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9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56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externalLinks/externalLink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54.xml" ContentType="application/vnd.openxmlformats-officedocument.spreadsheetml.externalLink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52.xml" ContentType="application/vnd.openxmlformats-officedocument.spreadsheetml.externalLink+xml"/>
  <Override PartName="/xl/activeX/activeX1.xml" ContentType="application/vnd.ms-office.activeX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50.xml" ContentType="application/vnd.openxmlformats-officedocument.spreadsheetml.externalLink+xml"/>
  <Override PartName="/xl/worksheets/sheet29.xml" ContentType="application/vnd.openxmlformats-officedocument.spreadsheetml.worksheet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57.xml" ContentType="application/vnd.openxmlformats-officedocument.spreadsheetml.externalLink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55.xml" ContentType="application/vnd.openxmlformats-officedocument.spreadsheetml.externalLink+xml"/>
  <Default Extension="emf" ContentType="image/x-emf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53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40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docProps/core.xml" ContentType="application/vnd.openxmlformats-package.core-properties+xml"/>
  <Override PartName="/xl/worksheets/sheet1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10245" yWindow="-15" windowWidth="10290" windowHeight="7140" tabRatio="802" firstSheet="19" activeTab="23"/>
  </bookViews>
  <sheets>
    <sheet name="Almora" sheetId="88" r:id="rId1"/>
    <sheet name="Bageshwar" sheetId="90" r:id="rId2"/>
    <sheet name="Chamoli" sheetId="91" r:id="rId3"/>
    <sheet name="Champawat" sheetId="92" r:id="rId4"/>
    <sheet name="Dehradun" sheetId="93" r:id="rId5"/>
    <sheet name="Haridwar" sheetId="94" r:id="rId6"/>
    <sheet name="Nainital" sheetId="95" r:id="rId7"/>
    <sheet name="Pauri" sheetId="96" r:id="rId8"/>
    <sheet name="Pithoragarh" sheetId="103" r:id="rId9"/>
    <sheet name="Rudraprayag" sheetId="97" r:id="rId10"/>
    <sheet name="Tehri" sheetId="98" r:id="rId11"/>
    <sheet name="USNagar" sheetId="99" r:id="rId12"/>
    <sheet name="Uttarkashi" sheetId="102" r:id="rId13"/>
    <sheet name="State" sheetId="17" r:id="rId14"/>
    <sheet name="SFD" sheetId="105" r:id="rId15"/>
    <sheet name="Recomm_2017-18" sheetId="109" r:id="rId16"/>
    <sheet name="Exe.sum-17-18" sheetId="118" state="hidden" r:id="rId17"/>
    <sheet name="Breakup of interventions-17-18" sheetId="108" r:id="rId18"/>
    <sheet name="Fund released-2016-17" sheetId="106" r:id="rId19"/>
    <sheet name="Folder-Fin.stat" sheetId="107" r:id="rId20"/>
    <sheet name="%Mgt.cost" sheetId="117" r:id="rId21"/>
    <sheet name="REMS" sheetId="116" state="hidden" r:id="rId22"/>
    <sheet name="cw" sheetId="115" state="hidden" r:id="rId23"/>
    <sheet name="categorywise-2017-18" sheetId="110" r:id="rId24"/>
    <sheet name="Provision-17-18" sheetId="111" r:id="rId25"/>
    <sheet name="Pro-Rec-17-18" sheetId="112" r:id="rId26"/>
    <sheet name="Progress &amp; expdr.-2016-17" sheetId="113" r:id="rId27"/>
    <sheet name="Pro-Rec-16-17" sheetId="114" r:id="rId28"/>
    <sheet name="Entry" sheetId="104" r:id="rId29"/>
  </sheets>
  <externalReferences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</externalReferences>
  <definedNames>
    <definedName name="\c" localSheetId="0">#REF!</definedName>
    <definedName name="\c" localSheetId="2">#REF!</definedName>
    <definedName name="\c" localSheetId="3">#REF!</definedName>
    <definedName name="\c" localSheetId="4">#REF!</definedName>
    <definedName name="\c" localSheetId="16">#REF!</definedName>
    <definedName name="\c" localSheetId="26">#REF!</definedName>
    <definedName name="\c" localSheetId="27">#REF!</definedName>
    <definedName name="\c" localSheetId="25">#REF!</definedName>
    <definedName name="\c" localSheetId="10">#REF!</definedName>
    <definedName name="\c" localSheetId="11">#REF!</definedName>
    <definedName name="\c">#REF!</definedName>
    <definedName name="\d" localSheetId="0">#REF!</definedName>
    <definedName name="\d" localSheetId="2">#REF!</definedName>
    <definedName name="\d" localSheetId="3">#REF!</definedName>
    <definedName name="\d" localSheetId="4">#REF!</definedName>
    <definedName name="\d" localSheetId="16">#REF!</definedName>
    <definedName name="\d" localSheetId="26">#REF!</definedName>
    <definedName name="\d" localSheetId="27">#REF!</definedName>
    <definedName name="\d" localSheetId="10">#REF!</definedName>
    <definedName name="\d" localSheetId="11">#REF!</definedName>
    <definedName name="\d">#REF!</definedName>
    <definedName name="\e" localSheetId="0">#REF!</definedName>
    <definedName name="\e" localSheetId="2">#REF!</definedName>
    <definedName name="\e" localSheetId="3">#REF!</definedName>
    <definedName name="\e" localSheetId="4">#REF!</definedName>
    <definedName name="\e" localSheetId="16">#REF!</definedName>
    <definedName name="\e" localSheetId="26">#REF!</definedName>
    <definedName name="\e" localSheetId="27">#REF!</definedName>
    <definedName name="\e" localSheetId="10">#REF!</definedName>
    <definedName name="\e" localSheetId="11">#REF!</definedName>
    <definedName name="\e">#REF!</definedName>
    <definedName name="\i" localSheetId="2">#REF!</definedName>
    <definedName name="\i" localSheetId="3">#REF!</definedName>
    <definedName name="\i" localSheetId="16">#REF!</definedName>
    <definedName name="\i" localSheetId="26">#REF!</definedName>
    <definedName name="\i" localSheetId="27">#REF!</definedName>
    <definedName name="\i" localSheetId="10">#REF!</definedName>
    <definedName name="\i">#REF!</definedName>
    <definedName name="\j" localSheetId="2">#REF!</definedName>
    <definedName name="\j" localSheetId="3">#REF!</definedName>
    <definedName name="\j" localSheetId="16">#REF!</definedName>
    <definedName name="\j" localSheetId="26">#REF!</definedName>
    <definedName name="\j" localSheetId="27">#REF!</definedName>
    <definedName name="\j" localSheetId="10">#REF!</definedName>
    <definedName name="\j">#REF!</definedName>
    <definedName name="\n" localSheetId="2">#REF!</definedName>
    <definedName name="\n" localSheetId="3">#REF!</definedName>
    <definedName name="\n" localSheetId="16">#REF!</definedName>
    <definedName name="\n" localSheetId="26">#REF!</definedName>
    <definedName name="\n" localSheetId="27">#REF!</definedName>
    <definedName name="\n" localSheetId="10">#REF!</definedName>
    <definedName name="\n">#REF!</definedName>
    <definedName name="\q" localSheetId="2">#REF!</definedName>
    <definedName name="\q" localSheetId="3">#REF!</definedName>
    <definedName name="\q" localSheetId="16">#REF!</definedName>
    <definedName name="\q" localSheetId="26">#REF!</definedName>
    <definedName name="\q" localSheetId="27">#REF!</definedName>
    <definedName name="\q" localSheetId="10">#REF!</definedName>
    <definedName name="\q">#REF!</definedName>
    <definedName name="\s" localSheetId="2">#REF!</definedName>
    <definedName name="\s" localSheetId="3">#REF!</definedName>
    <definedName name="\s" localSheetId="16">#REF!</definedName>
    <definedName name="\s" localSheetId="26">#REF!</definedName>
    <definedName name="\s" localSheetId="27">#REF!</definedName>
    <definedName name="\s" localSheetId="10">#REF!</definedName>
    <definedName name="\s">#REF!</definedName>
    <definedName name="\x" localSheetId="2">#REF!</definedName>
    <definedName name="\x" localSheetId="3">#REF!</definedName>
    <definedName name="\x" localSheetId="16">#REF!</definedName>
    <definedName name="\x" localSheetId="26">#REF!</definedName>
    <definedName name="\x" localSheetId="27">#REF!</definedName>
    <definedName name="\x" localSheetId="10">#REF!</definedName>
    <definedName name="\x">#REF!</definedName>
    <definedName name="______________xlnm.Print_Area_1" localSheetId="2">#REF!</definedName>
    <definedName name="______________xlnm.Print_Area_1" localSheetId="4">#REF!</definedName>
    <definedName name="______________xlnm.Print_Area_1" localSheetId="16">#REF!</definedName>
    <definedName name="______________xlnm.Print_Area_1" localSheetId="26">#REF!</definedName>
    <definedName name="______________xlnm.Print_Area_1" localSheetId="27">#REF!</definedName>
    <definedName name="______________xlnm.Print_Area_1">#REF!</definedName>
    <definedName name="_____________xlnm.Print_Area_1" localSheetId="2">#REF!</definedName>
    <definedName name="_____________xlnm.Print_Area_1" localSheetId="4">#REF!</definedName>
    <definedName name="_____________xlnm.Print_Area_1" localSheetId="16">#REF!</definedName>
    <definedName name="_____________xlnm.Print_Area_1" localSheetId="26">#REF!</definedName>
    <definedName name="_____________xlnm.Print_Area_1" localSheetId="27">#REF!</definedName>
    <definedName name="_____________xlnm.Print_Area_1">#REF!</definedName>
    <definedName name="____________xlnm.Print_Area_1" localSheetId="2">#REF!</definedName>
    <definedName name="____________xlnm.Print_Area_1" localSheetId="16">#REF!</definedName>
    <definedName name="____________xlnm.Print_Area_1" localSheetId="26">#REF!</definedName>
    <definedName name="____________xlnm.Print_Area_1" localSheetId="27">#REF!</definedName>
    <definedName name="____________xlnm.Print_Area_1">#REF!</definedName>
    <definedName name="___________xlnm.Print_Area_1" localSheetId="2">#REF!</definedName>
    <definedName name="___________xlnm.Print_Area_1" localSheetId="4">#REF!</definedName>
    <definedName name="___________xlnm.Print_Area_1" localSheetId="16">#REF!</definedName>
    <definedName name="___________xlnm.Print_Area_1" localSheetId="26">#REF!</definedName>
    <definedName name="___________xlnm.Print_Area_1" localSheetId="27">#REF!</definedName>
    <definedName name="___________xlnm.Print_Area_1">#REF!</definedName>
    <definedName name="__________xlnm.Print_Area_1" localSheetId="2">#REF!</definedName>
    <definedName name="__________xlnm.Print_Area_1" localSheetId="16">#REF!</definedName>
    <definedName name="__________xlnm.Print_Area_1" localSheetId="26">#REF!</definedName>
    <definedName name="__________xlnm.Print_Area_1" localSheetId="27">#REF!</definedName>
    <definedName name="__________xlnm.Print_Area_1">#REF!</definedName>
    <definedName name="_________xlnm.Print_Area_1" localSheetId="2">#REF!</definedName>
    <definedName name="_________xlnm.Print_Area_1" localSheetId="16">#REF!</definedName>
    <definedName name="_________xlnm.Print_Area_1" localSheetId="26">#REF!</definedName>
    <definedName name="_________xlnm.Print_Area_1" localSheetId="27">#REF!</definedName>
    <definedName name="_________xlnm.Print_Area_1">#REF!</definedName>
    <definedName name="________xlnm.Print_Area_1" localSheetId="2">#REF!</definedName>
    <definedName name="________xlnm.Print_Area_1" localSheetId="4">#REF!</definedName>
    <definedName name="________xlnm.Print_Area_1" localSheetId="16">#REF!</definedName>
    <definedName name="________xlnm.Print_Area_1" localSheetId="26">#REF!</definedName>
    <definedName name="________xlnm.Print_Area_1" localSheetId="27">#REF!</definedName>
    <definedName name="________xlnm.Print_Area_1">#REF!</definedName>
    <definedName name="_______xlnm.Print_Area_1" localSheetId="2">#REF!</definedName>
    <definedName name="_______xlnm.Print_Area_1" localSheetId="16">#REF!</definedName>
    <definedName name="_______xlnm.Print_Area_1" localSheetId="26">#REF!</definedName>
    <definedName name="_______xlnm.Print_Area_1" localSheetId="27">#REF!</definedName>
    <definedName name="_______xlnm.Print_Area_1">#REF!</definedName>
    <definedName name="______xlnm.Print_Area_1" localSheetId="2">#REF!</definedName>
    <definedName name="______xlnm.Print_Area_1" localSheetId="16">#REF!</definedName>
    <definedName name="______xlnm.Print_Area_1" localSheetId="8">#REF!</definedName>
    <definedName name="______xlnm.Print_Area_1" localSheetId="26">#REF!</definedName>
    <definedName name="______xlnm.Print_Area_1" localSheetId="27">#REF!</definedName>
    <definedName name="______xlnm.Print_Area_1" localSheetId="9">#REF!</definedName>
    <definedName name="______xlnm.Print_Area_1" localSheetId="10">#REF!</definedName>
    <definedName name="______xlnm.Print_Area_1" localSheetId="11">#REF!</definedName>
    <definedName name="______xlnm.Print_Area_1" localSheetId="12">#REF!</definedName>
    <definedName name="______xlnm.Print_Area_1">#REF!</definedName>
    <definedName name="_____xlnm.Print_Area_1" localSheetId="2">#REF!</definedName>
    <definedName name="_____xlnm.Print_Area_1" localSheetId="3">#REF!</definedName>
    <definedName name="_____xlnm.Print_Area_1" localSheetId="16">#REF!</definedName>
    <definedName name="_____xlnm.Print_Area_1" localSheetId="8">#REF!</definedName>
    <definedName name="_____xlnm.Print_Area_1" localSheetId="26">#REF!</definedName>
    <definedName name="_____xlnm.Print_Area_1" localSheetId="27">#REF!</definedName>
    <definedName name="_____xlnm.Print_Area_1" localSheetId="9">#REF!</definedName>
    <definedName name="_____xlnm.Print_Area_1" localSheetId="10">#REF!</definedName>
    <definedName name="_____xlnm.Print_Area_1" localSheetId="11">#REF!</definedName>
    <definedName name="_____xlnm.Print_Area_1" localSheetId="12">#REF!</definedName>
    <definedName name="_____xlnm.Print_Area_1">#REF!</definedName>
    <definedName name="____xlnm.Print_Area_1" localSheetId="2">#REF!</definedName>
    <definedName name="____xlnm.Print_Area_1" localSheetId="3">#REF!</definedName>
    <definedName name="____xlnm.Print_Area_1" localSheetId="16">#REF!</definedName>
    <definedName name="____xlnm.Print_Area_1" localSheetId="8">#REF!</definedName>
    <definedName name="____xlnm.Print_Area_1" localSheetId="26">#REF!</definedName>
    <definedName name="____xlnm.Print_Area_1" localSheetId="27">#REF!</definedName>
    <definedName name="____xlnm.Print_Area_1" localSheetId="9">#REF!</definedName>
    <definedName name="____xlnm.Print_Area_1" localSheetId="10">#REF!</definedName>
    <definedName name="____xlnm.Print_Area_1" localSheetId="11">#REF!</definedName>
    <definedName name="____xlnm.Print_Area_1" localSheetId="12">#REF!</definedName>
    <definedName name="____xlnm.Print_Area_1">#REF!</definedName>
    <definedName name="___1Excel_BuiltIn_Print_Area_1_1">[1]Kgbv!$A$1:$B$35</definedName>
    <definedName name="___xlnm.Print_Area_1" localSheetId="2">#REF!</definedName>
    <definedName name="___xlnm.Print_Area_1" localSheetId="3">#REF!</definedName>
    <definedName name="___xlnm.Print_Area_1" localSheetId="16">#REF!</definedName>
    <definedName name="___xlnm.Print_Area_1" localSheetId="8">#REF!</definedName>
    <definedName name="___xlnm.Print_Area_1" localSheetId="26">#REF!</definedName>
    <definedName name="___xlnm.Print_Area_1" localSheetId="27">#REF!</definedName>
    <definedName name="___xlnm.Print_Area_1" localSheetId="9">#REF!</definedName>
    <definedName name="___xlnm.Print_Area_1" localSheetId="10">#REF!</definedName>
    <definedName name="___xlnm.Print_Area_1" localSheetId="11">#REF!</definedName>
    <definedName name="___xlnm.Print_Area_1" localSheetId="12">#REF!</definedName>
    <definedName name="___xlnm.Print_Area_1">#REF!</definedName>
    <definedName name="__1Excel_BuiltIn_Print_Area_1_1" localSheetId="0">[2]Kgbv!$A$1:$B$35</definedName>
    <definedName name="__1Excel_BuiltIn_Print_Area_1_1" localSheetId="1">[3]Kgbv!$A$1:$B$35</definedName>
    <definedName name="__1Excel_BuiltIn_Print_Area_1_1" localSheetId="2">[4]Kgbv!$A$1:$B$35</definedName>
    <definedName name="__1Excel_BuiltIn_Print_Area_1_1" localSheetId="4">[5]Kgbv!$A$1:$B$35</definedName>
    <definedName name="__1Excel_BuiltIn_Print_Area_1_1" localSheetId="6">[3]Kgbv!$A$1:$B$35</definedName>
    <definedName name="__1Excel_BuiltIn_Print_Area_1_1" localSheetId="9">[3]Kgbv!$A$1:$B$35</definedName>
    <definedName name="__1Excel_BuiltIn_Print_Area_1_1" localSheetId="10">[6]Kgbv!$A$1:$B$35</definedName>
    <definedName name="__1Excel_BuiltIn_Print_Area_1_1" localSheetId="11">[3]Kgbv!$A$1:$B$35</definedName>
    <definedName name="__1Excel_BuiltIn_Print_Area_1_1">[7]Kgbv!$A$1:$B$35</definedName>
    <definedName name="__xlnm.Print_Area_1" localSheetId="0">#REF!</definedName>
    <definedName name="__xlnm.Print_Area_1" localSheetId="2">#REF!</definedName>
    <definedName name="__xlnm.Print_Area_1" localSheetId="3">#REF!</definedName>
    <definedName name="__xlnm.Print_Area_1" localSheetId="4">#REF!</definedName>
    <definedName name="__xlnm.Print_Area_1" localSheetId="16">#REF!</definedName>
    <definedName name="__xlnm.Print_Area_1" localSheetId="7">#REF!</definedName>
    <definedName name="__xlnm.Print_Area_1" localSheetId="8">#REF!</definedName>
    <definedName name="__xlnm.Print_Area_1" localSheetId="26">#REF!</definedName>
    <definedName name="__xlnm.Print_Area_1" localSheetId="27">#REF!</definedName>
    <definedName name="__xlnm.Print_Area_1" localSheetId="25">#REF!</definedName>
    <definedName name="__xlnm.Print_Area_1" localSheetId="9">#REF!</definedName>
    <definedName name="__xlnm.Print_Area_1" localSheetId="13">#REF!</definedName>
    <definedName name="__xlnm.Print_Area_1" localSheetId="10">#REF!</definedName>
    <definedName name="__xlnm.Print_Area_1" localSheetId="11">#REF!</definedName>
    <definedName name="__xlnm.Print_Area_1" localSheetId="12">#REF!</definedName>
    <definedName name="__xlnm.Print_Area_1">#REF!</definedName>
    <definedName name="_1Excel_BuiltIn_Print_Area_1_1" localSheetId="2">[8]Kgbv!$A$1:$B$35</definedName>
    <definedName name="_1Excel_BuiltIn_Print_Area_1_1" localSheetId="3">[9]Kgbv!$A$1:$B$35</definedName>
    <definedName name="_1Excel_BuiltIn_Print_Area_1_1" localSheetId="5">[10]Kgbv!$A$1:$B$35</definedName>
    <definedName name="_1Excel_BuiltIn_Print_Area_1_1" localSheetId="11">[11]Kgbv!$A$1:$B$35</definedName>
    <definedName name="_1Excel_BuiltIn_Print_Area_1_1" localSheetId="12">[12]Kgbv!$A$1:$B$35</definedName>
    <definedName name="_1Excel_BuiltIn_Print_Area_1_1">[13]Kgbv!$A$1:$B$35</definedName>
    <definedName name="_3Excel_BuiltIn_Print_Area_1_1" localSheetId="0">[2]Kgbv!$A$1:$B$35</definedName>
    <definedName name="_3Excel_BuiltIn_Print_Area_1_1" localSheetId="1">[3]Kgbv!$A$1:$B$35</definedName>
    <definedName name="_3Excel_BuiltIn_Print_Area_1_1" localSheetId="2">[4]Kgbv!$A$1:$B$35</definedName>
    <definedName name="_3Excel_BuiltIn_Print_Area_1_1" localSheetId="4">[5]Kgbv!$A$1:$B$35</definedName>
    <definedName name="_3Excel_BuiltIn_Print_Area_1_1" localSheetId="6">[3]Kgbv!$A$1:$B$35</definedName>
    <definedName name="_3Excel_BuiltIn_Print_Area_1_1" localSheetId="9">[3]Kgbv!$A$1:$B$35</definedName>
    <definedName name="_3Excel_BuiltIn_Print_Area_1_1" localSheetId="10">[6]Kgbv!$A$1:$B$35</definedName>
    <definedName name="_3Excel_BuiltIn_Print_Area_1_1" localSheetId="11">[3]Kgbv!$A$1:$B$35</definedName>
    <definedName name="_3Excel_BuiltIn_Print_Area_1_1">[7]Kgbv!$A$1:$B$35</definedName>
    <definedName name="_4Excel_BuiltIn_Print_Area_1_1" localSheetId="1">[14]Kgbv!$A$1:$B$35</definedName>
    <definedName name="_4Excel_BuiltIn_Print_Area_1_1" localSheetId="2">[8]Kgbv!$A$1:$B$35</definedName>
    <definedName name="_4Excel_BuiltIn_Print_Area_1_1" localSheetId="3">[15]Kgbv!$A$1:$B$35</definedName>
    <definedName name="_4Excel_BuiltIn_Print_Area_1_1" localSheetId="4">[16]Kgbv!$A$1:$B$35</definedName>
    <definedName name="_4Excel_BuiltIn_Print_Area_1_1" localSheetId="6">[14]Kgbv!$A$1:$B$35</definedName>
    <definedName name="_4Excel_BuiltIn_Print_Area_1_1" localSheetId="9">[8]Kgbv!$A$1:$B$35</definedName>
    <definedName name="_4Excel_BuiltIn_Print_Area_1_1" localSheetId="11">[17]Kgbv!$A$1:$B$35</definedName>
    <definedName name="_4Excel_BuiltIn_Print_Area_1_1">[18]Kgbv!$A$1:$B$35</definedName>
    <definedName name="_6Excel_BuiltIn_Print_Area_1_1" localSheetId="11">[11]Kgbv!$A$1:$B$35</definedName>
    <definedName name="_7Excel_BuiltIn_Print_Area_1_1" localSheetId="12">[12]Kgbv!$A$1:$B$35</definedName>
    <definedName name="_8Excel_BuiltIn_Print_Area_1_1" localSheetId="1">[14]Kgbv!$A$1:$B$35</definedName>
    <definedName name="_8Excel_BuiltIn_Print_Area_1_1" localSheetId="2">[19]Kgbv!$A$1:$B$35</definedName>
    <definedName name="_8Excel_BuiltIn_Print_Area_1_1" localSheetId="6">[14]Kgbv!$A$1:$B$35</definedName>
    <definedName name="_8Excel_BuiltIn_Print_Area_1_1">[18]Kgbv!$A$1:$B$35</definedName>
    <definedName name="_Fill" localSheetId="0" hidden="1">#REF!</definedName>
    <definedName name="_Fill" localSheetId="1" hidden="1">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localSheetId="16" hidden="1">#REF!</definedName>
    <definedName name="_Fill" localSheetId="7" hidden="1">#REF!</definedName>
    <definedName name="_Fill" localSheetId="8" hidden="1">#REF!</definedName>
    <definedName name="_Fill" localSheetId="26" hidden="1">#REF!</definedName>
    <definedName name="_Fill" localSheetId="27" hidden="1">#REF!</definedName>
    <definedName name="_Fill" localSheetId="25" hidden="1">#REF!</definedName>
    <definedName name="_Fill" localSheetId="15" hidden="1">#REF!</definedName>
    <definedName name="_Fill" localSheetId="9" hidden="1">#REF!</definedName>
    <definedName name="_Fill" localSheetId="13" hidden="1">#REF!</definedName>
    <definedName name="_Fill" localSheetId="10" hidden="1">#REF!</definedName>
    <definedName name="_Fill" localSheetId="11" hidden="1">#REF!</definedName>
    <definedName name="_Fill" localSheetId="12" hidden="1">#REF!</definedName>
    <definedName name="_Fill" hidden="1">#REF!</definedName>
    <definedName name="_xlnm._FilterDatabase" localSheetId="2" hidden="1">Chamoli!$A$3:$Y$382</definedName>
    <definedName name="_xlnm._FilterDatabase" localSheetId="10" hidden="1">Tehri!$A$3:$B$382</definedName>
    <definedName name="_xlnm._FilterDatabase" localSheetId="11" hidden="1">USNagar!$A$3:$B$382</definedName>
    <definedName name="_xlnm._FilterDatabase" localSheetId="12" hidden="1">Uttarkashi!$A$1:$B$382</definedName>
    <definedName name="_ftnref1_40" localSheetId="0">#REF!</definedName>
    <definedName name="_ftnref1_40" localSheetId="1">#REF!</definedName>
    <definedName name="_ftnref1_40" localSheetId="2">#REF!</definedName>
    <definedName name="_ftnref1_40" localSheetId="3">#REF!</definedName>
    <definedName name="_ftnref1_40" localSheetId="4">#REF!</definedName>
    <definedName name="_ftnref1_40" localSheetId="16">#REF!</definedName>
    <definedName name="_ftnref1_40" localSheetId="5">#REF!</definedName>
    <definedName name="_ftnref1_40" localSheetId="6">#REF!</definedName>
    <definedName name="_ftnref1_40" localSheetId="7">#REF!</definedName>
    <definedName name="_ftnref1_40" localSheetId="8">#REF!</definedName>
    <definedName name="_ftnref1_40" localSheetId="26">#REF!</definedName>
    <definedName name="_ftnref1_40" localSheetId="27">#REF!</definedName>
    <definedName name="_ftnref1_40" localSheetId="9">#REF!</definedName>
    <definedName name="_ftnref1_40" localSheetId="10">#REF!</definedName>
    <definedName name="_ftnref1_40" localSheetId="11">#REF!</definedName>
    <definedName name="_ftnref1_40" localSheetId="12">#REF!</definedName>
    <definedName name="_ftnref1_40">#REF!</definedName>
    <definedName name="_Key1" localSheetId="0" hidden="1">[20]A!#REF!</definedName>
    <definedName name="_Key1" localSheetId="1" hidden="1">[20]A!#REF!</definedName>
    <definedName name="_Key1" localSheetId="2" hidden="1">[20]A!#REF!</definedName>
    <definedName name="_Key1" localSheetId="3" hidden="1">[20]A!#REF!</definedName>
    <definedName name="_Key1" localSheetId="4" hidden="1">[20]A!#REF!</definedName>
    <definedName name="_Key1" localSheetId="16" hidden="1">[20]A!#REF!</definedName>
    <definedName name="_Key1" localSheetId="7" hidden="1">[20]A!#REF!</definedName>
    <definedName name="_Key1" localSheetId="26" hidden="1">[20]A!#REF!</definedName>
    <definedName name="_Key1" localSheetId="27" hidden="1">[20]A!#REF!</definedName>
    <definedName name="_Key1" localSheetId="25" hidden="1">[20]A!#REF!</definedName>
    <definedName name="_Key1" localSheetId="9" hidden="1">[20]A!#REF!</definedName>
    <definedName name="_Key1" localSheetId="13" hidden="1">[20]A!#REF!</definedName>
    <definedName name="_Key1" localSheetId="10" hidden="1">[20]A!#REF!</definedName>
    <definedName name="_Key1" localSheetId="11" hidden="1">[20]A!#REF!</definedName>
    <definedName name="_Key1" localSheetId="12" hidden="1">[20]A!#REF!</definedName>
    <definedName name="_Key1" hidden="1">[20]A!#REF!</definedName>
    <definedName name="_Key2" localSheetId="16" hidden="1">[20]A!#REF!</definedName>
    <definedName name="_Key2" localSheetId="26" hidden="1">[20]A!#REF!</definedName>
    <definedName name="_Key2" localSheetId="27" hidden="1">[20]A!#REF!</definedName>
    <definedName name="_Key2" hidden="1">[20]A!#REF!</definedName>
    <definedName name="_Order1" hidden="1">0</definedName>
    <definedName name="_Sort" localSheetId="0" hidden="1">[20]A!#REF!</definedName>
    <definedName name="_Sort" localSheetId="1" hidden="1">[20]A!#REF!</definedName>
    <definedName name="_Sort" localSheetId="2" hidden="1">[20]A!#REF!</definedName>
    <definedName name="_Sort" localSheetId="3" hidden="1">[20]A!#REF!</definedName>
    <definedName name="_Sort" localSheetId="4" hidden="1">[20]A!#REF!</definedName>
    <definedName name="_Sort" localSheetId="16" hidden="1">[20]A!#REF!</definedName>
    <definedName name="_Sort" localSheetId="7" hidden="1">[20]A!#REF!</definedName>
    <definedName name="_Sort" localSheetId="26" hidden="1">[20]A!#REF!</definedName>
    <definedName name="_Sort" localSheetId="27" hidden="1">[20]A!#REF!</definedName>
    <definedName name="_Sort" localSheetId="9" hidden="1">[20]A!#REF!</definedName>
    <definedName name="_Sort" localSheetId="13" hidden="1">[20]A!#REF!</definedName>
    <definedName name="_Sort" localSheetId="11" hidden="1">[20]A!#REF!</definedName>
    <definedName name="_Sort" localSheetId="12" hidden="1">[20]A!#REF!</definedName>
    <definedName name="_Sort" hidden="1">[20]A!#REF!</definedName>
    <definedName name="a" localSheetId="0">#REF!</definedName>
    <definedName name="a" localSheetId="1">#REF!</definedName>
    <definedName name="a" localSheetId="2">#REF!</definedName>
    <definedName name="a" localSheetId="3">#REF!</definedName>
    <definedName name="a" localSheetId="4">#REF!</definedName>
    <definedName name="a" localSheetId="16">#REF!</definedName>
    <definedName name="a" localSheetId="7">#REF!</definedName>
    <definedName name="a" localSheetId="8">#REF!</definedName>
    <definedName name="a" localSheetId="26">#REF!</definedName>
    <definedName name="a" localSheetId="27">#REF!</definedName>
    <definedName name="a" localSheetId="25">#REF!</definedName>
    <definedName name="a" localSheetId="15">#REF!</definedName>
    <definedName name="a" localSheetId="9">#REF!</definedName>
    <definedName name="a" localSheetId="13">#REF!</definedName>
    <definedName name="a" localSheetId="10">#REF!</definedName>
    <definedName name="a" localSheetId="11">#REF!</definedName>
    <definedName name="a" localSheetId="12">#REF!</definedName>
    <definedName name="a">#REF!</definedName>
    <definedName name="A_13" localSheetId="0">#REF!</definedName>
    <definedName name="A_13" localSheetId="2">#REF!</definedName>
    <definedName name="A_13" localSheetId="3">#REF!</definedName>
    <definedName name="A_13" localSheetId="4">#REF!</definedName>
    <definedName name="A_13" localSheetId="16">#REF!</definedName>
    <definedName name="A_13" localSheetId="7">#REF!</definedName>
    <definedName name="A_13" localSheetId="26">#REF!</definedName>
    <definedName name="A_13" localSheetId="27">#REF!</definedName>
    <definedName name="A_13" localSheetId="10">#REF!</definedName>
    <definedName name="A_13" localSheetId="11">#REF!</definedName>
    <definedName name="A_13">#REF!</definedName>
    <definedName name="A_2" localSheetId="2">#REF!</definedName>
    <definedName name="A_2" localSheetId="4">#REF!</definedName>
    <definedName name="A_2" localSheetId="16">#REF!</definedName>
    <definedName name="A_2" localSheetId="7">#REF!</definedName>
    <definedName name="A_2" localSheetId="26">#REF!</definedName>
    <definedName name="A_2" localSheetId="27">#REF!</definedName>
    <definedName name="A_2">#REF!</definedName>
    <definedName name="A_31" localSheetId="2">#REF!</definedName>
    <definedName name="A_31" localSheetId="16">#REF!</definedName>
    <definedName name="A_31" localSheetId="26">#REF!</definedName>
    <definedName name="A_31" localSheetId="27">#REF!</definedName>
    <definedName name="A_31">#REF!</definedName>
    <definedName name="aa" localSheetId="2">#REF!</definedName>
    <definedName name="aa" localSheetId="4">#REF!</definedName>
    <definedName name="aa" localSheetId="16">#REF!</definedName>
    <definedName name="aa" localSheetId="26">#REF!</definedName>
    <definedName name="aa" localSheetId="27">#REF!</definedName>
    <definedName name="aa" localSheetId="15">#REF!</definedName>
    <definedName name="aa">#REF!</definedName>
    <definedName name="aaaa" localSheetId="0">#REF!</definedName>
    <definedName name="aaaa" localSheetId="1">#REF!</definedName>
    <definedName name="aaaa" localSheetId="2">#REF!</definedName>
    <definedName name="aaaa" localSheetId="3">#REF!</definedName>
    <definedName name="aaaa" localSheetId="16">#REF!</definedName>
    <definedName name="aaaa" localSheetId="8">#REF!</definedName>
    <definedName name="aaaa" localSheetId="26">#REF!</definedName>
    <definedName name="aaaa" localSheetId="27">#REF!</definedName>
    <definedName name="aaaa" localSheetId="15">#REF!</definedName>
    <definedName name="aaaa" localSheetId="9">#REF!</definedName>
    <definedName name="aaaa" localSheetId="13">#REF!</definedName>
    <definedName name="aaaa" localSheetId="10">#REF!</definedName>
    <definedName name="aaaa" localSheetId="11">#REF!</definedName>
    <definedName name="aaaa" localSheetId="12">#REF!</definedName>
    <definedName name="aaaa">#REF!</definedName>
    <definedName name="aaaa_13" localSheetId="2">#REF!</definedName>
    <definedName name="aaaa_13" localSheetId="16">#REF!</definedName>
    <definedName name="aaaa_13" localSheetId="26">#REF!</definedName>
    <definedName name="aaaa_13" localSheetId="27">#REF!</definedName>
    <definedName name="aaaa_13">#REF!</definedName>
    <definedName name="aaaa_2" localSheetId="2">#REF!</definedName>
    <definedName name="aaaa_2" localSheetId="16">#REF!</definedName>
    <definedName name="aaaa_2" localSheetId="26">#REF!</definedName>
    <definedName name="aaaa_2" localSheetId="27">#REF!</definedName>
    <definedName name="aaaa_2">#REF!</definedName>
    <definedName name="aaaa_31" localSheetId="2">#REF!</definedName>
    <definedName name="aaaa_31" localSheetId="16">#REF!</definedName>
    <definedName name="aaaa_31" localSheetId="26">#REF!</definedName>
    <definedName name="aaaa_31" localSheetId="27">#REF!</definedName>
    <definedName name="aaaa_31">#REF!</definedName>
    <definedName name="abc" localSheetId="2">#REF!</definedName>
    <definedName name="abc" localSheetId="4">#REF!</definedName>
    <definedName name="abc" localSheetId="16">#REF!</definedName>
    <definedName name="abc" localSheetId="26">#REF!</definedName>
    <definedName name="abc" localSheetId="27">#REF!</definedName>
    <definedName name="abc">#REF!</definedName>
    <definedName name="ajay" localSheetId="2">#REF!</definedName>
    <definedName name="ajay" localSheetId="4">#REF!</definedName>
    <definedName name="ajay" localSheetId="16">#REF!</definedName>
    <definedName name="ajay" localSheetId="26">#REF!</definedName>
    <definedName name="ajay" localSheetId="27">#REF!</definedName>
    <definedName name="ajay">#REF!</definedName>
    <definedName name="asdfasdfa" localSheetId="2">#REF!</definedName>
    <definedName name="asdfasdfa" localSheetId="4">#REF!</definedName>
    <definedName name="asdfasdfa" localSheetId="16">#REF!</definedName>
    <definedName name="asdfasdfa" localSheetId="26">#REF!</definedName>
    <definedName name="asdfasdfa" localSheetId="27">#REF!</definedName>
    <definedName name="asdfasdfa">#REF!</definedName>
    <definedName name="B" localSheetId="0">#REF!</definedName>
    <definedName name="B" localSheetId="1">#REF!</definedName>
    <definedName name="B" localSheetId="2">#REF!</definedName>
    <definedName name="B" localSheetId="3">#REF!</definedName>
    <definedName name="B" localSheetId="16">#REF!</definedName>
    <definedName name="B" localSheetId="8">#REF!</definedName>
    <definedName name="B" localSheetId="26">#REF!</definedName>
    <definedName name="B" localSheetId="27">#REF!</definedName>
    <definedName name="B" localSheetId="9">#REF!</definedName>
    <definedName name="B" localSheetId="13">#REF!</definedName>
    <definedName name="B" localSheetId="10">#REF!</definedName>
    <definedName name="B" localSheetId="11">#REF!</definedName>
    <definedName name="B" localSheetId="12">#REF!</definedName>
    <definedName name="B">#REF!</definedName>
    <definedName name="B_13" localSheetId="2">#REF!</definedName>
    <definedName name="B_13" localSheetId="16">#REF!</definedName>
    <definedName name="B_13" localSheetId="26">#REF!</definedName>
    <definedName name="B_13" localSheetId="27">#REF!</definedName>
    <definedName name="B_13">#REF!</definedName>
    <definedName name="B_2" localSheetId="2">#REF!</definedName>
    <definedName name="B_2" localSheetId="16">#REF!</definedName>
    <definedName name="B_2" localSheetId="26">#REF!</definedName>
    <definedName name="B_2" localSheetId="27">#REF!</definedName>
    <definedName name="B_2">#REF!</definedName>
    <definedName name="B_31" localSheetId="2">#REF!</definedName>
    <definedName name="B_31" localSheetId="16">#REF!</definedName>
    <definedName name="B_31" localSheetId="26">#REF!</definedName>
    <definedName name="B_31" localSheetId="27">#REF!</definedName>
    <definedName name="B_31">#REF!</definedName>
    <definedName name="Bageshwar1" hidden="1">{"'Sheet1'!$A$4386:$N$4591"}</definedName>
    <definedName name="BuiltIn_AutoFilter___1" localSheetId="2">[21]SSA_BANGALORE!#REF!</definedName>
    <definedName name="BuiltIn_AutoFilter___1" localSheetId="4">[22]SSA_BANGALORE!#REF!</definedName>
    <definedName name="BuiltIn_AutoFilter___1" localSheetId="16">[21]SSA_BANGALORE!#REF!</definedName>
    <definedName name="BuiltIn_AutoFilter___1" localSheetId="18">[23]SSA_BANGALORE!#REF!</definedName>
    <definedName name="BuiltIn_AutoFilter___1" localSheetId="26">[23]SSA_BANGALORE!#REF!</definedName>
    <definedName name="BuiltIn_AutoFilter___1" localSheetId="27">[24]SSA_BANGALORE!#REF!</definedName>
    <definedName name="BuiltIn_AutoFilter___1" localSheetId="25">[24]SSA_BANGALORE!#REF!</definedName>
    <definedName name="BuiltIn_AutoFilter___1" localSheetId="13">[21]SSA_BANGALORE!#REF!</definedName>
    <definedName name="BuiltIn_AutoFilter___1" localSheetId="11">[25]SSA_BANGALORE!#REF!</definedName>
    <definedName name="BuiltIn_AutoFilter___1" localSheetId="12">[26]SSA_BANGALORE!#REF!</definedName>
    <definedName name="BuiltIn_AutoFilter___1">[24]SSA_BANGALORE!#REF!</definedName>
    <definedName name="BuiltIn_AutoFilter___2" localSheetId="2">[21]SSA_MYSORE!#REF!</definedName>
    <definedName name="BuiltIn_AutoFilter___2" localSheetId="4">[22]SSA_MYSORE!#REF!</definedName>
    <definedName name="BuiltIn_AutoFilter___2" localSheetId="16">[21]SSA_MYSORE!#REF!</definedName>
    <definedName name="BuiltIn_AutoFilter___2" localSheetId="18">[23]SSA_MYSORE!#REF!</definedName>
    <definedName name="BuiltIn_AutoFilter___2" localSheetId="26">[23]SSA_MYSORE!#REF!</definedName>
    <definedName name="BuiltIn_AutoFilter___2" localSheetId="27">[24]SSA_MYSORE!#REF!</definedName>
    <definedName name="BuiltIn_AutoFilter___2" localSheetId="25">[24]SSA_MYSORE!#REF!</definedName>
    <definedName name="BuiltIn_AutoFilter___2" localSheetId="13">[21]SSA_MYSORE!#REF!</definedName>
    <definedName name="BuiltIn_AutoFilter___2" localSheetId="11">[25]SSA_MYSORE!#REF!</definedName>
    <definedName name="BuiltIn_AutoFilter___2" localSheetId="12">[26]SSA_MYSORE!#REF!</definedName>
    <definedName name="BuiltIn_AutoFilter___2">[24]SSA_MYSORE!#REF!</definedName>
    <definedName name="BuiltIn_AutoFilter___3" localSheetId="2">#REF!</definedName>
    <definedName name="BuiltIn_AutoFilter___3" localSheetId="3">#REF!</definedName>
    <definedName name="BuiltIn_AutoFilter___3" localSheetId="4">#REF!</definedName>
    <definedName name="BuiltIn_AutoFilter___3" localSheetId="16">#REF!</definedName>
    <definedName name="BuiltIn_AutoFilter___3" localSheetId="26">#REF!</definedName>
    <definedName name="BuiltIn_AutoFilter___3" localSheetId="27">#REF!</definedName>
    <definedName name="BuiltIn_AutoFilter___3" localSheetId="25">#REF!</definedName>
    <definedName name="BuiltIn_AutoFilter___3" localSheetId="15">#REF!</definedName>
    <definedName name="BuiltIn_AutoFilter___3" localSheetId="10">#REF!</definedName>
    <definedName name="BuiltIn_AutoFilter___3" localSheetId="11">#REF!</definedName>
    <definedName name="BuiltIn_AutoFilter___3">#REF!</definedName>
    <definedName name="BuiltIn_Consolidate_Area___0">#N/A</definedName>
    <definedName name="BuiltIn_Consolidate_Area___0___0">#N/A</definedName>
    <definedName name="Builtln_AutoFilter__3" localSheetId="2">[27]SSA_MYSORE!#REF!</definedName>
    <definedName name="Builtln_AutoFilter__3" localSheetId="3">[27]SSA_MYSORE!#REF!</definedName>
    <definedName name="Builtln_AutoFilter__3" localSheetId="4">[27]SSA_MYSORE!#REF!</definedName>
    <definedName name="Builtln_AutoFilter__3" localSheetId="16">[28]SSA_MYSORE!#REF!</definedName>
    <definedName name="Builtln_AutoFilter__3" localSheetId="26">[28]SSA_MYSORE!#REF!</definedName>
    <definedName name="Builtln_AutoFilter__3" localSheetId="27">[28]SSA_MYSORE!#REF!</definedName>
    <definedName name="Builtln_AutoFilter__3" localSheetId="10">[27]SSA_MYSORE!#REF!</definedName>
    <definedName name="Builtln_AutoFilter__3">[28]SSA_MYSORE!#REF!</definedName>
    <definedName name="C_" localSheetId="0">#REF!</definedName>
    <definedName name="C_" localSheetId="1">#REF!</definedName>
    <definedName name="C_" localSheetId="2">#REF!</definedName>
    <definedName name="C_" localSheetId="3">#REF!</definedName>
    <definedName name="C_" localSheetId="4">#REF!</definedName>
    <definedName name="C_" localSheetId="16">#REF!</definedName>
    <definedName name="C_" localSheetId="7">#REF!</definedName>
    <definedName name="C_" localSheetId="8">#REF!</definedName>
    <definedName name="C_" localSheetId="26">#REF!</definedName>
    <definedName name="C_" localSheetId="27">#REF!</definedName>
    <definedName name="C_" localSheetId="15">#REF!</definedName>
    <definedName name="C_" localSheetId="9">#REF!</definedName>
    <definedName name="C_" localSheetId="13">#REF!</definedName>
    <definedName name="C_" localSheetId="10">#REF!</definedName>
    <definedName name="C_" localSheetId="11">#REF!</definedName>
    <definedName name="C_" localSheetId="12">#REF!</definedName>
    <definedName name="C_">#REF!</definedName>
    <definedName name="C__13" localSheetId="0">#REF!</definedName>
    <definedName name="C__13" localSheetId="2">#REF!</definedName>
    <definedName name="C__13" localSheetId="3">#REF!</definedName>
    <definedName name="C__13" localSheetId="4">#REF!</definedName>
    <definedName name="C__13" localSheetId="16">#REF!</definedName>
    <definedName name="C__13" localSheetId="7">#REF!</definedName>
    <definedName name="C__13" localSheetId="26">#REF!</definedName>
    <definedName name="C__13" localSheetId="27">#REF!</definedName>
    <definedName name="C__13" localSheetId="10">#REF!</definedName>
    <definedName name="C__13" localSheetId="11">#REF!</definedName>
    <definedName name="C__13">#REF!</definedName>
    <definedName name="C__2" localSheetId="2">#REF!</definedName>
    <definedName name="C__2" localSheetId="4">#REF!</definedName>
    <definedName name="C__2" localSheetId="16">#REF!</definedName>
    <definedName name="C__2" localSheetId="7">#REF!</definedName>
    <definedName name="C__2" localSheetId="26">#REF!</definedName>
    <definedName name="C__2" localSheetId="27">#REF!</definedName>
    <definedName name="C__2">#REF!</definedName>
    <definedName name="C__31" localSheetId="2">#REF!</definedName>
    <definedName name="C__31" localSheetId="16">#REF!</definedName>
    <definedName name="C__31" localSheetId="26">#REF!</definedName>
    <definedName name="C__31" localSheetId="27">#REF!</definedName>
    <definedName name="C__31">#REF!</definedName>
    <definedName name="Category__ACR_HM_Room" localSheetId="2">[29]Category__ACR_HM_Room!#REF!</definedName>
    <definedName name="Category__ACR_HM_Room" localSheetId="4">[29]Category__ACR_HM_Room!#REF!</definedName>
    <definedName name="Category__ACR_HM_Room" localSheetId="16">[29]Category__ACR_HM_Room!#REF!</definedName>
    <definedName name="Category__ACR_HM_Room" localSheetId="26">[29]Category__ACR_HM_Room!#REF!</definedName>
    <definedName name="Category__ACR_HM_Room" localSheetId="27">[29]Category__ACR_HM_Room!#REF!</definedName>
    <definedName name="Category__ACR_HM_Room" localSheetId="25">[29]Category__ACR_HM_Room!#REF!</definedName>
    <definedName name="Category__ACR_HM_Room" localSheetId="15">[29]Category__ACR_HM_Room!#REF!</definedName>
    <definedName name="Category__ACR_HM_Room">[29]Category__ACR_HM_Room!#REF!</definedName>
    <definedName name="COMPUER_NO_AVAILABLE_ALL" localSheetId="2">[30]COMPUER_NO_AVAILABLE_ALL!#REF!</definedName>
    <definedName name="COMPUER_NO_AVAILABLE_ALL" localSheetId="4">[30]COMPUER_NO_AVAILABLE_ALL!#REF!</definedName>
    <definedName name="COMPUER_NO_AVAILABLE_ALL" localSheetId="16">[30]COMPUER_NO_AVAILABLE_ALL!#REF!</definedName>
    <definedName name="COMPUER_NO_AVAILABLE_ALL" localSheetId="26">[30]COMPUER_NO_AVAILABLE_ALL!#REF!</definedName>
    <definedName name="COMPUER_NO_AVAILABLE_ALL" localSheetId="27">[30]COMPUER_NO_AVAILABLE_ALL!#REF!</definedName>
    <definedName name="COMPUER_NO_AVAILABLE_ALL" localSheetId="25">[30]COMPUER_NO_AVAILABLE_ALL!#REF!</definedName>
    <definedName name="COMPUER_NO_AVAILABLE_ALL" localSheetId="15">[30]COMPUER_NO_AVAILABLE_ALL!#REF!</definedName>
    <definedName name="COMPUER_NO_AVAILABLE_ALL">[30]COMPUER_NO_AVAILABLE_ALL!#REF!</definedName>
    <definedName name="_xlnm.Consolidate_Area">#N/A</definedName>
    <definedName name="Copy" localSheetId="0">#REF!</definedName>
    <definedName name="Copy" localSheetId="2">#REF!</definedName>
    <definedName name="Copy" localSheetId="3">#REF!</definedName>
    <definedName name="Copy" localSheetId="4">#REF!</definedName>
    <definedName name="Copy" localSheetId="16">#REF!</definedName>
    <definedName name="Copy" localSheetId="5">#REF!</definedName>
    <definedName name="Copy" localSheetId="7">#REF!</definedName>
    <definedName name="Copy" localSheetId="8">#REF!</definedName>
    <definedName name="Copy" localSheetId="26">#REF!</definedName>
    <definedName name="Copy" localSheetId="27">#REF!</definedName>
    <definedName name="Copy" localSheetId="25">#REF!</definedName>
    <definedName name="Copy" localSheetId="15">#REF!</definedName>
    <definedName name="Copy" localSheetId="10">#REF!</definedName>
    <definedName name="Copy" localSheetId="11">#REF!</definedName>
    <definedName name="Copy">#REF!</definedName>
    <definedName name="D" localSheetId="0">'[20]10-20'!#REF!</definedName>
    <definedName name="D" localSheetId="1">'[20]10-20'!#REF!</definedName>
    <definedName name="D" localSheetId="2">'[20]10-20'!#REF!</definedName>
    <definedName name="D" localSheetId="3">'[20]10-20'!#REF!</definedName>
    <definedName name="D" localSheetId="4">'[20]10-20'!#REF!</definedName>
    <definedName name="D" localSheetId="16">'[20]10-20'!#REF!</definedName>
    <definedName name="D" localSheetId="26">'[20]10-20'!#REF!</definedName>
    <definedName name="D" localSheetId="27">'[20]10-20'!#REF!</definedName>
    <definedName name="D" localSheetId="15">'[20]10-20'!#REF!</definedName>
    <definedName name="D" localSheetId="9">'[20]10-20'!#REF!</definedName>
    <definedName name="D" localSheetId="13">'[20]10-20'!#REF!</definedName>
    <definedName name="D" localSheetId="10">'[20]10-20'!#REF!</definedName>
    <definedName name="D" localSheetId="12">'[20]10-20'!#REF!</definedName>
    <definedName name="D">'[20]10-20'!#REF!</definedName>
    <definedName name="D_13" localSheetId="0">'[31]10-20'!#REF!</definedName>
    <definedName name="D_13" localSheetId="2">'[32]10-20'!#REF!</definedName>
    <definedName name="D_13" localSheetId="4">'[32]10-20'!#REF!</definedName>
    <definedName name="D_13" localSheetId="16">'[32]10-20'!#REF!</definedName>
    <definedName name="D_13" localSheetId="18">'[33]10-20'!#REF!</definedName>
    <definedName name="D_13" localSheetId="7">'[34]10-20'!#REF!</definedName>
    <definedName name="D_13" localSheetId="26">'[32]10-20'!#REF!</definedName>
    <definedName name="D_13" localSheetId="27">'[32]10-20'!#REF!</definedName>
    <definedName name="D_13" localSheetId="10">'[32]10-20'!#REF!</definedName>
    <definedName name="D_13">'[32]10-20'!#REF!</definedName>
    <definedName name="D_2" localSheetId="2">'[35]10-20'!#REF!</definedName>
    <definedName name="D_2" localSheetId="4">'[35]10-20'!#REF!</definedName>
    <definedName name="D_2" localSheetId="16">'[35]10-20'!#REF!</definedName>
    <definedName name="D_2" localSheetId="18">'[36]10-20'!#REF!</definedName>
    <definedName name="D_2" localSheetId="26">'[35]10-20'!#REF!</definedName>
    <definedName name="D_2" localSheetId="27">'[35]10-20'!#REF!</definedName>
    <definedName name="D_2">'[35]10-20'!#REF!</definedName>
    <definedName name="D_31" localSheetId="0">'[31]10-20'!#REF!</definedName>
    <definedName name="D_31" localSheetId="2">'[32]10-20'!#REF!</definedName>
    <definedName name="D_31" localSheetId="4">'[32]10-20'!#REF!</definedName>
    <definedName name="D_31" localSheetId="16">'[32]10-20'!#REF!</definedName>
    <definedName name="D_31" localSheetId="18">'[33]10-20'!#REF!</definedName>
    <definedName name="D_31" localSheetId="7">'[34]10-20'!#REF!</definedName>
    <definedName name="D_31" localSheetId="26">'[32]10-20'!#REF!</definedName>
    <definedName name="D_31" localSheetId="27">'[32]10-20'!#REF!</definedName>
    <definedName name="D_31">'[32]10-20'!#REF!</definedName>
    <definedName name="Dasholi" localSheetId="2">[37]SSA_BANGALORE!#REF!</definedName>
    <definedName name="_xlnm.Database" localSheetId="0">#REF!</definedName>
    <definedName name="_xlnm.Database" localSheetId="1">#REF!</definedName>
    <definedName name="_xlnm.Database" localSheetId="2">#REF!</definedName>
    <definedName name="_xlnm.Database" localSheetId="3">#REF!</definedName>
    <definedName name="_xlnm.Database" localSheetId="4">#REF!</definedName>
    <definedName name="_xlnm.Database" localSheetId="16">#REF!</definedName>
    <definedName name="_xlnm.Database" localSheetId="5">#REF!</definedName>
    <definedName name="_xlnm.Database" localSheetId="7">#REF!</definedName>
    <definedName name="_xlnm.Database" localSheetId="8">#REF!</definedName>
    <definedName name="_xlnm.Database" localSheetId="26">#REF!</definedName>
    <definedName name="_xlnm.Database" localSheetId="27">#REF!</definedName>
    <definedName name="_xlnm.Database" localSheetId="25">#REF!</definedName>
    <definedName name="_xlnm.Database" localSheetId="15">#REF!</definedName>
    <definedName name="_xlnm.Database" localSheetId="9">#REF!</definedName>
    <definedName name="_xlnm.Database" localSheetId="13">#REF!</definedName>
    <definedName name="_xlnm.Database" localSheetId="10">#REF!</definedName>
    <definedName name="_xlnm.Database" localSheetId="11">#REF!</definedName>
    <definedName name="_xlnm.Database" localSheetId="12">#REF!</definedName>
    <definedName name="_xlnm.Database">#REF!</definedName>
    <definedName name="dd" localSheetId="16">#REF!</definedName>
    <definedName name="dd" localSheetId="26">#REF!</definedName>
    <definedName name="dd">#REF!</definedName>
    <definedName name="Deepak" localSheetId="0">#REF!</definedName>
    <definedName name="Deepak" localSheetId="2">#REF!</definedName>
    <definedName name="Deepak" localSheetId="3">#REF!</definedName>
    <definedName name="Deepak" localSheetId="4">#REF!</definedName>
    <definedName name="Deepak" localSheetId="16">#REF!</definedName>
    <definedName name="Deepak" localSheetId="7">#REF!</definedName>
    <definedName name="Deepak" localSheetId="26">#REF!</definedName>
    <definedName name="Deepak" localSheetId="27">#REF!</definedName>
    <definedName name="Deepak" localSheetId="10">#REF!</definedName>
    <definedName name="Deepak" localSheetId="11">#REF!</definedName>
    <definedName name="Deepak">#REF!</definedName>
    <definedName name="DFGB" localSheetId="2">#REF!</definedName>
    <definedName name="DFGB" localSheetId="3">#REF!</definedName>
    <definedName name="DFGB" localSheetId="4">#REF!</definedName>
    <definedName name="DFGB" localSheetId="16">#REF!</definedName>
    <definedName name="DFGB" localSheetId="5">#REF!</definedName>
    <definedName name="DFGB" localSheetId="7">#REF!</definedName>
    <definedName name="DFGB" localSheetId="26">#REF!</definedName>
    <definedName name="DFGB" localSheetId="27">#REF!</definedName>
    <definedName name="DFGB" localSheetId="15">#REF!</definedName>
    <definedName name="DFGB">#REF!</definedName>
    <definedName name="Distribution_15" hidden="1">{"'Sheet1'!$A$4386:$N$4591"}</definedName>
    <definedName name="dmr2oct">'[38]28'!$A$5:$T$60</definedName>
    <definedName name="dmr2oct_2" localSheetId="0">#REF!</definedName>
    <definedName name="dmr2oct_2" localSheetId="1">#REF!</definedName>
    <definedName name="dmr2oct_2" localSheetId="2">#REF!</definedName>
    <definedName name="dmr2oct_2" localSheetId="3">#REF!</definedName>
    <definedName name="dmr2oct_2" localSheetId="4">#REF!</definedName>
    <definedName name="dmr2oct_2" localSheetId="16">#REF!</definedName>
    <definedName name="dmr2oct_2" localSheetId="18">#REF!</definedName>
    <definedName name="dmr2oct_2" localSheetId="5">#REF!</definedName>
    <definedName name="dmr2oct_2" localSheetId="6">#REF!</definedName>
    <definedName name="dmr2oct_2" localSheetId="7">#REF!</definedName>
    <definedName name="dmr2oct_2" localSheetId="8">#REF!</definedName>
    <definedName name="dmr2oct_2" localSheetId="26">#REF!</definedName>
    <definedName name="dmr2oct_2" localSheetId="27">#REF!</definedName>
    <definedName name="dmr2oct_2" localSheetId="9">#REF!</definedName>
    <definedName name="dmr2oct_2" localSheetId="10">#REF!</definedName>
    <definedName name="dmr2oct_2" localSheetId="11">#REF!</definedName>
    <definedName name="dmr2oct_2" localSheetId="12">#REF!</definedName>
    <definedName name="dmr2oct_2">#REF!</definedName>
    <definedName name="Dress" localSheetId="2">#REF!</definedName>
    <definedName name="ds" localSheetId="0" hidden="1">{"'Sheet1'!$A$4386:$N$4591"}</definedName>
    <definedName name="ds" localSheetId="1" hidden="1">{"'Sheet1'!$A$4386:$N$4591"}</definedName>
    <definedName name="ds" localSheetId="2" hidden="1">{"'Sheet1'!$A$4386:$N$4591"}</definedName>
    <definedName name="ds" localSheetId="3" hidden="1">{"'Sheet1'!$A$4386:$N$4591"}</definedName>
    <definedName name="ds" localSheetId="4" hidden="1">{"'Sheet1'!$A$4386:$N$4591"}</definedName>
    <definedName name="ds" localSheetId="18" hidden="1">{"'Sheet1'!$A$4386:$N$4591"}</definedName>
    <definedName name="ds" localSheetId="5" hidden="1">{"'Sheet1'!$A$4386:$N$4591"}</definedName>
    <definedName name="ds" localSheetId="6" hidden="1">{"'Sheet1'!$A$4386:$N$4591"}</definedName>
    <definedName name="ds" localSheetId="7" hidden="1">{"'Sheet1'!$A$4386:$N$4591"}</definedName>
    <definedName name="ds" localSheetId="8" hidden="1">{"'Sheet1'!$A$4386:$N$4591"}</definedName>
    <definedName name="ds" localSheetId="9" hidden="1">{"'Sheet1'!$A$4386:$N$4591"}</definedName>
    <definedName name="ds" localSheetId="10" hidden="1">{"'Sheet1'!$A$4386:$N$4591"}</definedName>
    <definedName name="ds" localSheetId="11" hidden="1">{"'Sheet1'!$A$4386:$N$4591"}</definedName>
    <definedName name="ds" localSheetId="12" hidden="1">{"'Sheet1'!$A$4386:$N$4591"}</definedName>
    <definedName name="ds" hidden="1">{"'Sheet1'!$A$4386:$N$4591"}</definedName>
    <definedName name="E" localSheetId="0">#REF!</definedName>
    <definedName name="E" localSheetId="1">#REF!</definedName>
    <definedName name="E" localSheetId="2">#REF!</definedName>
    <definedName name="E" localSheetId="3">#REF!</definedName>
    <definedName name="E" localSheetId="16">#REF!</definedName>
    <definedName name="E" localSheetId="8">#REF!</definedName>
    <definedName name="E" localSheetId="26">#REF!</definedName>
    <definedName name="E" localSheetId="27">#REF!</definedName>
    <definedName name="E" localSheetId="25">#REF!</definedName>
    <definedName name="E" localSheetId="15">#REF!</definedName>
    <definedName name="E" localSheetId="9">#REF!</definedName>
    <definedName name="E" localSheetId="13">#REF!</definedName>
    <definedName name="E" localSheetId="10">#REF!</definedName>
    <definedName name="E" localSheetId="11">#REF!</definedName>
    <definedName name="E" localSheetId="12">#REF!</definedName>
    <definedName name="E">#REF!</definedName>
    <definedName name="E_13" localSheetId="2">#REF!</definedName>
    <definedName name="E_13" localSheetId="16">#REF!</definedName>
    <definedName name="E_13" localSheetId="26">#REF!</definedName>
    <definedName name="E_13" localSheetId="27">#REF!</definedName>
    <definedName name="E_13">#REF!</definedName>
    <definedName name="E_2" localSheetId="2">#REF!</definedName>
    <definedName name="E_2" localSheetId="16">#REF!</definedName>
    <definedName name="E_2" localSheetId="26">#REF!</definedName>
    <definedName name="E_2" localSheetId="27">#REF!</definedName>
    <definedName name="E_2">#REF!</definedName>
    <definedName name="E_31" localSheetId="2">#REF!</definedName>
    <definedName name="E_31" localSheetId="16">#REF!</definedName>
    <definedName name="E_31" localSheetId="26">#REF!</definedName>
    <definedName name="E_31" localSheetId="27">#REF!</definedName>
    <definedName name="E_31">#REF!</definedName>
    <definedName name="eeee" localSheetId="2">#REF!</definedName>
    <definedName name="eeee" localSheetId="4">#REF!</definedName>
    <definedName name="eeee" localSheetId="16">#REF!</definedName>
    <definedName name="eeee" localSheetId="26">#REF!</definedName>
    <definedName name="eeee" localSheetId="27">#REF!</definedName>
    <definedName name="eeee" localSheetId="15">#REF!</definedName>
    <definedName name="eeee">#REF!</definedName>
    <definedName name="enrollment" localSheetId="2">#REF!</definedName>
    <definedName name="enrollment" localSheetId="4">#REF!</definedName>
    <definedName name="enrollment" localSheetId="16">#REF!</definedName>
    <definedName name="enrollment" localSheetId="26">#REF!</definedName>
    <definedName name="enrollment" localSheetId="27">#REF!</definedName>
    <definedName name="enrollment" localSheetId="15">#REF!</definedName>
    <definedName name="enrollment">#REF!</definedName>
    <definedName name="Excel_BuiltIn__FilterDatabase_1" localSheetId="2">#REF!</definedName>
    <definedName name="Excel_BuiltIn__FilterDatabase_1" localSheetId="3">#REF!</definedName>
    <definedName name="Excel_BuiltIn__FilterDatabase_1" localSheetId="16">#REF!</definedName>
    <definedName name="Excel_BuiltIn__FilterDatabase_1" localSheetId="8">#REF!</definedName>
    <definedName name="Excel_BuiltIn__FilterDatabase_1" localSheetId="26">#REF!</definedName>
    <definedName name="Excel_BuiltIn__FilterDatabase_1" localSheetId="27">#REF!</definedName>
    <definedName name="Excel_BuiltIn__FilterDatabase_1" localSheetId="9">#REF!</definedName>
    <definedName name="Excel_BuiltIn__FilterDatabase_1" localSheetId="10">#REF!</definedName>
    <definedName name="Excel_BuiltIn__FilterDatabase_1" localSheetId="11">#REF!</definedName>
    <definedName name="Excel_BuiltIn__FilterDatabase_1" localSheetId="12">#REF!</definedName>
    <definedName name="Excel_BuiltIn__FilterDatabase_1">#REF!</definedName>
    <definedName name="Excel_BuiltIn_Print_Area" localSheetId="2">#REF!</definedName>
    <definedName name="Excel_BuiltIn_Print_Area" localSheetId="16">#REF!</definedName>
    <definedName name="Excel_BuiltIn_Print_Area" localSheetId="26">#REF!</definedName>
    <definedName name="Excel_BuiltIn_Print_Area" localSheetId="27">#REF!</definedName>
    <definedName name="Excel_BuiltIn_Print_Area">#REF!</definedName>
    <definedName name="Excel_BuiltIn_Print_Area_10_1" localSheetId="2">#REF!</definedName>
    <definedName name="Excel_BuiltIn_Print_Area_10_1" localSheetId="3">#REF!</definedName>
    <definedName name="Excel_BuiltIn_Print_Area_10_1" localSheetId="16">#REF!</definedName>
    <definedName name="Excel_BuiltIn_Print_Area_10_1" localSheetId="8">#REF!</definedName>
    <definedName name="Excel_BuiltIn_Print_Area_10_1" localSheetId="26">#REF!</definedName>
    <definedName name="Excel_BuiltIn_Print_Area_10_1" localSheetId="27">#REF!</definedName>
    <definedName name="Excel_BuiltIn_Print_Area_10_1" localSheetId="9">#REF!</definedName>
    <definedName name="Excel_BuiltIn_Print_Area_10_1" localSheetId="10">#REF!</definedName>
    <definedName name="Excel_BuiltIn_Print_Area_10_1" localSheetId="11">#REF!</definedName>
    <definedName name="Excel_BuiltIn_Print_Area_10_1" localSheetId="12">#REF!</definedName>
    <definedName name="Excel_BuiltIn_Print_Area_10_1">#REF!</definedName>
    <definedName name="Excel_BuiltIn_Print_Area_10_1_1">"#REF!"</definedName>
    <definedName name="Excel_BuiltIn_Print_Area_10_1_5">"#REF!"</definedName>
    <definedName name="Excel_BuiltIn_Print_Area_10_1_6">"#REF!"</definedName>
    <definedName name="Excel_BuiltIn_Print_Area_12" localSheetId="1">'[39]STR-Table-6'!#REF!</definedName>
    <definedName name="Excel_BuiltIn_Print_Area_12" localSheetId="2">'[39]STR-Table-6'!#REF!</definedName>
    <definedName name="Excel_BuiltIn_Print_Area_12" localSheetId="3">'[39]STR-Table-6'!#REF!</definedName>
    <definedName name="Excel_BuiltIn_Print_Area_12" localSheetId="4">'[39]STR-Table-6'!#REF!</definedName>
    <definedName name="Excel_BuiltIn_Print_Area_12" localSheetId="16">'[39]STR-Table-6'!#REF!</definedName>
    <definedName name="Excel_BuiltIn_Print_Area_12" localSheetId="18">'[40]STR-Table-6'!#REF!</definedName>
    <definedName name="Excel_BuiltIn_Print_Area_12" localSheetId="5">'[39]STR-Table-6'!#REF!</definedName>
    <definedName name="Excel_BuiltIn_Print_Area_12" localSheetId="6">'[39]STR-Table-6'!#REF!</definedName>
    <definedName name="Excel_BuiltIn_Print_Area_12" localSheetId="8">'[39]STR-Table-6'!#REF!</definedName>
    <definedName name="Excel_BuiltIn_Print_Area_12" localSheetId="26">'[39]STR-Table-6'!#REF!</definedName>
    <definedName name="Excel_BuiltIn_Print_Area_12" localSheetId="27">'[39]STR-Table-6'!#REF!</definedName>
    <definedName name="Excel_BuiltIn_Print_Area_12" localSheetId="9">'[39]STR-Table-6'!#REF!</definedName>
    <definedName name="Excel_BuiltIn_Print_Area_12" localSheetId="10">'[39]STR-Table-6'!#REF!</definedName>
    <definedName name="Excel_BuiltIn_Print_Area_12" localSheetId="11">'[39]STR-Table-6'!#REF!</definedName>
    <definedName name="Excel_BuiltIn_Print_Area_12" localSheetId="12">'[39]STR-Table-6'!#REF!</definedName>
    <definedName name="Excel_BuiltIn_Print_Area_12">'[39]STR-Table-6'!#REF!</definedName>
    <definedName name="Excel_BuiltIn_Print_Area_14" localSheetId="0">#REF!</definedName>
    <definedName name="Excel_BuiltIn_Print_Area_14" localSheetId="1">#REF!</definedName>
    <definedName name="Excel_BuiltIn_Print_Area_14" localSheetId="2">#REF!</definedName>
    <definedName name="Excel_BuiltIn_Print_Area_14" localSheetId="3">#REF!</definedName>
    <definedName name="Excel_BuiltIn_Print_Area_14" localSheetId="4">#REF!</definedName>
    <definedName name="Excel_BuiltIn_Print_Area_14" localSheetId="16">#REF!</definedName>
    <definedName name="Excel_BuiltIn_Print_Area_14" localSheetId="18">#REF!</definedName>
    <definedName name="Excel_BuiltIn_Print_Area_14" localSheetId="5">#REF!</definedName>
    <definedName name="Excel_BuiltIn_Print_Area_14" localSheetId="6">#REF!</definedName>
    <definedName name="Excel_BuiltIn_Print_Area_14" localSheetId="7">#REF!</definedName>
    <definedName name="Excel_BuiltIn_Print_Area_14" localSheetId="8">#REF!</definedName>
    <definedName name="Excel_BuiltIn_Print_Area_14" localSheetId="26">#REF!</definedName>
    <definedName name="Excel_BuiltIn_Print_Area_14" localSheetId="27">#REF!</definedName>
    <definedName name="Excel_BuiltIn_Print_Area_14" localSheetId="9">#REF!</definedName>
    <definedName name="Excel_BuiltIn_Print_Area_14" localSheetId="10">#REF!</definedName>
    <definedName name="Excel_BuiltIn_Print_Area_14" localSheetId="11">#REF!</definedName>
    <definedName name="Excel_BuiltIn_Print_Area_14" localSheetId="12">#REF!</definedName>
    <definedName name="Excel_BuiltIn_Print_Area_14">#REF!</definedName>
    <definedName name="Excel_BuiltIn_Print_Area_15_1" localSheetId="0">#REF!</definedName>
    <definedName name="Excel_BuiltIn_Print_Area_15_1" localSheetId="1">#REF!</definedName>
    <definedName name="Excel_BuiltIn_Print_Area_15_1" localSheetId="2">#REF!</definedName>
    <definedName name="Excel_BuiltIn_Print_Area_15_1" localSheetId="3">#REF!</definedName>
    <definedName name="Excel_BuiltIn_Print_Area_15_1" localSheetId="4">#REF!</definedName>
    <definedName name="Excel_BuiltIn_Print_Area_15_1" localSheetId="16">#REF!</definedName>
    <definedName name="Excel_BuiltIn_Print_Area_15_1" localSheetId="5">#REF!</definedName>
    <definedName name="Excel_BuiltIn_Print_Area_15_1" localSheetId="6">#REF!</definedName>
    <definedName name="Excel_BuiltIn_Print_Area_15_1" localSheetId="7">#REF!</definedName>
    <definedName name="Excel_BuiltIn_Print_Area_15_1" localSheetId="8">#REF!</definedName>
    <definedName name="Excel_BuiltIn_Print_Area_15_1" localSheetId="26">#REF!</definedName>
    <definedName name="Excel_BuiltIn_Print_Area_15_1" localSheetId="27">#REF!</definedName>
    <definedName name="Excel_BuiltIn_Print_Area_15_1" localSheetId="9">#REF!</definedName>
    <definedName name="Excel_BuiltIn_Print_Area_15_1" localSheetId="10">#REF!</definedName>
    <definedName name="Excel_BuiltIn_Print_Area_15_1" localSheetId="11">#REF!</definedName>
    <definedName name="Excel_BuiltIn_Print_Area_15_1" localSheetId="12">#REF!</definedName>
    <definedName name="Excel_BuiltIn_Print_Area_15_1">#REF!</definedName>
    <definedName name="Excel_BuiltIn_Print_Area_16_1" localSheetId="0">#REF!</definedName>
    <definedName name="Excel_BuiltIn_Print_Area_16_1" localSheetId="1">#REF!</definedName>
    <definedName name="Excel_BuiltIn_Print_Area_16_1" localSheetId="2">#REF!</definedName>
    <definedName name="Excel_BuiltIn_Print_Area_16_1" localSheetId="3">#REF!</definedName>
    <definedName name="Excel_BuiltIn_Print_Area_16_1" localSheetId="4">#REF!</definedName>
    <definedName name="Excel_BuiltIn_Print_Area_16_1" localSheetId="16">#REF!</definedName>
    <definedName name="Excel_BuiltIn_Print_Area_16_1" localSheetId="5">#REF!</definedName>
    <definedName name="Excel_BuiltIn_Print_Area_16_1" localSheetId="6">#REF!</definedName>
    <definedName name="Excel_BuiltIn_Print_Area_16_1" localSheetId="7">#REF!</definedName>
    <definedName name="Excel_BuiltIn_Print_Area_16_1" localSheetId="8">#REF!</definedName>
    <definedName name="Excel_BuiltIn_Print_Area_16_1" localSheetId="26">#REF!</definedName>
    <definedName name="Excel_BuiltIn_Print_Area_16_1" localSheetId="27">#REF!</definedName>
    <definedName name="Excel_BuiltIn_Print_Area_16_1" localSheetId="9">#REF!</definedName>
    <definedName name="Excel_BuiltIn_Print_Area_16_1" localSheetId="10">#REF!</definedName>
    <definedName name="Excel_BuiltIn_Print_Area_16_1" localSheetId="11">#REF!</definedName>
    <definedName name="Excel_BuiltIn_Print_Area_16_1" localSheetId="12">#REF!</definedName>
    <definedName name="Excel_BuiltIn_Print_Area_16_1">#REF!</definedName>
    <definedName name="Excel_BuiltIn_Print_Area_17_1" localSheetId="1">'[39]RTE-tch-Prim-Table-10'!#REF!</definedName>
    <definedName name="Excel_BuiltIn_Print_Area_17_1" localSheetId="2">'[39]RTE-tch-Prim-Table-10'!#REF!</definedName>
    <definedName name="Excel_BuiltIn_Print_Area_17_1" localSheetId="3">'[39]RTE-tch-Prim-Table-10'!#REF!</definedName>
    <definedName name="Excel_BuiltIn_Print_Area_17_1" localSheetId="4">'[39]RTE-tch-Prim-Table-10'!#REF!</definedName>
    <definedName name="Excel_BuiltIn_Print_Area_17_1" localSheetId="16">'[39]RTE-tch-Prim-Table-10'!#REF!</definedName>
    <definedName name="Excel_BuiltIn_Print_Area_17_1" localSheetId="18">'[40]RTE-tch-Prim-Table-10'!#REF!</definedName>
    <definedName name="Excel_BuiltIn_Print_Area_17_1" localSheetId="5">'[39]RTE-tch-Prim-Table-10'!#REF!</definedName>
    <definedName name="Excel_BuiltIn_Print_Area_17_1" localSheetId="6">'[39]RTE-tch-Prim-Table-10'!#REF!</definedName>
    <definedName name="Excel_BuiltIn_Print_Area_17_1" localSheetId="8">'[39]RTE-tch-Prim-Table-10'!#REF!</definedName>
    <definedName name="Excel_BuiltIn_Print_Area_17_1" localSheetId="26">'[39]RTE-tch-Prim-Table-10'!#REF!</definedName>
    <definedName name="Excel_BuiltIn_Print_Area_17_1" localSheetId="27">'[39]RTE-tch-Prim-Table-10'!#REF!</definedName>
    <definedName name="Excel_BuiltIn_Print_Area_17_1" localSheetId="9">'[39]RTE-tch-Prim-Table-10'!#REF!</definedName>
    <definedName name="Excel_BuiltIn_Print_Area_17_1" localSheetId="10">'[39]RTE-tch-Prim-Table-10'!#REF!</definedName>
    <definedName name="Excel_BuiltIn_Print_Area_17_1" localSheetId="11">'[39]RTE-tch-Prim-Table-10'!#REF!</definedName>
    <definedName name="Excel_BuiltIn_Print_Area_17_1" localSheetId="12">'[39]RTE-tch-Prim-Table-10'!#REF!</definedName>
    <definedName name="Excel_BuiltIn_Print_Area_17_1">'[39]RTE-tch-Prim-Table-10'!#REF!</definedName>
    <definedName name="Excel_BuiltIn_Print_Area_18_1" localSheetId="0">#REF!</definedName>
    <definedName name="Excel_BuiltIn_Print_Area_18_1" localSheetId="1">#REF!</definedName>
    <definedName name="Excel_BuiltIn_Print_Area_18_1" localSheetId="2">#REF!</definedName>
    <definedName name="Excel_BuiltIn_Print_Area_18_1" localSheetId="3">#REF!</definedName>
    <definedName name="Excel_BuiltIn_Print_Area_18_1" localSheetId="4">#REF!</definedName>
    <definedName name="Excel_BuiltIn_Print_Area_18_1" localSheetId="16">#REF!</definedName>
    <definedName name="Excel_BuiltIn_Print_Area_18_1" localSheetId="18">#REF!</definedName>
    <definedName name="Excel_BuiltIn_Print_Area_18_1" localSheetId="5">#REF!</definedName>
    <definedName name="Excel_BuiltIn_Print_Area_18_1" localSheetId="6">#REF!</definedName>
    <definedName name="Excel_BuiltIn_Print_Area_18_1" localSheetId="7">#REF!</definedName>
    <definedName name="Excel_BuiltIn_Print_Area_18_1" localSheetId="8">#REF!</definedName>
    <definedName name="Excel_BuiltIn_Print_Area_18_1" localSheetId="26">#REF!</definedName>
    <definedName name="Excel_BuiltIn_Print_Area_18_1" localSheetId="27">#REF!</definedName>
    <definedName name="Excel_BuiltIn_Print_Area_18_1" localSheetId="9">#REF!</definedName>
    <definedName name="Excel_BuiltIn_Print_Area_18_1" localSheetId="10">#REF!</definedName>
    <definedName name="Excel_BuiltIn_Print_Area_18_1" localSheetId="11">#REF!</definedName>
    <definedName name="Excel_BuiltIn_Print_Area_18_1" localSheetId="12">#REF!</definedName>
    <definedName name="Excel_BuiltIn_Print_Area_18_1">#REF!</definedName>
    <definedName name="Excel_BuiltIn_Print_Area_2_1_1">"#REF!"</definedName>
    <definedName name="Excel_BuiltIn_Print_Area_2_1_2">"#REF!"</definedName>
    <definedName name="Excel_BuiltIn_Print_Area_2_1_2_1" localSheetId="2">'[41]districtwise awppb'!$A$1:$AH$185</definedName>
    <definedName name="Excel_BuiltIn_Print_Area_2_1_2_1" localSheetId="4">'[42]districtwise awppb'!$A$1:$AH$185</definedName>
    <definedName name="Excel_BuiltIn_Print_Area_2_1_2_1" localSheetId="18">'[43]districtwise awppb'!$A$1:$AH$185</definedName>
    <definedName name="Excel_BuiltIn_Print_Area_2_1_2_1" localSheetId="27">'[44]districtwise awppb'!$A$1:$AH$185</definedName>
    <definedName name="Excel_BuiltIn_Print_Area_2_1_2_1" localSheetId="25">'[44]districtwise awppb'!$A$1:$AH$185</definedName>
    <definedName name="Excel_BuiltIn_Print_Area_2_1_2_1" localSheetId="11">'[45]districtwise awppb'!$A$1:$AH$185</definedName>
    <definedName name="Excel_BuiltIn_Print_Area_2_1_2_1" localSheetId="12">'[46]districtwise awppb'!$A$1:$AH$185</definedName>
    <definedName name="Excel_BuiltIn_Print_Area_2_1_2_1">'[44]districtwise awppb'!$A$1:$AH$185</definedName>
    <definedName name="Excel_BuiltIn_Print_Area_2_1_2_1_5">"#REF!"</definedName>
    <definedName name="Excel_BuiltIn_Print_Area_21_1" localSheetId="1">'[39]brc-crc-furni-Table-13'!#REF!</definedName>
    <definedName name="Excel_BuiltIn_Print_Area_21_1" localSheetId="2">'[39]brc-crc-furni-Table-13'!#REF!</definedName>
    <definedName name="Excel_BuiltIn_Print_Area_21_1" localSheetId="3">'[39]brc-crc-furni-Table-13'!#REF!</definedName>
    <definedName name="Excel_BuiltIn_Print_Area_21_1" localSheetId="4">'[39]brc-crc-furni-Table-13'!#REF!</definedName>
    <definedName name="Excel_BuiltIn_Print_Area_21_1" localSheetId="16">'[39]brc-crc-furni-Table-13'!#REF!</definedName>
    <definedName name="Excel_BuiltIn_Print_Area_21_1" localSheetId="18">'[40]brc-crc-furni-Table-13'!#REF!</definedName>
    <definedName name="Excel_BuiltIn_Print_Area_21_1" localSheetId="5">'[39]brc-crc-furni-Table-13'!#REF!</definedName>
    <definedName name="Excel_BuiltIn_Print_Area_21_1" localSheetId="6">'[39]brc-crc-furni-Table-13'!#REF!</definedName>
    <definedName name="Excel_BuiltIn_Print_Area_21_1" localSheetId="8">'[39]brc-crc-furni-Table-13'!#REF!</definedName>
    <definedName name="Excel_BuiltIn_Print_Area_21_1" localSheetId="26">'[39]brc-crc-furni-Table-13'!#REF!</definedName>
    <definedName name="Excel_BuiltIn_Print_Area_21_1" localSheetId="27">'[39]brc-crc-furni-Table-13'!#REF!</definedName>
    <definedName name="Excel_BuiltIn_Print_Area_21_1" localSheetId="9">'[39]brc-crc-furni-Table-13'!#REF!</definedName>
    <definedName name="Excel_BuiltIn_Print_Area_21_1" localSheetId="10">'[39]brc-crc-furni-Table-13'!#REF!</definedName>
    <definedName name="Excel_BuiltIn_Print_Area_21_1" localSheetId="11">'[39]brc-crc-furni-Table-13'!#REF!</definedName>
    <definedName name="Excel_BuiltIn_Print_Area_21_1" localSheetId="12">'[39]brc-crc-furni-Table-13'!#REF!</definedName>
    <definedName name="Excel_BuiltIn_Print_Area_21_1">'[39]brc-crc-furni-Table-13'!#REF!</definedName>
    <definedName name="Excel_BuiltIn_Print_Area_22" localSheetId="1">'[39]integ-Table-14'!#REF!</definedName>
    <definedName name="Excel_BuiltIn_Print_Area_22" localSheetId="2">'[39]integ-Table-14'!#REF!</definedName>
    <definedName name="Excel_BuiltIn_Print_Area_22" localSheetId="3">'[39]integ-Table-14'!#REF!</definedName>
    <definedName name="Excel_BuiltIn_Print_Area_22" localSheetId="4">'[39]integ-Table-14'!#REF!</definedName>
    <definedName name="Excel_BuiltIn_Print_Area_22" localSheetId="16">'[39]integ-Table-14'!#REF!</definedName>
    <definedName name="Excel_BuiltIn_Print_Area_22" localSheetId="18">'[40]integ-Table-14'!#REF!</definedName>
    <definedName name="Excel_BuiltIn_Print_Area_22" localSheetId="5">'[39]integ-Table-14'!#REF!</definedName>
    <definedName name="Excel_BuiltIn_Print_Area_22" localSheetId="6">'[39]integ-Table-14'!#REF!</definedName>
    <definedName name="Excel_BuiltIn_Print_Area_22" localSheetId="8">'[39]integ-Table-14'!#REF!</definedName>
    <definedName name="Excel_BuiltIn_Print_Area_22" localSheetId="26">'[39]integ-Table-14'!#REF!</definedName>
    <definedName name="Excel_BuiltIn_Print_Area_22" localSheetId="27">'[39]integ-Table-14'!#REF!</definedName>
    <definedName name="Excel_BuiltIn_Print_Area_22" localSheetId="9">'[39]integ-Table-14'!#REF!</definedName>
    <definedName name="Excel_BuiltIn_Print_Area_22" localSheetId="10">'[39]integ-Table-14'!#REF!</definedName>
    <definedName name="Excel_BuiltIn_Print_Area_22" localSheetId="11">'[39]integ-Table-14'!#REF!</definedName>
    <definedName name="Excel_BuiltIn_Print_Area_22" localSheetId="12">'[39]integ-Table-14'!#REF!</definedName>
    <definedName name="Excel_BuiltIn_Print_Area_22">'[39]integ-Table-14'!#REF!</definedName>
    <definedName name="Excel_BuiltIn_Print_Area_30" localSheetId="1">'[39]cwsn-Table22'!#REF!</definedName>
    <definedName name="Excel_BuiltIn_Print_Area_30" localSheetId="2">'[39]cwsn-Table22'!#REF!</definedName>
    <definedName name="Excel_BuiltIn_Print_Area_30" localSheetId="3">'[39]cwsn-Table22'!#REF!</definedName>
    <definedName name="Excel_BuiltIn_Print_Area_30" localSheetId="4">'[39]cwsn-Table22'!#REF!</definedName>
    <definedName name="Excel_BuiltIn_Print_Area_30" localSheetId="16">'[39]cwsn-Table22'!#REF!</definedName>
    <definedName name="Excel_BuiltIn_Print_Area_30" localSheetId="18">'[40]cwsn-Table22'!#REF!</definedName>
    <definedName name="Excel_BuiltIn_Print_Area_30" localSheetId="5">'[39]cwsn-Table22'!#REF!</definedName>
    <definedName name="Excel_BuiltIn_Print_Area_30" localSheetId="6">'[39]cwsn-Table22'!#REF!</definedName>
    <definedName name="Excel_BuiltIn_Print_Area_30" localSheetId="8">'[39]cwsn-Table22'!#REF!</definedName>
    <definedName name="Excel_BuiltIn_Print_Area_30" localSheetId="26">'[39]cwsn-Table22'!#REF!</definedName>
    <definedName name="Excel_BuiltIn_Print_Area_30" localSheetId="27">'[39]cwsn-Table22'!#REF!</definedName>
    <definedName name="Excel_BuiltIn_Print_Area_30" localSheetId="9">'[39]cwsn-Table22'!#REF!</definedName>
    <definedName name="Excel_BuiltIn_Print_Area_30" localSheetId="10">'[39]cwsn-Table22'!#REF!</definedName>
    <definedName name="Excel_BuiltIn_Print_Area_30" localSheetId="11">'[39]cwsn-Table22'!#REF!</definedName>
    <definedName name="Excel_BuiltIn_Print_Area_30" localSheetId="12">'[39]cwsn-Table22'!#REF!</definedName>
    <definedName name="Excel_BuiltIn_Print_Area_30">'[39]cwsn-Table22'!#REF!</definedName>
    <definedName name="Excel_BuiltIn_Print_Area_32_1" localSheetId="1">'[39]cw-addl-Table24.1'!#REF!</definedName>
    <definedName name="Excel_BuiltIn_Print_Area_32_1" localSheetId="2">'[39]cw-addl-Table24.1'!#REF!</definedName>
    <definedName name="Excel_BuiltIn_Print_Area_32_1" localSheetId="3">'[39]cw-addl-Table24.1'!#REF!</definedName>
    <definedName name="Excel_BuiltIn_Print_Area_32_1" localSheetId="4">'[39]cw-addl-Table24.1'!#REF!</definedName>
    <definedName name="Excel_BuiltIn_Print_Area_32_1" localSheetId="16">'[39]cw-addl-Table24.1'!#REF!</definedName>
    <definedName name="Excel_BuiltIn_Print_Area_32_1" localSheetId="18">'[40]cw-addl-Table24.1'!#REF!</definedName>
    <definedName name="Excel_BuiltIn_Print_Area_32_1" localSheetId="5">'[39]cw-addl-Table24.1'!#REF!</definedName>
    <definedName name="Excel_BuiltIn_Print_Area_32_1" localSheetId="6">'[39]cw-addl-Table24.1'!#REF!</definedName>
    <definedName name="Excel_BuiltIn_Print_Area_32_1" localSheetId="8">'[39]cw-addl-Table24.1'!#REF!</definedName>
    <definedName name="Excel_BuiltIn_Print_Area_32_1" localSheetId="26">'[39]cw-addl-Table24.1'!#REF!</definedName>
    <definedName name="Excel_BuiltIn_Print_Area_32_1" localSheetId="27">'[39]cw-addl-Table24.1'!#REF!</definedName>
    <definedName name="Excel_BuiltIn_Print_Area_32_1" localSheetId="9">'[39]cw-addl-Table24.1'!#REF!</definedName>
    <definedName name="Excel_BuiltIn_Print_Area_32_1" localSheetId="10">'[39]cw-addl-Table24.1'!#REF!</definedName>
    <definedName name="Excel_BuiltIn_Print_Area_32_1" localSheetId="11">'[39]cw-addl-Table24.1'!#REF!</definedName>
    <definedName name="Excel_BuiltIn_Print_Area_32_1" localSheetId="12">'[39]cw-addl-Table24.1'!#REF!</definedName>
    <definedName name="Excel_BuiltIn_Print_Area_32_1">'[39]cw-addl-Table24.1'!#REF!</definedName>
    <definedName name="Excel_BuiltIn_Print_Area_33_1" localSheetId="0">#REF!</definedName>
    <definedName name="Excel_BuiltIn_Print_Area_33_1" localSheetId="1">#REF!</definedName>
    <definedName name="Excel_BuiltIn_Print_Area_33_1" localSheetId="2">#REF!</definedName>
    <definedName name="Excel_BuiltIn_Print_Area_33_1" localSheetId="3">#REF!</definedName>
    <definedName name="Excel_BuiltIn_Print_Area_33_1" localSheetId="4">#REF!</definedName>
    <definedName name="Excel_BuiltIn_Print_Area_33_1" localSheetId="16">#REF!</definedName>
    <definedName name="Excel_BuiltIn_Print_Area_33_1" localSheetId="18">#REF!</definedName>
    <definedName name="Excel_BuiltIn_Print_Area_33_1" localSheetId="5">#REF!</definedName>
    <definedName name="Excel_BuiltIn_Print_Area_33_1" localSheetId="6">#REF!</definedName>
    <definedName name="Excel_BuiltIn_Print_Area_33_1" localSheetId="7">#REF!</definedName>
    <definedName name="Excel_BuiltIn_Print_Area_33_1" localSheetId="8">#REF!</definedName>
    <definedName name="Excel_BuiltIn_Print_Area_33_1" localSheetId="26">#REF!</definedName>
    <definedName name="Excel_BuiltIn_Print_Area_33_1" localSheetId="27">#REF!</definedName>
    <definedName name="Excel_BuiltIn_Print_Area_33_1" localSheetId="9">#REF!</definedName>
    <definedName name="Excel_BuiltIn_Print_Area_33_1" localSheetId="10">#REF!</definedName>
    <definedName name="Excel_BuiltIn_Print_Area_33_1" localSheetId="11">#REF!</definedName>
    <definedName name="Excel_BuiltIn_Print_Area_33_1" localSheetId="12">#REF!</definedName>
    <definedName name="Excel_BuiltIn_Print_Area_33_1">#REF!</definedName>
    <definedName name="Excel_BuiltIn_Print_Area_34" localSheetId="1">'[39]cw-dw-toilet-Table25'!#REF!</definedName>
    <definedName name="Excel_BuiltIn_Print_Area_34" localSheetId="2">'[39]cw-dw-toilet-Table25'!#REF!</definedName>
    <definedName name="Excel_BuiltIn_Print_Area_34" localSheetId="3">'[39]cw-dw-toilet-Table25'!#REF!</definedName>
    <definedName name="Excel_BuiltIn_Print_Area_34" localSheetId="4">'[39]cw-dw-toilet-Table25'!#REF!</definedName>
    <definedName name="Excel_BuiltIn_Print_Area_34" localSheetId="16">'[39]cw-dw-toilet-Table25'!#REF!</definedName>
    <definedName name="Excel_BuiltIn_Print_Area_34" localSheetId="18">'[40]cw-dw-toilet-Table25'!#REF!</definedName>
    <definedName name="Excel_BuiltIn_Print_Area_34" localSheetId="5">'[39]cw-dw-toilet-Table25'!#REF!</definedName>
    <definedName name="Excel_BuiltIn_Print_Area_34" localSheetId="6">'[39]cw-dw-toilet-Table25'!#REF!</definedName>
    <definedName name="Excel_BuiltIn_Print_Area_34" localSheetId="8">'[39]cw-dw-toilet-Table25'!#REF!</definedName>
    <definedName name="Excel_BuiltIn_Print_Area_34" localSheetId="26">'[39]cw-dw-toilet-Table25'!#REF!</definedName>
    <definedName name="Excel_BuiltIn_Print_Area_34" localSheetId="27">'[39]cw-dw-toilet-Table25'!#REF!</definedName>
    <definedName name="Excel_BuiltIn_Print_Area_34" localSheetId="9">'[39]cw-dw-toilet-Table25'!#REF!</definedName>
    <definedName name="Excel_BuiltIn_Print_Area_34" localSheetId="10">'[39]cw-dw-toilet-Table25'!#REF!</definedName>
    <definedName name="Excel_BuiltIn_Print_Area_34" localSheetId="11">'[39]cw-dw-toilet-Table25'!#REF!</definedName>
    <definedName name="Excel_BuiltIn_Print_Area_34" localSheetId="12">'[39]cw-dw-toilet-Table25'!#REF!</definedName>
    <definedName name="Excel_BuiltIn_Print_Area_34">'[39]cw-dw-toilet-Table25'!#REF!</definedName>
    <definedName name="Excel_BuiltIn_Print_Area_36" localSheetId="1">'[39]m-grant-Table-27'!#REF!</definedName>
    <definedName name="Excel_BuiltIn_Print_Area_36" localSheetId="2">'[39]m-grant-Table-27'!#REF!</definedName>
    <definedName name="Excel_BuiltIn_Print_Area_36" localSheetId="3">'[39]m-grant-Table-27'!#REF!</definedName>
    <definedName name="Excel_BuiltIn_Print_Area_36" localSheetId="4">'[39]m-grant-Table-27'!#REF!</definedName>
    <definedName name="Excel_BuiltIn_Print_Area_36" localSheetId="16">'[39]m-grant-Table-27'!#REF!</definedName>
    <definedName name="Excel_BuiltIn_Print_Area_36" localSheetId="18">'[40]m-grant-Table-27'!#REF!</definedName>
    <definedName name="Excel_BuiltIn_Print_Area_36" localSheetId="5">'[39]m-grant-Table-27'!#REF!</definedName>
    <definedName name="Excel_BuiltIn_Print_Area_36" localSheetId="6">'[39]m-grant-Table-27'!#REF!</definedName>
    <definedName name="Excel_BuiltIn_Print_Area_36" localSheetId="8">'[39]m-grant-Table-27'!#REF!</definedName>
    <definedName name="Excel_BuiltIn_Print_Area_36" localSheetId="26">'[39]m-grant-Table-27'!#REF!</definedName>
    <definedName name="Excel_BuiltIn_Print_Area_36" localSheetId="27">'[39]m-grant-Table-27'!#REF!</definedName>
    <definedName name="Excel_BuiltIn_Print_Area_36" localSheetId="9">'[39]m-grant-Table-27'!#REF!</definedName>
    <definedName name="Excel_BuiltIn_Print_Area_36" localSheetId="10">'[39]m-grant-Table-27'!#REF!</definedName>
    <definedName name="Excel_BuiltIn_Print_Area_36" localSheetId="11">'[39]m-grant-Table-27'!#REF!</definedName>
    <definedName name="Excel_BuiltIn_Print_Area_36" localSheetId="12">'[39]m-grant-Table-27'!#REF!</definedName>
    <definedName name="Excel_BuiltIn_Print_Area_36">'[39]m-grant-Table-27'!#REF!</definedName>
    <definedName name="Excel_BuiltIn_Print_Area_4_1">"#REF!"</definedName>
    <definedName name="Excel_BuiltIn_Print_Area_42_1" localSheetId="1">'[39]cwsn-Table22'!#REF!</definedName>
    <definedName name="Excel_BuiltIn_Print_Area_42_1" localSheetId="2">'[39]cwsn-Table22'!#REF!</definedName>
    <definedName name="Excel_BuiltIn_Print_Area_42_1" localSheetId="3">'[39]cwsn-Table22'!#REF!</definedName>
    <definedName name="Excel_BuiltIn_Print_Area_42_1" localSheetId="4">'[39]cwsn-Table22'!#REF!</definedName>
    <definedName name="Excel_BuiltIn_Print_Area_42_1" localSheetId="16">'[39]cwsn-Table22'!#REF!</definedName>
    <definedName name="Excel_BuiltIn_Print_Area_42_1" localSheetId="18">'[40]cwsn-Table22'!#REF!</definedName>
    <definedName name="Excel_BuiltIn_Print_Area_42_1" localSheetId="5">'[39]cwsn-Table22'!#REF!</definedName>
    <definedName name="Excel_BuiltIn_Print_Area_42_1" localSheetId="6">'[39]cwsn-Table22'!#REF!</definedName>
    <definedName name="Excel_BuiltIn_Print_Area_42_1" localSheetId="8">'[39]cwsn-Table22'!#REF!</definedName>
    <definedName name="Excel_BuiltIn_Print_Area_42_1" localSheetId="26">'[39]cwsn-Table22'!#REF!</definedName>
    <definedName name="Excel_BuiltIn_Print_Area_42_1" localSheetId="27">'[39]cwsn-Table22'!#REF!</definedName>
    <definedName name="Excel_BuiltIn_Print_Area_42_1" localSheetId="9">'[39]cwsn-Table22'!#REF!</definedName>
    <definedName name="Excel_BuiltIn_Print_Area_42_1" localSheetId="10">'[39]cwsn-Table22'!#REF!</definedName>
    <definedName name="Excel_BuiltIn_Print_Area_42_1" localSheetId="11">'[39]cwsn-Table22'!#REF!</definedName>
    <definedName name="Excel_BuiltIn_Print_Area_42_1" localSheetId="12">'[39]cwsn-Table22'!#REF!</definedName>
    <definedName name="Excel_BuiltIn_Print_Area_42_1">'[39]cwsn-Table22'!#REF!</definedName>
    <definedName name="Excel_BuiltIn_Print_Area_43" localSheetId="0">#REF!</definedName>
    <definedName name="Excel_BuiltIn_Print_Area_43" localSheetId="1">#REF!</definedName>
    <definedName name="Excel_BuiltIn_Print_Area_43" localSheetId="2">#REF!</definedName>
    <definedName name="Excel_BuiltIn_Print_Area_43" localSheetId="3">#REF!</definedName>
    <definedName name="Excel_BuiltIn_Print_Area_43" localSheetId="4">#REF!</definedName>
    <definedName name="Excel_BuiltIn_Print_Area_43" localSheetId="16">#REF!</definedName>
    <definedName name="Excel_BuiltIn_Print_Area_43" localSheetId="18">#REF!</definedName>
    <definedName name="Excel_BuiltIn_Print_Area_43" localSheetId="5">#REF!</definedName>
    <definedName name="Excel_BuiltIn_Print_Area_43" localSheetId="6">#REF!</definedName>
    <definedName name="Excel_BuiltIn_Print_Area_43" localSheetId="7">#REF!</definedName>
    <definedName name="Excel_BuiltIn_Print_Area_43" localSheetId="8">#REF!</definedName>
    <definedName name="Excel_BuiltIn_Print_Area_43" localSheetId="26">#REF!</definedName>
    <definedName name="Excel_BuiltIn_Print_Area_43" localSheetId="27">#REF!</definedName>
    <definedName name="Excel_BuiltIn_Print_Area_43" localSheetId="9">#REF!</definedName>
    <definedName name="Excel_BuiltIn_Print_Area_43" localSheetId="10">#REF!</definedName>
    <definedName name="Excel_BuiltIn_Print_Area_43" localSheetId="11">#REF!</definedName>
    <definedName name="Excel_BuiltIn_Print_Area_43" localSheetId="12">#REF!</definedName>
    <definedName name="Excel_BuiltIn_Print_Area_43">#REF!</definedName>
    <definedName name="Excel_BuiltIn_Print_Area_44_1" localSheetId="1">'[39]cw-addl-Table24.1'!#REF!</definedName>
    <definedName name="Excel_BuiltIn_Print_Area_44_1" localSheetId="2">'[39]cw-addl-Table24.1'!#REF!</definedName>
    <definedName name="Excel_BuiltIn_Print_Area_44_1" localSheetId="3">'[39]cw-addl-Table24.1'!#REF!</definedName>
    <definedName name="Excel_BuiltIn_Print_Area_44_1" localSheetId="4">'[39]cw-addl-Table24.1'!#REF!</definedName>
    <definedName name="Excel_BuiltIn_Print_Area_44_1" localSheetId="16">'[39]cw-addl-Table24.1'!#REF!</definedName>
    <definedName name="Excel_BuiltIn_Print_Area_44_1" localSheetId="18">'[40]cw-addl-Table24.1'!#REF!</definedName>
    <definedName name="Excel_BuiltIn_Print_Area_44_1" localSheetId="5">'[39]cw-addl-Table24.1'!#REF!</definedName>
    <definedName name="Excel_BuiltIn_Print_Area_44_1" localSheetId="6">'[39]cw-addl-Table24.1'!#REF!</definedName>
    <definedName name="Excel_BuiltIn_Print_Area_44_1" localSheetId="8">'[39]cw-addl-Table24.1'!#REF!</definedName>
    <definedName name="Excel_BuiltIn_Print_Area_44_1" localSheetId="26">'[39]cw-addl-Table24.1'!#REF!</definedName>
    <definedName name="Excel_BuiltIn_Print_Area_44_1" localSheetId="27">'[39]cw-addl-Table24.1'!#REF!</definedName>
    <definedName name="Excel_BuiltIn_Print_Area_44_1" localSheetId="9">'[39]cw-addl-Table24.1'!#REF!</definedName>
    <definedName name="Excel_BuiltIn_Print_Area_44_1" localSheetId="10">'[39]cw-addl-Table24.1'!#REF!</definedName>
    <definedName name="Excel_BuiltIn_Print_Area_44_1" localSheetId="11">'[39]cw-addl-Table24.1'!#REF!</definedName>
    <definedName name="Excel_BuiltIn_Print_Area_44_1" localSheetId="12">'[39]cw-addl-Table24.1'!#REF!</definedName>
    <definedName name="Excel_BuiltIn_Print_Area_44_1">'[39]cw-addl-Table24.1'!#REF!</definedName>
    <definedName name="Excel_BuiltIn_Print_Area_44_1_1" localSheetId="0">#REF!</definedName>
    <definedName name="Excel_BuiltIn_Print_Area_44_1_1" localSheetId="1">#REF!</definedName>
    <definedName name="Excel_BuiltIn_Print_Area_44_1_1" localSheetId="2">#REF!</definedName>
    <definedName name="Excel_BuiltIn_Print_Area_44_1_1" localSheetId="3">#REF!</definedName>
    <definedName name="Excel_BuiltIn_Print_Area_44_1_1" localSheetId="4">#REF!</definedName>
    <definedName name="Excel_BuiltIn_Print_Area_44_1_1" localSheetId="16">#REF!</definedName>
    <definedName name="Excel_BuiltIn_Print_Area_44_1_1" localSheetId="18">#REF!</definedName>
    <definedName name="Excel_BuiltIn_Print_Area_44_1_1" localSheetId="5">#REF!</definedName>
    <definedName name="Excel_BuiltIn_Print_Area_44_1_1" localSheetId="6">#REF!</definedName>
    <definedName name="Excel_BuiltIn_Print_Area_44_1_1" localSheetId="7">#REF!</definedName>
    <definedName name="Excel_BuiltIn_Print_Area_44_1_1" localSheetId="8">#REF!</definedName>
    <definedName name="Excel_BuiltIn_Print_Area_44_1_1" localSheetId="26">#REF!</definedName>
    <definedName name="Excel_BuiltIn_Print_Area_44_1_1" localSheetId="27">#REF!</definedName>
    <definedName name="Excel_BuiltIn_Print_Area_44_1_1" localSheetId="9">#REF!</definedName>
    <definedName name="Excel_BuiltIn_Print_Area_44_1_1" localSheetId="10">#REF!</definedName>
    <definedName name="Excel_BuiltIn_Print_Area_44_1_1" localSheetId="11">#REF!</definedName>
    <definedName name="Excel_BuiltIn_Print_Area_44_1_1" localSheetId="12">#REF!</definedName>
    <definedName name="Excel_BuiltIn_Print_Area_44_1_1">#REF!</definedName>
    <definedName name="Excel_BuiltIn_Print_Area_46_1" localSheetId="1">'[39]cw-dw-toilet-Table25'!#REF!</definedName>
    <definedName name="Excel_BuiltIn_Print_Area_46_1" localSheetId="2">'[39]cw-dw-toilet-Table25'!#REF!</definedName>
    <definedName name="Excel_BuiltIn_Print_Area_46_1" localSheetId="3">'[39]cw-dw-toilet-Table25'!#REF!</definedName>
    <definedName name="Excel_BuiltIn_Print_Area_46_1" localSheetId="4">'[39]cw-dw-toilet-Table25'!#REF!</definedName>
    <definedName name="Excel_BuiltIn_Print_Area_46_1" localSheetId="16">'[39]cw-dw-toilet-Table25'!#REF!</definedName>
    <definedName name="Excel_BuiltIn_Print_Area_46_1" localSheetId="18">'[40]cw-dw-toilet-Table25'!#REF!</definedName>
    <definedName name="Excel_BuiltIn_Print_Area_46_1" localSheetId="5">'[39]cw-dw-toilet-Table25'!#REF!</definedName>
    <definedName name="Excel_BuiltIn_Print_Area_46_1" localSheetId="6">'[39]cw-dw-toilet-Table25'!#REF!</definedName>
    <definedName name="Excel_BuiltIn_Print_Area_46_1" localSheetId="8">'[39]cw-dw-toilet-Table25'!#REF!</definedName>
    <definedName name="Excel_BuiltIn_Print_Area_46_1" localSheetId="26">'[39]cw-dw-toilet-Table25'!#REF!</definedName>
    <definedName name="Excel_BuiltIn_Print_Area_46_1" localSheetId="27">'[39]cw-dw-toilet-Table25'!#REF!</definedName>
    <definedName name="Excel_BuiltIn_Print_Area_46_1" localSheetId="9">'[39]cw-dw-toilet-Table25'!#REF!</definedName>
    <definedName name="Excel_BuiltIn_Print_Area_46_1" localSheetId="10">'[39]cw-dw-toilet-Table25'!#REF!</definedName>
    <definedName name="Excel_BuiltIn_Print_Area_46_1" localSheetId="11">'[39]cw-dw-toilet-Table25'!#REF!</definedName>
    <definedName name="Excel_BuiltIn_Print_Area_46_1" localSheetId="12">'[39]cw-dw-toilet-Table25'!#REF!</definedName>
    <definedName name="Excel_BuiltIn_Print_Area_46_1">'[39]cw-dw-toilet-Table25'!#REF!</definedName>
    <definedName name="Excel_BuiltIn_Print_Area_48_1" localSheetId="1">'[39]m-grant-Table-27'!#REF!</definedName>
    <definedName name="Excel_BuiltIn_Print_Area_48_1" localSheetId="2">'[39]m-grant-Table-27'!#REF!</definedName>
    <definedName name="Excel_BuiltIn_Print_Area_48_1" localSheetId="3">'[39]m-grant-Table-27'!#REF!</definedName>
    <definedName name="Excel_BuiltIn_Print_Area_48_1" localSheetId="4">'[39]m-grant-Table-27'!#REF!</definedName>
    <definedName name="Excel_BuiltIn_Print_Area_48_1" localSheetId="16">'[39]m-grant-Table-27'!#REF!</definedName>
    <definedName name="Excel_BuiltIn_Print_Area_48_1" localSheetId="18">'[40]m-grant-Table-27'!#REF!</definedName>
    <definedName name="Excel_BuiltIn_Print_Area_48_1" localSheetId="5">'[39]m-grant-Table-27'!#REF!</definedName>
    <definedName name="Excel_BuiltIn_Print_Area_48_1" localSheetId="6">'[39]m-grant-Table-27'!#REF!</definedName>
    <definedName name="Excel_BuiltIn_Print_Area_48_1" localSheetId="8">'[39]m-grant-Table-27'!#REF!</definedName>
    <definedName name="Excel_BuiltIn_Print_Area_48_1" localSheetId="26">'[39]m-grant-Table-27'!#REF!</definedName>
    <definedName name="Excel_BuiltIn_Print_Area_48_1" localSheetId="27">'[39]m-grant-Table-27'!#REF!</definedName>
    <definedName name="Excel_BuiltIn_Print_Area_48_1" localSheetId="9">'[39]m-grant-Table-27'!#REF!</definedName>
    <definedName name="Excel_BuiltIn_Print_Area_48_1" localSheetId="10">'[39]m-grant-Table-27'!#REF!</definedName>
    <definedName name="Excel_BuiltIn_Print_Area_48_1" localSheetId="11">'[39]m-grant-Table-27'!#REF!</definedName>
    <definedName name="Excel_BuiltIn_Print_Area_48_1" localSheetId="12">'[39]m-grant-Table-27'!#REF!</definedName>
    <definedName name="Excel_BuiltIn_Print_Area_48_1">'[39]m-grant-Table-27'!#REF!</definedName>
    <definedName name="Excel_BuiltIn_Print_Area_55_1" localSheetId="0">#REF!</definedName>
    <definedName name="Excel_BuiltIn_Print_Area_55_1" localSheetId="1">#REF!</definedName>
    <definedName name="Excel_BuiltIn_Print_Area_55_1" localSheetId="2">#REF!</definedName>
    <definedName name="Excel_BuiltIn_Print_Area_55_1" localSheetId="3">#REF!</definedName>
    <definedName name="Excel_BuiltIn_Print_Area_55_1" localSheetId="4">#REF!</definedName>
    <definedName name="Excel_BuiltIn_Print_Area_55_1" localSheetId="16">#REF!</definedName>
    <definedName name="Excel_BuiltIn_Print_Area_55_1" localSheetId="18">#REF!</definedName>
    <definedName name="Excel_BuiltIn_Print_Area_55_1" localSheetId="5">#REF!</definedName>
    <definedName name="Excel_BuiltIn_Print_Area_55_1" localSheetId="6">#REF!</definedName>
    <definedName name="Excel_BuiltIn_Print_Area_55_1" localSheetId="7">#REF!</definedName>
    <definedName name="Excel_BuiltIn_Print_Area_55_1" localSheetId="8">#REF!</definedName>
    <definedName name="Excel_BuiltIn_Print_Area_55_1" localSheetId="26">#REF!</definedName>
    <definedName name="Excel_BuiltIn_Print_Area_55_1" localSheetId="27">#REF!</definedName>
    <definedName name="Excel_BuiltIn_Print_Area_55_1" localSheetId="9">#REF!</definedName>
    <definedName name="Excel_BuiltIn_Print_Area_55_1" localSheetId="10">#REF!</definedName>
    <definedName name="Excel_BuiltIn_Print_Area_55_1" localSheetId="11">#REF!</definedName>
    <definedName name="Excel_BuiltIn_Print_Area_55_1" localSheetId="12">#REF!</definedName>
    <definedName name="Excel_BuiltIn_Print_Area_55_1">#REF!</definedName>
    <definedName name="Excel_BuiltIn_Print_Area_6_1">"#REF!"</definedName>
    <definedName name="Excel_BuiltIn_Print_Area_6_1_1">"#REF!"</definedName>
    <definedName name="Excel_BuiltIn_Print_Area_7_1">"#REF!"</definedName>
    <definedName name="Excel_BuiltIn_Print_Area_7_1_1">"#REF!"</definedName>
    <definedName name="Excel_BuiltIn_Print_Titles_1" localSheetId="0">#REF!</definedName>
    <definedName name="Excel_BuiltIn_Print_Titles_1" localSheetId="2">#REF!</definedName>
    <definedName name="Excel_BuiltIn_Print_Titles_1" localSheetId="3">#REF!</definedName>
    <definedName name="Excel_BuiltIn_Print_Titles_1" localSheetId="4">#REF!</definedName>
    <definedName name="Excel_BuiltIn_Print_Titles_1" localSheetId="16">#REF!</definedName>
    <definedName name="Excel_BuiltIn_Print_Titles_1" localSheetId="7">#REF!</definedName>
    <definedName name="Excel_BuiltIn_Print_Titles_1" localSheetId="8">#REF!</definedName>
    <definedName name="Excel_BuiltIn_Print_Titles_1" localSheetId="26">#REF!</definedName>
    <definedName name="Excel_BuiltIn_Print_Titles_1" localSheetId="27">#REF!</definedName>
    <definedName name="Excel_BuiltIn_Print_Titles_1" localSheetId="15">#REF!</definedName>
    <definedName name="Excel_BuiltIn_Print_Titles_1" localSheetId="9">#REF!</definedName>
    <definedName name="Excel_BuiltIn_Print_Titles_1" localSheetId="10">#REF!</definedName>
    <definedName name="Excel_BuiltIn_Print_Titles_1" localSheetId="11">#REF!</definedName>
    <definedName name="Excel_BuiltIn_Print_Titles_1" localSheetId="12">#REF!</definedName>
    <definedName name="Excel_BuiltIn_Print_Titles_1">#REF!</definedName>
    <definedName name="Excel_BuiltIn_Print_Titles_4" localSheetId="0">#REF!</definedName>
    <definedName name="Excel_BuiltIn_Print_Titles_4" localSheetId="2">#REF!</definedName>
    <definedName name="Excel_BuiltIn_Print_Titles_4" localSheetId="3">#REF!</definedName>
    <definedName name="Excel_BuiltIn_Print_Titles_4" localSheetId="4">#REF!</definedName>
    <definedName name="Excel_BuiltIn_Print_Titles_4" localSheetId="16">#REF!</definedName>
    <definedName name="Excel_BuiltIn_Print_Titles_4" localSheetId="7">#REF!</definedName>
    <definedName name="Excel_BuiltIn_Print_Titles_4" localSheetId="8">#REF!</definedName>
    <definedName name="Excel_BuiltIn_Print_Titles_4" localSheetId="26">#REF!</definedName>
    <definedName name="Excel_BuiltIn_Print_Titles_4" localSheetId="27">#REF!</definedName>
    <definedName name="Excel_BuiltIn_Print_Titles_4" localSheetId="15">#REF!</definedName>
    <definedName name="Excel_BuiltIn_Print_Titles_4" localSheetId="9">#REF!</definedName>
    <definedName name="Excel_BuiltIn_Print_Titles_4" localSheetId="10">#REF!</definedName>
    <definedName name="Excel_BuiltIn_Print_Titles_4" localSheetId="11">#REF!</definedName>
    <definedName name="Excel_BuiltIn_Print_Titles_4" localSheetId="12">#REF!</definedName>
    <definedName name="Excel_BuiltIn_Print_Titles_4">#REF!</definedName>
    <definedName name="Excel_BuiltIn_Print_Titles_44" localSheetId="0">#REF!</definedName>
    <definedName name="Excel_BuiltIn_Print_Titles_44" localSheetId="2">#REF!</definedName>
    <definedName name="Excel_BuiltIn_Print_Titles_44" localSheetId="4">#REF!</definedName>
    <definedName name="Excel_BuiltIn_Print_Titles_44" localSheetId="16">#REF!</definedName>
    <definedName name="Excel_BuiltIn_Print_Titles_44" localSheetId="7">#REF!</definedName>
    <definedName name="Excel_BuiltIn_Print_Titles_44" localSheetId="26">#REF!</definedName>
    <definedName name="Excel_BuiltIn_Print_Titles_44" localSheetId="27">#REF!</definedName>
    <definedName name="Excel_BuiltIn_Print_Titles_44">#REF!</definedName>
    <definedName name="Excel_BuiltIn_Print_Titles_5_1">"#REF!,#REF!"</definedName>
    <definedName name="Excel_BuiltIn_Print_Titles_6_1">"#REF!,#REF!"</definedName>
    <definedName name="FDGV" localSheetId="0">#REF!</definedName>
    <definedName name="FDGV" localSheetId="2">#REF!</definedName>
    <definedName name="FDGV" localSheetId="3">#REF!</definedName>
    <definedName name="FDGV" localSheetId="4">#REF!</definedName>
    <definedName name="FDGV" localSheetId="16">#REF!</definedName>
    <definedName name="FDGV" localSheetId="5">#REF!</definedName>
    <definedName name="FDGV" localSheetId="7">#REF!</definedName>
    <definedName name="FDGV" localSheetId="8">#REF!</definedName>
    <definedName name="FDGV" localSheetId="26">#REF!</definedName>
    <definedName name="FDGV" localSheetId="27">#REF!</definedName>
    <definedName name="FDGV" localSheetId="25">#REF!</definedName>
    <definedName name="FDGV" localSheetId="15">#REF!</definedName>
    <definedName name="FDGV" localSheetId="10">#REF!</definedName>
    <definedName name="FDGV" localSheetId="11">#REF!</definedName>
    <definedName name="FDGV">#REF!</definedName>
    <definedName name="FFF" localSheetId="0">#REF!</definedName>
    <definedName name="FFF" localSheetId="2">#REF!</definedName>
    <definedName name="FFF" localSheetId="3">#REF!</definedName>
    <definedName name="FFF" localSheetId="4">#REF!</definedName>
    <definedName name="FFF" localSheetId="16">#REF!</definedName>
    <definedName name="FFF" localSheetId="5">#REF!</definedName>
    <definedName name="FFF" localSheetId="7">#REF!</definedName>
    <definedName name="FFF" localSheetId="8">#REF!</definedName>
    <definedName name="FFF" localSheetId="26">#REF!</definedName>
    <definedName name="FFF" localSheetId="27">#REF!</definedName>
    <definedName name="FFF" localSheetId="10">#REF!</definedName>
    <definedName name="FFF" localSheetId="11">#REF!</definedName>
    <definedName name="FFF">#REF!</definedName>
    <definedName name="ffff" localSheetId="0">'[20]10-20'!#REF!</definedName>
    <definedName name="ffff" localSheetId="2">'[20]10-20'!#REF!</definedName>
    <definedName name="ffff" localSheetId="3">'[20]10-20'!#REF!</definedName>
    <definedName name="ffff" localSheetId="4">'[20]10-20'!#REF!</definedName>
    <definedName name="ffff" localSheetId="16">'[20]10-20'!#REF!</definedName>
    <definedName name="ffff" localSheetId="5">'[20]10-20'!#REF!</definedName>
    <definedName name="ffff" localSheetId="7">'[20]10-20'!#REF!</definedName>
    <definedName name="ffff" localSheetId="8">'[20]10-20'!#REF!</definedName>
    <definedName name="ffff" localSheetId="26">'[20]10-20'!#REF!</definedName>
    <definedName name="ffff" localSheetId="27">'[20]10-20'!#REF!</definedName>
    <definedName name="ffff" localSheetId="10">'[20]10-20'!#REF!</definedName>
    <definedName name="ffff" localSheetId="11">'[20]10-20'!#REF!</definedName>
    <definedName name="ffff">'[20]10-20'!#REF!</definedName>
    <definedName name="ffffff" localSheetId="0">#REF!</definedName>
    <definedName name="ffffff" localSheetId="2">#REF!</definedName>
    <definedName name="ffffff" localSheetId="3">#REF!</definedName>
    <definedName name="ffffff" localSheetId="4">#REF!</definedName>
    <definedName name="ffffff" localSheetId="16">#REF!</definedName>
    <definedName name="ffffff" localSheetId="5">#REF!</definedName>
    <definedName name="ffffff" localSheetId="7">#REF!</definedName>
    <definedName name="ffffff" localSheetId="8">#REF!</definedName>
    <definedName name="ffffff" localSheetId="26">#REF!</definedName>
    <definedName name="ffffff" localSheetId="27">#REF!</definedName>
    <definedName name="ffffff" localSheetId="9">#REF!</definedName>
    <definedName name="ffffff" localSheetId="10">#REF!</definedName>
    <definedName name="ffffff" localSheetId="11">#REF!</definedName>
    <definedName name="ffffff">#REF!</definedName>
    <definedName name="Formula" localSheetId="16">#REF!</definedName>
    <definedName name="Formula" localSheetId="26">#REF!</definedName>
    <definedName name="Formula" localSheetId="27">#REF!</definedName>
    <definedName name="Formula">#REF!</definedName>
    <definedName name="gfdfdf" localSheetId="16">#REF!</definedName>
    <definedName name="gfdfdf" localSheetId="26">#REF!</definedName>
    <definedName name="gfdfdf" localSheetId="27">#REF!</definedName>
    <definedName name="gfdfdf">#REF!</definedName>
    <definedName name="gg" localSheetId="0">#REF!</definedName>
    <definedName name="gg" localSheetId="2">#REF!</definedName>
    <definedName name="gg" localSheetId="3">#REF!</definedName>
    <definedName name="gg" localSheetId="4">#REF!</definedName>
    <definedName name="gg" localSheetId="16">#REF!</definedName>
    <definedName name="gg" localSheetId="5">#REF!</definedName>
    <definedName name="gg" localSheetId="7">#REF!</definedName>
    <definedName name="gg" localSheetId="8">#REF!</definedName>
    <definedName name="gg" localSheetId="26">#REF!</definedName>
    <definedName name="gg" localSheetId="27">#REF!</definedName>
    <definedName name="gg" localSheetId="9">#REF!</definedName>
    <definedName name="gg" localSheetId="10">#REF!</definedName>
    <definedName name="gg" localSheetId="11">#REF!</definedName>
    <definedName name="gg">#REF!</definedName>
    <definedName name="gggggggggggggg" localSheetId="0">#REF!</definedName>
    <definedName name="gggggggggggggg" localSheetId="2">#REF!</definedName>
    <definedName name="gggggggggggggg" localSheetId="3">#REF!</definedName>
    <definedName name="gggggggggggggg" localSheetId="4">#REF!</definedName>
    <definedName name="gggggggggggggg" localSheetId="16">#REF!</definedName>
    <definedName name="gggggggggggggg" localSheetId="5">#REF!</definedName>
    <definedName name="gggggggggggggg" localSheetId="7">#REF!</definedName>
    <definedName name="gggggggggggggg" localSheetId="8">#REF!</definedName>
    <definedName name="gggggggggggggg" localSheetId="26">#REF!</definedName>
    <definedName name="gggggggggggggg" localSheetId="27">#REF!</definedName>
    <definedName name="gggggggggggggg" localSheetId="9">#REF!</definedName>
    <definedName name="gggggggggggggg" localSheetId="10">#REF!</definedName>
    <definedName name="gggggggggggggg" localSheetId="11">#REF!</definedName>
    <definedName name="gggggggggggggg">#REF!</definedName>
    <definedName name="graduates" localSheetId="2">#REF!</definedName>
    <definedName name="graduates" localSheetId="4">#REF!</definedName>
    <definedName name="graduates" localSheetId="16">#REF!</definedName>
    <definedName name="graduates" localSheetId="26">#REF!</definedName>
    <definedName name="graduates" localSheetId="27">#REF!</definedName>
    <definedName name="graduates" localSheetId="15">#REF!</definedName>
    <definedName name="graduates">#REF!</definedName>
    <definedName name="h" localSheetId="2">#REF!</definedName>
    <definedName name="h" localSheetId="4">#REF!</definedName>
    <definedName name="h" localSheetId="16">#REF!</definedName>
    <definedName name="h" localSheetId="26">#REF!</definedName>
    <definedName name="h" localSheetId="27">#REF!</definedName>
    <definedName name="h" localSheetId="15">#REF!</definedName>
    <definedName name="h">#REF!</definedName>
    <definedName name="hgyhjh" localSheetId="16">#REF!</definedName>
    <definedName name="hgyhjh">#REF!</definedName>
    <definedName name="HTML_CodePage" hidden="1">1252</definedName>
    <definedName name="HTML_Control" localSheetId="0" hidden="1">{"'Sheet1'!$A$4386:$N$4591"}</definedName>
    <definedName name="HTML_Control" localSheetId="1" hidden="1">{"'Sheet1'!$A$4386:$N$4591"}</definedName>
    <definedName name="HTML_Control" localSheetId="2" hidden="1">{"'Sheet1'!$A$4386:$N$4591"}</definedName>
    <definedName name="HTML_Control" localSheetId="3" hidden="1">{"'Sheet1'!$A$4386:$N$4591"}</definedName>
    <definedName name="HTML_Control" localSheetId="4" hidden="1">{"'Sheet1'!$A$4386:$N$4591"}</definedName>
    <definedName name="HTML_Control" localSheetId="16" hidden="1">{"'Sheet1'!$A$4386:$N$4591"}</definedName>
    <definedName name="HTML_Control" localSheetId="18" hidden="1">{"'Sheet1'!$A$4386:$N$4591"}</definedName>
    <definedName name="HTML_Control" localSheetId="5" hidden="1">{"'Sheet1'!$A$4386:$N$4591"}</definedName>
    <definedName name="HTML_Control" localSheetId="6" hidden="1">{"'Sheet1'!$A$4386:$N$4591"}</definedName>
    <definedName name="HTML_Control" localSheetId="7" hidden="1">{"'Sheet1'!$A$4386:$N$4591"}</definedName>
    <definedName name="HTML_Control" localSheetId="8" hidden="1">{"'Sheet1'!$A$4386:$N$4591"}</definedName>
    <definedName name="HTML_Control" localSheetId="27" hidden="1">{"'Sheet1'!$A$4386:$N$4591"}</definedName>
    <definedName name="HTML_Control" localSheetId="25" hidden="1">{"'Sheet1'!$A$4386:$N$4591"}</definedName>
    <definedName name="HTML_Control" localSheetId="15" hidden="1">{"'Sheet1'!$A$4386:$N$4591"}</definedName>
    <definedName name="HTML_Control" localSheetId="9" hidden="1">{"'Sheet1'!$A$4386:$N$4591"}</definedName>
    <definedName name="HTML_Control" localSheetId="13" hidden="1">{"'Sheet1'!$A$4386:$N$4591"}</definedName>
    <definedName name="HTML_Control" localSheetId="10" hidden="1">{"'Sheet1'!$A$4386:$N$4591"}</definedName>
    <definedName name="HTML_Control" localSheetId="11" hidden="1">{"'Sheet1'!$A$4386:$N$4591"}</definedName>
    <definedName name="HTML_Control" localSheetId="12" hidden="1">{"'Sheet1'!$A$4386:$N$4591"}</definedName>
    <definedName name="HTML_Control" hidden="1">{"'Sheet1'!$A$4386:$N$4591"}</definedName>
    <definedName name="HTML_Description" hidden="1">""</definedName>
    <definedName name="HTML_Email" hidden="1">""</definedName>
    <definedName name="HTML_Header" hidden="1">"Sheet1"</definedName>
    <definedName name="HTML_LastUpdate" hidden="1">"7/1/03"</definedName>
    <definedName name="HTML_LineAfter" hidden="1">FALSE</definedName>
    <definedName name="HTML_LineBefore" hidden="1">FALSE</definedName>
    <definedName name="HTML_Name" hidden="1">"m.p.raval"</definedName>
    <definedName name="HTML_OBDlg2" hidden="1">TRUE</definedName>
    <definedName name="HTML_OBDlg4" hidden="1">TRUE</definedName>
    <definedName name="HTML_OS" hidden="1">0</definedName>
    <definedName name="HTML_PathFile" hidden="1">"A:\MyHTML.htm"</definedName>
    <definedName name="HTML_Title" hidden="1">"SGSDaily Progress Report Piyaj toDharoi Pipeline"</definedName>
    <definedName name="J" localSheetId="0">#REF!</definedName>
    <definedName name="J" localSheetId="2">#REF!</definedName>
    <definedName name="J" localSheetId="3">#REF!</definedName>
    <definedName name="J" localSheetId="4">#REF!</definedName>
    <definedName name="J" localSheetId="16">#REF!</definedName>
    <definedName name="J" localSheetId="5">#REF!</definedName>
    <definedName name="J" localSheetId="7">#REF!</definedName>
    <definedName name="J" localSheetId="8">#REF!</definedName>
    <definedName name="J" localSheetId="26">#REF!</definedName>
    <definedName name="J" localSheetId="27">#REF!</definedName>
    <definedName name="J" localSheetId="25">#REF!</definedName>
    <definedName name="J" localSheetId="15">#REF!</definedName>
    <definedName name="J" localSheetId="10">#REF!</definedName>
    <definedName name="J" localSheetId="11">#REF!</definedName>
    <definedName name="J">#REF!</definedName>
    <definedName name="jkl" localSheetId="0">#REF!</definedName>
    <definedName name="jkl" localSheetId="2">#REF!</definedName>
    <definedName name="jkl" localSheetId="3">#REF!</definedName>
    <definedName name="jkl" localSheetId="4">#REF!</definedName>
    <definedName name="jkl" localSheetId="16">#REF!</definedName>
    <definedName name="jkl" localSheetId="5">#REF!</definedName>
    <definedName name="jkl" localSheetId="7">#REF!</definedName>
    <definedName name="jkl" localSheetId="8">#REF!</definedName>
    <definedName name="jkl" localSheetId="26">#REF!</definedName>
    <definedName name="jkl" localSheetId="27">#REF!</definedName>
    <definedName name="jkl" localSheetId="15">#REF!</definedName>
    <definedName name="jkl" localSheetId="10">#REF!</definedName>
    <definedName name="jkl" localSheetId="11">#REF!</definedName>
    <definedName name="jkl">#REF!</definedName>
    <definedName name="kkk" localSheetId="0" hidden="1">{"'Sheet1'!$A$4386:$N$4591"}</definedName>
    <definedName name="kkk" localSheetId="1" hidden="1">{"'Sheet1'!$A$4386:$N$4591"}</definedName>
    <definedName name="kkk" localSheetId="2" hidden="1">{"'Sheet1'!$A$4386:$N$4591"}</definedName>
    <definedName name="kkk" localSheetId="3" hidden="1">{"'Sheet1'!$A$4386:$N$4591"}</definedName>
    <definedName name="kkk" localSheetId="4" hidden="1">{"'Sheet1'!$A$4386:$N$4591"}</definedName>
    <definedName name="kkk" localSheetId="18" hidden="1">{"'Sheet1'!$A$4386:$N$4591"}</definedName>
    <definedName name="kkk" localSheetId="5" hidden="1">{"'Sheet1'!$A$4386:$N$4591"}</definedName>
    <definedName name="kkk" localSheetId="6" hidden="1">{"'Sheet1'!$A$4386:$N$4591"}</definedName>
    <definedName name="kkk" localSheetId="7" hidden="1">{"'Sheet1'!$A$4386:$N$4591"}</definedName>
    <definedName name="kkk" localSheetId="8" hidden="1">{"'Sheet1'!$A$4386:$N$4591"}</definedName>
    <definedName name="kkk" localSheetId="27" hidden="1">{"'Sheet1'!$A$4386:$N$4591"}</definedName>
    <definedName name="kkk" localSheetId="25" hidden="1">{"'Sheet1'!$A$4386:$N$4591"}</definedName>
    <definedName name="kkk" localSheetId="15" hidden="1">{"'Sheet1'!$A$4386:$N$4591"}</definedName>
    <definedName name="kkk" localSheetId="9" hidden="1">{"'Sheet1'!$A$4386:$N$4591"}</definedName>
    <definedName name="kkk" localSheetId="10" hidden="1">{"'Sheet1'!$A$4386:$N$4591"}</definedName>
    <definedName name="kkk" localSheetId="11" hidden="1">{"'Sheet1'!$A$4386:$N$4591"}</definedName>
    <definedName name="kkk" localSheetId="12" hidden="1">{"'Sheet1'!$A$4386:$N$4591"}</definedName>
    <definedName name="kkk" hidden="1">{"'Sheet1'!$A$4386:$N$4591"}</definedName>
    <definedName name="kkkk" localSheetId="2">#REF!</definedName>
    <definedName name="kkkk" localSheetId="4">#REF!</definedName>
    <definedName name="kkkk" localSheetId="16">#REF!</definedName>
    <definedName name="kkkk" localSheetId="26">#REF!</definedName>
    <definedName name="kkkk" localSheetId="27">#REF!</definedName>
    <definedName name="kkkk">#REF!</definedName>
    <definedName name="Link" localSheetId="2">#REF!</definedName>
    <definedName name="Link" localSheetId="16">#REF!</definedName>
    <definedName name="Link" localSheetId="26">#REF!</definedName>
    <definedName name="Link" localSheetId="27">#REF!</definedName>
    <definedName name="Link">#REF!</definedName>
    <definedName name="ll" localSheetId="2">#REF!</definedName>
    <definedName name="ll" localSheetId="4">#REF!</definedName>
    <definedName name="ll" localSheetId="16">#REF!</definedName>
    <definedName name="ll" localSheetId="26">#REF!</definedName>
    <definedName name="ll" localSheetId="27">#REF!</definedName>
    <definedName name="ll">#REF!</definedName>
    <definedName name="LOCAL_MYSQL_DATE_FORMAT" localSheetId="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mm" localSheetId="0">#REF!</definedName>
    <definedName name="mm" localSheetId="1">#REF!</definedName>
    <definedName name="mm" localSheetId="2">#REF!</definedName>
    <definedName name="mm" localSheetId="3">#REF!</definedName>
    <definedName name="mm" localSheetId="4">#REF!</definedName>
    <definedName name="mm" localSheetId="16">#REF!</definedName>
    <definedName name="mm" localSheetId="5">#REF!</definedName>
    <definedName name="mm" localSheetId="6">#REF!</definedName>
    <definedName name="mm" localSheetId="7">#REF!</definedName>
    <definedName name="mm" localSheetId="8">#REF!</definedName>
    <definedName name="mm" localSheetId="26">#REF!</definedName>
    <definedName name="mm" localSheetId="27">#REF!</definedName>
    <definedName name="mm" localSheetId="9">#REF!</definedName>
    <definedName name="mm" localSheetId="10">#REF!</definedName>
    <definedName name="mm" localSheetId="11">#REF!</definedName>
    <definedName name="mm" localSheetId="12">#REF!</definedName>
    <definedName name="mm">#REF!</definedName>
    <definedName name="mn" localSheetId="0">#REF!</definedName>
    <definedName name="mn" localSheetId="2">#REF!</definedName>
    <definedName name="mn" localSheetId="3">#REF!</definedName>
    <definedName name="mn" localSheetId="4">#REF!</definedName>
    <definedName name="mn" localSheetId="16">#REF!</definedName>
    <definedName name="mn" localSheetId="7">#REF!</definedName>
    <definedName name="mn" localSheetId="26">#REF!</definedName>
    <definedName name="mn" localSheetId="27">#REF!</definedName>
    <definedName name="mn" localSheetId="10">#REF!</definedName>
    <definedName name="mn" localSheetId="11">#REF!</definedName>
    <definedName name="mn">#REF!</definedName>
    <definedName name="new" localSheetId="0" hidden="1">#REF!</definedName>
    <definedName name="new" localSheetId="2" hidden="1">#REF!</definedName>
    <definedName name="new" localSheetId="3" hidden="1">#REF!</definedName>
    <definedName name="new" localSheetId="16" hidden="1">#REF!</definedName>
    <definedName name="new" localSheetId="7" hidden="1">#REF!</definedName>
    <definedName name="new" localSheetId="26" hidden="1">#REF!</definedName>
    <definedName name="new" localSheetId="27" hidden="1">#REF!</definedName>
    <definedName name="new" localSheetId="10" hidden="1">#REF!</definedName>
    <definedName name="new" localSheetId="11" hidden="1">#REF!</definedName>
    <definedName name="new" hidden="1">#REF!</definedName>
    <definedName name="NNEW" localSheetId="2">#REF!</definedName>
    <definedName name="NNEW" localSheetId="4">#REF!</definedName>
    <definedName name="NNEW" localSheetId="16">#REF!</definedName>
    <definedName name="NNEW" localSheetId="26">#REF!</definedName>
    <definedName name="NNEW" localSheetId="27">#REF!</definedName>
    <definedName name="NNEW">#REF!</definedName>
    <definedName name="Nov" localSheetId="0" hidden="1">{"'Sheet1'!$A$4386:$N$4591"}</definedName>
    <definedName name="Nov" localSheetId="1" hidden="1">{"'Sheet1'!$A$4386:$N$4591"}</definedName>
    <definedName name="Nov" localSheetId="2" hidden="1">{"'Sheet1'!$A$4386:$N$4591"}</definedName>
    <definedName name="Nov" localSheetId="3" hidden="1">{"'Sheet1'!$A$4386:$N$4591"}</definedName>
    <definedName name="Nov" localSheetId="4" hidden="1">{"'Sheet1'!$A$4386:$N$4591"}</definedName>
    <definedName name="Nov" localSheetId="18" hidden="1">{"'Sheet1'!$A$4386:$N$4591"}</definedName>
    <definedName name="Nov" localSheetId="5" hidden="1">{"'Sheet1'!$A$4386:$N$4591"}</definedName>
    <definedName name="Nov" localSheetId="6" hidden="1">{"'Sheet1'!$A$4386:$N$4591"}</definedName>
    <definedName name="Nov" localSheetId="7" hidden="1">{"'Sheet1'!$A$4386:$N$4591"}</definedName>
    <definedName name="Nov" localSheetId="8" hidden="1">{"'Sheet1'!$A$4386:$N$4591"}</definedName>
    <definedName name="Nov" localSheetId="27" hidden="1">{"'Sheet1'!$A$4386:$N$4591"}</definedName>
    <definedName name="Nov" localSheetId="25" hidden="1">{"'Sheet1'!$A$4386:$N$4591"}</definedName>
    <definedName name="Nov" localSheetId="15" hidden="1">{"'Sheet1'!$A$4386:$N$4591"}</definedName>
    <definedName name="Nov" localSheetId="9" hidden="1">{"'Sheet1'!$A$4386:$N$4591"}</definedName>
    <definedName name="Nov" localSheetId="10" hidden="1">{"'Sheet1'!$A$4386:$N$4591"}</definedName>
    <definedName name="Nov" localSheetId="11" hidden="1">{"'Sheet1'!$A$4386:$N$4591"}</definedName>
    <definedName name="Nov" localSheetId="12" hidden="1">{"'Sheet1'!$A$4386:$N$4591"}</definedName>
    <definedName name="Nov" hidden="1">{"'Sheet1'!$A$4386:$N$4591"}</definedName>
    <definedName name="October" localSheetId="0" hidden="1">{"'Sheet1'!$A$4386:$N$4591"}</definedName>
    <definedName name="October" localSheetId="1" hidden="1">{"'Sheet1'!$A$4386:$N$4591"}</definedName>
    <definedName name="October" localSheetId="2" hidden="1">{"'Sheet1'!$A$4386:$N$4591"}</definedName>
    <definedName name="October" localSheetId="3" hidden="1">{"'Sheet1'!$A$4386:$N$4591"}</definedName>
    <definedName name="October" localSheetId="4" hidden="1">{"'Sheet1'!$A$4386:$N$4591"}</definedName>
    <definedName name="October" localSheetId="18" hidden="1">{"'Sheet1'!$A$4386:$N$4591"}</definedName>
    <definedName name="October" localSheetId="5" hidden="1">{"'Sheet1'!$A$4386:$N$4591"}</definedName>
    <definedName name="October" localSheetId="6" hidden="1">{"'Sheet1'!$A$4386:$N$4591"}</definedName>
    <definedName name="October" localSheetId="7" hidden="1">{"'Sheet1'!$A$4386:$N$4591"}</definedName>
    <definedName name="October" localSheetId="8" hidden="1">{"'Sheet1'!$A$4386:$N$4591"}</definedName>
    <definedName name="October" localSheetId="27" hidden="1">{"'Sheet1'!$A$4386:$N$4591"}</definedName>
    <definedName name="October" localSheetId="25" hidden="1">{"'Sheet1'!$A$4386:$N$4591"}</definedName>
    <definedName name="October" localSheetId="15" hidden="1">{"'Sheet1'!$A$4386:$N$4591"}</definedName>
    <definedName name="October" localSheetId="9" hidden="1">{"'Sheet1'!$A$4386:$N$4591"}</definedName>
    <definedName name="October" localSheetId="10" hidden="1">{"'Sheet1'!$A$4386:$N$4591"}</definedName>
    <definedName name="October" localSheetId="11" hidden="1">{"'Sheet1'!$A$4386:$N$4591"}</definedName>
    <definedName name="October" localSheetId="12" hidden="1">{"'Sheet1'!$A$4386:$N$4591"}</definedName>
    <definedName name="October" hidden="1">{"'Sheet1'!$A$4386:$N$4591"}</definedName>
    <definedName name="P" localSheetId="0">#REF!</definedName>
    <definedName name="P" localSheetId="1">#REF!</definedName>
    <definedName name="P" localSheetId="2">#REF!</definedName>
    <definedName name="P" localSheetId="3">#REF!</definedName>
    <definedName name="P" localSheetId="16">#REF!</definedName>
    <definedName name="P" localSheetId="8">#REF!</definedName>
    <definedName name="P" localSheetId="26">#REF!</definedName>
    <definedName name="P" localSheetId="27">#REF!</definedName>
    <definedName name="P" localSheetId="9">#REF!</definedName>
    <definedName name="P" localSheetId="13">#REF!</definedName>
    <definedName name="P" localSheetId="10">#REF!</definedName>
    <definedName name="P" localSheetId="11">#REF!</definedName>
    <definedName name="P" localSheetId="12">#REF!</definedName>
    <definedName name="P">#REF!</definedName>
    <definedName name="P_13" localSheetId="2">#REF!</definedName>
    <definedName name="P_13" localSheetId="16">#REF!</definedName>
    <definedName name="P_13" localSheetId="26">#REF!</definedName>
    <definedName name="P_13" localSheetId="27">#REF!</definedName>
    <definedName name="P_13">#REF!</definedName>
    <definedName name="P_2" localSheetId="2">#REF!</definedName>
    <definedName name="P_2" localSheetId="16">#REF!</definedName>
    <definedName name="P_2" localSheetId="26">#REF!</definedName>
    <definedName name="P_2" localSheetId="27">#REF!</definedName>
    <definedName name="P_2">#REF!</definedName>
    <definedName name="P_31" localSheetId="2">#REF!</definedName>
    <definedName name="P_31" localSheetId="16">#REF!</definedName>
    <definedName name="P_31" localSheetId="26">#REF!</definedName>
    <definedName name="P_31" localSheetId="27">#REF!</definedName>
    <definedName name="P_31">#REF!</definedName>
    <definedName name="plan" localSheetId="2">#REF!</definedName>
    <definedName name="plan" localSheetId="16">#REF!</definedName>
    <definedName name="plan" localSheetId="26">#REF!</definedName>
    <definedName name="plan" localSheetId="27">#REF!</definedName>
    <definedName name="plan">#REF!</definedName>
    <definedName name="_xlnm.Print_Area" localSheetId="20">'%Mgt.cost'!$A$1:$N$18</definedName>
    <definedName name="_xlnm.Print_Area" localSheetId="0">Almora!$A$1:$AF$382</definedName>
    <definedName name="_xlnm.Print_Area" localSheetId="1">Bageshwar!$A$1:$AF$382</definedName>
    <definedName name="_xlnm.Print_Area" localSheetId="17">'Breakup of interventions-17-18'!$A$1:$D$42</definedName>
    <definedName name="_xlnm.Print_Area" localSheetId="23">'categorywise-2017-18'!$A$1:$Q$37</definedName>
    <definedName name="_xlnm.Print_Area" localSheetId="2">Chamoli!$A$1:$AF$388</definedName>
    <definedName name="_xlnm.Print_Area" localSheetId="3">Champawat!$A$1:$AF$382</definedName>
    <definedName name="_xlnm.Print_Area" localSheetId="4">Dehradun!$A$1:$AF$382</definedName>
    <definedName name="_xlnm.Print_Area" localSheetId="28">#REF!</definedName>
    <definedName name="_xlnm.Print_Area" localSheetId="16">'Exe.sum-17-18'!$A$1:$W$382</definedName>
    <definedName name="_xlnm.Print_Area" localSheetId="19">'Folder-Fin.stat'!$A$1:$G$6</definedName>
    <definedName name="_xlnm.Print_Area" localSheetId="18">'Fund released-2016-17'!$A$1:$C$18</definedName>
    <definedName name="_xlnm.Print_Area" localSheetId="5">Haridwar!$A$1:$AF$388</definedName>
    <definedName name="_xlnm.Print_Area" localSheetId="6">Nainital!$A$1:$AF$382</definedName>
    <definedName name="_xlnm.Print_Area" localSheetId="8">Pithoragarh!$A$1:$AF$382</definedName>
    <definedName name="_xlnm.Print_Area" localSheetId="26">'Progress &amp; expdr.-2016-17'!$A$1:$K$79</definedName>
    <definedName name="_xlnm.Print_Area" localSheetId="27">'Pro-Rec-16-17'!$A$1:$I$7</definedName>
    <definedName name="_xlnm.Print_Area" localSheetId="15">'Recomm_2017-18'!$A$1:$M$81</definedName>
    <definedName name="_xlnm.Print_Area" localSheetId="9">#REF!</definedName>
    <definedName name="_xlnm.Print_Area" localSheetId="14">SFD!$A$1:$AC$21</definedName>
    <definedName name="_xlnm.Print_Area" localSheetId="13">State!$A$1:$AF$382</definedName>
    <definedName name="_xlnm.Print_Area" localSheetId="10">Tehri!$A$1:$B$382</definedName>
    <definedName name="_xlnm.Print_Area" localSheetId="11">USNagar!$A$1:$AF$388</definedName>
    <definedName name="_xlnm.Print_Area" localSheetId="12">Uttarkashi!$A$1:$K$382</definedName>
    <definedName name="_xlnm.Print_Area">#REF!</definedName>
    <definedName name="PRINT_AREA_MI" localSheetId="0">#REF!</definedName>
    <definedName name="PRINT_AREA_MI" localSheetId="2">#REF!</definedName>
    <definedName name="PRINT_AREA_MI" localSheetId="3">#REF!</definedName>
    <definedName name="PRINT_AREA_MI" localSheetId="4">#REF!</definedName>
    <definedName name="PRINT_AREA_MI" localSheetId="16">#REF!</definedName>
    <definedName name="PRINT_AREA_MI" localSheetId="26">#REF!</definedName>
    <definedName name="PRINT_AREA_MI" localSheetId="27">#REF!</definedName>
    <definedName name="PRINT_AREA_MI" localSheetId="25">#REF!</definedName>
    <definedName name="PRINT_AREA_MI" localSheetId="15">#REF!</definedName>
    <definedName name="PRINT_AREA_MI" localSheetId="10">#REF!</definedName>
    <definedName name="PRINT_AREA_MI" localSheetId="11">#REF!</definedName>
    <definedName name="PRINT_AREA_MI">#REF!</definedName>
    <definedName name="_xlnm.Print_Titles" localSheetId="0">Almora!$1:$3</definedName>
    <definedName name="_xlnm.Print_Titles" localSheetId="1">Bageshwar!$1:$3</definedName>
    <definedName name="_xlnm.Print_Titles" localSheetId="23">#REF!</definedName>
    <definedName name="_xlnm.Print_Titles" localSheetId="2">Chamoli!$1:$3</definedName>
    <definedName name="_xlnm.Print_Titles" localSheetId="3">Champawat!$1:$3</definedName>
    <definedName name="_xlnm.Print_Titles" localSheetId="4">Dehradun!$1:$3</definedName>
    <definedName name="_xlnm.Print_Titles" localSheetId="28">#REF!</definedName>
    <definedName name="_xlnm.Print_Titles" localSheetId="16">'Exe.sum-17-18'!$1:$3</definedName>
    <definedName name="_xlnm.Print_Titles" localSheetId="18">#REF!</definedName>
    <definedName name="_xlnm.Print_Titles" localSheetId="5">Haridwar!$1:$3</definedName>
    <definedName name="_xlnm.Print_Titles" localSheetId="6">Nainital!$1:$3</definedName>
    <definedName name="_xlnm.Print_Titles" localSheetId="7">Pauri!$1:$3</definedName>
    <definedName name="_xlnm.Print_Titles" localSheetId="8">Pithoragarh!$1:$3</definedName>
    <definedName name="_xlnm.Print_Titles" localSheetId="26">'Progress &amp; expdr.-2016-17'!$2:$5</definedName>
    <definedName name="_xlnm.Print_Titles" localSheetId="15">'Recomm_2017-18'!$1:$5</definedName>
    <definedName name="_xlnm.Print_Titles" localSheetId="9">Rudraprayag!$1:$3</definedName>
    <definedName name="_xlnm.Print_Titles" localSheetId="13">State!$1:$3</definedName>
    <definedName name="_xlnm.Print_Titles" localSheetId="10">Tehri!$1:$3</definedName>
    <definedName name="_xlnm.Print_Titles" localSheetId="11">USNagar!$1:$3</definedName>
    <definedName name="_xlnm.Print_Titles" localSheetId="12">Uttarkashi!$1:$3</definedName>
    <definedName name="_xlnm.Print_Titles">#REF!</definedName>
    <definedName name="PRINT_TITLES_MI" localSheetId="0">#REF!</definedName>
    <definedName name="PRINT_TITLES_MI" localSheetId="2">#REF!</definedName>
    <definedName name="PRINT_TITLES_MI" localSheetId="3">#REF!</definedName>
    <definedName name="PRINT_TITLES_MI" localSheetId="4">#REF!</definedName>
    <definedName name="PRINT_TITLES_MI" localSheetId="16">#REF!</definedName>
    <definedName name="PRINT_TITLES_MI" localSheetId="26">#REF!</definedName>
    <definedName name="PRINT_TITLES_MI" localSheetId="27">#REF!</definedName>
    <definedName name="PRINT_TITLES_MI" localSheetId="25">#REF!</definedName>
    <definedName name="PRINT_TITLES_MI" localSheetId="15">#REF!</definedName>
    <definedName name="PRINT_TITLES_MI" localSheetId="10">#REF!</definedName>
    <definedName name="PRINT_TITLES_MI" localSheetId="11">#REF!</definedName>
    <definedName name="PRINT_TITLES_MI">#REF!</definedName>
    <definedName name="Pro" localSheetId="0" hidden="1">[20]A!#REF!</definedName>
    <definedName name="Pro" localSheetId="2" hidden="1">[20]A!#REF!</definedName>
    <definedName name="Pro" localSheetId="3" hidden="1">[20]A!#REF!</definedName>
    <definedName name="Pro" localSheetId="4" hidden="1">[20]A!#REF!</definedName>
    <definedName name="Pro" localSheetId="16" hidden="1">[20]A!#REF!</definedName>
    <definedName name="Pro" localSheetId="7" hidden="1">[20]A!#REF!</definedName>
    <definedName name="Pro" localSheetId="26" hidden="1">[20]A!#REF!</definedName>
    <definedName name="Pro" localSheetId="27" hidden="1">[20]A!#REF!</definedName>
    <definedName name="Pro" localSheetId="10" hidden="1">[20]A!#REF!</definedName>
    <definedName name="Pro" localSheetId="11" hidden="1">[20]A!#REF!</definedName>
    <definedName name="Pro" hidden="1">[20]A!#REF!</definedName>
    <definedName name="q" localSheetId="0">#REF!</definedName>
    <definedName name="q" localSheetId="2">#REF!</definedName>
    <definedName name="q" localSheetId="3">#REF!</definedName>
    <definedName name="q" localSheetId="4">#REF!</definedName>
    <definedName name="q" localSheetId="16">#REF!</definedName>
    <definedName name="q" localSheetId="7">#REF!</definedName>
    <definedName name="q" localSheetId="8">#REF!</definedName>
    <definedName name="q" localSheetId="26">#REF!</definedName>
    <definedName name="q" localSheetId="27">#REF!</definedName>
    <definedName name="q" localSheetId="9">#REF!</definedName>
    <definedName name="q" localSheetId="10">#REF!</definedName>
    <definedName name="q" localSheetId="11">#REF!</definedName>
    <definedName name="q" localSheetId="12">#REF!</definedName>
    <definedName name="q">#REF!</definedName>
    <definedName name="q_43" localSheetId="0">#REF!</definedName>
    <definedName name="q_43" localSheetId="2">#REF!</definedName>
    <definedName name="q_43" localSheetId="3">#REF!</definedName>
    <definedName name="q_43" localSheetId="4">#REF!</definedName>
    <definedName name="q_43" localSheetId="16">#REF!</definedName>
    <definedName name="q_43" localSheetId="7">#REF!</definedName>
    <definedName name="q_43" localSheetId="26">#REF!</definedName>
    <definedName name="q_43" localSheetId="27">#REF!</definedName>
    <definedName name="q_43" localSheetId="10">#REF!</definedName>
    <definedName name="q_43" localSheetId="11">#REF!</definedName>
    <definedName name="q_43">#REF!</definedName>
    <definedName name="qq" localSheetId="0" hidden="1">{"'Sheet1'!$A$4386:$N$4591"}</definedName>
    <definedName name="qq" localSheetId="1" hidden="1">{"'Sheet1'!$A$4386:$N$4591"}</definedName>
    <definedName name="qq" localSheetId="2" hidden="1">{"'Sheet1'!$A$4386:$N$4591"}</definedName>
    <definedName name="qq" localSheetId="3" hidden="1">{"'Sheet1'!$A$4386:$N$4591"}</definedName>
    <definedName name="qq" localSheetId="4" hidden="1">{"'Sheet1'!$A$4386:$N$4591"}</definedName>
    <definedName name="qq" localSheetId="18" hidden="1">{"'Sheet1'!$A$4386:$N$4591"}</definedName>
    <definedName name="qq" localSheetId="5" hidden="1">{"'Sheet1'!$A$4386:$N$4591"}</definedName>
    <definedName name="qq" localSheetId="6" hidden="1">{"'Sheet1'!$A$4386:$N$4591"}</definedName>
    <definedName name="qq" localSheetId="7" hidden="1">{"'Sheet1'!$A$4386:$N$4591"}</definedName>
    <definedName name="qq" localSheetId="8" hidden="1">{"'Sheet1'!$A$4386:$N$4591"}</definedName>
    <definedName name="qq" localSheetId="9" hidden="1">{"'Sheet1'!$A$4386:$N$4591"}</definedName>
    <definedName name="qq" localSheetId="10" hidden="1">{"'Sheet1'!$A$4386:$N$4591"}</definedName>
    <definedName name="qq" localSheetId="11" hidden="1">{"'Sheet1'!$A$4386:$N$4591"}</definedName>
    <definedName name="qq" localSheetId="12" hidden="1">{"'Sheet1'!$A$4386:$N$4591"}</definedName>
    <definedName name="qq" hidden="1">{"'Sheet1'!$A$4386:$N$4591"}</definedName>
    <definedName name="QTTCERAMICTILES" localSheetId="2">#REF!</definedName>
    <definedName name="QTTCERAMICTILES" localSheetId="3">#REF!</definedName>
    <definedName name="QTTCERAMICTILES" localSheetId="16">#REF!</definedName>
    <definedName name="QTTCERAMICTILES" localSheetId="26">#REF!</definedName>
    <definedName name="QTTCERAMICTILES" localSheetId="27">#REF!</definedName>
    <definedName name="QTTCERAMICTILES" localSheetId="15">#REF!</definedName>
    <definedName name="QTTCERAMICTILES" localSheetId="9">#REF!</definedName>
    <definedName name="QTTCERAMICTILES" localSheetId="13">#REF!</definedName>
    <definedName name="QTTCERAMICTILES" localSheetId="10">#REF!</definedName>
    <definedName name="QTTCERAMICTILES">#REF!</definedName>
    <definedName name="QTY_35FLUSHDOORS" localSheetId="2">#REF!</definedName>
    <definedName name="QTY_35FLUSHDOORS" localSheetId="3">#REF!</definedName>
    <definedName name="QTY_35FLUSHDOORS" localSheetId="16">#REF!</definedName>
    <definedName name="QTY_35FLUSHDOORS" localSheetId="26">#REF!</definedName>
    <definedName name="QTY_35FLUSHDOORS" localSheetId="27">#REF!</definedName>
    <definedName name="QTY_35FLUSHDOORS" localSheetId="10">#REF!</definedName>
    <definedName name="QTY_35FLUSHDOORS">#REF!</definedName>
    <definedName name="QTY_CINDER_FILL" localSheetId="2">#REF!</definedName>
    <definedName name="QTY_CINDER_FILL" localSheetId="3">#REF!</definedName>
    <definedName name="QTY_CINDER_FILL" localSheetId="16">#REF!</definedName>
    <definedName name="QTY_CINDER_FILL" localSheetId="26">#REF!</definedName>
    <definedName name="QTY_CINDER_FILL" localSheetId="27">#REF!</definedName>
    <definedName name="QTY_CINDER_FILL" localSheetId="10">#REF!</definedName>
    <definedName name="QTY_CINDER_FILL">#REF!</definedName>
    <definedName name="QTY_DTP_AL_DOORS" localSheetId="2">#REF!</definedName>
    <definedName name="QTY_DTP_AL_DOORS" localSheetId="3">#REF!</definedName>
    <definedName name="QTY_DTP_AL_DOORS" localSheetId="16">#REF!</definedName>
    <definedName name="QTY_DTP_AL_DOORS" localSheetId="26">#REF!</definedName>
    <definedName name="QTY_DTP_AL_DOORS" localSheetId="27">#REF!</definedName>
    <definedName name="QTY_DTP_AL_DOORS" localSheetId="10">#REF!</definedName>
    <definedName name="QTY_DTP_AL_DOORS">#REF!</definedName>
    <definedName name="QTY_DTP_BRICKBATS" localSheetId="2">#REF!</definedName>
    <definedName name="QTY_DTP_BRICKBATS" localSheetId="3">#REF!</definedName>
    <definedName name="QTY_DTP_BRICKBATS" localSheetId="16">#REF!</definedName>
    <definedName name="QTY_DTP_BRICKBATS" localSheetId="26">#REF!</definedName>
    <definedName name="QTY_DTP_BRICKBATS" localSheetId="27">#REF!</definedName>
    <definedName name="QTY_DTP_BRICKBATS" localSheetId="10">#REF!</definedName>
    <definedName name="QTY_DTP_BRICKBATS">#REF!</definedName>
    <definedName name="QTY_DTP_BRICKS" localSheetId="2">#REF!</definedName>
    <definedName name="QTY_DTP_BRICKS" localSheetId="3">#REF!</definedName>
    <definedName name="QTY_DTP_BRICKS" localSheetId="16">#REF!</definedName>
    <definedName name="QTY_DTP_BRICKS" localSheetId="26">#REF!</definedName>
    <definedName name="QTY_DTP_BRICKS" localSheetId="27">#REF!</definedName>
    <definedName name="QTY_DTP_BRICKS" localSheetId="10">#REF!</definedName>
    <definedName name="QTY_DTP_BRICKS">#REF!</definedName>
    <definedName name="QTY_DTP_BWPANELS" localSheetId="2">#REF!</definedName>
    <definedName name="QTY_DTP_BWPANELS" localSheetId="3">#REF!</definedName>
    <definedName name="QTY_DTP_BWPANELS" localSheetId="16">#REF!</definedName>
    <definedName name="QTY_DTP_BWPANELS" localSheetId="26">#REF!</definedName>
    <definedName name="QTY_DTP_BWPANELS" localSheetId="27">#REF!</definedName>
    <definedName name="QTY_DTP_BWPANELS" localSheetId="10">#REF!</definedName>
    <definedName name="QTY_DTP_BWPANELS">#REF!</definedName>
    <definedName name="QTY_DTP_COLLAP.SHUTTERS" localSheetId="2">#REF!</definedName>
    <definedName name="QTY_DTP_COLLAP.SHUTTERS" localSheetId="3">#REF!</definedName>
    <definedName name="QTY_DTP_COLLAP.SHUTTERS" localSheetId="16">#REF!</definedName>
    <definedName name="QTY_DTP_COLLAP.SHUTTERS" localSheetId="26">#REF!</definedName>
    <definedName name="QTY_DTP_COLLAP.SHUTTERS" localSheetId="27">#REF!</definedName>
    <definedName name="QTY_DTP_COLLAP.SHUTTERS" localSheetId="10">#REF!</definedName>
    <definedName name="QTY_DTP_COLLAP.SHUTTERS">#REF!</definedName>
    <definedName name="QTY_DTP_KAPCHI_GRIT" localSheetId="2">#REF!</definedName>
    <definedName name="QTY_DTP_KAPCHI_GRIT" localSheetId="3">#REF!</definedName>
    <definedName name="QTY_DTP_KAPCHI_GRIT" localSheetId="16">#REF!</definedName>
    <definedName name="QTY_DTP_KAPCHI_GRIT" localSheetId="26">#REF!</definedName>
    <definedName name="QTY_DTP_KAPCHI_GRIT" localSheetId="27">#REF!</definedName>
    <definedName name="QTY_DTP_KAPCHI_GRIT" localSheetId="10">#REF!</definedName>
    <definedName name="QTY_DTP_KAPCHI_GRIT">#REF!</definedName>
    <definedName name="QTY_DTP_PARTICLEBOARDPANELS" localSheetId="2">#REF!</definedName>
    <definedName name="QTY_DTP_PARTICLEBOARDPANELS" localSheetId="3">#REF!</definedName>
    <definedName name="QTY_DTP_PARTICLEBOARDPANELS" localSheetId="16">#REF!</definedName>
    <definedName name="QTY_DTP_PARTICLEBOARDPANELS" localSheetId="26">#REF!</definedName>
    <definedName name="QTY_DTP_PARTICLEBOARDPANELS" localSheetId="27">#REF!</definedName>
    <definedName name="QTY_DTP_PARTICLEBOARDPANELS" localSheetId="9">#REF!</definedName>
    <definedName name="QTY_DTP_PARTICLEBOARDPANELS" localSheetId="13">#REF!</definedName>
    <definedName name="QTY_DTP_PARTICLEBOARDPANELS" localSheetId="10">#REF!</definedName>
    <definedName name="QTY_DTP_PARTICLEBOARDPANELS">#REF!</definedName>
    <definedName name="QTY_DTP_ROLL.SHUTTERS" localSheetId="2">#REF!</definedName>
    <definedName name="QTY_DTP_ROLL.SHUTTERS" localSheetId="3">#REF!</definedName>
    <definedName name="QTY_DTP_ROLL.SHUTTERS" localSheetId="16">#REF!</definedName>
    <definedName name="QTY_DTP_ROLL.SHUTTERS" localSheetId="26">#REF!</definedName>
    <definedName name="QTY_DTP_ROLL.SHUTTERS" localSheetId="27">#REF!</definedName>
    <definedName name="QTY_DTP_ROLL.SHUTTERS" localSheetId="10">#REF!</definedName>
    <definedName name="QTY_DTP_ROLL.SHUTTERS">#REF!</definedName>
    <definedName name="QTY_DTP_SAND" localSheetId="2">#REF!</definedName>
    <definedName name="QTY_DTP_SAND" localSheetId="3">#REF!</definedName>
    <definedName name="QTY_DTP_SAND" localSheetId="16">#REF!</definedName>
    <definedName name="QTY_DTP_SAND" localSheetId="26">#REF!</definedName>
    <definedName name="QTY_DTP_SAND" localSheetId="27">#REF!</definedName>
    <definedName name="QTY_DTP_SAND" localSheetId="10">#REF!</definedName>
    <definedName name="QTY_DTP_SAND">#REF!</definedName>
    <definedName name="QTY_DTP_STEEL_W_V" localSheetId="2">#REF!</definedName>
    <definedName name="QTY_DTP_STEEL_W_V" localSheetId="3">#REF!</definedName>
    <definedName name="QTY_DTP_STEEL_W_V" localSheetId="16">#REF!</definedName>
    <definedName name="QTY_DTP_STEEL_W_V" localSheetId="26">#REF!</definedName>
    <definedName name="QTY_DTP_STEEL_W_V" localSheetId="27">#REF!</definedName>
    <definedName name="QTY_DTP_STEEL_W_V" localSheetId="10">#REF!</definedName>
    <definedName name="QTY_DTP_STEEL_W_V">#REF!</definedName>
    <definedName name="QTY_DWV_FOR_L.Polish" localSheetId="2">#REF!</definedName>
    <definedName name="QTY_DWV_FOR_L.Polish" localSheetId="3">#REF!</definedName>
    <definedName name="QTY_DWV_FOR_L.Polish" localSheetId="16">#REF!</definedName>
    <definedName name="QTY_DWV_FOR_L.Polish" localSheetId="26">#REF!</definedName>
    <definedName name="QTY_DWV_FOR_L.Polish" localSheetId="27">#REF!</definedName>
    <definedName name="QTY_DWV_FOR_L.Polish" localSheetId="10">#REF!</definedName>
    <definedName name="QTY_DWV_FOR_L.Polish">#REF!</definedName>
    <definedName name="QTY_DWV_FOR_PAINTING" localSheetId="2">#REF!</definedName>
    <definedName name="QTY_DWV_FOR_PAINTING" localSheetId="3">#REF!</definedName>
    <definedName name="QTY_DWV_FOR_PAINTING" localSheetId="16">#REF!</definedName>
    <definedName name="QTY_DWV_FOR_PAINTING" localSheetId="26">#REF!</definedName>
    <definedName name="QTY_DWV_FOR_PAINTING" localSheetId="27">#REF!</definedName>
    <definedName name="QTY_DWV_FOR_PAINTING" localSheetId="10">#REF!</definedName>
    <definedName name="QTY_DWV_FOR_PAINTING">#REF!</definedName>
    <definedName name="QTY_ENAMEL_PAINT" localSheetId="2">#REF!</definedName>
    <definedName name="QTY_ENAMEL_PAINT" localSheetId="3">#REF!</definedName>
    <definedName name="QTY_ENAMEL_PAINT" localSheetId="16">#REF!</definedName>
    <definedName name="QTY_ENAMEL_PAINT" localSheetId="26">#REF!</definedName>
    <definedName name="QTY_ENAMEL_PAINT" localSheetId="27">#REF!</definedName>
    <definedName name="QTY_ENAMEL_PAINT" localSheetId="10">#REF!</definedName>
    <definedName name="QTY_ENAMEL_PAINT">#REF!</definedName>
    <definedName name="QTY_HYSD_TONNE" localSheetId="2">#REF!</definedName>
    <definedName name="QTY_HYSD_TONNE" localSheetId="3">#REF!</definedName>
    <definedName name="QTY_HYSD_TONNE" localSheetId="16">#REF!</definedName>
    <definedName name="QTY_HYSD_TONNE" localSheetId="26">#REF!</definedName>
    <definedName name="QTY_HYSD_TONNE" localSheetId="27">#REF!</definedName>
    <definedName name="QTY_HYSD_TONNE" localSheetId="10">#REF!</definedName>
    <definedName name="QTY_HYSD_TONNE">#REF!</definedName>
    <definedName name="QTY_LAQUER_POLISH" localSheetId="2">#REF!</definedName>
    <definedName name="QTY_LAQUER_POLISH" localSheetId="3">#REF!</definedName>
    <definedName name="QTY_LAQUER_POLISH" localSheetId="16">#REF!</definedName>
    <definedName name="QTY_LAQUER_POLISH" localSheetId="26">#REF!</definedName>
    <definedName name="QTY_LAQUER_POLISH" localSheetId="27">#REF!</definedName>
    <definedName name="QTY_LAQUER_POLISH" localSheetId="10">#REF!</definedName>
    <definedName name="QTY_LAQUER_POLISH">#REF!</definedName>
    <definedName name="QTY_MS_TONNE" localSheetId="2">#REF!</definedName>
    <definedName name="QTY_MS_TONNE" localSheetId="3">#REF!</definedName>
    <definedName name="QTY_MS_TONNE" localSheetId="16">#REF!</definedName>
    <definedName name="QTY_MS_TONNE" localSheetId="26">#REF!</definedName>
    <definedName name="QTY_MS_TONNE" localSheetId="27">#REF!</definedName>
    <definedName name="QTY_MS_TONNE" localSheetId="10">#REF!</definedName>
    <definedName name="QTY_MS_TONNE">#REF!</definedName>
    <definedName name="QTY_PLASTIC_PAINT" localSheetId="2">#REF!</definedName>
    <definedName name="QTY_PLASTIC_PAINT" localSheetId="3">#REF!</definedName>
    <definedName name="QTY_PLASTIC_PAINT" localSheetId="16">#REF!</definedName>
    <definedName name="QTY_PLASTIC_PAINT" localSheetId="26">#REF!</definedName>
    <definedName name="QTY_PLASTIC_PAINT" localSheetId="27">#REF!</definedName>
    <definedName name="QTY_PLASTIC_PAINT" localSheetId="10">#REF!</definedName>
    <definedName name="QTY_PLASTIC_PAINT">#REF!</definedName>
    <definedName name="QTY_TOTALSTEEL_TONNE" localSheetId="2">#REF!</definedName>
    <definedName name="QTY_TOTALSTEEL_TONNE" localSheetId="3">#REF!</definedName>
    <definedName name="QTY_TOTALSTEEL_TONNE" localSheetId="16">#REF!</definedName>
    <definedName name="QTY_TOTALSTEEL_TONNE" localSheetId="26">#REF!</definedName>
    <definedName name="QTY_TOTALSTEEL_TONNE" localSheetId="27">#REF!</definedName>
    <definedName name="QTY_TOTALSTEEL_TONNE" localSheetId="10">#REF!</definedName>
    <definedName name="QTY_TOTALSTEEL_TONNE">#REF!</definedName>
    <definedName name="QTY_WHITELIME" localSheetId="2">#REF!</definedName>
    <definedName name="QTY_WHITELIME" localSheetId="3">#REF!</definedName>
    <definedName name="QTY_WHITELIME" localSheetId="16">#REF!</definedName>
    <definedName name="QTY_WHITELIME" localSheetId="26">#REF!</definedName>
    <definedName name="QTY_WHITELIME" localSheetId="27">#REF!</definedName>
    <definedName name="QTY_WHITELIME" localSheetId="10">#REF!</definedName>
    <definedName name="QTY_WHITELIME">#REF!</definedName>
    <definedName name="QTY_WP_CEMENT_PAINT" localSheetId="2">#REF!</definedName>
    <definedName name="QTY_WP_CEMENT_PAINT" localSheetId="3">#REF!</definedName>
    <definedName name="QTY_WP_CEMENT_PAINT" localSheetId="16">#REF!</definedName>
    <definedName name="QTY_WP_CEMENT_PAINT" localSheetId="26">#REF!</definedName>
    <definedName name="QTY_WP_CEMENT_PAINT" localSheetId="27">#REF!</definedName>
    <definedName name="QTY_WP_CEMENT_PAINT" localSheetId="10">#REF!</definedName>
    <definedName name="QTY_WP_CEMENT_PAINT">#REF!</definedName>
    <definedName name="QTY100MCCJALI" localSheetId="2">#REF!</definedName>
    <definedName name="QTY100MCCJALI" localSheetId="4">#REF!</definedName>
    <definedName name="QTY100MCCJALI" localSheetId="16">#REF!</definedName>
    <definedName name="QTY100MCCJALI" localSheetId="5">#REF!</definedName>
    <definedName name="QTY100MCCJALI" localSheetId="26">#REF!</definedName>
    <definedName name="QTY100MCCJALI" localSheetId="27">#REF!</definedName>
    <definedName name="QTY100MCCJALI">#REF!</definedName>
    <definedName name="QTY100MMCCJALI" localSheetId="2">#REF!</definedName>
    <definedName name="QTY100MMCCJALI" localSheetId="3">#REF!</definedName>
    <definedName name="QTY100MMCCJALI" localSheetId="16">#REF!</definedName>
    <definedName name="QTY100MMCCJALI" localSheetId="26">#REF!</definedName>
    <definedName name="QTY100MMCCJALI" localSheetId="27">#REF!</definedName>
    <definedName name="QTY100MMCCJALI" localSheetId="9">#REF!</definedName>
    <definedName name="QTY100MMCCJALI" localSheetId="13">#REF!</definedName>
    <definedName name="QTY100MMCCJALI" localSheetId="10">#REF!</definedName>
    <definedName name="QTY100MMCCJALI">#REF!</definedName>
    <definedName name="QTY100SWP" localSheetId="2">#REF!</definedName>
    <definedName name="QTY100SWP" localSheetId="3">#REF!</definedName>
    <definedName name="QTY100SWP" localSheetId="16">#REF!</definedName>
    <definedName name="QTY100SWP" localSheetId="26">#REF!</definedName>
    <definedName name="QTY100SWP" localSheetId="27">#REF!</definedName>
    <definedName name="QTY100SWP" localSheetId="10">#REF!</definedName>
    <definedName name="QTY100SWP">#REF!</definedName>
    <definedName name="QTY110PVCRW" localSheetId="2">#REF!</definedName>
    <definedName name="QTY110PVCRW" localSheetId="3">#REF!</definedName>
    <definedName name="QTY110PVCRW" localSheetId="16">#REF!</definedName>
    <definedName name="QTY110PVCRW" localSheetId="26">#REF!</definedName>
    <definedName name="QTY110PVCRW" localSheetId="27">#REF!</definedName>
    <definedName name="QTY110PVCRW" localSheetId="10">#REF!</definedName>
    <definedName name="QTY110PVCRW">#REF!</definedName>
    <definedName name="QTY110PVCS" localSheetId="2">#REF!</definedName>
    <definedName name="QTY110PVCS" localSheetId="3">#REF!</definedName>
    <definedName name="QTY110PVCS" localSheetId="16">#REF!</definedName>
    <definedName name="QTY110PVCS" localSheetId="26">#REF!</definedName>
    <definedName name="QTY110PVCS" localSheetId="27">#REF!</definedName>
    <definedName name="QTY110PVCS" localSheetId="10">#REF!</definedName>
    <definedName name="QTY110PVCS">#REF!</definedName>
    <definedName name="QTY150SWP" localSheetId="2">#REF!</definedName>
    <definedName name="QTY150SWP" localSheetId="3">#REF!</definedName>
    <definedName name="QTY150SWP" localSheetId="16">#REF!</definedName>
    <definedName name="QTY150SWP" localSheetId="26">#REF!</definedName>
    <definedName name="QTY150SWP" localSheetId="27">#REF!</definedName>
    <definedName name="QTY150SWP" localSheetId="10">#REF!</definedName>
    <definedName name="QTY150SWP">#REF!</definedName>
    <definedName name="QTY15GIP" localSheetId="2">#REF!</definedName>
    <definedName name="QTY15GIP" localSheetId="3">#REF!</definedName>
    <definedName name="QTY15GIP" localSheetId="16">#REF!</definedName>
    <definedName name="QTY15GIP" localSheetId="26">#REF!</definedName>
    <definedName name="QTY15GIP" localSheetId="27">#REF!</definedName>
    <definedName name="QTY15GIP" localSheetId="10">#REF!</definedName>
    <definedName name="QTY15GIP">#REF!</definedName>
    <definedName name="QTY160PVCS" localSheetId="2">#REF!</definedName>
    <definedName name="QTY160PVCS" localSheetId="3">#REF!</definedName>
    <definedName name="QTY160PVCS" localSheetId="16">#REF!</definedName>
    <definedName name="QTY160PVCS" localSheetId="26">#REF!</definedName>
    <definedName name="QTY160PVCS" localSheetId="27">#REF!</definedName>
    <definedName name="QTY160PVCS" localSheetId="25">#REF!</definedName>
    <definedName name="QTY160PVCS" localSheetId="10">#REF!</definedName>
    <definedName name="QTY160PVCS">#REF!</definedName>
    <definedName name="QTY25GIP" localSheetId="2">#REF!</definedName>
    <definedName name="QTY25GIP" localSheetId="3">#REF!</definedName>
    <definedName name="QTY25GIP" localSheetId="16">#REF!</definedName>
    <definedName name="QTY25GIP" localSheetId="26">#REF!</definedName>
    <definedName name="QTY25GIP" localSheetId="27">#REF!</definedName>
    <definedName name="QTY25GIP" localSheetId="10">#REF!</definedName>
    <definedName name="QTY25GIP">#REF!</definedName>
    <definedName name="QTY32GIP" localSheetId="2">#REF!</definedName>
    <definedName name="QTY32GIP" localSheetId="3">#REF!</definedName>
    <definedName name="QTY32GIP" localSheetId="16">#REF!</definedName>
    <definedName name="QTY32GIP" localSheetId="26">#REF!</definedName>
    <definedName name="QTY32GIP" localSheetId="27">#REF!</definedName>
    <definedName name="QTY32GIP" localSheetId="10">#REF!</definedName>
    <definedName name="QTY32GIP">#REF!</definedName>
    <definedName name="QTY40GIP" localSheetId="2">#REF!</definedName>
    <definedName name="QTY40GIP" localSheetId="3">#REF!</definedName>
    <definedName name="QTY40GIP" localSheetId="16">#REF!</definedName>
    <definedName name="QTY40GIP" localSheetId="26">#REF!</definedName>
    <definedName name="QTY40GIP" localSheetId="27">#REF!</definedName>
    <definedName name="QTY40GIP" localSheetId="10">#REF!</definedName>
    <definedName name="QTY40GIP">#REF!</definedName>
    <definedName name="QTY40GMVAVLE" localSheetId="2">#REF!</definedName>
    <definedName name="QTY40GMVAVLE" localSheetId="3">#REF!</definedName>
    <definedName name="QTY40GMVAVLE" localSheetId="16">#REF!</definedName>
    <definedName name="QTY40GMVAVLE" localSheetId="26">#REF!</definedName>
    <definedName name="QTY40GMVAVLE" localSheetId="27">#REF!</definedName>
    <definedName name="QTY40GMVAVLE" localSheetId="10">#REF!</definedName>
    <definedName name="QTY40GMVAVLE">#REF!</definedName>
    <definedName name="QTY430260CURINAL" localSheetId="2">#REF!</definedName>
    <definedName name="QTY430260CURINAL" localSheetId="3">#REF!</definedName>
    <definedName name="QTY430260CURINAL" localSheetId="16">#REF!</definedName>
    <definedName name="QTY430260CURINAL" localSheetId="26">#REF!</definedName>
    <definedName name="QTY430260CURINAL" localSheetId="27">#REF!</definedName>
    <definedName name="QTY430260CURINAL" localSheetId="10">#REF!</definedName>
    <definedName name="QTY430260CURINAL">#REF!</definedName>
    <definedName name="QTY50GIP" localSheetId="2">#REF!</definedName>
    <definedName name="QTY50GIP" localSheetId="3">#REF!</definedName>
    <definedName name="QTY50GIP" localSheetId="16">#REF!</definedName>
    <definedName name="QTY50GIP" localSheetId="26">#REF!</definedName>
    <definedName name="QTY50GIP" localSheetId="27">#REF!</definedName>
    <definedName name="QTY50GIP" localSheetId="10">#REF!</definedName>
    <definedName name="QTY50GIP">#REF!</definedName>
    <definedName name="QTY50GMVALVE" localSheetId="2">#REF!</definedName>
    <definedName name="QTY50GMVALVE" localSheetId="3">#REF!</definedName>
    <definedName name="QTY50GMVALVE" localSheetId="16">#REF!</definedName>
    <definedName name="QTY50GMVALVE" localSheetId="26">#REF!</definedName>
    <definedName name="QTY50GMVALVE" localSheetId="27">#REF!</definedName>
    <definedName name="QTY50GMVALVE" localSheetId="10">#REF!</definedName>
    <definedName name="QTY50GMVALVE">#REF!</definedName>
    <definedName name="QTY550400COWB" localSheetId="2">#REF!</definedName>
    <definedName name="QTY550400COWB" localSheetId="3">#REF!</definedName>
    <definedName name="QTY550400COWB" localSheetId="16">#REF!</definedName>
    <definedName name="QTY550400COWB" localSheetId="26">#REF!</definedName>
    <definedName name="QTY550400COWB" localSheetId="27">#REF!</definedName>
    <definedName name="QTY550400COWB" localSheetId="10">#REF!</definedName>
    <definedName name="QTY550400COWB">#REF!</definedName>
    <definedName name="QTY550400CWB" localSheetId="2">#REF!</definedName>
    <definedName name="QTY550400CWB" localSheetId="3">#REF!</definedName>
    <definedName name="QTY550400CWB" localSheetId="16">#REF!</definedName>
    <definedName name="QTY550400CWB" localSheetId="26">#REF!</definedName>
    <definedName name="QTY550400CWB" localSheetId="27">#REF!</definedName>
    <definedName name="QTY550400CWB" localSheetId="10">#REF!</definedName>
    <definedName name="QTY550400CWB">#REF!</definedName>
    <definedName name="QTY550400WWB" localSheetId="2">#REF!</definedName>
    <definedName name="QTY550400WWB" localSheetId="3">#REF!</definedName>
    <definedName name="QTY550400WWB" localSheetId="16">#REF!</definedName>
    <definedName name="QTY550400WWB" localSheetId="26">#REF!</definedName>
    <definedName name="QTY550400WWB" localSheetId="27">#REF!</definedName>
    <definedName name="QTY550400WWB" localSheetId="10">#REF!</definedName>
    <definedName name="QTY550400WWB">#REF!</definedName>
    <definedName name="QTY550450_FF_MIRROR" localSheetId="2">#REF!</definedName>
    <definedName name="QTY550450_FF_MIRROR" localSheetId="3">#REF!</definedName>
    <definedName name="QTY550450_FF_MIRROR" localSheetId="16">#REF!</definedName>
    <definedName name="QTY550450_FF_MIRROR" localSheetId="26">#REF!</definedName>
    <definedName name="QTY550450_FF_MIRROR" localSheetId="27">#REF!</definedName>
    <definedName name="QTY550450_FF_MIRROR" localSheetId="10">#REF!</definedName>
    <definedName name="QTY550450_FF_MIRROR">#REF!</definedName>
    <definedName name="QTY60020_CPB_TOWELRAIL" localSheetId="2">#REF!</definedName>
    <definedName name="QTY60020_CPB_TOWELRAIL" localSheetId="3">#REF!</definedName>
    <definedName name="QTY60020_CPB_TOWELRAIL" localSheetId="16">#REF!</definedName>
    <definedName name="QTY60020_CPB_TOWELRAIL" localSheetId="26">#REF!</definedName>
    <definedName name="QTY60020_CPB_TOWELRAIL" localSheetId="27">#REF!</definedName>
    <definedName name="QTY60020_CPB_TOWELRAIL" localSheetId="10">#REF!</definedName>
    <definedName name="QTY60020_CPB_TOWELRAIL">#REF!</definedName>
    <definedName name="QTY600450_FF_MIRROR" localSheetId="2">#REF!</definedName>
    <definedName name="QTY600450_FF_MIRROR" localSheetId="3">#REF!</definedName>
    <definedName name="QTY600450_FF_MIRROR" localSheetId="16">#REF!</definedName>
    <definedName name="QTY600450_FF_MIRROR" localSheetId="26">#REF!</definedName>
    <definedName name="QTY600450_FF_MIRROR" localSheetId="27">#REF!</definedName>
    <definedName name="QTY600450_FF_MIRROR" localSheetId="10">#REF!</definedName>
    <definedName name="QTY600450_FF_MIRROR">#REF!</definedName>
    <definedName name="QTY600450150_EWSINK" localSheetId="2">#REF!</definedName>
    <definedName name="QTY600450150_EWSINK" localSheetId="3">#REF!</definedName>
    <definedName name="QTY600450150_EWSINK" localSheetId="16">#REF!</definedName>
    <definedName name="QTY600450150_EWSINK" localSheetId="26">#REF!</definedName>
    <definedName name="QTY600450150_EWSINK" localSheetId="27">#REF!</definedName>
    <definedName name="QTY600450150_EWSINK" localSheetId="10">#REF!</definedName>
    <definedName name="QTY600450150_EWSINK">#REF!</definedName>
    <definedName name="QTY600450CIMHCOVER" localSheetId="2">#REF!</definedName>
    <definedName name="QTY600450CIMHCOVER" localSheetId="3">#REF!</definedName>
    <definedName name="QTY600450CIMHCOVER" localSheetId="16">#REF!</definedName>
    <definedName name="QTY600450CIMHCOVER" localSheetId="26">#REF!</definedName>
    <definedName name="QTY600450CIMHCOVER" localSheetId="27">#REF!</definedName>
    <definedName name="QTY600450CIMHCOVER" localSheetId="10">#REF!</definedName>
    <definedName name="QTY600450CIMHCOVER">#REF!</definedName>
    <definedName name="QTY65GIP" localSheetId="2">#REF!</definedName>
    <definedName name="QTY65GIP" localSheetId="3">#REF!</definedName>
    <definedName name="QTY65GIP" localSheetId="16">#REF!</definedName>
    <definedName name="QTY65GIP" localSheetId="26">#REF!</definedName>
    <definedName name="QTY65GIP" localSheetId="27">#REF!</definedName>
    <definedName name="QTY65GIP" localSheetId="10">#REF!</definedName>
    <definedName name="QTY65GIP">#REF!</definedName>
    <definedName name="QTY65GMVALVE" localSheetId="2">#REF!</definedName>
    <definedName name="QTY65GMVALVE" localSheetId="3">#REF!</definedName>
    <definedName name="QTY65GMVALVE" localSheetId="16">#REF!</definedName>
    <definedName name="QTY65GMVALVE" localSheetId="26">#REF!</definedName>
    <definedName name="QTY65GMVALVE" localSheetId="27">#REF!</definedName>
    <definedName name="QTY65GMVALVE" localSheetId="10">#REF!</definedName>
    <definedName name="QTY65GMVALVE">#REF!</definedName>
    <definedName name="QTYARCHES" localSheetId="2">#REF!</definedName>
    <definedName name="QTYARCHES" localSheetId="3">#REF!</definedName>
    <definedName name="QTYARCHES" localSheetId="16">#REF!</definedName>
    <definedName name="QTYARCHES" localSheetId="26">#REF!</definedName>
    <definedName name="QTYARCHES" localSheetId="27">#REF!</definedName>
    <definedName name="QTYARCHES" localSheetId="10">#REF!</definedName>
    <definedName name="QTYARCHES">#REF!</definedName>
    <definedName name="QTYBBCC1510" localSheetId="2">[47]SCHB.LDLB!#REF!</definedName>
    <definedName name="QTYBBCC1510" localSheetId="3">[47]SCHB.LDLB!#REF!</definedName>
    <definedName name="QTYBBCC1510" localSheetId="16">[47]SCHB.LDLB!#REF!</definedName>
    <definedName name="QTYBBCC1510" localSheetId="7">[47]SCHB.LDLB!#REF!</definedName>
    <definedName name="QTYBBCC1510" localSheetId="26">[47]SCHB.LDLB!#REF!</definedName>
    <definedName name="QTYBBCC1510" localSheetId="27">[47]SCHB.LDLB!#REF!</definedName>
    <definedName name="QTYBBCC1510" localSheetId="25">[47]SCHB.LDLB!#REF!</definedName>
    <definedName name="QTYBBCC1510" localSheetId="9">[47]SCHB.LDLB!#REF!</definedName>
    <definedName name="QTYBBCC1510" localSheetId="13">[47]SCHB.LDLB!#REF!</definedName>
    <definedName name="QTYBBCC1510" localSheetId="10">[47]SCHB.LDLB!#REF!</definedName>
    <definedName name="QTYBBCC1510">[47]SCHB.LDLB!#REF!</definedName>
    <definedName name="QTYBBCC1511" localSheetId="2">[47]SCHB.LDLB!#REF!</definedName>
    <definedName name="QTYBBCC1511" localSheetId="16">[47]SCHB.LDLB!#REF!</definedName>
    <definedName name="QTYBBCC1511" localSheetId="7">[47]SCHB.LDLB!#REF!</definedName>
    <definedName name="QTYBBCC1511" localSheetId="26">[47]SCHB.LDLB!#REF!</definedName>
    <definedName name="QTYBBCC1511" localSheetId="27">[47]SCHB.LDLB!#REF!</definedName>
    <definedName name="QTYBBCC1511">[47]SCHB.LDLB!#REF!</definedName>
    <definedName name="QTYBC" localSheetId="0">#REF!</definedName>
    <definedName name="QTYBC" localSheetId="2">#REF!</definedName>
    <definedName name="QTYBC" localSheetId="3">#REF!</definedName>
    <definedName name="QTYBC" localSheetId="4">#REF!</definedName>
    <definedName name="QTYBC" localSheetId="16">#REF!</definedName>
    <definedName name="QTYBC" localSheetId="7">#REF!</definedName>
    <definedName name="QTYBC" localSheetId="26">#REF!</definedName>
    <definedName name="QTYBC" localSheetId="27">#REF!</definedName>
    <definedName name="QTYBC" localSheetId="25">#REF!</definedName>
    <definedName name="QTYBC" localSheetId="15">#REF!</definedName>
    <definedName name="QTYBC" localSheetId="10">#REF!</definedName>
    <definedName name="QTYBC" localSheetId="11">#REF!</definedName>
    <definedName name="QTYBC">#REF!</definedName>
    <definedName name="QTYBEAMS" localSheetId="0">#REF!</definedName>
    <definedName name="QTYBEAMS" localSheetId="2">#REF!</definedName>
    <definedName name="QTYBEAMS" localSheetId="3">#REF!</definedName>
    <definedName name="QTYBEAMS" localSheetId="4">#REF!</definedName>
    <definedName name="QTYBEAMS" localSheetId="16">#REF!</definedName>
    <definedName name="QTYBEAMS" localSheetId="7">#REF!</definedName>
    <definedName name="QTYBEAMS" localSheetId="26">#REF!</definedName>
    <definedName name="QTYBEAMS" localSheetId="27">#REF!</definedName>
    <definedName name="QTYBEAMS" localSheetId="15">#REF!</definedName>
    <definedName name="QTYBEAMS" localSheetId="10">#REF!</definedName>
    <definedName name="QTYBEAMS" localSheetId="11">#REF!</definedName>
    <definedName name="QTYBEAMS">#REF!</definedName>
    <definedName name="QTYCEMENT" localSheetId="0">#REF!</definedName>
    <definedName name="QTYCEMENT" localSheetId="2">#REF!</definedName>
    <definedName name="QTYCEMENT" localSheetId="3">#REF!</definedName>
    <definedName name="QTYCEMENT" localSheetId="4">#REF!</definedName>
    <definedName name="QTYCEMENT" localSheetId="16">#REF!</definedName>
    <definedName name="QTYCEMENT" localSheetId="7">#REF!</definedName>
    <definedName name="QTYCEMENT" localSheetId="26">#REF!</definedName>
    <definedName name="QTYCEMENT" localSheetId="27">#REF!</definedName>
    <definedName name="QTYCEMENT" localSheetId="15">#REF!</definedName>
    <definedName name="QTYCEMENT" localSheetId="10">#REF!</definedName>
    <definedName name="QTYCEMENT" localSheetId="11">#REF!</definedName>
    <definedName name="QTYCEMENT">#REF!</definedName>
    <definedName name="QTYCEWC" localSheetId="2">#REF!</definedName>
    <definedName name="QTYCEWC" localSheetId="3">#REF!</definedName>
    <definedName name="QTYCEWC" localSheetId="16">#REF!</definedName>
    <definedName name="QTYCEWC" localSheetId="26">#REF!</definedName>
    <definedName name="QTYCEWC" localSheetId="27">#REF!</definedName>
    <definedName name="QTYCEWC" localSheetId="10">#REF!</definedName>
    <definedName name="QTYCEWC">#REF!</definedName>
    <definedName name="QTYCGTFD" localSheetId="2">#REF!</definedName>
    <definedName name="QTYCGTFD" localSheetId="3">#REF!</definedName>
    <definedName name="QTYCGTFD" localSheetId="16">#REF!</definedName>
    <definedName name="QTYCGTFD" localSheetId="26">#REF!</definedName>
    <definedName name="QTYCGTFD" localSheetId="27">#REF!</definedName>
    <definedName name="QTYCGTFD" localSheetId="10">#REF!</definedName>
    <definedName name="QTYCGTFD">#REF!</definedName>
    <definedName name="QTYCHHAJJAS" localSheetId="2">#REF!</definedName>
    <definedName name="QTYCHHAJJAS" localSheetId="3">#REF!</definedName>
    <definedName name="QTYCHHAJJAS" localSheetId="16">#REF!</definedName>
    <definedName name="QTYCHHAJJAS" localSheetId="26">#REF!</definedName>
    <definedName name="QTYCHHAJJAS" localSheetId="27">#REF!</definedName>
    <definedName name="QTYCHHAJJAS" localSheetId="10">#REF!</definedName>
    <definedName name="QTYCHHAJJAS">#REF!</definedName>
    <definedName name="QTYCMOSAIC" localSheetId="2">#REF!</definedName>
    <definedName name="QTYCMOSAIC" localSheetId="3">#REF!</definedName>
    <definedName name="QTYCMOSAIC" localSheetId="16">#REF!</definedName>
    <definedName name="QTYCMOSAIC" localSheetId="26">#REF!</definedName>
    <definedName name="QTYCMOSAIC" localSheetId="27">#REF!</definedName>
    <definedName name="QTYCMOSAIC" localSheetId="10">#REF!</definedName>
    <definedName name="QTYCMOSAIC">#REF!</definedName>
    <definedName name="QTYCOLUMNS" localSheetId="2">#REF!</definedName>
    <definedName name="QTYCOLUMNS" localSheetId="3">#REF!</definedName>
    <definedName name="QTYCOLUMNS" localSheetId="16">#REF!</definedName>
    <definedName name="QTYCOLUMNS" localSheetId="26">#REF!</definedName>
    <definedName name="QTYCOLUMNS" localSheetId="27">#REF!</definedName>
    <definedName name="QTYCOLUMNS" localSheetId="10">#REF!</definedName>
    <definedName name="QTYCOLUMNS">#REF!</definedName>
    <definedName name="QTYCONCEALEDCOCK" localSheetId="2">#REF!</definedName>
    <definedName name="QTYCONCEALEDCOCK" localSheetId="3">#REF!</definedName>
    <definedName name="QTYCONCEALEDCOCK" localSheetId="16">#REF!</definedName>
    <definedName name="QTYCONCEALEDCOCK" localSheetId="26">#REF!</definedName>
    <definedName name="QTYCONCEALEDCOCK" localSheetId="27">#REF!</definedName>
    <definedName name="QTYCONCEALEDCOCK" localSheetId="9">#REF!</definedName>
    <definedName name="QTYCONCEALEDCOCK" localSheetId="13">#REF!</definedName>
    <definedName name="QTYCONCEALEDCOCK" localSheetId="10">#REF!</definedName>
    <definedName name="QTYCONCEALEDCOCK">#REF!</definedName>
    <definedName name="QTYCONCRETE" localSheetId="2">#REF!</definedName>
    <definedName name="QTYCONCRETE" localSheetId="3">#REF!</definedName>
    <definedName name="QTYCONCRETE" localSheetId="16">#REF!</definedName>
    <definedName name="QTYCONCRETE" localSheetId="26">#REF!</definedName>
    <definedName name="QTYCONCRETE" localSheetId="27">#REF!</definedName>
    <definedName name="QTYCONCRETE" localSheetId="10">#REF!</definedName>
    <definedName name="QTYCONCRETE">#REF!</definedName>
    <definedName name="QTYCORNICES" localSheetId="2">#REF!</definedName>
    <definedName name="QTYCORNICES" localSheetId="3">#REF!</definedName>
    <definedName name="QTYCORNICES" localSheetId="16">#REF!</definedName>
    <definedName name="QTYCORNICES" localSheetId="26">#REF!</definedName>
    <definedName name="QTYCORNICES" localSheetId="27">#REF!</definedName>
    <definedName name="QTYCORNICES" localSheetId="10">#REF!</definedName>
    <definedName name="QTYCORNICES">#REF!</definedName>
    <definedName name="QTYCOWC" localSheetId="2">#REF!</definedName>
    <definedName name="QTYCOWC" localSheetId="3">#REF!</definedName>
    <definedName name="QTYCOWC" localSheetId="16">#REF!</definedName>
    <definedName name="QTYCOWC" localSheetId="26">#REF!</definedName>
    <definedName name="QTYCOWC" localSheetId="27">#REF!</definedName>
    <definedName name="QTYCOWC" localSheetId="10">#REF!</definedName>
    <definedName name="QTYCOWC">#REF!</definedName>
    <definedName name="QTYDOMES" localSheetId="2">#REF!</definedName>
    <definedName name="QTYDOMES" localSheetId="3">#REF!</definedName>
    <definedName name="QTYDOMES" localSheetId="16">#REF!</definedName>
    <definedName name="QTYDOMES" localSheetId="26">#REF!</definedName>
    <definedName name="QTYDOMES" localSheetId="27">#REF!</definedName>
    <definedName name="QTYDOMES" localSheetId="10">#REF!</definedName>
    <definedName name="QTYDOMES">#REF!</definedName>
    <definedName name="QTYFC" localSheetId="2">#REF!</definedName>
    <definedName name="QTYFC" localSheetId="3">#REF!</definedName>
    <definedName name="QTYFC" localSheetId="16">#REF!</definedName>
    <definedName name="QTYFC" localSheetId="26">#REF!</definedName>
    <definedName name="QTYFC" localSheetId="27">#REF!</definedName>
    <definedName name="QTYFC" localSheetId="10">#REF!</definedName>
    <definedName name="QTYFC">#REF!</definedName>
    <definedName name="QTYFINS" localSheetId="2">#REF!</definedName>
    <definedName name="QTYFINS" localSheetId="3">#REF!</definedName>
    <definedName name="QTYFINS" localSheetId="16">#REF!</definedName>
    <definedName name="QTYFINS" localSheetId="26">#REF!</definedName>
    <definedName name="QTYFINS" localSheetId="27">#REF!</definedName>
    <definedName name="QTYFINS" localSheetId="10">#REF!</definedName>
    <definedName name="QTYFINS">#REF!</definedName>
    <definedName name="QTYFOOTINGS" localSheetId="2">#REF!</definedName>
    <definedName name="QTYFOOTINGS" localSheetId="3">#REF!</definedName>
    <definedName name="QTYFOOTINGS" localSheetId="16">#REF!</definedName>
    <definedName name="QTYFOOTINGS" localSheetId="26">#REF!</definedName>
    <definedName name="QTYFOOTINGS" localSheetId="27">#REF!</definedName>
    <definedName name="QTYFOOTINGS" localSheetId="10">#REF!</definedName>
    <definedName name="QTYFOOTINGS">#REF!</definedName>
    <definedName name="QTYGRANITE" localSheetId="2">#REF!</definedName>
    <definedName name="QTYGRANITE" localSheetId="3">#REF!</definedName>
    <definedName name="QTYGRANITE" localSheetId="16">#REF!</definedName>
    <definedName name="QTYGRANITE" localSheetId="26">#REF!</definedName>
    <definedName name="QTYGRANITE" localSheetId="27">#REF!</definedName>
    <definedName name="QTYGRANITE" localSheetId="10">#REF!</definedName>
    <definedName name="QTYGRANITE">#REF!</definedName>
    <definedName name="QTYGREYMOSAIC" localSheetId="2">#REF!</definedName>
    <definedName name="QTYGREYMOSAIC" localSheetId="3">#REF!</definedName>
    <definedName name="QTYGREYMOSAIC" localSheetId="16">#REF!</definedName>
    <definedName name="QTYGREYMOSAIC" localSheetId="26">#REF!</definedName>
    <definedName name="QTYGREYMOSAIC" localSheetId="27">#REF!</definedName>
    <definedName name="QTYGREYMOSAIC" localSheetId="9">#REF!</definedName>
    <definedName name="QTYGREYMOSAIC" localSheetId="13">#REF!</definedName>
    <definedName name="QTYGREYMOSAIC" localSheetId="10">#REF!</definedName>
    <definedName name="QTYGREYMOSAIC">#REF!</definedName>
    <definedName name="QTYGT" localSheetId="2">#REF!</definedName>
    <definedName name="QTYGT" localSheetId="3">#REF!</definedName>
    <definedName name="QTYGT" localSheetId="16">#REF!</definedName>
    <definedName name="QTYGT" localSheetId="26">#REF!</definedName>
    <definedName name="QTYGT" localSheetId="27">#REF!</definedName>
    <definedName name="QTYGT" localSheetId="10">#REF!</definedName>
    <definedName name="QTYGT">#REF!</definedName>
    <definedName name="QTYITWOODFRAME" localSheetId="2">#REF!</definedName>
    <definedName name="QTYITWOODFRAME" localSheetId="3">#REF!</definedName>
    <definedName name="QTYITWOODFRAME" localSheetId="16">#REF!</definedName>
    <definedName name="QTYITWOODFRAME" localSheetId="26">#REF!</definedName>
    <definedName name="QTYITWOODFRAME" localSheetId="27">#REF!</definedName>
    <definedName name="QTYITWOODFRAME" localSheetId="10">#REF!</definedName>
    <definedName name="QTYITWOODFRAME">#REF!</definedName>
    <definedName name="QTYLINTELS" localSheetId="2">#REF!</definedName>
    <definedName name="QTYLINTELS" localSheetId="3">#REF!</definedName>
    <definedName name="QTYLINTELS" localSheetId="16">#REF!</definedName>
    <definedName name="QTYLINTELS" localSheetId="26">#REF!</definedName>
    <definedName name="QTYLINTELS" localSheetId="27">#REF!</definedName>
    <definedName name="QTYLINTELS" localSheetId="10">#REF!</definedName>
    <definedName name="QTYLINTELS">#REF!</definedName>
    <definedName name="QTYMARBLE" localSheetId="2">#REF!</definedName>
    <definedName name="QTYMARBLE" localSheetId="3">#REF!</definedName>
    <definedName name="QTYMARBLE" localSheetId="16">#REF!</definedName>
    <definedName name="QTYMARBLE" localSheetId="26">#REF!</definedName>
    <definedName name="QTYMARBLE" localSheetId="27">#REF!</definedName>
    <definedName name="QTYMARBLE" localSheetId="9">#REF!</definedName>
    <definedName name="QTYMARBLE" localSheetId="13">#REF!</definedName>
    <definedName name="QTYMARBLE" localSheetId="10">#REF!</definedName>
    <definedName name="QTYMARBLE">#REF!</definedName>
    <definedName name="QTYNT" localSheetId="2">#REF!</definedName>
    <definedName name="QTYNT" localSheetId="3">#REF!</definedName>
    <definedName name="QTYNT" localSheetId="16">#REF!</definedName>
    <definedName name="QTYNT" localSheetId="26">#REF!</definedName>
    <definedName name="QTYNT" localSheetId="27">#REF!</definedName>
    <definedName name="QTYNT" localSheetId="10">#REF!</definedName>
    <definedName name="QTYNT">#REF!</definedName>
    <definedName name="QTYPBEAMS" localSheetId="2">#REF!</definedName>
    <definedName name="QTYPBEAMS" localSheetId="3">#REF!</definedName>
    <definedName name="QTYPBEAMS" localSheetId="16">#REF!</definedName>
    <definedName name="QTYPBEAMS" localSheetId="26">#REF!</definedName>
    <definedName name="QTYPBEAMS" localSheetId="27">#REF!</definedName>
    <definedName name="QTYPBEAMS" localSheetId="10">#REF!</definedName>
    <definedName name="QTYPBEAMS">#REF!</definedName>
    <definedName name="QTYPCC148" localSheetId="2">[47]SCHB.LDLB!#REF!</definedName>
    <definedName name="QTYPCC148" localSheetId="3">[47]SCHB.LDLB!#REF!</definedName>
    <definedName name="QTYPCC148" localSheetId="16">[47]SCHB.LDLB!#REF!</definedName>
    <definedName name="QTYPCC148" localSheetId="7">[47]SCHB.LDLB!#REF!</definedName>
    <definedName name="QTYPCC148" localSheetId="26">[47]SCHB.LDLB!#REF!</definedName>
    <definedName name="QTYPCC148" localSheetId="27">[47]SCHB.LDLB!#REF!</definedName>
    <definedName name="QTYPCC148" localSheetId="25">[47]SCHB.LDLB!#REF!</definedName>
    <definedName name="QTYPCC148" localSheetId="9">[47]SCHB.LDLB!#REF!</definedName>
    <definedName name="QTYPCC148" localSheetId="13">[47]SCHB.LDLB!#REF!</definedName>
    <definedName name="QTYPCC148" localSheetId="10">[47]SCHB.LDLB!#REF!</definedName>
    <definedName name="QTYPCC148">[47]SCHB.LDLB!#REF!</definedName>
    <definedName name="QTYPKS" localSheetId="0">#REF!</definedName>
    <definedName name="QTYPKS" localSheetId="2">#REF!</definedName>
    <definedName name="QTYPKS" localSheetId="3">#REF!</definedName>
    <definedName name="QTYPKS" localSheetId="4">#REF!</definedName>
    <definedName name="QTYPKS" localSheetId="16">#REF!</definedName>
    <definedName name="QTYPKS" localSheetId="7">#REF!</definedName>
    <definedName name="QTYPKS" localSheetId="26">#REF!</definedName>
    <definedName name="QTYPKS" localSheetId="27">#REF!</definedName>
    <definedName name="QTYPKS" localSheetId="25">#REF!</definedName>
    <definedName name="QTYPKS" localSheetId="15">#REF!</definedName>
    <definedName name="QTYPKS" localSheetId="10">#REF!</definedName>
    <definedName name="QTYPKS" localSheetId="11">#REF!</definedName>
    <definedName name="QTYPKS">#REF!</definedName>
    <definedName name="QTYPVCTANK" localSheetId="0">#REF!</definedName>
    <definedName name="QTYPVCTANK" localSheetId="2">#REF!</definedName>
    <definedName name="QTYPVCTANK" localSheetId="3">#REF!</definedName>
    <definedName name="QTYPVCTANK" localSheetId="4">#REF!</definedName>
    <definedName name="QTYPVCTANK" localSheetId="16">#REF!</definedName>
    <definedName name="QTYPVCTANK" localSheetId="7">#REF!</definedName>
    <definedName name="QTYPVCTANK" localSheetId="26">#REF!</definedName>
    <definedName name="QTYPVCTANK" localSheetId="27">#REF!</definedName>
    <definedName name="QTYPVCTANK" localSheetId="15">#REF!</definedName>
    <definedName name="QTYPVCTANK" localSheetId="10">#REF!</definedName>
    <definedName name="QTYPVCTANK" localSheetId="11">#REF!</definedName>
    <definedName name="QTYPVCTANK">#REF!</definedName>
    <definedName name="QTYRKS" localSheetId="0">#REF!</definedName>
    <definedName name="QTYRKS" localSheetId="2">#REF!</definedName>
    <definedName name="QTYRKS" localSheetId="3">#REF!</definedName>
    <definedName name="QTYRKS" localSheetId="4">#REF!</definedName>
    <definedName name="QTYRKS" localSheetId="16">#REF!</definedName>
    <definedName name="QTYRKS" localSheetId="7">#REF!</definedName>
    <definedName name="QTYRKS" localSheetId="26">#REF!</definedName>
    <definedName name="QTYRKS" localSheetId="27">#REF!</definedName>
    <definedName name="QTYRKS" localSheetId="15">#REF!</definedName>
    <definedName name="QTYRKS" localSheetId="10">#REF!</definedName>
    <definedName name="QTYRKS" localSheetId="11">#REF!</definedName>
    <definedName name="QTYRKS">#REF!</definedName>
    <definedName name="QTYSHOWER" localSheetId="2">#REF!</definedName>
    <definedName name="QTYSHOWER" localSheetId="3">#REF!</definedName>
    <definedName name="QTYSHOWER" localSheetId="16">#REF!</definedName>
    <definedName name="QTYSHOWER" localSheetId="26">#REF!</definedName>
    <definedName name="QTYSHOWER" localSheetId="27">#REF!</definedName>
    <definedName name="QTYSHOWER" localSheetId="9">#REF!</definedName>
    <definedName name="QTYSHOWER" localSheetId="13">#REF!</definedName>
    <definedName name="QTYSHOWER" localSheetId="10">#REF!</definedName>
    <definedName name="QTYSHOWER">#REF!</definedName>
    <definedName name="QTYSLABS" localSheetId="2">#REF!</definedName>
    <definedName name="QTYSLABS" localSheetId="3">#REF!</definedName>
    <definedName name="QTYSLABS" localSheetId="16">#REF!</definedName>
    <definedName name="QTYSLABS" localSheetId="26">#REF!</definedName>
    <definedName name="QTYSLABS" localSheetId="27">#REF!</definedName>
    <definedName name="QTYSLABS" localSheetId="10">#REF!</definedName>
    <definedName name="QTYSLABS">#REF!</definedName>
    <definedName name="QTYSSTEEL" localSheetId="2">#REF!</definedName>
    <definedName name="QTYSSTEEL" localSheetId="3">#REF!</definedName>
    <definedName name="QTYSSTEEL" localSheetId="16">#REF!</definedName>
    <definedName name="QTYSSTEEL" localSheetId="26">#REF!</definedName>
    <definedName name="QTYSSTEEL" localSheetId="27">#REF!</definedName>
    <definedName name="QTYSSTEEL" localSheetId="10">#REF!</definedName>
    <definedName name="QTYSSTEEL">#REF!</definedName>
    <definedName name="QTYSTAIRS" localSheetId="2">#REF!</definedName>
    <definedName name="QTYSTAIRS" localSheetId="3">#REF!</definedName>
    <definedName name="QTYSTAIRS" localSheetId="16">#REF!</definedName>
    <definedName name="QTYSTAIRS" localSheetId="26">#REF!</definedName>
    <definedName name="QTYSTAIRS" localSheetId="27">#REF!</definedName>
    <definedName name="QTYSTAIRS" localSheetId="10">#REF!</definedName>
    <definedName name="QTYSTAIRS">#REF!</definedName>
    <definedName name="qtyTWSHUTTERS" localSheetId="2">#REF!</definedName>
    <definedName name="qtyTWSHUTTERS" localSheetId="3">#REF!</definedName>
    <definedName name="qtyTWSHUTTERS" localSheetId="16">#REF!</definedName>
    <definedName name="qtyTWSHUTTERS" localSheetId="26">#REF!</definedName>
    <definedName name="qtyTWSHUTTERS" localSheetId="27">#REF!</definedName>
    <definedName name="qtyTWSHUTTERS" localSheetId="10">#REF!</definedName>
    <definedName name="qtyTWSHUTTERS">#REF!</definedName>
    <definedName name="QTYWALLCAPS" localSheetId="2">#REF!</definedName>
    <definedName name="QTYWALLCAPS" localSheetId="3">#REF!</definedName>
    <definedName name="QTYWALLCAPS" localSheetId="16">#REF!</definedName>
    <definedName name="QTYWALLCAPS" localSheetId="26">#REF!</definedName>
    <definedName name="QTYWALLCAPS" localSheetId="27">#REF!</definedName>
    <definedName name="QTYWALLCAPS" localSheetId="10">#REF!</definedName>
    <definedName name="QTYWALLCAPS">#REF!</definedName>
    <definedName name="QTYWALLS" localSheetId="2">#REF!</definedName>
    <definedName name="QTYWALLS" localSheetId="3">#REF!</definedName>
    <definedName name="QTYWALLS" localSheetId="16">#REF!</definedName>
    <definedName name="QTYWALLS" localSheetId="26">#REF!</definedName>
    <definedName name="QTYWALLS" localSheetId="27">#REF!</definedName>
    <definedName name="QTYWALLS" localSheetId="9">#REF!</definedName>
    <definedName name="QTYWALLS" localSheetId="13">#REF!</definedName>
    <definedName name="QTYWALLS" localSheetId="10">#REF!</definedName>
    <definedName name="QTYWALLS">#REF!</definedName>
    <definedName name="QTYWGTFD" localSheetId="2">#REF!</definedName>
    <definedName name="QTYWGTFD" localSheetId="3">#REF!</definedName>
    <definedName name="QTYWGTFD" localSheetId="16">#REF!</definedName>
    <definedName name="QTYWGTFD" localSheetId="26">#REF!</definedName>
    <definedName name="QTYWGTFD" localSheetId="27">#REF!</definedName>
    <definedName name="QTYWGTFD" localSheetId="10">#REF!</definedName>
    <definedName name="QTYWGTFD">#REF!</definedName>
    <definedName name="QTYWIWC" localSheetId="2">#REF!</definedName>
    <definedName name="QTYWIWC" localSheetId="3">#REF!</definedName>
    <definedName name="QTYWIWC" localSheetId="16">#REF!</definedName>
    <definedName name="QTYWIWC" localSheetId="26">#REF!</definedName>
    <definedName name="QTYWIWC" localSheetId="27">#REF!</definedName>
    <definedName name="QTYWIWC" localSheetId="10">#REF!</definedName>
    <definedName name="QTYWIWC">#REF!</definedName>
    <definedName name="retention" localSheetId="2">#REF!</definedName>
    <definedName name="retention" localSheetId="4">#REF!</definedName>
    <definedName name="retention" localSheetId="16">#REF!</definedName>
    <definedName name="retention" localSheetId="5">#REF!</definedName>
    <definedName name="retention" localSheetId="26">#REF!</definedName>
    <definedName name="retention" localSheetId="27">#REF!</definedName>
    <definedName name="retention">#REF!</definedName>
    <definedName name="S" localSheetId="0">#REF!</definedName>
    <definedName name="S" localSheetId="1">#REF!</definedName>
    <definedName name="S" localSheetId="2">#REF!</definedName>
    <definedName name="S" localSheetId="3">#REF!</definedName>
    <definedName name="S" localSheetId="16">#REF!</definedName>
    <definedName name="S" localSheetId="8">#REF!</definedName>
    <definedName name="S" localSheetId="26">#REF!</definedName>
    <definedName name="S" localSheetId="27">#REF!</definedName>
    <definedName name="S" localSheetId="9">#REF!</definedName>
    <definedName name="S" localSheetId="13">#REF!</definedName>
    <definedName name="S" localSheetId="10">#REF!</definedName>
    <definedName name="S" localSheetId="11">#REF!</definedName>
    <definedName name="S" localSheetId="12">#REF!</definedName>
    <definedName name="S">#REF!</definedName>
    <definedName name="S_13" localSheetId="2">#REF!</definedName>
    <definedName name="S_13" localSheetId="16">#REF!</definedName>
    <definedName name="S_13" localSheetId="26">#REF!</definedName>
    <definedName name="S_13" localSheetId="27">#REF!</definedName>
    <definedName name="S_13">#REF!</definedName>
    <definedName name="S_2" localSheetId="2">#REF!</definedName>
    <definedName name="S_2" localSheetId="16">#REF!</definedName>
    <definedName name="S_2" localSheetId="26">#REF!</definedName>
    <definedName name="S_2" localSheetId="27">#REF!</definedName>
    <definedName name="S_2">#REF!</definedName>
    <definedName name="S_31" localSheetId="2">#REF!</definedName>
    <definedName name="S_31" localSheetId="16">#REF!</definedName>
    <definedName name="S_31" localSheetId="26">#REF!</definedName>
    <definedName name="S_31" localSheetId="27">#REF!</definedName>
    <definedName name="S_31">#REF!</definedName>
    <definedName name="Satr" localSheetId="2">#REF!</definedName>
    <definedName name="sdf" localSheetId="2">#REF!</definedName>
    <definedName name="sdf" localSheetId="4">#REF!</definedName>
    <definedName name="sdf" localSheetId="16">#REF!</definedName>
    <definedName name="sdf" localSheetId="26">#REF!</definedName>
    <definedName name="sdf" localSheetId="27">#REF!</definedName>
    <definedName name="sdf">#REF!</definedName>
    <definedName name="sdsd" localSheetId="2">#REF!</definedName>
    <definedName name="sdsd" localSheetId="16">#REF!</definedName>
    <definedName name="sdsd" localSheetId="26">#REF!</definedName>
    <definedName name="sdsd" localSheetId="27">#REF!</definedName>
    <definedName name="sdsd">#REF!</definedName>
    <definedName name="sdsd_13" localSheetId="2">#REF!</definedName>
    <definedName name="sdsd_13" localSheetId="16">#REF!</definedName>
    <definedName name="sdsd_13" localSheetId="26">#REF!</definedName>
    <definedName name="sdsd_13" localSheetId="27">#REF!</definedName>
    <definedName name="sdsd_13">#REF!</definedName>
    <definedName name="sdsd_31" localSheetId="2">#REF!</definedName>
    <definedName name="sdsd_31" localSheetId="16">#REF!</definedName>
    <definedName name="sdsd_31" localSheetId="26">#REF!</definedName>
    <definedName name="sdsd_31" localSheetId="27">#REF!</definedName>
    <definedName name="sdsd_31">#REF!</definedName>
    <definedName name="se" localSheetId="0" hidden="1">{"'Sheet1'!$A$4386:$N$4591"}</definedName>
    <definedName name="se" localSheetId="1" hidden="1">{"'Sheet1'!$A$4386:$N$4591"}</definedName>
    <definedName name="se" localSheetId="2" hidden="1">{"'Sheet1'!$A$4386:$N$4591"}</definedName>
    <definedName name="se" localSheetId="3" hidden="1">{"'Sheet1'!$A$4386:$N$4591"}</definedName>
    <definedName name="se" localSheetId="4" hidden="1">{"'Sheet1'!$A$4386:$N$4591"}</definedName>
    <definedName name="se" localSheetId="18" hidden="1">{"'Sheet1'!$A$4386:$N$4591"}</definedName>
    <definedName name="se" localSheetId="5" hidden="1">{"'Sheet1'!$A$4386:$N$4591"}</definedName>
    <definedName name="se" localSheetId="6" hidden="1">{"'Sheet1'!$A$4386:$N$4591"}</definedName>
    <definedName name="se" localSheetId="7" hidden="1">{"'Sheet1'!$A$4386:$N$4591"}</definedName>
    <definedName name="se" localSheetId="8" hidden="1">{"'Sheet1'!$A$4386:$N$4591"}</definedName>
    <definedName name="se" localSheetId="27" hidden="1">{"'Sheet1'!$A$4386:$N$4591"}</definedName>
    <definedName name="se" localSheetId="25" hidden="1">{"'Sheet1'!$A$4386:$N$4591"}</definedName>
    <definedName name="se" localSheetId="15" hidden="1">{"'Sheet1'!$A$4386:$N$4591"}</definedName>
    <definedName name="se" localSheetId="9" hidden="1">{"'Sheet1'!$A$4386:$N$4591"}</definedName>
    <definedName name="se" localSheetId="10" hidden="1">{"'Sheet1'!$A$4386:$N$4591"}</definedName>
    <definedName name="se" localSheetId="11" hidden="1">{"'Sheet1'!$A$4386:$N$4591"}</definedName>
    <definedName name="se" localSheetId="12" hidden="1">{"'Sheet1'!$A$4386:$N$4591"}</definedName>
    <definedName name="se" hidden="1">{"'Sheet1'!$A$4386:$N$4591"}</definedName>
    <definedName name="sfd" localSheetId="2">#REF!</definedName>
    <definedName name="sfd" localSheetId="4">#REF!</definedName>
    <definedName name="sfd" localSheetId="16">#REF!</definedName>
    <definedName name="sfd" localSheetId="26">#REF!</definedName>
    <definedName name="sfd" localSheetId="27">#REF!</definedName>
    <definedName name="sfd">#REF!</definedName>
    <definedName name="SNAME">#N/A</definedName>
    <definedName name="ss" localSheetId="0" hidden="1">{"'Sheet1'!$A$4386:$N$4591"}</definedName>
    <definedName name="ss" localSheetId="1" hidden="1">{"'Sheet1'!$A$4386:$N$4591"}</definedName>
    <definedName name="ss" localSheetId="2" hidden="1">{"'Sheet1'!$A$4386:$N$4591"}</definedName>
    <definedName name="ss" localSheetId="3" hidden="1">{"'Sheet1'!$A$4386:$N$4591"}</definedName>
    <definedName name="ss" localSheetId="4" hidden="1">{"'Sheet1'!$A$4386:$N$4591"}</definedName>
    <definedName name="ss" localSheetId="18" hidden="1">{"'Sheet1'!$A$4386:$N$4591"}</definedName>
    <definedName name="ss" localSheetId="5" hidden="1">{"'Sheet1'!$A$4386:$N$4591"}</definedName>
    <definedName name="ss" localSheetId="6" hidden="1">{"'Sheet1'!$A$4386:$N$4591"}</definedName>
    <definedName name="ss" localSheetId="7" hidden="1">{"'Sheet1'!$A$4386:$N$4591"}</definedName>
    <definedName name="ss" localSheetId="8" hidden="1">{"'Sheet1'!$A$4386:$N$4591"}</definedName>
    <definedName name="ss" localSheetId="27" hidden="1">{"'Sheet1'!$A$4386:$N$4591"}</definedName>
    <definedName name="ss" localSheetId="25" hidden="1">{"'Sheet1'!$A$4386:$N$4591"}</definedName>
    <definedName name="ss" localSheetId="15" hidden="1">{"'Sheet1'!$A$4386:$N$4591"}</definedName>
    <definedName name="ss" localSheetId="9" hidden="1">{"'Sheet1'!$A$4386:$N$4591"}</definedName>
    <definedName name="ss" localSheetId="10" hidden="1">{"'Sheet1'!$A$4386:$N$4591"}</definedName>
    <definedName name="ss" localSheetId="11" hidden="1">{"'Sheet1'!$A$4386:$N$4591"}</definedName>
    <definedName name="ss" localSheetId="12" hidden="1">{"'Sheet1'!$A$4386:$N$4591"}</definedName>
    <definedName name="ss" hidden="1">{"'Sheet1'!$A$4386:$N$4591"}</definedName>
    <definedName name="SSA" localSheetId="2">#REF!</definedName>
    <definedName name="sss" localSheetId="2">#REF!</definedName>
    <definedName name="stdwise" localSheetId="2" hidden="1">[20]A!#REF!</definedName>
    <definedName name="stdwise" localSheetId="4" hidden="1">[20]A!#REF!</definedName>
    <definedName name="stdwise" localSheetId="16" hidden="1">[20]A!#REF!</definedName>
    <definedName name="stdwise" localSheetId="7" hidden="1">[20]A!#REF!</definedName>
    <definedName name="stdwise" localSheetId="26" hidden="1">[20]A!#REF!</definedName>
    <definedName name="stdwise" localSheetId="27" hidden="1">[20]A!#REF!</definedName>
    <definedName name="stdwise" localSheetId="25" hidden="1">[20]A!#REF!</definedName>
    <definedName name="stdwise" localSheetId="10" hidden="1">[20]A!#REF!</definedName>
    <definedName name="stdwise" hidden="1">[20]A!#REF!</definedName>
    <definedName name="Sub" localSheetId="0">#REF!</definedName>
    <definedName name="Sub" localSheetId="2">#REF!</definedName>
    <definedName name="Sub" localSheetId="3">#REF!</definedName>
    <definedName name="Sub" localSheetId="4">#REF!</definedName>
    <definedName name="Sub" localSheetId="16">#REF!</definedName>
    <definedName name="Sub" localSheetId="5">#REF!</definedName>
    <definedName name="Sub" localSheetId="7">#REF!</definedName>
    <definedName name="Sub" localSheetId="8">#REF!</definedName>
    <definedName name="Sub" localSheetId="26">#REF!</definedName>
    <definedName name="Sub" localSheetId="27">#REF!</definedName>
    <definedName name="Sub" localSheetId="25">#REF!</definedName>
    <definedName name="Sub" localSheetId="15">#REF!</definedName>
    <definedName name="Sub" localSheetId="9">#REF!</definedName>
    <definedName name="Sub" localSheetId="10">#REF!</definedName>
    <definedName name="Sub" localSheetId="11">#REF!</definedName>
    <definedName name="Sub">#REF!</definedName>
    <definedName name="SUM">#N/A</definedName>
    <definedName name="supose" localSheetId="0">#REF!</definedName>
    <definedName name="supose" localSheetId="2">#REF!</definedName>
    <definedName name="supose" localSheetId="3">#REF!</definedName>
    <definedName name="supose" localSheetId="4">#REF!</definedName>
    <definedName name="supose" localSheetId="16">#REF!</definedName>
    <definedName name="supose" localSheetId="5">#REF!</definedName>
    <definedName name="supose" localSheetId="7">#REF!</definedName>
    <definedName name="supose" localSheetId="8">#REF!</definedName>
    <definedName name="supose" localSheetId="26">#REF!</definedName>
    <definedName name="supose" localSheetId="27">#REF!</definedName>
    <definedName name="supose" localSheetId="25">#REF!</definedName>
    <definedName name="supose" localSheetId="15">#REF!</definedName>
    <definedName name="supose" localSheetId="9">#REF!</definedName>
    <definedName name="supose" localSheetId="10">#REF!</definedName>
    <definedName name="supose" localSheetId="11">#REF!</definedName>
    <definedName name="supose">#REF!</definedName>
    <definedName name="survival_G5" localSheetId="0">#REF!</definedName>
    <definedName name="survival_G5" localSheetId="2">#REF!</definedName>
    <definedName name="survival_G5" localSheetId="3">#REF!</definedName>
    <definedName name="survival_G5" localSheetId="4">#REF!</definedName>
    <definedName name="survival_G5" localSheetId="16">#REF!</definedName>
    <definedName name="survival_G5" localSheetId="5">#REF!</definedName>
    <definedName name="survival_G5" localSheetId="7">#REF!</definedName>
    <definedName name="survival_G5" localSheetId="8">#REF!</definedName>
    <definedName name="survival_G5" localSheetId="26">#REF!</definedName>
    <definedName name="survival_G5" localSheetId="27">#REF!</definedName>
    <definedName name="survival_G5" localSheetId="15">#REF!</definedName>
    <definedName name="survival_G5" localSheetId="9">#REF!</definedName>
    <definedName name="survival_G5" localSheetId="10">#REF!</definedName>
    <definedName name="survival_G5" localSheetId="11">#REF!</definedName>
    <definedName name="survival_G5">#REF!</definedName>
    <definedName name="survivers" localSheetId="0">#REF!</definedName>
    <definedName name="survivers" localSheetId="2">#REF!</definedName>
    <definedName name="survivers" localSheetId="4">#REF!</definedName>
    <definedName name="survivers" localSheetId="16">#REF!</definedName>
    <definedName name="survivers" localSheetId="5">#REF!</definedName>
    <definedName name="survivers" localSheetId="7">#REF!</definedName>
    <definedName name="survivers" localSheetId="8">#REF!</definedName>
    <definedName name="survivers" localSheetId="26">#REF!</definedName>
    <definedName name="survivers" localSheetId="27">#REF!</definedName>
    <definedName name="survivers" localSheetId="15">#REF!</definedName>
    <definedName name="survivers" localSheetId="10">#REF!</definedName>
    <definedName name="survivers" localSheetId="11">#REF!</definedName>
    <definedName name="survivers">#REF!</definedName>
    <definedName name="SWA" localSheetId="2">#REF!</definedName>
    <definedName name="SWA" localSheetId="3">#REF!</definedName>
    <definedName name="SWA" localSheetId="16">#REF!</definedName>
    <definedName name="SWA" localSheetId="8">#REF!</definedName>
    <definedName name="SWA" localSheetId="26">#REF!</definedName>
    <definedName name="SWA" localSheetId="27">#REF!</definedName>
    <definedName name="SWA" localSheetId="9">#REF!</definedName>
    <definedName name="SWA" localSheetId="10">#REF!</definedName>
    <definedName name="SWA" localSheetId="11">#REF!</definedName>
    <definedName name="SWA" localSheetId="12">#REF!</definedName>
    <definedName name="SWA">#REF!</definedName>
    <definedName name="T" localSheetId="0">#REF!</definedName>
    <definedName name="T" localSheetId="1">#REF!</definedName>
    <definedName name="T" localSheetId="2">#REF!</definedName>
    <definedName name="T" localSheetId="3">#REF!</definedName>
    <definedName name="T" localSheetId="16">#REF!</definedName>
    <definedName name="T" localSheetId="8">#REF!</definedName>
    <definedName name="T" localSheetId="26">#REF!</definedName>
    <definedName name="T" localSheetId="27">#REF!</definedName>
    <definedName name="T" localSheetId="9">#REF!</definedName>
    <definedName name="T" localSheetId="13">#REF!</definedName>
    <definedName name="T" localSheetId="10">#REF!</definedName>
    <definedName name="T" localSheetId="11">#REF!</definedName>
    <definedName name="T" localSheetId="12">#REF!</definedName>
    <definedName name="T">#REF!</definedName>
    <definedName name="T_13" localSheetId="2">#REF!</definedName>
    <definedName name="T_13" localSheetId="16">#REF!</definedName>
    <definedName name="T_13" localSheetId="26">#REF!</definedName>
    <definedName name="T_13" localSheetId="27">#REF!</definedName>
    <definedName name="T_13">#REF!</definedName>
    <definedName name="T_2" localSheetId="2">#REF!</definedName>
    <definedName name="T_2" localSheetId="16">#REF!</definedName>
    <definedName name="T_2" localSheetId="26">#REF!</definedName>
    <definedName name="T_2" localSheetId="27">#REF!</definedName>
    <definedName name="T_2">#REF!</definedName>
    <definedName name="T_31" localSheetId="2">#REF!</definedName>
    <definedName name="T_31" localSheetId="16">#REF!</definedName>
    <definedName name="T_31" localSheetId="26">#REF!</definedName>
    <definedName name="T_31" localSheetId="27">#REF!</definedName>
    <definedName name="T_31">#REF!</definedName>
    <definedName name="Table" localSheetId="0">#REF!</definedName>
    <definedName name="Table" localSheetId="1">#REF!</definedName>
    <definedName name="Table" localSheetId="2">#REF!</definedName>
    <definedName name="Table" localSheetId="3">#REF!</definedName>
    <definedName name="Table" localSheetId="16">#REF!</definedName>
    <definedName name="Table" localSheetId="8">#REF!</definedName>
    <definedName name="Table" localSheetId="26">#REF!</definedName>
    <definedName name="Table" localSheetId="27">#REF!</definedName>
    <definedName name="Table" localSheetId="9">#REF!</definedName>
    <definedName name="Table" localSheetId="13">#REF!</definedName>
    <definedName name="Table" localSheetId="10">#REF!</definedName>
    <definedName name="Table" localSheetId="11">#REF!</definedName>
    <definedName name="Table" localSheetId="12">#REF!</definedName>
    <definedName name="Table">#REF!</definedName>
    <definedName name="Table_13" localSheetId="2">#REF!</definedName>
    <definedName name="Table_13" localSheetId="16">#REF!</definedName>
    <definedName name="Table_13" localSheetId="26">#REF!</definedName>
    <definedName name="Table_13" localSheetId="27">#REF!</definedName>
    <definedName name="Table_13">#REF!</definedName>
    <definedName name="Table_31" localSheetId="2">#REF!</definedName>
    <definedName name="Table_31" localSheetId="16">#REF!</definedName>
    <definedName name="Table_31" localSheetId="26">#REF!</definedName>
    <definedName name="Table_31" localSheetId="27">#REF!</definedName>
    <definedName name="Table_31">#REF!</definedName>
    <definedName name="TaxTV">10%</definedName>
    <definedName name="TaxXL">5%</definedName>
    <definedName name="TOTAL">#N/A</definedName>
    <definedName name="tt" localSheetId="2">[47]SCHB.LDLB!#REF!</definedName>
    <definedName name="tt" localSheetId="4">[47]SCHB.LDLB!#REF!</definedName>
    <definedName name="tt" localSheetId="16">[47]SCHB.LDLB!#REF!</definedName>
    <definedName name="tt" localSheetId="5">[47]SCHB.LDLB!#REF!</definedName>
    <definedName name="tt" localSheetId="6">[47]SCHB.LDLB!#REF!</definedName>
    <definedName name="tt" localSheetId="7">[47]SCHB.LDLB!#REF!</definedName>
    <definedName name="tt" localSheetId="8">[47]SCHB.LDLB!#REF!</definedName>
    <definedName name="tt" localSheetId="26">[47]SCHB.LDLB!#REF!</definedName>
    <definedName name="tt" localSheetId="27">[47]SCHB.LDLB!#REF!</definedName>
    <definedName name="tt" localSheetId="25">[47]SCHB.LDLB!#REF!</definedName>
    <definedName name="tt" localSheetId="9">[47]SCHB.LDLB!#REF!</definedName>
    <definedName name="tt" localSheetId="10">[47]SCHB.LDLB!#REF!</definedName>
    <definedName name="tt">[47]SCHB.LDLB!#REF!</definedName>
    <definedName name="vis" localSheetId="0">#REF!</definedName>
    <definedName name="vis" localSheetId="2">#REF!</definedName>
    <definedName name="vis" localSheetId="3">#REF!</definedName>
    <definedName name="vis" localSheetId="4">#REF!</definedName>
    <definedName name="vis" localSheetId="16">#REF!</definedName>
    <definedName name="vis" localSheetId="5">#REF!</definedName>
    <definedName name="vis" localSheetId="7">#REF!</definedName>
    <definedName name="vis" localSheetId="8">#REF!</definedName>
    <definedName name="vis" localSheetId="26">#REF!</definedName>
    <definedName name="vis" localSheetId="27">#REF!</definedName>
    <definedName name="vis" localSheetId="9">#REF!</definedName>
    <definedName name="vis" localSheetId="10">#REF!</definedName>
    <definedName name="vis" localSheetId="11">#REF!</definedName>
    <definedName name="vis">#REF!</definedName>
    <definedName name="w" localSheetId="0">#REF!</definedName>
    <definedName name="w" localSheetId="2">#REF!</definedName>
    <definedName name="w" localSheetId="3">#REF!</definedName>
    <definedName name="w" localSheetId="4">#REF!</definedName>
    <definedName name="w" localSheetId="16">#REF!</definedName>
    <definedName name="w" localSheetId="7">#REF!</definedName>
    <definedName name="w" localSheetId="26">#REF!</definedName>
    <definedName name="w" localSheetId="27">#REF!</definedName>
    <definedName name="w" localSheetId="10">#REF!</definedName>
    <definedName name="w" localSheetId="11">#REF!</definedName>
    <definedName name="w">#REF!</definedName>
    <definedName name="X" localSheetId="0">#REF!</definedName>
    <definedName name="X" localSheetId="1">#REF!</definedName>
    <definedName name="X" localSheetId="2">#REF!</definedName>
    <definedName name="X" localSheetId="3">#REF!</definedName>
    <definedName name="X" localSheetId="16">#REF!</definedName>
    <definedName name="X" localSheetId="7">#REF!</definedName>
    <definedName name="X" localSheetId="8">#REF!</definedName>
    <definedName name="X" localSheetId="26">#REF!</definedName>
    <definedName name="X" localSheetId="27">#REF!</definedName>
    <definedName name="X" localSheetId="25">#REF!</definedName>
    <definedName name="X" localSheetId="15">#REF!</definedName>
    <definedName name="X" localSheetId="9">#REF!</definedName>
    <definedName name="X" localSheetId="13">#REF!</definedName>
    <definedName name="X" localSheetId="10">#REF!</definedName>
    <definedName name="X" localSheetId="11">#REF!</definedName>
    <definedName name="X" localSheetId="12">#REF!</definedName>
    <definedName name="X">#REF!</definedName>
    <definedName name="X_13" localSheetId="2">#REF!</definedName>
    <definedName name="X_13" localSheetId="16">#REF!</definedName>
    <definedName name="X_13" localSheetId="26">#REF!</definedName>
    <definedName name="X_13" localSheetId="27">#REF!</definedName>
    <definedName name="X_13">#REF!</definedName>
    <definedName name="X_2" localSheetId="2">#REF!</definedName>
    <definedName name="X_2" localSheetId="16">#REF!</definedName>
    <definedName name="X_2" localSheetId="26">#REF!</definedName>
    <definedName name="X_2" localSheetId="27">#REF!</definedName>
    <definedName name="X_2">#REF!</definedName>
    <definedName name="X_31" localSheetId="2">#REF!</definedName>
    <definedName name="X_31" localSheetId="16">#REF!</definedName>
    <definedName name="X_31" localSheetId="26">#REF!</definedName>
    <definedName name="X_31" localSheetId="27">#REF!</definedName>
    <definedName name="X_31">#REF!</definedName>
    <definedName name="xyz" localSheetId="2">'[20]10-20'!#REF!</definedName>
    <definedName name="xyz" localSheetId="3">'[20]10-20'!#REF!</definedName>
    <definedName name="xyz" localSheetId="4">'[20]10-20'!#REF!</definedName>
    <definedName name="xyz" localSheetId="16">'[20]10-20'!#REF!</definedName>
    <definedName name="xyz" localSheetId="5">'[20]10-20'!#REF!</definedName>
    <definedName name="xyz" localSheetId="6">'[20]10-20'!#REF!</definedName>
    <definedName name="xyz" localSheetId="7">'[20]10-20'!#REF!</definedName>
    <definedName name="xyz" localSheetId="8">'[20]10-20'!#REF!</definedName>
    <definedName name="xyz" localSheetId="26">'[20]10-20'!#REF!</definedName>
    <definedName name="xyz" localSheetId="27">'[20]10-20'!#REF!</definedName>
    <definedName name="xyz" localSheetId="25">'[20]10-20'!#REF!</definedName>
    <definedName name="xyz" localSheetId="15">'[20]10-20'!#REF!</definedName>
    <definedName name="xyz" localSheetId="9">'[20]10-20'!#REF!</definedName>
    <definedName name="xyz" localSheetId="10">'[20]10-20'!#REF!</definedName>
    <definedName name="xyz">'[20]10-20'!#REF!</definedName>
    <definedName name="ygg" localSheetId="0" hidden="1">{"'Sheet1'!$A$4386:$N$4591"}</definedName>
    <definedName name="ygg" localSheetId="1" hidden="1">{"'Sheet1'!$A$4386:$N$4591"}</definedName>
    <definedName name="ygg" localSheetId="2" hidden="1">{"'Sheet1'!$A$4386:$N$4591"}</definedName>
    <definedName name="ygg" localSheetId="3" hidden="1">{"'Sheet1'!$A$4386:$N$4591"}</definedName>
    <definedName name="ygg" localSheetId="4" hidden="1">{"'Sheet1'!$A$4386:$N$4591"}</definedName>
    <definedName name="ygg" localSheetId="18" hidden="1">{"'Sheet1'!$A$4386:$N$4591"}</definedName>
    <definedName name="ygg" localSheetId="5" hidden="1">{"'Sheet1'!$A$4386:$N$4591"}</definedName>
    <definedName name="ygg" localSheetId="6" hidden="1">{"'Sheet1'!$A$4386:$N$4591"}</definedName>
    <definedName name="ygg" localSheetId="7" hidden="1">{"'Sheet1'!$A$4386:$N$4591"}</definedName>
    <definedName name="ygg" localSheetId="8" hidden="1">{"'Sheet1'!$A$4386:$N$4591"}</definedName>
    <definedName name="ygg" localSheetId="27" hidden="1">{"'Sheet1'!$A$4386:$N$4591"}</definedName>
    <definedName name="ygg" localSheetId="25" hidden="1">{"'Sheet1'!$A$4386:$N$4591"}</definedName>
    <definedName name="ygg" localSheetId="15" hidden="1">{"'Sheet1'!$A$4386:$N$4591"}</definedName>
    <definedName name="ygg" localSheetId="9" hidden="1">{"'Sheet1'!$A$4386:$N$4591"}</definedName>
    <definedName name="ygg" localSheetId="10" hidden="1">{"'Sheet1'!$A$4386:$N$4591"}</definedName>
    <definedName name="ygg" localSheetId="11" hidden="1">{"'Sheet1'!$A$4386:$N$4591"}</definedName>
    <definedName name="ygg" localSheetId="12" hidden="1">{"'Sheet1'!$A$4386:$N$4591"}</definedName>
    <definedName name="ygg" hidden="1">{"'Sheet1'!$A$4386:$N$4591"}</definedName>
    <definedName name="yy" localSheetId="2">#REF!</definedName>
    <definedName name="yy" localSheetId="16">#REF!</definedName>
    <definedName name="yy" localSheetId="26">#REF!</definedName>
    <definedName name="yy" localSheetId="27">#REF!</definedName>
    <definedName name="yy">#REF!</definedName>
    <definedName name="yy_13" localSheetId="2">#REF!</definedName>
    <definedName name="yy_13" localSheetId="16">#REF!</definedName>
    <definedName name="yy_13" localSheetId="26">#REF!</definedName>
    <definedName name="yy_13" localSheetId="27">#REF!</definedName>
    <definedName name="yy_13">#REF!</definedName>
    <definedName name="yy_31" localSheetId="2">#REF!</definedName>
    <definedName name="yy_31" localSheetId="16">#REF!</definedName>
    <definedName name="yy_31" localSheetId="26">#REF!</definedName>
    <definedName name="yy_31" localSheetId="27">#REF!</definedName>
    <definedName name="yy_31">#REF!</definedName>
    <definedName name="yyii" localSheetId="2">#REF!</definedName>
    <definedName name="yyii" localSheetId="4">#REF!</definedName>
    <definedName name="yyii" localSheetId="16">#REF!</definedName>
    <definedName name="yyii" localSheetId="26">#REF!</definedName>
    <definedName name="yyii" localSheetId="27">#REF!</definedName>
    <definedName name="yyii">#REF!</definedName>
  </definedNames>
  <calcPr calcId="125725"/>
</workbook>
</file>

<file path=xl/calcChain.xml><?xml version="1.0" encoding="utf-8"?>
<calcChain xmlns="http://schemas.openxmlformats.org/spreadsheetml/2006/main">
  <c r="V330" i="17"/>
  <c r="H6" i="105"/>
  <c r="H7"/>
  <c r="H8"/>
  <c r="AC338" i="17" l="1"/>
  <c r="T338" i="118" s="1"/>
  <c r="AC337" i="17"/>
  <c r="T337" i="118" s="1"/>
  <c r="AC336" i="17"/>
  <c r="AC335"/>
  <c r="V338"/>
  <c r="M338" i="118" s="1"/>
  <c r="V337" i="17"/>
  <c r="V336"/>
  <c r="V335"/>
  <c r="AC330"/>
  <c r="T330" i="118" s="1"/>
  <c r="Z330"/>
  <c r="Y330"/>
  <c r="H8"/>
  <c r="K8"/>
  <c r="O8"/>
  <c r="R8"/>
  <c r="V8"/>
  <c r="G9"/>
  <c r="H9"/>
  <c r="K9"/>
  <c r="N9"/>
  <c r="O9"/>
  <c r="R9"/>
  <c r="U9"/>
  <c r="V9"/>
  <c r="G10"/>
  <c r="H10"/>
  <c r="K10"/>
  <c r="N10"/>
  <c r="O10"/>
  <c r="R10"/>
  <c r="U10"/>
  <c r="V10"/>
  <c r="G11"/>
  <c r="H11"/>
  <c r="K11"/>
  <c r="N11"/>
  <c r="O11"/>
  <c r="R11"/>
  <c r="U11"/>
  <c r="V11"/>
  <c r="G12"/>
  <c r="H12"/>
  <c r="K12"/>
  <c r="N12"/>
  <c r="O12"/>
  <c r="R12"/>
  <c r="U12"/>
  <c r="V12"/>
  <c r="G13"/>
  <c r="H13"/>
  <c r="K13"/>
  <c r="N13"/>
  <c r="O13"/>
  <c r="R13"/>
  <c r="U13"/>
  <c r="V13"/>
  <c r="G14"/>
  <c r="H14"/>
  <c r="K14"/>
  <c r="N14"/>
  <c r="O14"/>
  <c r="R14"/>
  <c r="U14"/>
  <c r="V14"/>
  <c r="G15"/>
  <c r="H15"/>
  <c r="K15"/>
  <c r="N15"/>
  <c r="O15"/>
  <c r="R15"/>
  <c r="U15"/>
  <c r="V15"/>
  <c r="G16"/>
  <c r="H16"/>
  <c r="K16"/>
  <c r="N16"/>
  <c r="O16"/>
  <c r="R16"/>
  <c r="U16"/>
  <c r="V16"/>
  <c r="K17"/>
  <c r="R17"/>
  <c r="K18"/>
  <c r="R18"/>
  <c r="G19"/>
  <c r="H19"/>
  <c r="K20"/>
  <c r="R20"/>
  <c r="K21"/>
  <c r="R21"/>
  <c r="E22"/>
  <c r="F22"/>
  <c r="G22"/>
  <c r="H22"/>
  <c r="K22"/>
  <c r="N22"/>
  <c r="O22"/>
  <c r="R22"/>
  <c r="U22"/>
  <c r="V22"/>
  <c r="K23"/>
  <c r="R23"/>
  <c r="K24"/>
  <c r="R24"/>
  <c r="G25"/>
  <c r="H25"/>
  <c r="K25"/>
  <c r="R25"/>
  <c r="G26"/>
  <c r="H26"/>
  <c r="K26"/>
  <c r="R26"/>
  <c r="K27"/>
  <c r="R27"/>
  <c r="G28"/>
  <c r="H28"/>
  <c r="K28"/>
  <c r="R28"/>
  <c r="G29"/>
  <c r="H29"/>
  <c r="K29"/>
  <c r="R29"/>
  <c r="K30"/>
  <c r="R30"/>
  <c r="K31"/>
  <c r="R31"/>
  <c r="K32"/>
  <c r="R32"/>
  <c r="K33"/>
  <c r="R33"/>
  <c r="G34"/>
  <c r="H34"/>
  <c r="K34"/>
  <c r="R34"/>
  <c r="K35"/>
  <c r="R35"/>
  <c r="K36"/>
  <c r="R36"/>
  <c r="K37"/>
  <c r="R37"/>
  <c r="K38"/>
  <c r="R38"/>
  <c r="G39"/>
  <c r="H39"/>
  <c r="G40"/>
  <c r="H40"/>
  <c r="K40"/>
  <c r="R40"/>
  <c r="G41"/>
  <c r="H41"/>
  <c r="K41"/>
  <c r="R41"/>
  <c r="K42"/>
  <c r="R42"/>
  <c r="C44"/>
  <c r="I44"/>
  <c r="K44"/>
  <c r="P44"/>
  <c r="R44"/>
  <c r="C45"/>
  <c r="I45"/>
  <c r="K45"/>
  <c r="P45"/>
  <c r="R45"/>
  <c r="E46"/>
  <c r="F46"/>
  <c r="G46"/>
  <c r="H46"/>
  <c r="K46"/>
  <c r="R46"/>
  <c r="G47"/>
  <c r="H47"/>
  <c r="K47"/>
  <c r="R47"/>
  <c r="G48"/>
  <c r="H48"/>
  <c r="K48"/>
  <c r="R48"/>
  <c r="G49"/>
  <c r="H49"/>
  <c r="K49"/>
  <c r="R49"/>
  <c r="G50"/>
  <c r="H50"/>
  <c r="K50"/>
  <c r="R50"/>
  <c r="K51"/>
  <c r="R51"/>
  <c r="K52"/>
  <c r="R52"/>
  <c r="E53"/>
  <c r="F53"/>
  <c r="G53"/>
  <c r="H53"/>
  <c r="I53"/>
  <c r="J53"/>
  <c r="K53"/>
  <c r="N53"/>
  <c r="O53"/>
  <c r="P53"/>
  <c r="Q53"/>
  <c r="R53"/>
  <c r="U53"/>
  <c r="V53"/>
  <c r="F54"/>
  <c r="K54"/>
  <c r="R54"/>
  <c r="F55"/>
  <c r="K55"/>
  <c r="R55"/>
  <c r="G56"/>
  <c r="H56"/>
  <c r="K56"/>
  <c r="R56"/>
  <c r="G57"/>
  <c r="H57"/>
  <c r="K57"/>
  <c r="R57"/>
  <c r="K58"/>
  <c r="R58"/>
  <c r="G59"/>
  <c r="H59"/>
  <c r="K59"/>
  <c r="R59"/>
  <c r="G60"/>
  <c r="H60"/>
  <c r="K60"/>
  <c r="R60"/>
  <c r="G61"/>
  <c r="H61"/>
  <c r="K61"/>
  <c r="R61"/>
  <c r="K62"/>
  <c r="R62"/>
  <c r="K63"/>
  <c r="R63"/>
  <c r="K64"/>
  <c r="R64"/>
  <c r="K65"/>
  <c r="R65"/>
  <c r="G66"/>
  <c r="H66"/>
  <c r="K66"/>
  <c r="R66"/>
  <c r="K67"/>
  <c r="R67"/>
  <c r="K68"/>
  <c r="R68"/>
  <c r="K69"/>
  <c r="R69"/>
  <c r="K70"/>
  <c r="R70"/>
  <c r="G71"/>
  <c r="H71"/>
  <c r="K71"/>
  <c r="R71"/>
  <c r="G72"/>
  <c r="H72"/>
  <c r="K72"/>
  <c r="R72"/>
  <c r="G73"/>
  <c r="H73"/>
  <c r="K73"/>
  <c r="R73"/>
  <c r="E74"/>
  <c r="F74"/>
  <c r="K74"/>
  <c r="R74"/>
  <c r="G75"/>
  <c r="H75"/>
  <c r="K75"/>
  <c r="R75"/>
  <c r="C76"/>
  <c r="K76"/>
  <c r="R76"/>
  <c r="C77"/>
  <c r="K77"/>
  <c r="R77"/>
  <c r="E78"/>
  <c r="F78"/>
  <c r="G78"/>
  <c r="H78"/>
  <c r="K78"/>
  <c r="R78"/>
  <c r="K79"/>
  <c r="R79"/>
  <c r="G80"/>
  <c r="H80"/>
  <c r="K80"/>
  <c r="R80"/>
  <c r="K81"/>
  <c r="R81"/>
  <c r="D82"/>
  <c r="H82"/>
  <c r="K82"/>
  <c r="R82"/>
  <c r="S82"/>
  <c r="T82"/>
  <c r="H83"/>
  <c r="K83"/>
  <c r="R83"/>
  <c r="E84"/>
  <c r="F84"/>
  <c r="G84"/>
  <c r="H84"/>
  <c r="K84"/>
  <c r="R84"/>
  <c r="E85"/>
  <c r="F85"/>
  <c r="G85"/>
  <c r="H85"/>
  <c r="K85"/>
  <c r="R85"/>
  <c r="K86"/>
  <c r="R86"/>
  <c r="G87"/>
  <c r="H87"/>
  <c r="K87"/>
  <c r="R87"/>
  <c r="G88"/>
  <c r="H88"/>
  <c r="K88"/>
  <c r="R88"/>
  <c r="G89"/>
  <c r="H89"/>
  <c r="K89"/>
  <c r="R89"/>
  <c r="K90"/>
  <c r="R90"/>
  <c r="E91"/>
  <c r="F91"/>
  <c r="G91"/>
  <c r="H91"/>
  <c r="K91"/>
  <c r="R91"/>
  <c r="G92"/>
  <c r="H92"/>
  <c r="K92"/>
  <c r="R92"/>
  <c r="G93"/>
  <c r="H93"/>
  <c r="K93"/>
  <c r="R93"/>
  <c r="G94"/>
  <c r="H94"/>
  <c r="K94"/>
  <c r="R94"/>
  <c r="G95"/>
  <c r="H95"/>
  <c r="K95"/>
  <c r="R95"/>
  <c r="G96"/>
  <c r="H96"/>
  <c r="K96"/>
  <c r="R96"/>
  <c r="E97"/>
  <c r="F97"/>
  <c r="G97"/>
  <c r="H97"/>
  <c r="K97"/>
  <c r="R97"/>
  <c r="G98"/>
  <c r="H98"/>
  <c r="K98"/>
  <c r="R98"/>
  <c r="K99"/>
  <c r="R99"/>
  <c r="K100"/>
  <c r="R100"/>
  <c r="G101"/>
  <c r="H101"/>
  <c r="K101"/>
  <c r="R101"/>
  <c r="K102"/>
  <c r="R102"/>
  <c r="E103"/>
  <c r="F103"/>
  <c r="G103"/>
  <c r="H103"/>
  <c r="K103"/>
  <c r="R103"/>
  <c r="G104"/>
  <c r="H104"/>
  <c r="K104"/>
  <c r="R104"/>
  <c r="K105"/>
  <c r="R105"/>
  <c r="G106"/>
  <c r="H106"/>
  <c r="K106"/>
  <c r="R106"/>
  <c r="G107"/>
  <c r="H107"/>
  <c r="K107"/>
  <c r="R107"/>
  <c r="K108"/>
  <c r="R108"/>
  <c r="E109"/>
  <c r="F109"/>
  <c r="G109"/>
  <c r="H109"/>
  <c r="K109"/>
  <c r="R109"/>
  <c r="G110"/>
  <c r="H110"/>
  <c r="K110"/>
  <c r="R110"/>
  <c r="G111"/>
  <c r="H111"/>
  <c r="K111"/>
  <c r="R111"/>
  <c r="G112"/>
  <c r="H112"/>
  <c r="K112"/>
  <c r="R112"/>
  <c r="G113"/>
  <c r="H113"/>
  <c r="K113"/>
  <c r="R113"/>
  <c r="G114"/>
  <c r="H114"/>
  <c r="K114"/>
  <c r="R114"/>
  <c r="E115"/>
  <c r="F115"/>
  <c r="G115"/>
  <c r="H115"/>
  <c r="K115"/>
  <c r="N115"/>
  <c r="O115"/>
  <c r="R115"/>
  <c r="U115"/>
  <c r="V115"/>
  <c r="G116"/>
  <c r="H116"/>
  <c r="K116"/>
  <c r="R116"/>
  <c r="G117"/>
  <c r="H117"/>
  <c r="K117"/>
  <c r="R117"/>
  <c r="G118"/>
  <c r="H118"/>
  <c r="K118"/>
  <c r="R118"/>
  <c r="G119"/>
  <c r="H119"/>
  <c r="K119"/>
  <c r="R119"/>
  <c r="G120"/>
  <c r="H120"/>
  <c r="K120"/>
  <c r="R120"/>
  <c r="K121"/>
  <c r="R121"/>
  <c r="E122"/>
  <c r="F122"/>
  <c r="G122"/>
  <c r="H122"/>
  <c r="K122"/>
  <c r="N122"/>
  <c r="O122"/>
  <c r="R122"/>
  <c r="U122"/>
  <c r="V122"/>
  <c r="E123"/>
  <c r="F123"/>
  <c r="G123"/>
  <c r="H123"/>
  <c r="K123"/>
  <c r="N123"/>
  <c r="O123"/>
  <c r="R123"/>
  <c r="U123"/>
  <c r="V123"/>
  <c r="G124"/>
  <c r="H124"/>
  <c r="K124"/>
  <c r="R124"/>
  <c r="K125"/>
  <c r="R125"/>
  <c r="K126"/>
  <c r="R126"/>
  <c r="G127"/>
  <c r="H127"/>
  <c r="K127"/>
  <c r="R127"/>
  <c r="K128"/>
  <c r="R128"/>
  <c r="K129"/>
  <c r="R129"/>
  <c r="K130"/>
  <c r="R130"/>
  <c r="K131"/>
  <c r="R131"/>
  <c r="K132"/>
  <c r="R132"/>
  <c r="K133"/>
  <c r="R133"/>
  <c r="K134"/>
  <c r="R134"/>
  <c r="G135"/>
  <c r="H135"/>
  <c r="K135"/>
  <c r="N135"/>
  <c r="O135"/>
  <c r="R135"/>
  <c r="U135"/>
  <c r="V135"/>
  <c r="K136"/>
  <c r="R136"/>
  <c r="K137"/>
  <c r="R137"/>
  <c r="K138"/>
  <c r="R138"/>
  <c r="K139"/>
  <c r="R139"/>
  <c r="K140"/>
  <c r="R140"/>
  <c r="G141"/>
  <c r="H141"/>
  <c r="K141"/>
  <c r="N141"/>
  <c r="O141"/>
  <c r="R141"/>
  <c r="U141"/>
  <c r="V141"/>
  <c r="G142"/>
  <c r="H142"/>
  <c r="K142"/>
  <c r="R142"/>
  <c r="G143"/>
  <c r="H143"/>
  <c r="K143"/>
  <c r="R143"/>
  <c r="G144"/>
  <c r="H144"/>
  <c r="K144"/>
  <c r="R144"/>
  <c r="G145"/>
  <c r="H145"/>
  <c r="K145"/>
  <c r="N145"/>
  <c r="O145"/>
  <c r="R145"/>
  <c r="U145"/>
  <c r="V145"/>
  <c r="G146"/>
  <c r="H146"/>
  <c r="K146"/>
  <c r="N146"/>
  <c r="O146"/>
  <c r="R146"/>
  <c r="U146"/>
  <c r="V146"/>
  <c r="G147"/>
  <c r="H147"/>
  <c r="K147"/>
  <c r="N147"/>
  <c r="O147"/>
  <c r="R147"/>
  <c r="U147"/>
  <c r="V147"/>
  <c r="G148"/>
  <c r="H148"/>
  <c r="K148"/>
  <c r="R148"/>
  <c r="G149"/>
  <c r="H149"/>
  <c r="K149"/>
  <c r="R149"/>
  <c r="G150"/>
  <c r="H150"/>
  <c r="K150"/>
  <c r="R150"/>
  <c r="G151"/>
  <c r="H151"/>
  <c r="K151"/>
  <c r="R151"/>
  <c r="G152"/>
  <c r="H152"/>
  <c r="K152"/>
  <c r="R152"/>
  <c r="G153"/>
  <c r="H153"/>
  <c r="K153"/>
  <c r="R153"/>
  <c r="G154"/>
  <c r="H154"/>
  <c r="K154"/>
  <c r="R154"/>
  <c r="G155"/>
  <c r="H155"/>
  <c r="K155"/>
  <c r="R155"/>
  <c r="G156"/>
  <c r="H156"/>
  <c r="K156"/>
  <c r="R156"/>
  <c r="G157"/>
  <c r="H157"/>
  <c r="K157"/>
  <c r="R157"/>
  <c r="G158"/>
  <c r="H158"/>
  <c r="K158"/>
  <c r="R158"/>
  <c r="G159"/>
  <c r="H159"/>
  <c r="K159"/>
  <c r="R159"/>
  <c r="G160"/>
  <c r="H160"/>
  <c r="K160"/>
  <c r="R160"/>
  <c r="G161"/>
  <c r="H161"/>
  <c r="K161"/>
  <c r="R161"/>
  <c r="G162"/>
  <c r="H162"/>
  <c r="K162"/>
  <c r="R162"/>
  <c r="G163"/>
  <c r="H163"/>
  <c r="K163"/>
  <c r="R163"/>
  <c r="G164"/>
  <c r="H164"/>
  <c r="K164"/>
  <c r="R164"/>
  <c r="G165"/>
  <c r="H165"/>
  <c r="K165"/>
  <c r="R165"/>
  <c r="G166"/>
  <c r="H166"/>
  <c r="K166"/>
  <c r="R166"/>
  <c r="G167"/>
  <c r="H167"/>
  <c r="K167"/>
  <c r="N167"/>
  <c r="O167"/>
  <c r="R167"/>
  <c r="U167"/>
  <c r="V167"/>
  <c r="G168"/>
  <c r="H168"/>
  <c r="K168"/>
  <c r="N168"/>
  <c r="O168"/>
  <c r="R168"/>
  <c r="U168"/>
  <c r="V168"/>
  <c r="K169"/>
  <c r="R169"/>
  <c r="K170"/>
  <c r="R170"/>
  <c r="G171"/>
  <c r="H171"/>
  <c r="K171"/>
  <c r="R171"/>
  <c r="G172"/>
  <c r="H172"/>
  <c r="K172"/>
  <c r="R172"/>
  <c r="G173"/>
  <c r="H173"/>
  <c r="K173"/>
  <c r="R173"/>
  <c r="K174"/>
  <c r="R174"/>
  <c r="K175"/>
  <c r="R175"/>
  <c r="K176"/>
  <c r="R176"/>
  <c r="G177"/>
  <c r="H177"/>
  <c r="K177"/>
  <c r="R177"/>
  <c r="G178"/>
  <c r="H178"/>
  <c r="K178"/>
  <c r="R178"/>
  <c r="G179"/>
  <c r="H179"/>
  <c r="K179"/>
  <c r="R179"/>
  <c r="G180"/>
  <c r="H180"/>
  <c r="K180"/>
  <c r="R180"/>
  <c r="G181"/>
  <c r="H181"/>
  <c r="K181"/>
  <c r="R181"/>
  <c r="G182"/>
  <c r="H182"/>
  <c r="K182"/>
  <c r="R182"/>
  <c r="G183"/>
  <c r="H183"/>
  <c r="K183"/>
  <c r="R183"/>
  <c r="G184"/>
  <c r="H184"/>
  <c r="K184"/>
  <c r="R184"/>
  <c r="G185"/>
  <c r="H185"/>
  <c r="K185"/>
  <c r="R185"/>
  <c r="K186"/>
  <c r="R186"/>
  <c r="K187"/>
  <c r="R187"/>
  <c r="K188"/>
  <c r="R188"/>
  <c r="G189"/>
  <c r="H189"/>
  <c r="K189"/>
  <c r="N189"/>
  <c r="O189"/>
  <c r="R189"/>
  <c r="U189"/>
  <c r="V189"/>
  <c r="G190"/>
  <c r="H190"/>
  <c r="K190"/>
  <c r="N190"/>
  <c r="O190"/>
  <c r="R190"/>
  <c r="U190"/>
  <c r="V190"/>
  <c r="G191"/>
  <c r="H191"/>
  <c r="K191"/>
  <c r="N191"/>
  <c r="O191"/>
  <c r="R191"/>
  <c r="U191"/>
  <c r="V191"/>
  <c r="K192"/>
  <c r="R192"/>
  <c r="K193"/>
  <c r="R193"/>
  <c r="K194"/>
  <c r="R194"/>
  <c r="G195"/>
  <c r="H195"/>
  <c r="K195"/>
  <c r="R195"/>
  <c r="K196"/>
  <c r="R196"/>
  <c r="K197"/>
  <c r="R197"/>
  <c r="K198"/>
  <c r="R198"/>
  <c r="G199"/>
  <c r="H199"/>
  <c r="K199"/>
  <c r="R199"/>
  <c r="G200"/>
  <c r="H200"/>
  <c r="K200"/>
  <c r="R200"/>
  <c r="G201"/>
  <c r="H201"/>
  <c r="K201"/>
  <c r="R201"/>
  <c r="G202"/>
  <c r="H202"/>
  <c r="K202"/>
  <c r="R202"/>
  <c r="G203"/>
  <c r="H203"/>
  <c r="K203"/>
  <c r="R203"/>
  <c r="G204"/>
  <c r="H204"/>
  <c r="K204"/>
  <c r="R204"/>
  <c r="K205"/>
  <c r="R205"/>
  <c r="K206"/>
  <c r="R206"/>
  <c r="K207"/>
  <c r="R207"/>
  <c r="G208"/>
  <c r="H208"/>
  <c r="K208"/>
  <c r="R208"/>
  <c r="K209"/>
  <c r="R209"/>
  <c r="K210"/>
  <c r="R210"/>
  <c r="K211"/>
  <c r="R211"/>
  <c r="G212"/>
  <c r="H212"/>
  <c r="K212"/>
  <c r="M212"/>
  <c r="N212"/>
  <c r="O212"/>
  <c r="R212"/>
  <c r="U212"/>
  <c r="V212"/>
  <c r="G213"/>
  <c r="H213"/>
  <c r="K213"/>
  <c r="N213"/>
  <c r="O213"/>
  <c r="R213"/>
  <c r="U213"/>
  <c r="V213"/>
  <c r="K214"/>
  <c r="R214"/>
  <c r="G215"/>
  <c r="H215"/>
  <c r="K215"/>
  <c r="R215"/>
  <c r="S215"/>
  <c r="G216"/>
  <c r="H216"/>
  <c r="K216"/>
  <c r="R216"/>
  <c r="K217"/>
  <c r="R217"/>
  <c r="K218"/>
  <c r="R218"/>
  <c r="G219"/>
  <c r="H219"/>
  <c r="K219"/>
  <c r="R219"/>
  <c r="G220"/>
  <c r="H220"/>
  <c r="K220"/>
  <c r="R220"/>
  <c r="K221"/>
  <c r="R221"/>
  <c r="K222"/>
  <c r="R222"/>
  <c r="G223"/>
  <c r="H223"/>
  <c r="K223"/>
  <c r="R223"/>
  <c r="G224"/>
  <c r="H224"/>
  <c r="K224"/>
  <c r="R224"/>
  <c r="C225"/>
  <c r="K225"/>
  <c r="R225"/>
  <c r="G226"/>
  <c r="H226"/>
  <c r="K226"/>
  <c r="N226"/>
  <c r="O226"/>
  <c r="R226"/>
  <c r="U226"/>
  <c r="V226"/>
  <c r="K227"/>
  <c r="R227"/>
  <c r="G228"/>
  <c r="H228"/>
  <c r="K228"/>
  <c r="R228"/>
  <c r="G229"/>
  <c r="H229"/>
  <c r="K229"/>
  <c r="R229"/>
  <c r="K230"/>
  <c r="R230"/>
  <c r="K231"/>
  <c r="R231"/>
  <c r="G232"/>
  <c r="H232"/>
  <c r="K232"/>
  <c r="R232"/>
  <c r="G233"/>
  <c r="H233"/>
  <c r="K233"/>
  <c r="R233"/>
  <c r="C234"/>
  <c r="K234"/>
  <c r="R234"/>
  <c r="G235"/>
  <c r="H235"/>
  <c r="K235"/>
  <c r="N235"/>
  <c r="O235"/>
  <c r="R235"/>
  <c r="U235"/>
  <c r="V235"/>
  <c r="G236"/>
  <c r="H236"/>
  <c r="K236"/>
  <c r="N236"/>
  <c r="O236"/>
  <c r="R236"/>
  <c r="U236"/>
  <c r="V236"/>
  <c r="K237"/>
  <c r="R237"/>
  <c r="D238"/>
  <c r="H238"/>
  <c r="K238"/>
  <c r="R238"/>
  <c r="I239"/>
  <c r="K239"/>
  <c r="L239"/>
  <c r="N239"/>
  <c r="P239"/>
  <c r="R239"/>
  <c r="S239"/>
  <c r="U239"/>
  <c r="G240"/>
  <c r="H240"/>
  <c r="K240"/>
  <c r="N240"/>
  <c r="O240"/>
  <c r="R240"/>
  <c r="U240"/>
  <c r="V240"/>
  <c r="G241"/>
  <c r="H241"/>
  <c r="K241"/>
  <c r="R241"/>
  <c r="G242"/>
  <c r="H242"/>
  <c r="K242"/>
  <c r="R242"/>
  <c r="G243"/>
  <c r="H243"/>
  <c r="K243"/>
  <c r="R243"/>
  <c r="G244"/>
  <c r="H244"/>
  <c r="K244"/>
  <c r="N244"/>
  <c r="O244"/>
  <c r="R244"/>
  <c r="U244"/>
  <c r="V244"/>
  <c r="G245"/>
  <c r="H245"/>
  <c r="K245"/>
  <c r="N245"/>
  <c r="O245"/>
  <c r="R245"/>
  <c r="U245"/>
  <c r="V245"/>
  <c r="G246"/>
  <c r="H246"/>
  <c r="K246"/>
  <c r="N246"/>
  <c r="O246"/>
  <c r="R246"/>
  <c r="U246"/>
  <c r="V246"/>
  <c r="K247"/>
  <c r="R247"/>
  <c r="K248"/>
  <c r="R248"/>
  <c r="K249"/>
  <c r="R249"/>
  <c r="K250"/>
  <c r="R250"/>
  <c r="G251"/>
  <c r="H251"/>
  <c r="K251"/>
  <c r="N251"/>
  <c r="O251"/>
  <c r="R251"/>
  <c r="U251"/>
  <c r="V251"/>
  <c r="K252"/>
  <c r="L252"/>
  <c r="R252"/>
  <c r="S252"/>
  <c r="K253"/>
  <c r="L253"/>
  <c r="R253"/>
  <c r="S253"/>
  <c r="K254"/>
  <c r="R254"/>
  <c r="C255"/>
  <c r="G255"/>
  <c r="H255"/>
  <c r="K255"/>
  <c r="N255"/>
  <c r="O255"/>
  <c r="R255"/>
  <c r="U255"/>
  <c r="V255"/>
  <c r="G256"/>
  <c r="H256"/>
  <c r="K256"/>
  <c r="R256"/>
  <c r="G257"/>
  <c r="H257"/>
  <c r="K257"/>
  <c r="R257"/>
  <c r="G258"/>
  <c r="H258"/>
  <c r="K258"/>
  <c r="R258"/>
  <c r="G259"/>
  <c r="H259"/>
  <c r="K259"/>
  <c r="L259"/>
  <c r="M259"/>
  <c r="N259"/>
  <c r="O259"/>
  <c r="R259"/>
  <c r="S259"/>
  <c r="T259"/>
  <c r="U259"/>
  <c r="V259"/>
  <c r="K260"/>
  <c r="R260"/>
  <c r="K261"/>
  <c r="R261"/>
  <c r="G262"/>
  <c r="H262"/>
  <c r="K262"/>
  <c r="N262"/>
  <c r="O262"/>
  <c r="R262"/>
  <c r="U262"/>
  <c r="V262"/>
  <c r="G263"/>
  <c r="H263"/>
  <c r="K263"/>
  <c r="N263"/>
  <c r="O263"/>
  <c r="R263"/>
  <c r="U263"/>
  <c r="V263"/>
  <c r="K264"/>
  <c r="L264"/>
  <c r="R264"/>
  <c r="S264"/>
  <c r="K265"/>
  <c r="R265"/>
  <c r="G266"/>
  <c r="H266"/>
  <c r="K266"/>
  <c r="N266"/>
  <c r="O266"/>
  <c r="R266"/>
  <c r="U266"/>
  <c r="V266"/>
  <c r="K267"/>
  <c r="R267"/>
  <c r="G268"/>
  <c r="H268"/>
  <c r="K268"/>
  <c r="R268"/>
  <c r="K269"/>
  <c r="R269"/>
  <c r="K270"/>
  <c r="R270"/>
  <c r="K271"/>
  <c r="R271"/>
  <c r="K272"/>
  <c r="R272"/>
  <c r="G273"/>
  <c r="H273"/>
  <c r="K273"/>
  <c r="N273"/>
  <c r="O273"/>
  <c r="R273"/>
  <c r="U273"/>
  <c r="V273"/>
  <c r="G274"/>
  <c r="H274"/>
  <c r="K274"/>
  <c r="R274"/>
  <c r="K275"/>
  <c r="R275"/>
  <c r="K276"/>
  <c r="R276"/>
  <c r="G277"/>
  <c r="H277"/>
  <c r="K277"/>
  <c r="N277"/>
  <c r="O277"/>
  <c r="R277"/>
  <c r="U277"/>
  <c r="V277"/>
  <c r="G278"/>
  <c r="H278"/>
  <c r="K278"/>
  <c r="N278"/>
  <c r="O278"/>
  <c r="R278"/>
  <c r="U278"/>
  <c r="V278"/>
  <c r="G279"/>
  <c r="H279"/>
  <c r="K279"/>
  <c r="R279"/>
  <c r="G280"/>
  <c r="H280"/>
  <c r="K280"/>
  <c r="R280"/>
  <c r="K281"/>
  <c r="R281"/>
  <c r="K282"/>
  <c r="R282"/>
  <c r="K283"/>
  <c r="R283"/>
  <c r="G284"/>
  <c r="H284"/>
  <c r="K284"/>
  <c r="R284"/>
  <c r="K285"/>
  <c r="R285"/>
  <c r="G286"/>
  <c r="H286"/>
  <c r="K286"/>
  <c r="R286"/>
  <c r="G287"/>
  <c r="H287"/>
  <c r="K287"/>
  <c r="R287"/>
  <c r="G288"/>
  <c r="H288"/>
  <c r="K288"/>
  <c r="R288"/>
  <c r="G289"/>
  <c r="H289"/>
  <c r="K289"/>
  <c r="R289"/>
  <c r="G290"/>
  <c r="H290"/>
  <c r="K290"/>
  <c r="R290"/>
  <c r="K291"/>
  <c r="R291"/>
  <c r="S291"/>
  <c r="G292"/>
  <c r="H292"/>
  <c r="K292"/>
  <c r="R292"/>
  <c r="S292"/>
  <c r="K293"/>
  <c r="R293"/>
  <c r="S293"/>
  <c r="G294"/>
  <c r="H294"/>
  <c r="K294"/>
  <c r="R294"/>
  <c r="S294"/>
  <c r="G295"/>
  <c r="H295"/>
  <c r="K295"/>
  <c r="R295"/>
  <c r="S295"/>
  <c r="K296"/>
  <c r="R296"/>
  <c r="S296"/>
  <c r="K297"/>
  <c r="R297"/>
  <c r="S297"/>
  <c r="G298"/>
  <c r="H298"/>
  <c r="K298"/>
  <c r="R298"/>
  <c r="S298"/>
  <c r="K299"/>
  <c r="R299"/>
  <c r="S299"/>
  <c r="K300"/>
  <c r="R300"/>
  <c r="S300"/>
  <c r="K301"/>
  <c r="R301"/>
  <c r="S301"/>
  <c r="G302"/>
  <c r="H302"/>
  <c r="K302"/>
  <c r="R302"/>
  <c r="G303"/>
  <c r="H303"/>
  <c r="K303"/>
  <c r="R303"/>
  <c r="G304"/>
  <c r="H304"/>
  <c r="K304"/>
  <c r="R304"/>
  <c r="S304"/>
  <c r="T304"/>
  <c r="G305"/>
  <c r="H305"/>
  <c r="K305"/>
  <c r="R305"/>
  <c r="S305"/>
  <c r="T305"/>
  <c r="K306"/>
  <c r="R306"/>
  <c r="S306"/>
  <c r="T306"/>
  <c r="K307"/>
  <c r="R307"/>
  <c r="S307"/>
  <c r="T307"/>
  <c r="G308"/>
  <c r="H308"/>
  <c r="K308"/>
  <c r="R308"/>
  <c r="G309"/>
  <c r="K309"/>
  <c r="R309"/>
  <c r="G310"/>
  <c r="H310"/>
  <c r="K310"/>
  <c r="R310"/>
  <c r="G311"/>
  <c r="K311"/>
  <c r="R311"/>
  <c r="G312"/>
  <c r="H312"/>
  <c r="K312"/>
  <c r="R312"/>
  <c r="S312"/>
  <c r="T312"/>
  <c r="K313"/>
  <c r="R313"/>
  <c r="G314"/>
  <c r="H314"/>
  <c r="K314"/>
  <c r="R314"/>
  <c r="G315"/>
  <c r="H315"/>
  <c r="K315"/>
  <c r="R315"/>
  <c r="G316"/>
  <c r="H316"/>
  <c r="K316"/>
  <c r="R316"/>
  <c r="K317"/>
  <c r="R317"/>
  <c r="S317"/>
  <c r="T317"/>
  <c r="K318"/>
  <c r="R318"/>
  <c r="S318"/>
  <c r="T318"/>
  <c r="G319"/>
  <c r="H319"/>
  <c r="K319"/>
  <c r="R319"/>
  <c r="G320"/>
  <c r="H320"/>
  <c r="K320"/>
  <c r="R320"/>
  <c r="G321"/>
  <c r="H321"/>
  <c r="K321"/>
  <c r="R321"/>
  <c r="K322"/>
  <c r="R322"/>
  <c r="S322"/>
  <c r="T322"/>
  <c r="G323"/>
  <c r="H323"/>
  <c r="K323"/>
  <c r="R323"/>
  <c r="G324"/>
  <c r="H324"/>
  <c r="K324"/>
  <c r="R324"/>
  <c r="G325"/>
  <c r="H325"/>
  <c r="K325"/>
  <c r="R325"/>
  <c r="S325"/>
  <c r="T325"/>
  <c r="K326"/>
  <c r="R326"/>
  <c r="D327"/>
  <c r="G327"/>
  <c r="H327"/>
  <c r="K327"/>
  <c r="N327"/>
  <c r="O327"/>
  <c r="R327"/>
  <c r="U327"/>
  <c r="V327"/>
  <c r="G328"/>
  <c r="H328"/>
  <c r="K328"/>
  <c r="N328"/>
  <c r="O328"/>
  <c r="R328"/>
  <c r="U328"/>
  <c r="V328"/>
  <c r="G329"/>
  <c r="H329"/>
  <c r="K329"/>
  <c r="N329"/>
  <c r="R329"/>
  <c r="U329"/>
  <c r="K330"/>
  <c r="L330"/>
  <c r="M330"/>
  <c r="R330"/>
  <c r="S330"/>
  <c r="G331"/>
  <c r="H331"/>
  <c r="K331"/>
  <c r="N331"/>
  <c r="R331"/>
  <c r="U331"/>
  <c r="G332"/>
  <c r="H332"/>
  <c r="K332"/>
  <c r="N332"/>
  <c r="R332"/>
  <c r="U332"/>
  <c r="K333"/>
  <c r="R333"/>
  <c r="D334"/>
  <c r="G334"/>
  <c r="H334"/>
  <c r="K334"/>
  <c r="N334"/>
  <c r="O334"/>
  <c r="R334"/>
  <c r="U334"/>
  <c r="V334"/>
  <c r="K335"/>
  <c r="M335"/>
  <c r="R335"/>
  <c r="T335"/>
  <c r="K336"/>
  <c r="M336"/>
  <c r="R336"/>
  <c r="T336"/>
  <c r="K337"/>
  <c r="M337"/>
  <c r="R337"/>
  <c r="K338"/>
  <c r="L338"/>
  <c r="R338"/>
  <c r="K339"/>
  <c r="R339"/>
  <c r="K340"/>
  <c r="R340"/>
  <c r="G341"/>
  <c r="H341"/>
  <c r="K341"/>
  <c r="N341"/>
  <c r="O341"/>
  <c r="R341"/>
  <c r="U341"/>
  <c r="V341"/>
  <c r="F342"/>
  <c r="K342"/>
  <c r="R342"/>
  <c r="S342"/>
  <c r="T342"/>
  <c r="F343"/>
  <c r="K343"/>
  <c r="L343"/>
  <c r="R343"/>
  <c r="S343"/>
  <c r="K344"/>
  <c r="R344"/>
  <c r="K345"/>
  <c r="R345"/>
  <c r="G346"/>
  <c r="H346"/>
  <c r="K346"/>
  <c r="N346"/>
  <c r="O346"/>
  <c r="R346"/>
  <c r="U346"/>
  <c r="V346"/>
  <c r="G347"/>
  <c r="H347"/>
  <c r="K347"/>
  <c r="N347"/>
  <c r="O347"/>
  <c r="R347"/>
  <c r="U347"/>
  <c r="V347"/>
  <c r="G348"/>
  <c r="H348"/>
  <c r="K348"/>
  <c r="R348"/>
  <c r="G349"/>
  <c r="H349"/>
  <c r="K349"/>
  <c r="R349"/>
  <c r="G350"/>
  <c r="H350"/>
  <c r="K350"/>
  <c r="R350"/>
  <c r="G351"/>
  <c r="H351"/>
  <c r="K351"/>
  <c r="R351"/>
  <c r="G352"/>
  <c r="H352"/>
  <c r="K352"/>
  <c r="R352"/>
  <c r="G353"/>
  <c r="H353"/>
  <c r="K353"/>
  <c r="R353"/>
  <c r="G354"/>
  <c r="H354"/>
  <c r="K354"/>
  <c r="R354"/>
  <c r="G355"/>
  <c r="H355"/>
  <c r="K355"/>
  <c r="R355"/>
  <c r="G356"/>
  <c r="H356"/>
  <c r="K356"/>
  <c r="R356"/>
  <c r="K357"/>
  <c r="R357"/>
  <c r="K358"/>
  <c r="R358"/>
  <c r="G359"/>
  <c r="H359"/>
  <c r="K359"/>
  <c r="N359"/>
  <c r="O359"/>
  <c r="R359"/>
  <c r="U359"/>
  <c r="V359"/>
  <c r="K360"/>
  <c r="R360"/>
  <c r="K361"/>
  <c r="R361"/>
  <c r="K362"/>
  <c r="R362"/>
  <c r="K363"/>
  <c r="R363"/>
  <c r="K364"/>
  <c r="G365"/>
  <c r="H365"/>
  <c r="K365"/>
  <c r="R365"/>
  <c r="K366"/>
  <c r="K367"/>
  <c r="R367"/>
  <c r="K368"/>
  <c r="R368"/>
  <c r="K369"/>
  <c r="R369"/>
  <c r="K370"/>
  <c r="R370"/>
  <c r="K371"/>
  <c r="R371"/>
  <c r="K372"/>
  <c r="R372"/>
  <c r="K373"/>
  <c r="R373"/>
  <c r="K374"/>
  <c r="R374"/>
  <c r="K375"/>
  <c r="R375"/>
  <c r="K376"/>
  <c r="R376"/>
  <c r="G377"/>
  <c r="H377"/>
  <c r="K377"/>
  <c r="R377"/>
  <c r="K378"/>
  <c r="R378"/>
  <c r="K379"/>
  <c r="R379"/>
  <c r="C380"/>
  <c r="K380"/>
  <c r="R380"/>
  <c r="C381"/>
  <c r="K381"/>
  <c r="R381"/>
  <c r="K382"/>
  <c r="R382"/>
  <c r="E7"/>
  <c r="F7"/>
  <c r="G7"/>
  <c r="H7"/>
  <c r="I7"/>
  <c r="J7"/>
  <c r="K7"/>
  <c r="O7"/>
  <c r="P7"/>
  <c r="Q7"/>
  <c r="R7"/>
  <c r="V7"/>
  <c r="X359"/>
  <c r="X347"/>
  <c r="X346"/>
  <c r="X341"/>
  <c r="X334"/>
  <c r="X328"/>
  <c r="X327"/>
  <c r="X278"/>
  <c r="X277"/>
  <c r="X273"/>
  <c r="X266"/>
  <c r="X263"/>
  <c r="X262"/>
  <c r="X259"/>
  <c r="X255"/>
  <c r="X251"/>
  <c r="X246"/>
  <c r="X245"/>
  <c r="X244"/>
  <c r="X240"/>
  <c r="X236"/>
  <c r="X235"/>
  <c r="X226"/>
  <c r="X213"/>
  <c r="X212"/>
  <c r="X191"/>
  <c r="X190"/>
  <c r="X189"/>
  <c r="X168"/>
  <c r="X167"/>
  <c r="X147"/>
  <c r="X146"/>
  <c r="X145"/>
  <c r="X141"/>
  <c r="X135"/>
  <c r="X123"/>
  <c r="X122"/>
  <c r="X115"/>
  <c r="X53"/>
  <c r="X22"/>
  <c r="T6"/>
  <c r="S6"/>
  <c r="M6"/>
  <c r="L6"/>
  <c r="T5"/>
  <c r="S5"/>
  <c r="M5"/>
  <c r="L5"/>
  <c r="T4"/>
  <c r="S4"/>
  <c r="M4"/>
  <c r="L4"/>
  <c r="AG22" i="17"/>
  <c r="AG53"/>
  <c r="AG115"/>
  <c r="AG122"/>
  <c r="AG123"/>
  <c r="AG135"/>
  <c r="AG141"/>
  <c r="AG145"/>
  <c r="AG146"/>
  <c r="AG147"/>
  <c r="AG167"/>
  <c r="AG168"/>
  <c r="AG189"/>
  <c r="AG190"/>
  <c r="AG191"/>
  <c r="AG212"/>
  <c r="AG213"/>
  <c r="AG226"/>
  <c r="AG235"/>
  <c r="AG236"/>
  <c r="AG240"/>
  <c r="AG244"/>
  <c r="AG245"/>
  <c r="AG246"/>
  <c r="AG251"/>
  <c r="AG255"/>
  <c r="AG259"/>
  <c r="AG262"/>
  <c r="AG263"/>
  <c r="AG266"/>
  <c r="AG273"/>
  <c r="AG277"/>
  <c r="AG278"/>
  <c r="AG327"/>
  <c r="AG328"/>
  <c r="AG334"/>
  <c r="AG341"/>
  <c r="AG346"/>
  <c r="AG347"/>
  <c r="AG359"/>
  <c r="C18" i="106"/>
  <c r="U385" i="118" l="1"/>
  <c r="U386"/>
  <c r="AB45" i="91" l="1"/>
  <c r="AB45" i="92"/>
  <c r="AB45" i="95"/>
  <c r="AB45" i="96"/>
  <c r="AB45" i="98"/>
  <c r="AB45" i="99"/>
  <c r="AB44" i="88"/>
  <c r="AB45" s="1"/>
  <c r="AB44" i="90"/>
  <c r="AB45" s="1"/>
  <c r="AB44" i="91"/>
  <c r="AB44" i="92"/>
  <c r="AB44" i="93"/>
  <c r="AB45" s="1"/>
  <c r="AB44" i="94"/>
  <c r="AB45" s="1"/>
  <c r="AB44" i="95"/>
  <c r="AB44" i="96"/>
  <c r="AB44" i="103"/>
  <c r="AB45" s="1"/>
  <c r="AB44" i="97"/>
  <c r="AB45" s="1"/>
  <c r="AB44" i="98"/>
  <c r="AB44" i="99"/>
  <c r="AB44" i="102"/>
  <c r="AB45" s="1"/>
  <c r="U45" i="91"/>
  <c r="U45" i="92"/>
  <c r="U45" i="95"/>
  <c r="U45" i="96"/>
  <c r="U45" i="98"/>
  <c r="U45" i="99"/>
  <c r="U44" i="88"/>
  <c r="U45" s="1"/>
  <c r="U44" i="90"/>
  <c r="U45" s="1"/>
  <c r="U44" i="91"/>
  <c r="U44" i="92"/>
  <c r="U44" i="93"/>
  <c r="U45" s="1"/>
  <c r="U44" i="94"/>
  <c r="U45" s="1"/>
  <c r="U44" i="95"/>
  <c r="U44" i="96"/>
  <c r="U44" i="103"/>
  <c r="U45" s="1"/>
  <c r="U44" i="97"/>
  <c r="U45" s="1"/>
  <c r="U44" i="98"/>
  <c r="U44" i="99"/>
  <c r="U44" i="102"/>
  <c r="U45" s="1"/>
  <c r="AB77" i="91"/>
  <c r="AB77" i="92"/>
  <c r="AB77" i="95"/>
  <c r="AB77" i="96"/>
  <c r="AB77" i="98"/>
  <c r="AB77" i="99"/>
  <c r="AB76" i="88"/>
  <c r="AB77" s="1"/>
  <c r="AB76" i="90"/>
  <c r="AB77" s="1"/>
  <c r="AB76" i="91"/>
  <c r="AB76" i="92"/>
  <c r="AB76" i="93"/>
  <c r="AB77" s="1"/>
  <c r="AB76" i="94"/>
  <c r="AB77" s="1"/>
  <c r="AB76" i="95"/>
  <c r="AB76" i="96"/>
  <c r="AB76" i="103"/>
  <c r="AB77" s="1"/>
  <c r="AB76" i="97"/>
  <c r="AB77" s="1"/>
  <c r="AB76" i="98"/>
  <c r="AB76" i="99"/>
  <c r="AB76" i="102"/>
  <c r="AB77" s="1"/>
  <c r="U77" i="91"/>
  <c r="U77" i="92"/>
  <c r="U77" i="95"/>
  <c r="U77" i="96"/>
  <c r="U77" i="98"/>
  <c r="U77" i="99"/>
  <c r="U76" i="88"/>
  <c r="U77" s="1"/>
  <c r="U76" i="90"/>
  <c r="U77" s="1"/>
  <c r="U76" i="91"/>
  <c r="U76" i="92"/>
  <c r="U76" i="93"/>
  <c r="U77" s="1"/>
  <c r="U76" i="94"/>
  <c r="U77" s="1"/>
  <c r="U76" i="95"/>
  <c r="U76" i="96"/>
  <c r="U76" i="103"/>
  <c r="U77" s="1"/>
  <c r="U76" i="97"/>
  <c r="U77" s="1"/>
  <c r="U76" i="98"/>
  <c r="U76" i="99"/>
  <c r="U76" i="102"/>
  <c r="U77" s="1"/>
  <c r="V75" i="94"/>
  <c r="K17" i="117" l="1"/>
  <c r="H17"/>
  <c r="G17"/>
  <c r="AB52" i="93" l="1"/>
  <c r="E23" i="116"/>
  <c r="E20"/>
  <c r="E13"/>
  <c r="E6"/>
  <c r="E21" s="1"/>
  <c r="E26" s="1"/>
  <c r="E5"/>
  <c r="AC343" i="17"/>
  <c r="T343" i="118" s="1"/>
  <c r="V343" i="17"/>
  <c r="M343" i="118" s="1"/>
  <c r="H13" i="114" l="1"/>
  <c r="R309" i="17" l="1"/>
  <c r="I309" i="118" s="1"/>
  <c r="I50" i="115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U325" i="17"/>
  <c r="L325" i="118" s="1"/>
  <c r="Z318" i="17"/>
  <c r="Q318" i="118" s="1"/>
  <c r="Y318" i="17"/>
  <c r="P318" i="118" s="1"/>
  <c r="Z317" i="17"/>
  <c r="Q317" i="118" s="1"/>
  <c r="Y317" i="17"/>
  <c r="P317" i="118" s="1"/>
  <c r="AA43" i="88" l="1"/>
  <c r="AA43" i="90"/>
  <c r="AA43" i="91"/>
  <c r="AA43" i="92"/>
  <c r="AA43" i="93"/>
  <c r="AA43" i="94"/>
  <c r="AA43" i="95"/>
  <c r="AA43" i="96"/>
  <c r="AA43" i="103"/>
  <c r="AA43" i="97"/>
  <c r="AA43" i="98"/>
  <c r="AA43" i="99"/>
  <c r="AA43" i="102"/>
  <c r="AA43" i="17"/>
  <c r="R43" i="118" s="1"/>
  <c r="T43" i="88"/>
  <c r="T43" i="90"/>
  <c r="T43" i="91"/>
  <c r="T43" i="92"/>
  <c r="T43" i="93"/>
  <c r="T43" i="94"/>
  <c r="T43" i="95"/>
  <c r="T43" i="96"/>
  <c r="T43" i="103"/>
  <c r="T43" i="97"/>
  <c r="T43" i="98"/>
  <c r="T43" i="99"/>
  <c r="T43" i="102"/>
  <c r="T43" i="17"/>
  <c r="K43" i="118" s="1"/>
  <c r="AA39" i="88"/>
  <c r="AA39" i="90"/>
  <c r="AA39" i="91"/>
  <c r="AA39" i="92"/>
  <c r="AA39" i="93"/>
  <c r="AA39" i="94"/>
  <c r="AA39" i="95"/>
  <c r="AA39" i="96"/>
  <c r="AA39" i="103"/>
  <c r="AA39" i="97"/>
  <c r="AA39" i="98"/>
  <c r="AA39" i="99"/>
  <c r="AA39" i="102"/>
  <c r="AA39" i="17"/>
  <c r="R39" i="118" s="1"/>
  <c r="T39" i="88"/>
  <c r="T39" i="90"/>
  <c r="T39" i="91"/>
  <c r="T39" i="92"/>
  <c r="T39" i="93"/>
  <c r="T39" i="94"/>
  <c r="T39" i="95"/>
  <c r="T39" i="96"/>
  <c r="T39" i="103"/>
  <c r="T39" i="97"/>
  <c r="T39" i="98"/>
  <c r="T39" i="99"/>
  <c r="T39" i="102"/>
  <c r="T39" i="17"/>
  <c r="K39" i="118" s="1"/>
  <c r="AA19" i="88"/>
  <c r="AA19" i="90"/>
  <c r="AA19" i="91"/>
  <c r="AA19" i="92"/>
  <c r="AA19" i="93"/>
  <c r="AA19" i="94"/>
  <c r="AC19" s="1"/>
  <c r="AA19" i="95"/>
  <c r="AA19" i="96"/>
  <c r="AA19" i="103"/>
  <c r="AA19" i="97"/>
  <c r="AA19" i="98"/>
  <c r="AA19" i="99"/>
  <c r="AA19" i="102"/>
  <c r="AA19" i="17"/>
  <c r="R19" i="118" s="1"/>
  <c r="T19" i="88"/>
  <c r="T19" i="90"/>
  <c r="T19" i="91"/>
  <c r="T19" i="92"/>
  <c r="T19" i="93"/>
  <c r="T19" i="94"/>
  <c r="T19" i="95"/>
  <c r="T19" i="96"/>
  <c r="T19" i="103"/>
  <c r="T19" i="97"/>
  <c r="T19" i="98"/>
  <c r="T19" i="99"/>
  <c r="T19" i="102"/>
  <c r="T19" i="17"/>
  <c r="K19" i="118" s="1"/>
  <c r="H272" i="88"/>
  <c r="H272" i="90"/>
  <c r="H272" i="91"/>
  <c r="H272" i="92"/>
  <c r="H272" i="93"/>
  <c r="H272" i="94"/>
  <c r="H272" i="95"/>
  <c r="H272" i="96"/>
  <c r="H272" i="103"/>
  <c r="H272" i="97"/>
  <c r="H272" i="98"/>
  <c r="H272" i="99"/>
  <c r="H272" i="102"/>
  <c r="H239" i="88"/>
  <c r="H239" i="90"/>
  <c r="H239" i="91"/>
  <c r="H239" i="92"/>
  <c r="H239" i="93"/>
  <c r="H239" i="94"/>
  <c r="H239" i="95"/>
  <c r="H239" i="96"/>
  <c r="H239" i="103"/>
  <c r="H239" i="97"/>
  <c r="H239" i="98"/>
  <c r="H239" i="99"/>
  <c r="H239" i="102"/>
  <c r="H211" i="88"/>
  <c r="H211" i="90"/>
  <c r="H211" i="91"/>
  <c r="H211" i="92"/>
  <c r="H211" i="93"/>
  <c r="H211" i="94"/>
  <c r="H211" i="95"/>
  <c r="H211" i="96"/>
  <c r="H211" i="103"/>
  <c r="H211" i="97"/>
  <c r="H211" i="98"/>
  <c r="H211" i="99"/>
  <c r="H211" i="102"/>
  <c r="D15" i="113"/>
  <c r="I49"/>
  <c r="E69"/>
  <c r="D69"/>
  <c r="D57"/>
  <c r="L234" i="88"/>
  <c r="L234" i="90"/>
  <c r="L234" i="91"/>
  <c r="L234" i="92"/>
  <c r="L234" i="93"/>
  <c r="L234" i="94"/>
  <c r="L234" i="95"/>
  <c r="L234" i="96"/>
  <c r="L234" i="103"/>
  <c r="L234" i="97"/>
  <c r="L234" i="98"/>
  <c r="L234" i="99"/>
  <c r="L234" i="102"/>
  <c r="D42" i="113"/>
  <c r="L225" i="88"/>
  <c r="L225" i="90"/>
  <c r="L225" i="91"/>
  <c r="L225" i="92"/>
  <c r="L225" i="93"/>
  <c r="L225" i="94"/>
  <c r="L225" i="95"/>
  <c r="L225" i="96"/>
  <c r="L225" i="103"/>
  <c r="L225" i="97"/>
  <c r="L225" i="98"/>
  <c r="L225" i="99"/>
  <c r="L225" i="102"/>
  <c r="D41" i="113"/>
  <c r="V19" i="94"/>
  <c r="AC19" i="93"/>
  <c r="V19"/>
  <c r="D14" i="113" l="1"/>
  <c r="J28" i="110" l="1"/>
  <c r="F22"/>
  <c r="F21"/>
  <c r="F10"/>
  <c r="F9"/>
  <c r="F8"/>
  <c r="L211" i="88"/>
  <c r="L211" i="90"/>
  <c r="L211" i="91"/>
  <c r="L211" i="92"/>
  <c r="L211" i="93"/>
  <c r="L211" i="94"/>
  <c r="L211" i="95"/>
  <c r="L211" i="96"/>
  <c r="L211" i="103"/>
  <c r="L211" i="97"/>
  <c r="L211" i="98"/>
  <c r="L211" i="99"/>
  <c r="L211" i="102"/>
  <c r="L272" i="88"/>
  <c r="L272" i="90"/>
  <c r="L272" i="91"/>
  <c r="L272" i="92"/>
  <c r="L272" i="93"/>
  <c r="L272" i="94"/>
  <c r="L272" i="95"/>
  <c r="L272" i="96"/>
  <c r="L272" i="103"/>
  <c r="L272" i="97"/>
  <c r="L272" i="98"/>
  <c r="L272" i="99"/>
  <c r="L272" i="102"/>
  <c r="L239" i="88"/>
  <c r="L239" i="90"/>
  <c r="L239" i="91"/>
  <c r="L239" i="92"/>
  <c r="L239" i="93"/>
  <c r="L239" i="94"/>
  <c r="L239" i="95"/>
  <c r="L239" i="96"/>
  <c r="L239" i="103"/>
  <c r="L239" i="97"/>
  <c r="L239" i="98"/>
  <c r="L239" i="99"/>
  <c r="L239" i="102"/>
  <c r="L45" i="88"/>
  <c r="L45" i="90"/>
  <c r="L45" i="91"/>
  <c r="L45" i="93"/>
  <c r="L45" i="94"/>
  <c r="L45" i="95"/>
  <c r="L45" i="103"/>
  <c r="L45" i="97"/>
  <c r="L45" i="98"/>
  <c r="L45" i="102"/>
  <c r="L44" i="88"/>
  <c r="L44" i="90"/>
  <c r="L44" i="91"/>
  <c r="L44" i="92"/>
  <c r="L45" s="1"/>
  <c r="L44" i="93"/>
  <c r="L44" i="94"/>
  <c r="L44" i="95"/>
  <c r="L44" i="96"/>
  <c r="L45" s="1"/>
  <c r="L44" i="103"/>
  <c r="L44" i="97"/>
  <c r="L44" i="98"/>
  <c r="L44" i="99"/>
  <c r="L45" s="1"/>
  <c r="L44" i="102"/>
  <c r="AC20" i="105"/>
  <c r="AC21" s="1"/>
  <c r="AB20"/>
  <c r="AB21" s="1"/>
  <c r="AA20"/>
  <c r="AA21" s="1"/>
  <c r="Z20"/>
  <c r="Z21" s="1"/>
  <c r="Y20"/>
  <c r="Y21" s="1"/>
  <c r="X20"/>
  <c r="X21" s="1"/>
  <c r="W20"/>
  <c r="W21" s="1"/>
  <c r="V20"/>
  <c r="V21" s="1"/>
  <c r="U20"/>
  <c r="U21" s="1"/>
  <c r="T20"/>
  <c r="T21" s="1"/>
  <c r="S20"/>
  <c r="S21" s="1"/>
  <c r="R20"/>
  <c r="R21" s="1"/>
  <c r="Q20"/>
  <c r="Q21" s="1"/>
  <c r="P20"/>
  <c r="P21" s="1"/>
  <c r="O20"/>
  <c r="O21" s="1"/>
  <c r="N20"/>
  <c r="N21" s="1"/>
  <c r="M20"/>
  <c r="M21" s="1"/>
  <c r="L20"/>
  <c r="L21" s="1"/>
  <c r="K20"/>
  <c r="K21" s="1"/>
  <c r="J20"/>
  <c r="J21" s="1"/>
  <c r="I20"/>
  <c r="I21" s="1"/>
  <c r="H20"/>
  <c r="R18"/>
  <c r="R19" s="1"/>
  <c r="Q18"/>
  <c r="Q19" s="1"/>
  <c r="P18"/>
  <c r="P19" s="1"/>
  <c r="O18"/>
  <c r="O19" s="1"/>
  <c r="L18"/>
  <c r="L19" s="1"/>
  <c r="K18"/>
  <c r="K19" s="1"/>
  <c r="V16"/>
  <c r="V17" s="1"/>
  <c r="U16"/>
  <c r="U17" s="1"/>
  <c r="T16"/>
  <c r="T17" s="1"/>
  <c r="S16"/>
  <c r="S17" s="1"/>
  <c r="R16"/>
  <c r="R17" s="1"/>
  <c r="Q16"/>
  <c r="Q17" s="1"/>
  <c r="P16"/>
  <c r="P17" s="1"/>
  <c r="O16"/>
  <c r="O17" s="1"/>
  <c r="L16"/>
  <c r="L17" s="1"/>
  <c r="K16"/>
  <c r="K17" s="1"/>
  <c r="V14"/>
  <c r="V15" s="1"/>
  <c r="U14"/>
  <c r="U15" s="1"/>
  <c r="T14"/>
  <c r="T15" s="1"/>
  <c r="S14"/>
  <c r="S15" s="1"/>
  <c r="R14"/>
  <c r="R15" s="1"/>
  <c r="Q14"/>
  <c r="Q15" s="1"/>
  <c r="P14"/>
  <c r="P15" s="1"/>
  <c r="O14"/>
  <c r="O15" s="1"/>
  <c r="L14"/>
  <c r="L15" s="1"/>
  <c r="K14"/>
  <c r="K15" s="1"/>
  <c r="I12"/>
  <c r="J12"/>
  <c r="K12"/>
  <c r="L12"/>
  <c r="M12"/>
  <c r="N12"/>
  <c r="O12"/>
  <c r="P12"/>
  <c r="Q12"/>
  <c r="R12"/>
  <c r="S12"/>
  <c r="T12"/>
  <c r="U12"/>
  <c r="V12"/>
  <c r="W12"/>
  <c r="X12"/>
  <c r="Y12"/>
  <c r="Z12"/>
  <c r="AA12"/>
  <c r="AB12"/>
  <c r="AC12"/>
  <c r="H12"/>
  <c r="N8"/>
  <c r="M8"/>
  <c r="J8"/>
  <c r="I8"/>
  <c r="N7"/>
  <c r="N16" s="1"/>
  <c r="M7"/>
  <c r="J7"/>
  <c r="J16" s="1"/>
  <c r="I7"/>
  <c r="H18"/>
  <c r="N6"/>
  <c r="N14" s="1"/>
  <c r="M6"/>
  <c r="M14" s="1"/>
  <c r="J6"/>
  <c r="J14" s="1"/>
  <c r="I6"/>
  <c r="I14" s="1"/>
  <c r="I15" s="1"/>
  <c r="H14"/>
  <c r="AB287" i="17"/>
  <c r="L381" i="88"/>
  <c r="L381" i="91"/>
  <c r="L381" i="93"/>
  <c r="L381" i="95"/>
  <c r="L381" i="103"/>
  <c r="L381" i="98"/>
  <c r="L381" i="102"/>
  <c r="L380" i="88"/>
  <c r="L380" i="90"/>
  <c r="L381" s="1"/>
  <c r="L380" i="91"/>
  <c r="L380" i="92"/>
  <c r="L381" s="1"/>
  <c r="L380" i="93"/>
  <c r="L380" i="94"/>
  <c r="L381" s="1"/>
  <c r="L380" i="95"/>
  <c r="L380" i="96"/>
  <c r="L381" s="1"/>
  <c r="L380" i="103"/>
  <c r="L380" i="97"/>
  <c r="L381" s="1"/>
  <c r="L380" i="98"/>
  <c r="L380" i="99"/>
  <c r="L381" s="1"/>
  <c r="L380" i="102"/>
  <c r="AB381" i="88"/>
  <c r="AB381" i="91"/>
  <c r="AB381" i="93"/>
  <c r="AB381" i="95"/>
  <c r="AB381" i="103"/>
  <c r="AB381" i="98"/>
  <c r="AB381" i="102"/>
  <c r="AB380" i="88"/>
  <c r="AB380" i="90"/>
  <c r="AB381" s="1"/>
  <c r="Z6" i="105" s="1"/>
  <c r="Z14" s="1"/>
  <c r="AB380" i="91"/>
  <c r="AB380" i="92"/>
  <c r="AB381" s="1"/>
  <c r="AB380" i="93"/>
  <c r="AB380" i="94"/>
  <c r="AB381" s="1"/>
  <c r="Z7" i="105" s="1"/>
  <c r="Z16" s="1"/>
  <c r="AB380" i="95"/>
  <c r="AB380" i="96"/>
  <c r="AB381" s="1"/>
  <c r="AB380" i="103"/>
  <c r="AB380" i="97"/>
  <c r="AB381" s="1"/>
  <c r="AB380" i="98"/>
  <c r="AB380" i="99"/>
  <c r="AB381" s="1"/>
  <c r="Z8" i="105" s="1"/>
  <c r="AB380" i="102"/>
  <c r="U381" i="88"/>
  <c r="U381" i="91"/>
  <c r="U381" i="93"/>
  <c r="U381" i="95"/>
  <c r="U381" i="103"/>
  <c r="U381" i="98"/>
  <c r="U381" i="102"/>
  <c r="U380" i="88"/>
  <c r="U380" i="90"/>
  <c r="U381" s="1"/>
  <c r="U380" i="91"/>
  <c r="U380" i="92"/>
  <c r="U381" s="1"/>
  <c r="U380" i="93"/>
  <c r="U380" i="94"/>
  <c r="U381" s="1"/>
  <c r="U380" i="95"/>
  <c r="U380" i="96"/>
  <c r="U381" s="1"/>
  <c r="U380" i="103"/>
  <c r="U380" i="97"/>
  <c r="U381" s="1"/>
  <c r="U380" i="98"/>
  <c r="U380" i="99"/>
  <c r="U381" s="1"/>
  <c r="U380" i="102"/>
  <c r="J53" i="109"/>
  <c r="I53"/>
  <c r="D53"/>
  <c r="I16" i="105" l="1"/>
  <c r="M16"/>
  <c r="I18"/>
  <c r="M18"/>
  <c r="S287" i="118"/>
  <c r="H16" i="105"/>
  <c r="J18"/>
  <c r="N18"/>
  <c r="H9"/>
  <c r="AA366" i="88"/>
  <c r="AA366" i="90"/>
  <c r="AA366" i="91"/>
  <c r="AA366" i="92"/>
  <c r="AA366" i="93"/>
  <c r="AA366" i="94"/>
  <c r="AA366" i="95"/>
  <c r="AA366" i="96"/>
  <c r="AA366" i="103"/>
  <c r="AA366" i="97"/>
  <c r="AA366" i="98"/>
  <c r="AA366" i="99"/>
  <c r="AA366" i="102"/>
  <c r="AA366" i="17"/>
  <c r="R366" i="118" s="1"/>
  <c r="AA364" i="88"/>
  <c r="AA364" i="90"/>
  <c r="AA364" i="91"/>
  <c r="AA364" i="92"/>
  <c r="AA364" i="93"/>
  <c r="AA364" i="94"/>
  <c r="AA364" i="95"/>
  <c r="AA364" i="96"/>
  <c r="AA364" i="103"/>
  <c r="AA364" i="97"/>
  <c r="AA364" i="98"/>
  <c r="AA364" i="99"/>
  <c r="AA364" i="102"/>
  <c r="AA364" i="17"/>
  <c r="R364" i="118" s="1"/>
  <c r="N49" i="109"/>
  <c r="N48"/>
  <c r="F96"/>
  <c r="G76"/>
  <c r="F76"/>
  <c r="G75"/>
  <c r="F75"/>
  <c r="G74"/>
  <c r="F74"/>
  <c r="G68"/>
  <c r="F68"/>
  <c r="G65"/>
  <c r="F65"/>
  <c r="G64"/>
  <c r="F64"/>
  <c r="G56"/>
  <c r="F56"/>
  <c r="G54"/>
  <c r="F54"/>
  <c r="F53"/>
  <c r="G50"/>
  <c r="F50"/>
  <c r="G44"/>
  <c r="F44"/>
  <c r="G42"/>
  <c r="F42"/>
  <c r="G41"/>
  <c r="F41"/>
  <c r="G40"/>
  <c r="F40"/>
  <c r="G39"/>
  <c r="F39"/>
  <c r="G38"/>
  <c r="F38"/>
  <c r="G36"/>
  <c r="F36"/>
  <c r="G34"/>
  <c r="F34"/>
  <c r="G31"/>
  <c r="F31"/>
  <c r="G29"/>
  <c r="F29"/>
  <c r="G27"/>
  <c r="F27"/>
  <c r="G26"/>
  <c r="F26"/>
  <c r="F21"/>
  <c r="G8"/>
  <c r="F8"/>
  <c r="L76"/>
  <c r="K76"/>
  <c r="L75"/>
  <c r="K75"/>
  <c r="L74"/>
  <c r="K74"/>
  <c r="L68"/>
  <c r="K68"/>
  <c r="L65"/>
  <c r="K65"/>
  <c r="L64"/>
  <c r="K64"/>
  <c r="L56"/>
  <c r="K56"/>
  <c r="L54"/>
  <c r="K54"/>
  <c r="L53"/>
  <c r="K53"/>
  <c r="L50"/>
  <c r="K50"/>
  <c r="L44"/>
  <c r="K44"/>
  <c r="L42"/>
  <c r="K42"/>
  <c r="L41"/>
  <c r="K41"/>
  <c r="L40"/>
  <c r="K40"/>
  <c r="L39"/>
  <c r="K39"/>
  <c r="L38"/>
  <c r="K38"/>
  <c r="L36"/>
  <c r="K36"/>
  <c r="L34"/>
  <c r="K34"/>
  <c r="L31"/>
  <c r="K31"/>
  <c r="L29"/>
  <c r="K29"/>
  <c r="L27"/>
  <c r="K27"/>
  <c r="L26"/>
  <c r="K26"/>
  <c r="K21"/>
  <c r="K8"/>
  <c r="L8"/>
  <c r="AB211" i="88"/>
  <c r="AB211" i="90"/>
  <c r="W6" i="105" s="1"/>
  <c r="W14" s="1"/>
  <c r="AB211" i="91"/>
  <c r="AB211" i="92"/>
  <c r="AB211" i="93"/>
  <c r="AB211" i="94"/>
  <c r="W7" i="105" s="1"/>
  <c r="AB211" i="95"/>
  <c r="AB211" i="96"/>
  <c r="AB211" i="103"/>
  <c r="AB211" i="97"/>
  <c r="AB211" i="98"/>
  <c r="AB211" i="99"/>
  <c r="W8" i="105" s="1"/>
  <c r="AB211" i="102"/>
  <c r="U211"/>
  <c r="U211" i="99"/>
  <c r="U211" i="98"/>
  <c r="U211" i="97"/>
  <c r="U211" i="103"/>
  <c r="U211" i="96"/>
  <c r="U211" i="95"/>
  <c r="U211" i="94"/>
  <c r="U211" i="93"/>
  <c r="U211" i="92"/>
  <c r="U211" i="91"/>
  <c r="U211" i="90"/>
  <c r="U211" i="88"/>
  <c r="AB234"/>
  <c r="AB234" i="90"/>
  <c r="AB234" i="91"/>
  <c r="AB234" i="92"/>
  <c r="AB234" i="93"/>
  <c r="AB234" i="94"/>
  <c r="AB234" i="95"/>
  <c r="AB234" i="96"/>
  <c r="AB234" i="103"/>
  <c r="AB234" i="97"/>
  <c r="AB234" i="98"/>
  <c r="AB234" i="99"/>
  <c r="AB234" i="102"/>
  <c r="U234" i="88"/>
  <c r="U234" i="90"/>
  <c r="U234" i="91"/>
  <c r="U234" i="92"/>
  <c r="U234" i="93"/>
  <c r="U234" i="94"/>
  <c r="U234" i="95"/>
  <c r="U234" i="96"/>
  <c r="U234" i="103"/>
  <c r="U234" i="97"/>
  <c r="U234" i="98"/>
  <c r="U234" i="99"/>
  <c r="U234" i="102"/>
  <c r="AB225" i="88"/>
  <c r="AB225" i="90"/>
  <c r="AB225" i="91"/>
  <c r="AB225" i="92"/>
  <c r="AB225" i="93"/>
  <c r="AB225" i="94"/>
  <c r="AB225" i="95"/>
  <c r="AB225" i="96"/>
  <c r="AB225" i="103"/>
  <c r="AB225" i="97"/>
  <c r="AB225" i="98"/>
  <c r="AB225" i="99"/>
  <c r="AB225" i="102"/>
  <c r="U225" i="88"/>
  <c r="U225" i="90"/>
  <c r="U225" i="91"/>
  <c r="U225" i="92"/>
  <c r="U225" i="93"/>
  <c r="U225" i="94"/>
  <c r="U225" i="95"/>
  <c r="U225" i="96"/>
  <c r="U225" i="103"/>
  <c r="U225" i="97"/>
  <c r="U225" i="98"/>
  <c r="U225" i="99"/>
  <c r="U225" i="102"/>
  <c r="W16" i="105" l="1"/>
  <c r="AB272" i="88"/>
  <c r="AB272" i="90"/>
  <c r="AB272" i="91"/>
  <c r="AB272" i="92"/>
  <c r="AB272" i="93"/>
  <c r="AB272" i="94"/>
  <c r="AB272" i="95"/>
  <c r="AB272" i="96"/>
  <c r="AB272" i="103"/>
  <c r="AB272" i="97"/>
  <c r="AB272" i="98"/>
  <c r="AB272" i="99"/>
  <c r="AB272" i="102"/>
  <c r="AC271" i="90" l="1"/>
  <c r="AC271" i="91"/>
  <c r="AC271" i="92"/>
  <c r="AC271" i="93"/>
  <c r="AC271" i="94"/>
  <c r="AC271" i="95"/>
  <c r="AC271" i="96"/>
  <c r="AC271" i="103"/>
  <c r="AC271" i="97"/>
  <c r="AC271" i="98"/>
  <c r="AC271" i="99"/>
  <c r="AC271" i="102"/>
  <c r="AC271" i="88"/>
  <c r="AC270" i="90"/>
  <c r="AC270" i="91"/>
  <c r="AC270" i="92"/>
  <c r="AC270" i="93"/>
  <c r="AC270" i="94"/>
  <c r="AC270" i="95"/>
  <c r="AC270" i="96"/>
  <c r="AC270" i="103"/>
  <c r="AC270" i="97"/>
  <c r="AC270" i="98"/>
  <c r="AC270" i="99"/>
  <c r="AC270" i="102"/>
  <c r="AC270" i="88"/>
  <c r="AC269" i="90"/>
  <c r="AC269" i="91"/>
  <c r="AC269" i="92"/>
  <c r="AC269" i="93"/>
  <c r="AC269" i="94"/>
  <c r="AC269" i="95"/>
  <c r="AC269" i="96"/>
  <c r="AC269" i="103"/>
  <c r="AC269" i="97"/>
  <c r="AC269" i="98"/>
  <c r="AC269" i="99"/>
  <c r="AC269" i="102"/>
  <c r="AC269" i="88"/>
  <c r="AC267" i="90"/>
  <c r="AE267" s="1"/>
  <c r="AC267" i="91"/>
  <c r="AE267" s="1"/>
  <c r="AC267" i="92"/>
  <c r="AE267" s="1"/>
  <c r="AC267" i="93"/>
  <c r="AE267" s="1"/>
  <c r="AC267" i="94"/>
  <c r="AE267" s="1"/>
  <c r="AC267" i="95"/>
  <c r="AE267" s="1"/>
  <c r="AC267" i="96"/>
  <c r="AE267" s="1"/>
  <c r="AC267" i="103"/>
  <c r="AE267" s="1"/>
  <c r="AC267" i="97"/>
  <c r="AE267" s="1"/>
  <c r="AC267" i="98"/>
  <c r="AE267" s="1"/>
  <c r="AC267" i="99"/>
  <c r="AE267" s="1"/>
  <c r="AC267" i="102"/>
  <c r="AE267" s="1"/>
  <c r="AC267" i="88"/>
  <c r="AE267" s="1"/>
  <c r="Z9" i="105"/>
  <c r="W9"/>
  <c r="V9"/>
  <c r="U9"/>
  <c r="T9"/>
  <c r="S9"/>
  <c r="R9"/>
  <c r="Q9"/>
  <c r="P9"/>
  <c r="O9"/>
  <c r="N9"/>
  <c r="M9"/>
  <c r="L9"/>
  <c r="K9"/>
  <c r="J9"/>
  <c r="I9"/>
  <c r="G9"/>
  <c r="F9"/>
  <c r="E9"/>
  <c r="D9"/>
  <c r="C9"/>
  <c r="B11" i="107"/>
  <c r="B10"/>
  <c r="B21" i="106"/>
  <c r="B20"/>
  <c r="X267" i="118" l="1"/>
  <c r="AG267" i="17"/>
  <c r="W17" i="105"/>
  <c r="W15"/>
  <c r="Z15"/>
  <c r="Z17"/>
  <c r="N15"/>
  <c r="N17"/>
  <c r="N19"/>
  <c r="M17"/>
  <c r="M15"/>
  <c r="M19"/>
  <c r="J17"/>
  <c r="J15"/>
  <c r="J19"/>
  <c r="I17"/>
  <c r="I19"/>
  <c r="D9" i="106"/>
  <c r="D8"/>
  <c r="S423" i="114" l="1"/>
  <c r="R423"/>
  <c r="Q423"/>
  <c r="F9"/>
  <c r="E9"/>
  <c r="D9"/>
  <c r="G7"/>
  <c r="G74" i="113"/>
  <c r="G73"/>
  <c r="F73"/>
  <c r="G72"/>
  <c r="F72"/>
  <c r="A72"/>
  <c r="A73" s="1"/>
  <c r="A74" s="1"/>
  <c r="A75" s="1"/>
  <c r="A76" s="1"/>
  <c r="A77" s="1"/>
  <c r="G71"/>
  <c r="F71"/>
  <c r="G65"/>
  <c r="F65"/>
  <c r="A65"/>
  <c r="F64"/>
  <c r="F62"/>
  <c r="G60"/>
  <c r="F60"/>
  <c r="G59"/>
  <c r="F59"/>
  <c r="A57"/>
  <c r="A58" s="1"/>
  <c r="A59" s="1"/>
  <c r="A60" s="1"/>
  <c r="A61" s="1"/>
  <c r="A62" s="1"/>
  <c r="C54"/>
  <c r="A47"/>
  <c r="A48" s="1"/>
  <c r="A49" s="1"/>
  <c r="A50" s="1"/>
  <c r="A52" s="1"/>
  <c r="A53" s="1"/>
  <c r="F42"/>
  <c r="F41"/>
  <c r="G36"/>
  <c r="F36"/>
  <c r="G34"/>
  <c r="F34"/>
  <c r="C20"/>
  <c r="F15"/>
  <c r="F14"/>
  <c r="G7"/>
  <c r="Q430" i="112"/>
  <c r="P430"/>
  <c r="O430"/>
  <c r="D39" i="110"/>
  <c r="C39"/>
  <c r="D36"/>
  <c r="C36"/>
  <c r="D32"/>
  <c r="C32"/>
  <c r="D16"/>
  <c r="C16"/>
  <c r="AC529" i="109"/>
  <c r="M96"/>
  <c r="K96"/>
  <c r="O93"/>
  <c r="M91"/>
  <c r="A76"/>
  <c r="A77" s="1"/>
  <c r="A78" s="1"/>
  <c r="A79" s="1"/>
  <c r="H59"/>
  <c r="C59"/>
  <c r="J37"/>
  <c r="L37" s="1"/>
  <c r="I37"/>
  <c r="K37" s="1"/>
  <c r="E37"/>
  <c r="G37" s="1"/>
  <c r="D37"/>
  <c r="F37" s="1"/>
  <c r="B12" i="107"/>
  <c r="B6" s="1"/>
  <c r="A10"/>
  <c r="G6"/>
  <c r="D6"/>
  <c r="C6"/>
  <c r="C10" i="106"/>
  <c r="C9"/>
  <c r="C8"/>
  <c r="C4"/>
  <c r="H21" i="105"/>
  <c r="Z18"/>
  <c r="Z19" s="1"/>
  <c r="W18"/>
  <c r="W19" s="1"/>
  <c r="V18"/>
  <c r="V19" s="1"/>
  <c r="U18"/>
  <c r="U19" s="1"/>
  <c r="T18"/>
  <c r="T19" s="1"/>
  <c r="S18"/>
  <c r="S19" s="1"/>
  <c r="H19"/>
  <c r="H17"/>
  <c r="H15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U11"/>
  <c r="T11"/>
  <c r="K11"/>
  <c r="S11"/>
  <c r="R11"/>
  <c r="Q11"/>
  <c r="P11"/>
  <c r="O11"/>
  <c r="D37" i="110" l="1"/>
  <c r="M97" i="109"/>
  <c r="C37" i="110"/>
  <c r="C40" s="1"/>
  <c r="C11" i="106"/>
  <c r="E34" i="110"/>
  <c r="E33"/>
  <c r="E31"/>
  <c r="E29"/>
  <c r="E26"/>
  <c r="E25"/>
  <c r="E23"/>
  <c r="E21"/>
  <c r="E19"/>
  <c r="E18"/>
  <c r="E17"/>
  <c r="E15"/>
  <c r="E11"/>
  <c r="E10"/>
  <c r="E9"/>
  <c r="E8"/>
  <c r="E6"/>
  <c r="E5"/>
  <c r="E37"/>
  <c r="E35"/>
  <c r="E30"/>
  <c r="E28"/>
  <c r="E27"/>
  <c r="E24"/>
  <c r="E22"/>
  <c r="E20"/>
  <c r="E14"/>
  <c r="E12"/>
  <c r="E7"/>
  <c r="E32"/>
  <c r="E36"/>
  <c r="D40"/>
  <c r="E16"/>
  <c r="F63" i="113"/>
  <c r="G63"/>
  <c r="AD386" i="88" l="1"/>
  <c r="AD386" i="90"/>
  <c r="AD386" i="91"/>
  <c r="AD386" i="92"/>
  <c r="AD386" i="93"/>
  <c r="AD386" i="94"/>
  <c r="AD386" i="95"/>
  <c r="AD386" i="96"/>
  <c r="AD386" i="103"/>
  <c r="AD386" i="97"/>
  <c r="AD386" i="98"/>
  <c r="AD386" i="99"/>
  <c r="AD386" i="102"/>
  <c r="AD385" i="88"/>
  <c r="AD385" i="90"/>
  <c r="AD385" i="91"/>
  <c r="AD385" i="92"/>
  <c r="AD385" i="93"/>
  <c r="AD385" i="94"/>
  <c r="AD385" i="95"/>
  <c r="AD385" i="96"/>
  <c r="AD385" i="103"/>
  <c r="AD385" i="97"/>
  <c r="AD385" i="98"/>
  <c r="AD385" i="99"/>
  <c r="AD385" i="102"/>
  <c r="Y280" i="88"/>
  <c r="AD280" s="1"/>
  <c r="Z280"/>
  <c r="Y281"/>
  <c r="Z281"/>
  <c r="Y282"/>
  <c r="AD282" s="1"/>
  <c r="Z282"/>
  <c r="Y283"/>
  <c r="Z283"/>
  <c r="Y284"/>
  <c r="AD284" s="1"/>
  <c r="Z284"/>
  <c r="Y285"/>
  <c r="Z285"/>
  <c r="Y286"/>
  <c r="AD286" s="1"/>
  <c r="Z286"/>
  <c r="Y287"/>
  <c r="Z287"/>
  <c r="Y288"/>
  <c r="AD288" s="1"/>
  <c r="Z288"/>
  <c r="Y289"/>
  <c r="Z289"/>
  <c r="Y290"/>
  <c r="AD290" s="1"/>
  <c r="Z290"/>
  <c r="Y291"/>
  <c r="Z291"/>
  <c r="Y292"/>
  <c r="AD292" s="1"/>
  <c r="Z292"/>
  <c r="Y293"/>
  <c r="Z293"/>
  <c r="Y294"/>
  <c r="AD294" s="1"/>
  <c r="Z294"/>
  <c r="Y295"/>
  <c r="Z295"/>
  <c r="Y296"/>
  <c r="AD296" s="1"/>
  <c r="Z296"/>
  <c r="Y297"/>
  <c r="Z297"/>
  <c r="Y298"/>
  <c r="AD298" s="1"/>
  <c r="Z298"/>
  <c r="Y299"/>
  <c r="Z299"/>
  <c r="Y300"/>
  <c r="AD300" s="1"/>
  <c r="Z300"/>
  <c r="Y301"/>
  <c r="Z301"/>
  <c r="Y302"/>
  <c r="AD302" s="1"/>
  <c r="Z302"/>
  <c r="Y303"/>
  <c r="Z303"/>
  <c r="Y304"/>
  <c r="Z304"/>
  <c r="AE304" s="1"/>
  <c r="Y305"/>
  <c r="Z305"/>
  <c r="AE305" s="1"/>
  <c r="Y306"/>
  <c r="AD306" s="1"/>
  <c r="Z306"/>
  <c r="AE306" s="1"/>
  <c r="Y307"/>
  <c r="Z307"/>
  <c r="AE307" s="1"/>
  <c r="Y308"/>
  <c r="AD308" s="1"/>
  <c r="Z308"/>
  <c r="Y309"/>
  <c r="Z309"/>
  <c r="Y310"/>
  <c r="AD310" s="1"/>
  <c r="Z310"/>
  <c r="Y311"/>
  <c r="Z311"/>
  <c r="Y312"/>
  <c r="AD312" s="1"/>
  <c r="Z312"/>
  <c r="Y313"/>
  <c r="Z313"/>
  <c r="Y314"/>
  <c r="AD314" s="1"/>
  <c r="Z314"/>
  <c r="Y315"/>
  <c r="Z315"/>
  <c r="Y316"/>
  <c r="AD316" s="1"/>
  <c r="Z316"/>
  <c r="AE317"/>
  <c r="AE318"/>
  <c r="Y319"/>
  <c r="AD319" s="1"/>
  <c r="Z319"/>
  <c r="Y320"/>
  <c r="Z320"/>
  <c r="Y321"/>
  <c r="AD321" s="1"/>
  <c r="Z321"/>
  <c r="Y322"/>
  <c r="Z322"/>
  <c r="AE322" s="1"/>
  <c r="Y323"/>
  <c r="AD323" s="1"/>
  <c r="Z323"/>
  <c r="Y324"/>
  <c r="Z324"/>
  <c r="Y325"/>
  <c r="Z325"/>
  <c r="AE325" s="1"/>
  <c r="Y280" i="90"/>
  <c r="Z280"/>
  <c r="Y281"/>
  <c r="AD281" s="1"/>
  <c r="Z281"/>
  <c r="Y282"/>
  <c r="Z282"/>
  <c r="Y283"/>
  <c r="AD283" s="1"/>
  <c r="Z283"/>
  <c r="Y284"/>
  <c r="Z284"/>
  <c r="Y285"/>
  <c r="AD285" s="1"/>
  <c r="Z285"/>
  <c r="Y286"/>
  <c r="Z286"/>
  <c r="Y287"/>
  <c r="AD287" s="1"/>
  <c r="Z287"/>
  <c r="Y288"/>
  <c r="Z288"/>
  <c r="Y289"/>
  <c r="AD289" s="1"/>
  <c r="Z289"/>
  <c r="Y290"/>
  <c r="Z290"/>
  <c r="Y291"/>
  <c r="AD291" s="1"/>
  <c r="Y292"/>
  <c r="Z292"/>
  <c r="Y293"/>
  <c r="AD293" s="1"/>
  <c r="Z293"/>
  <c r="Y294"/>
  <c r="Z294"/>
  <c r="Y295"/>
  <c r="AD295" s="1"/>
  <c r="Z295"/>
  <c r="Y296"/>
  <c r="Z296"/>
  <c r="Y297"/>
  <c r="AD297" s="1"/>
  <c r="Z297"/>
  <c r="Y298"/>
  <c r="Z298"/>
  <c r="Y299"/>
  <c r="AD299" s="1"/>
  <c r="Z299"/>
  <c r="Y300"/>
  <c r="Z300"/>
  <c r="Y301"/>
  <c r="AD301" s="1"/>
  <c r="Z301"/>
  <c r="Y302"/>
  <c r="Z302"/>
  <c r="Y303"/>
  <c r="AD303" s="1"/>
  <c r="Z303"/>
  <c r="Y304"/>
  <c r="Z304"/>
  <c r="Y305"/>
  <c r="AD305" s="1"/>
  <c r="Z305"/>
  <c r="Y306"/>
  <c r="Z306"/>
  <c r="Y307"/>
  <c r="AD307" s="1"/>
  <c r="Z307"/>
  <c r="Y308"/>
  <c r="Z308"/>
  <c r="Y309"/>
  <c r="AD309" s="1"/>
  <c r="Z309"/>
  <c r="Y310"/>
  <c r="Z310"/>
  <c r="Y311"/>
  <c r="AD311" s="1"/>
  <c r="Z311"/>
  <c r="Y312"/>
  <c r="Z312"/>
  <c r="Y313"/>
  <c r="AD313" s="1"/>
  <c r="Z313"/>
  <c r="Y314"/>
  <c r="Z314"/>
  <c r="Y315"/>
  <c r="AD315" s="1"/>
  <c r="Z315"/>
  <c r="Y316"/>
  <c r="Z316"/>
  <c r="AE317"/>
  <c r="Y319"/>
  <c r="Z319"/>
  <c r="Y320"/>
  <c r="AD320" s="1"/>
  <c r="Z320"/>
  <c r="Y321"/>
  <c r="Z321"/>
  <c r="Y322"/>
  <c r="AD322" s="1"/>
  <c r="Z322"/>
  <c r="Y323"/>
  <c r="Z323"/>
  <c r="Y324"/>
  <c r="AD324" s="1"/>
  <c r="Z324"/>
  <c r="Y325"/>
  <c r="Z325"/>
  <c r="Y280" i="91"/>
  <c r="AD280" s="1"/>
  <c r="Z280"/>
  <c r="Y281"/>
  <c r="Z281"/>
  <c r="Y282"/>
  <c r="AD282" s="1"/>
  <c r="Z282"/>
  <c r="Y283"/>
  <c r="Z283"/>
  <c r="Y284"/>
  <c r="AD284" s="1"/>
  <c r="Z284"/>
  <c r="Y285"/>
  <c r="Z285"/>
  <c r="Y286"/>
  <c r="AD286" s="1"/>
  <c r="Z286"/>
  <c r="Y287"/>
  <c r="Z287"/>
  <c r="Y288"/>
  <c r="AD288" s="1"/>
  <c r="Z288"/>
  <c r="Y289"/>
  <c r="Z289"/>
  <c r="Y290"/>
  <c r="AD290" s="1"/>
  <c r="Z290"/>
  <c r="Y291"/>
  <c r="Z291"/>
  <c r="Y292"/>
  <c r="AD292" s="1"/>
  <c r="Z292"/>
  <c r="Y293"/>
  <c r="Z293"/>
  <c r="Y294"/>
  <c r="AD294" s="1"/>
  <c r="Z294"/>
  <c r="Y295"/>
  <c r="Z295"/>
  <c r="Y296"/>
  <c r="AD296" s="1"/>
  <c r="Z296"/>
  <c r="Y297"/>
  <c r="Z297"/>
  <c r="Y298"/>
  <c r="AD298" s="1"/>
  <c r="Z298"/>
  <c r="Y299"/>
  <c r="Z299"/>
  <c r="Y300"/>
  <c r="AD300" s="1"/>
  <c r="Z300"/>
  <c r="Y301"/>
  <c r="Z301"/>
  <c r="Y302"/>
  <c r="AD302" s="1"/>
  <c r="Z302"/>
  <c r="Y303"/>
  <c r="Z303"/>
  <c r="Y304"/>
  <c r="Z304"/>
  <c r="AE304" s="1"/>
  <c r="Y305"/>
  <c r="Z305"/>
  <c r="AE305" s="1"/>
  <c r="Y306"/>
  <c r="AD306" s="1"/>
  <c r="Z306"/>
  <c r="AE306" s="1"/>
  <c r="Y307"/>
  <c r="Z307"/>
  <c r="Y308"/>
  <c r="Z308"/>
  <c r="Y309"/>
  <c r="Z309"/>
  <c r="Y310"/>
  <c r="Z310"/>
  <c r="Y311"/>
  <c r="Z311"/>
  <c r="Y312"/>
  <c r="Z312"/>
  <c r="AE312" s="1"/>
  <c r="Y313"/>
  <c r="Z313"/>
  <c r="Y314"/>
  <c r="Z314"/>
  <c r="Y315"/>
  <c r="Z315"/>
  <c r="Y316"/>
  <c r="Z316"/>
  <c r="AE317"/>
  <c r="AE318"/>
  <c r="Y319"/>
  <c r="Z319"/>
  <c r="Y320"/>
  <c r="Z320"/>
  <c r="Y321"/>
  <c r="Z321"/>
  <c r="Y322"/>
  <c r="Z322"/>
  <c r="Y323"/>
  <c r="Z323"/>
  <c r="Y324"/>
  <c r="Z324"/>
  <c r="Y325"/>
  <c r="Z325"/>
  <c r="AE325" s="1"/>
  <c r="Y280" i="92"/>
  <c r="Z280"/>
  <c r="Y281"/>
  <c r="Z281"/>
  <c r="Y282"/>
  <c r="Z282"/>
  <c r="Y283"/>
  <c r="Z283"/>
  <c r="Y284"/>
  <c r="Z284"/>
  <c r="Y285"/>
  <c r="Z285"/>
  <c r="Y286"/>
  <c r="Z286"/>
  <c r="Y287"/>
  <c r="Z287"/>
  <c r="Y288"/>
  <c r="Z288"/>
  <c r="Y289"/>
  <c r="Z289"/>
  <c r="Y290"/>
  <c r="Z290"/>
  <c r="Y291"/>
  <c r="Z291"/>
  <c r="Y292"/>
  <c r="Z292"/>
  <c r="Y293"/>
  <c r="Z293"/>
  <c r="Y294"/>
  <c r="Z294"/>
  <c r="Y295"/>
  <c r="Z295"/>
  <c r="Y296"/>
  <c r="Z296"/>
  <c r="Y297"/>
  <c r="Z297"/>
  <c r="Y298"/>
  <c r="Z298"/>
  <c r="Y299"/>
  <c r="Z299"/>
  <c r="Y300"/>
  <c r="Z300"/>
  <c r="Y301"/>
  <c r="Z301"/>
  <c r="Y302"/>
  <c r="Z302"/>
  <c r="Y303"/>
  <c r="Z303"/>
  <c r="Y304"/>
  <c r="Z304"/>
  <c r="AE304" s="1"/>
  <c r="Y305"/>
  <c r="Z305"/>
  <c r="AE305" s="1"/>
  <c r="Y306"/>
  <c r="Z306"/>
  <c r="AE306" s="1"/>
  <c r="Y307"/>
  <c r="AD307" s="1"/>
  <c r="Z307"/>
  <c r="AE307" s="1"/>
  <c r="Y308"/>
  <c r="Z308"/>
  <c r="Y309"/>
  <c r="AD309" s="1"/>
  <c r="Z309"/>
  <c r="Y310"/>
  <c r="Z310"/>
  <c r="Y311"/>
  <c r="AD311" s="1"/>
  <c r="Z311"/>
  <c r="Y312"/>
  <c r="Z312"/>
  <c r="Y313"/>
  <c r="AD313" s="1"/>
  <c r="Z313"/>
  <c r="Y314"/>
  <c r="Z314"/>
  <c r="Y315"/>
  <c r="AD315" s="1"/>
  <c r="Z315"/>
  <c r="Y316"/>
  <c r="Z316"/>
  <c r="AE317"/>
  <c r="AE318"/>
  <c r="Y319"/>
  <c r="Z319"/>
  <c r="Y320"/>
  <c r="AD320" s="1"/>
  <c r="Z320"/>
  <c r="Y321"/>
  <c r="Z321"/>
  <c r="Y322"/>
  <c r="AD322" s="1"/>
  <c r="Z322"/>
  <c r="AE322" s="1"/>
  <c r="Y323"/>
  <c r="Z323"/>
  <c r="Y324"/>
  <c r="AD324" s="1"/>
  <c r="Z324"/>
  <c r="Y325"/>
  <c r="Z325"/>
  <c r="AE325" s="1"/>
  <c r="Y280" i="93"/>
  <c r="AD280" s="1"/>
  <c r="Z280"/>
  <c r="Y281"/>
  <c r="Z281"/>
  <c r="Y282"/>
  <c r="AD282" s="1"/>
  <c r="Z282"/>
  <c r="Y283"/>
  <c r="Z283"/>
  <c r="Y284"/>
  <c r="AD284" s="1"/>
  <c r="Z284"/>
  <c r="Y285"/>
  <c r="Z285"/>
  <c r="Y286"/>
  <c r="AD286" s="1"/>
  <c r="Z286"/>
  <c r="Y287"/>
  <c r="Z287"/>
  <c r="Y288"/>
  <c r="AD288" s="1"/>
  <c r="Z288"/>
  <c r="Y289"/>
  <c r="Z289"/>
  <c r="Y290"/>
  <c r="AD290" s="1"/>
  <c r="Z290"/>
  <c r="Y291"/>
  <c r="Z291"/>
  <c r="Y292"/>
  <c r="AD292" s="1"/>
  <c r="Z292"/>
  <c r="Y293"/>
  <c r="Z293"/>
  <c r="Y294"/>
  <c r="AD294" s="1"/>
  <c r="Z294"/>
  <c r="Y295"/>
  <c r="Z295"/>
  <c r="Y296"/>
  <c r="AD296" s="1"/>
  <c r="Z296"/>
  <c r="Y297"/>
  <c r="Z297"/>
  <c r="Y298"/>
  <c r="AD298" s="1"/>
  <c r="Z298"/>
  <c r="Y299"/>
  <c r="Z299"/>
  <c r="Y300"/>
  <c r="AD300" s="1"/>
  <c r="Z300"/>
  <c r="Y301"/>
  <c r="Z301"/>
  <c r="Y302"/>
  <c r="AD302" s="1"/>
  <c r="Z302"/>
  <c r="Y303"/>
  <c r="Z303"/>
  <c r="Y304"/>
  <c r="Z304"/>
  <c r="AE304" s="1"/>
  <c r="Y305"/>
  <c r="Z305"/>
  <c r="Y306"/>
  <c r="Z306"/>
  <c r="AE306" s="1"/>
  <c r="Y307"/>
  <c r="Z307"/>
  <c r="Y308"/>
  <c r="Z308"/>
  <c r="Y309"/>
  <c r="Z309"/>
  <c r="Y310"/>
  <c r="Z310"/>
  <c r="Y311"/>
  <c r="Z311"/>
  <c r="Y312"/>
  <c r="Z312"/>
  <c r="Y313"/>
  <c r="Z313"/>
  <c r="Y314"/>
  <c r="Z314"/>
  <c r="Y315"/>
  <c r="Z315"/>
  <c r="Y316"/>
  <c r="Z316"/>
  <c r="Y319"/>
  <c r="Z319"/>
  <c r="Y320"/>
  <c r="Z320"/>
  <c r="Y321"/>
  <c r="Z321"/>
  <c r="Y322"/>
  <c r="AD322" s="1"/>
  <c r="Z322"/>
  <c r="Y323"/>
  <c r="Z323"/>
  <c r="Y324"/>
  <c r="AD324" s="1"/>
  <c r="Z324"/>
  <c r="Y325"/>
  <c r="Z325"/>
  <c r="Y280" i="94"/>
  <c r="AD280" s="1"/>
  <c r="Z280"/>
  <c r="Y281"/>
  <c r="Z281"/>
  <c r="Y282"/>
  <c r="AD282" s="1"/>
  <c r="Z282"/>
  <c r="Y283"/>
  <c r="Z283"/>
  <c r="Y284"/>
  <c r="AD284" s="1"/>
  <c r="Z284"/>
  <c r="Y285"/>
  <c r="Z285"/>
  <c r="Y286"/>
  <c r="AD286" s="1"/>
  <c r="Z286"/>
  <c r="Y287"/>
  <c r="Z287"/>
  <c r="Y288"/>
  <c r="AD288" s="1"/>
  <c r="Z288"/>
  <c r="Y289"/>
  <c r="Z289"/>
  <c r="Y290"/>
  <c r="AD290" s="1"/>
  <c r="Z290"/>
  <c r="Y291"/>
  <c r="Z291"/>
  <c r="Y292"/>
  <c r="AD292" s="1"/>
  <c r="Z292"/>
  <c r="Y293"/>
  <c r="Z293"/>
  <c r="Y294"/>
  <c r="AD294" s="1"/>
  <c r="Z294"/>
  <c r="Y295"/>
  <c r="Z295"/>
  <c r="Y296"/>
  <c r="AD296" s="1"/>
  <c r="Z296"/>
  <c r="Y297"/>
  <c r="Z297"/>
  <c r="Y298"/>
  <c r="AD298" s="1"/>
  <c r="Z298"/>
  <c r="Y299"/>
  <c r="Z299"/>
  <c r="Y300"/>
  <c r="AD300" s="1"/>
  <c r="Z300"/>
  <c r="Y301"/>
  <c r="Z301"/>
  <c r="Y302"/>
  <c r="AD302" s="1"/>
  <c r="Z302"/>
  <c r="Y303"/>
  <c r="Z303"/>
  <c r="Y304"/>
  <c r="Z304"/>
  <c r="Y305"/>
  <c r="Z305"/>
  <c r="AE305" s="1"/>
  <c r="Y306"/>
  <c r="AD306" s="1"/>
  <c r="Z306"/>
  <c r="AE306" s="1"/>
  <c r="Y307"/>
  <c r="Z307"/>
  <c r="AE307" s="1"/>
  <c r="Y308"/>
  <c r="Z308"/>
  <c r="Y309"/>
  <c r="Z309"/>
  <c r="Y310"/>
  <c r="Z310"/>
  <c r="Y311"/>
  <c r="Z311"/>
  <c r="Y312"/>
  <c r="Z312"/>
  <c r="AE312" s="1"/>
  <c r="Y313"/>
  <c r="Z313"/>
  <c r="Y314"/>
  <c r="Z314"/>
  <c r="Y315"/>
  <c r="Z315"/>
  <c r="Y316"/>
  <c r="Z316"/>
  <c r="AE317"/>
  <c r="AE318"/>
  <c r="Y319"/>
  <c r="Z319"/>
  <c r="Y320"/>
  <c r="Z320"/>
  <c r="Y321"/>
  <c r="Z321"/>
  <c r="Y322"/>
  <c r="Z322"/>
  <c r="AE322" s="1"/>
  <c r="Y323"/>
  <c r="Z323"/>
  <c r="Y324"/>
  <c r="Z324"/>
  <c r="Y325"/>
  <c r="Z325"/>
  <c r="AE325" s="1"/>
  <c r="Y280" i="95"/>
  <c r="Z280"/>
  <c r="Y281"/>
  <c r="AD281" s="1"/>
  <c r="Z281"/>
  <c r="Y282"/>
  <c r="Z282"/>
  <c r="Y283"/>
  <c r="AD283" s="1"/>
  <c r="Z283"/>
  <c r="Y284"/>
  <c r="Z284"/>
  <c r="Y285"/>
  <c r="AD285" s="1"/>
  <c r="Z285"/>
  <c r="Y286"/>
  <c r="Z286"/>
  <c r="Y287"/>
  <c r="AD287" s="1"/>
  <c r="Z287"/>
  <c r="Y288"/>
  <c r="Z288"/>
  <c r="Y289"/>
  <c r="AD289" s="1"/>
  <c r="Z289"/>
  <c r="Y290"/>
  <c r="Z290"/>
  <c r="Y291"/>
  <c r="AD291" s="1"/>
  <c r="Z291"/>
  <c r="Y292"/>
  <c r="Z292"/>
  <c r="Y293"/>
  <c r="AD293" s="1"/>
  <c r="Z293"/>
  <c r="Y294"/>
  <c r="Z294"/>
  <c r="Y295"/>
  <c r="AD295" s="1"/>
  <c r="Z295"/>
  <c r="Y296"/>
  <c r="Z296"/>
  <c r="Y297"/>
  <c r="AD297" s="1"/>
  <c r="Z297"/>
  <c r="Y298"/>
  <c r="Z298"/>
  <c r="Y299"/>
  <c r="AD299" s="1"/>
  <c r="Z299"/>
  <c r="Y300"/>
  <c r="Z300"/>
  <c r="Y301"/>
  <c r="AD301" s="1"/>
  <c r="Z301"/>
  <c r="Y302"/>
  <c r="Z302"/>
  <c r="Y303"/>
  <c r="AD303" s="1"/>
  <c r="Z303"/>
  <c r="Y304"/>
  <c r="Z304"/>
  <c r="AE304" s="1"/>
  <c r="Y305"/>
  <c r="Z305"/>
  <c r="AE305" s="1"/>
  <c r="Y306"/>
  <c r="Z306"/>
  <c r="AE306" s="1"/>
  <c r="Y307"/>
  <c r="AD307" s="1"/>
  <c r="Z307"/>
  <c r="AE307" s="1"/>
  <c r="Y308"/>
  <c r="Z308"/>
  <c r="Y309"/>
  <c r="AD309" s="1"/>
  <c r="Z309"/>
  <c r="Y310"/>
  <c r="Z310"/>
  <c r="Y311"/>
  <c r="AD311" s="1"/>
  <c r="Z311"/>
  <c r="Y312"/>
  <c r="Z312"/>
  <c r="Y313"/>
  <c r="AD313" s="1"/>
  <c r="Z313"/>
  <c r="Y314"/>
  <c r="Z314"/>
  <c r="Y315"/>
  <c r="AD315" s="1"/>
  <c r="Z315"/>
  <c r="Y316"/>
  <c r="Z316"/>
  <c r="AE317"/>
  <c r="AE318"/>
  <c r="Y319"/>
  <c r="Z319"/>
  <c r="Y320"/>
  <c r="AD320" s="1"/>
  <c r="Z320"/>
  <c r="Y321"/>
  <c r="Z321"/>
  <c r="Y322"/>
  <c r="AD322" s="1"/>
  <c r="Z322"/>
  <c r="AE322" s="1"/>
  <c r="Y323"/>
  <c r="Z323"/>
  <c r="Y324"/>
  <c r="AD324" s="1"/>
  <c r="Z324"/>
  <c r="Y325"/>
  <c r="Z325"/>
  <c r="AE325" s="1"/>
  <c r="Y280" i="96"/>
  <c r="Z280"/>
  <c r="Y281"/>
  <c r="Z281"/>
  <c r="Y282"/>
  <c r="Z282"/>
  <c r="Y283"/>
  <c r="Z283"/>
  <c r="Y284"/>
  <c r="Z284"/>
  <c r="Y285"/>
  <c r="Z285"/>
  <c r="Y286"/>
  <c r="Z286"/>
  <c r="Y287"/>
  <c r="Z287"/>
  <c r="Y288"/>
  <c r="Z288"/>
  <c r="Y289"/>
  <c r="Z289"/>
  <c r="Y290"/>
  <c r="Z290"/>
  <c r="Y291"/>
  <c r="Z291"/>
  <c r="Y292"/>
  <c r="Z292"/>
  <c r="Y293"/>
  <c r="Z293"/>
  <c r="Y294"/>
  <c r="Z294"/>
  <c r="Y295"/>
  <c r="Z295"/>
  <c r="Y296"/>
  <c r="Z296"/>
  <c r="Y297"/>
  <c r="Z297"/>
  <c r="Y298"/>
  <c r="Z298"/>
  <c r="Y299"/>
  <c r="Z299"/>
  <c r="Y300"/>
  <c r="Z300"/>
  <c r="Y301"/>
  <c r="Z301"/>
  <c r="Y302"/>
  <c r="Z302"/>
  <c r="Y303"/>
  <c r="Z303"/>
  <c r="Y304"/>
  <c r="Z304"/>
  <c r="AE304" s="1"/>
  <c r="Y305"/>
  <c r="Z305"/>
  <c r="Y306"/>
  <c r="AD306" s="1"/>
  <c r="Z306"/>
  <c r="AE306" s="1"/>
  <c r="Y307"/>
  <c r="Z307"/>
  <c r="Y308"/>
  <c r="Z308"/>
  <c r="Y309"/>
  <c r="Z309"/>
  <c r="Y310"/>
  <c r="Z310"/>
  <c r="Y311"/>
  <c r="Z311"/>
  <c r="Y312"/>
  <c r="AD312" s="1"/>
  <c r="Z312"/>
  <c r="Y313"/>
  <c r="Z313"/>
  <c r="Y314"/>
  <c r="AD314" s="1"/>
  <c r="Z314"/>
  <c r="Y315"/>
  <c r="Z315"/>
  <c r="Y316"/>
  <c r="AD316" s="1"/>
  <c r="Z316"/>
  <c r="Y319"/>
  <c r="Z319"/>
  <c r="Y320"/>
  <c r="AD320" s="1"/>
  <c r="Z320"/>
  <c r="Y321"/>
  <c r="Z321"/>
  <c r="Y322"/>
  <c r="AD322" s="1"/>
  <c r="Z322"/>
  <c r="Y323"/>
  <c r="Z323"/>
  <c r="Y324"/>
  <c r="AD324" s="1"/>
  <c r="Z324"/>
  <c r="Y325"/>
  <c r="Z325"/>
  <c r="Y280" i="103"/>
  <c r="AD280" s="1"/>
  <c r="Z280"/>
  <c r="Y281"/>
  <c r="Z281"/>
  <c r="Y282"/>
  <c r="AD282" s="1"/>
  <c r="Z282"/>
  <c r="Y283"/>
  <c r="Z283"/>
  <c r="Y284"/>
  <c r="AD284" s="1"/>
  <c r="Z284"/>
  <c r="Y285"/>
  <c r="Z285"/>
  <c r="Y286"/>
  <c r="AD286" s="1"/>
  <c r="Z286"/>
  <c r="Y287"/>
  <c r="Z287"/>
  <c r="Y288"/>
  <c r="AD288" s="1"/>
  <c r="Z288"/>
  <c r="Y289"/>
  <c r="Z289"/>
  <c r="Y290"/>
  <c r="AD290" s="1"/>
  <c r="Z290"/>
  <c r="Y291"/>
  <c r="Z291"/>
  <c r="Y292"/>
  <c r="AD292" s="1"/>
  <c r="Z292"/>
  <c r="Y293"/>
  <c r="Z293"/>
  <c r="Y294"/>
  <c r="AD294" s="1"/>
  <c r="Z294"/>
  <c r="Y295"/>
  <c r="Z295"/>
  <c r="Y296"/>
  <c r="AD296" s="1"/>
  <c r="Z296"/>
  <c r="Y297"/>
  <c r="Z297"/>
  <c r="Y298"/>
  <c r="AD298" s="1"/>
  <c r="Z298"/>
  <c r="Y299"/>
  <c r="Z299"/>
  <c r="Y300"/>
  <c r="AD300" s="1"/>
  <c r="Z300"/>
  <c r="Y301"/>
  <c r="Z301"/>
  <c r="Y302"/>
  <c r="AD302" s="1"/>
  <c r="Z302"/>
  <c r="Y303"/>
  <c r="Z303"/>
  <c r="Y304"/>
  <c r="Z304"/>
  <c r="AE304" s="1"/>
  <c r="Y305"/>
  <c r="Z305"/>
  <c r="AE305" s="1"/>
  <c r="Y306"/>
  <c r="AD306" s="1"/>
  <c r="Z306"/>
  <c r="AE306" s="1"/>
  <c r="Y307"/>
  <c r="Z307"/>
  <c r="AE307" s="1"/>
  <c r="Y308"/>
  <c r="AD308" s="1"/>
  <c r="Z308"/>
  <c r="Y309"/>
  <c r="Z309"/>
  <c r="Y310"/>
  <c r="AD310" s="1"/>
  <c r="Z310"/>
  <c r="Y311"/>
  <c r="Z311"/>
  <c r="Y312"/>
  <c r="AD312" s="1"/>
  <c r="Z312"/>
  <c r="AE312" s="1"/>
  <c r="Y313"/>
  <c r="Z313"/>
  <c r="Y314"/>
  <c r="AD314" s="1"/>
  <c r="Z314"/>
  <c r="Y315"/>
  <c r="Z315"/>
  <c r="Y316"/>
  <c r="AD316" s="1"/>
  <c r="Z316"/>
  <c r="AE317"/>
  <c r="AE318"/>
  <c r="Y319"/>
  <c r="AD319" s="1"/>
  <c r="Z319"/>
  <c r="Y320"/>
  <c r="Z320"/>
  <c r="Y321"/>
  <c r="AD321" s="1"/>
  <c r="Z321"/>
  <c r="Y322"/>
  <c r="Z322"/>
  <c r="Y323"/>
  <c r="AD323" s="1"/>
  <c r="Z323"/>
  <c r="Y324"/>
  <c r="Z324"/>
  <c r="Y325"/>
  <c r="Z325"/>
  <c r="AE325" s="1"/>
  <c r="Y280" i="97"/>
  <c r="Z280"/>
  <c r="Y281"/>
  <c r="Z281"/>
  <c r="Y282"/>
  <c r="Z282"/>
  <c r="Y283"/>
  <c r="Z283"/>
  <c r="Y284"/>
  <c r="Z284"/>
  <c r="Y285"/>
  <c r="Z285"/>
  <c r="Y286"/>
  <c r="Z286"/>
  <c r="Y287"/>
  <c r="Z287"/>
  <c r="Y288"/>
  <c r="Z288"/>
  <c r="Y289"/>
  <c r="Z289"/>
  <c r="Y290"/>
  <c r="Z290"/>
  <c r="Y291"/>
  <c r="Z291"/>
  <c r="Y292"/>
  <c r="Z292"/>
  <c r="Y293"/>
  <c r="Z293"/>
  <c r="Y294"/>
  <c r="Z294"/>
  <c r="Y295"/>
  <c r="AD295" s="1"/>
  <c r="Z295"/>
  <c r="Y296"/>
  <c r="Z296"/>
  <c r="Y297"/>
  <c r="AD297" s="1"/>
  <c r="Z297"/>
  <c r="Y298"/>
  <c r="Z298"/>
  <c r="Y299"/>
  <c r="AD299" s="1"/>
  <c r="Z299"/>
  <c r="Y300"/>
  <c r="Z300"/>
  <c r="Y301"/>
  <c r="AD301" s="1"/>
  <c r="Z301"/>
  <c r="Y302"/>
  <c r="Z302"/>
  <c r="Y303"/>
  <c r="AD303" s="1"/>
  <c r="Z303"/>
  <c r="Y304"/>
  <c r="Z304"/>
  <c r="Y305"/>
  <c r="Z305"/>
  <c r="AE305" s="1"/>
  <c r="Y306"/>
  <c r="Z306"/>
  <c r="AE306" s="1"/>
  <c r="Y307"/>
  <c r="AD307" s="1"/>
  <c r="Z307"/>
  <c r="AE307" s="1"/>
  <c r="Y308"/>
  <c r="Z308"/>
  <c r="Y309"/>
  <c r="AD309" s="1"/>
  <c r="Z309"/>
  <c r="Y310"/>
  <c r="Z310"/>
  <c r="Y311"/>
  <c r="AD311" s="1"/>
  <c r="Z311"/>
  <c r="Y312"/>
  <c r="Z312"/>
  <c r="Y313"/>
  <c r="AD313" s="1"/>
  <c r="Z313"/>
  <c r="Y314"/>
  <c r="Z314"/>
  <c r="Y315"/>
  <c r="AD315" s="1"/>
  <c r="Z315"/>
  <c r="Y316"/>
  <c r="Z316"/>
  <c r="AE317"/>
  <c r="AE318"/>
  <c r="Y319"/>
  <c r="Z319"/>
  <c r="Y320"/>
  <c r="AD320" s="1"/>
  <c r="Z320"/>
  <c r="Y321"/>
  <c r="Z321"/>
  <c r="Y322"/>
  <c r="AD322" s="1"/>
  <c r="Z322"/>
  <c r="AE322" s="1"/>
  <c r="Y323"/>
  <c r="Z323"/>
  <c r="Y324"/>
  <c r="AD324" s="1"/>
  <c r="Z324"/>
  <c r="Y325"/>
  <c r="Z325"/>
  <c r="AE325" s="1"/>
  <c r="Y280" i="98"/>
  <c r="Z280"/>
  <c r="Y281"/>
  <c r="Z281"/>
  <c r="Y282"/>
  <c r="Z282"/>
  <c r="Y283"/>
  <c r="Z283"/>
  <c r="Y284"/>
  <c r="Z284"/>
  <c r="Y285"/>
  <c r="Z285"/>
  <c r="Y286"/>
  <c r="Z286"/>
  <c r="Y287"/>
  <c r="Z287"/>
  <c r="Y288"/>
  <c r="Z288"/>
  <c r="Y289"/>
  <c r="Z289"/>
  <c r="Y290"/>
  <c r="Z290"/>
  <c r="Y291"/>
  <c r="Z291"/>
  <c r="Y292"/>
  <c r="Z292"/>
  <c r="Y293"/>
  <c r="Z293"/>
  <c r="Y294"/>
  <c r="Z294"/>
  <c r="Y295"/>
  <c r="Z295"/>
  <c r="Y296"/>
  <c r="Z296"/>
  <c r="Y297"/>
  <c r="Z297"/>
  <c r="Y298"/>
  <c r="Z298"/>
  <c r="Y299"/>
  <c r="Z299"/>
  <c r="Y300"/>
  <c r="Z300"/>
  <c r="Y301"/>
  <c r="Z301"/>
  <c r="Y302"/>
  <c r="Z302"/>
  <c r="Y303"/>
  <c r="Z303"/>
  <c r="Y304"/>
  <c r="Z304"/>
  <c r="AE304" s="1"/>
  <c r="Y305"/>
  <c r="Z305"/>
  <c r="AE305" s="1"/>
  <c r="Y306"/>
  <c r="Z306"/>
  <c r="AE306" s="1"/>
  <c r="Y307"/>
  <c r="Z307"/>
  <c r="AE307" s="1"/>
  <c r="Y308"/>
  <c r="Z308"/>
  <c r="Y309"/>
  <c r="Z309"/>
  <c r="Y310"/>
  <c r="Z310"/>
  <c r="Y311"/>
  <c r="Z311"/>
  <c r="Y312"/>
  <c r="Z312"/>
  <c r="AE312" s="1"/>
  <c r="Y313"/>
  <c r="Z313"/>
  <c r="Y314"/>
  <c r="Z314"/>
  <c r="Y315"/>
  <c r="Z315"/>
  <c r="Y316"/>
  <c r="Z316"/>
  <c r="AE317"/>
  <c r="AE318"/>
  <c r="Y319"/>
  <c r="Z319"/>
  <c r="Y320"/>
  <c r="Z320"/>
  <c r="Y321"/>
  <c r="Z321"/>
  <c r="Y322"/>
  <c r="Z322"/>
  <c r="Y323"/>
  <c r="Z323"/>
  <c r="Y324"/>
  <c r="Z324"/>
  <c r="Y325"/>
  <c r="Z325"/>
  <c r="AE325" s="1"/>
  <c r="Y280" i="99"/>
  <c r="Z280"/>
  <c r="Y281"/>
  <c r="Z281"/>
  <c r="Y282"/>
  <c r="Z282"/>
  <c r="Y283"/>
  <c r="Z283"/>
  <c r="Y284"/>
  <c r="Z284"/>
  <c r="Y285"/>
  <c r="Z285"/>
  <c r="AE285" s="1"/>
  <c r="Y286"/>
  <c r="Z286"/>
  <c r="Y287"/>
  <c r="Z287"/>
  <c r="Y288"/>
  <c r="Z288"/>
  <c r="Y289"/>
  <c r="Z289"/>
  <c r="Y290"/>
  <c r="Z290"/>
  <c r="Y291"/>
  <c r="Z291"/>
  <c r="Y292"/>
  <c r="Z292"/>
  <c r="Y293"/>
  <c r="Z293"/>
  <c r="Y294"/>
  <c r="Z294"/>
  <c r="Y295"/>
  <c r="Z295"/>
  <c r="Y296"/>
  <c r="Z296"/>
  <c r="Y297"/>
  <c r="Y298"/>
  <c r="Z298"/>
  <c r="Y299"/>
  <c r="Z299"/>
  <c r="Y300"/>
  <c r="Z300"/>
  <c r="Y301"/>
  <c r="Z301"/>
  <c r="Y302"/>
  <c r="Z302"/>
  <c r="Y303"/>
  <c r="Z303"/>
  <c r="Y304"/>
  <c r="Z304"/>
  <c r="Y305"/>
  <c r="Z305"/>
  <c r="AE305" s="1"/>
  <c r="Y306"/>
  <c r="Z306"/>
  <c r="Y307"/>
  <c r="Z307"/>
  <c r="AE307" s="1"/>
  <c r="Y308"/>
  <c r="Z308"/>
  <c r="Y309"/>
  <c r="Z309"/>
  <c r="Y310"/>
  <c r="Z310"/>
  <c r="Y311"/>
  <c r="Z311"/>
  <c r="Y312"/>
  <c r="Z312"/>
  <c r="Y313"/>
  <c r="Z313"/>
  <c r="Y314"/>
  <c r="Z314"/>
  <c r="Y315"/>
  <c r="Z315"/>
  <c r="Y316"/>
  <c r="Z316"/>
  <c r="Y319"/>
  <c r="Z319"/>
  <c r="Y320"/>
  <c r="Z320"/>
  <c r="Y321"/>
  <c r="Z321"/>
  <c r="Y322"/>
  <c r="Z322"/>
  <c r="Y323"/>
  <c r="Z323"/>
  <c r="Y324"/>
  <c r="Z324"/>
  <c r="Y325"/>
  <c r="Z325"/>
  <c r="AE325" s="1"/>
  <c r="Y280" i="102"/>
  <c r="Z280"/>
  <c r="Y281"/>
  <c r="Z281"/>
  <c r="Y282"/>
  <c r="Z282"/>
  <c r="Y283"/>
  <c r="Z283"/>
  <c r="Y284"/>
  <c r="Z284"/>
  <c r="Y285"/>
  <c r="Z285"/>
  <c r="Y286"/>
  <c r="Z286"/>
  <c r="Y287"/>
  <c r="Z287"/>
  <c r="Y288"/>
  <c r="Z288"/>
  <c r="Y289"/>
  <c r="Z289"/>
  <c r="Y290"/>
  <c r="Z290"/>
  <c r="Y291"/>
  <c r="Z291"/>
  <c r="Y292"/>
  <c r="Z292"/>
  <c r="Y293"/>
  <c r="Z293"/>
  <c r="Y294"/>
  <c r="Z294"/>
  <c r="Y295"/>
  <c r="Z295"/>
  <c r="Y296"/>
  <c r="Z296"/>
  <c r="Y297"/>
  <c r="Z297"/>
  <c r="Y298"/>
  <c r="Z298"/>
  <c r="Y299"/>
  <c r="Z299"/>
  <c r="Y300"/>
  <c r="Z300"/>
  <c r="Y301"/>
  <c r="Z301"/>
  <c r="Y302"/>
  <c r="Z302"/>
  <c r="Y303"/>
  <c r="Z303"/>
  <c r="Y304"/>
  <c r="Z304"/>
  <c r="Y305"/>
  <c r="Z305"/>
  <c r="AE305" s="1"/>
  <c r="Y306"/>
  <c r="Z306"/>
  <c r="Y307"/>
  <c r="Z307"/>
  <c r="AE307" s="1"/>
  <c r="Y308"/>
  <c r="Z308"/>
  <c r="Y309"/>
  <c r="Z309"/>
  <c r="Y310"/>
  <c r="Z310"/>
  <c r="Y311"/>
  <c r="Z311"/>
  <c r="Y312"/>
  <c r="Z312"/>
  <c r="Y313"/>
  <c r="Z313"/>
  <c r="Y314"/>
  <c r="Z314"/>
  <c r="Y315"/>
  <c r="Z315"/>
  <c r="Y316"/>
  <c r="Z316"/>
  <c r="Y319"/>
  <c r="Z319"/>
  <c r="AE319" s="1"/>
  <c r="Y320"/>
  <c r="Z320"/>
  <c r="Y321"/>
  <c r="Z321"/>
  <c r="Y322"/>
  <c r="Z322"/>
  <c r="Y323"/>
  <c r="Z323"/>
  <c r="Y324"/>
  <c r="Z324"/>
  <c r="Y325"/>
  <c r="Z325"/>
  <c r="AE325" s="1"/>
  <c r="Z279" i="88"/>
  <c r="Z279" i="90"/>
  <c r="Z279" i="91"/>
  <c r="Z279" i="92"/>
  <c r="Z279" i="93"/>
  <c r="Z279" i="94"/>
  <c r="Z279" i="95"/>
  <c r="Z279" i="96"/>
  <c r="Z326" s="1"/>
  <c r="Z279" i="103"/>
  <c r="Z279" i="97"/>
  <c r="Z279" i="98"/>
  <c r="Z279" i="99"/>
  <c r="Z279" i="102"/>
  <c r="Y279" i="88"/>
  <c r="Y279" i="90"/>
  <c r="AD279" s="1"/>
  <c r="Y279" i="91"/>
  <c r="Y279" i="92"/>
  <c r="Y279" i="93"/>
  <c r="Y279" i="94"/>
  <c r="Y326" s="1"/>
  <c r="Y279" i="95"/>
  <c r="Y279" i="96"/>
  <c r="Y279" i="103"/>
  <c r="Y279" i="97"/>
  <c r="Y279" i="98"/>
  <c r="AD279" s="1"/>
  <c r="Y279" i="99"/>
  <c r="Y279" i="102"/>
  <c r="Z380" i="88"/>
  <c r="Z381" s="1"/>
  <c r="Y380"/>
  <c r="Y381" s="1"/>
  <c r="AD379"/>
  <c r="AC379"/>
  <c r="AE379" s="1"/>
  <c r="AD378"/>
  <c r="AC378"/>
  <c r="AD377"/>
  <c r="AC377"/>
  <c r="AE377" s="1"/>
  <c r="AD376"/>
  <c r="AC376"/>
  <c r="AD375"/>
  <c r="AC375"/>
  <c r="AE375" s="1"/>
  <c r="AD374"/>
  <c r="AC374"/>
  <c r="AD373"/>
  <c r="AC373"/>
  <c r="AE373" s="1"/>
  <c r="AD372"/>
  <c r="AC372"/>
  <c r="AD371"/>
  <c r="AC371"/>
  <c r="AE371" s="1"/>
  <c r="AD370"/>
  <c r="AC370"/>
  <c r="AD369"/>
  <c r="AC369"/>
  <c r="AE369" s="1"/>
  <c r="AD368"/>
  <c r="AC368"/>
  <c r="AD367"/>
  <c r="AC367"/>
  <c r="AE367" s="1"/>
  <c r="AD366"/>
  <c r="AC366"/>
  <c r="AD365"/>
  <c r="AC365"/>
  <c r="AE365" s="1"/>
  <c r="AD364"/>
  <c r="AC364"/>
  <c r="AD363"/>
  <c r="AC363"/>
  <c r="AE363" s="1"/>
  <c r="AD362"/>
  <c r="AC362"/>
  <c r="AD361"/>
  <c r="AC361"/>
  <c r="AE361" s="1"/>
  <c r="AD360"/>
  <c r="AD380" s="1"/>
  <c r="AD381" s="1"/>
  <c r="AC360"/>
  <c r="AB358"/>
  <c r="Z358"/>
  <c r="Y358"/>
  <c r="AD357"/>
  <c r="AC357"/>
  <c r="AE357" s="1"/>
  <c r="AD356"/>
  <c r="AC356"/>
  <c r="AE356" s="1"/>
  <c r="AD355"/>
  <c r="AC355"/>
  <c r="AE355" s="1"/>
  <c r="AD354"/>
  <c r="AC354"/>
  <c r="AE354" s="1"/>
  <c r="AD353"/>
  <c r="AC353"/>
  <c r="AE353" s="1"/>
  <c r="AD352"/>
  <c r="AC352"/>
  <c r="AE352" s="1"/>
  <c r="AD351"/>
  <c r="AC351"/>
  <c r="AE351" s="1"/>
  <c r="AD350"/>
  <c r="AC350"/>
  <c r="AE350" s="1"/>
  <c r="AD349"/>
  <c r="AC349"/>
  <c r="AE349" s="1"/>
  <c r="AD348"/>
  <c r="AC348"/>
  <c r="AE348" s="1"/>
  <c r="AB344"/>
  <c r="Z344"/>
  <c r="Y344"/>
  <c r="AD343"/>
  <c r="AC343"/>
  <c r="AE343" s="1"/>
  <c r="AD342"/>
  <c r="AC342"/>
  <c r="AE342" s="1"/>
  <c r="AB339"/>
  <c r="Z339"/>
  <c r="Y339"/>
  <c r="AE338"/>
  <c r="AD338"/>
  <c r="AE337"/>
  <c r="AD337"/>
  <c r="AD336"/>
  <c r="AE336"/>
  <c r="AD335"/>
  <c r="AD339" s="1"/>
  <c r="AE335"/>
  <c r="AC333"/>
  <c r="AD384" s="1"/>
  <c r="AB333"/>
  <c r="Z333"/>
  <c r="Y333"/>
  <c r="AE332"/>
  <c r="AE331"/>
  <c r="AE330"/>
  <c r="AD330"/>
  <c r="AD333" s="1"/>
  <c r="AE329"/>
  <c r="AD324"/>
  <c r="AC324"/>
  <c r="AC323"/>
  <c r="AE323" s="1"/>
  <c r="AD322"/>
  <c r="AC321"/>
  <c r="AD320"/>
  <c r="AC320"/>
  <c r="AC319"/>
  <c r="AE319" s="1"/>
  <c r="AD318"/>
  <c r="AD317"/>
  <c r="AC316"/>
  <c r="AE316" s="1"/>
  <c r="AD315"/>
  <c r="AC315"/>
  <c r="AC314"/>
  <c r="AE314" s="1"/>
  <c r="AD313"/>
  <c r="AC313"/>
  <c r="AE312"/>
  <c r="AD311"/>
  <c r="AC311"/>
  <c r="AC310"/>
  <c r="AE310" s="1"/>
  <c r="AD309"/>
  <c r="AC309"/>
  <c r="AC308"/>
  <c r="AE308" s="1"/>
  <c r="AD307"/>
  <c r="AD305"/>
  <c r="AD303"/>
  <c r="AC303"/>
  <c r="AC302"/>
  <c r="AE302" s="1"/>
  <c r="AD301"/>
  <c r="AC301"/>
  <c r="AC300"/>
  <c r="AE300" s="1"/>
  <c r="AD299"/>
  <c r="AC299"/>
  <c r="AC298"/>
  <c r="AE298" s="1"/>
  <c r="AD297"/>
  <c r="AC297"/>
  <c r="AC296"/>
  <c r="AE296" s="1"/>
  <c r="AD295"/>
  <c r="AC295"/>
  <c r="AC294"/>
  <c r="AE294" s="1"/>
  <c r="AD293"/>
  <c r="AC293"/>
  <c r="AC292"/>
  <c r="AE292" s="1"/>
  <c r="AD291"/>
  <c r="AC291"/>
  <c r="AC290"/>
  <c r="AE290" s="1"/>
  <c r="AD289"/>
  <c r="AC289"/>
  <c r="AC288"/>
  <c r="AE288" s="1"/>
  <c r="AD287"/>
  <c r="AC287"/>
  <c r="AC286"/>
  <c r="AE286" s="1"/>
  <c r="AD285"/>
  <c r="AC285"/>
  <c r="AC284"/>
  <c r="AE284" s="1"/>
  <c r="AD283"/>
  <c r="AC283"/>
  <c r="AC282"/>
  <c r="AE282" s="1"/>
  <c r="AD281"/>
  <c r="AC281"/>
  <c r="AC280"/>
  <c r="AE280" s="1"/>
  <c r="AD279"/>
  <c r="AC279"/>
  <c r="AB276"/>
  <c r="Z276"/>
  <c r="Y276"/>
  <c r="AD275"/>
  <c r="AD276" s="1"/>
  <c r="AC275"/>
  <c r="AE275" s="1"/>
  <c r="AD274"/>
  <c r="AC274"/>
  <c r="AC276" s="1"/>
  <c r="Z272"/>
  <c r="Y272"/>
  <c r="AD271"/>
  <c r="AE271"/>
  <c r="AE270"/>
  <c r="AD270"/>
  <c r="AE269"/>
  <c r="AD269"/>
  <c r="AD268"/>
  <c r="AC268"/>
  <c r="AC272" s="1"/>
  <c r="AD267"/>
  <c r="AD272" s="1"/>
  <c r="AB265"/>
  <c r="Z265"/>
  <c r="Y265"/>
  <c r="AD264"/>
  <c r="AD265" s="1"/>
  <c r="AC264"/>
  <c r="AC265" s="1"/>
  <c r="AC261"/>
  <c r="AB261"/>
  <c r="Z261"/>
  <c r="Y261"/>
  <c r="AE260"/>
  <c r="AD260"/>
  <c r="AD261" s="1"/>
  <c r="AB258"/>
  <c r="Z258"/>
  <c r="Y258"/>
  <c r="AD257"/>
  <c r="AC257"/>
  <c r="AE257" s="1"/>
  <c r="AD256"/>
  <c r="AD258" s="1"/>
  <c r="AC256"/>
  <c r="AE256" s="1"/>
  <c r="AB254"/>
  <c r="Z254"/>
  <c r="Y254"/>
  <c r="AD253"/>
  <c r="AC253"/>
  <c r="AE253" s="1"/>
  <c r="AD252"/>
  <c r="AC252"/>
  <c r="AE252" s="1"/>
  <c r="AB250"/>
  <c r="Z250"/>
  <c r="Y250"/>
  <c r="AD249"/>
  <c r="AC249"/>
  <c r="AE249" s="1"/>
  <c r="AD248"/>
  <c r="AC248"/>
  <c r="AE248" s="1"/>
  <c r="AD247"/>
  <c r="AD250" s="1"/>
  <c r="AC247"/>
  <c r="AC250" s="1"/>
  <c r="AB243"/>
  <c r="Z243"/>
  <c r="Y243"/>
  <c r="AD242"/>
  <c r="AC242"/>
  <c r="AE242" s="1"/>
  <c r="AD241"/>
  <c r="AC241"/>
  <c r="AC243" s="1"/>
  <c r="Z239"/>
  <c r="Y239"/>
  <c r="AD238"/>
  <c r="AC238"/>
  <c r="AE238" s="1"/>
  <c r="AD237"/>
  <c r="AC237"/>
  <c r="AE237" s="1"/>
  <c r="Z234"/>
  <c r="Y234"/>
  <c r="AD233"/>
  <c r="AC233"/>
  <c r="AE233" s="1"/>
  <c r="AD232"/>
  <c r="AC232"/>
  <c r="AE232" s="1"/>
  <c r="AD231"/>
  <c r="AC231"/>
  <c r="AE231" s="1"/>
  <c r="AD230"/>
  <c r="AD234" s="1"/>
  <c r="AC230"/>
  <c r="AE230" s="1"/>
  <c r="AD229"/>
  <c r="AC229"/>
  <c r="AE229" s="1"/>
  <c r="AD228"/>
  <c r="AC228"/>
  <c r="AE228" s="1"/>
  <c r="AD227"/>
  <c r="AC227"/>
  <c r="Z225"/>
  <c r="Y225"/>
  <c r="AD224"/>
  <c r="AC224"/>
  <c r="AE224" s="1"/>
  <c r="AD223"/>
  <c r="AC223"/>
  <c r="AE223" s="1"/>
  <c r="AD222"/>
  <c r="AC222"/>
  <c r="AE222" s="1"/>
  <c r="AD221"/>
  <c r="AD225" s="1"/>
  <c r="AC221"/>
  <c r="AE221" s="1"/>
  <c r="AD220"/>
  <c r="AC220"/>
  <c r="AE220" s="1"/>
  <c r="AD219"/>
  <c r="AC219"/>
  <c r="AE219" s="1"/>
  <c r="AD218"/>
  <c r="AC218"/>
  <c r="AE218" s="1"/>
  <c r="AD217"/>
  <c r="AC217"/>
  <c r="AE217" s="1"/>
  <c r="AD216"/>
  <c r="AC216"/>
  <c r="AE216" s="1"/>
  <c r="AD215"/>
  <c r="AC215"/>
  <c r="AE215" s="1"/>
  <c r="AD214"/>
  <c r="AC214"/>
  <c r="Z211"/>
  <c r="Y211"/>
  <c r="AD210"/>
  <c r="AC210"/>
  <c r="AE210" s="1"/>
  <c r="AD209"/>
  <c r="AC209"/>
  <c r="AE209" s="1"/>
  <c r="AD208"/>
  <c r="AC208"/>
  <c r="AE208" s="1"/>
  <c r="AD207"/>
  <c r="AC207"/>
  <c r="AE207" s="1"/>
  <c r="AD206"/>
  <c r="AC206"/>
  <c r="AE206" s="1"/>
  <c r="AD205"/>
  <c r="AC205"/>
  <c r="AE205" s="1"/>
  <c r="AD204"/>
  <c r="AC204"/>
  <c r="AE204" s="1"/>
  <c r="AD203"/>
  <c r="AC203"/>
  <c r="AE203" s="1"/>
  <c r="AD202"/>
  <c r="AC202"/>
  <c r="AE202" s="1"/>
  <c r="AD201"/>
  <c r="AC201"/>
  <c r="AE201" s="1"/>
  <c r="AD200"/>
  <c r="AC200"/>
  <c r="AE200" s="1"/>
  <c r="AD199"/>
  <c r="AC199"/>
  <c r="AE199" s="1"/>
  <c r="AD198"/>
  <c r="AC198"/>
  <c r="AE198" s="1"/>
  <c r="AD197"/>
  <c r="AC197"/>
  <c r="AE197" s="1"/>
  <c r="AD196"/>
  <c r="AD211" s="1"/>
  <c r="AC196"/>
  <c r="AE196" s="1"/>
  <c r="AD195"/>
  <c r="AC195"/>
  <c r="AE195" s="1"/>
  <c r="AD194"/>
  <c r="AC194"/>
  <c r="AE194" s="1"/>
  <c r="AD193"/>
  <c r="AC193"/>
  <c r="AE193" s="1"/>
  <c r="AD192"/>
  <c r="AC192"/>
  <c r="AB186"/>
  <c r="AB187" s="1"/>
  <c r="Z186"/>
  <c r="Z187" s="1"/>
  <c r="Z188" s="1"/>
  <c r="Y186"/>
  <c r="Y187" s="1"/>
  <c r="AD185"/>
  <c r="AC185"/>
  <c r="AE185" s="1"/>
  <c r="AD184"/>
  <c r="AC184"/>
  <c r="AE184" s="1"/>
  <c r="AD183"/>
  <c r="AC183"/>
  <c r="AE183" s="1"/>
  <c r="AD182"/>
  <c r="AC182"/>
  <c r="AE182" s="1"/>
  <c r="AD181"/>
  <c r="AC181"/>
  <c r="AE181" s="1"/>
  <c r="AD180"/>
  <c r="AC180"/>
  <c r="AE180" s="1"/>
  <c r="AD179"/>
  <c r="AC179"/>
  <c r="AE179" s="1"/>
  <c r="AD178"/>
  <c r="AC178"/>
  <c r="AE178" s="1"/>
  <c r="AD177"/>
  <c r="AC177"/>
  <c r="AE177" s="1"/>
  <c r="AD176"/>
  <c r="AC176"/>
  <c r="AE176" s="1"/>
  <c r="AD175"/>
  <c r="AC175"/>
  <c r="AE175" s="1"/>
  <c r="AD174"/>
  <c r="AC174"/>
  <c r="AE174" s="1"/>
  <c r="AD173"/>
  <c r="AC173"/>
  <c r="AE173" s="1"/>
  <c r="AD172"/>
  <c r="AC172"/>
  <c r="AE172" s="1"/>
  <c r="AD171"/>
  <c r="AC171"/>
  <c r="AE171" s="1"/>
  <c r="AD170"/>
  <c r="AC170"/>
  <c r="AE170" s="1"/>
  <c r="AD169"/>
  <c r="AC169"/>
  <c r="AB165"/>
  <c r="AB166" s="1"/>
  <c r="Z165"/>
  <c r="Z166" s="1"/>
  <c r="Y165"/>
  <c r="Y166" s="1"/>
  <c r="AD164"/>
  <c r="AC164"/>
  <c r="AE164" s="1"/>
  <c r="AD163"/>
  <c r="AC163"/>
  <c r="AE163" s="1"/>
  <c r="AD162"/>
  <c r="AC162"/>
  <c r="AE162" s="1"/>
  <c r="AD161"/>
  <c r="AC161"/>
  <c r="AE161" s="1"/>
  <c r="AD160"/>
  <c r="AC160"/>
  <c r="AE160" s="1"/>
  <c r="AD159"/>
  <c r="AC159"/>
  <c r="AE159" s="1"/>
  <c r="AD158"/>
  <c r="AC158"/>
  <c r="AE158" s="1"/>
  <c r="AD157"/>
  <c r="AC157"/>
  <c r="AE157" s="1"/>
  <c r="AD156"/>
  <c r="AC156"/>
  <c r="AE156" s="1"/>
  <c r="AD155"/>
  <c r="AC155"/>
  <c r="AE155" s="1"/>
  <c r="AD154"/>
  <c r="AC154"/>
  <c r="AE154" s="1"/>
  <c r="AD153"/>
  <c r="AC153"/>
  <c r="AE153" s="1"/>
  <c r="AD152"/>
  <c r="AC152"/>
  <c r="AE152" s="1"/>
  <c r="AD151"/>
  <c r="AC151"/>
  <c r="AE151" s="1"/>
  <c r="AD150"/>
  <c r="AC150"/>
  <c r="AE150" s="1"/>
  <c r="AD149"/>
  <c r="AC149"/>
  <c r="AE149" s="1"/>
  <c r="AD148"/>
  <c r="AC148"/>
  <c r="AC165" s="1"/>
  <c r="AC166" s="1"/>
  <c r="AB144"/>
  <c r="Z144"/>
  <c r="Y144"/>
  <c r="AD143"/>
  <c r="AC143"/>
  <c r="AE143" s="1"/>
  <c r="AD142"/>
  <c r="AC142"/>
  <c r="AE142" s="1"/>
  <c r="AB140"/>
  <c r="Z140"/>
  <c r="Y140"/>
  <c r="AD139"/>
  <c r="AC139"/>
  <c r="AE139" s="1"/>
  <c r="AD138"/>
  <c r="AC138"/>
  <c r="AE138" s="1"/>
  <c r="AD137"/>
  <c r="AC137"/>
  <c r="AE137" s="1"/>
  <c r="AD136"/>
  <c r="AD140" s="1"/>
  <c r="AC136"/>
  <c r="AE136" s="1"/>
  <c r="AB134"/>
  <c r="Z134"/>
  <c r="Y134"/>
  <c r="AD133"/>
  <c r="AC133"/>
  <c r="AE133" s="1"/>
  <c r="AD132"/>
  <c r="AC132"/>
  <c r="AE132" s="1"/>
  <c r="AD131"/>
  <c r="AC131"/>
  <c r="AE131" s="1"/>
  <c r="AD130"/>
  <c r="AC130"/>
  <c r="AE130" s="1"/>
  <c r="AD129"/>
  <c r="AC129"/>
  <c r="AE129" s="1"/>
  <c r="AD128"/>
  <c r="AC128"/>
  <c r="AE128" s="1"/>
  <c r="AD127"/>
  <c r="AC127"/>
  <c r="AE127" s="1"/>
  <c r="AD126"/>
  <c r="AC126"/>
  <c r="AE126" s="1"/>
  <c r="AD125"/>
  <c r="AC125"/>
  <c r="AD124"/>
  <c r="AC124"/>
  <c r="AE124" s="1"/>
  <c r="AB120"/>
  <c r="Z120"/>
  <c r="Y120"/>
  <c r="AD119"/>
  <c r="AC119"/>
  <c r="AE119" s="1"/>
  <c r="AD118"/>
  <c r="AC118"/>
  <c r="AE118" s="1"/>
  <c r="AD117"/>
  <c r="AC117"/>
  <c r="AE117" s="1"/>
  <c r="AD116"/>
  <c r="AC116"/>
  <c r="AE116" s="1"/>
  <c r="AB114"/>
  <c r="Z114"/>
  <c r="Y114"/>
  <c r="AD113"/>
  <c r="AC113"/>
  <c r="AE113" s="1"/>
  <c r="AD112"/>
  <c r="AC112"/>
  <c r="AE112" s="1"/>
  <c r="AD111"/>
  <c r="AC111"/>
  <c r="AE111" s="1"/>
  <c r="AD110"/>
  <c r="AC110"/>
  <c r="AE110" s="1"/>
  <c r="AD109"/>
  <c r="AC109"/>
  <c r="AE109" s="1"/>
  <c r="AB108"/>
  <c r="Z108"/>
  <c r="Y108"/>
  <c r="AD107"/>
  <c r="AC107"/>
  <c r="AE107" s="1"/>
  <c r="AD106"/>
  <c r="AC106"/>
  <c r="AE106" s="1"/>
  <c r="AD105"/>
  <c r="AC105"/>
  <c r="AE105" s="1"/>
  <c r="AD104"/>
  <c r="AC104"/>
  <c r="AC108" s="1"/>
  <c r="AD103"/>
  <c r="AC103"/>
  <c r="AE103" s="1"/>
  <c r="AB102"/>
  <c r="Z102"/>
  <c r="Y102"/>
  <c r="AD101"/>
  <c r="AC101"/>
  <c r="AE101" s="1"/>
  <c r="AD100"/>
  <c r="AC100"/>
  <c r="AE100" s="1"/>
  <c r="AD99"/>
  <c r="AC99"/>
  <c r="AE99" s="1"/>
  <c r="AD98"/>
  <c r="AD102" s="1"/>
  <c r="AC98"/>
  <c r="AE98" s="1"/>
  <c r="AD97"/>
  <c r="AC97"/>
  <c r="AE97" s="1"/>
  <c r="AB96"/>
  <c r="Z96"/>
  <c r="Y96"/>
  <c r="AD95"/>
  <c r="AC95"/>
  <c r="AE95" s="1"/>
  <c r="AD94"/>
  <c r="AC94"/>
  <c r="AE94" s="1"/>
  <c r="AD93"/>
  <c r="AC93"/>
  <c r="AE93" s="1"/>
  <c r="AD92"/>
  <c r="AD96" s="1"/>
  <c r="AC92"/>
  <c r="AD91"/>
  <c r="AC91"/>
  <c r="AE91" s="1"/>
  <c r="AB90"/>
  <c r="Z90"/>
  <c r="Y90"/>
  <c r="AD89"/>
  <c r="AC89"/>
  <c r="AE89" s="1"/>
  <c r="AD88"/>
  <c r="AC88"/>
  <c r="AE88" s="1"/>
  <c r="AD87"/>
  <c r="AC87"/>
  <c r="AE87" s="1"/>
  <c r="AD86"/>
  <c r="AC86"/>
  <c r="AE86" s="1"/>
  <c r="AD85"/>
  <c r="AC85"/>
  <c r="AE85" s="1"/>
  <c r="AD84"/>
  <c r="AC84"/>
  <c r="AE84" s="1"/>
  <c r="AC83"/>
  <c r="AB83"/>
  <c r="Z83"/>
  <c r="Y83"/>
  <c r="AE82"/>
  <c r="AD82"/>
  <c r="AD83" s="1"/>
  <c r="AB81"/>
  <c r="Z81"/>
  <c r="Y81"/>
  <c r="AD80"/>
  <c r="AC80"/>
  <c r="AE80" s="1"/>
  <c r="AD79"/>
  <c r="AC79"/>
  <c r="AE79" s="1"/>
  <c r="AD78"/>
  <c r="AC78"/>
  <c r="AE78" s="1"/>
  <c r="Z76"/>
  <c r="Y76"/>
  <c r="Y77" s="1"/>
  <c r="AD75"/>
  <c r="AC75"/>
  <c r="AE75" s="1"/>
  <c r="AD74"/>
  <c r="AC74"/>
  <c r="AE74" s="1"/>
  <c r="AD73"/>
  <c r="AC73"/>
  <c r="AE73" s="1"/>
  <c r="AD72"/>
  <c r="AC72"/>
  <c r="AE72" s="1"/>
  <c r="AD71"/>
  <c r="AC71"/>
  <c r="AE71" s="1"/>
  <c r="AD70"/>
  <c r="AC70"/>
  <c r="AE70" s="1"/>
  <c r="AD69"/>
  <c r="AC69"/>
  <c r="AE69" s="1"/>
  <c r="AD68"/>
  <c r="AC68"/>
  <c r="AE68" s="1"/>
  <c r="AD67"/>
  <c r="AC67"/>
  <c r="AE67" s="1"/>
  <c r="AD66"/>
  <c r="AC66"/>
  <c r="AE66" s="1"/>
  <c r="AD65"/>
  <c r="AC65"/>
  <c r="AE65" s="1"/>
  <c r="AD64"/>
  <c r="AC64"/>
  <c r="AE64" s="1"/>
  <c r="AD63"/>
  <c r="AC63"/>
  <c r="AE63" s="1"/>
  <c r="AD62"/>
  <c r="AC62"/>
  <c r="AE62" s="1"/>
  <c r="AD61"/>
  <c r="AC61"/>
  <c r="AE61" s="1"/>
  <c r="AD60"/>
  <c r="AC60"/>
  <c r="AE60" s="1"/>
  <c r="AD59"/>
  <c r="AC59"/>
  <c r="AE59" s="1"/>
  <c r="AD58"/>
  <c r="AC58"/>
  <c r="AE58" s="1"/>
  <c r="AD57"/>
  <c r="AC57"/>
  <c r="AE57" s="1"/>
  <c r="AD56"/>
  <c r="AC56"/>
  <c r="AE56" s="1"/>
  <c r="AD55"/>
  <c r="AC55"/>
  <c r="AE55" s="1"/>
  <c r="AD54"/>
  <c r="AD76" s="1"/>
  <c r="AD77" s="1"/>
  <c r="AC54"/>
  <c r="AC76" s="1"/>
  <c r="AB52"/>
  <c r="Z52"/>
  <c r="Y52"/>
  <c r="AD51"/>
  <c r="AC51"/>
  <c r="AE51" s="1"/>
  <c r="AD50"/>
  <c r="AC50"/>
  <c r="AE50" s="1"/>
  <c r="AD49"/>
  <c r="AC49"/>
  <c r="AE49" s="1"/>
  <c r="AD48"/>
  <c r="AC48"/>
  <c r="AD47"/>
  <c r="AC47"/>
  <c r="AE47" s="1"/>
  <c r="AD46"/>
  <c r="AC46"/>
  <c r="AE46" s="1"/>
  <c r="Z44"/>
  <c r="Z45" s="1"/>
  <c r="AD43"/>
  <c r="AC43"/>
  <c r="AE43" s="1"/>
  <c r="AD42"/>
  <c r="AC42"/>
  <c r="AE42" s="1"/>
  <c r="AD41"/>
  <c r="AC41"/>
  <c r="AE41" s="1"/>
  <c r="AD40"/>
  <c r="AC40"/>
  <c r="AE40" s="1"/>
  <c r="AD39"/>
  <c r="AC39"/>
  <c r="AE39" s="1"/>
  <c r="AD38"/>
  <c r="AC38"/>
  <c r="AE38" s="1"/>
  <c r="AD37"/>
  <c r="AC37"/>
  <c r="AE37" s="1"/>
  <c r="AD36"/>
  <c r="AC36"/>
  <c r="AE36" s="1"/>
  <c r="AD35"/>
  <c r="AC35"/>
  <c r="AE35" s="1"/>
  <c r="AD34"/>
  <c r="AC34"/>
  <c r="AE34" s="1"/>
  <c r="AD33"/>
  <c r="AC33"/>
  <c r="AE33" s="1"/>
  <c r="AD32"/>
  <c r="AC32"/>
  <c r="AE32" s="1"/>
  <c r="AD31"/>
  <c r="AC31"/>
  <c r="AE31" s="1"/>
  <c r="AD30"/>
  <c r="AC30"/>
  <c r="AE30" s="1"/>
  <c r="AD29"/>
  <c r="AC29"/>
  <c r="AE29" s="1"/>
  <c r="AD28"/>
  <c r="AC28"/>
  <c r="AE28" s="1"/>
  <c r="AD27"/>
  <c r="AC27"/>
  <c r="AE27" s="1"/>
  <c r="AD26"/>
  <c r="AC26"/>
  <c r="AE26" s="1"/>
  <c r="AD25"/>
  <c r="AC25"/>
  <c r="AE25" s="1"/>
  <c r="AD24"/>
  <c r="AC24"/>
  <c r="AE24" s="1"/>
  <c r="AD23"/>
  <c r="AD44" s="1"/>
  <c r="AD45" s="1"/>
  <c r="AC23"/>
  <c r="AB21"/>
  <c r="Z21"/>
  <c r="Y21"/>
  <c r="AD20"/>
  <c r="AC20"/>
  <c r="AE20" s="1"/>
  <c r="AE19"/>
  <c r="AD19"/>
  <c r="AD18"/>
  <c r="AC18"/>
  <c r="AE18" s="1"/>
  <c r="AD17"/>
  <c r="AD21" s="1"/>
  <c r="AC17"/>
  <c r="AC21" s="1"/>
  <c r="Z380" i="90"/>
  <c r="Y380"/>
  <c r="AD379"/>
  <c r="AC379"/>
  <c r="AE379" s="1"/>
  <c r="AD378"/>
  <c r="AC378"/>
  <c r="AE378" s="1"/>
  <c r="AD377"/>
  <c r="AC377"/>
  <c r="AE377" s="1"/>
  <c r="AD376"/>
  <c r="AC376"/>
  <c r="AE376" s="1"/>
  <c r="AD375"/>
  <c r="AC375"/>
  <c r="AE375" s="1"/>
  <c r="AD374"/>
  <c r="AC374"/>
  <c r="AE374" s="1"/>
  <c r="AD373"/>
  <c r="AC373"/>
  <c r="AE373" s="1"/>
  <c r="AD372"/>
  <c r="AC372"/>
  <c r="AE372" s="1"/>
  <c r="AD371"/>
  <c r="AC371"/>
  <c r="AE371" s="1"/>
  <c r="AD370"/>
  <c r="AC370"/>
  <c r="AE370" s="1"/>
  <c r="AD369"/>
  <c r="AC369"/>
  <c r="AE369" s="1"/>
  <c r="AD368"/>
  <c r="AC368"/>
  <c r="AE368" s="1"/>
  <c r="AD367"/>
  <c r="AC367"/>
  <c r="AE367" s="1"/>
  <c r="AD366"/>
  <c r="AC366"/>
  <c r="AE366" s="1"/>
  <c r="AD365"/>
  <c r="AC365"/>
  <c r="AE365" s="1"/>
  <c r="AD364"/>
  <c r="AC364"/>
  <c r="AE364" s="1"/>
  <c r="AD363"/>
  <c r="AC363"/>
  <c r="AE363" s="1"/>
  <c r="AD362"/>
  <c r="AC362"/>
  <c r="AE362" s="1"/>
  <c r="AD361"/>
  <c r="AC361"/>
  <c r="AE361" s="1"/>
  <c r="AD360"/>
  <c r="AD380" s="1"/>
  <c r="AD381" s="1"/>
  <c r="AC360"/>
  <c r="AB358"/>
  <c r="Z358"/>
  <c r="Y358"/>
  <c r="AD357"/>
  <c r="AC357"/>
  <c r="AE357" s="1"/>
  <c r="AD356"/>
  <c r="AC356"/>
  <c r="AE356" s="1"/>
  <c r="AD355"/>
  <c r="AC355"/>
  <c r="AE355" s="1"/>
  <c r="AD354"/>
  <c r="AC354"/>
  <c r="AE354" s="1"/>
  <c r="AD353"/>
  <c r="AC353"/>
  <c r="AE353" s="1"/>
  <c r="AD352"/>
  <c r="AC352"/>
  <c r="AE352" s="1"/>
  <c r="AD351"/>
  <c r="AC351"/>
  <c r="AE351" s="1"/>
  <c r="AD350"/>
  <c r="AC350"/>
  <c r="AE350" s="1"/>
  <c r="AD349"/>
  <c r="AC349"/>
  <c r="AE349" s="1"/>
  <c r="AD348"/>
  <c r="AD358" s="1"/>
  <c r="AC348"/>
  <c r="AB344"/>
  <c r="Z344"/>
  <c r="Y344"/>
  <c r="AD343"/>
  <c r="AC343"/>
  <c r="AE343" s="1"/>
  <c r="AD342"/>
  <c r="AD344" s="1"/>
  <c r="AC342"/>
  <c r="AC344" s="1"/>
  <c r="AB339"/>
  <c r="Z339"/>
  <c r="Y339"/>
  <c r="AE338"/>
  <c r="K5" i="117" s="1"/>
  <c r="AD338" i="90"/>
  <c r="AE337"/>
  <c r="H5" i="117" s="1"/>
  <c r="AD337" i="90"/>
  <c r="AD336"/>
  <c r="AE336"/>
  <c r="AD335"/>
  <c r="AC339"/>
  <c r="AC333"/>
  <c r="AD384" s="1"/>
  <c r="AB333"/>
  <c r="Z333"/>
  <c r="Y333"/>
  <c r="AE332"/>
  <c r="AD332"/>
  <c r="AE331"/>
  <c r="AD331"/>
  <c r="AE330"/>
  <c r="AE333" s="1"/>
  <c r="D5" i="117" s="1"/>
  <c r="AD330" i="90"/>
  <c r="AE329"/>
  <c r="AD329"/>
  <c r="AE325"/>
  <c r="AC324"/>
  <c r="AC324" i="17" s="1"/>
  <c r="T324" i="118" s="1"/>
  <c r="AD323" i="90"/>
  <c r="AC323"/>
  <c r="AD321"/>
  <c r="AC321"/>
  <c r="AC320"/>
  <c r="AD319"/>
  <c r="AC319"/>
  <c r="AE318"/>
  <c r="AD318"/>
  <c r="AD317"/>
  <c r="AD316"/>
  <c r="AC316"/>
  <c r="AC315"/>
  <c r="AD314"/>
  <c r="AC314"/>
  <c r="AC313"/>
  <c r="AC313" i="17" s="1"/>
  <c r="T313" i="118" s="1"/>
  <c r="AD312" i="90"/>
  <c r="J73" i="109"/>
  <c r="AC311" i="90"/>
  <c r="AD310"/>
  <c r="AC310"/>
  <c r="AC309"/>
  <c r="AD308"/>
  <c r="AC308"/>
  <c r="AE307"/>
  <c r="AE306"/>
  <c r="AD306"/>
  <c r="AE305"/>
  <c r="AE304"/>
  <c r="AC303"/>
  <c r="AD302"/>
  <c r="AC302"/>
  <c r="AC301"/>
  <c r="AD300"/>
  <c r="AC300"/>
  <c r="AC299"/>
  <c r="AD298"/>
  <c r="AC298"/>
  <c r="AC297"/>
  <c r="AD296"/>
  <c r="AC296"/>
  <c r="AC295"/>
  <c r="AD294"/>
  <c r="AC294"/>
  <c r="AC293"/>
  <c r="AD292"/>
  <c r="AC292"/>
  <c r="AC291"/>
  <c r="AD290"/>
  <c r="AC290"/>
  <c r="AC289"/>
  <c r="AE289" s="1"/>
  <c r="AD288"/>
  <c r="AC288"/>
  <c r="AC287"/>
  <c r="AE287" s="1"/>
  <c r="AD286"/>
  <c r="AC286"/>
  <c r="AC285"/>
  <c r="AE285" s="1"/>
  <c r="AD284"/>
  <c r="AC284"/>
  <c r="AC283"/>
  <c r="AE283" s="1"/>
  <c r="AD282"/>
  <c r="AC282"/>
  <c r="AC281"/>
  <c r="AE281" s="1"/>
  <c r="AD280"/>
  <c r="AC280"/>
  <c r="AC279"/>
  <c r="AB276"/>
  <c r="Z276"/>
  <c r="Y276"/>
  <c r="AD275"/>
  <c r="AC275"/>
  <c r="AC276" s="1"/>
  <c r="AD274"/>
  <c r="AC274"/>
  <c r="AE274" s="1"/>
  <c r="Z272"/>
  <c r="Y272"/>
  <c r="AD271"/>
  <c r="AE270"/>
  <c r="AD270"/>
  <c r="AE269"/>
  <c r="AD269"/>
  <c r="AD268"/>
  <c r="AC268"/>
  <c r="AD267"/>
  <c r="AD272" s="1"/>
  <c r="AB265"/>
  <c r="Z265"/>
  <c r="Y265"/>
  <c r="AD264"/>
  <c r="AD265" s="1"/>
  <c r="AC264"/>
  <c r="AC265" s="1"/>
  <c r="AC261"/>
  <c r="AB261"/>
  <c r="Z261"/>
  <c r="Y261"/>
  <c r="AE260"/>
  <c r="AE261" s="1"/>
  <c r="AD260"/>
  <c r="AD261" s="1"/>
  <c r="AB258"/>
  <c r="Z258"/>
  <c r="Y258"/>
  <c r="AD257"/>
  <c r="AD258" s="1"/>
  <c r="AC257"/>
  <c r="AE257" s="1"/>
  <c r="AD256"/>
  <c r="AC256"/>
  <c r="AB254"/>
  <c r="Z254"/>
  <c r="Y254"/>
  <c r="AD253"/>
  <c r="AC253"/>
  <c r="AE253" s="1"/>
  <c r="AD252"/>
  <c r="AC252"/>
  <c r="AE252" s="1"/>
  <c r="AB250"/>
  <c r="Z250"/>
  <c r="Y250"/>
  <c r="AD249"/>
  <c r="AC249"/>
  <c r="AD248"/>
  <c r="AC248"/>
  <c r="AE248" s="1"/>
  <c r="AD247"/>
  <c r="AC247"/>
  <c r="AB243"/>
  <c r="Z243"/>
  <c r="Y243"/>
  <c r="AD242"/>
  <c r="AC242"/>
  <c r="AC243" s="1"/>
  <c r="AD241"/>
  <c r="AC241"/>
  <c r="AE241" s="1"/>
  <c r="Z239"/>
  <c r="Y239"/>
  <c r="AD238"/>
  <c r="AC238"/>
  <c r="AE238" s="1"/>
  <c r="AD237"/>
  <c r="AC237"/>
  <c r="AE237" s="1"/>
  <c r="Z234"/>
  <c r="Y234"/>
  <c r="AD233"/>
  <c r="AC233"/>
  <c r="AE233" s="1"/>
  <c r="AD232"/>
  <c r="AC232"/>
  <c r="AE232" s="1"/>
  <c r="AD231"/>
  <c r="AC231"/>
  <c r="AE231" s="1"/>
  <c r="AD230"/>
  <c r="AD234" s="1"/>
  <c r="AC230"/>
  <c r="AE230" s="1"/>
  <c r="AD229"/>
  <c r="AC229"/>
  <c r="AE229" s="1"/>
  <c r="AD228"/>
  <c r="AC228"/>
  <c r="AE228" s="1"/>
  <c r="AD227"/>
  <c r="AC227"/>
  <c r="AC234" s="1"/>
  <c r="Z225"/>
  <c r="Y225"/>
  <c r="AD224"/>
  <c r="AC224"/>
  <c r="AE224" s="1"/>
  <c r="AD223"/>
  <c r="AC223"/>
  <c r="AE223" s="1"/>
  <c r="AD222"/>
  <c r="AC222"/>
  <c r="AE222" s="1"/>
  <c r="AD221"/>
  <c r="AD225" s="1"/>
  <c r="AC221"/>
  <c r="AE221" s="1"/>
  <c r="AD220"/>
  <c r="AC220"/>
  <c r="AE220" s="1"/>
  <c r="AD219"/>
  <c r="AC219"/>
  <c r="AE219" s="1"/>
  <c r="AD218"/>
  <c r="AC218"/>
  <c r="AE218" s="1"/>
  <c r="AD217"/>
  <c r="AC217"/>
  <c r="AE217" s="1"/>
  <c r="AD216"/>
  <c r="AC216"/>
  <c r="AE216" s="1"/>
  <c r="AD215"/>
  <c r="AC215"/>
  <c r="AE215" s="1"/>
  <c r="AD214"/>
  <c r="AC214"/>
  <c r="AC225" s="1"/>
  <c r="Z211"/>
  <c r="Y211"/>
  <c r="AD210"/>
  <c r="AC210"/>
  <c r="AE210" s="1"/>
  <c r="AD209"/>
  <c r="AC209"/>
  <c r="AE209" s="1"/>
  <c r="AD208"/>
  <c r="AC208"/>
  <c r="AE208" s="1"/>
  <c r="AD207"/>
  <c r="AC207"/>
  <c r="AE207" s="1"/>
  <c r="AD206"/>
  <c r="AC206"/>
  <c r="AE206" s="1"/>
  <c r="AD205"/>
  <c r="AC205"/>
  <c r="AE205" s="1"/>
  <c r="AD204"/>
  <c r="AC204"/>
  <c r="AE204" s="1"/>
  <c r="AD203"/>
  <c r="AC203"/>
  <c r="AE203" s="1"/>
  <c r="AD202"/>
  <c r="AC202"/>
  <c r="AE202" s="1"/>
  <c r="AD201"/>
  <c r="AC201"/>
  <c r="AE201" s="1"/>
  <c r="AD200"/>
  <c r="AC200"/>
  <c r="AE200" s="1"/>
  <c r="AD199"/>
  <c r="AC199"/>
  <c r="AE199" s="1"/>
  <c r="AD198"/>
  <c r="AC198"/>
  <c r="AE198" s="1"/>
  <c r="AD197"/>
  <c r="AC197"/>
  <c r="AE197" s="1"/>
  <c r="AD196"/>
  <c r="AD211" s="1"/>
  <c r="AC196"/>
  <c r="AE196" s="1"/>
  <c r="AD195"/>
  <c r="AC195"/>
  <c r="AE195" s="1"/>
  <c r="AD194"/>
  <c r="AC194"/>
  <c r="AE194" s="1"/>
  <c r="AD193"/>
  <c r="AC193"/>
  <c r="AE193" s="1"/>
  <c r="AD192"/>
  <c r="AC192"/>
  <c r="AC211" s="1"/>
  <c r="AB186"/>
  <c r="AB187" s="1"/>
  <c r="Z186"/>
  <c r="Z187" s="1"/>
  <c r="Y186"/>
  <c r="Y187" s="1"/>
  <c r="AD185"/>
  <c r="AC185"/>
  <c r="AE185" s="1"/>
  <c r="AD184"/>
  <c r="AC184"/>
  <c r="AE184" s="1"/>
  <c r="AD183"/>
  <c r="AC183"/>
  <c r="AE183" s="1"/>
  <c r="AD182"/>
  <c r="AC182"/>
  <c r="AE182" s="1"/>
  <c r="AD181"/>
  <c r="AC181"/>
  <c r="AE181" s="1"/>
  <c r="AD180"/>
  <c r="AC180"/>
  <c r="AE180" s="1"/>
  <c r="AD179"/>
  <c r="AC179"/>
  <c r="AE179" s="1"/>
  <c r="AD178"/>
  <c r="AC178"/>
  <c r="AE178" s="1"/>
  <c r="AD177"/>
  <c r="AC177"/>
  <c r="AE177" s="1"/>
  <c r="AD176"/>
  <c r="AC176"/>
  <c r="AE176" s="1"/>
  <c r="AD175"/>
  <c r="AC175"/>
  <c r="AE175" s="1"/>
  <c r="AD174"/>
  <c r="AC174"/>
  <c r="AE174" s="1"/>
  <c r="AD173"/>
  <c r="AC173"/>
  <c r="AE173" s="1"/>
  <c r="AD172"/>
  <c r="AC172"/>
  <c r="AE172" s="1"/>
  <c r="AD171"/>
  <c r="AC171"/>
  <c r="AE171" s="1"/>
  <c r="AD170"/>
  <c r="AC170"/>
  <c r="AE170" s="1"/>
  <c r="AD169"/>
  <c r="AD186" s="1"/>
  <c r="AD187" s="1"/>
  <c r="AC169"/>
  <c r="AB165"/>
  <c r="AB166" s="1"/>
  <c r="Z165"/>
  <c r="Z166" s="1"/>
  <c r="Y165"/>
  <c r="Y166" s="1"/>
  <c r="AD164"/>
  <c r="AC164"/>
  <c r="AE164" s="1"/>
  <c r="AD163"/>
  <c r="AC163"/>
  <c r="AE163" s="1"/>
  <c r="AD162"/>
  <c r="AC162"/>
  <c r="AE162" s="1"/>
  <c r="AD161"/>
  <c r="AC161"/>
  <c r="AE161" s="1"/>
  <c r="AD160"/>
  <c r="AC160"/>
  <c r="AE160" s="1"/>
  <c r="AD159"/>
  <c r="AC159"/>
  <c r="AE159" s="1"/>
  <c r="AD158"/>
  <c r="AC158"/>
  <c r="AE158" s="1"/>
  <c r="AD157"/>
  <c r="AC157"/>
  <c r="AE157" s="1"/>
  <c r="AD156"/>
  <c r="AC156"/>
  <c r="AE156" s="1"/>
  <c r="AD155"/>
  <c r="AC155"/>
  <c r="AE155" s="1"/>
  <c r="AD154"/>
  <c r="AC154"/>
  <c r="AE154" s="1"/>
  <c r="AD153"/>
  <c r="AC153"/>
  <c r="AE153" s="1"/>
  <c r="AD152"/>
  <c r="AC152"/>
  <c r="AE152" s="1"/>
  <c r="AD151"/>
  <c r="AC151"/>
  <c r="AE151" s="1"/>
  <c r="AD150"/>
  <c r="AC150"/>
  <c r="AE150" s="1"/>
  <c r="AD149"/>
  <c r="AC149"/>
  <c r="AE149" s="1"/>
  <c r="AD148"/>
  <c r="AC148"/>
  <c r="AB144"/>
  <c r="Z144"/>
  <c r="Y144"/>
  <c r="AD143"/>
  <c r="AC143"/>
  <c r="AE143" s="1"/>
  <c r="AD142"/>
  <c r="AD144" s="1"/>
  <c r="AC142"/>
  <c r="AE142" s="1"/>
  <c r="AB140"/>
  <c r="X6" i="105" s="1"/>
  <c r="Z140" i="90"/>
  <c r="Y140"/>
  <c r="AD139"/>
  <c r="AC139"/>
  <c r="AE139" s="1"/>
  <c r="AD138"/>
  <c r="AC138"/>
  <c r="AE138" s="1"/>
  <c r="AD137"/>
  <c r="AC137"/>
  <c r="AE137" s="1"/>
  <c r="AD136"/>
  <c r="AD140" s="1"/>
  <c r="AC136"/>
  <c r="AE136" s="1"/>
  <c r="AE140" s="1"/>
  <c r="AB134"/>
  <c r="Y6" i="105" s="1"/>
  <c r="Z134" i="90"/>
  <c r="Y134"/>
  <c r="AD133"/>
  <c r="AC133"/>
  <c r="AE133" s="1"/>
  <c r="AD132"/>
  <c r="AC132"/>
  <c r="AE132" s="1"/>
  <c r="AD131"/>
  <c r="AC131"/>
  <c r="AE131" s="1"/>
  <c r="AD130"/>
  <c r="AC130"/>
  <c r="AE130" s="1"/>
  <c r="AD129"/>
  <c r="AC129"/>
  <c r="AE129" s="1"/>
  <c r="AD128"/>
  <c r="AC128"/>
  <c r="AE128" s="1"/>
  <c r="AD127"/>
  <c r="AC127"/>
  <c r="AE127" s="1"/>
  <c r="AD126"/>
  <c r="AC126"/>
  <c r="AE126" s="1"/>
  <c r="AD125"/>
  <c r="AD134" s="1"/>
  <c r="AC125"/>
  <c r="AD124"/>
  <c r="AC124"/>
  <c r="AE124" s="1"/>
  <c r="AB120"/>
  <c r="Z120"/>
  <c r="Y120"/>
  <c r="AD119"/>
  <c r="AC119"/>
  <c r="AE119" s="1"/>
  <c r="AD118"/>
  <c r="AC118"/>
  <c r="AE118" s="1"/>
  <c r="AD117"/>
  <c r="AC117"/>
  <c r="AE117" s="1"/>
  <c r="AD116"/>
  <c r="AC116"/>
  <c r="AE116" s="1"/>
  <c r="AB114"/>
  <c r="Z114"/>
  <c r="Y114"/>
  <c r="AD113"/>
  <c r="AC113"/>
  <c r="AE113" s="1"/>
  <c r="AD112"/>
  <c r="AC112"/>
  <c r="AE112" s="1"/>
  <c r="AD111"/>
  <c r="AC111"/>
  <c r="AE111" s="1"/>
  <c r="AD110"/>
  <c r="AD114" s="1"/>
  <c r="AC110"/>
  <c r="AE110" s="1"/>
  <c r="AD109"/>
  <c r="AC109"/>
  <c r="AE109" s="1"/>
  <c r="AB108"/>
  <c r="Z108"/>
  <c r="Y108"/>
  <c r="AD107"/>
  <c r="AC107"/>
  <c r="AE107" s="1"/>
  <c r="AD106"/>
  <c r="AC106"/>
  <c r="AE106" s="1"/>
  <c r="AD105"/>
  <c r="AC105"/>
  <c r="AE105" s="1"/>
  <c r="AD104"/>
  <c r="AC104"/>
  <c r="AD103"/>
  <c r="AC103"/>
  <c r="AE103" s="1"/>
  <c r="AB102"/>
  <c r="Z102"/>
  <c r="Y102"/>
  <c r="AD101"/>
  <c r="AC101"/>
  <c r="AE101" s="1"/>
  <c r="AD100"/>
  <c r="AC100"/>
  <c r="AE100" s="1"/>
  <c r="AD99"/>
  <c r="AC99"/>
  <c r="AE99" s="1"/>
  <c r="AD98"/>
  <c r="AC98"/>
  <c r="AE98" s="1"/>
  <c r="AE102" s="1"/>
  <c r="AD97"/>
  <c r="AC97"/>
  <c r="AE97" s="1"/>
  <c r="AB96"/>
  <c r="Z96"/>
  <c r="Y96"/>
  <c r="AD95"/>
  <c r="AC95"/>
  <c r="AE95" s="1"/>
  <c r="AD94"/>
  <c r="AC94"/>
  <c r="AE94" s="1"/>
  <c r="AD93"/>
  <c r="AC93"/>
  <c r="AE93" s="1"/>
  <c r="AD92"/>
  <c r="AD96" s="1"/>
  <c r="AC92"/>
  <c r="AC96" s="1"/>
  <c r="AD91"/>
  <c r="AC91"/>
  <c r="AE91" s="1"/>
  <c r="AB90"/>
  <c r="Z90"/>
  <c r="Y90"/>
  <c r="AD89"/>
  <c r="AC89"/>
  <c r="AE89" s="1"/>
  <c r="AD88"/>
  <c r="AC88"/>
  <c r="AE88" s="1"/>
  <c r="AD87"/>
  <c r="AC87"/>
  <c r="AE87" s="1"/>
  <c r="AD86"/>
  <c r="AD90" s="1"/>
  <c r="AC86"/>
  <c r="AE86" s="1"/>
  <c r="AD85"/>
  <c r="AC85"/>
  <c r="AE85" s="1"/>
  <c r="AD84"/>
  <c r="AC84"/>
  <c r="AE84" s="1"/>
  <c r="AC83"/>
  <c r="AB83"/>
  <c r="Z83"/>
  <c r="Y83"/>
  <c r="AE82"/>
  <c r="AE83" s="1"/>
  <c r="AD82"/>
  <c r="AD83" s="1"/>
  <c r="AB81"/>
  <c r="Z81"/>
  <c r="Y81"/>
  <c r="AD80"/>
  <c r="AC80"/>
  <c r="AE80" s="1"/>
  <c r="AD79"/>
  <c r="AC79"/>
  <c r="AE79" s="1"/>
  <c r="AD78"/>
  <c r="AC78"/>
  <c r="AE78" s="1"/>
  <c r="Z76"/>
  <c r="Y76"/>
  <c r="AD75"/>
  <c r="AC75"/>
  <c r="AE75" s="1"/>
  <c r="AD74"/>
  <c r="AC74"/>
  <c r="AE74" s="1"/>
  <c r="AD73"/>
  <c r="AC73"/>
  <c r="AE73" s="1"/>
  <c r="AD72"/>
  <c r="AC72"/>
  <c r="AE72" s="1"/>
  <c r="AD71"/>
  <c r="AC71"/>
  <c r="AE71" s="1"/>
  <c r="AD70"/>
  <c r="AC70"/>
  <c r="AE70" s="1"/>
  <c r="AD69"/>
  <c r="AC69"/>
  <c r="AE69" s="1"/>
  <c r="AD68"/>
  <c r="AC68"/>
  <c r="AE68" s="1"/>
  <c r="AD67"/>
  <c r="AC67"/>
  <c r="AE67" s="1"/>
  <c r="AD66"/>
  <c r="AC66"/>
  <c r="AE66" s="1"/>
  <c r="AD65"/>
  <c r="AC65"/>
  <c r="AE65" s="1"/>
  <c r="AD64"/>
  <c r="AC64"/>
  <c r="AE64" s="1"/>
  <c r="AD63"/>
  <c r="AC63"/>
  <c r="AE63" s="1"/>
  <c r="AD62"/>
  <c r="AC62"/>
  <c r="AE62" s="1"/>
  <c r="AD61"/>
  <c r="AC61"/>
  <c r="AE61" s="1"/>
  <c r="AD60"/>
  <c r="AC60"/>
  <c r="AE60" s="1"/>
  <c r="AD59"/>
  <c r="AC59"/>
  <c r="AE59" s="1"/>
  <c r="AD58"/>
  <c r="AC58"/>
  <c r="AE58" s="1"/>
  <c r="AD57"/>
  <c r="AC57"/>
  <c r="AE57" s="1"/>
  <c r="AD56"/>
  <c r="AC56"/>
  <c r="AE56" s="1"/>
  <c r="AD55"/>
  <c r="AC55"/>
  <c r="AE55" s="1"/>
  <c r="AD54"/>
  <c r="AD76" s="1"/>
  <c r="AD77" s="1"/>
  <c r="AC54"/>
  <c r="AB52"/>
  <c r="Z52"/>
  <c r="Y52"/>
  <c r="AD51"/>
  <c r="AC51"/>
  <c r="AD50"/>
  <c r="AC50"/>
  <c r="AE50" s="1"/>
  <c r="AD49"/>
  <c r="AC49"/>
  <c r="AD48"/>
  <c r="AD52" s="1"/>
  <c r="AC48"/>
  <c r="AD47"/>
  <c r="AC47"/>
  <c r="AD46"/>
  <c r="AC46"/>
  <c r="AE46" s="1"/>
  <c r="Z44"/>
  <c r="Z45" s="1"/>
  <c r="AD43"/>
  <c r="AC43"/>
  <c r="AE43" s="1"/>
  <c r="AD42"/>
  <c r="AC42"/>
  <c r="AE42" s="1"/>
  <c r="AD41"/>
  <c r="AC41"/>
  <c r="AE41" s="1"/>
  <c r="AD40"/>
  <c r="AC40"/>
  <c r="AE40" s="1"/>
  <c r="AD39"/>
  <c r="AC39"/>
  <c r="AE39" s="1"/>
  <c r="AD38"/>
  <c r="AC38"/>
  <c r="AE38" s="1"/>
  <c r="AD37"/>
  <c r="AC37"/>
  <c r="AE37" s="1"/>
  <c r="AD36"/>
  <c r="AC36"/>
  <c r="AE36" s="1"/>
  <c r="AD35"/>
  <c r="AC35"/>
  <c r="AE35" s="1"/>
  <c r="AD34"/>
  <c r="AC34"/>
  <c r="AE34" s="1"/>
  <c r="AD33"/>
  <c r="AC33"/>
  <c r="AE33" s="1"/>
  <c r="AD32"/>
  <c r="AC32"/>
  <c r="AE32" s="1"/>
  <c r="AD31"/>
  <c r="AC31"/>
  <c r="AE31" s="1"/>
  <c r="AD30"/>
  <c r="AC30"/>
  <c r="AE30" s="1"/>
  <c r="AD29"/>
  <c r="AC29"/>
  <c r="AE29" s="1"/>
  <c r="AD28"/>
  <c r="AC28"/>
  <c r="AE28" s="1"/>
  <c r="AD27"/>
  <c r="AC27"/>
  <c r="AE27" s="1"/>
  <c r="AD26"/>
  <c r="AC26"/>
  <c r="AE26" s="1"/>
  <c r="AD25"/>
  <c r="AC25"/>
  <c r="AE25" s="1"/>
  <c r="AD24"/>
  <c r="AC24"/>
  <c r="AE24" s="1"/>
  <c r="AD23"/>
  <c r="AD44" s="1"/>
  <c r="AD45" s="1"/>
  <c r="AC23"/>
  <c r="AC44" s="1"/>
  <c r="AB21"/>
  <c r="Z21"/>
  <c r="Y21"/>
  <c r="AD20"/>
  <c r="AC20"/>
  <c r="AE20" s="1"/>
  <c r="AE19"/>
  <c r="AD19"/>
  <c r="AD18"/>
  <c r="AC18"/>
  <c r="AE18" s="1"/>
  <c r="AD17"/>
  <c r="AC17"/>
  <c r="Z380" i="91"/>
  <c r="Y380"/>
  <c r="AD379"/>
  <c r="AC379"/>
  <c r="AD378"/>
  <c r="AC378"/>
  <c r="AE378" s="1"/>
  <c r="AD377"/>
  <c r="AC377"/>
  <c r="AD376"/>
  <c r="AC376"/>
  <c r="AE376" s="1"/>
  <c r="AD375"/>
  <c r="AC375"/>
  <c r="AD374"/>
  <c r="AC374"/>
  <c r="AE374" s="1"/>
  <c r="AD373"/>
  <c r="AC373"/>
  <c r="AD372"/>
  <c r="AC372"/>
  <c r="AE372" s="1"/>
  <c r="AD371"/>
  <c r="AC371"/>
  <c r="AD370"/>
  <c r="AC370"/>
  <c r="AE370" s="1"/>
  <c r="AD369"/>
  <c r="AC369"/>
  <c r="AD368"/>
  <c r="AC368"/>
  <c r="AE368" s="1"/>
  <c r="AD367"/>
  <c r="AC367"/>
  <c r="AD366"/>
  <c r="AC366"/>
  <c r="AE366" s="1"/>
  <c r="AD365"/>
  <c r="AC365"/>
  <c r="AD364"/>
  <c r="AC364"/>
  <c r="AE364" s="1"/>
  <c r="AD363"/>
  <c r="AC363"/>
  <c r="AD362"/>
  <c r="AC362"/>
  <c r="AE362" s="1"/>
  <c r="AD361"/>
  <c r="AC361"/>
  <c r="AD360"/>
  <c r="AD380" s="1"/>
  <c r="AD381" s="1"/>
  <c r="AC360"/>
  <c r="AB358"/>
  <c r="Z358"/>
  <c r="Y358"/>
  <c r="AD357"/>
  <c r="AC357"/>
  <c r="AE357" s="1"/>
  <c r="AD356"/>
  <c r="AC356"/>
  <c r="AE356" s="1"/>
  <c r="AD355"/>
  <c r="AC355"/>
  <c r="AE355" s="1"/>
  <c r="AD354"/>
  <c r="AC354"/>
  <c r="AE354" s="1"/>
  <c r="AD353"/>
  <c r="AC353"/>
  <c r="AE353" s="1"/>
  <c r="AD352"/>
  <c r="AC352"/>
  <c r="AE352" s="1"/>
  <c r="AD351"/>
  <c r="AC351"/>
  <c r="AE351" s="1"/>
  <c r="AD350"/>
  <c r="AC350"/>
  <c r="AE350" s="1"/>
  <c r="AD349"/>
  <c r="AC349"/>
  <c r="AE349" s="1"/>
  <c r="AD348"/>
  <c r="AD358" s="1"/>
  <c r="AC348"/>
  <c r="AC358" s="1"/>
  <c r="AB344"/>
  <c r="Z344"/>
  <c r="Y344"/>
  <c r="AD343"/>
  <c r="AC343"/>
  <c r="AE343" s="1"/>
  <c r="AD342"/>
  <c r="AC342"/>
  <c r="AC344" s="1"/>
  <c r="AB339"/>
  <c r="Z339"/>
  <c r="Y339"/>
  <c r="AE338"/>
  <c r="K6" i="117" s="1"/>
  <c r="AD338" i="91"/>
  <c r="AE337"/>
  <c r="H6" i="117" s="1"/>
  <c r="AD337" i="91"/>
  <c r="AD336"/>
  <c r="AE336"/>
  <c r="AD335"/>
  <c r="AC339"/>
  <c r="AC333"/>
  <c r="AD384" s="1"/>
  <c r="AB333"/>
  <c r="Z333"/>
  <c r="Y333"/>
  <c r="AE332"/>
  <c r="AE331"/>
  <c r="AE330"/>
  <c r="AD330"/>
  <c r="AD333" s="1"/>
  <c r="AE329"/>
  <c r="AD324"/>
  <c r="AC324"/>
  <c r="AE324" s="1"/>
  <c r="AD323"/>
  <c r="AC323"/>
  <c r="AD322"/>
  <c r="AE322"/>
  <c r="AD321"/>
  <c r="AC321"/>
  <c r="AD320"/>
  <c r="AC320"/>
  <c r="AE320" s="1"/>
  <c r="AD319"/>
  <c r="AC319"/>
  <c r="AD318"/>
  <c r="AD317"/>
  <c r="AD316"/>
  <c r="AC316"/>
  <c r="AD315"/>
  <c r="AC315"/>
  <c r="AE315" s="1"/>
  <c r="AD314"/>
  <c r="AC314"/>
  <c r="AD313"/>
  <c r="AC313"/>
  <c r="AE313" s="1"/>
  <c r="AD312"/>
  <c r="AD311"/>
  <c r="AC311"/>
  <c r="AE311" s="1"/>
  <c r="AD310"/>
  <c r="AC310"/>
  <c r="AD309"/>
  <c r="AC309"/>
  <c r="AE309" s="1"/>
  <c r="AD308"/>
  <c r="AC308"/>
  <c r="AD305"/>
  <c r="AD303"/>
  <c r="AC303"/>
  <c r="AC302"/>
  <c r="AD301"/>
  <c r="AC301"/>
  <c r="AE301" s="1"/>
  <c r="AC300"/>
  <c r="AD299"/>
  <c r="AC299"/>
  <c r="AE299" s="1"/>
  <c r="AC298"/>
  <c r="AD297"/>
  <c r="AC297"/>
  <c r="AE297" s="1"/>
  <c r="AC296"/>
  <c r="AD295"/>
  <c r="AC295"/>
  <c r="AE295" s="1"/>
  <c r="AC294"/>
  <c r="AD293"/>
  <c r="AC293"/>
  <c r="AE293" s="1"/>
  <c r="AC292"/>
  <c r="AD291"/>
  <c r="AC291"/>
  <c r="AE291" s="1"/>
  <c r="AC290"/>
  <c r="AD289"/>
  <c r="AC289"/>
  <c r="AE289" s="1"/>
  <c r="AC288"/>
  <c r="AD287"/>
  <c r="AC287"/>
  <c r="AE287" s="1"/>
  <c r="AC286"/>
  <c r="AD285"/>
  <c r="AC285"/>
  <c r="AE285" s="1"/>
  <c r="AC284"/>
  <c r="AD283"/>
  <c r="AC283"/>
  <c r="AE283" s="1"/>
  <c r="AC282"/>
  <c r="AD281"/>
  <c r="AC281"/>
  <c r="AE281" s="1"/>
  <c r="AC280"/>
  <c r="AC279"/>
  <c r="AE279" s="1"/>
  <c r="AB276"/>
  <c r="Z276"/>
  <c r="Y276"/>
  <c r="AD275"/>
  <c r="AC275"/>
  <c r="AE275" s="1"/>
  <c r="AD274"/>
  <c r="AC274"/>
  <c r="AE274" s="1"/>
  <c r="AE276" s="1"/>
  <c r="Z272"/>
  <c r="Y272"/>
  <c r="AD271"/>
  <c r="AE271"/>
  <c r="AE270"/>
  <c r="AD270"/>
  <c r="AE269"/>
  <c r="AD269"/>
  <c r="AD268"/>
  <c r="AC268"/>
  <c r="AE268" s="1"/>
  <c r="AD267"/>
  <c r="AD272" s="1"/>
  <c r="AB265"/>
  <c r="Z265"/>
  <c r="Y265"/>
  <c r="AD264"/>
  <c r="AD265" s="1"/>
  <c r="AC264"/>
  <c r="AC265" s="1"/>
  <c r="AC261"/>
  <c r="AB261"/>
  <c r="Z261"/>
  <c r="Y261"/>
  <c r="AE260"/>
  <c r="AE261" s="1"/>
  <c r="AD260"/>
  <c r="AD261" s="1"/>
  <c r="AB258"/>
  <c r="Z258"/>
  <c r="Y258"/>
  <c r="AD257"/>
  <c r="AC257"/>
  <c r="AE257" s="1"/>
  <c r="AD256"/>
  <c r="AD258" s="1"/>
  <c r="AC256"/>
  <c r="AC258" s="1"/>
  <c r="AB254"/>
  <c r="Z254"/>
  <c r="Y254"/>
  <c r="AD253"/>
  <c r="AC253"/>
  <c r="AE253" s="1"/>
  <c r="AD252"/>
  <c r="AC252"/>
  <c r="AB250"/>
  <c r="Z250"/>
  <c r="Y250"/>
  <c r="AD249"/>
  <c r="AC249"/>
  <c r="AE249" s="1"/>
  <c r="AD248"/>
  <c r="AC248"/>
  <c r="AE248" s="1"/>
  <c r="AD247"/>
  <c r="AD250" s="1"/>
  <c r="AC247"/>
  <c r="AC250" s="1"/>
  <c r="AB243"/>
  <c r="Z243"/>
  <c r="Y243"/>
  <c r="AD242"/>
  <c r="AC242"/>
  <c r="AD241"/>
  <c r="AC241"/>
  <c r="AE241" s="1"/>
  <c r="Z239"/>
  <c r="Y239"/>
  <c r="AD238"/>
  <c r="AC238"/>
  <c r="AE238" s="1"/>
  <c r="AD237"/>
  <c r="AC237"/>
  <c r="AE237" s="1"/>
  <c r="Z234"/>
  <c r="Y234"/>
  <c r="AD233"/>
  <c r="AC233"/>
  <c r="AE233" s="1"/>
  <c r="AD232"/>
  <c r="AC232"/>
  <c r="AE232" s="1"/>
  <c r="AD231"/>
  <c r="AC231"/>
  <c r="AE231" s="1"/>
  <c r="AD230"/>
  <c r="AD234" s="1"/>
  <c r="AC230"/>
  <c r="AE230" s="1"/>
  <c r="AD229"/>
  <c r="AC229"/>
  <c r="AE229" s="1"/>
  <c r="AD228"/>
  <c r="AC228"/>
  <c r="AE228" s="1"/>
  <c r="AD227"/>
  <c r="AC227"/>
  <c r="Z225"/>
  <c r="Y225"/>
  <c r="AD224"/>
  <c r="AC224"/>
  <c r="AE224" s="1"/>
  <c r="AD223"/>
  <c r="AC223"/>
  <c r="AE223" s="1"/>
  <c r="AD222"/>
  <c r="AC222"/>
  <c r="AE222" s="1"/>
  <c r="AD221"/>
  <c r="AD225" s="1"/>
  <c r="AC221"/>
  <c r="AE221" s="1"/>
  <c r="AD220"/>
  <c r="AC220"/>
  <c r="AE220" s="1"/>
  <c r="AD219"/>
  <c r="AC219"/>
  <c r="AE219" s="1"/>
  <c r="AD218"/>
  <c r="AC218"/>
  <c r="AE218" s="1"/>
  <c r="AD217"/>
  <c r="AC217"/>
  <c r="AE217" s="1"/>
  <c r="AC216"/>
  <c r="AE216" s="1"/>
  <c r="AD215"/>
  <c r="AC215"/>
  <c r="AE215" s="1"/>
  <c r="AD214"/>
  <c r="AC214"/>
  <c r="AE214" s="1"/>
  <c r="AE225" s="1"/>
  <c r="Z211"/>
  <c r="Y211"/>
  <c r="AD210"/>
  <c r="AC210"/>
  <c r="AE210" s="1"/>
  <c r="AD209"/>
  <c r="AC209"/>
  <c r="AE209" s="1"/>
  <c r="AD208"/>
  <c r="AC208"/>
  <c r="AE208" s="1"/>
  <c r="AD207"/>
  <c r="AC207"/>
  <c r="AE207" s="1"/>
  <c r="AD206"/>
  <c r="AC206"/>
  <c r="AE206" s="1"/>
  <c r="AD205"/>
  <c r="AC205"/>
  <c r="AE205" s="1"/>
  <c r="AD204"/>
  <c r="AC204"/>
  <c r="AE204" s="1"/>
  <c r="AD203"/>
  <c r="AC203"/>
  <c r="AE203" s="1"/>
  <c r="AD202"/>
  <c r="AC202"/>
  <c r="AE202" s="1"/>
  <c r="AD201"/>
  <c r="AC201"/>
  <c r="AE201" s="1"/>
  <c r="AD200"/>
  <c r="AC200"/>
  <c r="AE200" s="1"/>
  <c r="AD199"/>
  <c r="AC199"/>
  <c r="AE199" s="1"/>
  <c r="AD198"/>
  <c r="AC198"/>
  <c r="AE198" s="1"/>
  <c r="AD197"/>
  <c r="AC197"/>
  <c r="AE197" s="1"/>
  <c r="AD196"/>
  <c r="AD211" s="1"/>
  <c r="AC196"/>
  <c r="AE196" s="1"/>
  <c r="AD195"/>
  <c r="AC195"/>
  <c r="AE195" s="1"/>
  <c r="AD194"/>
  <c r="AC194"/>
  <c r="AE194" s="1"/>
  <c r="AD193"/>
  <c r="AC193"/>
  <c r="AE193" s="1"/>
  <c r="AD192"/>
  <c r="AC192"/>
  <c r="AC211" s="1"/>
  <c r="AB186"/>
  <c r="AB187" s="1"/>
  <c r="Z186"/>
  <c r="Z187" s="1"/>
  <c r="Y186"/>
  <c r="Y187" s="1"/>
  <c r="AD185"/>
  <c r="AC185"/>
  <c r="AE185" s="1"/>
  <c r="AD184"/>
  <c r="AC184"/>
  <c r="AE184" s="1"/>
  <c r="AD183"/>
  <c r="AC183"/>
  <c r="AE183" s="1"/>
  <c r="AD182"/>
  <c r="AC182"/>
  <c r="AE182" s="1"/>
  <c r="AD181"/>
  <c r="AC181"/>
  <c r="AE181" s="1"/>
  <c r="AD180"/>
  <c r="AC180"/>
  <c r="AE180" s="1"/>
  <c r="AD179"/>
  <c r="AC179"/>
  <c r="AE179" s="1"/>
  <c r="AD178"/>
  <c r="AC178"/>
  <c r="AE178" s="1"/>
  <c r="AD177"/>
  <c r="AC177"/>
  <c r="AE177" s="1"/>
  <c r="AD176"/>
  <c r="AC176"/>
  <c r="AE176" s="1"/>
  <c r="AD175"/>
  <c r="AC175"/>
  <c r="AE175" s="1"/>
  <c r="AD174"/>
  <c r="AC174"/>
  <c r="AE174" s="1"/>
  <c r="AD173"/>
  <c r="AC173"/>
  <c r="AE173" s="1"/>
  <c r="AD172"/>
  <c r="AC172"/>
  <c r="AE172" s="1"/>
  <c r="AD171"/>
  <c r="AC171"/>
  <c r="AE171" s="1"/>
  <c r="AD170"/>
  <c r="AC170"/>
  <c r="AE170" s="1"/>
  <c r="AD169"/>
  <c r="AD186" s="1"/>
  <c r="AD187" s="1"/>
  <c r="AC169"/>
  <c r="AB165"/>
  <c r="AB166" s="1"/>
  <c r="Z165"/>
  <c r="Z166" s="1"/>
  <c r="Y165"/>
  <c r="Y166" s="1"/>
  <c r="AD164"/>
  <c r="AC164"/>
  <c r="AE164" s="1"/>
  <c r="AD163"/>
  <c r="AC163"/>
  <c r="AE163" s="1"/>
  <c r="AD162"/>
  <c r="AC162"/>
  <c r="AE162" s="1"/>
  <c r="AD161"/>
  <c r="AC161"/>
  <c r="AE161" s="1"/>
  <c r="AD160"/>
  <c r="AC160"/>
  <c r="AE160" s="1"/>
  <c r="AD159"/>
  <c r="AC159"/>
  <c r="AE159" s="1"/>
  <c r="AD158"/>
  <c r="AC158"/>
  <c r="AE158" s="1"/>
  <c r="AD157"/>
  <c r="AC157"/>
  <c r="AE157" s="1"/>
  <c r="AD156"/>
  <c r="AC156"/>
  <c r="AE156" s="1"/>
  <c r="AD155"/>
  <c r="AC155"/>
  <c r="AE155" s="1"/>
  <c r="AD154"/>
  <c r="AC154"/>
  <c r="AE154" s="1"/>
  <c r="AD153"/>
  <c r="AC153"/>
  <c r="AE153" s="1"/>
  <c r="AD152"/>
  <c r="AC152"/>
  <c r="AE152" s="1"/>
  <c r="AD151"/>
  <c r="AC151"/>
  <c r="AE151" s="1"/>
  <c r="AD150"/>
  <c r="AC150"/>
  <c r="AE150" s="1"/>
  <c r="AD149"/>
  <c r="AC149"/>
  <c r="AE149" s="1"/>
  <c r="AD148"/>
  <c r="AC148"/>
  <c r="AB144"/>
  <c r="Z144"/>
  <c r="Y144"/>
  <c r="AD143"/>
  <c r="AC143"/>
  <c r="AC144" s="1"/>
  <c r="AD142"/>
  <c r="AD144" s="1"/>
  <c r="AC142"/>
  <c r="AE142" s="1"/>
  <c r="AB140"/>
  <c r="Z140"/>
  <c r="Y140"/>
  <c r="AD139"/>
  <c r="AC139"/>
  <c r="AE139" s="1"/>
  <c r="AD138"/>
  <c r="AC138"/>
  <c r="AE138" s="1"/>
  <c r="AD137"/>
  <c r="AC137"/>
  <c r="AD136"/>
  <c r="AD140" s="1"/>
  <c r="AC136"/>
  <c r="AE136" s="1"/>
  <c r="AB134"/>
  <c r="Z134"/>
  <c r="Y134"/>
  <c r="AD133"/>
  <c r="AC133"/>
  <c r="AE133" s="1"/>
  <c r="AD132"/>
  <c r="AC132"/>
  <c r="AE132" s="1"/>
  <c r="AD131"/>
  <c r="AC131"/>
  <c r="AE131" s="1"/>
  <c r="AD130"/>
  <c r="AC130"/>
  <c r="AE130" s="1"/>
  <c r="AD129"/>
  <c r="AC129"/>
  <c r="AE129" s="1"/>
  <c r="AD128"/>
  <c r="AC128"/>
  <c r="AE128" s="1"/>
  <c r="AD127"/>
  <c r="AC127"/>
  <c r="AE127" s="1"/>
  <c r="AD126"/>
  <c r="AC126"/>
  <c r="AE126" s="1"/>
  <c r="AD125"/>
  <c r="AD134" s="1"/>
  <c r="AC125"/>
  <c r="AD124"/>
  <c r="AC124"/>
  <c r="AE124" s="1"/>
  <c r="AB120"/>
  <c r="Z120"/>
  <c r="Y120"/>
  <c r="AD119"/>
  <c r="AC119"/>
  <c r="AE119" s="1"/>
  <c r="AD118"/>
  <c r="AC118"/>
  <c r="AE118" s="1"/>
  <c r="AD117"/>
  <c r="AC117"/>
  <c r="AE117" s="1"/>
  <c r="AD116"/>
  <c r="AC116"/>
  <c r="AB114"/>
  <c r="Z114"/>
  <c r="Y114"/>
  <c r="AD113"/>
  <c r="AC113"/>
  <c r="AE113" s="1"/>
  <c r="AD112"/>
  <c r="AC112"/>
  <c r="AE112" s="1"/>
  <c r="AD111"/>
  <c r="AC111"/>
  <c r="AE111" s="1"/>
  <c r="AD110"/>
  <c r="AD114" s="1"/>
  <c r="AC110"/>
  <c r="AD109"/>
  <c r="AC109"/>
  <c r="AE109" s="1"/>
  <c r="AB108"/>
  <c r="Z108"/>
  <c r="Y108"/>
  <c r="AD107"/>
  <c r="AC107"/>
  <c r="AE107" s="1"/>
  <c r="AD106"/>
  <c r="AC106"/>
  <c r="AE106" s="1"/>
  <c r="AD105"/>
  <c r="AC105"/>
  <c r="AE105" s="1"/>
  <c r="AD104"/>
  <c r="AC104"/>
  <c r="AE104" s="1"/>
  <c r="AD103"/>
  <c r="AC103"/>
  <c r="AE103" s="1"/>
  <c r="AB102"/>
  <c r="Z102"/>
  <c r="Y102"/>
  <c r="AD101"/>
  <c r="AC101"/>
  <c r="AE101" s="1"/>
  <c r="AD100"/>
  <c r="AC100"/>
  <c r="AE100" s="1"/>
  <c r="AD99"/>
  <c r="AC99"/>
  <c r="AE99" s="1"/>
  <c r="AD98"/>
  <c r="AC98"/>
  <c r="AC102" s="1"/>
  <c r="AD97"/>
  <c r="AC97"/>
  <c r="AE97" s="1"/>
  <c r="AB96"/>
  <c r="Z96"/>
  <c r="Y96"/>
  <c r="AD95"/>
  <c r="AC95"/>
  <c r="AE95" s="1"/>
  <c r="AD94"/>
  <c r="AC94"/>
  <c r="AE94" s="1"/>
  <c r="AD93"/>
  <c r="AC93"/>
  <c r="AE93" s="1"/>
  <c r="AD92"/>
  <c r="AD96" s="1"/>
  <c r="AC92"/>
  <c r="AE92" s="1"/>
  <c r="AE96" s="1"/>
  <c r="AD91"/>
  <c r="AC91"/>
  <c r="AE91" s="1"/>
  <c r="AB90"/>
  <c r="Z90"/>
  <c r="Y90"/>
  <c r="AD89"/>
  <c r="AC89"/>
  <c r="AE89" s="1"/>
  <c r="AD88"/>
  <c r="AC88"/>
  <c r="AE88" s="1"/>
  <c r="AD87"/>
  <c r="AC87"/>
  <c r="AE87" s="1"/>
  <c r="AD86"/>
  <c r="AD90" s="1"/>
  <c r="AC86"/>
  <c r="AD85"/>
  <c r="AC85"/>
  <c r="AE85" s="1"/>
  <c r="AD84"/>
  <c r="AC84"/>
  <c r="AE84" s="1"/>
  <c r="AC83"/>
  <c r="AB83"/>
  <c r="Z83"/>
  <c r="Y83"/>
  <c r="AE82"/>
  <c r="AE83" s="1"/>
  <c r="AD82"/>
  <c r="AD83" s="1"/>
  <c r="AB81"/>
  <c r="Z81"/>
  <c r="Y81"/>
  <c r="AD80"/>
  <c r="AC80"/>
  <c r="AE80" s="1"/>
  <c r="AD79"/>
  <c r="AC79"/>
  <c r="AD78"/>
  <c r="AC78"/>
  <c r="AE78" s="1"/>
  <c r="Z76"/>
  <c r="Y76"/>
  <c r="AD75"/>
  <c r="AC75"/>
  <c r="AE75" s="1"/>
  <c r="AD74"/>
  <c r="AC74"/>
  <c r="AE74" s="1"/>
  <c r="AD73"/>
  <c r="AC73"/>
  <c r="AE73" s="1"/>
  <c r="AD72"/>
  <c r="AC72"/>
  <c r="AE72" s="1"/>
  <c r="AD71"/>
  <c r="AC71"/>
  <c r="AE71" s="1"/>
  <c r="AD70"/>
  <c r="AC70"/>
  <c r="AE70" s="1"/>
  <c r="AD69"/>
  <c r="AC69"/>
  <c r="AE69" s="1"/>
  <c r="AD68"/>
  <c r="AC68"/>
  <c r="AE68" s="1"/>
  <c r="AD67"/>
  <c r="AC67"/>
  <c r="AE67" s="1"/>
  <c r="AD66"/>
  <c r="AC66"/>
  <c r="AE66" s="1"/>
  <c r="AD65"/>
  <c r="AC65"/>
  <c r="AE65" s="1"/>
  <c r="AD64"/>
  <c r="AC64"/>
  <c r="AE64" s="1"/>
  <c r="AD63"/>
  <c r="AC63"/>
  <c r="AE63" s="1"/>
  <c r="AD62"/>
  <c r="AC62"/>
  <c r="AE62" s="1"/>
  <c r="AD61"/>
  <c r="AC61"/>
  <c r="AE61" s="1"/>
  <c r="AD60"/>
  <c r="AC60"/>
  <c r="AE60" s="1"/>
  <c r="AD59"/>
  <c r="AC59"/>
  <c r="AE59" s="1"/>
  <c r="AD58"/>
  <c r="AC58"/>
  <c r="AE58" s="1"/>
  <c r="AD57"/>
  <c r="AC57"/>
  <c r="AE57" s="1"/>
  <c r="AD56"/>
  <c r="AC56"/>
  <c r="AE56" s="1"/>
  <c r="AD55"/>
  <c r="AC55"/>
  <c r="AE55" s="1"/>
  <c r="AD54"/>
  <c r="AD76" s="1"/>
  <c r="AD77" s="1"/>
  <c r="AC54"/>
  <c r="AB52"/>
  <c r="Z52"/>
  <c r="Y52"/>
  <c r="AD51"/>
  <c r="AC51"/>
  <c r="AE51" s="1"/>
  <c r="AD50"/>
  <c r="AC50"/>
  <c r="AE50" s="1"/>
  <c r="AD49"/>
  <c r="AC49"/>
  <c r="AE49" s="1"/>
  <c r="AD48"/>
  <c r="AD52" s="1"/>
  <c r="AC48"/>
  <c r="AE48" s="1"/>
  <c r="AD47"/>
  <c r="AC47"/>
  <c r="AE47" s="1"/>
  <c r="AD46"/>
  <c r="AC46"/>
  <c r="AE46" s="1"/>
  <c r="Z44"/>
  <c r="Z45" s="1"/>
  <c r="AD43"/>
  <c r="AC43"/>
  <c r="AE43" s="1"/>
  <c r="AD42"/>
  <c r="AC42"/>
  <c r="AE42" s="1"/>
  <c r="AD41"/>
  <c r="AC41"/>
  <c r="AE41" s="1"/>
  <c r="AD40"/>
  <c r="AC40"/>
  <c r="AE40" s="1"/>
  <c r="AD39"/>
  <c r="AC39"/>
  <c r="AE39" s="1"/>
  <c r="AD38"/>
  <c r="AC38"/>
  <c r="AE38" s="1"/>
  <c r="AD37"/>
  <c r="AC37"/>
  <c r="AE37" s="1"/>
  <c r="AD36"/>
  <c r="AC36"/>
  <c r="AE36" s="1"/>
  <c r="AD35"/>
  <c r="AC35"/>
  <c r="AE35" s="1"/>
  <c r="AD34"/>
  <c r="AC34"/>
  <c r="AE34" s="1"/>
  <c r="AD33"/>
  <c r="AC33"/>
  <c r="AE33" s="1"/>
  <c r="AD32"/>
  <c r="AC32"/>
  <c r="AE32" s="1"/>
  <c r="AD31"/>
  <c r="AC31"/>
  <c r="AE31" s="1"/>
  <c r="AD30"/>
  <c r="AC30"/>
  <c r="AE30" s="1"/>
  <c r="AD29"/>
  <c r="AC29"/>
  <c r="AE29" s="1"/>
  <c r="AD28"/>
  <c r="AC28"/>
  <c r="AE28" s="1"/>
  <c r="AD27"/>
  <c r="AC27"/>
  <c r="AE27" s="1"/>
  <c r="AD26"/>
  <c r="AC26"/>
  <c r="AE26" s="1"/>
  <c r="AD25"/>
  <c r="AC25"/>
  <c r="AE25" s="1"/>
  <c r="AD24"/>
  <c r="AC24"/>
  <c r="AE24" s="1"/>
  <c r="AD23"/>
  <c r="AD44" s="1"/>
  <c r="AD45" s="1"/>
  <c r="AC23"/>
  <c r="AC44" s="1"/>
  <c r="AC45" s="1"/>
  <c r="AB21"/>
  <c r="Z21"/>
  <c r="Y21"/>
  <c r="AD20"/>
  <c r="AC20"/>
  <c r="AE20" s="1"/>
  <c r="AE19"/>
  <c r="AD19"/>
  <c r="AD18"/>
  <c r="AC18"/>
  <c r="AE18" s="1"/>
  <c r="AD17"/>
  <c r="AC17"/>
  <c r="AC21" s="1"/>
  <c r="Z380" i="92"/>
  <c r="Z381" s="1"/>
  <c r="Y380"/>
  <c r="AD379"/>
  <c r="AC379"/>
  <c r="AE379" s="1"/>
  <c r="AD378"/>
  <c r="AC378"/>
  <c r="AE378" s="1"/>
  <c r="AD377"/>
  <c r="AC377"/>
  <c r="AE377" s="1"/>
  <c r="AD376"/>
  <c r="AC376"/>
  <c r="AE376" s="1"/>
  <c r="AD375"/>
  <c r="AC375"/>
  <c r="AE375" s="1"/>
  <c r="AD374"/>
  <c r="AC374"/>
  <c r="AE374" s="1"/>
  <c r="AD373"/>
  <c r="AC373"/>
  <c r="AE373" s="1"/>
  <c r="AD372"/>
  <c r="AC372"/>
  <c r="AE372" s="1"/>
  <c r="AD371"/>
  <c r="AC371"/>
  <c r="AE371" s="1"/>
  <c r="AD370"/>
  <c r="AC370"/>
  <c r="AE370" s="1"/>
  <c r="AD369"/>
  <c r="AC369"/>
  <c r="AE369" s="1"/>
  <c r="AD368"/>
  <c r="AC368"/>
  <c r="AE368" s="1"/>
  <c r="AD367"/>
  <c r="AC367"/>
  <c r="AE367" s="1"/>
  <c r="AD366"/>
  <c r="AC366"/>
  <c r="AE366" s="1"/>
  <c r="AD365"/>
  <c r="AC365"/>
  <c r="AE365" s="1"/>
  <c r="AD364"/>
  <c r="AC364"/>
  <c r="AE364" s="1"/>
  <c r="AD363"/>
  <c r="AC363"/>
  <c r="AE363" s="1"/>
  <c r="AD362"/>
  <c r="AC362"/>
  <c r="AE362" s="1"/>
  <c r="AD361"/>
  <c r="AC361"/>
  <c r="AE361" s="1"/>
  <c r="AD360"/>
  <c r="AD380" s="1"/>
  <c r="AD381" s="1"/>
  <c r="AC360"/>
  <c r="AE360" s="1"/>
  <c r="AB358"/>
  <c r="Z358"/>
  <c r="Y358"/>
  <c r="AD357"/>
  <c r="AC357"/>
  <c r="AE357" s="1"/>
  <c r="AD356"/>
  <c r="AC356"/>
  <c r="AD355"/>
  <c r="AC355"/>
  <c r="AE355" s="1"/>
  <c r="AD354"/>
  <c r="AC354"/>
  <c r="AD353"/>
  <c r="AC353"/>
  <c r="AE353" s="1"/>
  <c r="AD352"/>
  <c r="AC352"/>
  <c r="AD351"/>
  <c r="AC351"/>
  <c r="AE351" s="1"/>
  <c r="AD350"/>
  <c r="AC350"/>
  <c r="AD349"/>
  <c r="AC349"/>
  <c r="AE349" s="1"/>
  <c r="AD348"/>
  <c r="AD358" s="1"/>
  <c r="AC348"/>
  <c r="AB344"/>
  <c r="Z344"/>
  <c r="Y344"/>
  <c r="AD343"/>
  <c r="AC343"/>
  <c r="AE343" s="1"/>
  <c r="AD342"/>
  <c r="AC342"/>
  <c r="AE342" s="1"/>
  <c r="AE344" s="1"/>
  <c r="AB339"/>
  <c r="Z339"/>
  <c r="Y339"/>
  <c r="AE338"/>
  <c r="K7" i="117" s="1"/>
  <c r="AD338" i="92"/>
  <c r="AE337"/>
  <c r="H7" i="117" s="1"/>
  <c r="AD337" i="92"/>
  <c r="AD336"/>
  <c r="AE336"/>
  <c r="AD335"/>
  <c r="AE335"/>
  <c r="AC333"/>
  <c r="AD384" s="1"/>
  <c r="AB333"/>
  <c r="Z333"/>
  <c r="Y333"/>
  <c r="AE332"/>
  <c r="AE331"/>
  <c r="AE330"/>
  <c r="AD330"/>
  <c r="AD333" s="1"/>
  <c r="AE329"/>
  <c r="Y326"/>
  <c r="AC324"/>
  <c r="AD323"/>
  <c r="AC323"/>
  <c r="AE323" s="1"/>
  <c r="AD321"/>
  <c r="AC321"/>
  <c r="AE321" s="1"/>
  <c r="AC320"/>
  <c r="AD319"/>
  <c r="AC319"/>
  <c r="AE319" s="1"/>
  <c r="AD318"/>
  <c r="AD317"/>
  <c r="AD316"/>
  <c r="AC316"/>
  <c r="AC315"/>
  <c r="AD314"/>
  <c r="AC314"/>
  <c r="AE314" s="1"/>
  <c r="AC313"/>
  <c r="AD312"/>
  <c r="AE312"/>
  <c r="AC311"/>
  <c r="AD310"/>
  <c r="AC310"/>
  <c r="AE310" s="1"/>
  <c r="AC309"/>
  <c r="AD308"/>
  <c r="AC308"/>
  <c r="AE308" s="1"/>
  <c r="AD306"/>
  <c r="AD305"/>
  <c r="AD303"/>
  <c r="AC303"/>
  <c r="AD302"/>
  <c r="AC302"/>
  <c r="AE302" s="1"/>
  <c r="AD301"/>
  <c r="AC301"/>
  <c r="AD300"/>
  <c r="AC300"/>
  <c r="AE300" s="1"/>
  <c r="AD299"/>
  <c r="AC299"/>
  <c r="AD298"/>
  <c r="AC298"/>
  <c r="AE298" s="1"/>
  <c r="AD297"/>
  <c r="AC297"/>
  <c r="AD296"/>
  <c r="AC296"/>
  <c r="AE296" s="1"/>
  <c r="AD295"/>
  <c r="AC295"/>
  <c r="AD294"/>
  <c r="AC294"/>
  <c r="AE294" s="1"/>
  <c r="AD293"/>
  <c r="AC293"/>
  <c r="AD292"/>
  <c r="AC292"/>
  <c r="AE292" s="1"/>
  <c r="AD291"/>
  <c r="AC291"/>
  <c r="AD290"/>
  <c r="AC290"/>
  <c r="AE290" s="1"/>
  <c r="AD289"/>
  <c r="AC289"/>
  <c r="AD288"/>
  <c r="AC288"/>
  <c r="AE288" s="1"/>
  <c r="AD287"/>
  <c r="AC287"/>
  <c r="AD286"/>
  <c r="AC286"/>
  <c r="AE286" s="1"/>
  <c r="AD285"/>
  <c r="AC285"/>
  <c r="AD284"/>
  <c r="AC284"/>
  <c r="AE284" s="1"/>
  <c r="AD283"/>
  <c r="AC283"/>
  <c r="AD282"/>
  <c r="AC282"/>
  <c r="AE282" s="1"/>
  <c r="AD281"/>
  <c r="AC281"/>
  <c r="AD280"/>
  <c r="AC280"/>
  <c r="AE280" s="1"/>
  <c r="AD279"/>
  <c r="AC279"/>
  <c r="AB276"/>
  <c r="Z276"/>
  <c r="Y276"/>
  <c r="AD275"/>
  <c r="AC275"/>
  <c r="AE275" s="1"/>
  <c r="AD274"/>
  <c r="AC274"/>
  <c r="AC276" s="1"/>
  <c r="Z272"/>
  <c r="Y272"/>
  <c r="AD271"/>
  <c r="AE271"/>
  <c r="AE270"/>
  <c r="AD270"/>
  <c r="AE269"/>
  <c r="AD269"/>
  <c r="AD268"/>
  <c r="AC268"/>
  <c r="AC272" s="1"/>
  <c r="AD267"/>
  <c r="AD272" s="1"/>
  <c r="AB265"/>
  <c r="Z265"/>
  <c r="Y265"/>
  <c r="AD264"/>
  <c r="AD265" s="1"/>
  <c r="AC264"/>
  <c r="AC265" s="1"/>
  <c r="AC261"/>
  <c r="AB261"/>
  <c r="Z261"/>
  <c r="Y261"/>
  <c r="AE260"/>
  <c r="AE261" s="1"/>
  <c r="AD260"/>
  <c r="AD261" s="1"/>
  <c r="AB258"/>
  <c r="Z258"/>
  <c r="Y258"/>
  <c r="AD257"/>
  <c r="AC257"/>
  <c r="AE257" s="1"/>
  <c r="AD256"/>
  <c r="AD258" s="1"/>
  <c r="AC256"/>
  <c r="AE256" s="1"/>
  <c r="AB254"/>
  <c r="Z254"/>
  <c r="Y254"/>
  <c r="AD253"/>
  <c r="AC253"/>
  <c r="AE253" s="1"/>
  <c r="AD252"/>
  <c r="AD254" s="1"/>
  <c r="AC252"/>
  <c r="AE252" s="1"/>
  <c r="AE254" s="1"/>
  <c r="AB250"/>
  <c r="Z250"/>
  <c r="Y250"/>
  <c r="AD249"/>
  <c r="AC249"/>
  <c r="AE249" s="1"/>
  <c r="AD248"/>
  <c r="AC248"/>
  <c r="AE248" s="1"/>
  <c r="AD247"/>
  <c r="AD250" s="1"/>
  <c r="AC247"/>
  <c r="AB243"/>
  <c r="Z243"/>
  <c r="Y243"/>
  <c r="AD242"/>
  <c r="AC242"/>
  <c r="AE242" s="1"/>
  <c r="AD241"/>
  <c r="AD243" s="1"/>
  <c r="AC241"/>
  <c r="AC243" s="1"/>
  <c r="Z239"/>
  <c r="Y239"/>
  <c r="AD238"/>
  <c r="AC238"/>
  <c r="AE238" s="1"/>
  <c r="AD237"/>
  <c r="AC237"/>
  <c r="AE237" s="1"/>
  <c r="Z234"/>
  <c r="Y234"/>
  <c r="AD233"/>
  <c r="AC233"/>
  <c r="AE233" s="1"/>
  <c r="AD232"/>
  <c r="AC232"/>
  <c r="AE232" s="1"/>
  <c r="AD231"/>
  <c r="AC231"/>
  <c r="AE231" s="1"/>
  <c r="AD230"/>
  <c r="AD234" s="1"/>
  <c r="AC230"/>
  <c r="AE230" s="1"/>
  <c r="AD229"/>
  <c r="AC229"/>
  <c r="AE229" s="1"/>
  <c r="AD228"/>
  <c r="AC228"/>
  <c r="AE228" s="1"/>
  <c r="AD227"/>
  <c r="AC227"/>
  <c r="Z225"/>
  <c r="Y225"/>
  <c r="AD224"/>
  <c r="AC224"/>
  <c r="AE224" s="1"/>
  <c r="AD223"/>
  <c r="AC223"/>
  <c r="AE223" s="1"/>
  <c r="AD222"/>
  <c r="AC222"/>
  <c r="AE222" s="1"/>
  <c r="AD221"/>
  <c r="AD225" s="1"/>
  <c r="AC221"/>
  <c r="AE221" s="1"/>
  <c r="AD220"/>
  <c r="AC220"/>
  <c r="AE220" s="1"/>
  <c r="AD219"/>
  <c r="AC219"/>
  <c r="AE219" s="1"/>
  <c r="AD218"/>
  <c r="AC218"/>
  <c r="AE218" s="1"/>
  <c r="AD217"/>
  <c r="AC217"/>
  <c r="AE217" s="1"/>
  <c r="AD216"/>
  <c r="AC216"/>
  <c r="AE216" s="1"/>
  <c r="AD215"/>
  <c r="AC215"/>
  <c r="AE215" s="1"/>
  <c r="AD214"/>
  <c r="AC214"/>
  <c r="Z211"/>
  <c r="Y211"/>
  <c r="AD210"/>
  <c r="AC210"/>
  <c r="AE210" s="1"/>
  <c r="AD209"/>
  <c r="AC209"/>
  <c r="AE209" s="1"/>
  <c r="AD208"/>
  <c r="AC208"/>
  <c r="AE208" s="1"/>
  <c r="AD207"/>
  <c r="AC207"/>
  <c r="AE207" s="1"/>
  <c r="AD206"/>
  <c r="AC206"/>
  <c r="AE206" s="1"/>
  <c r="AD205"/>
  <c r="AC205"/>
  <c r="AE205" s="1"/>
  <c r="AD204"/>
  <c r="AC204"/>
  <c r="AE204" s="1"/>
  <c r="AD203"/>
  <c r="AC203"/>
  <c r="AE203" s="1"/>
  <c r="AD202"/>
  <c r="AC202"/>
  <c r="AE202" s="1"/>
  <c r="AD201"/>
  <c r="AC201"/>
  <c r="AE201" s="1"/>
  <c r="AD200"/>
  <c r="AC200"/>
  <c r="AE200" s="1"/>
  <c r="AD199"/>
  <c r="AC199"/>
  <c r="AE199" s="1"/>
  <c r="AD198"/>
  <c r="AC198"/>
  <c r="AE198" s="1"/>
  <c r="AD197"/>
  <c r="AC197"/>
  <c r="AE197" s="1"/>
  <c r="AD196"/>
  <c r="AC196"/>
  <c r="AE196" s="1"/>
  <c r="AD195"/>
  <c r="AC195"/>
  <c r="AE195" s="1"/>
  <c r="AD194"/>
  <c r="AC194"/>
  <c r="AE194" s="1"/>
  <c r="AD193"/>
  <c r="AC193"/>
  <c r="AE193" s="1"/>
  <c r="AD192"/>
  <c r="AC192"/>
  <c r="AB186"/>
  <c r="AB187" s="1"/>
  <c r="Z186"/>
  <c r="Z187" s="1"/>
  <c r="Y186"/>
  <c r="Y187" s="1"/>
  <c r="AD185"/>
  <c r="AC185"/>
  <c r="AE185" s="1"/>
  <c r="AD184"/>
  <c r="AC184"/>
  <c r="AE184" s="1"/>
  <c r="AD183"/>
  <c r="AC183"/>
  <c r="AE183" s="1"/>
  <c r="AD182"/>
  <c r="AC182"/>
  <c r="AE182" s="1"/>
  <c r="AD181"/>
  <c r="AC181"/>
  <c r="AE181" s="1"/>
  <c r="AD180"/>
  <c r="AC180"/>
  <c r="AE180" s="1"/>
  <c r="AD179"/>
  <c r="AC179"/>
  <c r="AE179" s="1"/>
  <c r="AD178"/>
  <c r="AC178"/>
  <c r="AE178" s="1"/>
  <c r="AD177"/>
  <c r="AC177"/>
  <c r="AE177" s="1"/>
  <c r="AD176"/>
  <c r="AC176"/>
  <c r="AE176" s="1"/>
  <c r="AD175"/>
  <c r="AC175"/>
  <c r="AE175" s="1"/>
  <c r="AD174"/>
  <c r="AC174"/>
  <c r="AE174" s="1"/>
  <c r="AD173"/>
  <c r="AC173"/>
  <c r="AE173" s="1"/>
  <c r="AD172"/>
  <c r="AC172"/>
  <c r="AE172" s="1"/>
  <c r="AD171"/>
  <c r="AC171"/>
  <c r="AE171" s="1"/>
  <c r="AD170"/>
  <c r="AC170"/>
  <c r="AE170" s="1"/>
  <c r="AD169"/>
  <c r="AC169"/>
  <c r="AC186" s="1"/>
  <c r="AC187" s="1"/>
  <c r="AB165"/>
  <c r="AB166" s="1"/>
  <c r="Z165"/>
  <c r="Z166" s="1"/>
  <c r="Y165"/>
  <c r="Y166" s="1"/>
  <c r="AD164"/>
  <c r="AC164"/>
  <c r="AE164" s="1"/>
  <c r="AD163"/>
  <c r="AC163"/>
  <c r="AE163" s="1"/>
  <c r="AD162"/>
  <c r="AC162"/>
  <c r="AE162" s="1"/>
  <c r="AD161"/>
  <c r="AC161"/>
  <c r="AE161" s="1"/>
  <c r="AD160"/>
  <c r="AC160"/>
  <c r="AE160" s="1"/>
  <c r="AD159"/>
  <c r="AC159"/>
  <c r="AE159" s="1"/>
  <c r="AD158"/>
  <c r="AC158"/>
  <c r="AE158" s="1"/>
  <c r="AD157"/>
  <c r="AC157"/>
  <c r="AE157" s="1"/>
  <c r="AD156"/>
  <c r="AC156"/>
  <c r="AE156" s="1"/>
  <c r="AD155"/>
  <c r="AC155"/>
  <c r="AE155" s="1"/>
  <c r="AD154"/>
  <c r="AC154"/>
  <c r="AE154" s="1"/>
  <c r="AD153"/>
  <c r="AC153"/>
  <c r="AE153" s="1"/>
  <c r="AD152"/>
  <c r="AC152"/>
  <c r="AE152" s="1"/>
  <c r="AD151"/>
  <c r="AC151"/>
  <c r="AE151" s="1"/>
  <c r="AD150"/>
  <c r="AC150"/>
  <c r="AE150" s="1"/>
  <c r="AD149"/>
  <c r="AC149"/>
  <c r="AE149" s="1"/>
  <c r="AD148"/>
  <c r="AD165" s="1"/>
  <c r="AD166" s="1"/>
  <c r="AC148"/>
  <c r="AC165" s="1"/>
  <c r="AC166" s="1"/>
  <c r="AB144"/>
  <c r="Z144"/>
  <c r="Y144"/>
  <c r="AD143"/>
  <c r="AC143"/>
  <c r="AE143" s="1"/>
  <c r="AD142"/>
  <c r="AC142"/>
  <c r="AE142" s="1"/>
  <c r="AE144" s="1"/>
  <c r="AB140"/>
  <c r="Z140"/>
  <c r="Y140"/>
  <c r="AD139"/>
  <c r="AC139"/>
  <c r="AE139" s="1"/>
  <c r="AD138"/>
  <c r="AC138"/>
  <c r="AE138" s="1"/>
  <c r="AD137"/>
  <c r="AC137"/>
  <c r="AE137" s="1"/>
  <c r="AD136"/>
  <c r="AC136"/>
  <c r="AE136" s="1"/>
  <c r="AB134"/>
  <c r="Z134"/>
  <c r="Y134"/>
  <c r="AD133"/>
  <c r="AC133"/>
  <c r="AE133" s="1"/>
  <c r="AD132"/>
  <c r="AC132"/>
  <c r="AE132" s="1"/>
  <c r="AD131"/>
  <c r="AC131"/>
  <c r="AE131" s="1"/>
  <c r="AD130"/>
  <c r="AC130"/>
  <c r="AE130" s="1"/>
  <c r="AD129"/>
  <c r="AC129"/>
  <c r="AE129" s="1"/>
  <c r="AD128"/>
  <c r="AC128"/>
  <c r="AE128" s="1"/>
  <c r="AD127"/>
  <c r="AC127"/>
  <c r="AE127" s="1"/>
  <c r="AD126"/>
  <c r="AC126"/>
  <c r="AE126" s="1"/>
  <c r="AD125"/>
  <c r="AC125"/>
  <c r="AC134" s="1"/>
  <c r="AD124"/>
  <c r="AC124"/>
  <c r="AE124" s="1"/>
  <c r="AB120"/>
  <c r="Z120"/>
  <c r="Y120"/>
  <c r="AD119"/>
  <c r="AC119"/>
  <c r="AE119" s="1"/>
  <c r="AD118"/>
  <c r="AC118"/>
  <c r="AE118" s="1"/>
  <c r="AD117"/>
  <c r="AC117"/>
  <c r="AE117" s="1"/>
  <c r="AD116"/>
  <c r="AD120" s="1"/>
  <c r="AC116"/>
  <c r="AE116" s="1"/>
  <c r="AE120" s="1"/>
  <c r="AB114"/>
  <c r="Z114"/>
  <c r="Y114"/>
  <c r="AD113"/>
  <c r="AC113"/>
  <c r="AE113" s="1"/>
  <c r="AD112"/>
  <c r="AC112"/>
  <c r="AE112" s="1"/>
  <c r="AD111"/>
  <c r="AC111"/>
  <c r="AE111" s="1"/>
  <c r="AD110"/>
  <c r="AC110"/>
  <c r="AE110" s="1"/>
  <c r="AE114" s="1"/>
  <c r="AD109"/>
  <c r="AC109"/>
  <c r="AE109" s="1"/>
  <c r="AB108"/>
  <c r="Z108"/>
  <c r="Y108"/>
  <c r="AD107"/>
  <c r="AC107"/>
  <c r="AE107" s="1"/>
  <c r="AD106"/>
  <c r="AC106"/>
  <c r="AE106" s="1"/>
  <c r="AD105"/>
  <c r="AC105"/>
  <c r="AE105" s="1"/>
  <c r="AD104"/>
  <c r="AD108" s="1"/>
  <c r="AC104"/>
  <c r="AC108" s="1"/>
  <c r="AD103"/>
  <c r="AC103"/>
  <c r="AE103" s="1"/>
  <c r="AB102"/>
  <c r="Z102"/>
  <c r="Y102"/>
  <c r="AD101"/>
  <c r="AC101"/>
  <c r="AE101" s="1"/>
  <c r="AD100"/>
  <c r="AC100"/>
  <c r="AE100" s="1"/>
  <c r="AD99"/>
  <c r="AC99"/>
  <c r="AE99" s="1"/>
  <c r="AD98"/>
  <c r="AD102" s="1"/>
  <c r="AC98"/>
  <c r="AE98" s="1"/>
  <c r="AD97"/>
  <c r="AC97"/>
  <c r="AE97" s="1"/>
  <c r="AB96"/>
  <c r="Z96"/>
  <c r="Y96"/>
  <c r="AD95"/>
  <c r="AC95"/>
  <c r="AE95" s="1"/>
  <c r="AD94"/>
  <c r="AC94"/>
  <c r="AE94" s="1"/>
  <c r="AD93"/>
  <c r="AC93"/>
  <c r="AE93" s="1"/>
  <c r="AD92"/>
  <c r="AC92"/>
  <c r="AD91"/>
  <c r="AC91"/>
  <c r="AE91" s="1"/>
  <c r="AB90"/>
  <c r="Z90"/>
  <c r="Y90"/>
  <c r="AD89"/>
  <c r="AC89"/>
  <c r="AE89" s="1"/>
  <c r="AD88"/>
  <c r="AC88"/>
  <c r="AE88" s="1"/>
  <c r="AD87"/>
  <c r="AC87"/>
  <c r="AE87" s="1"/>
  <c r="AD86"/>
  <c r="AC86"/>
  <c r="AE86" s="1"/>
  <c r="AE90" s="1"/>
  <c r="AD85"/>
  <c r="AC85"/>
  <c r="AE85" s="1"/>
  <c r="AD84"/>
  <c r="AC84"/>
  <c r="AE84" s="1"/>
  <c r="AC83"/>
  <c r="AB83"/>
  <c r="Z83"/>
  <c r="Y83"/>
  <c r="AE82"/>
  <c r="AE83" s="1"/>
  <c r="AD82"/>
  <c r="AD83" s="1"/>
  <c r="AB81"/>
  <c r="Z81"/>
  <c r="Y81"/>
  <c r="AD80"/>
  <c r="AC80"/>
  <c r="AE80" s="1"/>
  <c r="AD79"/>
  <c r="AD81" s="1"/>
  <c r="AC79"/>
  <c r="AE79" s="1"/>
  <c r="AE81" s="1"/>
  <c r="AD78"/>
  <c r="AC78"/>
  <c r="AE78" s="1"/>
  <c r="Z76"/>
  <c r="Z77" s="1"/>
  <c r="Y76"/>
  <c r="AD75"/>
  <c r="AC75"/>
  <c r="AE75" s="1"/>
  <c r="AD74"/>
  <c r="AC74"/>
  <c r="AE74" s="1"/>
  <c r="AD73"/>
  <c r="AC73"/>
  <c r="AE73" s="1"/>
  <c r="AD72"/>
  <c r="AC72"/>
  <c r="AE72" s="1"/>
  <c r="AD71"/>
  <c r="AC71"/>
  <c r="AE71" s="1"/>
  <c r="AD70"/>
  <c r="AC70"/>
  <c r="AE70" s="1"/>
  <c r="AD69"/>
  <c r="AC69"/>
  <c r="AE69" s="1"/>
  <c r="AD68"/>
  <c r="AC68"/>
  <c r="AE68" s="1"/>
  <c r="AD67"/>
  <c r="AC67"/>
  <c r="AE67" s="1"/>
  <c r="AD66"/>
  <c r="AC66"/>
  <c r="AE66" s="1"/>
  <c r="AD65"/>
  <c r="AC65"/>
  <c r="AE65" s="1"/>
  <c r="AD64"/>
  <c r="AC64"/>
  <c r="AE64" s="1"/>
  <c r="AD63"/>
  <c r="AC63"/>
  <c r="AE63" s="1"/>
  <c r="AD62"/>
  <c r="AC62"/>
  <c r="AE62" s="1"/>
  <c r="AD61"/>
  <c r="AC61"/>
  <c r="AE61" s="1"/>
  <c r="AD60"/>
  <c r="AC60"/>
  <c r="AE60" s="1"/>
  <c r="AD59"/>
  <c r="AC59"/>
  <c r="AE59" s="1"/>
  <c r="AD58"/>
  <c r="AC58"/>
  <c r="AE58" s="1"/>
  <c r="AD57"/>
  <c r="AC57"/>
  <c r="AE57" s="1"/>
  <c r="AD56"/>
  <c r="AC56"/>
  <c r="AE56" s="1"/>
  <c r="AD55"/>
  <c r="AC55"/>
  <c r="AE55" s="1"/>
  <c r="AD54"/>
  <c r="AD76" s="1"/>
  <c r="AD77" s="1"/>
  <c r="AC54"/>
  <c r="AC76" s="1"/>
  <c r="AB52"/>
  <c r="Z52"/>
  <c r="Y52"/>
  <c r="AD51"/>
  <c r="AC51"/>
  <c r="AE51" s="1"/>
  <c r="AD50"/>
  <c r="AC50"/>
  <c r="AE50" s="1"/>
  <c r="AD49"/>
  <c r="AC49"/>
  <c r="AE49" s="1"/>
  <c r="AD48"/>
  <c r="AC48"/>
  <c r="AC52" s="1"/>
  <c r="AD47"/>
  <c r="AC47"/>
  <c r="AE47" s="1"/>
  <c r="AD46"/>
  <c r="AC46"/>
  <c r="AE46" s="1"/>
  <c r="Z44"/>
  <c r="Z45" s="1"/>
  <c r="AD43"/>
  <c r="AC43"/>
  <c r="AE43" s="1"/>
  <c r="AD42"/>
  <c r="AC42"/>
  <c r="AE42" s="1"/>
  <c r="AD41"/>
  <c r="AC41"/>
  <c r="AE41" s="1"/>
  <c r="AD40"/>
  <c r="AC40"/>
  <c r="AE40" s="1"/>
  <c r="AD39"/>
  <c r="AC39"/>
  <c r="AE39" s="1"/>
  <c r="AD38"/>
  <c r="AC38"/>
  <c r="AE38" s="1"/>
  <c r="AD37"/>
  <c r="AC37"/>
  <c r="AE37" s="1"/>
  <c r="AD36"/>
  <c r="AC36"/>
  <c r="AE36" s="1"/>
  <c r="AD35"/>
  <c r="AC35"/>
  <c r="AE35" s="1"/>
  <c r="AD34"/>
  <c r="AC34"/>
  <c r="AE34" s="1"/>
  <c r="AD33"/>
  <c r="AC33"/>
  <c r="AE33" s="1"/>
  <c r="AD32"/>
  <c r="AC32"/>
  <c r="AE32" s="1"/>
  <c r="AD31"/>
  <c r="AC31"/>
  <c r="AE31" s="1"/>
  <c r="AD30"/>
  <c r="AC30"/>
  <c r="AE30" s="1"/>
  <c r="AD29"/>
  <c r="AC29"/>
  <c r="AE29" s="1"/>
  <c r="AD28"/>
  <c r="AC28"/>
  <c r="AE28" s="1"/>
  <c r="AD27"/>
  <c r="AC27"/>
  <c r="AE27" s="1"/>
  <c r="AD26"/>
  <c r="AC26"/>
  <c r="AE26" s="1"/>
  <c r="AD25"/>
  <c r="AC25"/>
  <c r="AE25" s="1"/>
  <c r="AD24"/>
  <c r="AC24"/>
  <c r="AE24" s="1"/>
  <c r="AD23"/>
  <c r="AD44" s="1"/>
  <c r="AD45" s="1"/>
  <c r="AC23"/>
  <c r="AB21"/>
  <c r="Z21"/>
  <c r="Y21"/>
  <c r="AD20"/>
  <c r="AC20"/>
  <c r="AE20" s="1"/>
  <c r="AE19"/>
  <c r="AD19"/>
  <c r="AD18"/>
  <c r="AC18"/>
  <c r="AE18" s="1"/>
  <c r="AD17"/>
  <c r="AD21" s="1"/>
  <c r="AC17"/>
  <c r="Z380" i="93"/>
  <c r="Y380"/>
  <c r="Y381" s="1"/>
  <c r="AD379"/>
  <c r="AC379"/>
  <c r="AE379" s="1"/>
  <c r="AD378"/>
  <c r="AC378"/>
  <c r="AE378" s="1"/>
  <c r="AD377"/>
  <c r="AC377"/>
  <c r="AE377" s="1"/>
  <c r="AD376"/>
  <c r="AC376"/>
  <c r="AE376" s="1"/>
  <c r="AD375"/>
  <c r="AC375"/>
  <c r="AE375" s="1"/>
  <c r="AD374"/>
  <c r="AC374"/>
  <c r="AE374" s="1"/>
  <c r="AD373"/>
  <c r="AC373"/>
  <c r="AE373" s="1"/>
  <c r="AD372"/>
  <c r="AC372"/>
  <c r="AE372" s="1"/>
  <c r="AD371"/>
  <c r="AC371"/>
  <c r="AE371" s="1"/>
  <c r="AD370"/>
  <c r="AC370"/>
  <c r="AE370" s="1"/>
  <c r="AD369"/>
  <c r="AC369"/>
  <c r="AE369" s="1"/>
  <c r="AD368"/>
  <c r="AC368"/>
  <c r="AE368" s="1"/>
  <c r="AD367"/>
  <c r="AC367"/>
  <c r="AE367" s="1"/>
  <c r="AD366"/>
  <c r="AC366"/>
  <c r="AE366" s="1"/>
  <c r="AD365"/>
  <c r="AC365"/>
  <c r="AE365" s="1"/>
  <c r="AD364"/>
  <c r="AC364"/>
  <c r="AE364" s="1"/>
  <c r="AD363"/>
  <c r="AC363"/>
  <c r="AE363" s="1"/>
  <c r="AD362"/>
  <c r="AC362"/>
  <c r="AE362" s="1"/>
  <c r="AD361"/>
  <c r="AC361"/>
  <c r="AE361" s="1"/>
  <c r="AD360"/>
  <c r="AD380" s="1"/>
  <c r="AD381" s="1"/>
  <c r="AC360"/>
  <c r="AC380" s="1"/>
  <c r="AB358"/>
  <c r="Z358"/>
  <c r="Y358"/>
  <c r="AD357"/>
  <c r="AC357"/>
  <c r="AE357" s="1"/>
  <c r="AD356"/>
  <c r="AC356"/>
  <c r="AE356" s="1"/>
  <c r="AD355"/>
  <c r="AC355"/>
  <c r="AE355" s="1"/>
  <c r="AD354"/>
  <c r="AC354"/>
  <c r="AE354" s="1"/>
  <c r="AD353"/>
  <c r="AC353"/>
  <c r="AE353" s="1"/>
  <c r="AD352"/>
  <c r="AC352"/>
  <c r="AE352" s="1"/>
  <c r="AD351"/>
  <c r="AC351"/>
  <c r="AE351" s="1"/>
  <c r="AD350"/>
  <c r="AC350"/>
  <c r="AE350" s="1"/>
  <c r="AD349"/>
  <c r="AC349"/>
  <c r="AE349" s="1"/>
  <c r="AD348"/>
  <c r="AC348"/>
  <c r="AB344"/>
  <c r="Z344"/>
  <c r="Y344"/>
  <c r="AD343"/>
  <c r="AC343"/>
  <c r="AE343" s="1"/>
  <c r="AD342"/>
  <c r="AD344" s="1"/>
  <c r="AC342"/>
  <c r="AB339"/>
  <c r="Z339"/>
  <c r="Y339"/>
  <c r="AE338"/>
  <c r="K8" i="117" s="1"/>
  <c r="AD338" i="93"/>
  <c r="AE337"/>
  <c r="H8" i="117" s="1"/>
  <c r="AD337" i="93"/>
  <c r="AD336"/>
  <c r="AE336"/>
  <c r="AD335"/>
  <c r="AD339" s="1"/>
  <c r="AC339"/>
  <c r="AC333"/>
  <c r="AD384" s="1"/>
  <c r="AB333"/>
  <c r="Z333"/>
  <c r="Y333"/>
  <c r="AE332"/>
  <c r="AE331"/>
  <c r="AE330"/>
  <c r="AE333" s="1"/>
  <c r="D8" i="117" s="1"/>
  <c r="AD330" i="93"/>
  <c r="AD333" s="1"/>
  <c r="AE329"/>
  <c r="Y326"/>
  <c r="AE325"/>
  <c r="AC324"/>
  <c r="AD323"/>
  <c r="AC323"/>
  <c r="AD321"/>
  <c r="AC321"/>
  <c r="AD320"/>
  <c r="AC320"/>
  <c r="AD319"/>
  <c r="AC319"/>
  <c r="AE318"/>
  <c r="AD318"/>
  <c r="AE317"/>
  <c r="AD317"/>
  <c r="AD316"/>
  <c r="AC316"/>
  <c r="AD315"/>
  <c r="AC315"/>
  <c r="AD314"/>
  <c r="AC314"/>
  <c r="AE313"/>
  <c r="AD313"/>
  <c r="AD312"/>
  <c r="AD311"/>
  <c r="AC311"/>
  <c r="AD310"/>
  <c r="AC310"/>
  <c r="AC310" i="17" s="1"/>
  <c r="T310" i="118" s="1"/>
  <c r="AD309" i="93"/>
  <c r="AC309"/>
  <c r="AD308"/>
  <c r="AC308"/>
  <c r="AE307"/>
  <c r="AD307"/>
  <c r="AD306"/>
  <c r="AE305"/>
  <c r="AD305"/>
  <c r="AD303"/>
  <c r="AC303"/>
  <c r="AC302"/>
  <c r="AD301"/>
  <c r="AC301"/>
  <c r="AC300"/>
  <c r="AD299"/>
  <c r="AC299"/>
  <c r="AC298"/>
  <c r="AD297"/>
  <c r="AC297"/>
  <c r="AC296"/>
  <c r="AD295"/>
  <c r="AC295"/>
  <c r="AC294"/>
  <c r="AD293"/>
  <c r="AC293"/>
  <c r="AC292"/>
  <c r="AD291"/>
  <c r="AC291"/>
  <c r="AC290"/>
  <c r="AD289"/>
  <c r="AC289"/>
  <c r="AC288"/>
  <c r="AD287"/>
  <c r="AC287"/>
  <c r="AC286"/>
  <c r="AD285"/>
  <c r="AC285"/>
  <c r="AC284"/>
  <c r="AD283"/>
  <c r="AC283"/>
  <c r="AC282"/>
  <c r="AD281"/>
  <c r="AC281"/>
  <c r="AC280"/>
  <c r="AD279"/>
  <c r="AC279"/>
  <c r="AB276"/>
  <c r="Z276"/>
  <c r="Y276"/>
  <c r="AD275"/>
  <c r="AC275"/>
  <c r="AE275" s="1"/>
  <c r="AD274"/>
  <c r="AD276" s="1"/>
  <c r="AC274"/>
  <c r="Z272"/>
  <c r="Y272"/>
  <c r="AD271"/>
  <c r="AE271"/>
  <c r="AE270"/>
  <c r="AD270"/>
  <c r="AE269"/>
  <c r="AD269"/>
  <c r="AD268"/>
  <c r="AC268"/>
  <c r="AC272" s="1"/>
  <c r="AD267"/>
  <c r="AD272" s="1"/>
  <c r="AB265"/>
  <c r="Z265"/>
  <c r="Y265"/>
  <c r="AD264"/>
  <c r="AD265" s="1"/>
  <c r="AC264"/>
  <c r="AC265" s="1"/>
  <c r="AC261"/>
  <c r="AB261"/>
  <c r="Z261"/>
  <c r="Y261"/>
  <c r="AE260"/>
  <c r="AE261" s="1"/>
  <c r="AD260"/>
  <c r="AD261" s="1"/>
  <c r="AB258"/>
  <c r="Z258"/>
  <c r="Y258"/>
  <c r="AD257"/>
  <c r="AC257"/>
  <c r="AE257" s="1"/>
  <c r="AD256"/>
  <c r="AD258" s="1"/>
  <c r="AC256"/>
  <c r="AE256" s="1"/>
  <c r="AB254"/>
  <c r="Z254"/>
  <c r="Y254"/>
  <c r="AD253"/>
  <c r="AC253"/>
  <c r="AE253" s="1"/>
  <c r="AD252"/>
  <c r="AD254" s="1"/>
  <c r="AC252"/>
  <c r="AB250"/>
  <c r="Z250"/>
  <c r="Y250"/>
  <c r="AD249"/>
  <c r="AC249"/>
  <c r="AE249" s="1"/>
  <c r="AD248"/>
  <c r="AC248"/>
  <c r="AE248" s="1"/>
  <c r="AD247"/>
  <c r="AD250" s="1"/>
  <c r="AC247"/>
  <c r="AB243"/>
  <c r="Z243"/>
  <c r="Y243"/>
  <c r="AD242"/>
  <c r="AC242"/>
  <c r="AE242" s="1"/>
  <c r="AD241"/>
  <c r="AD243" s="1"/>
  <c r="AC241"/>
  <c r="AC243" s="1"/>
  <c r="Z239"/>
  <c r="Y239"/>
  <c r="AD238"/>
  <c r="AC238"/>
  <c r="AE238" s="1"/>
  <c r="AD237"/>
  <c r="AC237"/>
  <c r="AE237" s="1"/>
  <c r="Z234"/>
  <c r="Y234"/>
  <c r="AD233"/>
  <c r="AC233"/>
  <c r="AE233" s="1"/>
  <c r="AD232"/>
  <c r="AC232"/>
  <c r="AE232" s="1"/>
  <c r="AD231"/>
  <c r="AC231"/>
  <c r="AE231" s="1"/>
  <c r="AD230"/>
  <c r="AD234" s="1"/>
  <c r="AC230"/>
  <c r="AE230" s="1"/>
  <c r="AD229"/>
  <c r="AC229"/>
  <c r="AE229" s="1"/>
  <c r="AD228"/>
  <c r="AC228"/>
  <c r="AE228" s="1"/>
  <c r="AD227"/>
  <c r="AC227"/>
  <c r="Z225"/>
  <c r="Y225"/>
  <c r="AD224"/>
  <c r="AC224"/>
  <c r="AE224" s="1"/>
  <c r="AD223"/>
  <c r="AC223"/>
  <c r="AE223" s="1"/>
  <c r="AD222"/>
  <c r="AC222"/>
  <c r="AE222" s="1"/>
  <c r="AD221"/>
  <c r="AD225" s="1"/>
  <c r="AC221"/>
  <c r="AE221" s="1"/>
  <c r="AD220"/>
  <c r="AC220"/>
  <c r="AE220" s="1"/>
  <c r="AD219"/>
  <c r="AC219"/>
  <c r="AE219" s="1"/>
  <c r="AD218"/>
  <c r="AC218"/>
  <c r="AE218" s="1"/>
  <c r="AD217"/>
  <c r="AC217"/>
  <c r="AE217" s="1"/>
  <c r="AD216"/>
  <c r="AC216"/>
  <c r="AE216" s="1"/>
  <c r="AD215"/>
  <c r="AC215"/>
  <c r="AE215" s="1"/>
  <c r="AD214"/>
  <c r="AC214"/>
  <c r="Z211"/>
  <c r="Y211"/>
  <c r="AD210"/>
  <c r="AC210"/>
  <c r="AE210" s="1"/>
  <c r="AD209"/>
  <c r="AC209"/>
  <c r="AE209" s="1"/>
  <c r="AD208"/>
  <c r="AC208"/>
  <c r="AE208" s="1"/>
  <c r="AD207"/>
  <c r="AC207"/>
  <c r="AE207" s="1"/>
  <c r="AD206"/>
  <c r="AC206"/>
  <c r="AE206" s="1"/>
  <c r="AD205"/>
  <c r="AC205"/>
  <c r="AE205" s="1"/>
  <c r="AD204"/>
  <c r="AC204"/>
  <c r="AE204" s="1"/>
  <c r="AD203"/>
  <c r="AC203"/>
  <c r="AE203" s="1"/>
  <c r="AD202"/>
  <c r="AC202"/>
  <c r="AE202" s="1"/>
  <c r="AD201"/>
  <c r="AC201"/>
  <c r="AE201" s="1"/>
  <c r="AD200"/>
  <c r="AC200"/>
  <c r="AE200" s="1"/>
  <c r="AD199"/>
  <c r="AC199"/>
  <c r="AE199" s="1"/>
  <c r="AD198"/>
  <c r="AC198"/>
  <c r="AE198" s="1"/>
  <c r="AD197"/>
  <c r="AC197"/>
  <c r="AE197" s="1"/>
  <c r="AD196"/>
  <c r="AC196"/>
  <c r="AE196" s="1"/>
  <c r="AD195"/>
  <c r="AC195"/>
  <c r="AE195" s="1"/>
  <c r="AD194"/>
  <c r="AC194"/>
  <c r="AE194" s="1"/>
  <c r="AD193"/>
  <c r="AC193"/>
  <c r="AE193" s="1"/>
  <c r="AD192"/>
  <c r="AC192"/>
  <c r="AB186"/>
  <c r="AB187" s="1"/>
  <c r="Z186"/>
  <c r="Z187" s="1"/>
  <c r="Y186"/>
  <c r="Y187" s="1"/>
  <c r="AD185"/>
  <c r="AC185"/>
  <c r="AE185" s="1"/>
  <c r="AD184"/>
  <c r="AC184"/>
  <c r="AE184" s="1"/>
  <c r="AD183"/>
  <c r="AC183"/>
  <c r="AE183" s="1"/>
  <c r="AD182"/>
  <c r="AC182"/>
  <c r="AE182" s="1"/>
  <c r="AD181"/>
  <c r="AC181"/>
  <c r="AE181" s="1"/>
  <c r="AD180"/>
  <c r="AC180"/>
  <c r="AE180" s="1"/>
  <c r="AD179"/>
  <c r="AC179"/>
  <c r="AE179" s="1"/>
  <c r="AD178"/>
  <c r="AC178"/>
  <c r="AE178" s="1"/>
  <c r="AD177"/>
  <c r="AC177"/>
  <c r="AE177" s="1"/>
  <c r="AD176"/>
  <c r="AC176"/>
  <c r="AE176" s="1"/>
  <c r="AD175"/>
  <c r="AC175"/>
  <c r="AE175" s="1"/>
  <c r="AD174"/>
  <c r="AC174"/>
  <c r="AE174" s="1"/>
  <c r="AD173"/>
  <c r="AC173"/>
  <c r="AE173" s="1"/>
  <c r="AD172"/>
  <c r="AC172"/>
  <c r="AE172" s="1"/>
  <c r="AD171"/>
  <c r="AC171"/>
  <c r="AE171" s="1"/>
  <c r="AD170"/>
  <c r="AC170"/>
  <c r="AE170" s="1"/>
  <c r="AD169"/>
  <c r="AC169"/>
  <c r="AC186" s="1"/>
  <c r="AC187" s="1"/>
  <c r="AB165"/>
  <c r="AB166" s="1"/>
  <c r="Z165"/>
  <c r="Z166" s="1"/>
  <c r="Y165"/>
  <c r="Y166" s="1"/>
  <c r="AD164"/>
  <c r="AC164"/>
  <c r="AE164" s="1"/>
  <c r="AD163"/>
  <c r="AC163"/>
  <c r="AE163" s="1"/>
  <c r="AD162"/>
  <c r="AC162"/>
  <c r="AE162" s="1"/>
  <c r="AD161"/>
  <c r="AC161"/>
  <c r="AE161" s="1"/>
  <c r="AD160"/>
  <c r="AC160"/>
  <c r="AE160" s="1"/>
  <c r="AD159"/>
  <c r="AC159"/>
  <c r="AE159" s="1"/>
  <c r="AD158"/>
  <c r="AC158"/>
  <c r="AE158" s="1"/>
  <c r="AD157"/>
  <c r="AC157"/>
  <c r="AE157" s="1"/>
  <c r="AD156"/>
  <c r="AC156"/>
  <c r="AE156" s="1"/>
  <c r="AD155"/>
  <c r="AC155"/>
  <c r="AE155" s="1"/>
  <c r="AD154"/>
  <c r="AC154"/>
  <c r="AE154" s="1"/>
  <c r="AD153"/>
  <c r="AC153"/>
  <c r="AE153" s="1"/>
  <c r="AD152"/>
  <c r="AC152"/>
  <c r="AE152" s="1"/>
  <c r="AD151"/>
  <c r="AC151"/>
  <c r="AE151" s="1"/>
  <c r="AD150"/>
  <c r="AC150"/>
  <c r="AE150" s="1"/>
  <c r="AD149"/>
  <c r="AC149"/>
  <c r="AE149" s="1"/>
  <c r="AD148"/>
  <c r="AD165" s="1"/>
  <c r="AD166" s="1"/>
  <c r="AC148"/>
  <c r="AC165" s="1"/>
  <c r="AC166" s="1"/>
  <c r="AB144"/>
  <c r="Z144"/>
  <c r="Y144"/>
  <c r="AD143"/>
  <c r="AC143"/>
  <c r="AE143" s="1"/>
  <c r="AD142"/>
  <c r="AC142"/>
  <c r="AE142" s="1"/>
  <c r="AE144" s="1"/>
  <c r="AB140"/>
  <c r="Z140"/>
  <c r="Y140"/>
  <c r="AD139"/>
  <c r="AC139"/>
  <c r="AE139" s="1"/>
  <c r="AD138"/>
  <c r="AC138"/>
  <c r="AE138" s="1"/>
  <c r="AD137"/>
  <c r="AC137"/>
  <c r="AE137" s="1"/>
  <c r="AD136"/>
  <c r="AC136"/>
  <c r="AE136" s="1"/>
  <c r="AB134"/>
  <c r="Z134"/>
  <c r="Y134"/>
  <c r="AD133"/>
  <c r="AC133"/>
  <c r="AE133" s="1"/>
  <c r="AD132"/>
  <c r="AC132"/>
  <c r="AE132" s="1"/>
  <c r="AD131"/>
  <c r="AC131"/>
  <c r="AE131" s="1"/>
  <c r="AD130"/>
  <c r="AC130"/>
  <c r="AE130" s="1"/>
  <c r="AD129"/>
  <c r="AC129"/>
  <c r="AE129" s="1"/>
  <c r="AD128"/>
  <c r="AC128"/>
  <c r="AE128" s="1"/>
  <c r="AD127"/>
  <c r="AC127"/>
  <c r="AE127" s="1"/>
  <c r="AD126"/>
  <c r="AC126"/>
  <c r="AE126" s="1"/>
  <c r="AD125"/>
  <c r="AC125"/>
  <c r="AC134" s="1"/>
  <c r="AD124"/>
  <c r="AC124"/>
  <c r="AE124" s="1"/>
  <c r="AB120"/>
  <c r="Z120"/>
  <c r="Y120"/>
  <c r="AD119"/>
  <c r="AC119"/>
  <c r="AE119" s="1"/>
  <c r="AD118"/>
  <c r="AC118"/>
  <c r="AE118" s="1"/>
  <c r="AD117"/>
  <c r="AC117"/>
  <c r="AE117" s="1"/>
  <c r="AD116"/>
  <c r="AD120" s="1"/>
  <c r="AC116"/>
  <c r="AE116" s="1"/>
  <c r="AE120" s="1"/>
  <c r="AB114"/>
  <c r="Z114"/>
  <c r="Y114"/>
  <c r="AD113"/>
  <c r="AC113"/>
  <c r="AE113" s="1"/>
  <c r="AD112"/>
  <c r="AC112"/>
  <c r="AE112" s="1"/>
  <c r="AD111"/>
  <c r="AC111"/>
  <c r="AE111" s="1"/>
  <c r="AD110"/>
  <c r="AC110"/>
  <c r="AC114" s="1"/>
  <c r="AD109"/>
  <c r="AC109"/>
  <c r="AE109" s="1"/>
  <c r="AB108"/>
  <c r="Z108"/>
  <c r="Y108"/>
  <c r="AD107"/>
  <c r="AC107"/>
  <c r="AE107" s="1"/>
  <c r="AD106"/>
  <c r="AC106"/>
  <c r="AE106" s="1"/>
  <c r="AD105"/>
  <c r="AC105"/>
  <c r="AE105" s="1"/>
  <c r="AD104"/>
  <c r="AD108" s="1"/>
  <c r="AC104"/>
  <c r="AE104" s="1"/>
  <c r="AE108" s="1"/>
  <c r="AD103"/>
  <c r="AC103"/>
  <c r="AE103" s="1"/>
  <c r="AB102"/>
  <c r="Z102"/>
  <c r="Y102"/>
  <c r="AD101"/>
  <c r="AC101"/>
  <c r="AE101" s="1"/>
  <c r="AD100"/>
  <c r="AC100"/>
  <c r="AE100" s="1"/>
  <c r="AD99"/>
  <c r="AC99"/>
  <c r="AE99" s="1"/>
  <c r="AD98"/>
  <c r="AD102" s="1"/>
  <c r="AC98"/>
  <c r="AD97"/>
  <c r="AC97"/>
  <c r="AE97" s="1"/>
  <c r="AB96"/>
  <c r="Z96"/>
  <c r="Y96"/>
  <c r="AD95"/>
  <c r="AC95"/>
  <c r="AE95" s="1"/>
  <c r="AD94"/>
  <c r="AC94"/>
  <c r="AE94" s="1"/>
  <c r="AD93"/>
  <c r="AC93"/>
  <c r="AE93" s="1"/>
  <c r="AD92"/>
  <c r="AC92"/>
  <c r="AE92" s="1"/>
  <c r="AD91"/>
  <c r="AC91"/>
  <c r="AE91" s="1"/>
  <c r="AB90"/>
  <c r="Z90"/>
  <c r="Y90"/>
  <c r="AD89"/>
  <c r="AC89"/>
  <c r="AE89" s="1"/>
  <c r="AD88"/>
  <c r="AC88"/>
  <c r="AE88" s="1"/>
  <c r="AD87"/>
  <c r="AC87"/>
  <c r="AE87" s="1"/>
  <c r="AD86"/>
  <c r="AC86"/>
  <c r="AC90" s="1"/>
  <c r="AD85"/>
  <c r="AC85"/>
  <c r="AE85" s="1"/>
  <c r="AD84"/>
  <c r="AC84"/>
  <c r="AE84" s="1"/>
  <c r="AC83"/>
  <c r="AB83"/>
  <c r="Z83"/>
  <c r="Y83"/>
  <c r="AE82"/>
  <c r="AE83" s="1"/>
  <c r="AD82"/>
  <c r="AD83" s="1"/>
  <c r="AB81"/>
  <c r="Z81"/>
  <c r="Y81"/>
  <c r="AD80"/>
  <c r="AC80"/>
  <c r="AE80" s="1"/>
  <c r="AD79"/>
  <c r="AD81" s="1"/>
  <c r="AC79"/>
  <c r="AC81" s="1"/>
  <c r="AD78"/>
  <c r="AC78"/>
  <c r="AE78" s="1"/>
  <c r="Z76"/>
  <c r="Z77" s="1"/>
  <c r="Y76"/>
  <c r="Y77" s="1"/>
  <c r="AD75"/>
  <c r="AC75"/>
  <c r="AE75" s="1"/>
  <c r="AD74"/>
  <c r="AC74"/>
  <c r="AE74" s="1"/>
  <c r="AD73"/>
  <c r="AC73"/>
  <c r="AE73" s="1"/>
  <c r="AD72"/>
  <c r="AC72"/>
  <c r="AE72" s="1"/>
  <c r="AD71"/>
  <c r="AC71"/>
  <c r="AE71" s="1"/>
  <c r="AD70"/>
  <c r="AC70"/>
  <c r="AE70" s="1"/>
  <c r="AD69"/>
  <c r="AC69"/>
  <c r="AE69" s="1"/>
  <c r="AD68"/>
  <c r="AC68"/>
  <c r="AE68" s="1"/>
  <c r="AD67"/>
  <c r="AC67"/>
  <c r="AE67" s="1"/>
  <c r="AD66"/>
  <c r="AC66"/>
  <c r="AE66" s="1"/>
  <c r="AD65"/>
  <c r="AC65"/>
  <c r="AE65" s="1"/>
  <c r="AD64"/>
  <c r="AC64"/>
  <c r="AE64" s="1"/>
  <c r="AD63"/>
  <c r="AC63"/>
  <c r="AE63" s="1"/>
  <c r="AD62"/>
  <c r="AC62"/>
  <c r="AE62" s="1"/>
  <c r="AD61"/>
  <c r="AC61"/>
  <c r="AE61" s="1"/>
  <c r="AD60"/>
  <c r="AC60"/>
  <c r="AE60" s="1"/>
  <c r="AD59"/>
  <c r="AC59"/>
  <c r="AE59" s="1"/>
  <c r="AD58"/>
  <c r="AC58"/>
  <c r="AE58" s="1"/>
  <c r="AD57"/>
  <c r="AC57"/>
  <c r="AE57" s="1"/>
  <c r="AD56"/>
  <c r="AC56"/>
  <c r="AE56" s="1"/>
  <c r="AD55"/>
  <c r="AC55"/>
  <c r="AE55" s="1"/>
  <c r="AD54"/>
  <c r="AD76" s="1"/>
  <c r="AD77" s="1"/>
  <c r="AC54"/>
  <c r="AC76" s="1"/>
  <c r="Z52"/>
  <c r="Y52"/>
  <c r="AD51"/>
  <c r="AC51"/>
  <c r="AE51" s="1"/>
  <c r="AD50"/>
  <c r="AC50"/>
  <c r="AE50" s="1"/>
  <c r="AD49"/>
  <c r="AC49"/>
  <c r="AE49" s="1"/>
  <c r="AD48"/>
  <c r="AC48"/>
  <c r="AE48" s="1"/>
  <c r="AD47"/>
  <c r="AC47"/>
  <c r="AE47" s="1"/>
  <c r="AD46"/>
  <c r="AC46"/>
  <c r="AE46" s="1"/>
  <c r="Z44"/>
  <c r="AD43"/>
  <c r="AC43"/>
  <c r="AE43" s="1"/>
  <c r="AD42"/>
  <c r="AC42"/>
  <c r="AE42" s="1"/>
  <c r="AD41"/>
  <c r="AC41"/>
  <c r="AE41" s="1"/>
  <c r="AD40"/>
  <c r="AC40"/>
  <c r="AE40" s="1"/>
  <c r="AD39"/>
  <c r="AC39"/>
  <c r="AE39" s="1"/>
  <c r="AD38"/>
  <c r="AC38"/>
  <c r="AE38" s="1"/>
  <c r="AD37"/>
  <c r="AC37"/>
  <c r="AE37" s="1"/>
  <c r="AD36"/>
  <c r="AC36"/>
  <c r="AE36" s="1"/>
  <c r="AD35"/>
  <c r="AC35"/>
  <c r="AE35" s="1"/>
  <c r="AD34"/>
  <c r="AC34"/>
  <c r="AE34" s="1"/>
  <c r="AD33"/>
  <c r="AC33"/>
  <c r="AE33" s="1"/>
  <c r="AD32"/>
  <c r="AC32"/>
  <c r="AE32" s="1"/>
  <c r="AD31"/>
  <c r="AC31"/>
  <c r="AE31" s="1"/>
  <c r="AD30"/>
  <c r="AC30"/>
  <c r="AE30" s="1"/>
  <c r="AD29"/>
  <c r="AC29"/>
  <c r="AE29" s="1"/>
  <c r="AD28"/>
  <c r="AC28"/>
  <c r="AE28" s="1"/>
  <c r="AD27"/>
  <c r="AC27"/>
  <c r="AE27" s="1"/>
  <c r="AD26"/>
  <c r="AC26"/>
  <c r="AE26" s="1"/>
  <c r="AD25"/>
  <c r="AC25"/>
  <c r="AE25" s="1"/>
  <c r="AD24"/>
  <c r="AC24"/>
  <c r="AE24" s="1"/>
  <c r="AD23"/>
  <c r="AD44" s="1"/>
  <c r="AD45" s="1"/>
  <c r="AC23"/>
  <c r="AB21"/>
  <c r="Z21"/>
  <c r="Y21"/>
  <c r="AD20"/>
  <c r="AC20"/>
  <c r="AE20" s="1"/>
  <c r="AE19"/>
  <c r="AD19"/>
  <c r="AD18"/>
  <c r="AC18"/>
  <c r="AE18" s="1"/>
  <c r="AD17"/>
  <c r="AC17"/>
  <c r="AC21" s="1"/>
  <c r="Z380" i="94"/>
  <c r="Y380"/>
  <c r="AD379"/>
  <c r="AC379"/>
  <c r="AE379" s="1"/>
  <c r="AD378"/>
  <c r="AC378"/>
  <c r="AE378" s="1"/>
  <c r="AD377"/>
  <c r="AC377"/>
  <c r="AE377" s="1"/>
  <c r="AD376"/>
  <c r="AC376"/>
  <c r="AE376" s="1"/>
  <c r="AD375"/>
  <c r="AC375"/>
  <c r="AE375" s="1"/>
  <c r="AD374"/>
  <c r="AC374"/>
  <c r="AE374" s="1"/>
  <c r="AD373"/>
  <c r="AC373"/>
  <c r="AE373" s="1"/>
  <c r="AD372"/>
  <c r="AC372"/>
  <c r="AE372" s="1"/>
  <c r="AD371"/>
  <c r="AC371"/>
  <c r="AE371" s="1"/>
  <c r="AD370"/>
  <c r="AC370"/>
  <c r="AE370" s="1"/>
  <c r="AD369"/>
  <c r="AC369"/>
  <c r="AE369" s="1"/>
  <c r="AD368"/>
  <c r="AC368"/>
  <c r="AE368" s="1"/>
  <c r="AD367"/>
  <c r="AC367"/>
  <c r="AE367" s="1"/>
  <c r="AD366"/>
  <c r="AC366"/>
  <c r="AE366" s="1"/>
  <c r="AD365"/>
  <c r="AC365"/>
  <c r="AE365" s="1"/>
  <c r="AD364"/>
  <c r="AC364"/>
  <c r="AE364" s="1"/>
  <c r="AD363"/>
  <c r="AC363"/>
  <c r="AE363" s="1"/>
  <c r="AD362"/>
  <c r="AC362"/>
  <c r="AE362" s="1"/>
  <c r="AD361"/>
  <c r="AC361"/>
  <c r="AE361" s="1"/>
  <c r="AD360"/>
  <c r="AD380" s="1"/>
  <c r="AD381" s="1"/>
  <c r="AC360"/>
  <c r="AE360" s="1"/>
  <c r="AB358"/>
  <c r="Z358"/>
  <c r="Y358"/>
  <c r="AD357"/>
  <c r="AC357"/>
  <c r="AE357" s="1"/>
  <c r="AD356"/>
  <c r="AC356"/>
  <c r="AE356" s="1"/>
  <c r="AD355"/>
  <c r="AC355"/>
  <c r="AE355" s="1"/>
  <c r="AD354"/>
  <c r="AC354"/>
  <c r="AE354" s="1"/>
  <c r="AD353"/>
  <c r="AC353"/>
  <c r="AE353" s="1"/>
  <c r="AD352"/>
  <c r="AC352"/>
  <c r="AE352" s="1"/>
  <c r="AD351"/>
  <c r="AC351"/>
  <c r="AE351" s="1"/>
  <c r="AD350"/>
  <c r="AC350"/>
  <c r="AE350" s="1"/>
  <c r="AD349"/>
  <c r="AC349"/>
  <c r="AE349" s="1"/>
  <c r="AD348"/>
  <c r="AD358" s="1"/>
  <c r="AC348"/>
  <c r="AE348" s="1"/>
  <c r="AB344"/>
  <c r="Z344"/>
  <c r="Y344"/>
  <c r="AD343"/>
  <c r="AC343"/>
  <c r="AE343" s="1"/>
  <c r="AD342"/>
  <c r="AD344" s="1"/>
  <c r="AC342"/>
  <c r="AE342" s="1"/>
  <c r="AE344" s="1"/>
  <c r="AB339"/>
  <c r="Z339"/>
  <c r="Y339"/>
  <c r="AE338"/>
  <c r="K9" i="117" s="1"/>
  <c r="AD338" i="94"/>
  <c r="AE337"/>
  <c r="H9" i="117" s="1"/>
  <c r="AD337" i="94"/>
  <c r="AD336"/>
  <c r="AE336"/>
  <c r="AD335"/>
  <c r="AE335"/>
  <c r="AC333"/>
  <c r="AD384" s="1"/>
  <c r="AB333"/>
  <c r="Z333"/>
  <c r="Y333"/>
  <c r="AE332"/>
  <c r="AE331"/>
  <c r="AE330"/>
  <c r="AD330"/>
  <c r="AD333" s="1"/>
  <c r="AE329"/>
  <c r="AD324"/>
  <c r="AC324"/>
  <c r="AE324" s="1"/>
  <c r="AD323"/>
  <c r="AC323"/>
  <c r="AD322"/>
  <c r="AD321"/>
  <c r="AC321"/>
  <c r="AD320"/>
  <c r="AC320"/>
  <c r="AE320" s="1"/>
  <c r="AD319"/>
  <c r="AC319"/>
  <c r="AD318"/>
  <c r="AD317"/>
  <c r="AD316"/>
  <c r="AC316"/>
  <c r="AD315"/>
  <c r="AC315"/>
  <c r="AE315" s="1"/>
  <c r="AD314"/>
  <c r="AC314"/>
  <c r="AD313"/>
  <c r="AC313"/>
  <c r="AE313" s="1"/>
  <c r="AD312"/>
  <c r="AD311"/>
  <c r="AC311"/>
  <c r="AE311" s="1"/>
  <c r="AD310"/>
  <c r="AC310"/>
  <c r="AD309"/>
  <c r="AC309"/>
  <c r="AE309" s="1"/>
  <c r="AD308"/>
  <c r="AC308"/>
  <c r="AD307"/>
  <c r="AD305"/>
  <c r="AD303"/>
  <c r="AC303"/>
  <c r="AE303" s="1"/>
  <c r="AC302"/>
  <c r="AD301"/>
  <c r="AC301"/>
  <c r="AE301" s="1"/>
  <c r="AC300"/>
  <c r="AD299"/>
  <c r="AC299"/>
  <c r="AE299" s="1"/>
  <c r="AC298"/>
  <c r="AD297"/>
  <c r="AC297"/>
  <c r="AE297" s="1"/>
  <c r="AC296"/>
  <c r="AD295"/>
  <c r="AC295"/>
  <c r="AE295" s="1"/>
  <c r="AC294"/>
  <c r="AD293"/>
  <c r="AC293"/>
  <c r="AE293" s="1"/>
  <c r="AC292"/>
  <c r="AD291"/>
  <c r="AC291"/>
  <c r="AE291" s="1"/>
  <c r="AC290"/>
  <c r="AD289"/>
  <c r="AC289"/>
  <c r="AE289" s="1"/>
  <c r="AC288"/>
  <c r="AD287"/>
  <c r="AC287"/>
  <c r="AE287" s="1"/>
  <c r="AC286"/>
  <c r="AD285"/>
  <c r="AC285"/>
  <c r="AE285" s="1"/>
  <c r="AC284"/>
  <c r="AD283"/>
  <c r="AC283"/>
  <c r="AE283" s="1"/>
  <c r="AC282"/>
  <c r="AD281"/>
  <c r="AC281"/>
  <c r="AE281" s="1"/>
  <c r="AC280"/>
  <c r="AD279"/>
  <c r="AC279"/>
  <c r="AB276"/>
  <c r="Z276"/>
  <c r="Y276"/>
  <c r="AD275"/>
  <c r="AC275"/>
  <c r="AE275" s="1"/>
  <c r="AD274"/>
  <c r="AD276" s="1"/>
  <c r="AC274"/>
  <c r="AC276" s="1"/>
  <c r="Z272"/>
  <c r="Y272"/>
  <c r="AD271"/>
  <c r="AE271"/>
  <c r="AE270"/>
  <c r="AD270"/>
  <c r="AE269"/>
  <c r="AD269"/>
  <c r="AD268"/>
  <c r="AC268"/>
  <c r="AC272" s="1"/>
  <c r="AD267"/>
  <c r="AD272" s="1"/>
  <c r="AB265"/>
  <c r="Z265"/>
  <c r="Y265"/>
  <c r="AD264"/>
  <c r="AD265" s="1"/>
  <c r="AC264"/>
  <c r="AC265" s="1"/>
  <c r="AB261"/>
  <c r="Z261"/>
  <c r="Y261"/>
  <c r="AD260"/>
  <c r="AD261" s="1"/>
  <c r="AC260"/>
  <c r="AC261" s="1"/>
  <c r="AB258"/>
  <c r="Z258"/>
  <c r="Y258"/>
  <c r="AD257"/>
  <c r="AC257"/>
  <c r="AE257" s="1"/>
  <c r="AD256"/>
  <c r="AD258" s="1"/>
  <c r="AC256"/>
  <c r="AC258" s="1"/>
  <c r="AB254"/>
  <c r="Z254"/>
  <c r="Y254"/>
  <c r="AD253"/>
  <c r="AC253"/>
  <c r="AE253" s="1"/>
  <c r="AD252"/>
  <c r="AC252"/>
  <c r="AC254" s="1"/>
  <c r="AB250"/>
  <c r="Z250"/>
  <c r="Y250"/>
  <c r="AD249"/>
  <c r="AC249"/>
  <c r="AE249" s="1"/>
  <c r="AD248"/>
  <c r="AC248"/>
  <c r="AE248" s="1"/>
  <c r="AD247"/>
  <c r="AD250" s="1"/>
  <c r="AC247"/>
  <c r="AC250" s="1"/>
  <c r="AB243"/>
  <c r="Z243"/>
  <c r="Y243"/>
  <c r="AD242"/>
  <c r="AC242"/>
  <c r="AE242" s="1"/>
  <c r="AD241"/>
  <c r="AC241"/>
  <c r="AE241" s="1"/>
  <c r="AE243" s="1"/>
  <c r="Z239"/>
  <c r="Y239"/>
  <c r="AD238"/>
  <c r="AC238"/>
  <c r="AC239" s="1"/>
  <c r="AD237"/>
  <c r="AC237"/>
  <c r="AE237" s="1"/>
  <c r="Z234"/>
  <c r="Y234"/>
  <c r="AD233"/>
  <c r="AC233"/>
  <c r="AE233" s="1"/>
  <c r="AD232"/>
  <c r="AC232"/>
  <c r="AE232" s="1"/>
  <c r="AD231"/>
  <c r="AC231"/>
  <c r="AE231" s="1"/>
  <c r="AD230"/>
  <c r="AD234" s="1"/>
  <c r="AC230"/>
  <c r="AE230" s="1"/>
  <c r="AD229"/>
  <c r="AC229"/>
  <c r="AE229" s="1"/>
  <c r="AD228"/>
  <c r="AC228"/>
  <c r="AE228" s="1"/>
  <c r="AD227"/>
  <c r="AC227"/>
  <c r="Z225"/>
  <c r="Y225"/>
  <c r="AD224"/>
  <c r="AC224"/>
  <c r="AE224" s="1"/>
  <c r="AD223"/>
  <c r="AC223"/>
  <c r="AE223" s="1"/>
  <c r="AD222"/>
  <c r="AC222"/>
  <c r="AE222" s="1"/>
  <c r="AD221"/>
  <c r="AD225" s="1"/>
  <c r="AC221"/>
  <c r="AE221" s="1"/>
  <c r="AD220"/>
  <c r="AC220"/>
  <c r="AE220" s="1"/>
  <c r="AD219"/>
  <c r="AC219"/>
  <c r="AE219" s="1"/>
  <c r="AD218"/>
  <c r="AC218"/>
  <c r="AE218" s="1"/>
  <c r="AD217"/>
  <c r="AC217"/>
  <c r="AE217" s="1"/>
  <c r="AD216"/>
  <c r="AC216"/>
  <c r="AE216" s="1"/>
  <c r="AD215"/>
  <c r="AC215"/>
  <c r="AE215" s="1"/>
  <c r="AD214"/>
  <c r="AC214"/>
  <c r="Z211"/>
  <c r="Y211"/>
  <c r="AD210"/>
  <c r="AC210"/>
  <c r="AE210" s="1"/>
  <c r="AD209"/>
  <c r="AC209"/>
  <c r="AE209" s="1"/>
  <c r="AD208"/>
  <c r="AC208"/>
  <c r="AE208" s="1"/>
  <c r="AD207"/>
  <c r="AC207"/>
  <c r="AE207" s="1"/>
  <c r="AD206"/>
  <c r="AC206"/>
  <c r="AE206" s="1"/>
  <c r="AD205"/>
  <c r="AC205"/>
  <c r="AE205" s="1"/>
  <c r="AD204"/>
  <c r="AC204"/>
  <c r="AE204" s="1"/>
  <c r="AD203"/>
  <c r="AC203"/>
  <c r="AE203" s="1"/>
  <c r="AD202"/>
  <c r="AC202"/>
  <c r="AE202" s="1"/>
  <c r="AD201"/>
  <c r="AC201"/>
  <c r="AE201" s="1"/>
  <c r="AD200"/>
  <c r="AC200"/>
  <c r="AE200" s="1"/>
  <c r="AD199"/>
  <c r="AC199"/>
  <c r="AE199" s="1"/>
  <c r="AD198"/>
  <c r="AC198"/>
  <c r="AE198" s="1"/>
  <c r="AD197"/>
  <c r="AC197"/>
  <c r="AE197" s="1"/>
  <c r="AD196"/>
  <c r="AD211" s="1"/>
  <c r="AC196"/>
  <c r="AE196" s="1"/>
  <c r="AD195"/>
  <c r="AC195"/>
  <c r="AE195" s="1"/>
  <c r="AD194"/>
  <c r="AC194"/>
  <c r="AE194" s="1"/>
  <c r="AD193"/>
  <c r="AC193"/>
  <c r="AE193" s="1"/>
  <c r="AD192"/>
  <c r="AC192"/>
  <c r="AB186"/>
  <c r="AB187" s="1"/>
  <c r="Z186"/>
  <c r="Z187" s="1"/>
  <c r="Y186"/>
  <c r="Y187" s="1"/>
  <c r="AD185"/>
  <c r="AC185"/>
  <c r="AE185" s="1"/>
  <c r="AD184"/>
  <c r="AC184"/>
  <c r="AE184" s="1"/>
  <c r="AD183"/>
  <c r="AC183"/>
  <c r="AE183" s="1"/>
  <c r="AD182"/>
  <c r="AC182"/>
  <c r="AE182" s="1"/>
  <c r="AD181"/>
  <c r="AC181"/>
  <c r="AE181" s="1"/>
  <c r="AD180"/>
  <c r="AC180"/>
  <c r="AE180" s="1"/>
  <c r="AD179"/>
  <c r="AC179"/>
  <c r="AE179" s="1"/>
  <c r="AD178"/>
  <c r="AC178"/>
  <c r="AE178" s="1"/>
  <c r="AD177"/>
  <c r="AC177"/>
  <c r="AE177" s="1"/>
  <c r="AD176"/>
  <c r="AC176"/>
  <c r="AE176" s="1"/>
  <c r="AD175"/>
  <c r="AC175"/>
  <c r="AE175" s="1"/>
  <c r="AD174"/>
  <c r="AC174"/>
  <c r="AE174" s="1"/>
  <c r="AD173"/>
  <c r="AC173"/>
  <c r="AE173" s="1"/>
  <c r="AD172"/>
  <c r="AC172"/>
  <c r="AE172" s="1"/>
  <c r="AD171"/>
  <c r="AC171"/>
  <c r="AE171" s="1"/>
  <c r="AD170"/>
  <c r="AC170"/>
  <c r="AE170" s="1"/>
  <c r="AD169"/>
  <c r="AC169"/>
  <c r="AB165"/>
  <c r="AB166" s="1"/>
  <c r="Z165"/>
  <c r="Z166" s="1"/>
  <c r="Y165"/>
  <c r="Y166" s="1"/>
  <c r="AD164"/>
  <c r="AC164"/>
  <c r="AE164" s="1"/>
  <c r="AD163"/>
  <c r="AC163"/>
  <c r="AE163" s="1"/>
  <c r="AD162"/>
  <c r="AC162"/>
  <c r="AE162" s="1"/>
  <c r="AD161"/>
  <c r="AC161"/>
  <c r="AE161" s="1"/>
  <c r="AD160"/>
  <c r="AC160"/>
  <c r="AE160" s="1"/>
  <c r="AD159"/>
  <c r="AC159"/>
  <c r="AE159" s="1"/>
  <c r="AD158"/>
  <c r="AC158"/>
  <c r="AE158" s="1"/>
  <c r="AD157"/>
  <c r="AC157"/>
  <c r="AE157" s="1"/>
  <c r="AD156"/>
  <c r="AC156"/>
  <c r="AE156" s="1"/>
  <c r="AD155"/>
  <c r="AC155"/>
  <c r="AE155" s="1"/>
  <c r="AD154"/>
  <c r="AC154"/>
  <c r="AE154" s="1"/>
  <c r="AD153"/>
  <c r="AC153"/>
  <c r="AE153" s="1"/>
  <c r="AD152"/>
  <c r="AC152"/>
  <c r="AE152" s="1"/>
  <c r="AD151"/>
  <c r="AC151"/>
  <c r="AE151" s="1"/>
  <c r="AD150"/>
  <c r="AC150"/>
  <c r="AE150" s="1"/>
  <c r="AD149"/>
  <c r="AC149"/>
  <c r="AE149" s="1"/>
  <c r="AD148"/>
  <c r="AC148"/>
  <c r="AC165" s="1"/>
  <c r="AC166" s="1"/>
  <c r="AB144"/>
  <c r="Z144"/>
  <c r="Y144"/>
  <c r="AD143"/>
  <c r="AC143"/>
  <c r="AE143" s="1"/>
  <c r="AD142"/>
  <c r="AC142"/>
  <c r="AB140"/>
  <c r="X7" i="105" s="1"/>
  <c r="Z140" i="94"/>
  <c r="Y140"/>
  <c r="AD139"/>
  <c r="AC139"/>
  <c r="AE139" s="1"/>
  <c r="AD138"/>
  <c r="AC138"/>
  <c r="AE138" s="1"/>
  <c r="AD137"/>
  <c r="AC137"/>
  <c r="AE137" s="1"/>
  <c r="AD136"/>
  <c r="AD140" s="1"/>
  <c r="AC136"/>
  <c r="AB134"/>
  <c r="Y7" i="105" s="1"/>
  <c r="Z134" i="94"/>
  <c r="Y134"/>
  <c r="AD133"/>
  <c r="AC133"/>
  <c r="AE133" s="1"/>
  <c r="AD132"/>
  <c r="AC132"/>
  <c r="AE132" s="1"/>
  <c r="AD131"/>
  <c r="AC131"/>
  <c r="AE131" s="1"/>
  <c r="AD130"/>
  <c r="AC130"/>
  <c r="AE130" s="1"/>
  <c r="AD129"/>
  <c r="AC129"/>
  <c r="AE129" s="1"/>
  <c r="AD128"/>
  <c r="AC128"/>
  <c r="AE128" s="1"/>
  <c r="AD127"/>
  <c r="AC127"/>
  <c r="AE127" s="1"/>
  <c r="AD126"/>
  <c r="AC126"/>
  <c r="AE126" s="1"/>
  <c r="AD125"/>
  <c r="AC125"/>
  <c r="AD124"/>
  <c r="AC124"/>
  <c r="AE124" s="1"/>
  <c r="AB120"/>
  <c r="Z120"/>
  <c r="Y120"/>
  <c r="AD119"/>
  <c r="AC119"/>
  <c r="AE119" s="1"/>
  <c r="AD118"/>
  <c r="AC118"/>
  <c r="AE118" s="1"/>
  <c r="AD117"/>
  <c r="AC117"/>
  <c r="AE117" s="1"/>
  <c r="AD116"/>
  <c r="AC116"/>
  <c r="AC120" s="1"/>
  <c r="AB114"/>
  <c r="Z114"/>
  <c r="Y114"/>
  <c r="AD113"/>
  <c r="AC113"/>
  <c r="AE113" s="1"/>
  <c r="AD112"/>
  <c r="AC112"/>
  <c r="AE112" s="1"/>
  <c r="AD111"/>
  <c r="AC111"/>
  <c r="AE111" s="1"/>
  <c r="AD110"/>
  <c r="AC110"/>
  <c r="AD109"/>
  <c r="AC109"/>
  <c r="AE109" s="1"/>
  <c r="AB108"/>
  <c r="Z108"/>
  <c r="Y108"/>
  <c r="AD107"/>
  <c r="AC107"/>
  <c r="AE107" s="1"/>
  <c r="AD106"/>
  <c r="AC106"/>
  <c r="AE106" s="1"/>
  <c r="AD105"/>
  <c r="AC105"/>
  <c r="AE105" s="1"/>
  <c r="AD104"/>
  <c r="AC104"/>
  <c r="AE104" s="1"/>
  <c r="AE108" s="1"/>
  <c r="AD103"/>
  <c r="AC103"/>
  <c r="AE103" s="1"/>
  <c r="AB102"/>
  <c r="Z102"/>
  <c r="Y102"/>
  <c r="AD101"/>
  <c r="AC101"/>
  <c r="AE101" s="1"/>
  <c r="AD100"/>
  <c r="AC100"/>
  <c r="AE100" s="1"/>
  <c r="AD99"/>
  <c r="AC99"/>
  <c r="AE99" s="1"/>
  <c r="AD98"/>
  <c r="AD102" s="1"/>
  <c r="AC98"/>
  <c r="AC102" s="1"/>
  <c r="AD97"/>
  <c r="AC97"/>
  <c r="AE97" s="1"/>
  <c r="AB96"/>
  <c r="Z96"/>
  <c r="Y96"/>
  <c r="AD95"/>
  <c r="AC95"/>
  <c r="AE95" s="1"/>
  <c r="AD94"/>
  <c r="AC94"/>
  <c r="AE94" s="1"/>
  <c r="AD93"/>
  <c r="AC93"/>
  <c r="AE93" s="1"/>
  <c r="AD92"/>
  <c r="AD96" s="1"/>
  <c r="AC92"/>
  <c r="AE92" s="1"/>
  <c r="AD91"/>
  <c r="AC91"/>
  <c r="AE91" s="1"/>
  <c r="AB90"/>
  <c r="Z90"/>
  <c r="Y90"/>
  <c r="AD89"/>
  <c r="AC89"/>
  <c r="AE89" s="1"/>
  <c r="AD88"/>
  <c r="AC88"/>
  <c r="AE88" s="1"/>
  <c r="AD87"/>
  <c r="AC87"/>
  <c r="AE87" s="1"/>
  <c r="AD86"/>
  <c r="AC86"/>
  <c r="AD85"/>
  <c r="AC85"/>
  <c r="AE85" s="1"/>
  <c r="AD84"/>
  <c r="AC84"/>
  <c r="AE84" s="1"/>
  <c r="AC83"/>
  <c r="AB83"/>
  <c r="Z83"/>
  <c r="Y83"/>
  <c r="AE82"/>
  <c r="AE83" s="1"/>
  <c r="AD82"/>
  <c r="AD83" s="1"/>
  <c r="AB81"/>
  <c r="Z81"/>
  <c r="Y81"/>
  <c r="AD80"/>
  <c r="AC80"/>
  <c r="AE80" s="1"/>
  <c r="AD79"/>
  <c r="AC79"/>
  <c r="AC81" s="1"/>
  <c r="AD78"/>
  <c r="AC78"/>
  <c r="AE78" s="1"/>
  <c r="Z76"/>
  <c r="Y76"/>
  <c r="Y77" s="1"/>
  <c r="AD75"/>
  <c r="AC75"/>
  <c r="AE75" s="1"/>
  <c r="AD74"/>
  <c r="AC74"/>
  <c r="AE74" s="1"/>
  <c r="AD73"/>
  <c r="AC73"/>
  <c r="AE73" s="1"/>
  <c r="AD72"/>
  <c r="AC72"/>
  <c r="AE72" s="1"/>
  <c r="AD71"/>
  <c r="AC71"/>
  <c r="AE71" s="1"/>
  <c r="AD70"/>
  <c r="AC70"/>
  <c r="AE70" s="1"/>
  <c r="AD69"/>
  <c r="AC69"/>
  <c r="AE69" s="1"/>
  <c r="AD68"/>
  <c r="AC68"/>
  <c r="AE68" s="1"/>
  <c r="AD67"/>
  <c r="AC67"/>
  <c r="AE67" s="1"/>
  <c r="AD66"/>
  <c r="AC66"/>
  <c r="AE66" s="1"/>
  <c r="AD65"/>
  <c r="AC65"/>
  <c r="AE65" s="1"/>
  <c r="AD64"/>
  <c r="AC64"/>
  <c r="AE64" s="1"/>
  <c r="AD63"/>
  <c r="AC63"/>
  <c r="AE63" s="1"/>
  <c r="AD62"/>
  <c r="AC62"/>
  <c r="AE62" s="1"/>
  <c r="AD61"/>
  <c r="AC61"/>
  <c r="AE61" s="1"/>
  <c r="AD60"/>
  <c r="AC60"/>
  <c r="AE60" s="1"/>
  <c r="AD59"/>
  <c r="AC59"/>
  <c r="AE59" s="1"/>
  <c r="AD58"/>
  <c r="AC58"/>
  <c r="AE58" s="1"/>
  <c r="AD57"/>
  <c r="AC57"/>
  <c r="AE57" s="1"/>
  <c r="AD56"/>
  <c r="AC56"/>
  <c r="AE56" s="1"/>
  <c r="AD55"/>
  <c r="AC55"/>
  <c r="AE55" s="1"/>
  <c r="AD54"/>
  <c r="AD76" s="1"/>
  <c r="AD77" s="1"/>
  <c r="AC54"/>
  <c r="AB52"/>
  <c r="Z52"/>
  <c r="Y52"/>
  <c r="AD51"/>
  <c r="AC51"/>
  <c r="AE51" s="1"/>
  <c r="AD50"/>
  <c r="AC50"/>
  <c r="AE50" s="1"/>
  <c r="AD49"/>
  <c r="AC49"/>
  <c r="AE49" s="1"/>
  <c r="AD48"/>
  <c r="AC48"/>
  <c r="AE48" s="1"/>
  <c r="AD47"/>
  <c r="AC47"/>
  <c r="AE47" s="1"/>
  <c r="AD46"/>
  <c r="AC46"/>
  <c r="AE46" s="1"/>
  <c r="Z44"/>
  <c r="AD43"/>
  <c r="AC43"/>
  <c r="AE43" s="1"/>
  <c r="AD42"/>
  <c r="AC42"/>
  <c r="AE42" s="1"/>
  <c r="AD41"/>
  <c r="AC41"/>
  <c r="AE41" s="1"/>
  <c r="AD40"/>
  <c r="AC40"/>
  <c r="AE40" s="1"/>
  <c r="AD39"/>
  <c r="AC39"/>
  <c r="AE39" s="1"/>
  <c r="AD38"/>
  <c r="AC38"/>
  <c r="AE38" s="1"/>
  <c r="AD37"/>
  <c r="AC37"/>
  <c r="AE37" s="1"/>
  <c r="AD36"/>
  <c r="AC36"/>
  <c r="AE36" s="1"/>
  <c r="AD35"/>
  <c r="AC35"/>
  <c r="AE35" s="1"/>
  <c r="AD34"/>
  <c r="AC34"/>
  <c r="AE34" s="1"/>
  <c r="AD33"/>
  <c r="AC33"/>
  <c r="AE33" s="1"/>
  <c r="AD32"/>
  <c r="AC32"/>
  <c r="AE32" s="1"/>
  <c r="AD31"/>
  <c r="AC31"/>
  <c r="AE31" s="1"/>
  <c r="AD30"/>
  <c r="AC30"/>
  <c r="AE30" s="1"/>
  <c r="AD29"/>
  <c r="AC29"/>
  <c r="AE29" s="1"/>
  <c r="AD28"/>
  <c r="AC28"/>
  <c r="AE28" s="1"/>
  <c r="AD27"/>
  <c r="AC27"/>
  <c r="AE27" s="1"/>
  <c r="AD26"/>
  <c r="AC26"/>
  <c r="AE26" s="1"/>
  <c r="AD25"/>
  <c r="AC25"/>
  <c r="AE25" s="1"/>
  <c r="AD24"/>
  <c r="AC24"/>
  <c r="AE24" s="1"/>
  <c r="AD23"/>
  <c r="AD44" s="1"/>
  <c r="AD45" s="1"/>
  <c r="AC23"/>
  <c r="AB21"/>
  <c r="Z21"/>
  <c r="Y21"/>
  <c r="AD20"/>
  <c r="AC20"/>
  <c r="AE20" s="1"/>
  <c r="AE19"/>
  <c r="AD19"/>
  <c r="AD18"/>
  <c r="AC18"/>
  <c r="AE18" s="1"/>
  <c r="AD17"/>
  <c r="AC17"/>
  <c r="AC21" s="1"/>
  <c r="Z380" i="95"/>
  <c r="Y380"/>
  <c r="AD379"/>
  <c r="AC379"/>
  <c r="AE379" s="1"/>
  <c r="AD378"/>
  <c r="AC378"/>
  <c r="AE378" s="1"/>
  <c r="AD377"/>
  <c r="AC377"/>
  <c r="AE377" s="1"/>
  <c r="AD376"/>
  <c r="AC376"/>
  <c r="AE376" s="1"/>
  <c r="AD375"/>
  <c r="AC375"/>
  <c r="AE375" s="1"/>
  <c r="AD374"/>
  <c r="AC374"/>
  <c r="AE374" s="1"/>
  <c r="AD373"/>
  <c r="AC373"/>
  <c r="AE373" s="1"/>
  <c r="AD372"/>
  <c r="AC372"/>
  <c r="AE372" s="1"/>
  <c r="AD371"/>
  <c r="AC371"/>
  <c r="AE371" s="1"/>
  <c r="AD370"/>
  <c r="AC370"/>
  <c r="AE370" s="1"/>
  <c r="AD369"/>
  <c r="AC369"/>
  <c r="AE369" s="1"/>
  <c r="AD368"/>
  <c r="AC368"/>
  <c r="AE368" s="1"/>
  <c r="AD367"/>
  <c r="AC367"/>
  <c r="AE367" s="1"/>
  <c r="AD366"/>
  <c r="AC366"/>
  <c r="AE366" s="1"/>
  <c r="AD365"/>
  <c r="AC365"/>
  <c r="AE365" s="1"/>
  <c r="AD364"/>
  <c r="AC364"/>
  <c r="AE364" s="1"/>
  <c r="AD363"/>
  <c r="AC363"/>
  <c r="AE363" s="1"/>
  <c r="AD362"/>
  <c r="AC362"/>
  <c r="AE362" s="1"/>
  <c r="AD361"/>
  <c r="AC361"/>
  <c r="AE361" s="1"/>
  <c r="AD360"/>
  <c r="AD380" s="1"/>
  <c r="AD381" s="1"/>
  <c r="AC360"/>
  <c r="AE360" s="1"/>
  <c r="AB358"/>
  <c r="Z358"/>
  <c r="Y358"/>
  <c r="AD357"/>
  <c r="AC357"/>
  <c r="AE357" s="1"/>
  <c r="AD356"/>
  <c r="AC356"/>
  <c r="AE356" s="1"/>
  <c r="AD355"/>
  <c r="AC355"/>
  <c r="AE355" s="1"/>
  <c r="AD354"/>
  <c r="AC354"/>
  <c r="AE354" s="1"/>
  <c r="AD353"/>
  <c r="AC353"/>
  <c r="AE353" s="1"/>
  <c r="AD352"/>
  <c r="AC352"/>
  <c r="AE352" s="1"/>
  <c r="AD351"/>
  <c r="AC351"/>
  <c r="AE351" s="1"/>
  <c r="AD350"/>
  <c r="AC350"/>
  <c r="AE350" s="1"/>
  <c r="AD349"/>
  <c r="AC349"/>
  <c r="AE349" s="1"/>
  <c r="AD348"/>
  <c r="AD358" s="1"/>
  <c r="AC348"/>
  <c r="AE348" s="1"/>
  <c r="AB344"/>
  <c r="Z344"/>
  <c r="Y344"/>
  <c r="AD343"/>
  <c r="AC343"/>
  <c r="AE343" s="1"/>
  <c r="AD342"/>
  <c r="AD344" s="1"/>
  <c r="AC342"/>
  <c r="AE342" s="1"/>
  <c r="AE344" s="1"/>
  <c r="AB339"/>
  <c r="Z339"/>
  <c r="Y339"/>
  <c r="AE338"/>
  <c r="K10" i="117" s="1"/>
  <c r="AD338" i="95"/>
  <c r="AE337"/>
  <c r="H10" i="117" s="1"/>
  <c r="AD337" i="95"/>
  <c r="AD336"/>
  <c r="AE336"/>
  <c r="AD335"/>
  <c r="AE335"/>
  <c r="AC333"/>
  <c r="AD384" s="1"/>
  <c r="AB333"/>
  <c r="Z333"/>
  <c r="Y333"/>
  <c r="AE332"/>
  <c r="AE331"/>
  <c r="AE330"/>
  <c r="AD330"/>
  <c r="AD333" s="1"/>
  <c r="AE329"/>
  <c r="AC324"/>
  <c r="AD323"/>
  <c r="AC323"/>
  <c r="AE323" s="1"/>
  <c r="AD321"/>
  <c r="AC321"/>
  <c r="AE321" s="1"/>
  <c r="AC320"/>
  <c r="AD319"/>
  <c r="AC319"/>
  <c r="AE319" s="1"/>
  <c r="AD318"/>
  <c r="AD317"/>
  <c r="AD316"/>
  <c r="AC316"/>
  <c r="AE316" s="1"/>
  <c r="AC315"/>
  <c r="AE315" s="1"/>
  <c r="AD314"/>
  <c r="AC314"/>
  <c r="AE314" s="1"/>
  <c r="AC313"/>
  <c r="AD312"/>
  <c r="AE312"/>
  <c r="AC311"/>
  <c r="AD310"/>
  <c r="AC310"/>
  <c r="AE310" s="1"/>
  <c r="AC309"/>
  <c r="AD308"/>
  <c r="AC308"/>
  <c r="AE308" s="1"/>
  <c r="AD306"/>
  <c r="AD305"/>
  <c r="AC303"/>
  <c r="AD302"/>
  <c r="AC302"/>
  <c r="AE302" s="1"/>
  <c r="AC301"/>
  <c r="AD300"/>
  <c r="AC300"/>
  <c r="AE300" s="1"/>
  <c r="AC299"/>
  <c r="AD298"/>
  <c r="AC298"/>
  <c r="AE298" s="1"/>
  <c r="AC297"/>
  <c r="AD296"/>
  <c r="AC296"/>
  <c r="AE296" s="1"/>
  <c r="AC295"/>
  <c r="AD294"/>
  <c r="AC294"/>
  <c r="AE294" s="1"/>
  <c r="AC293"/>
  <c r="AD292"/>
  <c r="AC292"/>
  <c r="AE292" s="1"/>
  <c r="AC291"/>
  <c r="AD290"/>
  <c r="AC290"/>
  <c r="AE290" s="1"/>
  <c r="AC289"/>
  <c r="AD288"/>
  <c r="AC288"/>
  <c r="AE288" s="1"/>
  <c r="AC287"/>
  <c r="AD286"/>
  <c r="AC286"/>
  <c r="AE286" s="1"/>
  <c r="AC285"/>
  <c r="AD284"/>
  <c r="AC284"/>
  <c r="AE284" s="1"/>
  <c r="AC283"/>
  <c r="AD282"/>
  <c r="AC282"/>
  <c r="AE282" s="1"/>
  <c r="AC281"/>
  <c r="AD280"/>
  <c r="AC280"/>
  <c r="AE280" s="1"/>
  <c r="AC279"/>
  <c r="AB276"/>
  <c r="Z276"/>
  <c r="Y276"/>
  <c r="AD275"/>
  <c r="AC275"/>
  <c r="AE275" s="1"/>
  <c r="AD274"/>
  <c r="AD276" s="1"/>
  <c r="AC274"/>
  <c r="Z272"/>
  <c r="Y272"/>
  <c r="AD271"/>
  <c r="AE271"/>
  <c r="AE270"/>
  <c r="AD270"/>
  <c r="AE269"/>
  <c r="AD269"/>
  <c r="AD268"/>
  <c r="AC268"/>
  <c r="AC272" s="1"/>
  <c r="AD267"/>
  <c r="AD272" s="1"/>
  <c r="AB265"/>
  <c r="Z265"/>
  <c r="Y265"/>
  <c r="AD264"/>
  <c r="AD265" s="1"/>
  <c r="AC264"/>
  <c r="AC265" s="1"/>
  <c r="AC261"/>
  <c r="AB261"/>
  <c r="Z261"/>
  <c r="Y261"/>
  <c r="AE260"/>
  <c r="AE261" s="1"/>
  <c r="AD260"/>
  <c r="AD261" s="1"/>
  <c r="AB258"/>
  <c r="Z258"/>
  <c r="Y258"/>
  <c r="AD257"/>
  <c r="AC257"/>
  <c r="AD256"/>
  <c r="AC256"/>
  <c r="AE256" s="1"/>
  <c r="AB254"/>
  <c r="Z254"/>
  <c r="Y254"/>
  <c r="AD253"/>
  <c r="AC253"/>
  <c r="AE253" s="1"/>
  <c r="AD252"/>
  <c r="AD254" s="1"/>
  <c r="AC252"/>
  <c r="AE252" s="1"/>
  <c r="AB250"/>
  <c r="Z250"/>
  <c r="Y250"/>
  <c r="AD249"/>
  <c r="AC249"/>
  <c r="AE249" s="1"/>
  <c r="AD248"/>
  <c r="AC248"/>
  <c r="AD247"/>
  <c r="AC247"/>
  <c r="AB243"/>
  <c r="Z243"/>
  <c r="Y243"/>
  <c r="AD242"/>
  <c r="AC242"/>
  <c r="AE242" s="1"/>
  <c r="AD241"/>
  <c r="AD243" s="1"/>
  <c r="AC241"/>
  <c r="Z239"/>
  <c r="Y239"/>
  <c r="AD238"/>
  <c r="AC238"/>
  <c r="AE238" s="1"/>
  <c r="AD237"/>
  <c r="AC237"/>
  <c r="AE237" s="1"/>
  <c r="Z234"/>
  <c r="Y234"/>
  <c r="AD233"/>
  <c r="AC233"/>
  <c r="AE233" s="1"/>
  <c r="AD232"/>
  <c r="AC232"/>
  <c r="AE232" s="1"/>
  <c r="AD231"/>
  <c r="AC231"/>
  <c r="AE231" s="1"/>
  <c r="AD230"/>
  <c r="AD234" s="1"/>
  <c r="AC230"/>
  <c r="AE230" s="1"/>
  <c r="AD229"/>
  <c r="AC229"/>
  <c r="AE229" s="1"/>
  <c r="AD228"/>
  <c r="AC228"/>
  <c r="AE228" s="1"/>
  <c r="AD227"/>
  <c r="AC227"/>
  <c r="AC234" s="1"/>
  <c r="Z225"/>
  <c r="Y225"/>
  <c r="AD224"/>
  <c r="AC224"/>
  <c r="AE224" s="1"/>
  <c r="AD223"/>
  <c r="AC223"/>
  <c r="AE223" s="1"/>
  <c r="AD222"/>
  <c r="AC222"/>
  <c r="AE222" s="1"/>
  <c r="AD221"/>
  <c r="AD225" s="1"/>
  <c r="AC221"/>
  <c r="AE221" s="1"/>
  <c r="AD220"/>
  <c r="AC220"/>
  <c r="AE220" s="1"/>
  <c r="AD219"/>
  <c r="AC219"/>
  <c r="AE219" s="1"/>
  <c r="AD218"/>
  <c r="AC218"/>
  <c r="AE218" s="1"/>
  <c r="AD217"/>
  <c r="AC217"/>
  <c r="AE217" s="1"/>
  <c r="AD216"/>
  <c r="AC216"/>
  <c r="AE216" s="1"/>
  <c r="AD215"/>
  <c r="AC215"/>
  <c r="AE215" s="1"/>
  <c r="AD214"/>
  <c r="AC214"/>
  <c r="AC225" s="1"/>
  <c r="Z211"/>
  <c r="Y211"/>
  <c r="AD210"/>
  <c r="AC210"/>
  <c r="AE210" s="1"/>
  <c r="AD209"/>
  <c r="AC209"/>
  <c r="AE209" s="1"/>
  <c r="AD208"/>
  <c r="AC208"/>
  <c r="AE208" s="1"/>
  <c r="AD207"/>
  <c r="AC207"/>
  <c r="AE207" s="1"/>
  <c r="AD206"/>
  <c r="AC206"/>
  <c r="AE206" s="1"/>
  <c r="AD205"/>
  <c r="AC205"/>
  <c r="AE205" s="1"/>
  <c r="AD204"/>
  <c r="AC204"/>
  <c r="AE204" s="1"/>
  <c r="AD203"/>
  <c r="AC203"/>
  <c r="AE203" s="1"/>
  <c r="AD202"/>
  <c r="AC202"/>
  <c r="AE202" s="1"/>
  <c r="AD201"/>
  <c r="AC201"/>
  <c r="AE201" s="1"/>
  <c r="AD200"/>
  <c r="AC200"/>
  <c r="AE200" s="1"/>
  <c r="AD199"/>
  <c r="AC199"/>
  <c r="AE199" s="1"/>
  <c r="AD198"/>
  <c r="AC198"/>
  <c r="AE198" s="1"/>
  <c r="AD197"/>
  <c r="AC197"/>
  <c r="AE197" s="1"/>
  <c r="AD196"/>
  <c r="AC196"/>
  <c r="AE196" s="1"/>
  <c r="AD195"/>
  <c r="AC195"/>
  <c r="AE195" s="1"/>
  <c r="AD194"/>
  <c r="AC194"/>
  <c r="AE194" s="1"/>
  <c r="AD193"/>
  <c r="AC193"/>
  <c r="AE193" s="1"/>
  <c r="AD192"/>
  <c r="AC192"/>
  <c r="AC211" s="1"/>
  <c r="AB186"/>
  <c r="AB187" s="1"/>
  <c r="AB188" s="1"/>
  <c r="Z186"/>
  <c r="Z187" s="1"/>
  <c r="Y186"/>
  <c r="Y187" s="1"/>
  <c r="AD185"/>
  <c r="AC185"/>
  <c r="AE185" s="1"/>
  <c r="AD184"/>
  <c r="AC184"/>
  <c r="AE184" s="1"/>
  <c r="AD183"/>
  <c r="AC183"/>
  <c r="AE183" s="1"/>
  <c r="AD182"/>
  <c r="AC182"/>
  <c r="AE182" s="1"/>
  <c r="AD181"/>
  <c r="AC181"/>
  <c r="AE181" s="1"/>
  <c r="AD180"/>
  <c r="AC180"/>
  <c r="AE180" s="1"/>
  <c r="AD179"/>
  <c r="AC179"/>
  <c r="AE179" s="1"/>
  <c r="AD178"/>
  <c r="AC178"/>
  <c r="AE178" s="1"/>
  <c r="AD177"/>
  <c r="AC177"/>
  <c r="AE177" s="1"/>
  <c r="AD176"/>
  <c r="AC176"/>
  <c r="AE176" s="1"/>
  <c r="AD175"/>
  <c r="AC175"/>
  <c r="AE175" s="1"/>
  <c r="AD174"/>
  <c r="AC174"/>
  <c r="AE174" s="1"/>
  <c r="AD173"/>
  <c r="AC173"/>
  <c r="AE173" s="1"/>
  <c r="AD172"/>
  <c r="AC172"/>
  <c r="AE172" s="1"/>
  <c r="AD171"/>
  <c r="AC171"/>
  <c r="AE171" s="1"/>
  <c r="AD170"/>
  <c r="AC170"/>
  <c r="AE170" s="1"/>
  <c r="AD169"/>
  <c r="AD186" s="1"/>
  <c r="AD187" s="1"/>
  <c r="AC169"/>
  <c r="AC186" s="1"/>
  <c r="AC187" s="1"/>
  <c r="AB165"/>
  <c r="AB166" s="1"/>
  <c r="Z165"/>
  <c r="Z166" s="1"/>
  <c r="Y165"/>
  <c r="Y166" s="1"/>
  <c r="AD164"/>
  <c r="AC164"/>
  <c r="AE164" s="1"/>
  <c r="AD163"/>
  <c r="AC163"/>
  <c r="AE163" s="1"/>
  <c r="AD162"/>
  <c r="AC162"/>
  <c r="AE162" s="1"/>
  <c r="AD161"/>
  <c r="AC161"/>
  <c r="AE161" s="1"/>
  <c r="AD160"/>
  <c r="AC160"/>
  <c r="AE160" s="1"/>
  <c r="AD159"/>
  <c r="AC159"/>
  <c r="AE159" s="1"/>
  <c r="AD158"/>
  <c r="AC158"/>
  <c r="AE158" s="1"/>
  <c r="AD157"/>
  <c r="AC157"/>
  <c r="AE157" s="1"/>
  <c r="AD156"/>
  <c r="AC156"/>
  <c r="AE156" s="1"/>
  <c r="AD155"/>
  <c r="AC155"/>
  <c r="AE155" s="1"/>
  <c r="AD154"/>
  <c r="AC154"/>
  <c r="AE154" s="1"/>
  <c r="AD153"/>
  <c r="AC153"/>
  <c r="AE153" s="1"/>
  <c r="AD152"/>
  <c r="AC152"/>
  <c r="AE152" s="1"/>
  <c r="AD151"/>
  <c r="AC151"/>
  <c r="AE151" s="1"/>
  <c r="AD150"/>
  <c r="AC150"/>
  <c r="AE150" s="1"/>
  <c r="AD149"/>
  <c r="AC149"/>
  <c r="AE149" s="1"/>
  <c r="AD148"/>
  <c r="AD165" s="1"/>
  <c r="AD166" s="1"/>
  <c r="AC148"/>
  <c r="AB144"/>
  <c r="Z144"/>
  <c r="Y144"/>
  <c r="AD143"/>
  <c r="AC143"/>
  <c r="AE143" s="1"/>
  <c r="AD142"/>
  <c r="AD144" s="1"/>
  <c r="AC142"/>
  <c r="AE142" s="1"/>
  <c r="AE144" s="1"/>
  <c r="AB140"/>
  <c r="Z140"/>
  <c r="Y140"/>
  <c r="AD139"/>
  <c r="AC139"/>
  <c r="AE139" s="1"/>
  <c r="AD138"/>
  <c r="AC138"/>
  <c r="AE138" s="1"/>
  <c r="AD137"/>
  <c r="AC137"/>
  <c r="AE137" s="1"/>
  <c r="AD136"/>
  <c r="AC136"/>
  <c r="AE136" s="1"/>
  <c r="AE140" s="1"/>
  <c r="AB134"/>
  <c r="Z134"/>
  <c r="Y134"/>
  <c r="AD133"/>
  <c r="AC133"/>
  <c r="AE133" s="1"/>
  <c r="AD132"/>
  <c r="AC132"/>
  <c r="AE132" s="1"/>
  <c r="AD131"/>
  <c r="AC131"/>
  <c r="AE131" s="1"/>
  <c r="AD130"/>
  <c r="AC130"/>
  <c r="AE130" s="1"/>
  <c r="AD129"/>
  <c r="AC129"/>
  <c r="AE129" s="1"/>
  <c r="AD128"/>
  <c r="AC128"/>
  <c r="AE128" s="1"/>
  <c r="AD127"/>
  <c r="AC127"/>
  <c r="AE127" s="1"/>
  <c r="AD126"/>
  <c r="AC126"/>
  <c r="AE126" s="1"/>
  <c r="AD125"/>
  <c r="AD134" s="1"/>
  <c r="AC125"/>
  <c r="AC134" s="1"/>
  <c r="AD124"/>
  <c r="AC124"/>
  <c r="AE124" s="1"/>
  <c r="AB120"/>
  <c r="Z120"/>
  <c r="Y120"/>
  <c r="AD119"/>
  <c r="AC119"/>
  <c r="AE119" s="1"/>
  <c r="AD118"/>
  <c r="AC118"/>
  <c r="AE118" s="1"/>
  <c r="AD117"/>
  <c r="AC117"/>
  <c r="AE117" s="1"/>
  <c r="AD116"/>
  <c r="AD120" s="1"/>
  <c r="AC116"/>
  <c r="AE116" s="1"/>
  <c r="AB114"/>
  <c r="Z114"/>
  <c r="Y114"/>
  <c r="AD113"/>
  <c r="AC113"/>
  <c r="AE113" s="1"/>
  <c r="AD112"/>
  <c r="AC112"/>
  <c r="AE112" s="1"/>
  <c r="AD111"/>
  <c r="AC111"/>
  <c r="AE111" s="1"/>
  <c r="AD110"/>
  <c r="AD114" s="1"/>
  <c r="AC110"/>
  <c r="AE110" s="1"/>
  <c r="AE114" s="1"/>
  <c r="AD109"/>
  <c r="AC109"/>
  <c r="AE109" s="1"/>
  <c r="AB108"/>
  <c r="Z108"/>
  <c r="Y108"/>
  <c r="AD107"/>
  <c r="AC107"/>
  <c r="AE107" s="1"/>
  <c r="AD106"/>
  <c r="AC106"/>
  <c r="AE106" s="1"/>
  <c r="AD105"/>
  <c r="AC105"/>
  <c r="AE105" s="1"/>
  <c r="AD104"/>
  <c r="AD108" s="1"/>
  <c r="AC104"/>
  <c r="AD103"/>
  <c r="AC103"/>
  <c r="AE103" s="1"/>
  <c r="AB102"/>
  <c r="Z102"/>
  <c r="Y102"/>
  <c r="AD101"/>
  <c r="AC101"/>
  <c r="AE101" s="1"/>
  <c r="AD100"/>
  <c r="AC100"/>
  <c r="AE100" s="1"/>
  <c r="AD99"/>
  <c r="AC99"/>
  <c r="AE99" s="1"/>
  <c r="AD98"/>
  <c r="AC98"/>
  <c r="AE98" s="1"/>
  <c r="AD97"/>
  <c r="AC97"/>
  <c r="AE97" s="1"/>
  <c r="AB96"/>
  <c r="Z96"/>
  <c r="Y96"/>
  <c r="AD95"/>
  <c r="AC95"/>
  <c r="AE95" s="1"/>
  <c r="AD94"/>
  <c r="AC94"/>
  <c r="AE94" s="1"/>
  <c r="AD93"/>
  <c r="AC93"/>
  <c r="AE93" s="1"/>
  <c r="AD92"/>
  <c r="AC92"/>
  <c r="AC96" s="1"/>
  <c r="AD91"/>
  <c r="AC91"/>
  <c r="AE91" s="1"/>
  <c r="AB90"/>
  <c r="Z90"/>
  <c r="Y90"/>
  <c r="AD89"/>
  <c r="AC89"/>
  <c r="AE89" s="1"/>
  <c r="AD88"/>
  <c r="AC88"/>
  <c r="AE88" s="1"/>
  <c r="AD87"/>
  <c r="AC87"/>
  <c r="AE87" s="1"/>
  <c r="AD86"/>
  <c r="AD90" s="1"/>
  <c r="AC86"/>
  <c r="AE86" s="1"/>
  <c r="AE90" s="1"/>
  <c r="AD85"/>
  <c r="AC85"/>
  <c r="AE85" s="1"/>
  <c r="AD84"/>
  <c r="AC84"/>
  <c r="AE84" s="1"/>
  <c r="AC83"/>
  <c r="AB83"/>
  <c r="Z83"/>
  <c r="Y83"/>
  <c r="AE82"/>
  <c r="AE83" s="1"/>
  <c r="AD82"/>
  <c r="AD83" s="1"/>
  <c r="AB81"/>
  <c r="Z81"/>
  <c r="Y81"/>
  <c r="AD80"/>
  <c r="AC80"/>
  <c r="AE80" s="1"/>
  <c r="AD79"/>
  <c r="AD81" s="1"/>
  <c r="AC79"/>
  <c r="AE79" s="1"/>
  <c r="AD78"/>
  <c r="AC78"/>
  <c r="AE78" s="1"/>
  <c r="Z76"/>
  <c r="Z77" s="1"/>
  <c r="Y76"/>
  <c r="AD75"/>
  <c r="AC75"/>
  <c r="AE75" s="1"/>
  <c r="AD74"/>
  <c r="AC74"/>
  <c r="AE74" s="1"/>
  <c r="AD73"/>
  <c r="AC73"/>
  <c r="AE73" s="1"/>
  <c r="AD72"/>
  <c r="AC72"/>
  <c r="AE72" s="1"/>
  <c r="AD71"/>
  <c r="AC71"/>
  <c r="AE71" s="1"/>
  <c r="AD70"/>
  <c r="AC70"/>
  <c r="AE70" s="1"/>
  <c r="AD69"/>
  <c r="AC69"/>
  <c r="AE69" s="1"/>
  <c r="AD68"/>
  <c r="AC68"/>
  <c r="AE68" s="1"/>
  <c r="AD67"/>
  <c r="AC67"/>
  <c r="AE67" s="1"/>
  <c r="AD66"/>
  <c r="AC66"/>
  <c r="AE66" s="1"/>
  <c r="AD65"/>
  <c r="AC65"/>
  <c r="AE65" s="1"/>
  <c r="AD64"/>
  <c r="AC64"/>
  <c r="AE64" s="1"/>
  <c r="AD63"/>
  <c r="AC63"/>
  <c r="AE63" s="1"/>
  <c r="AD62"/>
  <c r="AC62"/>
  <c r="AE62" s="1"/>
  <c r="AD61"/>
  <c r="AC61"/>
  <c r="AE61" s="1"/>
  <c r="AD60"/>
  <c r="AC60"/>
  <c r="AE60" s="1"/>
  <c r="AD59"/>
  <c r="AC59"/>
  <c r="AE59" s="1"/>
  <c r="AD58"/>
  <c r="AC58"/>
  <c r="AE58" s="1"/>
  <c r="AD57"/>
  <c r="AC57"/>
  <c r="AE57" s="1"/>
  <c r="AD56"/>
  <c r="AC56"/>
  <c r="AE56" s="1"/>
  <c r="AD55"/>
  <c r="AC55"/>
  <c r="AE55" s="1"/>
  <c r="AD54"/>
  <c r="AD76" s="1"/>
  <c r="AD77" s="1"/>
  <c r="AC54"/>
  <c r="AB52"/>
  <c r="Z52"/>
  <c r="Y52"/>
  <c r="AD51"/>
  <c r="AC51"/>
  <c r="AE51" s="1"/>
  <c r="AD50"/>
  <c r="AC50"/>
  <c r="AD49"/>
  <c r="AC49"/>
  <c r="AE49" s="1"/>
  <c r="AD48"/>
  <c r="AD52" s="1"/>
  <c r="AC48"/>
  <c r="AD47"/>
  <c r="AC47"/>
  <c r="AE47" s="1"/>
  <c r="AD46"/>
  <c r="AC46"/>
  <c r="Z44"/>
  <c r="Z45" s="1"/>
  <c r="AD43"/>
  <c r="AC43"/>
  <c r="AE43" s="1"/>
  <c r="AD42"/>
  <c r="AC42"/>
  <c r="AE42" s="1"/>
  <c r="AD41"/>
  <c r="AC41"/>
  <c r="AE41" s="1"/>
  <c r="AD40"/>
  <c r="AC40"/>
  <c r="AE40" s="1"/>
  <c r="AD39"/>
  <c r="AC39"/>
  <c r="AE39" s="1"/>
  <c r="AD38"/>
  <c r="AC38"/>
  <c r="AE38" s="1"/>
  <c r="AD37"/>
  <c r="AC37"/>
  <c r="AE37" s="1"/>
  <c r="AD36"/>
  <c r="AC36"/>
  <c r="AE36" s="1"/>
  <c r="AD35"/>
  <c r="AC35"/>
  <c r="AE35" s="1"/>
  <c r="AD34"/>
  <c r="AC34"/>
  <c r="AE34" s="1"/>
  <c r="AD33"/>
  <c r="AC33"/>
  <c r="AE33" s="1"/>
  <c r="AD32"/>
  <c r="AC32"/>
  <c r="AE32" s="1"/>
  <c r="AD31"/>
  <c r="AC31"/>
  <c r="AE31" s="1"/>
  <c r="AD30"/>
  <c r="AC30"/>
  <c r="AE30" s="1"/>
  <c r="AD29"/>
  <c r="AC29"/>
  <c r="AE29" s="1"/>
  <c r="AD28"/>
  <c r="AC28"/>
  <c r="AE28" s="1"/>
  <c r="AD27"/>
  <c r="AC27"/>
  <c r="AE27" s="1"/>
  <c r="AD26"/>
  <c r="AC26"/>
  <c r="AE26" s="1"/>
  <c r="AD25"/>
  <c r="AC25"/>
  <c r="AE25" s="1"/>
  <c r="AD24"/>
  <c r="AC24"/>
  <c r="AE24" s="1"/>
  <c r="AD23"/>
  <c r="AD44" s="1"/>
  <c r="AD45" s="1"/>
  <c r="AC23"/>
  <c r="AC44" s="1"/>
  <c r="AB21"/>
  <c r="Z21"/>
  <c r="Y21"/>
  <c r="AD20"/>
  <c r="AC20"/>
  <c r="AE19"/>
  <c r="AD19"/>
  <c r="AD18"/>
  <c r="AC18"/>
  <c r="AD17"/>
  <c r="AC17"/>
  <c r="Z380" i="96"/>
  <c r="Z381" s="1"/>
  <c r="Y380"/>
  <c r="Y381" s="1"/>
  <c r="AD379"/>
  <c r="AC379"/>
  <c r="AE379" s="1"/>
  <c r="AD378"/>
  <c r="AC378"/>
  <c r="AE378" s="1"/>
  <c r="AD377"/>
  <c r="AC377"/>
  <c r="AE377" s="1"/>
  <c r="AD376"/>
  <c r="AC376"/>
  <c r="AE376" s="1"/>
  <c r="AD375"/>
  <c r="AC375"/>
  <c r="AE375" s="1"/>
  <c r="AD374"/>
  <c r="AC374"/>
  <c r="AE374" s="1"/>
  <c r="AD373"/>
  <c r="AC373"/>
  <c r="AE373" s="1"/>
  <c r="AD372"/>
  <c r="AC372"/>
  <c r="AE372" s="1"/>
  <c r="AD371"/>
  <c r="AC371"/>
  <c r="AE371" s="1"/>
  <c r="AD370"/>
  <c r="AC370"/>
  <c r="AE370" s="1"/>
  <c r="AD369"/>
  <c r="AC369"/>
  <c r="AE369" s="1"/>
  <c r="AD368"/>
  <c r="AC368"/>
  <c r="AE368" s="1"/>
  <c r="AD367"/>
  <c r="AC367"/>
  <c r="AE367" s="1"/>
  <c r="AD366"/>
  <c r="AC366"/>
  <c r="AE366" s="1"/>
  <c r="AD365"/>
  <c r="AC365"/>
  <c r="AE365" s="1"/>
  <c r="AD364"/>
  <c r="AC364"/>
  <c r="AE364" s="1"/>
  <c r="AD363"/>
  <c r="AC363"/>
  <c r="AE363" s="1"/>
  <c r="AD362"/>
  <c r="AC362"/>
  <c r="AE362" s="1"/>
  <c r="AD361"/>
  <c r="AC361"/>
  <c r="AE361" s="1"/>
  <c r="AD360"/>
  <c r="AD380" s="1"/>
  <c r="AD381" s="1"/>
  <c r="AC360"/>
  <c r="AC380" s="1"/>
  <c r="AC381" s="1"/>
  <c r="AB358"/>
  <c r="Z358"/>
  <c r="Y358"/>
  <c r="AD357"/>
  <c r="AC357"/>
  <c r="AE357" s="1"/>
  <c r="AD356"/>
  <c r="AC356"/>
  <c r="AE356" s="1"/>
  <c r="AD355"/>
  <c r="AC355"/>
  <c r="AE355" s="1"/>
  <c r="AD354"/>
  <c r="AC354"/>
  <c r="AE354" s="1"/>
  <c r="AD353"/>
  <c r="AC353"/>
  <c r="AE353" s="1"/>
  <c r="AD352"/>
  <c r="AC352"/>
  <c r="AE352" s="1"/>
  <c r="AD351"/>
  <c r="AC351"/>
  <c r="AE351" s="1"/>
  <c r="AD350"/>
  <c r="AC350"/>
  <c r="AE350" s="1"/>
  <c r="AD349"/>
  <c r="AC349"/>
  <c r="AE349" s="1"/>
  <c r="AD348"/>
  <c r="AC348"/>
  <c r="AC358" s="1"/>
  <c r="AB344"/>
  <c r="Z344"/>
  <c r="Y344"/>
  <c r="AD343"/>
  <c r="AC343"/>
  <c r="AE343" s="1"/>
  <c r="AD342"/>
  <c r="AC342"/>
  <c r="AB339"/>
  <c r="Z339"/>
  <c r="Y339"/>
  <c r="AE338"/>
  <c r="K11" i="117" s="1"/>
  <c r="AD338" i="96"/>
  <c r="AE337"/>
  <c r="H11" i="117" s="1"/>
  <c r="AD337" i="96"/>
  <c r="AD336"/>
  <c r="AE336"/>
  <c r="AD335"/>
  <c r="AD339" s="1"/>
  <c r="AC339"/>
  <c r="AC333"/>
  <c r="AD384" s="1"/>
  <c r="AB333"/>
  <c r="Z333"/>
  <c r="Y333"/>
  <c r="AE332"/>
  <c r="AE331"/>
  <c r="AE330"/>
  <c r="AE333" s="1"/>
  <c r="D11" i="117" s="1"/>
  <c r="AD330" i="96"/>
  <c r="AD333" s="1"/>
  <c r="AE329"/>
  <c r="Y326"/>
  <c r="AE325"/>
  <c r="AC324"/>
  <c r="AD323"/>
  <c r="AC323"/>
  <c r="AD321"/>
  <c r="AC321"/>
  <c r="AC320"/>
  <c r="AD319"/>
  <c r="AC319"/>
  <c r="AE318"/>
  <c r="AD318"/>
  <c r="AE317"/>
  <c r="AD317"/>
  <c r="AC316"/>
  <c r="AD315"/>
  <c r="AC315"/>
  <c r="AC314"/>
  <c r="AD313"/>
  <c r="AC313"/>
  <c r="AD311"/>
  <c r="AC311"/>
  <c r="AC311" i="17" s="1"/>
  <c r="T311" i="118" s="1"/>
  <c r="AD310" i="96"/>
  <c r="AC310"/>
  <c r="AD309"/>
  <c r="AC309"/>
  <c r="AD308"/>
  <c r="AC308"/>
  <c r="AE307"/>
  <c r="AD307"/>
  <c r="AE305"/>
  <c r="AD305"/>
  <c r="AD303"/>
  <c r="AC303"/>
  <c r="AD302"/>
  <c r="AC302"/>
  <c r="AD301"/>
  <c r="AC301"/>
  <c r="AD300"/>
  <c r="AC300"/>
  <c r="AD299"/>
  <c r="AC299"/>
  <c r="AD298"/>
  <c r="AC298"/>
  <c r="AD297"/>
  <c r="AC297"/>
  <c r="AD296"/>
  <c r="AC296"/>
  <c r="AD295"/>
  <c r="AC295"/>
  <c r="AD294"/>
  <c r="AC294"/>
  <c r="AD293"/>
  <c r="AC293"/>
  <c r="AD292"/>
  <c r="AC292"/>
  <c r="AD291"/>
  <c r="AC291"/>
  <c r="AD290"/>
  <c r="AC290"/>
  <c r="AD289"/>
  <c r="AC289"/>
  <c r="AD288"/>
  <c r="AC288"/>
  <c r="AD287"/>
  <c r="AC287"/>
  <c r="AD286"/>
  <c r="AC286"/>
  <c r="AD285"/>
  <c r="AC285"/>
  <c r="AD284"/>
  <c r="AC284"/>
  <c r="AD283"/>
  <c r="AC283"/>
  <c r="AD282"/>
  <c r="AC282"/>
  <c r="AD281"/>
  <c r="AC281"/>
  <c r="AD280"/>
  <c r="AC280"/>
  <c r="AD279"/>
  <c r="AC279"/>
  <c r="AB276"/>
  <c r="Z276"/>
  <c r="Y276"/>
  <c r="AD275"/>
  <c r="AC275"/>
  <c r="AD274"/>
  <c r="AD276" s="1"/>
  <c r="AC274"/>
  <c r="AE274" s="1"/>
  <c r="Z272"/>
  <c r="Y272"/>
  <c r="AD271"/>
  <c r="AE271"/>
  <c r="AE270"/>
  <c r="AD270"/>
  <c r="AE269"/>
  <c r="AD269"/>
  <c r="AD268"/>
  <c r="AC268"/>
  <c r="AD267"/>
  <c r="AD272" s="1"/>
  <c r="AB265"/>
  <c r="Z265"/>
  <c r="Y265"/>
  <c r="AD264"/>
  <c r="AD265" s="1"/>
  <c r="AC264"/>
  <c r="AC265" s="1"/>
  <c r="AC261"/>
  <c r="AB261"/>
  <c r="Z261"/>
  <c r="Y261"/>
  <c r="AE260"/>
  <c r="AE261" s="1"/>
  <c r="AD260"/>
  <c r="AD261" s="1"/>
  <c r="AB258"/>
  <c r="Z258"/>
  <c r="Y258"/>
  <c r="AD257"/>
  <c r="AC257"/>
  <c r="AE257" s="1"/>
  <c r="AD256"/>
  <c r="AC256"/>
  <c r="AB254"/>
  <c r="Z254"/>
  <c r="Y254"/>
  <c r="AD253"/>
  <c r="AC253"/>
  <c r="AE253" s="1"/>
  <c r="AD252"/>
  <c r="AD254" s="1"/>
  <c r="AC252"/>
  <c r="AB250"/>
  <c r="Z250"/>
  <c r="Y250"/>
  <c r="AD249"/>
  <c r="AC249"/>
  <c r="AE249" s="1"/>
  <c r="AD248"/>
  <c r="AC248"/>
  <c r="AE248" s="1"/>
  <c r="AD247"/>
  <c r="AC247"/>
  <c r="AB243"/>
  <c r="Z243"/>
  <c r="Y243"/>
  <c r="AD242"/>
  <c r="AC242"/>
  <c r="AE242" s="1"/>
  <c r="AD241"/>
  <c r="AD243" s="1"/>
  <c r="AC241"/>
  <c r="AE241" s="1"/>
  <c r="Z239"/>
  <c r="Y239"/>
  <c r="AD238"/>
  <c r="AC238"/>
  <c r="AD237"/>
  <c r="AC237"/>
  <c r="AE237" s="1"/>
  <c r="Z234"/>
  <c r="Y234"/>
  <c r="AD233"/>
  <c r="AC233"/>
  <c r="AE233" s="1"/>
  <c r="AD232"/>
  <c r="AC232"/>
  <c r="AE232" s="1"/>
  <c r="AD231"/>
  <c r="AC231"/>
  <c r="AE231" s="1"/>
  <c r="AD230"/>
  <c r="AD234" s="1"/>
  <c r="AC230"/>
  <c r="AE230" s="1"/>
  <c r="AD229"/>
  <c r="AC229"/>
  <c r="AE229" s="1"/>
  <c r="AD228"/>
  <c r="AC228"/>
  <c r="AE228" s="1"/>
  <c r="AD227"/>
  <c r="AC227"/>
  <c r="AC234" s="1"/>
  <c r="Z225"/>
  <c r="Y225"/>
  <c r="AD224"/>
  <c r="AC224"/>
  <c r="AE224" s="1"/>
  <c r="AD223"/>
  <c r="AC223"/>
  <c r="AE223" s="1"/>
  <c r="AD222"/>
  <c r="AC222"/>
  <c r="AE222" s="1"/>
  <c r="AD221"/>
  <c r="AD225" s="1"/>
  <c r="AC221"/>
  <c r="AE221" s="1"/>
  <c r="AD220"/>
  <c r="AC220"/>
  <c r="AE220" s="1"/>
  <c r="AD219"/>
  <c r="AC219"/>
  <c r="AE219" s="1"/>
  <c r="AD218"/>
  <c r="AC218"/>
  <c r="AE218" s="1"/>
  <c r="AD217"/>
  <c r="AC217"/>
  <c r="AE217" s="1"/>
  <c r="AD216"/>
  <c r="AC216"/>
  <c r="AE216" s="1"/>
  <c r="AD215"/>
  <c r="AC215"/>
  <c r="AE215" s="1"/>
  <c r="AD214"/>
  <c r="AC214"/>
  <c r="AC225" s="1"/>
  <c r="Z211"/>
  <c r="Y211"/>
  <c r="AD210"/>
  <c r="AC210"/>
  <c r="AE210" s="1"/>
  <c r="AD209"/>
  <c r="AC209"/>
  <c r="AE209" s="1"/>
  <c r="AD208"/>
  <c r="AC208"/>
  <c r="AE208" s="1"/>
  <c r="AD207"/>
  <c r="AC207"/>
  <c r="AE207" s="1"/>
  <c r="AD206"/>
  <c r="AC206"/>
  <c r="AE206" s="1"/>
  <c r="AD205"/>
  <c r="AC205"/>
  <c r="AE205" s="1"/>
  <c r="AD204"/>
  <c r="AC204"/>
  <c r="AE204" s="1"/>
  <c r="AD203"/>
  <c r="AC203"/>
  <c r="AE203" s="1"/>
  <c r="AD202"/>
  <c r="AC202"/>
  <c r="AE202" s="1"/>
  <c r="AD201"/>
  <c r="AC201"/>
  <c r="AE201" s="1"/>
  <c r="AD200"/>
  <c r="AC200"/>
  <c r="AE200" s="1"/>
  <c r="AD199"/>
  <c r="AC199"/>
  <c r="AE199" s="1"/>
  <c r="AD198"/>
  <c r="AC198"/>
  <c r="AE198" s="1"/>
  <c r="AD197"/>
  <c r="AC197"/>
  <c r="AE197" s="1"/>
  <c r="AD196"/>
  <c r="AC196"/>
  <c r="AE196" s="1"/>
  <c r="AD195"/>
  <c r="AC195"/>
  <c r="AE195" s="1"/>
  <c r="AD194"/>
  <c r="AC194"/>
  <c r="AE194" s="1"/>
  <c r="AD193"/>
  <c r="AC193"/>
  <c r="AE193" s="1"/>
  <c r="AD192"/>
  <c r="AC192"/>
  <c r="AC211" s="1"/>
  <c r="AB186"/>
  <c r="AB187" s="1"/>
  <c r="Z186"/>
  <c r="Z187" s="1"/>
  <c r="Y186"/>
  <c r="Y187" s="1"/>
  <c r="AD185"/>
  <c r="AC185"/>
  <c r="AE185" s="1"/>
  <c r="AD184"/>
  <c r="AC184"/>
  <c r="AE184" s="1"/>
  <c r="AD183"/>
  <c r="AC183"/>
  <c r="AE183" s="1"/>
  <c r="AD182"/>
  <c r="AC182"/>
  <c r="AE182" s="1"/>
  <c r="AD181"/>
  <c r="AC181"/>
  <c r="AE181" s="1"/>
  <c r="AD180"/>
  <c r="AC180"/>
  <c r="AE180" s="1"/>
  <c r="AD179"/>
  <c r="AC179"/>
  <c r="AE179" s="1"/>
  <c r="AD178"/>
  <c r="AC178"/>
  <c r="AE178" s="1"/>
  <c r="AD177"/>
  <c r="AC177"/>
  <c r="AE177" s="1"/>
  <c r="AD176"/>
  <c r="AC176"/>
  <c r="AE176" s="1"/>
  <c r="AD175"/>
  <c r="AC175"/>
  <c r="AE175" s="1"/>
  <c r="AD174"/>
  <c r="AC174"/>
  <c r="AE174" s="1"/>
  <c r="AD173"/>
  <c r="AC173"/>
  <c r="AE173" s="1"/>
  <c r="AD172"/>
  <c r="AC172"/>
  <c r="AE172" s="1"/>
  <c r="AD171"/>
  <c r="AC171"/>
  <c r="AE171" s="1"/>
  <c r="AD170"/>
  <c r="AC170"/>
  <c r="AE170" s="1"/>
  <c r="AD169"/>
  <c r="AD186" s="1"/>
  <c r="AD187" s="1"/>
  <c r="AD188" s="1"/>
  <c r="AC169"/>
  <c r="AC186" s="1"/>
  <c r="AC187" s="1"/>
  <c r="AB165"/>
  <c r="AB166" s="1"/>
  <c r="Z165"/>
  <c r="Z166" s="1"/>
  <c r="Y165"/>
  <c r="Y166" s="1"/>
  <c r="AD164"/>
  <c r="AC164"/>
  <c r="AE164" s="1"/>
  <c r="AD163"/>
  <c r="AC163"/>
  <c r="AE163" s="1"/>
  <c r="AD162"/>
  <c r="AC162"/>
  <c r="AE162" s="1"/>
  <c r="AD161"/>
  <c r="AC161"/>
  <c r="AE161" s="1"/>
  <c r="AD160"/>
  <c r="AC160"/>
  <c r="AE160" s="1"/>
  <c r="AD159"/>
  <c r="AC159"/>
  <c r="AE159" s="1"/>
  <c r="AD158"/>
  <c r="AC158"/>
  <c r="AE158" s="1"/>
  <c r="AD157"/>
  <c r="AC157"/>
  <c r="AE157" s="1"/>
  <c r="AD156"/>
  <c r="AC156"/>
  <c r="AE156" s="1"/>
  <c r="AD155"/>
  <c r="AC155"/>
  <c r="AE155" s="1"/>
  <c r="AD154"/>
  <c r="AC154"/>
  <c r="AE154" s="1"/>
  <c r="AD153"/>
  <c r="AC153"/>
  <c r="AE153" s="1"/>
  <c r="AD152"/>
  <c r="AC152"/>
  <c r="AE152" s="1"/>
  <c r="AD151"/>
  <c r="AC151"/>
  <c r="AE151" s="1"/>
  <c r="AD150"/>
  <c r="AC150"/>
  <c r="AE150" s="1"/>
  <c r="AD149"/>
  <c r="AC149"/>
  <c r="AE149" s="1"/>
  <c r="AD148"/>
  <c r="AD165" s="1"/>
  <c r="AD166" s="1"/>
  <c r="AC148"/>
  <c r="AB144"/>
  <c r="Z144"/>
  <c r="Y144"/>
  <c r="AD143"/>
  <c r="AC143"/>
  <c r="AE143" s="1"/>
  <c r="AD142"/>
  <c r="AD144" s="1"/>
  <c r="AC142"/>
  <c r="AC144" s="1"/>
  <c r="AB140"/>
  <c r="Z140"/>
  <c r="Y140"/>
  <c r="AD139"/>
  <c r="AC139"/>
  <c r="AE139" s="1"/>
  <c r="AD138"/>
  <c r="AC138"/>
  <c r="AE138" s="1"/>
  <c r="AD137"/>
  <c r="AC137"/>
  <c r="AE137" s="1"/>
  <c r="AD136"/>
  <c r="AC136"/>
  <c r="AC140" s="1"/>
  <c r="AB134"/>
  <c r="Z134"/>
  <c r="Y134"/>
  <c r="AD133"/>
  <c r="AC133"/>
  <c r="AE133" s="1"/>
  <c r="AD132"/>
  <c r="AC132"/>
  <c r="AE132" s="1"/>
  <c r="AD131"/>
  <c r="AC131"/>
  <c r="AE131" s="1"/>
  <c r="AD130"/>
  <c r="AC130"/>
  <c r="AE130" s="1"/>
  <c r="AD129"/>
  <c r="AC129"/>
  <c r="AE129" s="1"/>
  <c r="AD128"/>
  <c r="AC128"/>
  <c r="AE128" s="1"/>
  <c r="AD127"/>
  <c r="AC127"/>
  <c r="AE127" s="1"/>
  <c r="AD126"/>
  <c r="AC126"/>
  <c r="AE126" s="1"/>
  <c r="AD125"/>
  <c r="AD134" s="1"/>
  <c r="AC125"/>
  <c r="AC134" s="1"/>
  <c r="AD124"/>
  <c r="AC124"/>
  <c r="AE124" s="1"/>
  <c r="AB120"/>
  <c r="Z120"/>
  <c r="Y120"/>
  <c r="AD119"/>
  <c r="AC119"/>
  <c r="AE119" s="1"/>
  <c r="AD118"/>
  <c r="AC118"/>
  <c r="AE118" s="1"/>
  <c r="AD117"/>
  <c r="AC117"/>
  <c r="AE117" s="1"/>
  <c r="AD116"/>
  <c r="AD120" s="1"/>
  <c r="AC116"/>
  <c r="AB114"/>
  <c r="Z114"/>
  <c r="Y114"/>
  <c r="AD113"/>
  <c r="AC113"/>
  <c r="AE113" s="1"/>
  <c r="AD112"/>
  <c r="AC112"/>
  <c r="AE112" s="1"/>
  <c r="AD111"/>
  <c r="AC111"/>
  <c r="AE111" s="1"/>
  <c r="AD110"/>
  <c r="AD114" s="1"/>
  <c r="AC110"/>
  <c r="AC114" s="1"/>
  <c r="AD109"/>
  <c r="AC109"/>
  <c r="AE109" s="1"/>
  <c r="AB108"/>
  <c r="Z108"/>
  <c r="Y108"/>
  <c r="AD107"/>
  <c r="AC107"/>
  <c r="AE107" s="1"/>
  <c r="AD106"/>
  <c r="AC106"/>
  <c r="AE106" s="1"/>
  <c r="AD105"/>
  <c r="AC105"/>
  <c r="AE105" s="1"/>
  <c r="AD104"/>
  <c r="AD108" s="1"/>
  <c r="AC104"/>
  <c r="AE104" s="1"/>
  <c r="AD103"/>
  <c r="AC103"/>
  <c r="AE103" s="1"/>
  <c r="AB102"/>
  <c r="Z102"/>
  <c r="Y102"/>
  <c r="AD101"/>
  <c r="AC101"/>
  <c r="AE101" s="1"/>
  <c r="AD100"/>
  <c r="AC100"/>
  <c r="AE100" s="1"/>
  <c r="AD99"/>
  <c r="AC99"/>
  <c r="AE99" s="1"/>
  <c r="AD98"/>
  <c r="AC98"/>
  <c r="AD97"/>
  <c r="AC97"/>
  <c r="AE97" s="1"/>
  <c r="AB96"/>
  <c r="Z96"/>
  <c r="Y96"/>
  <c r="AD95"/>
  <c r="AC95"/>
  <c r="AE95" s="1"/>
  <c r="AD94"/>
  <c r="AC94"/>
  <c r="AE94" s="1"/>
  <c r="AD93"/>
  <c r="AC93"/>
  <c r="AE93" s="1"/>
  <c r="AD92"/>
  <c r="AC92"/>
  <c r="AE92" s="1"/>
  <c r="AE96" s="1"/>
  <c r="AD91"/>
  <c r="AC91"/>
  <c r="AE91" s="1"/>
  <c r="AB90"/>
  <c r="Z90"/>
  <c r="Y90"/>
  <c r="AD89"/>
  <c r="AC89"/>
  <c r="AE89" s="1"/>
  <c r="AD88"/>
  <c r="AC88"/>
  <c r="AE88" s="1"/>
  <c r="AD87"/>
  <c r="AC87"/>
  <c r="AE87" s="1"/>
  <c r="AD86"/>
  <c r="AD90" s="1"/>
  <c r="AC86"/>
  <c r="AC90" s="1"/>
  <c r="AD85"/>
  <c r="AC85"/>
  <c r="AE85" s="1"/>
  <c r="AD84"/>
  <c r="AC84"/>
  <c r="AE84" s="1"/>
  <c r="AC83"/>
  <c r="AB83"/>
  <c r="Z83"/>
  <c r="Y83"/>
  <c r="AE82"/>
  <c r="AE83" s="1"/>
  <c r="AD82"/>
  <c r="AD83" s="1"/>
  <c r="AB81"/>
  <c r="Z81"/>
  <c r="Y81"/>
  <c r="AD80"/>
  <c r="AC80"/>
  <c r="AE80" s="1"/>
  <c r="AD79"/>
  <c r="AD81" s="1"/>
  <c r="AC79"/>
  <c r="AD78"/>
  <c r="AC78"/>
  <c r="AE78" s="1"/>
  <c r="Z76"/>
  <c r="Y76"/>
  <c r="AD75"/>
  <c r="AC75"/>
  <c r="AE75" s="1"/>
  <c r="AD74"/>
  <c r="AC74"/>
  <c r="AE74" s="1"/>
  <c r="AD73"/>
  <c r="AC73"/>
  <c r="AE73" s="1"/>
  <c r="AD72"/>
  <c r="AC72"/>
  <c r="AE72" s="1"/>
  <c r="AD71"/>
  <c r="AC71"/>
  <c r="AE71" s="1"/>
  <c r="AD70"/>
  <c r="AC70"/>
  <c r="AE70" s="1"/>
  <c r="AD69"/>
  <c r="AC69"/>
  <c r="AE69" s="1"/>
  <c r="AD68"/>
  <c r="AC68"/>
  <c r="AE68" s="1"/>
  <c r="AD67"/>
  <c r="AC67"/>
  <c r="AE67" s="1"/>
  <c r="AD66"/>
  <c r="AC66"/>
  <c r="AE66" s="1"/>
  <c r="AD65"/>
  <c r="AC65"/>
  <c r="AE65" s="1"/>
  <c r="AD64"/>
  <c r="AC64"/>
  <c r="AE64" s="1"/>
  <c r="AD63"/>
  <c r="AC63"/>
  <c r="AE63" s="1"/>
  <c r="AD62"/>
  <c r="AC62"/>
  <c r="AE62" s="1"/>
  <c r="AD61"/>
  <c r="AC61"/>
  <c r="AE61" s="1"/>
  <c r="AD60"/>
  <c r="AC60"/>
  <c r="AE60" s="1"/>
  <c r="AD59"/>
  <c r="AC59"/>
  <c r="AE59" s="1"/>
  <c r="AD58"/>
  <c r="AC58"/>
  <c r="AE58" s="1"/>
  <c r="AD57"/>
  <c r="AC57"/>
  <c r="AE57" s="1"/>
  <c r="AD56"/>
  <c r="AC56"/>
  <c r="AE56" s="1"/>
  <c r="AD55"/>
  <c r="AC55"/>
  <c r="AE55" s="1"/>
  <c r="AD54"/>
  <c r="AD76" s="1"/>
  <c r="AD77" s="1"/>
  <c r="AC54"/>
  <c r="AB52"/>
  <c r="Z52"/>
  <c r="Y52"/>
  <c r="AD51"/>
  <c r="AC51"/>
  <c r="AE51" s="1"/>
  <c r="AD50"/>
  <c r="AC50"/>
  <c r="AE50" s="1"/>
  <c r="AD49"/>
  <c r="AC49"/>
  <c r="AE49" s="1"/>
  <c r="AD48"/>
  <c r="AD52" s="1"/>
  <c r="AC48"/>
  <c r="AE48" s="1"/>
  <c r="AE52" s="1"/>
  <c r="AD47"/>
  <c r="AC47"/>
  <c r="AE47" s="1"/>
  <c r="AD46"/>
  <c r="AC46"/>
  <c r="AE46" s="1"/>
  <c r="Z44"/>
  <c r="Z45" s="1"/>
  <c r="AD43"/>
  <c r="AC43"/>
  <c r="AE43" s="1"/>
  <c r="AD42"/>
  <c r="AC42"/>
  <c r="AE42" s="1"/>
  <c r="AD41"/>
  <c r="AC41"/>
  <c r="AE41" s="1"/>
  <c r="AD40"/>
  <c r="AC40"/>
  <c r="AE40" s="1"/>
  <c r="AD39"/>
  <c r="AC39"/>
  <c r="AE39" s="1"/>
  <c r="AD38"/>
  <c r="AC38"/>
  <c r="AE38" s="1"/>
  <c r="AD37"/>
  <c r="AC37"/>
  <c r="AE37" s="1"/>
  <c r="AD36"/>
  <c r="AC36"/>
  <c r="AE36" s="1"/>
  <c r="AD35"/>
  <c r="AC35"/>
  <c r="AE35" s="1"/>
  <c r="AD34"/>
  <c r="AC34"/>
  <c r="AE34" s="1"/>
  <c r="AD33"/>
  <c r="AC33"/>
  <c r="AE33" s="1"/>
  <c r="AD32"/>
  <c r="AC32"/>
  <c r="AE32" s="1"/>
  <c r="AD31"/>
  <c r="AC31"/>
  <c r="AE31" s="1"/>
  <c r="AD30"/>
  <c r="AC30"/>
  <c r="AE30" s="1"/>
  <c r="AD29"/>
  <c r="AC29"/>
  <c r="AE29" s="1"/>
  <c r="AD28"/>
  <c r="AC28"/>
  <c r="AE28" s="1"/>
  <c r="AD27"/>
  <c r="AC27"/>
  <c r="AE27" s="1"/>
  <c r="AD26"/>
  <c r="AC26"/>
  <c r="AE26" s="1"/>
  <c r="AD25"/>
  <c r="AC25"/>
  <c r="AE25" s="1"/>
  <c r="AD24"/>
  <c r="AC24"/>
  <c r="AE24" s="1"/>
  <c r="AD23"/>
  <c r="AD44" s="1"/>
  <c r="AD45" s="1"/>
  <c r="AC23"/>
  <c r="AC44" s="1"/>
  <c r="AB21"/>
  <c r="Z21"/>
  <c r="Y21"/>
  <c r="AD20"/>
  <c r="AC20"/>
  <c r="AE20" s="1"/>
  <c r="AE19"/>
  <c r="AD19"/>
  <c r="AD18"/>
  <c r="AC18"/>
  <c r="AE18" s="1"/>
  <c r="AD17"/>
  <c r="AC17"/>
  <c r="Z380" i="103"/>
  <c r="Z381" s="1"/>
  <c r="Y380"/>
  <c r="AD379"/>
  <c r="AC379"/>
  <c r="AE379" s="1"/>
  <c r="AD378"/>
  <c r="AC378"/>
  <c r="AE378" s="1"/>
  <c r="AD377"/>
  <c r="AC377"/>
  <c r="AE377" s="1"/>
  <c r="AD376"/>
  <c r="AC376"/>
  <c r="AE376" s="1"/>
  <c r="AD375"/>
  <c r="AC375"/>
  <c r="AE375" s="1"/>
  <c r="AD374"/>
  <c r="AC374"/>
  <c r="AE374" s="1"/>
  <c r="AD373"/>
  <c r="AC373"/>
  <c r="AE373" s="1"/>
  <c r="AD372"/>
  <c r="AC372"/>
  <c r="AE372" s="1"/>
  <c r="AD371"/>
  <c r="AC371"/>
  <c r="AE371" s="1"/>
  <c r="AD370"/>
  <c r="AC370"/>
  <c r="AE370" s="1"/>
  <c r="AD369"/>
  <c r="AC369"/>
  <c r="AE369" s="1"/>
  <c r="AD368"/>
  <c r="AC368"/>
  <c r="AE368" s="1"/>
  <c r="AD367"/>
  <c r="AC367"/>
  <c r="AE367" s="1"/>
  <c r="AD366"/>
  <c r="AC366"/>
  <c r="AE366" s="1"/>
  <c r="AD365"/>
  <c r="AC365"/>
  <c r="AE365" s="1"/>
  <c r="AD364"/>
  <c r="AC364"/>
  <c r="AE364" s="1"/>
  <c r="AD363"/>
  <c r="AC363"/>
  <c r="AE363" s="1"/>
  <c r="AD362"/>
  <c r="AC362"/>
  <c r="AE362" s="1"/>
  <c r="AD361"/>
  <c r="AC361"/>
  <c r="AE361" s="1"/>
  <c r="AD360"/>
  <c r="AD380" s="1"/>
  <c r="AD381" s="1"/>
  <c r="AC360"/>
  <c r="AE360" s="1"/>
  <c r="AE380" s="1"/>
  <c r="AB358"/>
  <c r="Z358"/>
  <c r="Y358"/>
  <c r="AD357"/>
  <c r="AC357"/>
  <c r="AE357" s="1"/>
  <c r="AD356"/>
  <c r="AC356"/>
  <c r="AE356" s="1"/>
  <c r="AD355"/>
  <c r="AC355"/>
  <c r="AE355" s="1"/>
  <c r="AD354"/>
  <c r="AC354"/>
  <c r="AE354" s="1"/>
  <c r="AD353"/>
  <c r="AC353"/>
  <c r="AE353" s="1"/>
  <c r="AD352"/>
  <c r="AC352"/>
  <c r="AE352" s="1"/>
  <c r="AD351"/>
  <c r="AC351"/>
  <c r="AE351" s="1"/>
  <c r="AD350"/>
  <c r="AC350"/>
  <c r="AE350" s="1"/>
  <c r="AD349"/>
  <c r="AC349"/>
  <c r="AE349" s="1"/>
  <c r="AD348"/>
  <c r="AC348"/>
  <c r="AE348" s="1"/>
  <c r="AE358" s="1"/>
  <c r="AB344"/>
  <c r="Z344"/>
  <c r="Y344"/>
  <c r="AD343"/>
  <c r="AC343"/>
  <c r="AE343" s="1"/>
  <c r="AD342"/>
  <c r="AC342"/>
  <c r="AE342" s="1"/>
  <c r="AB339"/>
  <c r="Z339"/>
  <c r="Y339"/>
  <c r="AE338"/>
  <c r="K12" i="117" s="1"/>
  <c r="AD338" i="103"/>
  <c r="AE337"/>
  <c r="H12" i="117" s="1"/>
  <c r="AD337" i="103"/>
  <c r="AD336"/>
  <c r="AE336"/>
  <c r="AD335"/>
  <c r="AE335"/>
  <c r="AC333"/>
  <c r="AD384" s="1"/>
  <c r="AB333"/>
  <c r="Z333"/>
  <c r="Y333"/>
  <c r="AE332"/>
  <c r="AE331"/>
  <c r="AE330"/>
  <c r="AD330"/>
  <c r="AD333" s="1"/>
  <c r="AE329"/>
  <c r="Y326"/>
  <c r="AD324"/>
  <c r="AC324"/>
  <c r="AE324" s="1"/>
  <c r="AC323"/>
  <c r="AD322"/>
  <c r="AE322"/>
  <c r="AC321"/>
  <c r="AD320"/>
  <c r="AC320"/>
  <c r="AE320" s="1"/>
  <c r="AC319"/>
  <c r="AD318"/>
  <c r="AD317"/>
  <c r="AC316"/>
  <c r="AD315"/>
  <c r="AC315"/>
  <c r="AE315" s="1"/>
  <c r="AC314"/>
  <c r="AD313"/>
  <c r="AC313"/>
  <c r="AE313" s="1"/>
  <c r="AD311"/>
  <c r="AC311"/>
  <c r="AE311" s="1"/>
  <c r="AC310"/>
  <c r="AD309"/>
  <c r="AC309"/>
  <c r="AE309" s="1"/>
  <c r="AC308"/>
  <c r="AE308" s="1"/>
  <c r="AD307"/>
  <c r="AD305"/>
  <c r="AD303"/>
  <c r="AC303"/>
  <c r="AE303" s="1"/>
  <c r="AC302"/>
  <c r="AD301"/>
  <c r="AC301"/>
  <c r="AE301" s="1"/>
  <c r="AC300"/>
  <c r="AD299"/>
  <c r="AC299"/>
  <c r="AE299" s="1"/>
  <c r="AC298"/>
  <c r="AD297"/>
  <c r="AC297"/>
  <c r="AE297" s="1"/>
  <c r="AC296"/>
  <c r="AD295"/>
  <c r="AC295"/>
  <c r="AE295" s="1"/>
  <c r="AC294"/>
  <c r="AD293"/>
  <c r="AC293"/>
  <c r="AE293" s="1"/>
  <c r="AC292"/>
  <c r="AD291"/>
  <c r="AC291"/>
  <c r="AE291" s="1"/>
  <c r="AC290"/>
  <c r="AD289"/>
  <c r="AC289"/>
  <c r="AE289" s="1"/>
  <c r="AC288"/>
  <c r="AD287"/>
  <c r="AC287"/>
  <c r="AE287" s="1"/>
  <c r="AC286"/>
  <c r="AD285"/>
  <c r="AC285"/>
  <c r="AE285" s="1"/>
  <c r="AC284"/>
  <c r="AD283"/>
  <c r="AC283"/>
  <c r="AE283" s="1"/>
  <c r="AC282"/>
  <c r="AD281"/>
  <c r="AC281"/>
  <c r="AE281" s="1"/>
  <c r="AC280"/>
  <c r="AD279"/>
  <c r="AC279"/>
  <c r="Z276"/>
  <c r="Y276"/>
  <c r="AD275"/>
  <c r="AC275"/>
  <c r="AE275" s="1"/>
  <c r="AD274"/>
  <c r="AC274"/>
  <c r="Z272"/>
  <c r="Y272"/>
  <c r="AD271"/>
  <c r="AE271"/>
  <c r="AE270"/>
  <c r="AD270"/>
  <c r="AE269"/>
  <c r="AD269"/>
  <c r="AD268"/>
  <c r="AC268"/>
  <c r="AE268" s="1"/>
  <c r="AD267"/>
  <c r="AD272" s="1"/>
  <c r="AB265"/>
  <c r="Z265"/>
  <c r="Y265"/>
  <c r="AD264"/>
  <c r="AD265" s="1"/>
  <c r="AC264"/>
  <c r="AC265" s="1"/>
  <c r="AC261"/>
  <c r="AB261"/>
  <c r="Z261"/>
  <c r="Y261"/>
  <c r="AE260"/>
  <c r="AE261" s="1"/>
  <c r="AD260"/>
  <c r="AD261" s="1"/>
  <c r="AB258"/>
  <c r="Z258"/>
  <c r="Y258"/>
  <c r="AD257"/>
  <c r="AC257"/>
  <c r="AE257" s="1"/>
  <c r="AD256"/>
  <c r="AC256"/>
  <c r="AC258" s="1"/>
  <c r="AB254"/>
  <c r="Z254"/>
  <c r="Y254"/>
  <c r="AD253"/>
  <c r="AC253"/>
  <c r="AE253" s="1"/>
  <c r="AD252"/>
  <c r="AC252"/>
  <c r="AB250"/>
  <c r="Z250"/>
  <c r="Y250"/>
  <c r="AD249"/>
  <c r="AC249"/>
  <c r="AE249" s="1"/>
  <c r="AD248"/>
  <c r="AC248"/>
  <c r="AE248" s="1"/>
  <c r="AD247"/>
  <c r="AC247"/>
  <c r="AC250" s="1"/>
  <c r="AB243"/>
  <c r="Z243"/>
  <c r="Y243"/>
  <c r="AD242"/>
  <c r="AC242"/>
  <c r="AE242" s="1"/>
  <c r="AD241"/>
  <c r="AC241"/>
  <c r="AE241" s="1"/>
  <c r="Z239"/>
  <c r="Y239"/>
  <c r="AD238"/>
  <c r="AC238"/>
  <c r="AD237"/>
  <c r="AC237"/>
  <c r="AE237" s="1"/>
  <c r="Z234"/>
  <c r="Y234"/>
  <c r="AD233"/>
  <c r="AC233"/>
  <c r="AE233" s="1"/>
  <c r="AD232"/>
  <c r="AC232"/>
  <c r="AE232" s="1"/>
  <c r="AD231"/>
  <c r="AC231"/>
  <c r="AE231" s="1"/>
  <c r="AD230"/>
  <c r="AD234" s="1"/>
  <c r="AC230"/>
  <c r="AE230" s="1"/>
  <c r="AD229"/>
  <c r="AC229"/>
  <c r="AE229" s="1"/>
  <c r="AD228"/>
  <c r="AC228"/>
  <c r="AE228" s="1"/>
  <c r="AD227"/>
  <c r="AC227"/>
  <c r="AC234" s="1"/>
  <c r="Z225"/>
  <c r="Y225"/>
  <c r="AD224"/>
  <c r="AC224"/>
  <c r="AE224" s="1"/>
  <c r="AD223"/>
  <c r="AC223"/>
  <c r="AE223" s="1"/>
  <c r="AD222"/>
  <c r="AC222"/>
  <c r="AE222" s="1"/>
  <c r="AD221"/>
  <c r="AD225" s="1"/>
  <c r="AC221"/>
  <c r="AE221" s="1"/>
  <c r="AD220"/>
  <c r="AC220"/>
  <c r="AE220" s="1"/>
  <c r="AD219"/>
  <c r="AC219"/>
  <c r="AE219" s="1"/>
  <c r="AD218"/>
  <c r="AC218"/>
  <c r="AE218" s="1"/>
  <c r="AD217"/>
  <c r="AC217"/>
  <c r="AE217" s="1"/>
  <c r="AD216"/>
  <c r="AC216"/>
  <c r="AE216" s="1"/>
  <c r="AD215"/>
  <c r="AC215"/>
  <c r="AE215" s="1"/>
  <c r="AD214"/>
  <c r="AC214"/>
  <c r="AC225" s="1"/>
  <c r="Z211"/>
  <c r="Y211"/>
  <c r="AD210"/>
  <c r="AC210"/>
  <c r="AE210" s="1"/>
  <c r="AD209"/>
  <c r="AC209"/>
  <c r="AE209" s="1"/>
  <c r="AD208"/>
  <c r="AC208"/>
  <c r="AE208" s="1"/>
  <c r="AD207"/>
  <c r="AC207"/>
  <c r="AE207" s="1"/>
  <c r="AD206"/>
  <c r="AC206"/>
  <c r="AE206" s="1"/>
  <c r="AD205"/>
  <c r="AC205"/>
  <c r="AE205" s="1"/>
  <c r="AD204"/>
  <c r="AC204"/>
  <c r="AE204" s="1"/>
  <c r="AD203"/>
  <c r="AC203"/>
  <c r="AE203" s="1"/>
  <c r="AD202"/>
  <c r="AC202"/>
  <c r="AE202" s="1"/>
  <c r="AD201"/>
  <c r="AC201"/>
  <c r="AE201" s="1"/>
  <c r="AD200"/>
  <c r="AC200"/>
  <c r="AE200" s="1"/>
  <c r="AD199"/>
  <c r="AC199"/>
  <c r="AE199" s="1"/>
  <c r="AD198"/>
  <c r="AC198"/>
  <c r="AE198" s="1"/>
  <c r="AD197"/>
  <c r="AC197"/>
  <c r="AE197" s="1"/>
  <c r="AD196"/>
  <c r="AD211" s="1"/>
  <c r="AC196"/>
  <c r="AE196" s="1"/>
  <c r="AD195"/>
  <c r="AC195"/>
  <c r="AE195" s="1"/>
  <c r="AD194"/>
  <c r="AC194"/>
  <c r="AE194" s="1"/>
  <c r="AD193"/>
  <c r="AC193"/>
  <c r="AE193" s="1"/>
  <c r="AD192"/>
  <c r="AC192"/>
  <c r="AC211" s="1"/>
  <c r="AB186"/>
  <c r="AB187" s="1"/>
  <c r="Z186"/>
  <c r="Z187" s="1"/>
  <c r="Y186"/>
  <c r="Y187" s="1"/>
  <c r="AD185"/>
  <c r="AC185"/>
  <c r="AE185" s="1"/>
  <c r="AD184"/>
  <c r="AC184"/>
  <c r="AE184" s="1"/>
  <c r="AD183"/>
  <c r="AC183"/>
  <c r="AE183" s="1"/>
  <c r="AD182"/>
  <c r="AC182"/>
  <c r="AE182" s="1"/>
  <c r="AD181"/>
  <c r="AC181"/>
  <c r="AE181" s="1"/>
  <c r="AD180"/>
  <c r="AC180"/>
  <c r="AE180" s="1"/>
  <c r="AD179"/>
  <c r="AC179"/>
  <c r="AE179" s="1"/>
  <c r="AD178"/>
  <c r="AC178"/>
  <c r="AE178" s="1"/>
  <c r="AD177"/>
  <c r="AC177"/>
  <c r="AE177" s="1"/>
  <c r="AD176"/>
  <c r="AC176"/>
  <c r="AE176" s="1"/>
  <c r="AD175"/>
  <c r="AC175"/>
  <c r="AE175" s="1"/>
  <c r="AD174"/>
  <c r="AC174"/>
  <c r="AE174" s="1"/>
  <c r="AD173"/>
  <c r="AC173"/>
  <c r="AE173" s="1"/>
  <c r="AD172"/>
  <c r="AC172"/>
  <c r="AE172" s="1"/>
  <c r="AD171"/>
  <c r="AC171"/>
  <c r="AE171" s="1"/>
  <c r="AD170"/>
  <c r="AC170"/>
  <c r="AE170" s="1"/>
  <c r="AD169"/>
  <c r="AD186" s="1"/>
  <c r="AD187" s="1"/>
  <c r="AC169"/>
  <c r="AB165"/>
  <c r="AB166" s="1"/>
  <c r="Z165"/>
  <c r="Z166" s="1"/>
  <c r="Y165"/>
  <c r="Y166" s="1"/>
  <c r="AD164"/>
  <c r="AC164"/>
  <c r="AE164" s="1"/>
  <c r="AD163"/>
  <c r="AC163"/>
  <c r="AE163" s="1"/>
  <c r="AD162"/>
  <c r="AC162"/>
  <c r="AE162" s="1"/>
  <c r="AD161"/>
  <c r="AC161"/>
  <c r="AE161" s="1"/>
  <c r="AD160"/>
  <c r="AC160"/>
  <c r="AE160" s="1"/>
  <c r="AD159"/>
  <c r="AC159"/>
  <c r="AE159" s="1"/>
  <c r="AD158"/>
  <c r="AC158"/>
  <c r="AE158" s="1"/>
  <c r="AD157"/>
  <c r="AC157"/>
  <c r="AE157" s="1"/>
  <c r="AD156"/>
  <c r="AC156"/>
  <c r="AE156" s="1"/>
  <c r="AD155"/>
  <c r="AC155"/>
  <c r="AE155" s="1"/>
  <c r="AD154"/>
  <c r="AC154"/>
  <c r="AE154" s="1"/>
  <c r="AD153"/>
  <c r="AC153"/>
  <c r="AE153" s="1"/>
  <c r="AD152"/>
  <c r="AC152"/>
  <c r="AE152" s="1"/>
  <c r="AD151"/>
  <c r="AC151"/>
  <c r="AE151" s="1"/>
  <c r="AD150"/>
  <c r="AC150"/>
  <c r="AE150" s="1"/>
  <c r="AD149"/>
  <c r="AC149"/>
  <c r="AE149" s="1"/>
  <c r="AD148"/>
  <c r="AC148"/>
  <c r="AB144"/>
  <c r="Z144"/>
  <c r="Y144"/>
  <c r="AD143"/>
  <c r="AC143"/>
  <c r="AE143" s="1"/>
  <c r="AD142"/>
  <c r="AD144" s="1"/>
  <c r="AC142"/>
  <c r="AB140"/>
  <c r="Z140"/>
  <c r="Y140"/>
  <c r="AD139"/>
  <c r="AC139"/>
  <c r="AE139" s="1"/>
  <c r="AD138"/>
  <c r="AC138"/>
  <c r="AE138" s="1"/>
  <c r="AD137"/>
  <c r="AC137"/>
  <c r="AE137" s="1"/>
  <c r="AD136"/>
  <c r="AD140" s="1"/>
  <c r="AC136"/>
  <c r="AC140" s="1"/>
  <c r="AB134"/>
  <c r="Z134"/>
  <c r="Y134"/>
  <c r="AD133"/>
  <c r="AC133"/>
  <c r="AE133" s="1"/>
  <c r="AD132"/>
  <c r="AC132"/>
  <c r="AE132" s="1"/>
  <c r="AD131"/>
  <c r="AC131"/>
  <c r="AE131" s="1"/>
  <c r="AD130"/>
  <c r="AC130"/>
  <c r="AE130" s="1"/>
  <c r="AD129"/>
  <c r="AC129"/>
  <c r="AE129" s="1"/>
  <c r="AD128"/>
  <c r="AC128"/>
  <c r="AE128" s="1"/>
  <c r="AD127"/>
  <c r="AC127"/>
  <c r="AE127" s="1"/>
  <c r="AD126"/>
  <c r="AC126"/>
  <c r="AE126" s="1"/>
  <c r="AD125"/>
  <c r="AD134" s="1"/>
  <c r="AC125"/>
  <c r="AD124"/>
  <c r="AC124"/>
  <c r="AE124" s="1"/>
  <c r="AB120"/>
  <c r="Z120"/>
  <c r="Y120"/>
  <c r="AD119"/>
  <c r="AC119"/>
  <c r="AE119" s="1"/>
  <c r="AD118"/>
  <c r="AC118"/>
  <c r="AE118" s="1"/>
  <c r="AD117"/>
  <c r="AC117"/>
  <c r="AE117" s="1"/>
  <c r="AD116"/>
  <c r="AC116"/>
  <c r="AB114"/>
  <c r="Z114"/>
  <c r="Y114"/>
  <c r="AD113"/>
  <c r="AC113"/>
  <c r="AE113" s="1"/>
  <c r="AD112"/>
  <c r="AC112"/>
  <c r="AE112" s="1"/>
  <c r="AD111"/>
  <c r="AC111"/>
  <c r="AE111" s="1"/>
  <c r="AD110"/>
  <c r="AD114" s="1"/>
  <c r="AC110"/>
  <c r="AD109"/>
  <c r="AC109"/>
  <c r="AE109" s="1"/>
  <c r="AB108"/>
  <c r="Z108"/>
  <c r="Y108"/>
  <c r="AD107"/>
  <c r="AC107"/>
  <c r="AE107" s="1"/>
  <c r="AD106"/>
  <c r="AC106"/>
  <c r="AE106" s="1"/>
  <c r="AD105"/>
  <c r="AC105"/>
  <c r="AE105" s="1"/>
  <c r="AD104"/>
  <c r="AC104"/>
  <c r="AE104" s="1"/>
  <c r="AD103"/>
  <c r="AC103"/>
  <c r="AE103" s="1"/>
  <c r="AB102"/>
  <c r="Z102"/>
  <c r="Y102"/>
  <c r="AD101"/>
  <c r="AC101"/>
  <c r="AE101" s="1"/>
  <c r="AD100"/>
  <c r="AC100"/>
  <c r="AE100" s="1"/>
  <c r="AD99"/>
  <c r="AC99"/>
  <c r="AE99" s="1"/>
  <c r="AD98"/>
  <c r="AC98"/>
  <c r="AC102" s="1"/>
  <c r="AD97"/>
  <c r="AC97"/>
  <c r="AE97" s="1"/>
  <c r="AB96"/>
  <c r="Z96"/>
  <c r="Y96"/>
  <c r="AD95"/>
  <c r="AC95"/>
  <c r="AE95" s="1"/>
  <c r="AD94"/>
  <c r="AC94"/>
  <c r="AE94" s="1"/>
  <c r="AD93"/>
  <c r="AC93"/>
  <c r="AE93" s="1"/>
  <c r="AD92"/>
  <c r="AD96" s="1"/>
  <c r="AC92"/>
  <c r="AE92" s="1"/>
  <c r="AE96" s="1"/>
  <c r="AD91"/>
  <c r="AC91"/>
  <c r="AE91" s="1"/>
  <c r="AB90"/>
  <c r="Z90"/>
  <c r="Y90"/>
  <c r="AD89"/>
  <c r="AC89"/>
  <c r="AE89" s="1"/>
  <c r="AD88"/>
  <c r="AC88"/>
  <c r="AE88" s="1"/>
  <c r="AD87"/>
  <c r="AC87"/>
  <c r="AE87" s="1"/>
  <c r="AD86"/>
  <c r="AD90" s="1"/>
  <c r="AC86"/>
  <c r="AD85"/>
  <c r="AC85"/>
  <c r="AE85" s="1"/>
  <c r="AD84"/>
  <c r="AC84"/>
  <c r="AE84" s="1"/>
  <c r="AC83"/>
  <c r="AB83"/>
  <c r="Z83"/>
  <c r="Y83"/>
  <c r="AE82"/>
  <c r="AE83" s="1"/>
  <c r="AD82"/>
  <c r="AD83" s="1"/>
  <c r="AB81"/>
  <c r="Z81"/>
  <c r="Y81"/>
  <c r="AD80"/>
  <c r="AC80"/>
  <c r="AE80" s="1"/>
  <c r="AD79"/>
  <c r="AC79"/>
  <c r="AD78"/>
  <c r="AC78"/>
  <c r="AE78" s="1"/>
  <c r="Z76"/>
  <c r="Y76"/>
  <c r="AD75"/>
  <c r="AC75"/>
  <c r="AE75" s="1"/>
  <c r="AD74"/>
  <c r="AC74"/>
  <c r="AE74" s="1"/>
  <c r="AD73"/>
  <c r="AC73"/>
  <c r="AE73" s="1"/>
  <c r="AD72"/>
  <c r="AC72"/>
  <c r="AE72" s="1"/>
  <c r="AD71"/>
  <c r="AC71"/>
  <c r="AE71" s="1"/>
  <c r="AD70"/>
  <c r="AC70"/>
  <c r="AE70" s="1"/>
  <c r="AD69"/>
  <c r="AC69"/>
  <c r="AE69" s="1"/>
  <c r="AD68"/>
  <c r="AC68"/>
  <c r="AE68" s="1"/>
  <c r="AD67"/>
  <c r="AC67"/>
  <c r="AE67" s="1"/>
  <c r="AD66"/>
  <c r="AC66"/>
  <c r="AE66" s="1"/>
  <c r="AD65"/>
  <c r="AC65"/>
  <c r="AE65" s="1"/>
  <c r="AD64"/>
  <c r="AC64"/>
  <c r="AE64" s="1"/>
  <c r="AD63"/>
  <c r="AC63"/>
  <c r="AE63" s="1"/>
  <c r="AD62"/>
  <c r="AC62"/>
  <c r="AE62" s="1"/>
  <c r="AD61"/>
  <c r="AC61"/>
  <c r="AE61" s="1"/>
  <c r="AD60"/>
  <c r="AC60"/>
  <c r="AE60" s="1"/>
  <c r="AD59"/>
  <c r="AC59"/>
  <c r="AE59" s="1"/>
  <c r="AD58"/>
  <c r="AC58"/>
  <c r="AE58" s="1"/>
  <c r="AD57"/>
  <c r="AC57"/>
  <c r="AE57" s="1"/>
  <c r="AD56"/>
  <c r="AC56"/>
  <c r="AE56" s="1"/>
  <c r="AD55"/>
  <c r="AC55"/>
  <c r="AE55" s="1"/>
  <c r="AD54"/>
  <c r="AD76" s="1"/>
  <c r="AD77" s="1"/>
  <c r="AC54"/>
  <c r="AB52"/>
  <c r="Z52"/>
  <c r="Y52"/>
  <c r="AD51"/>
  <c r="AC51"/>
  <c r="AE51" s="1"/>
  <c r="AD50"/>
  <c r="AC50"/>
  <c r="AE50" s="1"/>
  <c r="AD49"/>
  <c r="AC49"/>
  <c r="AE49" s="1"/>
  <c r="AD48"/>
  <c r="AD52" s="1"/>
  <c r="AC48"/>
  <c r="AE48" s="1"/>
  <c r="AD47"/>
  <c r="AC47"/>
  <c r="AE47" s="1"/>
  <c r="AD46"/>
  <c r="AC46"/>
  <c r="AE46" s="1"/>
  <c r="Z44"/>
  <c r="Z45" s="1"/>
  <c r="AD43"/>
  <c r="AC43"/>
  <c r="AE43" s="1"/>
  <c r="AD42"/>
  <c r="AC42"/>
  <c r="AE42" s="1"/>
  <c r="AD41"/>
  <c r="AC41"/>
  <c r="AE41" s="1"/>
  <c r="AD40"/>
  <c r="AC40"/>
  <c r="AE40" s="1"/>
  <c r="AD39"/>
  <c r="AC39"/>
  <c r="AE39" s="1"/>
  <c r="AD38"/>
  <c r="AC38"/>
  <c r="AE38" s="1"/>
  <c r="AD37"/>
  <c r="AC37"/>
  <c r="AE37" s="1"/>
  <c r="AD36"/>
  <c r="AC36"/>
  <c r="AE36" s="1"/>
  <c r="AD35"/>
  <c r="AC35"/>
  <c r="AE35" s="1"/>
  <c r="AD34"/>
  <c r="AC34"/>
  <c r="AE34" s="1"/>
  <c r="AD33"/>
  <c r="AC33"/>
  <c r="AE33" s="1"/>
  <c r="AD32"/>
  <c r="AC32"/>
  <c r="AE32" s="1"/>
  <c r="AD31"/>
  <c r="AC31"/>
  <c r="AE31" s="1"/>
  <c r="AD30"/>
  <c r="AC30"/>
  <c r="AE30" s="1"/>
  <c r="AD29"/>
  <c r="AC29"/>
  <c r="AE29" s="1"/>
  <c r="AD28"/>
  <c r="AC28"/>
  <c r="AE28" s="1"/>
  <c r="AD27"/>
  <c r="AC27"/>
  <c r="AE27" s="1"/>
  <c r="AD26"/>
  <c r="AC26"/>
  <c r="AE26" s="1"/>
  <c r="AD25"/>
  <c r="AC25"/>
  <c r="AE25" s="1"/>
  <c r="AD24"/>
  <c r="AC24"/>
  <c r="AE24" s="1"/>
  <c r="AD23"/>
  <c r="AD44" s="1"/>
  <c r="AD45" s="1"/>
  <c r="AC23"/>
  <c r="AC44" s="1"/>
  <c r="AC45" s="1"/>
  <c r="AB21"/>
  <c r="Z21"/>
  <c r="Y21"/>
  <c r="AD20"/>
  <c r="AC20"/>
  <c r="AE20" s="1"/>
  <c r="AE19"/>
  <c r="AD19"/>
  <c r="AD18"/>
  <c r="AC18"/>
  <c r="AE18" s="1"/>
  <c r="AD17"/>
  <c r="AC17"/>
  <c r="AC21" s="1"/>
  <c r="Z380" i="97"/>
  <c r="Z381" s="1"/>
  <c r="Y380"/>
  <c r="AD379"/>
  <c r="AC379"/>
  <c r="AE379" s="1"/>
  <c r="AD378"/>
  <c r="AC378"/>
  <c r="AE378" s="1"/>
  <c r="AD377"/>
  <c r="AC377"/>
  <c r="AE377" s="1"/>
  <c r="AD376"/>
  <c r="AC376"/>
  <c r="AE376" s="1"/>
  <c r="AD375"/>
  <c r="AC375"/>
  <c r="AE375" s="1"/>
  <c r="AD374"/>
  <c r="AC374"/>
  <c r="AE374" s="1"/>
  <c r="AD373"/>
  <c r="AC373"/>
  <c r="AE373" s="1"/>
  <c r="AD372"/>
  <c r="AC372"/>
  <c r="AE372" s="1"/>
  <c r="AD371"/>
  <c r="AC371"/>
  <c r="AE371" s="1"/>
  <c r="AD370"/>
  <c r="AC370"/>
  <c r="AE370" s="1"/>
  <c r="AD369"/>
  <c r="AC369"/>
  <c r="AE369" s="1"/>
  <c r="AD368"/>
  <c r="AC368"/>
  <c r="AE368" s="1"/>
  <c r="AD367"/>
  <c r="AC367"/>
  <c r="AE367" s="1"/>
  <c r="AD366"/>
  <c r="AC366"/>
  <c r="AE366" s="1"/>
  <c r="AD365"/>
  <c r="AC365"/>
  <c r="AE365" s="1"/>
  <c r="AD364"/>
  <c r="AC364"/>
  <c r="AE364" s="1"/>
  <c r="AD363"/>
  <c r="AC363"/>
  <c r="AE363" s="1"/>
  <c r="AD362"/>
  <c r="AC362"/>
  <c r="AE362" s="1"/>
  <c r="AD361"/>
  <c r="AC361"/>
  <c r="AE361" s="1"/>
  <c r="AD360"/>
  <c r="AD380" s="1"/>
  <c r="AD381" s="1"/>
  <c r="AC360"/>
  <c r="AE360" s="1"/>
  <c r="AB358"/>
  <c r="Z358"/>
  <c r="Y358"/>
  <c r="AD357"/>
  <c r="AC357"/>
  <c r="AE357" s="1"/>
  <c r="AD356"/>
  <c r="AC356"/>
  <c r="AE356" s="1"/>
  <c r="AD355"/>
  <c r="AC355"/>
  <c r="AE355" s="1"/>
  <c r="AD354"/>
  <c r="AC354"/>
  <c r="AE354" s="1"/>
  <c r="AD353"/>
  <c r="AC353"/>
  <c r="AE353" s="1"/>
  <c r="AD352"/>
  <c r="AC352"/>
  <c r="AE352" s="1"/>
  <c r="AD351"/>
  <c r="AC351"/>
  <c r="AE351" s="1"/>
  <c r="AD350"/>
  <c r="AC350"/>
  <c r="AE350" s="1"/>
  <c r="AD349"/>
  <c r="AC349"/>
  <c r="AE349" s="1"/>
  <c r="AD348"/>
  <c r="AD358" s="1"/>
  <c r="AC348"/>
  <c r="AE348" s="1"/>
  <c r="AE358" s="1"/>
  <c r="AB344"/>
  <c r="Z344"/>
  <c r="Y344"/>
  <c r="AD343"/>
  <c r="AC343"/>
  <c r="AE343" s="1"/>
  <c r="AD342"/>
  <c r="AC342"/>
  <c r="AE342" s="1"/>
  <c r="AE344" s="1"/>
  <c r="AB339"/>
  <c r="Z339"/>
  <c r="Y339"/>
  <c r="AE338"/>
  <c r="K13" i="117" s="1"/>
  <c r="AD338" i="97"/>
  <c r="AE337"/>
  <c r="H13" i="117" s="1"/>
  <c r="AD337" i="97"/>
  <c r="AD336"/>
  <c r="AE336"/>
  <c r="AD335"/>
  <c r="AE335"/>
  <c r="AC333"/>
  <c r="AD384" s="1"/>
  <c r="AB333"/>
  <c r="Z333"/>
  <c r="Y333"/>
  <c r="AE332"/>
  <c r="AE331"/>
  <c r="AE330"/>
  <c r="AD330"/>
  <c r="AD333" s="1"/>
  <c r="AE329"/>
  <c r="Y326"/>
  <c r="AC324"/>
  <c r="AD323"/>
  <c r="AC323"/>
  <c r="AE323" s="1"/>
  <c r="AD321"/>
  <c r="AC321"/>
  <c r="AE321" s="1"/>
  <c r="AC320"/>
  <c r="AD319"/>
  <c r="AC319"/>
  <c r="AE319" s="1"/>
  <c r="AD318"/>
  <c r="AD317"/>
  <c r="AD316"/>
  <c r="AC316"/>
  <c r="AE316" s="1"/>
  <c r="AC315"/>
  <c r="AD314"/>
  <c r="AC314"/>
  <c r="AE314" s="1"/>
  <c r="AC313"/>
  <c r="AD312"/>
  <c r="AE312"/>
  <c r="AC311"/>
  <c r="AD310"/>
  <c r="AC310"/>
  <c r="AE310" s="1"/>
  <c r="AC309"/>
  <c r="AD308"/>
  <c r="AC308"/>
  <c r="AE308" s="1"/>
  <c r="AD306"/>
  <c r="AD305"/>
  <c r="AC303"/>
  <c r="AD302"/>
  <c r="AC302"/>
  <c r="AE302" s="1"/>
  <c r="AC301"/>
  <c r="AD300"/>
  <c r="AC300"/>
  <c r="AE300" s="1"/>
  <c r="AC299"/>
  <c r="AD298"/>
  <c r="AC298"/>
  <c r="AE298" s="1"/>
  <c r="AC297"/>
  <c r="AE297" s="1"/>
  <c r="AD296"/>
  <c r="AC296"/>
  <c r="AE296" s="1"/>
  <c r="AC295"/>
  <c r="AD294"/>
  <c r="AC294"/>
  <c r="AE294" s="1"/>
  <c r="AD293"/>
  <c r="AC293"/>
  <c r="AD292"/>
  <c r="AC292"/>
  <c r="AE292" s="1"/>
  <c r="AD291"/>
  <c r="AC291"/>
  <c r="AD290"/>
  <c r="AC290"/>
  <c r="AE290" s="1"/>
  <c r="AD289"/>
  <c r="AC289"/>
  <c r="AD288"/>
  <c r="AC288"/>
  <c r="AE288" s="1"/>
  <c r="AD287"/>
  <c r="AC287"/>
  <c r="AD286"/>
  <c r="AC286"/>
  <c r="AE286" s="1"/>
  <c r="AD285"/>
  <c r="AC285"/>
  <c r="AD284"/>
  <c r="AC284"/>
  <c r="AE284" s="1"/>
  <c r="AD283"/>
  <c r="AC283"/>
  <c r="AD282"/>
  <c r="AC282"/>
  <c r="AE282" s="1"/>
  <c r="AD281"/>
  <c r="AC281"/>
  <c r="AD280"/>
  <c r="AC280"/>
  <c r="AE280" s="1"/>
  <c r="AD279"/>
  <c r="AC279"/>
  <c r="AB276"/>
  <c r="Z276"/>
  <c r="Y276"/>
  <c r="AD275"/>
  <c r="AC275"/>
  <c r="AE275" s="1"/>
  <c r="AD274"/>
  <c r="AD276" s="1"/>
  <c r="AC274"/>
  <c r="Z272"/>
  <c r="Y272"/>
  <c r="AD271"/>
  <c r="AE271"/>
  <c r="AE270"/>
  <c r="AD270"/>
  <c r="AE269"/>
  <c r="AD269"/>
  <c r="AD268"/>
  <c r="AC268"/>
  <c r="AC272" s="1"/>
  <c r="AD267"/>
  <c r="AD272" s="1"/>
  <c r="AB265"/>
  <c r="Z265"/>
  <c r="Y265"/>
  <c r="AD264"/>
  <c r="AD265" s="1"/>
  <c r="AC264"/>
  <c r="AC265" s="1"/>
  <c r="AC261"/>
  <c r="AB261"/>
  <c r="Z261"/>
  <c r="Y261"/>
  <c r="AE260"/>
  <c r="AE261" s="1"/>
  <c r="AD260"/>
  <c r="AD261" s="1"/>
  <c r="AB258"/>
  <c r="Z258"/>
  <c r="Y258"/>
  <c r="AD257"/>
  <c r="AC257"/>
  <c r="AE257" s="1"/>
  <c r="AD256"/>
  <c r="AC256"/>
  <c r="AE256" s="1"/>
  <c r="AB254"/>
  <c r="Z254"/>
  <c r="Y254"/>
  <c r="AD253"/>
  <c r="AC253"/>
  <c r="AE253" s="1"/>
  <c r="AD252"/>
  <c r="AD254" s="1"/>
  <c r="AC252"/>
  <c r="AE252" s="1"/>
  <c r="AB250"/>
  <c r="Z250"/>
  <c r="Y250"/>
  <c r="AD249"/>
  <c r="AC249"/>
  <c r="AE249" s="1"/>
  <c r="AD248"/>
  <c r="AC248"/>
  <c r="AE248" s="1"/>
  <c r="AD247"/>
  <c r="AC247"/>
  <c r="AB243"/>
  <c r="Z243"/>
  <c r="Y243"/>
  <c r="AD242"/>
  <c r="AC242"/>
  <c r="AE242" s="1"/>
  <c r="AD241"/>
  <c r="AD243" s="1"/>
  <c r="AC241"/>
  <c r="Z239"/>
  <c r="Y239"/>
  <c r="AE238"/>
  <c r="AD238"/>
  <c r="AD237"/>
  <c r="AC237"/>
  <c r="AE237" s="1"/>
  <c r="Z234"/>
  <c r="Y234"/>
  <c r="AD233"/>
  <c r="AC233"/>
  <c r="AE233" s="1"/>
  <c r="AD232"/>
  <c r="AC232"/>
  <c r="AE232" s="1"/>
  <c r="AD231"/>
  <c r="AC231"/>
  <c r="AE231" s="1"/>
  <c r="AD230"/>
  <c r="AD234" s="1"/>
  <c r="AC230"/>
  <c r="AE230" s="1"/>
  <c r="AD229"/>
  <c r="AC229"/>
  <c r="AE229" s="1"/>
  <c r="AD228"/>
  <c r="AC228"/>
  <c r="AE228" s="1"/>
  <c r="AD227"/>
  <c r="AC227"/>
  <c r="AC234" s="1"/>
  <c r="Z225"/>
  <c r="Y225"/>
  <c r="AD224"/>
  <c r="AC224"/>
  <c r="AE224" s="1"/>
  <c r="AD223"/>
  <c r="AC223"/>
  <c r="AE223" s="1"/>
  <c r="AD222"/>
  <c r="AC222"/>
  <c r="AE222" s="1"/>
  <c r="AD221"/>
  <c r="AD225" s="1"/>
  <c r="AC221"/>
  <c r="AE221" s="1"/>
  <c r="AD220"/>
  <c r="AC220"/>
  <c r="AE220" s="1"/>
  <c r="AD219"/>
  <c r="AC219"/>
  <c r="AE219" s="1"/>
  <c r="AD218"/>
  <c r="AC218"/>
  <c r="AE218" s="1"/>
  <c r="AD217"/>
  <c r="AC217"/>
  <c r="AE217" s="1"/>
  <c r="AD216"/>
  <c r="AC216"/>
  <c r="AE216" s="1"/>
  <c r="AD215"/>
  <c r="AC215"/>
  <c r="AE215" s="1"/>
  <c r="AD214"/>
  <c r="AC214"/>
  <c r="AC225" s="1"/>
  <c r="Z211"/>
  <c r="Y211"/>
  <c r="AD210"/>
  <c r="AC210"/>
  <c r="AE210" s="1"/>
  <c r="AD209"/>
  <c r="AC209"/>
  <c r="AE209" s="1"/>
  <c r="AD208"/>
  <c r="AC208"/>
  <c r="AE208" s="1"/>
  <c r="AD207"/>
  <c r="AC207"/>
  <c r="AE207" s="1"/>
  <c r="AD206"/>
  <c r="AC206"/>
  <c r="AE206" s="1"/>
  <c r="AD205"/>
  <c r="AC205"/>
  <c r="AE205" s="1"/>
  <c r="AD204"/>
  <c r="AC204"/>
  <c r="AE204" s="1"/>
  <c r="AD203"/>
  <c r="AC203"/>
  <c r="AE203" s="1"/>
  <c r="AD202"/>
  <c r="AC202"/>
  <c r="AE202" s="1"/>
  <c r="AD201"/>
  <c r="AC201"/>
  <c r="AE201" s="1"/>
  <c r="AD200"/>
  <c r="AC200"/>
  <c r="AE200" s="1"/>
  <c r="AD199"/>
  <c r="AC199"/>
  <c r="AE199" s="1"/>
  <c r="AD198"/>
  <c r="AC198"/>
  <c r="AE198" s="1"/>
  <c r="AD197"/>
  <c r="AC197"/>
  <c r="AE197" s="1"/>
  <c r="AD196"/>
  <c r="AC196"/>
  <c r="AE196" s="1"/>
  <c r="AD195"/>
  <c r="AC195"/>
  <c r="AE195" s="1"/>
  <c r="AD194"/>
  <c r="AC194"/>
  <c r="AE194" s="1"/>
  <c r="AD193"/>
  <c r="AC193"/>
  <c r="AE193" s="1"/>
  <c r="AD192"/>
  <c r="AC192"/>
  <c r="AC211" s="1"/>
  <c r="AB186"/>
  <c r="AB187" s="1"/>
  <c r="AB188" s="1"/>
  <c r="Z186"/>
  <c r="Z187" s="1"/>
  <c r="Y186"/>
  <c r="Y187" s="1"/>
  <c r="AD185"/>
  <c r="AC185"/>
  <c r="AE185" s="1"/>
  <c r="AD184"/>
  <c r="AC184"/>
  <c r="AE184" s="1"/>
  <c r="AD183"/>
  <c r="AC183"/>
  <c r="AE183" s="1"/>
  <c r="AD182"/>
  <c r="AC182"/>
  <c r="AE182" s="1"/>
  <c r="AD181"/>
  <c r="AC181"/>
  <c r="AE181" s="1"/>
  <c r="AD180"/>
  <c r="AC180"/>
  <c r="AE180" s="1"/>
  <c r="AD179"/>
  <c r="AC179"/>
  <c r="AE179" s="1"/>
  <c r="AD178"/>
  <c r="AC178"/>
  <c r="AE178" s="1"/>
  <c r="AD177"/>
  <c r="AC177"/>
  <c r="AE177" s="1"/>
  <c r="AD176"/>
  <c r="AC176"/>
  <c r="AE176" s="1"/>
  <c r="AD175"/>
  <c r="AC175"/>
  <c r="AE175" s="1"/>
  <c r="AD174"/>
  <c r="AC174"/>
  <c r="AE174" s="1"/>
  <c r="AD173"/>
  <c r="AC173"/>
  <c r="AE173" s="1"/>
  <c r="AD172"/>
  <c r="AC172"/>
  <c r="AE172" s="1"/>
  <c r="AD171"/>
  <c r="AC171"/>
  <c r="AE171" s="1"/>
  <c r="AD170"/>
  <c r="AC170"/>
  <c r="AE170" s="1"/>
  <c r="AD169"/>
  <c r="AD186" s="1"/>
  <c r="AD187" s="1"/>
  <c r="AC169"/>
  <c r="AC186" s="1"/>
  <c r="AC187" s="1"/>
  <c r="AB165"/>
  <c r="AB166" s="1"/>
  <c r="Z165"/>
  <c r="Z166" s="1"/>
  <c r="Y165"/>
  <c r="Y166" s="1"/>
  <c r="AD164"/>
  <c r="AC164"/>
  <c r="AE164" s="1"/>
  <c r="AD163"/>
  <c r="AC163"/>
  <c r="AE163" s="1"/>
  <c r="AD162"/>
  <c r="AC162"/>
  <c r="AE162" s="1"/>
  <c r="AD161"/>
  <c r="AC161"/>
  <c r="AE161" s="1"/>
  <c r="AD160"/>
  <c r="AC160"/>
  <c r="AE160" s="1"/>
  <c r="AD159"/>
  <c r="AC159"/>
  <c r="AE159" s="1"/>
  <c r="AD158"/>
  <c r="AC158"/>
  <c r="AE158" s="1"/>
  <c r="AD157"/>
  <c r="AC157"/>
  <c r="AE157" s="1"/>
  <c r="AD156"/>
  <c r="AC156"/>
  <c r="AE156" s="1"/>
  <c r="AD155"/>
  <c r="AC155"/>
  <c r="AE155" s="1"/>
  <c r="AD154"/>
  <c r="AC154"/>
  <c r="AE154" s="1"/>
  <c r="AD153"/>
  <c r="AC153"/>
  <c r="AE153" s="1"/>
  <c r="AD152"/>
  <c r="AC152"/>
  <c r="AE152" s="1"/>
  <c r="AD151"/>
  <c r="AC151"/>
  <c r="AE151" s="1"/>
  <c r="AD150"/>
  <c r="AC150"/>
  <c r="AE150" s="1"/>
  <c r="AD149"/>
  <c r="AC149"/>
  <c r="AE149" s="1"/>
  <c r="AD148"/>
  <c r="AD165" s="1"/>
  <c r="AD166" s="1"/>
  <c r="AC148"/>
  <c r="AB144"/>
  <c r="Z144"/>
  <c r="Y144"/>
  <c r="AD143"/>
  <c r="AC143"/>
  <c r="AE143" s="1"/>
  <c r="AD142"/>
  <c r="AD144" s="1"/>
  <c r="AC142"/>
  <c r="AC144" s="1"/>
  <c r="AB140"/>
  <c r="Z140"/>
  <c r="Y140"/>
  <c r="AD139"/>
  <c r="AC139"/>
  <c r="AE139" s="1"/>
  <c r="AD138"/>
  <c r="AC138"/>
  <c r="AE138" s="1"/>
  <c r="AD137"/>
  <c r="AC137"/>
  <c r="AE137" s="1"/>
  <c r="AD136"/>
  <c r="AC136"/>
  <c r="AC140" s="1"/>
  <c r="AB134"/>
  <c r="Z134"/>
  <c r="Y134"/>
  <c r="AD133"/>
  <c r="AC133"/>
  <c r="AE133" s="1"/>
  <c r="AD132"/>
  <c r="AC132"/>
  <c r="AE132" s="1"/>
  <c r="AD131"/>
  <c r="AC131"/>
  <c r="AE131" s="1"/>
  <c r="AD130"/>
  <c r="AC130"/>
  <c r="AE130" s="1"/>
  <c r="AD129"/>
  <c r="AC129"/>
  <c r="AE129" s="1"/>
  <c r="AD128"/>
  <c r="AC128"/>
  <c r="AE128" s="1"/>
  <c r="AD127"/>
  <c r="AC127"/>
  <c r="AE127" s="1"/>
  <c r="AD126"/>
  <c r="AC126"/>
  <c r="AE126" s="1"/>
  <c r="AD125"/>
  <c r="AD134" s="1"/>
  <c r="AC125"/>
  <c r="AC134" s="1"/>
  <c r="AD124"/>
  <c r="AC124"/>
  <c r="AE124" s="1"/>
  <c r="AB120"/>
  <c r="Z120"/>
  <c r="Y120"/>
  <c r="AD119"/>
  <c r="AC119"/>
  <c r="AE119" s="1"/>
  <c r="AD118"/>
  <c r="AC118"/>
  <c r="AE118" s="1"/>
  <c r="AD117"/>
  <c r="AC117"/>
  <c r="AE117" s="1"/>
  <c r="AD116"/>
  <c r="AD120" s="1"/>
  <c r="AC116"/>
  <c r="AB114"/>
  <c r="Z114"/>
  <c r="Y114"/>
  <c r="AD113"/>
  <c r="AC113"/>
  <c r="AE113" s="1"/>
  <c r="AD112"/>
  <c r="AC112"/>
  <c r="AE112" s="1"/>
  <c r="AD111"/>
  <c r="AC111"/>
  <c r="AE111" s="1"/>
  <c r="AD110"/>
  <c r="AD114" s="1"/>
  <c r="AC110"/>
  <c r="AC114" s="1"/>
  <c r="AD109"/>
  <c r="AC109"/>
  <c r="AE109" s="1"/>
  <c r="AB108"/>
  <c r="Z108"/>
  <c r="Y108"/>
  <c r="AD107"/>
  <c r="AC107"/>
  <c r="AE107" s="1"/>
  <c r="AD106"/>
  <c r="AC106"/>
  <c r="AE106" s="1"/>
  <c r="AD105"/>
  <c r="AC105"/>
  <c r="AE105" s="1"/>
  <c r="AD104"/>
  <c r="AD108" s="1"/>
  <c r="AC104"/>
  <c r="AE104" s="1"/>
  <c r="AD103"/>
  <c r="AC103"/>
  <c r="AE103" s="1"/>
  <c r="AB102"/>
  <c r="Z102"/>
  <c r="Y102"/>
  <c r="AD101"/>
  <c r="AC101"/>
  <c r="AE101" s="1"/>
  <c r="AD100"/>
  <c r="AC100"/>
  <c r="AE100" s="1"/>
  <c r="AD99"/>
  <c r="AC99"/>
  <c r="AE99" s="1"/>
  <c r="AD98"/>
  <c r="AC98"/>
  <c r="AD97"/>
  <c r="AC97"/>
  <c r="AE97" s="1"/>
  <c r="AB96"/>
  <c r="Z96"/>
  <c r="Y96"/>
  <c r="AD95"/>
  <c r="AC95"/>
  <c r="AE95" s="1"/>
  <c r="AD94"/>
  <c r="AC94"/>
  <c r="AE94" s="1"/>
  <c r="AD93"/>
  <c r="AC93"/>
  <c r="AE93" s="1"/>
  <c r="AD92"/>
  <c r="AC92"/>
  <c r="AE92" s="1"/>
  <c r="AE96" s="1"/>
  <c r="AD91"/>
  <c r="AC91"/>
  <c r="AE91" s="1"/>
  <c r="AB90"/>
  <c r="Z90"/>
  <c r="Y90"/>
  <c r="AD89"/>
  <c r="AC89"/>
  <c r="AE89" s="1"/>
  <c r="AD88"/>
  <c r="AC88"/>
  <c r="AE88" s="1"/>
  <c r="AD87"/>
  <c r="AC87"/>
  <c r="AE87" s="1"/>
  <c r="AD86"/>
  <c r="AD90" s="1"/>
  <c r="AC86"/>
  <c r="AC90" s="1"/>
  <c r="AD85"/>
  <c r="AC85"/>
  <c r="AE85" s="1"/>
  <c r="AD84"/>
  <c r="AC84"/>
  <c r="AE84" s="1"/>
  <c r="AC83"/>
  <c r="AB83"/>
  <c r="Z83"/>
  <c r="Y83"/>
  <c r="AE82"/>
  <c r="AE83" s="1"/>
  <c r="AD82"/>
  <c r="AD83" s="1"/>
  <c r="AB81"/>
  <c r="Z81"/>
  <c r="Y81"/>
  <c r="AD80"/>
  <c r="AC80"/>
  <c r="AE80" s="1"/>
  <c r="AD79"/>
  <c r="AD81" s="1"/>
  <c r="AC79"/>
  <c r="AD78"/>
  <c r="AC78"/>
  <c r="AE78" s="1"/>
  <c r="Z76"/>
  <c r="Y76"/>
  <c r="AD75"/>
  <c r="AC75"/>
  <c r="AE75" s="1"/>
  <c r="AD74"/>
  <c r="AC74"/>
  <c r="AE74" s="1"/>
  <c r="AD73"/>
  <c r="AC73"/>
  <c r="AE73" s="1"/>
  <c r="AD72"/>
  <c r="AC72"/>
  <c r="AE72" s="1"/>
  <c r="AD71"/>
  <c r="AC71"/>
  <c r="AE71" s="1"/>
  <c r="AD70"/>
  <c r="AC70"/>
  <c r="AE70" s="1"/>
  <c r="AD69"/>
  <c r="AC69"/>
  <c r="AE69" s="1"/>
  <c r="AD68"/>
  <c r="AC68"/>
  <c r="AE68" s="1"/>
  <c r="AD67"/>
  <c r="AC67"/>
  <c r="AE67" s="1"/>
  <c r="AD66"/>
  <c r="AC66"/>
  <c r="AE66" s="1"/>
  <c r="AD65"/>
  <c r="AC65"/>
  <c r="AE65" s="1"/>
  <c r="AD64"/>
  <c r="AC64"/>
  <c r="AE64" s="1"/>
  <c r="AD63"/>
  <c r="AC63"/>
  <c r="AE63" s="1"/>
  <c r="AD62"/>
  <c r="AC62"/>
  <c r="AE62" s="1"/>
  <c r="AD61"/>
  <c r="AC61"/>
  <c r="AE61" s="1"/>
  <c r="AD60"/>
  <c r="AC60"/>
  <c r="AE60" s="1"/>
  <c r="AD59"/>
  <c r="AC59"/>
  <c r="AE59" s="1"/>
  <c r="AD58"/>
  <c r="AC58"/>
  <c r="AE58" s="1"/>
  <c r="AD57"/>
  <c r="AC57"/>
  <c r="AE57" s="1"/>
  <c r="AD56"/>
  <c r="AC56"/>
  <c r="AE56" s="1"/>
  <c r="AD55"/>
  <c r="AC55"/>
  <c r="AE55" s="1"/>
  <c r="AD54"/>
  <c r="AD76" s="1"/>
  <c r="AD77" s="1"/>
  <c r="AC54"/>
  <c r="AB52"/>
  <c r="Z52"/>
  <c r="Y52"/>
  <c r="AD51"/>
  <c r="AC51"/>
  <c r="AE51" s="1"/>
  <c r="AD50"/>
  <c r="AC50"/>
  <c r="AE50" s="1"/>
  <c r="AD49"/>
  <c r="AC49"/>
  <c r="AE49" s="1"/>
  <c r="AD48"/>
  <c r="AD52" s="1"/>
  <c r="AC48"/>
  <c r="AE48" s="1"/>
  <c r="AE52" s="1"/>
  <c r="AD47"/>
  <c r="AC47"/>
  <c r="AE47" s="1"/>
  <c r="AD46"/>
  <c r="AC46"/>
  <c r="AE46" s="1"/>
  <c r="Z44"/>
  <c r="Z45" s="1"/>
  <c r="AD43"/>
  <c r="AC43"/>
  <c r="AE43" s="1"/>
  <c r="AD42"/>
  <c r="AC42"/>
  <c r="AE42" s="1"/>
  <c r="AD41"/>
  <c r="AC41"/>
  <c r="AE41" s="1"/>
  <c r="AD40"/>
  <c r="AC40"/>
  <c r="AE40" s="1"/>
  <c r="AD39"/>
  <c r="AC39"/>
  <c r="AE39" s="1"/>
  <c r="AD38"/>
  <c r="AC38"/>
  <c r="AE38" s="1"/>
  <c r="AD37"/>
  <c r="AC37"/>
  <c r="AE37" s="1"/>
  <c r="AD36"/>
  <c r="AC36"/>
  <c r="AE36" s="1"/>
  <c r="AD35"/>
  <c r="AC35"/>
  <c r="AE35" s="1"/>
  <c r="AD34"/>
  <c r="AC34"/>
  <c r="AE34" s="1"/>
  <c r="AD33"/>
  <c r="AC33"/>
  <c r="AE33" s="1"/>
  <c r="AD32"/>
  <c r="AC32"/>
  <c r="AE32" s="1"/>
  <c r="AD31"/>
  <c r="AC31"/>
  <c r="AE31" s="1"/>
  <c r="AD30"/>
  <c r="AC30"/>
  <c r="AE30" s="1"/>
  <c r="AD29"/>
  <c r="AC29"/>
  <c r="AE29" s="1"/>
  <c r="AD28"/>
  <c r="AC28"/>
  <c r="AE28" s="1"/>
  <c r="AD27"/>
  <c r="AC27"/>
  <c r="AE27" s="1"/>
  <c r="AD26"/>
  <c r="AC26"/>
  <c r="AE26" s="1"/>
  <c r="AD25"/>
  <c r="AC25"/>
  <c r="AE25" s="1"/>
  <c r="AD24"/>
  <c r="AC24"/>
  <c r="AE24" s="1"/>
  <c r="AD23"/>
  <c r="AD44" s="1"/>
  <c r="AD45" s="1"/>
  <c r="AC23"/>
  <c r="AC44" s="1"/>
  <c r="AB21"/>
  <c r="Z21"/>
  <c r="Y21"/>
  <c r="AD20"/>
  <c r="AC20"/>
  <c r="AE20" s="1"/>
  <c r="AE19"/>
  <c r="AD19"/>
  <c r="AD18"/>
  <c r="AC18"/>
  <c r="AE18" s="1"/>
  <c r="AD17"/>
  <c r="AC17"/>
  <c r="Z380" i="98"/>
  <c r="Z381" s="1"/>
  <c r="Y380"/>
  <c r="AD379"/>
  <c r="AC379"/>
  <c r="AE379" s="1"/>
  <c r="AD378"/>
  <c r="AC378"/>
  <c r="AE378" s="1"/>
  <c r="AD377"/>
  <c r="AC377"/>
  <c r="AE377" s="1"/>
  <c r="AD376"/>
  <c r="AC376"/>
  <c r="AE376" s="1"/>
  <c r="AD375"/>
  <c r="AC375"/>
  <c r="AE375" s="1"/>
  <c r="AD374"/>
  <c r="AC374"/>
  <c r="AE374" s="1"/>
  <c r="AD373"/>
  <c r="AC373"/>
  <c r="AE373" s="1"/>
  <c r="AD372"/>
  <c r="AC372"/>
  <c r="AE372" s="1"/>
  <c r="AD371"/>
  <c r="AC371"/>
  <c r="AE371" s="1"/>
  <c r="AD370"/>
  <c r="AC370"/>
  <c r="AE370" s="1"/>
  <c r="AD369"/>
  <c r="AC369"/>
  <c r="AE369" s="1"/>
  <c r="AD368"/>
  <c r="AC368"/>
  <c r="AE368" s="1"/>
  <c r="AD367"/>
  <c r="AC367"/>
  <c r="AE367" s="1"/>
  <c r="AD366"/>
  <c r="AC366"/>
  <c r="AE366" s="1"/>
  <c r="AD365"/>
  <c r="AC365"/>
  <c r="AE365" s="1"/>
  <c r="AD364"/>
  <c r="AC364"/>
  <c r="AE364" s="1"/>
  <c r="AD363"/>
  <c r="AC363"/>
  <c r="AE363" s="1"/>
  <c r="AD362"/>
  <c r="AC362"/>
  <c r="AE362" s="1"/>
  <c r="AD361"/>
  <c r="AC361"/>
  <c r="AE361" s="1"/>
  <c r="AD360"/>
  <c r="AD380" s="1"/>
  <c r="AD381" s="1"/>
  <c r="AC360"/>
  <c r="AE360" s="1"/>
  <c r="AE380" s="1"/>
  <c r="AB358"/>
  <c r="Z358"/>
  <c r="Y358"/>
  <c r="AD357"/>
  <c r="AC357"/>
  <c r="AE357" s="1"/>
  <c r="AD356"/>
  <c r="AC356"/>
  <c r="AE356" s="1"/>
  <c r="AD355"/>
  <c r="AC355"/>
  <c r="AE355" s="1"/>
  <c r="AD354"/>
  <c r="AC354"/>
  <c r="AE354" s="1"/>
  <c r="AD353"/>
  <c r="AC353"/>
  <c r="AE353" s="1"/>
  <c r="AD352"/>
  <c r="AC352"/>
  <c r="AE352" s="1"/>
  <c r="AD351"/>
  <c r="AC351"/>
  <c r="AE351" s="1"/>
  <c r="AD350"/>
  <c r="AC350"/>
  <c r="AE350" s="1"/>
  <c r="AD349"/>
  <c r="AC349"/>
  <c r="AE349" s="1"/>
  <c r="AD348"/>
  <c r="AC348"/>
  <c r="AE348" s="1"/>
  <c r="AE358" s="1"/>
  <c r="AB344"/>
  <c r="Z344"/>
  <c r="Y344"/>
  <c r="AD343"/>
  <c r="AC343"/>
  <c r="AE343" s="1"/>
  <c r="AD342"/>
  <c r="AC342"/>
  <c r="AE342" s="1"/>
  <c r="AB339"/>
  <c r="Z339"/>
  <c r="Y339"/>
  <c r="AE338"/>
  <c r="K14" i="117" s="1"/>
  <c r="AD338" i="98"/>
  <c r="AE337"/>
  <c r="H14" i="117" s="1"/>
  <c r="AD337" i="98"/>
  <c r="AD336"/>
  <c r="AE336"/>
  <c r="AD335"/>
  <c r="AE335"/>
  <c r="AC333"/>
  <c r="AD384" s="1"/>
  <c r="AB333"/>
  <c r="Z333"/>
  <c r="Y333"/>
  <c r="AE332"/>
  <c r="AE331"/>
  <c r="AE330"/>
  <c r="AD330"/>
  <c r="AD333" s="1"/>
  <c r="AE329"/>
  <c r="Y326"/>
  <c r="AD324"/>
  <c r="AC324"/>
  <c r="AE324" s="1"/>
  <c r="AD323"/>
  <c r="AC323"/>
  <c r="AE323" s="1"/>
  <c r="AD322"/>
  <c r="AE322"/>
  <c r="AD321"/>
  <c r="AC321"/>
  <c r="AE321" s="1"/>
  <c r="AD320"/>
  <c r="AC320"/>
  <c r="AE320" s="1"/>
  <c r="AD319"/>
  <c r="AC319"/>
  <c r="AE319" s="1"/>
  <c r="AD318"/>
  <c r="AD317"/>
  <c r="AD316"/>
  <c r="AC316"/>
  <c r="AE316" s="1"/>
  <c r="AD315"/>
  <c r="AC315"/>
  <c r="AE315" s="1"/>
  <c r="AD314"/>
  <c r="AC314"/>
  <c r="AD313"/>
  <c r="AC313"/>
  <c r="AE313" s="1"/>
  <c r="AD312"/>
  <c r="AD311"/>
  <c r="AC311"/>
  <c r="AE311" s="1"/>
  <c r="AD310"/>
  <c r="AC310"/>
  <c r="AD309"/>
  <c r="AC309"/>
  <c r="AE309" s="1"/>
  <c r="AD308"/>
  <c r="AC308"/>
  <c r="AD307"/>
  <c r="AD306"/>
  <c r="AD305"/>
  <c r="AD303"/>
  <c r="AC303"/>
  <c r="AE303" s="1"/>
  <c r="AD302"/>
  <c r="AC302"/>
  <c r="AD301"/>
  <c r="AC301"/>
  <c r="AE301" s="1"/>
  <c r="AD300"/>
  <c r="AC300"/>
  <c r="AD299"/>
  <c r="AC299"/>
  <c r="AE299" s="1"/>
  <c r="AC298"/>
  <c r="AD297"/>
  <c r="AC297"/>
  <c r="AE297" s="1"/>
  <c r="AD296"/>
  <c r="AC296"/>
  <c r="AD295"/>
  <c r="AC295"/>
  <c r="AE295" s="1"/>
  <c r="AD294"/>
  <c r="AC294"/>
  <c r="AD293"/>
  <c r="AC293"/>
  <c r="AE293" s="1"/>
  <c r="AD292"/>
  <c r="AC292"/>
  <c r="AD291"/>
  <c r="AC291"/>
  <c r="AE291" s="1"/>
  <c r="AD290"/>
  <c r="AC290"/>
  <c r="AD289"/>
  <c r="AC289"/>
  <c r="AE289" s="1"/>
  <c r="AD288"/>
  <c r="AC288"/>
  <c r="AD287"/>
  <c r="AC287"/>
  <c r="AE287" s="1"/>
  <c r="AD286"/>
  <c r="AC286"/>
  <c r="AD285"/>
  <c r="AC285"/>
  <c r="AE285" s="1"/>
  <c r="AD284"/>
  <c r="AC284"/>
  <c r="AD283"/>
  <c r="AC283"/>
  <c r="AE283" s="1"/>
  <c r="AD282"/>
  <c r="AC282"/>
  <c r="AD281"/>
  <c r="AC281"/>
  <c r="AE281" s="1"/>
  <c r="AD280"/>
  <c r="AC280"/>
  <c r="AC279"/>
  <c r="AB276"/>
  <c r="Z276"/>
  <c r="Y276"/>
  <c r="AD275"/>
  <c r="AC275"/>
  <c r="AE275" s="1"/>
  <c r="AD274"/>
  <c r="AD276" s="1"/>
  <c r="AC274"/>
  <c r="AE274" s="1"/>
  <c r="Z272"/>
  <c r="Y272"/>
  <c r="AD271"/>
  <c r="AE271"/>
  <c r="AE270"/>
  <c r="AD270"/>
  <c r="AE269"/>
  <c r="AD269"/>
  <c r="AD268"/>
  <c r="AC268"/>
  <c r="AE268" s="1"/>
  <c r="AD267"/>
  <c r="AD272" s="1"/>
  <c r="AB265"/>
  <c r="Z265"/>
  <c r="Y265"/>
  <c r="AD264"/>
  <c r="AD265" s="1"/>
  <c r="AC264"/>
  <c r="AC265" s="1"/>
  <c r="AC261"/>
  <c r="AB261"/>
  <c r="Z261"/>
  <c r="Y261"/>
  <c r="AE260"/>
  <c r="AE261" s="1"/>
  <c r="AD260"/>
  <c r="AD261" s="1"/>
  <c r="AB258"/>
  <c r="Z258"/>
  <c r="Y258"/>
  <c r="AD257"/>
  <c r="AC257"/>
  <c r="AE257" s="1"/>
  <c r="AD256"/>
  <c r="AC256"/>
  <c r="AB254"/>
  <c r="Z254"/>
  <c r="Y254"/>
  <c r="AD253"/>
  <c r="AC253"/>
  <c r="AE253" s="1"/>
  <c r="AD252"/>
  <c r="AD254" s="1"/>
  <c r="AC252"/>
  <c r="AB250"/>
  <c r="Z250"/>
  <c r="Y250"/>
  <c r="AD249"/>
  <c r="AC249"/>
  <c r="AE249" s="1"/>
  <c r="AD248"/>
  <c r="AC248"/>
  <c r="AE248" s="1"/>
  <c r="AD247"/>
  <c r="AC247"/>
  <c r="AB243"/>
  <c r="Z243"/>
  <c r="Y243"/>
  <c r="AD242"/>
  <c r="AC242"/>
  <c r="AE242" s="1"/>
  <c r="AD241"/>
  <c r="AD243" s="1"/>
  <c r="AC241"/>
  <c r="AE241" s="1"/>
  <c r="Z239"/>
  <c r="Y239"/>
  <c r="AD238"/>
  <c r="AC238"/>
  <c r="AD237"/>
  <c r="AC237"/>
  <c r="AE237" s="1"/>
  <c r="Z234"/>
  <c r="Y234"/>
  <c r="AD233"/>
  <c r="AC233"/>
  <c r="AE233" s="1"/>
  <c r="AD232"/>
  <c r="AC232"/>
  <c r="AE232" s="1"/>
  <c r="AD231"/>
  <c r="AC231"/>
  <c r="AE231" s="1"/>
  <c r="AD230"/>
  <c r="AD234" s="1"/>
  <c r="AC230"/>
  <c r="AE230" s="1"/>
  <c r="AD229"/>
  <c r="AC229"/>
  <c r="AE229" s="1"/>
  <c r="AD228"/>
  <c r="AC228"/>
  <c r="AE228" s="1"/>
  <c r="AD227"/>
  <c r="AC227"/>
  <c r="AC234" s="1"/>
  <c r="Z225"/>
  <c r="Y225"/>
  <c r="AD224"/>
  <c r="AC224"/>
  <c r="AE224" s="1"/>
  <c r="AD223"/>
  <c r="AC223"/>
  <c r="AE223" s="1"/>
  <c r="AD222"/>
  <c r="AC222"/>
  <c r="AE222" s="1"/>
  <c r="AD221"/>
  <c r="AD225" s="1"/>
  <c r="AC221"/>
  <c r="AE221" s="1"/>
  <c r="AD220"/>
  <c r="AC220"/>
  <c r="AE220" s="1"/>
  <c r="AD219"/>
  <c r="AC219"/>
  <c r="AE219" s="1"/>
  <c r="AD218"/>
  <c r="AC218"/>
  <c r="AE218" s="1"/>
  <c r="AD217"/>
  <c r="AC217"/>
  <c r="AE217" s="1"/>
  <c r="AD216"/>
  <c r="AC216"/>
  <c r="AE216" s="1"/>
  <c r="AD215"/>
  <c r="AC215"/>
  <c r="AE215" s="1"/>
  <c r="AD214"/>
  <c r="AC214"/>
  <c r="AC225" s="1"/>
  <c r="Z211"/>
  <c r="Y211"/>
  <c r="AD210"/>
  <c r="AC210"/>
  <c r="AE210" s="1"/>
  <c r="AD209"/>
  <c r="AC209"/>
  <c r="AE209" s="1"/>
  <c r="AD208"/>
  <c r="AC208"/>
  <c r="AE208" s="1"/>
  <c r="AD207"/>
  <c r="AC207"/>
  <c r="AE207" s="1"/>
  <c r="AD206"/>
  <c r="AC206"/>
  <c r="AE206" s="1"/>
  <c r="AD205"/>
  <c r="AC205"/>
  <c r="AE205" s="1"/>
  <c r="AD204"/>
  <c r="AC204"/>
  <c r="AE204" s="1"/>
  <c r="AD203"/>
  <c r="AC203"/>
  <c r="AE203" s="1"/>
  <c r="AD202"/>
  <c r="AC202"/>
  <c r="AE202" s="1"/>
  <c r="AD201"/>
  <c r="AC201"/>
  <c r="AE201" s="1"/>
  <c r="AD200"/>
  <c r="AC200"/>
  <c r="AE200" s="1"/>
  <c r="AD199"/>
  <c r="AC199"/>
  <c r="AE199" s="1"/>
  <c r="AD198"/>
  <c r="AC198"/>
  <c r="AE198" s="1"/>
  <c r="AD197"/>
  <c r="AC197"/>
  <c r="AE197" s="1"/>
  <c r="AD196"/>
  <c r="AC196"/>
  <c r="AE196" s="1"/>
  <c r="AD195"/>
  <c r="AC195"/>
  <c r="AE195" s="1"/>
  <c r="AD194"/>
  <c r="AC194"/>
  <c r="AE194" s="1"/>
  <c r="AD193"/>
  <c r="AC193"/>
  <c r="AE193" s="1"/>
  <c r="AD192"/>
  <c r="AC192"/>
  <c r="AC211" s="1"/>
  <c r="AB186"/>
  <c r="AB187" s="1"/>
  <c r="Z186"/>
  <c r="Z187" s="1"/>
  <c r="Y186"/>
  <c r="Y187" s="1"/>
  <c r="AD185"/>
  <c r="AC185"/>
  <c r="AE185" s="1"/>
  <c r="AD184"/>
  <c r="AC184"/>
  <c r="AE184" s="1"/>
  <c r="AD183"/>
  <c r="AC183"/>
  <c r="AE183" s="1"/>
  <c r="AD182"/>
  <c r="AC182"/>
  <c r="AE182" s="1"/>
  <c r="AD181"/>
  <c r="AC181"/>
  <c r="AE181" s="1"/>
  <c r="AD180"/>
  <c r="AC180"/>
  <c r="AE180" s="1"/>
  <c r="AD179"/>
  <c r="AC179"/>
  <c r="AE179" s="1"/>
  <c r="AD178"/>
  <c r="AC178"/>
  <c r="AE178" s="1"/>
  <c r="AD177"/>
  <c r="AC177"/>
  <c r="AE177" s="1"/>
  <c r="AD176"/>
  <c r="AC176"/>
  <c r="AE176" s="1"/>
  <c r="AD175"/>
  <c r="AC175"/>
  <c r="AE175" s="1"/>
  <c r="AD174"/>
  <c r="AC174"/>
  <c r="AE174" s="1"/>
  <c r="AD173"/>
  <c r="AC173"/>
  <c r="AE173" s="1"/>
  <c r="AD172"/>
  <c r="AC172"/>
  <c r="AE172" s="1"/>
  <c r="AD171"/>
  <c r="AC171"/>
  <c r="AE171" s="1"/>
  <c r="AD170"/>
  <c r="AC170"/>
  <c r="AE170" s="1"/>
  <c r="AD169"/>
  <c r="AD186" s="1"/>
  <c r="AD187" s="1"/>
  <c r="AC169"/>
  <c r="AC186" s="1"/>
  <c r="AC187" s="1"/>
  <c r="AB165"/>
  <c r="AB166" s="1"/>
  <c r="Z165"/>
  <c r="Z166" s="1"/>
  <c r="Y165"/>
  <c r="Y166" s="1"/>
  <c r="AD164"/>
  <c r="AC164"/>
  <c r="AE164" s="1"/>
  <c r="AD163"/>
  <c r="AC163"/>
  <c r="AE163" s="1"/>
  <c r="AD162"/>
  <c r="AC162"/>
  <c r="AE162" s="1"/>
  <c r="AD161"/>
  <c r="AC161"/>
  <c r="AE161" s="1"/>
  <c r="AD160"/>
  <c r="AC160"/>
  <c r="AE160" s="1"/>
  <c r="AD159"/>
  <c r="AC159"/>
  <c r="AE159" s="1"/>
  <c r="AD158"/>
  <c r="AC158"/>
  <c r="AE158" s="1"/>
  <c r="AD157"/>
  <c r="AC157"/>
  <c r="AE157" s="1"/>
  <c r="AD156"/>
  <c r="AC156"/>
  <c r="AE156" s="1"/>
  <c r="AD155"/>
  <c r="AC155"/>
  <c r="AE155" s="1"/>
  <c r="AD154"/>
  <c r="AC154"/>
  <c r="AE154" s="1"/>
  <c r="AD153"/>
  <c r="AC153"/>
  <c r="AE153" s="1"/>
  <c r="AD152"/>
  <c r="AC152"/>
  <c r="AE152" s="1"/>
  <c r="AD151"/>
  <c r="AC151"/>
  <c r="AE151" s="1"/>
  <c r="AD150"/>
  <c r="AC150"/>
  <c r="AE150" s="1"/>
  <c r="AD149"/>
  <c r="AC149"/>
  <c r="AE149" s="1"/>
  <c r="AD148"/>
  <c r="AD165" s="1"/>
  <c r="AD166" s="1"/>
  <c r="AC148"/>
  <c r="AB144"/>
  <c r="Z144"/>
  <c r="Y144"/>
  <c r="AD143"/>
  <c r="AC143"/>
  <c r="AE143" s="1"/>
  <c r="AD142"/>
  <c r="AD144" s="1"/>
  <c r="AC142"/>
  <c r="AC144" s="1"/>
  <c r="AB140"/>
  <c r="Z140"/>
  <c r="Y140"/>
  <c r="AD139"/>
  <c r="AC139"/>
  <c r="AE139" s="1"/>
  <c r="AD138"/>
  <c r="AC138"/>
  <c r="AE138" s="1"/>
  <c r="AD137"/>
  <c r="AC137"/>
  <c r="AE137" s="1"/>
  <c r="AD136"/>
  <c r="AC136"/>
  <c r="AC140" s="1"/>
  <c r="AB134"/>
  <c r="Z134"/>
  <c r="Y134"/>
  <c r="AD133"/>
  <c r="AC133"/>
  <c r="AE133" s="1"/>
  <c r="AD132"/>
  <c r="AC132"/>
  <c r="AE132" s="1"/>
  <c r="AD131"/>
  <c r="AC131"/>
  <c r="AE131" s="1"/>
  <c r="AD130"/>
  <c r="AC130"/>
  <c r="AE130" s="1"/>
  <c r="AD129"/>
  <c r="AC129"/>
  <c r="AE129" s="1"/>
  <c r="AD128"/>
  <c r="AC128"/>
  <c r="AE128" s="1"/>
  <c r="AD127"/>
  <c r="AC127"/>
  <c r="AE127" s="1"/>
  <c r="AD126"/>
  <c r="AC126"/>
  <c r="AE126" s="1"/>
  <c r="AD125"/>
  <c r="AD134" s="1"/>
  <c r="AC125"/>
  <c r="AC134" s="1"/>
  <c r="AD124"/>
  <c r="AC124"/>
  <c r="AE124" s="1"/>
  <c r="AB120"/>
  <c r="Z120"/>
  <c r="Y120"/>
  <c r="AD119"/>
  <c r="AC119"/>
  <c r="AE119" s="1"/>
  <c r="AD118"/>
  <c r="AC118"/>
  <c r="AE118" s="1"/>
  <c r="AD117"/>
  <c r="AC117"/>
  <c r="AE117" s="1"/>
  <c r="AD116"/>
  <c r="AD120" s="1"/>
  <c r="AC116"/>
  <c r="AB114"/>
  <c r="Z114"/>
  <c r="Y114"/>
  <c r="AD113"/>
  <c r="AC113"/>
  <c r="AE113" s="1"/>
  <c r="AD112"/>
  <c r="AC112"/>
  <c r="AE112" s="1"/>
  <c r="AD111"/>
  <c r="AC111"/>
  <c r="AE111" s="1"/>
  <c r="AD110"/>
  <c r="AD114" s="1"/>
  <c r="AC110"/>
  <c r="AC114" s="1"/>
  <c r="AD109"/>
  <c r="AC109"/>
  <c r="AE109" s="1"/>
  <c r="AB108"/>
  <c r="Z108"/>
  <c r="Y108"/>
  <c r="AD107"/>
  <c r="AC107"/>
  <c r="AE107" s="1"/>
  <c r="AD106"/>
  <c r="AC106"/>
  <c r="AE106" s="1"/>
  <c r="AD105"/>
  <c r="AC105"/>
  <c r="AE105" s="1"/>
  <c r="AD104"/>
  <c r="AD108" s="1"/>
  <c r="AC104"/>
  <c r="AE104" s="1"/>
  <c r="AD103"/>
  <c r="AC103"/>
  <c r="AE103" s="1"/>
  <c r="AB102"/>
  <c r="Z102"/>
  <c r="Y102"/>
  <c r="AD101"/>
  <c r="AC101"/>
  <c r="AE101" s="1"/>
  <c r="AD100"/>
  <c r="AC100"/>
  <c r="AE100" s="1"/>
  <c r="AD99"/>
  <c r="AC99"/>
  <c r="AE99" s="1"/>
  <c r="AD98"/>
  <c r="AC98"/>
  <c r="AD97"/>
  <c r="AC97"/>
  <c r="AE97" s="1"/>
  <c r="AB96"/>
  <c r="Z96"/>
  <c r="Y96"/>
  <c r="AD95"/>
  <c r="AC95"/>
  <c r="AE95" s="1"/>
  <c r="AD94"/>
  <c r="AC94"/>
  <c r="AE94" s="1"/>
  <c r="AD93"/>
  <c r="AC93"/>
  <c r="AE93" s="1"/>
  <c r="AD92"/>
  <c r="AC92"/>
  <c r="AE92" s="1"/>
  <c r="AE96" s="1"/>
  <c r="AD91"/>
  <c r="AC91"/>
  <c r="AE91" s="1"/>
  <c r="AB90"/>
  <c r="Z90"/>
  <c r="Y90"/>
  <c r="AD89"/>
  <c r="AC89"/>
  <c r="AE89" s="1"/>
  <c r="AD88"/>
  <c r="AC88"/>
  <c r="AE88" s="1"/>
  <c r="AD87"/>
  <c r="AC87"/>
  <c r="AE87" s="1"/>
  <c r="AD86"/>
  <c r="AD90" s="1"/>
  <c r="AC86"/>
  <c r="AC90" s="1"/>
  <c r="AD85"/>
  <c r="AC85"/>
  <c r="AE85" s="1"/>
  <c r="AD84"/>
  <c r="AC84"/>
  <c r="AE84" s="1"/>
  <c r="AC83"/>
  <c r="AB83"/>
  <c r="Z83"/>
  <c r="Y83"/>
  <c r="AE82"/>
  <c r="AE83" s="1"/>
  <c r="AD82"/>
  <c r="AD83" s="1"/>
  <c r="AB81"/>
  <c r="Z81"/>
  <c r="Y81"/>
  <c r="AD80"/>
  <c r="AC80"/>
  <c r="AE80" s="1"/>
  <c r="AD79"/>
  <c r="AD81" s="1"/>
  <c r="AC79"/>
  <c r="AD78"/>
  <c r="AC78"/>
  <c r="AE78" s="1"/>
  <c r="Z76"/>
  <c r="Y76"/>
  <c r="AD75"/>
  <c r="AC75"/>
  <c r="AE75" s="1"/>
  <c r="AD74"/>
  <c r="AC74"/>
  <c r="AE74" s="1"/>
  <c r="AD73"/>
  <c r="AC73"/>
  <c r="AE73" s="1"/>
  <c r="AD72"/>
  <c r="AC72"/>
  <c r="AE72" s="1"/>
  <c r="AD71"/>
  <c r="AC71"/>
  <c r="AE71" s="1"/>
  <c r="AD70"/>
  <c r="AC70"/>
  <c r="AE70" s="1"/>
  <c r="AD69"/>
  <c r="AC69"/>
  <c r="AE69" s="1"/>
  <c r="AD68"/>
  <c r="AC68"/>
  <c r="AE68" s="1"/>
  <c r="AD67"/>
  <c r="AC67"/>
  <c r="AE67" s="1"/>
  <c r="AD66"/>
  <c r="AC66"/>
  <c r="AE66" s="1"/>
  <c r="AD65"/>
  <c r="AC65"/>
  <c r="AE65" s="1"/>
  <c r="AD64"/>
  <c r="AC64"/>
  <c r="AE64" s="1"/>
  <c r="AD63"/>
  <c r="AC63"/>
  <c r="AE63" s="1"/>
  <c r="AD62"/>
  <c r="AC62"/>
  <c r="AE62" s="1"/>
  <c r="AD61"/>
  <c r="AC61"/>
  <c r="AE61" s="1"/>
  <c r="AD60"/>
  <c r="AC60"/>
  <c r="AE60" s="1"/>
  <c r="AD59"/>
  <c r="AC59"/>
  <c r="AE59" s="1"/>
  <c r="AD58"/>
  <c r="AC58"/>
  <c r="AE58" s="1"/>
  <c r="AD57"/>
  <c r="AC57"/>
  <c r="AE57" s="1"/>
  <c r="AD56"/>
  <c r="AC56"/>
  <c r="AE56" s="1"/>
  <c r="AD55"/>
  <c r="AC55"/>
  <c r="AE55" s="1"/>
  <c r="AD54"/>
  <c r="AD76" s="1"/>
  <c r="AD77" s="1"/>
  <c r="AC54"/>
  <c r="AB52"/>
  <c r="Z52"/>
  <c r="Y52"/>
  <c r="AD51"/>
  <c r="AC51"/>
  <c r="AE51" s="1"/>
  <c r="AD50"/>
  <c r="AC50"/>
  <c r="AE50" s="1"/>
  <c r="AD49"/>
  <c r="AC49"/>
  <c r="AE49" s="1"/>
  <c r="AD48"/>
  <c r="AD52" s="1"/>
  <c r="AC48"/>
  <c r="AE48" s="1"/>
  <c r="AE52" s="1"/>
  <c r="AD47"/>
  <c r="AC47"/>
  <c r="AE47" s="1"/>
  <c r="AD46"/>
  <c r="AC46"/>
  <c r="AE46" s="1"/>
  <c r="Z44"/>
  <c r="Z45" s="1"/>
  <c r="AD43"/>
  <c r="AC43"/>
  <c r="AE43" s="1"/>
  <c r="AD42"/>
  <c r="AC42"/>
  <c r="AE42" s="1"/>
  <c r="AD41"/>
  <c r="AC41"/>
  <c r="AE41" s="1"/>
  <c r="AD40"/>
  <c r="AC40"/>
  <c r="AE40" s="1"/>
  <c r="AD39"/>
  <c r="AC39"/>
  <c r="AE39" s="1"/>
  <c r="AD38"/>
  <c r="AC38"/>
  <c r="AE38" s="1"/>
  <c r="AD37"/>
  <c r="AC37"/>
  <c r="AE37" s="1"/>
  <c r="AD36"/>
  <c r="AC36"/>
  <c r="AE36" s="1"/>
  <c r="AD35"/>
  <c r="AC35"/>
  <c r="AE35" s="1"/>
  <c r="AD34"/>
  <c r="AC34"/>
  <c r="AE34" s="1"/>
  <c r="AD33"/>
  <c r="AC33"/>
  <c r="AE33" s="1"/>
  <c r="AD32"/>
  <c r="AC32"/>
  <c r="AE32" s="1"/>
  <c r="AD31"/>
  <c r="AC31"/>
  <c r="AE31" s="1"/>
  <c r="AD30"/>
  <c r="AC30"/>
  <c r="AE30" s="1"/>
  <c r="AD29"/>
  <c r="AC29"/>
  <c r="AE29" s="1"/>
  <c r="AD28"/>
  <c r="AC28"/>
  <c r="AE28" s="1"/>
  <c r="AD27"/>
  <c r="AC27"/>
  <c r="AE27" s="1"/>
  <c r="AD26"/>
  <c r="AC26"/>
  <c r="AE26" s="1"/>
  <c r="AD25"/>
  <c r="AC25"/>
  <c r="AE25" s="1"/>
  <c r="AD24"/>
  <c r="AC24"/>
  <c r="AE24" s="1"/>
  <c r="AD23"/>
  <c r="AD44" s="1"/>
  <c r="AD45" s="1"/>
  <c r="AC23"/>
  <c r="AC44" s="1"/>
  <c r="AB21"/>
  <c r="Z21"/>
  <c r="Y21"/>
  <c r="AD20"/>
  <c r="AC20"/>
  <c r="AE20" s="1"/>
  <c r="AE19"/>
  <c r="AD19"/>
  <c r="AD18"/>
  <c r="AC18"/>
  <c r="AE18" s="1"/>
  <c r="AD17"/>
  <c r="AC17"/>
  <c r="Z380" i="99"/>
  <c r="Z381" s="1"/>
  <c r="Y380"/>
  <c r="AD379"/>
  <c r="AC379"/>
  <c r="AE379" s="1"/>
  <c r="AD378"/>
  <c r="AC378"/>
  <c r="AE378" s="1"/>
  <c r="AD377"/>
  <c r="AC377"/>
  <c r="AE377" s="1"/>
  <c r="AD376"/>
  <c r="AC376"/>
  <c r="AE376" s="1"/>
  <c r="AD375"/>
  <c r="AC375"/>
  <c r="AE375" s="1"/>
  <c r="AD374"/>
  <c r="AC374"/>
  <c r="AE374" s="1"/>
  <c r="AD373"/>
  <c r="AC373"/>
  <c r="AE373" s="1"/>
  <c r="AD372"/>
  <c r="AC372"/>
  <c r="AE372" s="1"/>
  <c r="AD371"/>
  <c r="AC371"/>
  <c r="AE371" s="1"/>
  <c r="AD370"/>
  <c r="AC370"/>
  <c r="AE370" s="1"/>
  <c r="AD369"/>
  <c r="AC369"/>
  <c r="AE369" s="1"/>
  <c r="AD368"/>
  <c r="AC368"/>
  <c r="AE368" s="1"/>
  <c r="AD367"/>
  <c r="AC367"/>
  <c r="AE367" s="1"/>
  <c r="AD366"/>
  <c r="AC366"/>
  <c r="AE366" s="1"/>
  <c r="AD365"/>
  <c r="AC365"/>
  <c r="AE365" s="1"/>
  <c r="AD364"/>
  <c r="AC364"/>
  <c r="AE364" s="1"/>
  <c r="AD363"/>
  <c r="AC363"/>
  <c r="AE363" s="1"/>
  <c r="AD362"/>
  <c r="AC362"/>
  <c r="AE362" s="1"/>
  <c r="AD361"/>
  <c r="AC361"/>
  <c r="AE361" s="1"/>
  <c r="AD360"/>
  <c r="AD380" s="1"/>
  <c r="AD381" s="1"/>
  <c r="AC360"/>
  <c r="AE360" s="1"/>
  <c r="AE380" s="1"/>
  <c r="AB358"/>
  <c r="Z358"/>
  <c r="Y358"/>
  <c r="AD357"/>
  <c r="AC357"/>
  <c r="AE357" s="1"/>
  <c r="AD356"/>
  <c r="AC356"/>
  <c r="AE356" s="1"/>
  <c r="AD355"/>
  <c r="AC355"/>
  <c r="AE355" s="1"/>
  <c r="AD354"/>
  <c r="AC354"/>
  <c r="AE354" s="1"/>
  <c r="AD353"/>
  <c r="AC353"/>
  <c r="AE353" s="1"/>
  <c r="AD352"/>
  <c r="AC352"/>
  <c r="AE352" s="1"/>
  <c r="AD351"/>
  <c r="AC351"/>
  <c r="AE351" s="1"/>
  <c r="AD350"/>
  <c r="AC350"/>
  <c r="AE350" s="1"/>
  <c r="AD349"/>
  <c r="AC349"/>
  <c r="AE349" s="1"/>
  <c r="AD348"/>
  <c r="AC348"/>
  <c r="AE348" s="1"/>
  <c r="AE358" s="1"/>
  <c r="AB344"/>
  <c r="Z344"/>
  <c r="Y344"/>
  <c r="AD343"/>
  <c r="AC343"/>
  <c r="AE343" s="1"/>
  <c r="AD342"/>
  <c r="AC342"/>
  <c r="AE342" s="1"/>
  <c r="AB339"/>
  <c r="Z339"/>
  <c r="Y339"/>
  <c r="AE338"/>
  <c r="K15" i="117" s="1"/>
  <c r="AD338" i="99"/>
  <c r="AE337"/>
  <c r="H15" i="117" s="1"/>
  <c r="AD337" i="99"/>
  <c r="AD336"/>
  <c r="AE336"/>
  <c r="AD335"/>
  <c r="AE335"/>
  <c r="AC333"/>
  <c r="AD384" s="1"/>
  <c r="AB333"/>
  <c r="Z333"/>
  <c r="Y333"/>
  <c r="AE332"/>
  <c r="AE331"/>
  <c r="AE330"/>
  <c r="AD330"/>
  <c r="AD333" s="1"/>
  <c r="AE329"/>
  <c r="AD324"/>
  <c r="AC324"/>
  <c r="AD323"/>
  <c r="AC323"/>
  <c r="AD322"/>
  <c r="AD321"/>
  <c r="AC321"/>
  <c r="AD320"/>
  <c r="AC320"/>
  <c r="AD319"/>
  <c r="AC319"/>
  <c r="AE318"/>
  <c r="AD318"/>
  <c r="AE317"/>
  <c r="Y326"/>
  <c r="AD316"/>
  <c r="AC316"/>
  <c r="AE316" s="1"/>
  <c r="AD315"/>
  <c r="AC315"/>
  <c r="AD314"/>
  <c r="AC314"/>
  <c r="AE314" s="1"/>
  <c r="AD313"/>
  <c r="AC313"/>
  <c r="AD312"/>
  <c r="AE312"/>
  <c r="AD311"/>
  <c r="AC311"/>
  <c r="AD310"/>
  <c r="AC310"/>
  <c r="AE310" s="1"/>
  <c r="AD309"/>
  <c r="AC309"/>
  <c r="AD308"/>
  <c r="AC308"/>
  <c r="AE308" s="1"/>
  <c r="AD307"/>
  <c r="AE306"/>
  <c r="AD306"/>
  <c r="AD305"/>
  <c r="AD303"/>
  <c r="AC303"/>
  <c r="AD302"/>
  <c r="AC302"/>
  <c r="AE302" s="1"/>
  <c r="AD301"/>
  <c r="AC301"/>
  <c r="AD300"/>
  <c r="AC300"/>
  <c r="AE300" s="1"/>
  <c r="AD299"/>
  <c r="AC299"/>
  <c r="AD298"/>
  <c r="AC298"/>
  <c r="AE298" s="1"/>
  <c r="AD297"/>
  <c r="AC297"/>
  <c r="AD296"/>
  <c r="AC296"/>
  <c r="AE296" s="1"/>
  <c r="AD295"/>
  <c r="AC295"/>
  <c r="AD294"/>
  <c r="AC294"/>
  <c r="AE294" s="1"/>
  <c r="AD293"/>
  <c r="AC293"/>
  <c r="AD292"/>
  <c r="AC292"/>
  <c r="AE292" s="1"/>
  <c r="AD291"/>
  <c r="AC291"/>
  <c r="AD290"/>
  <c r="AC290"/>
  <c r="AE290" s="1"/>
  <c r="AD289"/>
  <c r="AC289"/>
  <c r="AD288"/>
  <c r="AC288"/>
  <c r="AE288" s="1"/>
  <c r="AD287"/>
  <c r="AC287"/>
  <c r="AD286"/>
  <c r="AC286"/>
  <c r="AE286" s="1"/>
  <c r="AD285"/>
  <c r="AD284"/>
  <c r="AC284"/>
  <c r="AD283"/>
  <c r="AC283"/>
  <c r="AD282"/>
  <c r="AC282"/>
  <c r="AE282" s="1"/>
  <c r="AD281"/>
  <c r="AC281"/>
  <c r="AD280"/>
  <c r="AC280"/>
  <c r="AD279"/>
  <c r="AC279"/>
  <c r="AB276"/>
  <c r="Z276"/>
  <c r="Y276"/>
  <c r="AD275"/>
  <c r="AC275"/>
  <c r="AE275" s="1"/>
  <c r="AD274"/>
  <c r="AC274"/>
  <c r="AC276" s="1"/>
  <c r="Z272"/>
  <c r="Y272"/>
  <c r="AD271"/>
  <c r="AE271"/>
  <c r="AE270"/>
  <c r="AD270"/>
  <c r="AE269"/>
  <c r="AD269"/>
  <c r="AD268"/>
  <c r="AC268"/>
  <c r="AC272" s="1"/>
  <c r="AD267"/>
  <c r="AD272" s="1"/>
  <c r="AB265"/>
  <c r="Z265"/>
  <c r="Y265"/>
  <c r="AD264"/>
  <c r="AD265" s="1"/>
  <c r="AC264"/>
  <c r="AC265" s="1"/>
  <c r="AC261"/>
  <c r="AB261"/>
  <c r="Z261"/>
  <c r="Y261"/>
  <c r="AE260"/>
  <c r="AE261" s="1"/>
  <c r="AD260"/>
  <c r="AD261" s="1"/>
  <c r="AB258"/>
  <c r="Z258"/>
  <c r="Y258"/>
  <c r="AD257"/>
  <c r="AC257"/>
  <c r="AE257" s="1"/>
  <c r="AD256"/>
  <c r="AD258" s="1"/>
  <c r="AC256"/>
  <c r="AE256" s="1"/>
  <c r="AB254"/>
  <c r="Z254"/>
  <c r="Y254"/>
  <c r="AD253"/>
  <c r="AC253"/>
  <c r="AE253" s="1"/>
  <c r="AD252"/>
  <c r="AD254" s="1"/>
  <c r="AC252"/>
  <c r="AE252" s="1"/>
  <c r="AE254" s="1"/>
  <c r="AB250"/>
  <c r="Z250"/>
  <c r="Y250"/>
  <c r="AD249"/>
  <c r="AC249"/>
  <c r="AE249" s="1"/>
  <c r="AD248"/>
  <c r="AC248"/>
  <c r="AE248" s="1"/>
  <c r="AD247"/>
  <c r="AD250" s="1"/>
  <c r="AC247"/>
  <c r="AB243"/>
  <c r="Z243"/>
  <c r="Y243"/>
  <c r="AD242"/>
  <c r="AC242"/>
  <c r="AE242" s="1"/>
  <c r="AD241"/>
  <c r="AD243" s="1"/>
  <c r="AC241"/>
  <c r="AC243" s="1"/>
  <c r="Z239"/>
  <c r="Y239"/>
  <c r="AD238"/>
  <c r="AC238"/>
  <c r="AE238" s="1"/>
  <c r="AD237"/>
  <c r="AC237"/>
  <c r="AE237" s="1"/>
  <c r="Z234"/>
  <c r="Y234"/>
  <c r="AD233"/>
  <c r="AC233"/>
  <c r="AE233" s="1"/>
  <c r="AD232"/>
  <c r="AC232"/>
  <c r="AE232" s="1"/>
  <c r="AD231"/>
  <c r="AC231"/>
  <c r="AE231" s="1"/>
  <c r="AD230"/>
  <c r="AD234" s="1"/>
  <c r="AC230"/>
  <c r="AE230" s="1"/>
  <c r="AD229"/>
  <c r="AC229"/>
  <c r="AE229" s="1"/>
  <c r="AD228"/>
  <c r="AC228"/>
  <c r="AE228" s="1"/>
  <c r="AD227"/>
  <c r="AC227"/>
  <c r="Z225"/>
  <c r="Y225"/>
  <c r="AD224"/>
  <c r="AC224"/>
  <c r="AE224" s="1"/>
  <c r="AD223"/>
  <c r="AC223"/>
  <c r="AE223" s="1"/>
  <c r="AD222"/>
  <c r="AC222"/>
  <c r="AE222" s="1"/>
  <c r="AD221"/>
  <c r="AD225" s="1"/>
  <c r="AC221"/>
  <c r="AE221" s="1"/>
  <c r="AD220"/>
  <c r="AC220"/>
  <c r="AE220" s="1"/>
  <c r="AD219"/>
  <c r="AC219"/>
  <c r="AE219" s="1"/>
  <c r="AD218"/>
  <c r="AC218"/>
  <c r="AE218" s="1"/>
  <c r="AD217"/>
  <c r="AC217"/>
  <c r="AE217" s="1"/>
  <c r="AD216"/>
  <c r="AC216"/>
  <c r="AE216" s="1"/>
  <c r="AD215"/>
  <c r="AC215"/>
  <c r="AE215" s="1"/>
  <c r="AD214"/>
  <c r="AC214"/>
  <c r="Z211"/>
  <c r="Y211"/>
  <c r="AD210"/>
  <c r="AC210"/>
  <c r="AE210" s="1"/>
  <c r="AD209"/>
  <c r="AC209"/>
  <c r="AE209" s="1"/>
  <c r="AD208"/>
  <c r="AC208"/>
  <c r="AE208" s="1"/>
  <c r="AD207"/>
  <c r="AC207"/>
  <c r="AE207" s="1"/>
  <c r="AD206"/>
  <c r="AC206"/>
  <c r="AE206" s="1"/>
  <c r="AD205"/>
  <c r="AC205"/>
  <c r="AE205" s="1"/>
  <c r="AD204"/>
  <c r="AC204"/>
  <c r="AE204" s="1"/>
  <c r="AD203"/>
  <c r="AC203"/>
  <c r="AE203" s="1"/>
  <c r="AD202"/>
  <c r="AC202"/>
  <c r="AE202" s="1"/>
  <c r="AD201"/>
  <c r="AC201"/>
  <c r="AE201" s="1"/>
  <c r="AD200"/>
  <c r="AC200"/>
  <c r="AE200" s="1"/>
  <c r="AD199"/>
  <c r="AC199"/>
  <c r="AE199" s="1"/>
  <c r="AD198"/>
  <c r="AC198"/>
  <c r="AE198" s="1"/>
  <c r="AD197"/>
  <c r="AC197"/>
  <c r="AE197" s="1"/>
  <c r="AD196"/>
  <c r="AC196"/>
  <c r="AE196" s="1"/>
  <c r="AD195"/>
  <c r="AC195"/>
  <c r="AE195" s="1"/>
  <c r="AD194"/>
  <c r="AC194"/>
  <c r="AE194" s="1"/>
  <c r="AD193"/>
  <c r="AC193"/>
  <c r="AE193" s="1"/>
  <c r="AD192"/>
  <c r="AC192"/>
  <c r="AB186"/>
  <c r="AB187" s="1"/>
  <c r="Z186"/>
  <c r="Z187" s="1"/>
  <c r="Z188" s="1"/>
  <c r="Y186"/>
  <c r="Y187" s="1"/>
  <c r="AD185"/>
  <c r="AC185"/>
  <c r="AE185" s="1"/>
  <c r="AD184"/>
  <c r="AC184"/>
  <c r="AE184" s="1"/>
  <c r="AD183"/>
  <c r="AC183"/>
  <c r="AE183" s="1"/>
  <c r="AD182"/>
  <c r="AC182"/>
  <c r="AE182" s="1"/>
  <c r="AD181"/>
  <c r="AC181"/>
  <c r="AE181" s="1"/>
  <c r="AD180"/>
  <c r="AC180"/>
  <c r="AE180" s="1"/>
  <c r="AD179"/>
  <c r="AC179"/>
  <c r="AE179" s="1"/>
  <c r="AD178"/>
  <c r="AC178"/>
  <c r="AE178" s="1"/>
  <c r="AD177"/>
  <c r="AC177"/>
  <c r="AE177" s="1"/>
  <c r="AD176"/>
  <c r="AC176"/>
  <c r="AE176" s="1"/>
  <c r="AD175"/>
  <c r="AC175"/>
  <c r="AE175" s="1"/>
  <c r="AD174"/>
  <c r="AC174"/>
  <c r="AE174" s="1"/>
  <c r="AD173"/>
  <c r="AC173"/>
  <c r="AE173" s="1"/>
  <c r="AD172"/>
  <c r="AC172"/>
  <c r="AE172" s="1"/>
  <c r="AD171"/>
  <c r="AC171"/>
  <c r="AE171" s="1"/>
  <c r="AD170"/>
  <c r="AC170"/>
  <c r="AE170" s="1"/>
  <c r="AD169"/>
  <c r="AC169"/>
  <c r="AC186" s="1"/>
  <c r="AC187" s="1"/>
  <c r="AB165"/>
  <c r="AB166" s="1"/>
  <c r="Z165"/>
  <c r="Z166" s="1"/>
  <c r="Y165"/>
  <c r="Y166" s="1"/>
  <c r="AD164"/>
  <c r="AC164"/>
  <c r="AE164" s="1"/>
  <c r="AD163"/>
  <c r="AC163"/>
  <c r="AE163" s="1"/>
  <c r="AD162"/>
  <c r="AC162"/>
  <c r="AE162" s="1"/>
  <c r="AD161"/>
  <c r="AC161"/>
  <c r="AE161" s="1"/>
  <c r="AD160"/>
  <c r="AC160"/>
  <c r="AE160" s="1"/>
  <c r="AD159"/>
  <c r="AC159"/>
  <c r="AE159" s="1"/>
  <c r="AD158"/>
  <c r="AC158"/>
  <c r="AE158" s="1"/>
  <c r="AD157"/>
  <c r="AC157"/>
  <c r="AE157" s="1"/>
  <c r="AD156"/>
  <c r="AC156"/>
  <c r="AE156" s="1"/>
  <c r="AD155"/>
  <c r="AC155"/>
  <c r="AE155" s="1"/>
  <c r="AD154"/>
  <c r="AC154"/>
  <c r="AE154" s="1"/>
  <c r="AD153"/>
  <c r="AC153"/>
  <c r="AE153" s="1"/>
  <c r="AD152"/>
  <c r="AC152"/>
  <c r="AE152" s="1"/>
  <c r="AD151"/>
  <c r="AC151"/>
  <c r="AE151" s="1"/>
  <c r="AD150"/>
  <c r="AC150"/>
  <c r="AE150" s="1"/>
  <c r="AD149"/>
  <c r="AC149"/>
  <c r="AE149" s="1"/>
  <c r="AD148"/>
  <c r="AD165" s="1"/>
  <c r="AD166" s="1"/>
  <c r="AC148"/>
  <c r="AC165" s="1"/>
  <c r="AC166" s="1"/>
  <c r="AB144"/>
  <c r="Z144"/>
  <c r="Y144"/>
  <c r="AD143"/>
  <c r="AC143"/>
  <c r="AE143" s="1"/>
  <c r="AD142"/>
  <c r="AC142"/>
  <c r="AE142" s="1"/>
  <c r="AE144" s="1"/>
  <c r="AB140"/>
  <c r="X8" i="105" s="1"/>
  <c r="X18" s="1"/>
  <c r="Z140" i="99"/>
  <c r="Y140"/>
  <c r="AD139"/>
  <c r="AC139"/>
  <c r="AE139" s="1"/>
  <c r="AD138"/>
  <c r="AC138"/>
  <c r="AE138" s="1"/>
  <c r="AD137"/>
  <c r="AC137"/>
  <c r="AE137" s="1"/>
  <c r="AD136"/>
  <c r="AC136"/>
  <c r="AE136" s="1"/>
  <c r="AB134"/>
  <c r="Y8" i="105" s="1"/>
  <c r="Y18" s="1"/>
  <c r="Z134" i="99"/>
  <c r="Y134"/>
  <c r="AD133"/>
  <c r="AC133"/>
  <c r="AE133" s="1"/>
  <c r="AD132"/>
  <c r="AC132"/>
  <c r="AE132" s="1"/>
  <c r="AD131"/>
  <c r="AC131"/>
  <c r="AE131" s="1"/>
  <c r="AD130"/>
  <c r="AC130"/>
  <c r="AE130" s="1"/>
  <c r="AD129"/>
  <c r="AC129"/>
  <c r="AE129" s="1"/>
  <c r="AD128"/>
  <c r="AC128"/>
  <c r="AE128" s="1"/>
  <c r="AD127"/>
  <c r="AC127"/>
  <c r="AE127" s="1"/>
  <c r="AD126"/>
  <c r="AC126"/>
  <c r="AE126" s="1"/>
  <c r="AD125"/>
  <c r="AC125"/>
  <c r="AC134" s="1"/>
  <c r="AD124"/>
  <c r="AC124"/>
  <c r="AE124" s="1"/>
  <c r="AB120"/>
  <c r="Z120"/>
  <c r="Y120"/>
  <c r="AD119"/>
  <c r="AC119"/>
  <c r="AE119" s="1"/>
  <c r="AD118"/>
  <c r="AC118"/>
  <c r="AE118" s="1"/>
  <c r="AD117"/>
  <c r="AC117"/>
  <c r="AE117" s="1"/>
  <c r="AD116"/>
  <c r="AD120" s="1"/>
  <c r="AC116"/>
  <c r="AE116" s="1"/>
  <c r="AE120" s="1"/>
  <c r="AB114"/>
  <c r="Z114"/>
  <c r="Y114"/>
  <c r="AD113"/>
  <c r="AC113"/>
  <c r="AE113" s="1"/>
  <c r="AD112"/>
  <c r="AC112"/>
  <c r="AE112" s="1"/>
  <c r="AD111"/>
  <c r="AC111"/>
  <c r="AE111" s="1"/>
  <c r="AD110"/>
  <c r="AC110"/>
  <c r="AE110" s="1"/>
  <c r="AE114" s="1"/>
  <c r="AD109"/>
  <c r="AC109"/>
  <c r="AE109" s="1"/>
  <c r="AB108"/>
  <c r="Z108"/>
  <c r="Y108"/>
  <c r="AD107"/>
  <c r="AC107"/>
  <c r="AE107" s="1"/>
  <c r="AD106"/>
  <c r="AC106"/>
  <c r="AE106" s="1"/>
  <c r="AD105"/>
  <c r="AC105"/>
  <c r="AE105" s="1"/>
  <c r="AD104"/>
  <c r="AD108" s="1"/>
  <c r="AC104"/>
  <c r="AC108" s="1"/>
  <c r="AD103"/>
  <c r="AC103"/>
  <c r="AE103" s="1"/>
  <c r="AB102"/>
  <c r="Z102"/>
  <c r="Y102"/>
  <c r="AD101"/>
  <c r="AC101"/>
  <c r="AE101" s="1"/>
  <c r="AD100"/>
  <c r="AC100"/>
  <c r="AE100" s="1"/>
  <c r="AD99"/>
  <c r="AC99"/>
  <c r="AE99" s="1"/>
  <c r="AD98"/>
  <c r="AD102" s="1"/>
  <c r="AC98"/>
  <c r="AE98" s="1"/>
  <c r="AD97"/>
  <c r="AC97"/>
  <c r="AE97" s="1"/>
  <c r="AB96"/>
  <c r="Z96"/>
  <c r="Y96"/>
  <c r="AD95"/>
  <c r="AC95"/>
  <c r="AE95" s="1"/>
  <c r="AD94"/>
  <c r="AC94"/>
  <c r="AE94" s="1"/>
  <c r="AD93"/>
  <c r="AC93"/>
  <c r="AE93" s="1"/>
  <c r="AD92"/>
  <c r="AC92"/>
  <c r="AD91"/>
  <c r="AC91"/>
  <c r="AE91" s="1"/>
  <c r="AB90"/>
  <c r="Z90"/>
  <c r="Y90"/>
  <c r="AD89"/>
  <c r="AC89"/>
  <c r="AE89" s="1"/>
  <c r="AD88"/>
  <c r="AC88"/>
  <c r="AE88" s="1"/>
  <c r="AD87"/>
  <c r="AC87"/>
  <c r="AE87" s="1"/>
  <c r="AD86"/>
  <c r="AC86"/>
  <c r="AD85"/>
  <c r="AC85"/>
  <c r="AE85" s="1"/>
  <c r="AD84"/>
  <c r="AC84"/>
  <c r="AE84" s="1"/>
  <c r="AC83"/>
  <c r="AB83"/>
  <c r="Z83"/>
  <c r="Y83"/>
  <c r="AE82"/>
  <c r="AE83" s="1"/>
  <c r="AD82"/>
  <c r="AD83" s="1"/>
  <c r="AB81"/>
  <c r="Z81"/>
  <c r="Y81"/>
  <c r="AD80"/>
  <c r="AC80"/>
  <c r="AD79"/>
  <c r="AD81" s="1"/>
  <c r="AC79"/>
  <c r="AE79" s="1"/>
  <c r="AD78"/>
  <c r="AC78"/>
  <c r="AE78" s="1"/>
  <c r="Z76"/>
  <c r="Z77" s="1"/>
  <c r="Y76"/>
  <c r="AD75"/>
  <c r="AC75"/>
  <c r="AE75" s="1"/>
  <c r="AD74"/>
  <c r="AC74"/>
  <c r="AE74" s="1"/>
  <c r="AD73"/>
  <c r="AC73"/>
  <c r="AE73" s="1"/>
  <c r="AD72"/>
  <c r="AC72"/>
  <c r="AE72" s="1"/>
  <c r="AD71"/>
  <c r="AC71"/>
  <c r="AE71" s="1"/>
  <c r="AD70"/>
  <c r="AC70"/>
  <c r="AE70" s="1"/>
  <c r="AD69"/>
  <c r="AC69"/>
  <c r="AE69" s="1"/>
  <c r="AD68"/>
  <c r="AC68"/>
  <c r="AE68" s="1"/>
  <c r="AD67"/>
  <c r="AC67"/>
  <c r="AE67" s="1"/>
  <c r="AD66"/>
  <c r="AC66"/>
  <c r="AE66" s="1"/>
  <c r="AD65"/>
  <c r="AC65"/>
  <c r="AE65" s="1"/>
  <c r="AD64"/>
  <c r="AC64"/>
  <c r="AE64" s="1"/>
  <c r="AD63"/>
  <c r="AC63"/>
  <c r="AE63" s="1"/>
  <c r="AD62"/>
  <c r="AC62"/>
  <c r="AE62" s="1"/>
  <c r="AD61"/>
  <c r="AC61"/>
  <c r="AE61" s="1"/>
  <c r="AD60"/>
  <c r="AC60"/>
  <c r="AE60" s="1"/>
  <c r="AD59"/>
  <c r="AC59"/>
  <c r="AE59" s="1"/>
  <c r="AD58"/>
  <c r="AC58"/>
  <c r="AE58" s="1"/>
  <c r="AD57"/>
  <c r="AC57"/>
  <c r="AE57" s="1"/>
  <c r="AD56"/>
  <c r="AC56"/>
  <c r="AE56" s="1"/>
  <c r="AD55"/>
  <c r="AC55"/>
  <c r="AE55" s="1"/>
  <c r="AD54"/>
  <c r="AD76" s="1"/>
  <c r="AD77" s="1"/>
  <c r="AC54"/>
  <c r="AC76" s="1"/>
  <c r="AB52"/>
  <c r="Z52"/>
  <c r="Y52"/>
  <c r="AD51"/>
  <c r="AC51"/>
  <c r="AE51" s="1"/>
  <c r="AD50"/>
  <c r="AC50"/>
  <c r="AE50" s="1"/>
  <c r="AD49"/>
  <c r="AC49"/>
  <c r="AE49" s="1"/>
  <c r="AD48"/>
  <c r="AC48"/>
  <c r="AE48" s="1"/>
  <c r="AE52" s="1"/>
  <c r="AD47"/>
  <c r="AC47"/>
  <c r="AE47" s="1"/>
  <c r="AD46"/>
  <c r="AC46"/>
  <c r="AE46" s="1"/>
  <c r="Z44"/>
  <c r="Z45" s="1"/>
  <c r="AD43"/>
  <c r="AC43"/>
  <c r="AE43" s="1"/>
  <c r="AD42"/>
  <c r="AC42"/>
  <c r="AE42" s="1"/>
  <c r="AD41"/>
  <c r="AC41"/>
  <c r="AE41" s="1"/>
  <c r="AD40"/>
  <c r="AC40"/>
  <c r="AE40" s="1"/>
  <c r="AD39"/>
  <c r="AC39"/>
  <c r="AE39" s="1"/>
  <c r="AD38"/>
  <c r="AC38"/>
  <c r="AE38" s="1"/>
  <c r="AD37"/>
  <c r="AC37"/>
  <c r="AE37" s="1"/>
  <c r="AD36"/>
  <c r="AC36"/>
  <c r="AE36" s="1"/>
  <c r="AD35"/>
  <c r="AC35"/>
  <c r="AE35" s="1"/>
  <c r="AD34"/>
  <c r="AC34"/>
  <c r="AE34" s="1"/>
  <c r="AD33"/>
  <c r="AC33"/>
  <c r="AE33" s="1"/>
  <c r="AD32"/>
  <c r="AC32"/>
  <c r="AE32" s="1"/>
  <c r="AD31"/>
  <c r="AC31"/>
  <c r="AE31" s="1"/>
  <c r="AD30"/>
  <c r="AC30"/>
  <c r="AE30" s="1"/>
  <c r="AD29"/>
  <c r="AC29"/>
  <c r="AE29" s="1"/>
  <c r="AD28"/>
  <c r="AC28"/>
  <c r="AE28" s="1"/>
  <c r="AD27"/>
  <c r="AC27"/>
  <c r="AE27" s="1"/>
  <c r="AD26"/>
  <c r="AC26"/>
  <c r="AE26" s="1"/>
  <c r="AD25"/>
  <c r="AC25"/>
  <c r="AE25" s="1"/>
  <c r="AD24"/>
  <c r="AC24"/>
  <c r="AE24" s="1"/>
  <c r="AD23"/>
  <c r="AD44" s="1"/>
  <c r="AD45" s="1"/>
  <c r="AC23"/>
  <c r="AB21"/>
  <c r="Z21"/>
  <c r="Y21"/>
  <c r="AD20"/>
  <c r="AC20"/>
  <c r="AE20" s="1"/>
  <c r="AE19"/>
  <c r="AD19"/>
  <c r="AD18"/>
  <c r="AC18"/>
  <c r="AE18" s="1"/>
  <c r="AD17"/>
  <c r="AD21" s="1"/>
  <c r="AC17"/>
  <c r="Z380" i="102"/>
  <c r="Y380"/>
  <c r="Y381" s="1"/>
  <c r="AD379"/>
  <c r="AC379"/>
  <c r="AE379" s="1"/>
  <c r="AD378"/>
  <c r="AC378"/>
  <c r="AE378" s="1"/>
  <c r="AD377"/>
  <c r="AC377"/>
  <c r="AE377" s="1"/>
  <c r="AD376"/>
  <c r="AC376"/>
  <c r="AE376" s="1"/>
  <c r="AD375"/>
  <c r="AC375"/>
  <c r="AE375" s="1"/>
  <c r="AD374"/>
  <c r="AC374"/>
  <c r="AE374" s="1"/>
  <c r="AD373"/>
  <c r="AC373"/>
  <c r="AE373" s="1"/>
  <c r="AD372"/>
  <c r="AC372"/>
  <c r="AE372" s="1"/>
  <c r="AD371"/>
  <c r="AC371"/>
  <c r="AE371" s="1"/>
  <c r="AD370"/>
  <c r="AC370"/>
  <c r="AE370" s="1"/>
  <c r="AD369"/>
  <c r="AC369"/>
  <c r="AE369" s="1"/>
  <c r="AD368"/>
  <c r="AC368"/>
  <c r="AE368" s="1"/>
  <c r="AD367"/>
  <c r="AC367"/>
  <c r="AE367" s="1"/>
  <c r="AD366"/>
  <c r="AC366"/>
  <c r="AE366" s="1"/>
  <c r="AD365"/>
  <c r="AC365"/>
  <c r="AE365" s="1"/>
  <c r="AD364"/>
  <c r="AC364"/>
  <c r="AE364" s="1"/>
  <c r="AD363"/>
  <c r="AC363"/>
  <c r="AE363" s="1"/>
  <c r="AD362"/>
  <c r="AC362"/>
  <c r="AE362" s="1"/>
  <c r="AD361"/>
  <c r="AC361"/>
  <c r="AE361" s="1"/>
  <c r="AD360"/>
  <c r="AD380" s="1"/>
  <c r="AD381" s="1"/>
  <c r="AC360"/>
  <c r="AE360" s="1"/>
  <c r="AE380" s="1"/>
  <c r="AB358"/>
  <c r="Z358"/>
  <c r="Y358"/>
  <c r="AD357"/>
  <c r="AC357"/>
  <c r="AE357" s="1"/>
  <c r="AD356"/>
  <c r="AC356"/>
  <c r="AE356" s="1"/>
  <c r="AD355"/>
  <c r="AC355"/>
  <c r="AE355" s="1"/>
  <c r="AD354"/>
  <c r="AC354"/>
  <c r="AE354" s="1"/>
  <c r="AD353"/>
  <c r="AC353"/>
  <c r="AE353" s="1"/>
  <c r="AD352"/>
  <c r="AC352"/>
  <c r="AE352" s="1"/>
  <c r="AD351"/>
  <c r="AC351"/>
  <c r="AE351" s="1"/>
  <c r="AD350"/>
  <c r="AC350"/>
  <c r="AE350" s="1"/>
  <c r="AD349"/>
  <c r="AC349"/>
  <c r="AE349" s="1"/>
  <c r="AD348"/>
  <c r="AC348"/>
  <c r="AE348" s="1"/>
  <c r="AB344"/>
  <c r="Z344"/>
  <c r="Y344"/>
  <c r="AD343"/>
  <c r="AC343"/>
  <c r="AE343" s="1"/>
  <c r="AD342"/>
  <c r="AD344" s="1"/>
  <c r="AC342"/>
  <c r="AE342" s="1"/>
  <c r="AB339"/>
  <c r="Z339"/>
  <c r="Y339"/>
  <c r="AE338"/>
  <c r="K16" i="117" s="1"/>
  <c r="AD338" i="102"/>
  <c r="AE337"/>
  <c r="H16" i="117" s="1"/>
  <c r="AD337" i="102"/>
  <c r="AD336"/>
  <c r="AE336"/>
  <c r="AD335"/>
  <c r="AD339" s="1"/>
  <c r="AE335"/>
  <c r="AC333"/>
  <c r="AD384" s="1"/>
  <c r="AB333"/>
  <c r="Z333"/>
  <c r="Y333"/>
  <c r="AE332"/>
  <c r="AE331"/>
  <c r="AE330"/>
  <c r="AD330"/>
  <c r="AD333" s="1"/>
  <c r="AE329"/>
  <c r="Y326"/>
  <c r="AD324"/>
  <c r="AC324"/>
  <c r="AE324" s="1"/>
  <c r="AD323"/>
  <c r="AC323"/>
  <c r="AD322"/>
  <c r="AE322"/>
  <c r="AD321"/>
  <c r="AC321"/>
  <c r="AD320"/>
  <c r="AC320"/>
  <c r="AE320" s="1"/>
  <c r="AD319"/>
  <c r="AE318"/>
  <c r="AD318"/>
  <c r="AE317"/>
  <c r="AD317"/>
  <c r="AD316"/>
  <c r="AC316"/>
  <c r="AE316" s="1"/>
  <c r="AD315"/>
  <c r="AC315"/>
  <c r="AD314"/>
  <c r="AC314"/>
  <c r="AE314" s="1"/>
  <c r="AD313"/>
  <c r="AC313"/>
  <c r="AD312"/>
  <c r="AE312"/>
  <c r="AD311"/>
  <c r="AC311"/>
  <c r="AD310"/>
  <c r="AC310"/>
  <c r="AE310" s="1"/>
  <c r="AD309"/>
  <c r="AC309"/>
  <c r="AD308"/>
  <c r="AC308"/>
  <c r="AE308" s="1"/>
  <c r="AD307"/>
  <c r="AE306"/>
  <c r="AD306"/>
  <c r="AD305"/>
  <c r="AE304"/>
  <c r="AD303"/>
  <c r="AC303"/>
  <c r="AD302"/>
  <c r="AC302"/>
  <c r="AE302" s="1"/>
  <c r="AD301"/>
  <c r="AC301"/>
  <c r="AD300"/>
  <c r="AC300"/>
  <c r="AE300" s="1"/>
  <c r="AD299"/>
  <c r="AC299"/>
  <c r="AD298"/>
  <c r="AC298"/>
  <c r="AE298" s="1"/>
  <c r="AD297"/>
  <c r="AC297"/>
  <c r="AD296"/>
  <c r="AC296"/>
  <c r="AE296" s="1"/>
  <c r="AD295"/>
  <c r="AC295"/>
  <c r="AD294"/>
  <c r="AC294"/>
  <c r="AE294" s="1"/>
  <c r="AD293"/>
  <c r="AC293"/>
  <c r="AD292"/>
  <c r="AC292"/>
  <c r="AE292" s="1"/>
  <c r="AD291"/>
  <c r="AC291"/>
  <c r="AD290"/>
  <c r="AC290"/>
  <c r="AE290" s="1"/>
  <c r="AD289"/>
  <c r="AC289"/>
  <c r="AD288"/>
  <c r="AC288"/>
  <c r="AE288" s="1"/>
  <c r="AD287"/>
  <c r="AC287"/>
  <c r="AD286"/>
  <c r="AC286"/>
  <c r="AE286" s="1"/>
  <c r="AD285"/>
  <c r="AC285"/>
  <c r="AD284"/>
  <c r="AC284"/>
  <c r="AE284" s="1"/>
  <c r="AD283"/>
  <c r="AC283"/>
  <c r="AD282"/>
  <c r="AC282"/>
  <c r="AE282" s="1"/>
  <c r="AD281"/>
  <c r="AC281"/>
  <c r="AD280"/>
  <c r="AC280"/>
  <c r="AE280" s="1"/>
  <c r="AD279"/>
  <c r="AC279"/>
  <c r="AB276"/>
  <c r="Z276"/>
  <c r="Y276"/>
  <c r="AD275"/>
  <c r="AC275"/>
  <c r="AC276" s="1"/>
  <c r="AD274"/>
  <c r="AC274"/>
  <c r="AE274" s="1"/>
  <c r="Z272"/>
  <c r="Y272"/>
  <c r="AD271"/>
  <c r="AE271"/>
  <c r="AE270"/>
  <c r="AD270"/>
  <c r="AE269"/>
  <c r="AD269"/>
  <c r="AD268"/>
  <c r="AC268"/>
  <c r="AE268" s="1"/>
  <c r="AD267"/>
  <c r="AD272" s="1"/>
  <c r="AB265"/>
  <c r="Z265"/>
  <c r="Y265"/>
  <c r="AD264"/>
  <c r="AD265" s="1"/>
  <c r="AC264"/>
  <c r="AC265" s="1"/>
  <c r="AC261"/>
  <c r="AB261"/>
  <c r="Z261"/>
  <c r="Y261"/>
  <c r="AE260"/>
  <c r="AE261" s="1"/>
  <c r="AD260"/>
  <c r="AD261" s="1"/>
  <c r="AB258"/>
  <c r="Z258"/>
  <c r="Y258"/>
  <c r="AD257"/>
  <c r="AC257"/>
  <c r="AE257" s="1"/>
  <c r="AD256"/>
  <c r="AC256"/>
  <c r="AC258" s="1"/>
  <c r="AB254"/>
  <c r="Z254"/>
  <c r="Y254"/>
  <c r="AD253"/>
  <c r="AC253"/>
  <c r="AE253" s="1"/>
  <c r="AD252"/>
  <c r="AC252"/>
  <c r="AB250"/>
  <c r="Z250"/>
  <c r="Y250"/>
  <c r="AD249"/>
  <c r="AC249"/>
  <c r="AE249" s="1"/>
  <c r="AD248"/>
  <c r="AC248"/>
  <c r="AE248" s="1"/>
  <c r="AD247"/>
  <c r="AC247"/>
  <c r="AC250" s="1"/>
  <c r="AB243"/>
  <c r="Z243"/>
  <c r="Y243"/>
  <c r="AD242"/>
  <c r="AC242"/>
  <c r="AE242" s="1"/>
  <c r="AD241"/>
  <c r="AC241"/>
  <c r="AE241" s="1"/>
  <c r="Z239"/>
  <c r="Y239"/>
  <c r="AD238"/>
  <c r="AC238"/>
  <c r="AD237"/>
  <c r="AC237"/>
  <c r="AE237" s="1"/>
  <c r="Z234"/>
  <c r="Y234"/>
  <c r="AD233"/>
  <c r="AC233"/>
  <c r="AE233" s="1"/>
  <c r="AD232"/>
  <c r="AC232"/>
  <c r="AE232" s="1"/>
  <c r="AD231"/>
  <c r="AC231"/>
  <c r="AE231" s="1"/>
  <c r="AD230"/>
  <c r="AD234" s="1"/>
  <c r="AC230"/>
  <c r="AE230" s="1"/>
  <c r="AD229"/>
  <c r="AC229"/>
  <c r="AE229" s="1"/>
  <c r="AD228"/>
  <c r="AC228"/>
  <c r="AE228" s="1"/>
  <c r="AD227"/>
  <c r="AC227"/>
  <c r="AC234" s="1"/>
  <c r="Z225"/>
  <c r="Y225"/>
  <c r="AD224"/>
  <c r="AC224"/>
  <c r="AE224" s="1"/>
  <c r="AD223"/>
  <c r="AC223"/>
  <c r="AE223" s="1"/>
  <c r="AD222"/>
  <c r="AC222"/>
  <c r="AE222" s="1"/>
  <c r="AD221"/>
  <c r="AD225" s="1"/>
  <c r="AC221"/>
  <c r="AE221" s="1"/>
  <c r="AD220"/>
  <c r="AC220"/>
  <c r="AE220" s="1"/>
  <c r="AD219"/>
  <c r="AC219"/>
  <c r="AE219" s="1"/>
  <c r="AD218"/>
  <c r="AC218"/>
  <c r="AE218" s="1"/>
  <c r="AD217"/>
  <c r="AC217"/>
  <c r="AE217" s="1"/>
  <c r="AD216"/>
  <c r="AC216"/>
  <c r="AE216" s="1"/>
  <c r="AD215"/>
  <c r="AC215"/>
  <c r="AE215" s="1"/>
  <c r="AD214"/>
  <c r="AC214"/>
  <c r="AC225" s="1"/>
  <c r="Z211"/>
  <c r="Y211"/>
  <c r="AD210"/>
  <c r="AC210"/>
  <c r="AE210" s="1"/>
  <c r="AD209"/>
  <c r="AC209"/>
  <c r="AE209" s="1"/>
  <c r="AD208"/>
  <c r="AC208"/>
  <c r="AE208" s="1"/>
  <c r="AD207"/>
  <c r="AC207"/>
  <c r="AE207" s="1"/>
  <c r="AD206"/>
  <c r="AC206"/>
  <c r="AE206" s="1"/>
  <c r="AD205"/>
  <c r="AC205"/>
  <c r="AE205" s="1"/>
  <c r="AD204"/>
  <c r="AC204"/>
  <c r="AE204" s="1"/>
  <c r="AD203"/>
  <c r="AC203"/>
  <c r="AE203" s="1"/>
  <c r="AD202"/>
  <c r="AC202"/>
  <c r="AE202" s="1"/>
  <c r="AD201"/>
  <c r="AC201"/>
  <c r="AE201" s="1"/>
  <c r="AD200"/>
  <c r="AC200"/>
  <c r="AE200" s="1"/>
  <c r="AD199"/>
  <c r="AC199"/>
  <c r="AE199" s="1"/>
  <c r="AD198"/>
  <c r="AC198"/>
  <c r="AE198" s="1"/>
  <c r="AD197"/>
  <c r="AC197"/>
  <c r="AE197" s="1"/>
  <c r="AD196"/>
  <c r="AD211" s="1"/>
  <c r="AC196"/>
  <c r="AE196" s="1"/>
  <c r="AD195"/>
  <c r="AC195"/>
  <c r="AE195" s="1"/>
  <c r="AD194"/>
  <c r="AC194"/>
  <c r="AE194" s="1"/>
  <c r="AD193"/>
  <c r="AC193"/>
  <c r="AE193" s="1"/>
  <c r="AD192"/>
  <c r="AC192"/>
  <c r="AC211" s="1"/>
  <c r="AB186"/>
  <c r="AB187" s="1"/>
  <c r="AB188" s="1"/>
  <c r="Z186"/>
  <c r="Z187" s="1"/>
  <c r="Y186"/>
  <c r="Y187" s="1"/>
  <c r="Y188" s="1"/>
  <c r="AD185"/>
  <c r="AC185"/>
  <c r="AE185" s="1"/>
  <c r="AD184"/>
  <c r="AC184"/>
  <c r="AE184" s="1"/>
  <c r="AD183"/>
  <c r="AC183"/>
  <c r="AE183" s="1"/>
  <c r="AD182"/>
  <c r="AC182"/>
  <c r="AE182" s="1"/>
  <c r="AD181"/>
  <c r="AC181"/>
  <c r="AE181" s="1"/>
  <c r="AD180"/>
  <c r="AC180"/>
  <c r="AE180" s="1"/>
  <c r="AD179"/>
  <c r="AC179"/>
  <c r="AE179" s="1"/>
  <c r="AD178"/>
  <c r="AC178"/>
  <c r="AE178" s="1"/>
  <c r="AD177"/>
  <c r="AC177"/>
  <c r="AE177" s="1"/>
  <c r="AD176"/>
  <c r="AC176"/>
  <c r="AE176" s="1"/>
  <c r="AD175"/>
  <c r="AC175"/>
  <c r="AE175" s="1"/>
  <c r="AD174"/>
  <c r="AC174"/>
  <c r="AE174" s="1"/>
  <c r="AD173"/>
  <c r="AC173"/>
  <c r="AE173" s="1"/>
  <c r="AD172"/>
  <c r="AC172"/>
  <c r="AE172" s="1"/>
  <c r="AD171"/>
  <c r="AC171"/>
  <c r="AE171" s="1"/>
  <c r="AD170"/>
  <c r="AC170"/>
  <c r="AE170" s="1"/>
  <c r="AD169"/>
  <c r="AD186" s="1"/>
  <c r="AD187" s="1"/>
  <c r="AC169"/>
  <c r="AB165"/>
  <c r="AB166" s="1"/>
  <c r="Z165"/>
  <c r="Z166" s="1"/>
  <c r="Y165"/>
  <c r="Y166" s="1"/>
  <c r="AD164"/>
  <c r="AC164"/>
  <c r="AE164" s="1"/>
  <c r="AD163"/>
  <c r="AC163"/>
  <c r="AE163" s="1"/>
  <c r="AD162"/>
  <c r="AC162"/>
  <c r="AE162" s="1"/>
  <c r="AD161"/>
  <c r="AC161"/>
  <c r="AE161" s="1"/>
  <c r="AD160"/>
  <c r="AC160"/>
  <c r="AE160" s="1"/>
  <c r="AD159"/>
  <c r="AC159"/>
  <c r="AE159" s="1"/>
  <c r="AD158"/>
  <c r="AC158"/>
  <c r="AE158" s="1"/>
  <c r="AD157"/>
  <c r="AC157"/>
  <c r="AE157" s="1"/>
  <c r="AD156"/>
  <c r="AC156"/>
  <c r="AE156" s="1"/>
  <c r="AD155"/>
  <c r="AC155"/>
  <c r="AE155" s="1"/>
  <c r="AD154"/>
  <c r="AC154"/>
  <c r="AE154" s="1"/>
  <c r="AD153"/>
  <c r="AC153"/>
  <c r="AE153" s="1"/>
  <c r="AD152"/>
  <c r="AC152"/>
  <c r="AE152" s="1"/>
  <c r="AD151"/>
  <c r="AC151"/>
  <c r="AE151" s="1"/>
  <c r="AD150"/>
  <c r="AC150"/>
  <c r="AE150" s="1"/>
  <c r="AD149"/>
  <c r="AC149"/>
  <c r="AE149" s="1"/>
  <c r="AD148"/>
  <c r="AC148"/>
  <c r="AB144"/>
  <c r="Z144"/>
  <c r="Y144"/>
  <c r="AD143"/>
  <c r="AC143"/>
  <c r="AE143" s="1"/>
  <c r="AD142"/>
  <c r="AD144" s="1"/>
  <c r="AC142"/>
  <c r="AB140"/>
  <c r="Z140"/>
  <c r="Y140"/>
  <c r="AD139"/>
  <c r="AC139"/>
  <c r="AE139" s="1"/>
  <c r="AD138"/>
  <c r="AC138"/>
  <c r="AE138" s="1"/>
  <c r="AD137"/>
  <c r="AC137"/>
  <c r="AE137" s="1"/>
  <c r="AD136"/>
  <c r="AD140" s="1"/>
  <c r="AC136"/>
  <c r="AC140" s="1"/>
  <c r="AB134"/>
  <c r="Z134"/>
  <c r="Y134"/>
  <c r="AD133"/>
  <c r="AC133"/>
  <c r="AE133" s="1"/>
  <c r="AD132"/>
  <c r="AC132"/>
  <c r="AE132" s="1"/>
  <c r="AD131"/>
  <c r="AC131"/>
  <c r="AE131" s="1"/>
  <c r="AD130"/>
  <c r="AC130"/>
  <c r="AE130" s="1"/>
  <c r="AD129"/>
  <c r="AC129"/>
  <c r="AE129" s="1"/>
  <c r="AD128"/>
  <c r="AC128"/>
  <c r="AE128" s="1"/>
  <c r="AD127"/>
  <c r="AC127"/>
  <c r="AE127" s="1"/>
  <c r="AD126"/>
  <c r="AC126"/>
  <c r="AE126" s="1"/>
  <c r="AD125"/>
  <c r="AD134" s="1"/>
  <c r="AC125"/>
  <c r="AD124"/>
  <c r="AC124"/>
  <c r="AE124" s="1"/>
  <c r="AB120"/>
  <c r="Z120"/>
  <c r="Y120"/>
  <c r="AD119"/>
  <c r="AC119"/>
  <c r="AE119" s="1"/>
  <c r="AD118"/>
  <c r="AC118"/>
  <c r="AE118" s="1"/>
  <c r="AD117"/>
  <c r="AC117"/>
  <c r="AE117" s="1"/>
  <c r="AD116"/>
  <c r="AC116"/>
  <c r="AB114"/>
  <c r="Z114"/>
  <c r="Y114"/>
  <c r="AD113"/>
  <c r="AC113"/>
  <c r="AE113" s="1"/>
  <c r="AD112"/>
  <c r="AC112"/>
  <c r="AE112" s="1"/>
  <c r="AD111"/>
  <c r="AC111"/>
  <c r="AE111" s="1"/>
  <c r="AD110"/>
  <c r="AD114" s="1"/>
  <c r="AC110"/>
  <c r="AD109"/>
  <c r="AC109"/>
  <c r="AE109" s="1"/>
  <c r="AB108"/>
  <c r="Z108"/>
  <c r="Y108"/>
  <c r="AD107"/>
  <c r="AC107"/>
  <c r="AE107" s="1"/>
  <c r="AD106"/>
  <c r="AC106"/>
  <c r="AE106" s="1"/>
  <c r="AD105"/>
  <c r="AC105"/>
  <c r="AE105" s="1"/>
  <c r="AD104"/>
  <c r="AC104"/>
  <c r="AE104" s="1"/>
  <c r="AD103"/>
  <c r="AC103"/>
  <c r="AE103" s="1"/>
  <c r="AB102"/>
  <c r="Z102"/>
  <c r="Y102"/>
  <c r="AD101"/>
  <c r="AC101"/>
  <c r="AE101" s="1"/>
  <c r="AD100"/>
  <c r="AC100"/>
  <c r="AE100" s="1"/>
  <c r="AD99"/>
  <c r="AC99"/>
  <c r="AE99" s="1"/>
  <c r="AD98"/>
  <c r="AC98"/>
  <c r="AC102" s="1"/>
  <c r="AD97"/>
  <c r="AC97"/>
  <c r="AE97" s="1"/>
  <c r="AB96"/>
  <c r="Z96"/>
  <c r="Y96"/>
  <c r="AD95"/>
  <c r="AC95"/>
  <c r="AE95" s="1"/>
  <c r="AD94"/>
  <c r="AC94"/>
  <c r="AE94" s="1"/>
  <c r="AD93"/>
  <c r="AC93"/>
  <c r="AE93" s="1"/>
  <c r="AD92"/>
  <c r="AD96" s="1"/>
  <c r="AC92"/>
  <c r="AE92" s="1"/>
  <c r="AE96" s="1"/>
  <c r="AD91"/>
  <c r="AC91"/>
  <c r="AE91" s="1"/>
  <c r="AB90"/>
  <c r="Z90"/>
  <c r="Y90"/>
  <c r="AD89"/>
  <c r="AC89"/>
  <c r="AE89" s="1"/>
  <c r="AD88"/>
  <c r="AC88"/>
  <c r="AE88" s="1"/>
  <c r="AD87"/>
  <c r="AC87"/>
  <c r="AE87" s="1"/>
  <c r="AD86"/>
  <c r="AD90" s="1"/>
  <c r="AC86"/>
  <c r="AD85"/>
  <c r="AC85"/>
  <c r="AE85" s="1"/>
  <c r="AD84"/>
  <c r="AC84"/>
  <c r="AE84" s="1"/>
  <c r="AC83"/>
  <c r="AB83"/>
  <c r="Z83"/>
  <c r="Y83"/>
  <c r="AE82"/>
  <c r="AE83" s="1"/>
  <c r="AD82"/>
  <c r="AD83" s="1"/>
  <c r="AB81"/>
  <c r="Z81"/>
  <c r="Y81"/>
  <c r="AD80"/>
  <c r="AC80"/>
  <c r="AE80" s="1"/>
  <c r="AD79"/>
  <c r="AC79"/>
  <c r="AD78"/>
  <c r="AC78"/>
  <c r="AE78" s="1"/>
  <c r="Z76"/>
  <c r="Y76"/>
  <c r="AD75"/>
  <c r="AC75"/>
  <c r="AE75" s="1"/>
  <c r="AD74"/>
  <c r="AC74"/>
  <c r="AE74" s="1"/>
  <c r="AD73"/>
  <c r="AC73"/>
  <c r="AE73" s="1"/>
  <c r="AD72"/>
  <c r="AC72"/>
  <c r="AE72" s="1"/>
  <c r="AD71"/>
  <c r="AC71"/>
  <c r="AE71" s="1"/>
  <c r="AD70"/>
  <c r="AC70"/>
  <c r="AE70" s="1"/>
  <c r="AD69"/>
  <c r="AC69"/>
  <c r="AE69" s="1"/>
  <c r="AD68"/>
  <c r="AC68"/>
  <c r="AE68" s="1"/>
  <c r="AD67"/>
  <c r="AC67"/>
  <c r="AE67" s="1"/>
  <c r="AD66"/>
  <c r="AC66"/>
  <c r="AE66" s="1"/>
  <c r="AD65"/>
  <c r="AC65"/>
  <c r="AE65" s="1"/>
  <c r="AD64"/>
  <c r="AC64"/>
  <c r="AE64" s="1"/>
  <c r="AD63"/>
  <c r="AC63"/>
  <c r="AE63" s="1"/>
  <c r="AD62"/>
  <c r="AC62"/>
  <c r="AE62" s="1"/>
  <c r="AD61"/>
  <c r="AC61"/>
  <c r="AE61" s="1"/>
  <c r="AD60"/>
  <c r="AC60"/>
  <c r="AE60" s="1"/>
  <c r="AD59"/>
  <c r="AC59"/>
  <c r="AE59" s="1"/>
  <c r="AD58"/>
  <c r="AC58"/>
  <c r="AE58" s="1"/>
  <c r="AD57"/>
  <c r="AC57"/>
  <c r="AE57" s="1"/>
  <c r="AD56"/>
  <c r="AC56"/>
  <c r="AE56" s="1"/>
  <c r="AD55"/>
  <c r="AC55"/>
  <c r="AE55" s="1"/>
  <c r="AD54"/>
  <c r="AD76" s="1"/>
  <c r="AD77" s="1"/>
  <c r="AC54"/>
  <c r="AB52"/>
  <c r="Z52"/>
  <c r="Y52"/>
  <c r="AD51"/>
  <c r="AC51"/>
  <c r="AE51" s="1"/>
  <c r="AD50"/>
  <c r="AC50"/>
  <c r="AE50" s="1"/>
  <c r="AD49"/>
  <c r="AC49"/>
  <c r="AE49" s="1"/>
  <c r="AD48"/>
  <c r="AD52" s="1"/>
  <c r="AC48"/>
  <c r="AE48" s="1"/>
  <c r="AD47"/>
  <c r="AC47"/>
  <c r="AE47" s="1"/>
  <c r="AD46"/>
  <c r="AC46"/>
  <c r="AE46" s="1"/>
  <c r="Z44"/>
  <c r="Z45" s="1"/>
  <c r="AD43"/>
  <c r="AC43"/>
  <c r="AE43" s="1"/>
  <c r="AD42"/>
  <c r="AC42"/>
  <c r="AE42" s="1"/>
  <c r="AD41"/>
  <c r="AC41"/>
  <c r="AE41" s="1"/>
  <c r="AD40"/>
  <c r="AC40"/>
  <c r="AE40" s="1"/>
  <c r="AD39"/>
  <c r="AC39"/>
  <c r="AE39" s="1"/>
  <c r="AD38"/>
  <c r="AC38"/>
  <c r="AE38" s="1"/>
  <c r="AD37"/>
  <c r="AC37"/>
  <c r="AE37" s="1"/>
  <c r="AD36"/>
  <c r="AC36"/>
  <c r="AE36" s="1"/>
  <c r="AD35"/>
  <c r="AC35"/>
  <c r="AE35" s="1"/>
  <c r="AD34"/>
  <c r="AC34"/>
  <c r="AE34" s="1"/>
  <c r="AD33"/>
  <c r="AC33"/>
  <c r="AE33" s="1"/>
  <c r="AD32"/>
  <c r="AC32"/>
  <c r="AE32" s="1"/>
  <c r="AD31"/>
  <c r="AC31"/>
  <c r="AE31" s="1"/>
  <c r="AD30"/>
  <c r="AC30"/>
  <c r="AE30" s="1"/>
  <c r="AD29"/>
  <c r="AC29"/>
  <c r="AE29" s="1"/>
  <c r="AD28"/>
  <c r="AC28"/>
  <c r="AE28" s="1"/>
  <c r="AD27"/>
  <c r="AC27"/>
  <c r="AE27" s="1"/>
  <c r="AD26"/>
  <c r="AC26"/>
  <c r="AE26" s="1"/>
  <c r="AD25"/>
  <c r="AC25"/>
  <c r="AE25" s="1"/>
  <c r="AD24"/>
  <c r="AC24"/>
  <c r="AE24" s="1"/>
  <c r="AD23"/>
  <c r="AD44" s="1"/>
  <c r="AD45" s="1"/>
  <c r="AC23"/>
  <c r="AC44" s="1"/>
  <c r="AB21"/>
  <c r="Z21"/>
  <c r="Y21"/>
  <c r="AD20"/>
  <c r="AC20"/>
  <c r="AE20" s="1"/>
  <c r="AE19"/>
  <c r="AD19"/>
  <c r="AD18"/>
  <c r="AC18"/>
  <c r="AE18" s="1"/>
  <c r="AD17"/>
  <c r="AC17"/>
  <c r="AC21" s="1"/>
  <c r="AB379" i="17"/>
  <c r="S379" i="118" s="1"/>
  <c r="Z379" i="17"/>
  <c r="Q379" i="118" s="1"/>
  <c r="Y379" i="17"/>
  <c r="P379" i="118" s="1"/>
  <c r="AB378" i="17"/>
  <c r="S378" i="118" s="1"/>
  <c r="Z378" i="17"/>
  <c r="Q378" i="118" s="1"/>
  <c r="Y378" i="17"/>
  <c r="P378" i="118" s="1"/>
  <c r="AB377" i="17"/>
  <c r="S377" i="118" s="1"/>
  <c r="Z377" i="17"/>
  <c r="Q377" i="118" s="1"/>
  <c r="Y377" i="17"/>
  <c r="P377" i="118" s="1"/>
  <c r="AB376" i="17"/>
  <c r="S376" i="118" s="1"/>
  <c r="Z376" i="17"/>
  <c r="Q376" i="118" s="1"/>
  <c r="Y376" i="17"/>
  <c r="P376" i="118" s="1"/>
  <c r="AB375" i="17"/>
  <c r="S375" i="118" s="1"/>
  <c r="Z375" i="17"/>
  <c r="Q375" i="118" s="1"/>
  <c r="Y375" i="17"/>
  <c r="P375" i="118" s="1"/>
  <c r="AB374" i="17"/>
  <c r="S374" i="118" s="1"/>
  <c r="Z374" i="17"/>
  <c r="Q374" i="118" s="1"/>
  <c r="Y374" i="17"/>
  <c r="P374" i="118" s="1"/>
  <c r="AB373" i="17"/>
  <c r="S373" i="118" s="1"/>
  <c r="Z373" i="17"/>
  <c r="Q373" i="118" s="1"/>
  <c r="Y373" i="17"/>
  <c r="P373" i="118" s="1"/>
  <c r="AB372" i="17"/>
  <c r="S372" i="118" s="1"/>
  <c r="Z372" i="17"/>
  <c r="Q372" i="118" s="1"/>
  <c r="Y372" i="17"/>
  <c r="P372" i="118" s="1"/>
  <c r="AB371" i="17"/>
  <c r="S371" i="118" s="1"/>
  <c r="Z371" i="17"/>
  <c r="Q371" i="118" s="1"/>
  <c r="Y371" i="17"/>
  <c r="P371" i="118" s="1"/>
  <c r="AB370" i="17"/>
  <c r="S370" i="118" s="1"/>
  <c r="Z370" i="17"/>
  <c r="Q370" i="118" s="1"/>
  <c r="Y370" i="17"/>
  <c r="P370" i="118" s="1"/>
  <c r="AB369" i="17"/>
  <c r="S369" i="118" s="1"/>
  <c r="Z369" i="17"/>
  <c r="Q369" i="118" s="1"/>
  <c r="Y369" i="17"/>
  <c r="P369" i="118" s="1"/>
  <c r="AB368" i="17"/>
  <c r="S368" i="118" s="1"/>
  <c r="Z368" i="17"/>
  <c r="Q368" i="118" s="1"/>
  <c r="Y368" i="17"/>
  <c r="P368" i="118" s="1"/>
  <c r="AB367" i="17"/>
  <c r="S367" i="118" s="1"/>
  <c r="Z367" i="17"/>
  <c r="Q367" i="118" s="1"/>
  <c r="Y367" i="17"/>
  <c r="P367" i="118" s="1"/>
  <c r="AB366" i="17"/>
  <c r="S366" i="118" s="1"/>
  <c r="Z366" i="17"/>
  <c r="Q366" i="118" s="1"/>
  <c r="Y366" i="17"/>
  <c r="P366" i="118" s="1"/>
  <c r="AB365" i="17"/>
  <c r="S365" i="118" s="1"/>
  <c r="Z365" i="17"/>
  <c r="Q365" i="118" s="1"/>
  <c r="Y365" i="17"/>
  <c r="P365" i="118" s="1"/>
  <c r="AB364" i="17"/>
  <c r="S364" i="118" s="1"/>
  <c r="Z364" i="17"/>
  <c r="Q364" i="118" s="1"/>
  <c r="Y364" i="17"/>
  <c r="P364" i="118" s="1"/>
  <c r="AB363" i="17"/>
  <c r="S363" i="118" s="1"/>
  <c r="Z363" i="17"/>
  <c r="Q363" i="118" s="1"/>
  <c r="Y363" i="17"/>
  <c r="P363" i="118" s="1"/>
  <c r="AB362" i="17"/>
  <c r="S362" i="118" s="1"/>
  <c r="Z362" i="17"/>
  <c r="Q362" i="118" s="1"/>
  <c r="Y362" i="17"/>
  <c r="P362" i="118" s="1"/>
  <c r="AB361" i="17"/>
  <c r="S361" i="118" s="1"/>
  <c r="Z361" i="17"/>
  <c r="Q361" i="118" s="1"/>
  <c r="Y361" i="17"/>
  <c r="P361" i="118" s="1"/>
  <c r="AB360" i="17"/>
  <c r="Z360"/>
  <c r="Y360"/>
  <c r="AC359"/>
  <c r="T359" i="118" s="1"/>
  <c r="AB359" i="17"/>
  <c r="S359" i="118" s="1"/>
  <c r="Z359" i="17"/>
  <c r="Q359" i="118" s="1"/>
  <c r="Y359" i="17"/>
  <c r="P359" i="118" s="1"/>
  <c r="AC357" i="17"/>
  <c r="T357" i="118" s="1"/>
  <c r="AB357" i="17"/>
  <c r="S357" i="118" s="1"/>
  <c r="Z357" i="17"/>
  <c r="Q357" i="118" s="1"/>
  <c r="Y357" i="17"/>
  <c r="P357" i="118" s="1"/>
  <c r="AB356" i="17"/>
  <c r="S356" i="118" s="1"/>
  <c r="Z356" i="17"/>
  <c r="Q356" i="118" s="1"/>
  <c r="Y356" i="17"/>
  <c r="P356" i="118" s="1"/>
  <c r="AC355" i="17"/>
  <c r="T355" i="118" s="1"/>
  <c r="AB355" i="17"/>
  <c r="S355" i="118" s="1"/>
  <c r="Z355" i="17"/>
  <c r="Q355" i="118" s="1"/>
  <c r="Y355" i="17"/>
  <c r="P355" i="118" s="1"/>
  <c r="AB354" i="17"/>
  <c r="S354" i="118" s="1"/>
  <c r="Z354" i="17"/>
  <c r="Q354" i="118" s="1"/>
  <c r="Y354" i="17"/>
  <c r="P354" i="118" s="1"/>
  <c r="AC353" i="17"/>
  <c r="T353" i="118" s="1"/>
  <c r="AB353" i="17"/>
  <c r="S353" i="118" s="1"/>
  <c r="Z353" i="17"/>
  <c r="Q353" i="118" s="1"/>
  <c r="Y353" i="17"/>
  <c r="P353" i="118" s="1"/>
  <c r="AB352" i="17"/>
  <c r="S352" i="118" s="1"/>
  <c r="Z352" i="17"/>
  <c r="Q352" i="118" s="1"/>
  <c r="Y352" i="17"/>
  <c r="P352" i="118" s="1"/>
  <c r="AC351" i="17"/>
  <c r="T351" i="118" s="1"/>
  <c r="AB351" i="17"/>
  <c r="S351" i="118" s="1"/>
  <c r="Z351" i="17"/>
  <c r="Q351" i="118" s="1"/>
  <c r="Y351" i="17"/>
  <c r="P351" i="118" s="1"/>
  <c r="AB350" i="17"/>
  <c r="S350" i="118" s="1"/>
  <c r="Z350" i="17"/>
  <c r="Q350" i="118" s="1"/>
  <c r="Y350" i="17"/>
  <c r="P350" i="118" s="1"/>
  <c r="AC349" i="17"/>
  <c r="T349" i="118" s="1"/>
  <c r="AB349" i="17"/>
  <c r="S349" i="118" s="1"/>
  <c r="Z349" i="17"/>
  <c r="Q349" i="118" s="1"/>
  <c r="Y349" i="17"/>
  <c r="P349" i="118" s="1"/>
  <c r="AB348" i="17"/>
  <c r="S348" i="118" s="1"/>
  <c r="Z348" i="17"/>
  <c r="Y348"/>
  <c r="AC347"/>
  <c r="T347" i="118" s="1"/>
  <c r="AB347" i="17"/>
  <c r="S347" i="118" s="1"/>
  <c r="Z347" i="17"/>
  <c r="Q347" i="118" s="1"/>
  <c r="Y347" i="17"/>
  <c r="P347" i="118" s="1"/>
  <c r="AC346" i="17"/>
  <c r="T346" i="118" s="1"/>
  <c r="AB346" i="17"/>
  <c r="S346" i="118" s="1"/>
  <c r="Z346" i="17"/>
  <c r="Q346" i="118" s="1"/>
  <c r="Y346" i="17"/>
  <c r="P346" i="118" s="1"/>
  <c r="AC344" i="17"/>
  <c r="T344" i="118" s="1"/>
  <c r="Z343" i="17"/>
  <c r="Q343" i="118" s="1"/>
  <c r="Y343" i="17"/>
  <c r="AB344"/>
  <c r="S344" i="118" s="1"/>
  <c r="Z342" i="17"/>
  <c r="Y342"/>
  <c r="P342" i="118" s="1"/>
  <c r="AC341" i="17"/>
  <c r="T341" i="118" s="1"/>
  <c r="AB341" i="17"/>
  <c r="S341" i="118" s="1"/>
  <c r="Z341" i="17"/>
  <c r="Q341" i="118" s="1"/>
  <c r="Y341" i="17"/>
  <c r="P341" i="118" s="1"/>
  <c r="J57" i="109"/>
  <c r="L57" s="1"/>
  <c r="L88" s="1"/>
  <c r="AB338" i="17"/>
  <c r="Z338"/>
  <c r="Q338" i="118" s="1"/>
  <c r="Y338" i="17"/>
  <c r="P338" i="118" s="1"/>
  <c r="AB337" i="17"/>
  <c r="S337" i="118" s="1"/>
  <c r="Z337" i="17"/>
  <c r="Q337" i="118" s="1"/>
  <c r="Y337" i="17"/>
  <c r="P337" i="118" s="1"/>
  <c r="AB336" i="17"/>
  <c r="S336" i="118" s="1"/>
  <c r="Z336" i="17"/>
  <c r="Q336" i="118" s="1"/>
  <c r="Y336" i="17"/>
  <c r="P336" i="118" s="1"/>
  <c r="AB335" i="17"/>
  <c r="S335" i="118" s="1"/>
  <c r="Z335" i="17"/>
  <c r="Y335"/>
  <c r="AC334"/>
  <c r="T334" i="118" s="1"/>
  <c r="AB334" i="17"/>
  <c r="S334" i="118" s="1"/>
  <c r="Z334" i="17"/>
  <c r="Q334" i="118" s="1"/>
  <c r="Y334" i="17"/>
  <c r="P334" i="118" s="1"/>
  <c r="AC332" i="17"/>
  <c r="T332" i="118" s="1"/>
  <c r="AB332" i="17"/>
  <c r="S332" i="118" s="1"/>
  <c r="Z332" i="17"/>
  <c r="Q332" i="118" s="1"/>
  <c r="Y332" i="17"/>
  <c r="P332" i="118" s="1"/>
  <c r="AC331" i="17"/>
  <c r="T331" i="118" s="1"/>
  <c r="AB331" i="17"/>
  <c r="S331" i="118" s="1"/>
  <c r="Z331" i="17"/>
  <c r="Q331" i="118" s="1"/>
  <c r="Y331" i="17"/>
  <c r="P331" i="118" s="1"/>
  <c r="AB333" i="17"/>
  <c r="S333" i="118" s="1"/>
  <c r="Z330" i="17"/>
  <c r="Y330"/>
  <c r="AC329"/>
  <c r="T329" i="118" s="1"/>
  <c r="AB329" i="17"/>
  <c r="S329" i="118" s="1"/>
  <c r="Z329" i="17"/>
  <c r="Q329" i="118" s="1"/>
  <c r="Y329" i="17"/>
  <c r="P329" i="118" s="1"/>
  <c r="AC328" i="17"/>
  <c r="T328" i="118" s="1"/>
  <c r="AB328" i="17"/>
  <c r="S328" i="118" s="1"/>
  <c r="Z328" i="17"/>
  <c r="Q328" i="118" s="1"/>
  <c r="Y328" i="17"/>
  <c r="P328" i="118" s="1"/>
  <c r="AC327" i="17"/>
  <c r="T327" i="118" s="1"/>
  <c r="AB327" i="17"/>
  <c r="S327" i="118" s="1"/>
  <c r="Z327" i="17"/>
  <c r="Q327" i="118" s="1"/>
  <c r="Y327" i="17"/>
  <c r="P327" i="118" s="1"/>
  <c r="J69" i="109"/>
  <c r="L69" s="1"/>
  <c r="AB324" i="17"/>
  <c r="S324" i="118" s="1"/>
  <c r="AB323" i="17"/>
  <c r="S323" i="118" s="1"/>
  <c r="J66" i="109"/>
  <c r="L66" s="1"/>
  <c r="I66"/>
  <c r="K66" s="1"/>
  <c r="AB321" i="17"/>
  <c r="S321" i="118" s="1"/>
  <c r="AC320" i="17"/>
  <c r="T320" i="118" s="1"/>
  <c r="AB320" i="17"/>
  <c r="S320" i="118" s="1"/>
  <c r="AB319" i="17"/>
  <c r="S319" i="118" s="1"/>
  <c r="AB316" i="17"/>
  <c r="S316" i="118" s="1"/>
  <c r="AB315" i="17"/>
  <c r="S315" i="118" s="1"/>
  <c r="AB314" i="17"/>
  <c r="AB313"/>
  <c r="S313" i="118" s="1"/>
  <c r="I73" i="109"/>
  <c r="AB311" i="17"/>
  <c r="S311" i="118" s="1"/>
  <c r="AB310" i="17"/>
  <c r="S310" i="118" s="1"/>
  <c r="AB309" i="17"/>
  <c r="S309" i="118" s="1"/>
  <c r="AB308" i="17"/>
  <c r="S308" i="118" s="1"/>
  <c r="J72" i="109"/>
  <c r="I72"/>
  <c r="J70"/>
  <c r="I70"/>
  <c r="AB303" i="17"/>
  <c r="S303" i="118" s="1"/>
  <c r="AB302" i="17"/>
  <c r="S302" i="118" s="1"/>
  <c r="N10" i="105"/>
  <c r="N11" s="1"/>
  <c r="AC290" i="17"/>
  <c r="T290" i="118" s="1"/>
  <c r="AB290" i="17"/>
  <c r="S290" i="118" s="1"/>
  <c r="AB289" i="17"/>
  <c r="S289" i="118" s="1"/>
  <c r="AB288" i="17"/>
  <c r="AB286"/>
  <c r="S286" i="118" s="1"/>
  <c r="AB285" i="17"/>
  <c r="S285" i="118" s="1"/>
  <c r="AB284" i="17"/>
  <c r="S284" i="118" s="1"/>
  <c r="AB283" i="17"/>
  <c r="S283" i="118" s="1"/>
  <c r="AB282" i="17"/>
  <c r="S282" i="118" s="1"/>
  <c r="AB281" i="17"/>
  <c r="S281" i="118" s="1"/>
  <c r="AB280" i="17"/>
  <c r="S280" i="118" s="1"/>
  <c r="AB279" i="17"/>
  <c r="S279" i="118" s="1"/>
  <c r="AC278" i="17"/>
  <c r="T278" i="118" s="1"/>
  <c r="AB278" i="17"/>
  <c r="S278" i="118" s="1"/>
  <c r="Z278" i="17"/>
  <c r="Q278" i="118" s="1"/>
  <c r="Y278" i="17"/>
  <c r="P278" i="118" s="1"/>
  <c r="AC277" i="17"/>
  <c r="T277" i="118" s="1"/>
  <c r="AB277" i="17"/>
  <c r="S277" i="118" s="1"/>
  <c r="Z277" i="17"/>
  <c r="Q277" i="118" s="1"/>
  <c r="Y277" i="17"/>
  <c r="P277" i="118" s="1"/>
  <c r="AB275" i="17"/>
  <c r="S275" i="118" s="1"/>
  <c r="Z275" i="17"/>
  <c r="Q275" i="118" s="1"/>
  <c r="Y275" i="17"/>
  <c r="P275" i="118" s="1"/>
  <c r="AB274" i="17"/>
  <c r="Z274"/>
  <c r="Y274"/>
  <c r="AC273"/>
  <c r="T273" i="118" s="1"/>
  <c r="AB273" i="17"/>
  <c r="S273" i="118" s="1"/>
  <c r="Z273" i="17"/>
  <c r="Q273" i="118" s="1"/>
  <c r="Y273" i="17"/>
  <c r="P273" i="118" s="1"/>
  <c r="AC271" i="17"/>
  <c r="T271" i="118" s="1"/>
  <c r="AB271" i="17"/>
  <c r="S271" i="118" s="1"/>
  <c r="Z271" i="17"/>
  <c r="Q271" i="118" s="1"/>
  <c r="Y271" i="17"/>
  <c r="P271" i="118" s="1"/>
  <c r="AC270" i="17"/>
  <c r="T270" i="118" s="1"/>
  <c r="AB270" i="17"/>
  <c r="S270" i="118" s="1"/>
  <c r="Z270" i="17"/>
  <c r="Q270" i="118" s="1"/>
  <c r="Y270" i="17"/>
  <c r="P270" i="118" s="1"/>
  <c r="AC269" i="17"/>
  <c r="T269" i="118" s="1"/>
  <c r="AB269" i="17"/>
  <c r="S269" i="118" s="1"/>
  <c r="Z269" i="17"/>
  <c r="Q269" i="118" s="1"/>
  <c r="Y269" i="17"/>
  <c r="P269" i="118" s="1"/>
  <c r="AB268" i="17"/>
  <c r="S268" i="118" s="1"/>
  <c r="Z268" i="17"/>
  <c r="Q268" i="118" s="1"/>
  <c r="Y268" i="17"/>
  <c r="P268" i="118" s="1"/>
  <c r="AC267" i="17"/>
  <c r="T267" i="118" s="1"/>
  <c r="AB267" i="17"/>
  <c r="Z267"/>
  <c r="Y267"/>
  <c r="AC266"/>
  <c r="T266" i="118" s="1"/>
  <c r="AB266" i="17"/>
  <c r="S266" i="118" s="1"/>
  <c r="Z266" i="17"/>
  <c r="Q266" i="118" s="1"/>
  <c r="Y266" i="17"/>
  <c r="P266" i="118" s="1"/>
  <c r="AB265" i="17"/>
  <c r="Z264"/>
  <c r="Y264"/>
  <c r="AC263"/>
  <c r="T263" i="118" s="1"/>
  <c r="AB263" i="17"/>
  <c r="S263" i="118" s="1"/>
  <c r="Z263" i="17"/>
  <c r="Q263" i="118" s="1"/>
  <c r="Y263" i="17"/>
  <c r="P263" i="118" s="1"/>
  <c r="AC262" i="17"/>
  <c r="T262" i="118" s="1"/>
  <c r="AB262" i="17"/>
  <c r="S262" i="118" s="1"/>
  <c r="Z262" i="17"/>
  <c r="Q262" i="118" s="1"/>
  <c r="Y262" i="17"/>
  <c r="P262" i="118" s="1"/>
  <c r="AC260" i="17"/>
  <c r="AB260"/>
  <c r="Z260"/>
  <c r="Y260"/>
  <c r="Z259"/>
  <c r="Q259" i="118" s="1"/>
  <c r="Y259" i="17"/>
  <c r="P259" i="118" s="1"/>
  <c r="AB257" i="17"/>
  <c r="S257" i="118" s="1"/>
  <c r="Z257" i="17"/>
  <c r="Q257" i="118" s="1"/>
  <c r="Y257" i="17"/>
  <c r="P257" i="118" s="1"/>
  <c r="AB256" i="17"/>
  <c r="Z256"/>
  <c r="Y256"/>
  <c r="AC255"/>
  <c r="T255" i="118" s="1"/>
  <c r="AB255" i="17"/>
  <c r="S255" i="118" s="1"/>
  <c r="Z255" i="17"/>
  <c r="Q255" i="118" s="1"/>
  <c r="Y255" i="17"/>
  <c r="P255" i="118" s="1"/>
  <c r="Z253" i="17"/>
  <c r="Q253" i="118" s="1"/>
  <c r="Y253" i="17"/>
  <c r="P253" i="118" s="1"/>
  <c r="AB254" i="17"/>
  <c r="Z252"/>
  <c r="Y252"/>
  <c r="AC251"/>
  <c r="T251" i="118" s="1"/>
  <c r="AB251" i="17"/>
  <c r="S251" i="118" s="1"/>
  <c r="Z251" i="17"/>
  <c r="Q251" i="118" s="1"/>
  <c r="Y251" i="17"/>
  <c r="P251" i="118" s="1"/>
  <c r="AB249" i="17"/>
  <c r="S249" i="118" s="1"/>
  <c r="Z249" i="17"/>
  <c r="Q249" i="118" s="1"/>
  <c r="Y249" i="17"/>
  <c r="P249" i="118" s="1"/>
  <c r="AB248" i="17"/>
  <c r="S248" i="118" s="1"/>
  <c r="Z248" i="17"/>
  <c r="Q248" i="118" s="1"/>
  <c r="Y248" i="17"/>
  <c r="P248" i="118" s="1"/>
  <c r="AB247" i="17"/>
  <c r="Z247"/>
  <c r="Y247"/>
  <c r="AC246"/>
  <c r="T246" i="118" s="1"/>
  <c r="AB246" i="17"/>
  <c r="S246" i="118" s="1"/>
  <c r="Z246" i="17"/>
  <c r="Q246" i="118" s="1"/>
  <c r="Y246" i="17"/>
  <c r="P246" i="118" s="1"/>
  <c r="AC245" i="17"/>
  <c r="T245" i="118" s="1"/>
  <c r="AB245" i="17"/>
  <c r="S245" i="118" s="1"/>
  <c r="Z245" i="17"/>
  <c r="Q245" i="118" s="1"/>
  <c r="Y245" i="17"/>
  <c r="P245" i="118" s="1"/>
  <c r="AC244" i="17"/>
  <c r="T244" i="118" s="1"/>
  <c r="AB244" i="17"/>
  <c r="S244" i="118" s="1"/>
  <c r="Z244" i="17"/>
  <c r="Q244" i="118" s="1"/>
  <c r="Y244" i="17"/>
  <c r="P244" i="118" s="1"/>
  <c r="AB242" i="17"/>
  <c r="S242" i="118" s="1"/>
  <c r="Z242" i="17"/>
  <c r="Q242" i="118" s="1"/>
  <c r="Y242" i="17"/>
  <c r="P242" i="118" s="1"/>
  <c r="AC241" i="17"/>
  <c r="AB241"/>
  <c r="Z241"/>
  <c r="Y241"/>
  <c r="AC240"/>
  <c r="T240" i="118" s="1"/>
  <c r="AB240" i="17"/>
  <c r="S240" i="118" s="1"/>
  <c r="Z240" i="17"/>
  <c r="Q240" i="118" s="1"/>
  <c r="Y240" i="17"/>
  <c r="P240" i="118" s="1"/>
  <c r="AC238" i="17"/>
  <c r="T238" i="118" s="1"/>
  <c r="AB238" i="17"/>
  <c r="S238" i="118" s="1"/>
  <c r="Z238" i="17"/>
  <c r="Q238" i="118" s="1"/>
  <c r="Y238" i="17"/>
  <c r="P238" i="118" s="1"/>
  <c r="AB237" i="17"/>
  <c r="Z237"/>
  <c r="Q237" i="118" s="1"/>
  <c r="Y237" i="17"/>
  <c r="P237" i="118" s="1"/>
  <c r="AC236" i="17"/>
  <c r="T236" i="118" s="1"/>
  <c r="AB236" i="17"/>
  <c r="S236" i="118" s="1"/>
  <c r="Z236" i="17"/>
  <c r="Q236" i="118" s="1"/>
  <c r="Y236" i="17"/>
  <c r="P236" i="118" s="1"/>
  <c r="AC235" i="17"/>
  <c r="T235" i="118" s="1"/>
  <c r="AB235" i="17"/>
  <c r="S235" i="118" s="1"/>
  <c r="Z235" i="17"/>
  <c r="Q235" i="118" s="1"/>
  <c r="Y235" i="17"/>
  <c r="P235" i="118" s="1"/>
  <c r="AB233" i="17"/>
  <c r="S233" i="118" s="1"/>
  <c r="Z233" i="17"/>
  <c r="Q233" i="118" s="1"/>
  <c r="Y233" i="17"/>
  <c r="P233" i="118" s="1"/>
  <c r="AC232" i="17"/>
  <c r="T232" i="118" s="1"/>
  <c r="AB232" i="17"/>
  <c r="S232" i="118" s="1"/>
  <c r="Z232" i="17"/>
  <c r="Q232" i="118" s="1"/>
  <c r="Y232" i="17"/>
  <c r="P232" i="118" s="1"/>
  <c r="AB231" i="17"/>
  <c r="S231" i="118" s="1"/>
  <c r="Z231" i="17"/>
  <c r="Q231" i="118" s="1"/>
  <c r="Y231" i="17"/>
  <c r="P231" i="118" s="1"/>
  <c r="AC230" i="17"/>
  <c r="T230" i="118" s="1"/>
  <c r="AB230" i="17"/>
  <c r="Z230"/>
  <c r="Q230" i="118" s="1"/>
  <c r="Y230" i="17"/>
  <c r="P230" i="118" s="1"/>
  <c r="AB229" i="17"/>
  <c r="S229" i="118" s="1"/>
  <c r="Z229" i="17"/>
  <c r="Q229" i="118" s="1"/>
  <c r="Y229" i="17"/>
  <c r="P229" i="118" s="1"/>
  <c r="AC228" i="17"/>
  <c r="T228" i="118" s="1"/>
  <c r="AB228" i="17"/>
  <c r="S228" i="118" s="1"/>
  <c r="Z228" i="17"/>
  <c r="Q228" i="118" s="1"/>
  <c r="Y228" i="17"/>
  <c r="P228" i="118" s="1"/>
  <c r="AB227" i="17"/>
  <c r="S227" i="118" s="1"/>
  <c r="Z227" i="17"/>
  <c r="Y227"/>
  <c r="AC226"/>
  <c r="T226" i="118" s="1"/>
  <c r="AB226" i="17"/>
  <c r="S226" i="118" s="1"/>
  <c r="Z226" i="17"/>
  <c r="Q226" i="118" s="1"/>
  <c r="Y226" i="17"/>
  <c r="P226" i="118" s="1"/>
  <c r="AB224" i="17"/>
  <c r="S224" i="118" s="1"/>
  <c r="Z224" i="17"/>
  <c r="Q224" i="118" s="1"/>
  <c r="Y224" i="17"/>
  <c r="P224" i="118" s="1"/>
  <c r="AC223" i="17"/>
  <c r="T223" i="118" s="1"/>
  <c r="AB223" i="17"/>
  <c r="S223" i="118" s="1"/>
  <c r="Z223" i="17"/>
  <c r="Q223" i="118" s="1"/>
  <c r="Y223" i="17"/>
  <c r="P223" i="118" s="1"/>
  <c r="AB222" i="17"/>
  <c r="S222" i="118" s="1"/>
  <c r="Z222" i="17"/>
  <c r="Q222" i="118" s="1"/>
  <c r="Y222" i="17"/>
  <c r="P222" i="118" s="1"/>
  <c r="AC221" i="17"/>
  <c r="T221" i="118" s="1"/>
  <c r="AB221" i="17"/>
  <c r="Z221"/>
  <c r="Q221" i="118" s="1"/>
  <c r="Y221" i="17"/>
  <c r="P221" i="118" s="1"/>
  <c r="AB220" i="17"/>
  <c r="S220" i="118" s="1"/>
  <c r="Z220" i="17"/>
  <c r="Q220" i="118" s="1"/>
  <c r="Y220" i="17"/>
  <c r="P220" i="118" s="1"/>
  <c r="AC219" i="17"/>
  <c r="T219" i="118" s="1"/>
  <c r="AB219" i="17"/>
  <c r="S219" i="118" s="1"/>
  <c r="Z219" i="17"/>
  <c r="Q219" i="118" s="1"/>
  <c r="Y219" i="17"/>
  <c r="P219" i="118" s="1"/>
  <c r="AB218" i="17"/>
  <c r="S218" i="118" s="1"/>
  <c r="Z218" i="17"/>
  <c r="Q218" i="118" s="1"/>
  <c r="Y218" i="17"/>
  <c r="P218" i="118" s="1"/>
  <c r="AC217" i="17"/>
  <c r="T217" i="118" s="1"/>
  <c r="AB217" i="17"/>
  <c r="S217" i="118" s="1"/>
  <c r="Z217" i="17"/>
  <c r="Q217" i="118" s="1"/>
  <c r="Y217" i="17"/>
  <c r="P217" i="118" s="1"/>
  <c r="AB216" i="17"/>
  <c r="S216" i="118" s="1"/>
  <c r="Z216" i="17"/>
  <c r="Q216" i="118" s="1"/>
  <c r="Y216" i="17"/>
  <c r="P216" i="118" s="1"/>
  <c r="AC215" i="17"/>
  <c r="T215" i="118" s="1"/>
  <c r="Z215" i="17"/>
  <c r="Q215" i="118" s="1"/>
  <c r="Y215" i="17"/>
  <c r="P215" i="118" s="1"/>
  <c r="AB214" i="17"/>
  <c r="S214" i="118" s="1"/>
  <c r="Z214" i="17"/>
  <c r="Y214"/>
  <c r="P214" i="118" s="1"/>
  <c r="AC213" i="17"/>
  <c r="T213" i="118" s="1"/>
  <c r="AB213" i="17"/>
  <c r="S213" i="118" s="1"/>
  <c r="Z213" i="17"/>
  <c r="Q213" i="118" s="1"/>
  <c r="Y213" i="17"/>
  <c r="P213" i="118" s="1"/>
  <c r="AC212" i="17"/>
  <c r="T212" i="118" s="1"/>
  <c r="AB212" i="17"/>
  <c r="S212" i="118" s="1"/>
  <c r="Z212" i="17"/>
  <c r="Q212" i="118" s="1"/>
  <c r="Y212" i="17"/>
  <c r="P212" i="118" s="1"/>
  <c r="AB210" i="17"/>
  <c r="S210" i="118" s="1"/>
  <c r="Z210" i="17"/>
  <c r="Q210" i="118" s="1"/>
  <c r="Y210" i="17"/>
  <c r="P210" i="118" s="1"/>
  <c r="AC209" i="17"/>
  <c r="T209" i="118" s="1"/>
  <c r="AB209" i="17"/>
  <c r="S209" i="118" s="1"/>
  <c r="Z209" i="17"/>
  <c r="Q209" i="118" s="1"/>
  <c r="Y209" i="17"/>
  <c r="P209" i="118" s="1"/>
  <c r="AB208" i="17"/>
  <c r="S208" i="118" s="1"/>
  <c r="Z208" i="17"/>
  <c r="Q208" i="118" s="1"/>
  <c r="Y208" i="17"/>
  <c r="P208" i="118" s="1"/>
  <c r="AC207" i="17"/>
  <c r="T207" i="118" s="1"/>
  <c r="AB207" i="17"/>
  <c r="S207" i="118" s="1"/>
  <c r="Z207" i="17"/>
  <c r="Q207" i="118" s="1"/>
  <c r="Y207" i="17"/>
  <c r="P207" i="118" s="1"/>
  <c r="AB206" i="17"/>
  <c r="S206" i="118" s="1"/>
  <c r="Z206" i="17"/>
  <c r="Q206" i="118" s="1"/>
  <c r="Y206" i="17"/>
  <c r="P206" i="118" s="1"/>
  <c r="AC205" i="17"/>
  <c r="T205" i="118" s="1"/>
  <c r="AB205" i="17"/>
  <c r="S205" i="118" s="1"/>
  <c r="Z205" i="17"/>
  <c r="Q205" i="118" s="1"/>
  <c r="Y205" i="17"/>
  <c r="P205" i="118" s="1"/>
  <c r="AB204" i="17"/>
  <c r="S204" i="118" s="1"/>
  <c r="Z204" i="17"/>
  <c r="Q204" i="118" s="1"/>
  <c r="Y204" i="17"/>
  <c r="P204" i="118" s="1"/>
  <c r="AC203" i="17"/>
  <c r="T203" i="118" s="1"/>
  <c r="AB203" i="17"/>
  <c r="S203" i="118" s="1"/>
  <c r="Z203" i="17"/>
  <c r="Q203" i="118" s="1"/>
  <c r="Y203" i="17"/>
  <c r="P203" i="118" s="1"/>
  <c r="AB202" i="17"/>
  <c r="S202" i="118" s="1"/>
  <c r="Z202" i="17"/>
  <c r="Q202" i="118" s="1"/>
  <c r="Y202" i="17"/>
  <c r="P202" i="118" s="1"/>
  <c r="AC201" i="17"/>
  <c r="T201" i="118" s="1"/>
  <c r="AB201" i="17"/>
  <c r="S201" i="118" s="1"/>
  <c r="Z201" i="17"/>
  <c r="Q201" i="118" s="1"/>
  <c r="Y201" i="17"/>
  <c r="P201" i="118" s="1"/>
  <c r="AB200" i="17"/>
  <c r="S200" i="118" s="1"/>
  <c r="Z200" i="17"/>
  <c r="Q200" i="118" s="1"/>
  <c r="Y200" i="17"/>
  <c r="P200" i="118" s="1"/>
  <c r="AC199" i="17"/>
  <c r="T199" i="118" s="1"/>
  <c r="AB199" i="17"/>
  <c r="S199" i="118" s="1"/>
  <c r="Z199" i="17"/>
  <c r="Q199" i="118" s="1"/>
  <c r="Y199" i="17"/>
  <c r="P199" i="118" s="1"/>
  <c r="AB198" i="17"/>
  <c r="S198" i="118" s="1"/>
  <c r="Z198" i="17"/>
  <c r="Q198" i="118" s="1"/>
  <c r="Y198" i="17"/>
  <c r="P198" i="118" s="1"/>
  <c r="AC197" i="17"/>
  <c r="T197" i="118" s="1"/>
  <c r="AB197" i="17"/>
  <c r="S197" i="118" s="1"/>
  <c r="Z197" i="17"/>
  <c r="Q197" i="118" s="1"/>
  <c r="Y197" i="17"/>
  <c r="P197" i="118" s="1"/>
  <c r="AB196" i="17"/>
  <c r="Z196"/>
  <c r="Q196" i="118" s="1"/>
  <c r="Y196" i="17"/>
  <c r="P196" i="118" s="1"/>
  <c r="AC195" i="17"/>
  <c r="T195" i="118" s="1"/>
  <c r="AB195" i="17"/>
  <c r="S195" i="118" s="1"/>
  <c r="Z195" i="17"/>
  <c r="Q195" i="118" s="1"/>
  <c r="Y195" i="17"/>
  <c r="P195" i="118" s="1"/>
  <c r="AB194" i="17"/>
  <c r="S194" i="118" s="1"/>
  <c r="Z194" i="17"/>
  <c r="Q194" i="118" s="1"/>
  <c r="Y194" i="17"/>
  <c r="P194" i="118" s="1"/>
  <c r="AC193" i="17"/>
  <c r="T193" i="118" s="1"/>
  <c r="AB193" i="17"/>
  <c r="S193" i="118" s="1"/>
  <c r="Z193" i="17"/>
  <c r="Q193" i="118" s="1"/>
  <c r="Y193" i="17"/>
  <c r="P193" i="118" s="1"/>
  <c r="AB192" i="17"/>
  <c r="S192" i="118" s="1"/>
  <c r="Z192" i="17"/>
  <c r="Y192"/>
  <c r="AC191"/>
  <c r="T191" i="118" s="1"/>
  <c r="AB191" i="17"/>
  <c r="S191" i="118" s="1"/>
  <c r="Z191" i="17"/>
  <c r="Q191" i="118" s="1"/>
  <c r="Y191" i="17"/>
  <c r="P191" i="118" s="1"/>
  <c r="AC190" i="17"/>
  <c r="T190" i="118" s="1"/>
  <c r="AB190" i="17"/>
  <c r="S190" i="118" s="1"/>
  <c r="Z190" i="17"/>
  <c r="Q190" i="118" s="1"/>
  <c r="Y190" i="17"/>
  <c r="P190" i="118" s="1"/>
  <c r="AC189" i="17"/>
  <c r="T189" i="118" s="1"/>
  <c r="AB189" i="17"/>
  <c r="S189" i="118" s="1"/>
  <c r="Z189" i="17"/>
  <c r="Q189" i="118" s="1"/>
  <c r="Y189" i="17"/>
  <c r="P189" i="118" s="1"/>
  <c r="AB185" i="17"/>
  <c r="S185" i="118" s="1"/>
  <c r="Z185" i="17"/>
  <c r="Q185" i="118" s="1"/>
  <c r="Y185" i="17"/>
  <c r="P185" i="118" s="1"/>
  <c r="AC184" i="17"/>
  <c r="T184" i="118" s="1"/>
  <c r="AB184" i="17"/>
  <c r="S184" i="118" s="1"/>
  <c r="Z184" i="17"/>
  <c r="Q184" i="118" s="1"/>
  <c r="Y184" i="17"/>
  <c r="P184" i="118" s="1"/>
  <c r="AB183" i="17"/>
  <c r="S183" i="118" s="1"/>
  <c r="Z183" i="17"/>
  <c r="Q183" i="118" s="1"/>
  <c r="Y183" i="17"/>
  <c r="P183" i="118" s="1"/>
  <c r="AC182" i="17"/>
  <c r="T182" i="118" s="1"/>
  <c r="AB182" i="17"/>
  <c r="S182" i="118" s="1"/>
  <c r="Z182" i="17"/>
  <c r="Q182" i="118" s="1"/>
  <c r="Y182" i="17"/>
  <c r="P182" i="118" s="1"/>
  <c r="AB181" i="17"/>
  <c r="S181" i="118" s="1"/>
  <c r="Z181" i="17"/>
  <c r="Q181" i="118" s="1"/>
  <c r="Y181" i="17"/>
  <c r="P181" i="118" s="1"/>
  <c r="AC180" i="17"/>
  <c r="T180" i="118" s="1"/>
  <c r="AB180" i="17"/>
  <c r="S180" i="118" s="1"/>
  <c r="Z180" i="17"/>
  <c r="Q180" i="118" s="1"/>
  <c r="Y180" i="17"/>
  <c r="P180" i="118" s="1"/>
  <c r="AB179" i="17"/>
  <c r="S179" i="118" s="1"/>
  <c r="Z179" i="17"/>
  <c r="Q179" i="118" s="1"/>
  <c r="Y179" i="17"/>
  <c r="P179" i="118" s="1"/>
  <c r="AC178" i="17"/>
  <c r="T178" i="118" s="1"/>
  <c r="AB178" i="17"/>
  <c r="S178" i="118" s="1"/>
  <c r="Z178" i="17"/>
  <c r="Q178" i="118" s="1"/>
  <c r="Y178" i="17"/>
  <c r="P178" i="118" s="1"/>
  <c r="AB177" i="17"/>
  <c r="S177" i="118" s="1"/>
  <c r="Z177" i="17"/>
  <c r="Q177" i="118" s="1"/>
  <c r="Y177" i="17"/>
  <c r="P177" i="118" s="1"/>
  <c r="AC176" i="17"/>
  <c r="T176" i="118" s="1"/>
  <c r="AB176" i="17"/>
  <c r="S176" i="118" s="1"/>
  <c r="Z176" i="17"/>
  <c r="Q176" i="118" s="1"/>
  <c r="Y176" i="17"/>
  <c r="P176" i="118" s="1"/>
  <c r="AB175" i="17"/>
  <c r="S175" i="118" s="1"/>
  <c r="Z175" i="17"/>
  <c r="Q175" i="118" s="1"/>
  <c r="Y175" i="17"/>
  <c r="P175" i="118" s="1"/>
  <c r="AC174" i="17"/>
  <c r="T174" i="118" s="1"/>
  <c r="AB174" i="17"/>
  <c r="S174" i="118" s="1"/>
  <c r="Z174" i="17"/>
  <c r="Q174" i="118" s="1"/>
  <c r="Y174" i="17"/>
  <c r="P174" i="118" s="1"/>
  <c r="AB173" i="17"/>
  <c r="S173" i="118" s="1"/>
  <c r="Z173" i="17"/>
  <c r="Q173" i="118" s="1"/>
  <c r="Y173" i="17"/>
  <c r="P173" i="118" s="1"/>
  <c r="AC172" i="17"/>
  <c r="T172" i="118" s="1"/>
  <c r="AB172" i="17"/>
  <c r="S172" i="118" s="1"/>
  <c r="Z172" i="17"/>
  <c r="Q172" i="118" s="1"/>
  <c r="Y172" i="17"/>
  <c r="P172" i="118" s="1"/>
  <c r="AB171" i="17"/>
  <c r="S171" i="118" s="1"/>
  <c r="Z171" i="17"/>
  <c r="Q171" i="118" s="1"/>
  <c r="Y171" i="17"/>
  <c r="P171" i="118" s="1"/>
  <c r="AC170" i="17"/>
  <c r="T170" i="118" s="1"/>
  <c r="AB170" i="17"/>
  <c r="S170" i="118" s="1"/>
  <c r="Z170" i="17"/>
  <c r="Q170" i="118" s="1"/>
  <c r="Y170" i="17"/>
  <c r="P170" i="118" s="1"/>
  <c r="AB169" i="17"/>
  <c r="Z169"/>
  <c r="Y169"/>
  <c r="AC168"/>
  <c r="T168" i="118" s="1"/>
  <c r="AB168" i="17"/>
  <c r="S168" i="118" s="1"/>
  <c r="Z168" i="17"/>
  <c r="Q168" i="118" s="1"/>
  <c r="Y168" i="17"/>
  <c r="P168" i="118" s="1"/>
  <c r="AC167" i="17"/>
  <c r="T167" i="118" s="1"/>
  <c r="AB167" i="17"/>
  <c r="S167" i="118" s="1"/>
  <c r="Z167" i="17"/>
  <c r="Q167" i="118" s="1"/>
  <c r="Y167" i="17"/>
  <c r="P167" i="118" s="1"/>
  <c r="AC164" i="17"/>
  <c r="T164" i="118" s="1"/>
  <c r="AB164" i="17"/>
  <c r="S164" i="118" s="1"/>
  <c r="Z164" i="17"/>
  <c r="Q164" i="118" s="1"/>
  <c r="Y164" i="17"/>
  <c r="P164" i="118" s="1"/>
  <c r="AB163" i="17"/>
  <c r="S163" i="118" s="1"/>
  <c r="Z163" i="17"/>
  <c r="Q163" i="118" s="1"/>
  <c r="Y163" i="17"/>
  <c r="P163" i="118" s="1"/>
  <c r="AC162" i="17"/>
  <c r="T162" i="118" s="1"/>
  <c r="AB162" i="17"/>
  <c r="S162" i="118" s="1"/>
  <c r="Z162" i="17"/>
  <c r="Q162" i="118" s="1"/>
  <c r="Y162" i="17"/>
  <c r="P162" i="118" s="1"/>
  <c r="AB161" i="17"/>
  <c r="S161" i="118" s="1"/>
  <c r="Z161" i="17"/>
  <c r="Q161" i="118" s="1"/>
  <c r="Y161" i="17"/>
  <c r="P161" i="118" s="1"/>
  <c r="AC160" i="17"/>
  <c r="T160" i="118" s="1"/>
  <c r="AB160" i="17"/>
  <c r="S160" i="118" s="1"/>
  <c r="Z160" i="17"/>
  <c r="Q160" i="118" s="1"/>
  <c r="Y160" i="17"/>
  <c r="P160" i="118" s="1"/>
  <c r="AB159" i="17"/>
  <c r="S159" i="118" s="1"/>
  <c r="Z159" i="17"/>
  <c r="Q159" i="118" s="1"/>
  <c r="Y159" i="17"/>
  <c r="P159" i="118" s="1"/>
  <c r="AC158" i="17"/>
  <c r="T158" i="118" s="1"/>
  <c r="AB158" i="17"/>
  <c r="S158" i="118" s="1"/>
  <c r="Z158" i="17"/>
  <c r="Q158" i="118" s="1"/>
  <c r="Y158" i="17"/>
  <c r="P158" i="118" s="1"/>
  <c r="AB157" i="17"/>
  <c r="S157" i="118" s="1"/>
  <c r="Z157" i="17"/>
  <c r="Q157" i="118" s="1"/>
  <c r="Y157" i="17"/>
  <c r="P157" i="118" s="1"/>
  <c r="AC156" i="17"/>
  <c r="T156" i="118" s="1"/>
  <c r="AB156" i="17"/>
  <c r="S156" i="118" s="1"/>
  <c r="Z156" i="17"/>
  <c r="Q156" i="118" s="1"/>
  <c r="Y156" i="17"/>
  <c r="P156" i="118" s="1"/>
  <c r="AB155" i="17"/>
  <c r="S155" i="118" s="1"/>
  <c r="Z155" i="17"/>
  <c r="Q155" i="118" s="1"/>
  <c r="Y155" i="17"/>
  <c r="P155" i="118" s="1"/>
  <c r="AC154" i="17"/>
  <c r="T154" i="118" s="1"/>
  <c r="AB154" i="17"/>
  <c r="S154" i="118" s="1"/>
  <c r="Z154" i="17"/>
  <c r="Q154" i="118" s="1"/>
  <c r="Y154" i="17"/>
  <c r="P154" i="118" s="1"/>
  <c r="AB153" i="17"/>
  <c r="S153" i="118" s="1"/>
  <c r="Z153" i="17"/>
  <c r="Q153" i="118" s="1"/>
  <c r="Y153" i="17"/>
  <c r="P153" i="118" s="1"/>
  <c r="AC152" i="17"/>
  <c r="T152" i="118" s="1"/>
  <c r="AB152" i="17"/>
  <c r="S152" i="118" s="1"/>
  <c r="Z152" i="17"/>
  <c r="Q152" i="118" s="1"/>
  <c r="Y152" i="17"/>
  <c r="P152" i="118" s="1"/>
  <c r="AB151" i="17"/>
  <c r="S151" i="118" s="1"/>
  <c r="Z151" i="17"/>
  <c r="Q151" i="118" s="1"/>
  <c r="Y151" i="17"/>
  <c r="P151" i="118" s="1"/>
  <c r="AC150" i="17"/>
  <c r="T150" i="118" s="1"/>
  <c r="AB150" i="17"/>
  <c r="S150" i="118" s="1"/>
  <c r="Z150" i="17"/>
  <c r="Q150" i="118" s="1"/>
  <c r="Y150" i="17"/>
  <c r="P150" i="118" s="1"/>
  <c r="AB149" i="17"/>
  <c r="S149" i="118" s="1"/>
  <c r="Z149" i="17"/>
  <c r="Q149" i="118" s="1"/>
  <c r="Y149" i="17"/>
  <c r="P149" i="118" s="1"/>
  <c r="AC148" i="17"/>
  <c r="AB148"/>
  <c r="Z148"/>
  <c r="Y148"/>
  <c r="AC147"/>
  <c r="T147" i="118" s="1"/>
  <c r="AB147" i="17"/>
  <c r="S147" i="118" s="1"/>
  <c r="Z147" i="17"/>
  <c r="Q147" i="118" s="1"/>
  <c r="Y147" i="17"/>
  <c r="P147" i="118" s="1"/>
  <c r="AC146" i="17"/>
  <c r="T146" i="118" s="1"/>
  <c r="AB146" i="17"/>
  <c r="S146" i="118" s="1"/>
  <c r="Z146" i="17"/>
  <c r="Q146" i="118" s="1"/>
  <c r="Y146" i="17"/>
  <c r="P146" i="118" s="1"/>
  <c r="AC145" i="17"/>
  <c r="T145" i="118" s="1"/>
  <c r="AB145" i="17"/>
  <c r="S145" i="118" s="1"/>
  <c r="Z145" i="17"/>
  <c r="Q145" i="118" s="1"/>
  <c r="Y145" i="17"/>
  <c r="P145" i="118" s="1"/>
  <c r="AC143" i="17"/>
  <c r="T143" i="118" s="1"/>
  <c r="AB143" i="17"/>
  <c r="S143" i="118" s="1"/>
  <c r="Z143" i="17"/>
  <c r="Q143" i="118" s="1"/>
  <c r="Y143" i="17"/>
  <c r="P143" i="118" s="1"/>
  <c r="AB142" i="17"/>
  <c r="Z142"/>
  <c r="Y142"/>
  <c r="AC141"/>
  <c r="T141" i="118" s="1"/>
  <c r="AB141" i="17"/>
  <c r="S141" i="118" s="1"/>
  <c r="Z141" i="17"/>
  <c r="Q141" i="118" s="1"/>
  <c r="Y141" i="17"/>
  <c r="P141" i="118" s="1"/>
  <c r="AC139" i="17"/>
  <c r="T139" i="118" s="1"/>
  <c r="AB139" i="17"/>
  <c r="S139" i="118" s="1"/>
  <c r="Z139" i="17"/>
  <c r="Q139" i="118" s="1"/>
  <c r="Y139" i="17"/>
  <c r="P139" i="118" s="1"/>
  <c r="AB138" i="17"/>
  <c r="S138" i="118" s="1"/>
  <c r="Z138" i="17"/>
  <c r="Q138" i="118" s="1"/>
  <c r="Y138" i="17"/>
  <c r="P138" i="118" s="1"/>
  <c r="AC137" i="17"/>
  <c r="T137" i="118" s="1"/>
  <c r="AB137" i="17"/>
  <c r="S137" i="118" s="1"/>
  <c r="Z137" i="17"/>
  <c r="Q137" i="118" s="1"/>
  <c r="Y137" i="17"/>
  <c r="P137" i="118" s="1"/>
  <c r="AB136" i="17"/>
  <c r="Z136"/>
  <c r="Y136"/>
  <c r="AC135"/>
  <c r="T135" i="118" s="1"/>
  <c r="AB135" i="17"/>
  <c r="S135" i="118" s="1"/>
  <c r="Z135" i="17"/>
  <c r="Q135" i="118" s="1"/>
  <c r="Y135" i="17"/>
  <c r="P135" i="118" s="1"/>
  <c r="AB133" i="17"/>
  <c r="S133" i="118" s="1"/>
  <c r="Z133" i="17"/>
  <c r="Q133" i="118" s="1"/>
  <c r="Y133" i="17"/>
  <c r="P133" i="118" s="1"/>
  <c r="AC132" i="17"/>
  <c r="T132" i="118" s="1"/>
  <c r="AB132" i="17"/>
  <c r="S132" i="118" s="1"/>
  <c r="Z132" i="17"/>
  <c r="Q132" i="118" s="1"/>
  <c r="Y132" i="17"/>
  <c r="P132" i="118" s="1"/>
  <c r="AB131" i="17"/>
  <c r="Z131"/>
  <c r="Q131" i="118" s="1"/>
  <c r="Y131" i="17"/>
  <c r="P131" i="118" s="1"/>
  <c r="AC130" i="17"/>
  <c r="T130" i="118" s="1"/>
  <c r="AB130" i="17"/>
  <c r="S130" i="118" s="1"/>
  <c r="Z130" i="17"/>
  <c r="Q130" i="118" s="1"/>
  <c r="Y130" i="17"/>
  <c r="P130" i="118" s="1"/>
  <c r="AB129" i="17"/>
  <c r="S129" i="118" s="1"/>
  <c r="Z129" i="17"/>
  <c r="Q129" i="118" s="1"/>
  <c r="Y129" i="17"/>
  <c r="P129" i="118" s="1"/>
  <c r="AC128" i="17"/>
  <c r="T128" i="118" s="1"/>
  <c r="AB128" i="17"/>
  <c r="S128" i="118" s="1"/>
  <c r="Z128" i="17"/>
  <c r="Q128" i="118" s="1"/>
  <c r="Y128" i="17"/>
  <c r="P128" i="118" s="1"/>
  <c r="AB127" i="17"/>
  <c r="Z127"/>
  <c r="Q127" i="118" s="1"/>
  <c r="Y127" i="17"/>
  <c r="P127" i="118" s="1"/>
  <c r="AC126" i="17"/>
  <c r="AB126"/>
  <c r="Z126"/>
  <c r="Q126" i="118" s="1"/>
  <c r="Y126" i="17"/>
  <c r="P126" i="118" s="1"/>
  <c r="AB125" i="17"/>
  <c r="S125" i="118" s="1"/>
  <c r="Z125" i="17"/>
  <c r="Y125"/>
  <c r="AC124"/>
  <c r="T124" i="118" s="1"/>
  <c r="AB124" i="17"/>
  <c r="S124" i="118" s="1"/>
  <c r="Z124" i="17"/>
  <c r="Q124" i="118" s="1"/>
  <c r="Y124" i="17"/>
  <c r="P124" i="118" s="1"/>
  <c r="AC123" i="17"/>
  <c r="T123" i="118" s="1"/>
  <c r="AB123" i="17"/>
  <c r="S123" i="118" s="1"/>
  <c r="Z123" i="17"/>
  <c r="Q123" i="118" s="1"/>
  <c r="Y123" i="17"/>
  <c r="P123" i="118" s="1"/>
  <c r="AC122" i="17"/>
  <c r="T122" i="118" s="1"/>
  <c r="AB122" i="17"/>
  <c r="S122" i="118" s="1"/>
  <c r="Z122" i="17"/>
  <c r="Q122" i="118" s="1"/>
  <c r="Y122" i="17"/>
  <c r="P122" i="118" s="1"/>
  <c r="AB119" i="17"/>
  <c r="S119" i="118" s="1"/>
  <c r="Z119" i="17"/>
  <c r="Q119" i="118" s="1"/>
  <c r="Y119" i="17"/>
  <c r="P119" i="118" s="1"/>
  <c r="AC118" i="17"/>
  <c r="T118" i="118" s="1"/>
  <c r="AB118" i="17"/>
  <c r="S118" i="118" s="1"/>
  <c r="Z118" i="17"/>
  <c r="Q118" i="118" s="1"/>
  <c r="Y118" i="17"/>
  <c r="P118" i="118" s="1"/>
  <c r="AB117" i="17"/>
  <c r="S117" i="118" s="1"/>
  <c r="Z117" i="17"/>
  <c r="Q117" i="118" s="1"/>
  <c r="Y117" i="17"/>
  <c r="P117" i="118" s="1"/>
  <c r="AC116" i="17"/>
  <c r="AB116"/>
  <c r="Z116"/>
  <c r="Y116"/>
  <c r="AC115"/>
  <c r="T115" i="118" s="1"/>
  <c r="AB115" i="17"/>
  <c r="S115" i="118" s="1"/>
  <c r="Z115" i="17"/>
  <c r="Q115" i="118" s="1"/>
  <c r="Y115" i="17"/>
  <c r="P115" i="118" s="1"/>
  <c r="AC113" i="17"/>
  <c r="T113" i="118" s="1"/>
  <c r="AB113" i="17"/>
  <c r="S113" i="118" s="1"/>
  <c r="Z113" i="17"/>
  <c r="Q113" i="118" s="1"/>
  <c r="Y113" i="17"/>
  <c r="P113" i="118" s="1"/>
  <c r="AB112" i="17"/>
  <c r="S112" i="118" s="1"/>
  <c r="Z112" i="17"/>
  <c r="Q112" i="118" s="1"/>
  <c r="Y112" i="17"/>
  <c r="P112" i="118" s="1"/>
  <c r="AC111" i="17"/>
  <c r="T111" i="118" s="1"/>
  <c r="AB111" i="17"/>
  <c r="S111" i="118" s="1"/>
  <c r="Z111" i="17"/>
  <c r="Q111" i="118" s="1"/>
  <c r="Y111" i="17"/>
  <c r="P111" i="118" s="1"/>
  <c r="AB110" i="17"/>
  <c r="Z110"/>
  <c r="Y110"/>
  <c r="AC109"/>
  <c r="T109" i="118" s="1"/>
  <c r="AB109" i="17"/>
  <c r="S109" i="118" s="1"/>
  <c r="Z109" i="17"/>
  <c r="Q109" i="118" s="1"/>
  <c r="Y109" i="17"/>
  <c r="P109" i="118" s="1"/>
  <c r="AB107" i="17"/>
  <c r="S107" i="118" s="1"/>
  <c r="Z107" i="17"/>
  <c r="Q107" i="118" s="1"/>
  <c r="Y107" i="17"/>
  <c r="P107" i="118" s="1"/>
  <c r="AC106" i="17"/>
  <c r="T106" i="118" s="1"/>
  <c r="AB106" i="17"/>
  <c r="S106" i="118" s="1"/>
  <c r="Z106" i="17"/>
  <c r="Q106" i="118" s="1"/>
  <c r="Y106" i="17"/>
  <c r="P106" i="118" s="1"/>
  <c r="AB105" i="17"/>
  <c r="Z105"/>
  <c r="Q105" i="118" s="1"/>
  <c r="Y105" i="17"/>
  <c r="P105" i="118" s="1"/>
  <c r="AC104" i="17"/>
  <c r="AB104"/>
  <c r="Z104"/>
  <c r="Y104"/>
  <c r="AB103"/>
  <c r="S103" i="118" s="1"/>
  <c r="Z103" i="17"/>
  <c r="Q103" i="118" s="1"/>
  <c r="Y103" i="17"/>
  <c r="P103" i="118" s="1"/>
  <c r="AB101" i="17"/>
  <c r="S101" i="118" s="1"/>
  <c r="Z101" i="17"/>
  <c r="Q101" i="118" s="1"/>
  <c r="Y101" i="17"/>
  <c r="P101" i="118" s="1"/>
  <c r="AC100" i="17"/>
  <c r="AB100"/>
  <c r="Z100"/>
  <c r="Q100" i="118" s="1"/>
  <c r="Y100" i="17"/>
  <c r="P100" i="118" s="1"/>
  <c r="AB99" i="17"/>
  <c r="Z99"/>
  <c r="Q99" i="118" s="1"/>
  <c r="Y99" i="17"/>
  <c r="P99" i="118" s="1"/>
  <c r="AC98" i="17"/>
  <c r="AB98"/>
  <c r="Z98"/>
  <c r="Y98"/>
  <c r="AB97"/>
  <c r="S97" i="118" s="1"/>
  <c r="Z97" i="17"/>
  <c r="Q97" i="118" s="1"/>
  <c r="Y97" i="17"/>
  <c r="P97" i="118" s="1"/>
  <c r="AC95" i="17"/>
  <c r="T95" i="118" s="1"/>
  <c r="AB95" i="17"/>
  <c r="S95" i="118" s="1"/>
  <c r="Z95" i="17"/>
  <c r="Q95" i="118" s="1"/>
  <c r="Y95" i="17"/>
  <c r="P95" i="118" s="1"/>
  <c r="AB94" i="17"/>
  <c r="S94" i="118" s="1"/>
  <c r="Z94" i="17"/>
  <c r="Q94" i="118" s="1"/>
  <c r="Y94" i="17"/>
  <c r="P94" i="118" s="1"/>
  <c r="AC93" i="17"/>
  <c r="T93" i="118" s="1"/>
  <c r="AB93" i="17"/>
  <c r="S93" i="118" s="1"/>
  <c r="Z93" i="17"/>
  <c r="Q93" i="118" s="1"/>
  <c r="Y93" i="17"/>
  <c r="P93" i="118" s="1"/>
  <c r="AB92" i="17"/>
  <c r="S92" i="118" s="1"/>
  <c r="Z92" i="17"/>
  <c r="Y92"/>
  <c r="P92" i="118" s="1"/>
  <c r="AC91" i="17"/>
  <c r="T91" i="118" s="1"/>
  <c r="AB91" i="17"/>
  <c r="S91" i="118" s="1"/>
  <c r="Z91" i="17"/>
  <c r="Q91" i="118" s="1"/>
  <c r="Y91" i="17"/>
  <c r="P91" i="118" s="1"/>
  <c r="AC89" i="17"/>
  <c r="T89" i="118" s="1"/>
  <c r="AB89" i="17"/>
  <c r="S89" i="118" s="1"/>
  <c r="Z89" i="17"/>
  <c r="Q89" i="118" s="1"/>
  <c r="Y89" i="17"/>
  <c r="P89" i="118" s="1"/>
  <c r="AB88" i="17"/>
  <c r="S88" i="118" s="1"/>
  <c r="Z88" i="17"/>
  <c r="Q88" i="118" s="1"/>
  <c r="Y88" i="17"/>
  <c r="P88" i="118" s="1"/>
  <c r="AC87" i="17"/>
  <c r="T87" i="118" s="1"/>
  <c r="AB87" i="17"/>
  <c r="S87" i="118" s="1"/>
  <c r="Z87" i="17"/>
  <c r="Q87" i="118" s="1"/>
  <c r="Y87" i="17"/>
  <c r="P87" i="118" s="1"/>
  <c r="AB86" i="17"/>
  <c r="S86" i="118" s="1"/>
  <c r="Z86" i="17"/>
  <c r="Y86"/>
  <c r="AC85"/>
  <c r="T85" i="118" s="1"/>
  <c r="AB85" i="17"/>
  <c r="S85" i="118" s="1"/>
  <c r="Z85" i="17"/>
  <c r="Q85" i="118" s="1"/>
  <c r="Y85" i="17"/>
  <c r="P85" i="118" s="1"/>
  <c r="AB84" i="17"/>
  <c r="S84" i="118" s="1"/>
  <c r="Z84" i="17"/>
  <c r="Q84" i="118" s="1"/>
  <c r="Y84" i="17"/>
  <c r="P84" i="118" s="1"/>
  <c r="AC83" i="17"/>
  <c r="AB83"/>
  <c r="Z82"/>
  <c r="Y82"/>
  <c r="AB80"/>
  <c r="S80" i="118" s="1"/>
  <c r="Z80" i="17"/>
  <c r="Q80" i="118" s="1"/>
  <c r="Y80" i="17"/>
  <c r="P80" i="118" s="1"/>
  <c r="AC79" i="17"/>
  <c r="AB79"/>
  <c r="Z79"/>
  <c r="Y79"/>
  <c r="AB78"/>
  <c r="S78" i="118" s="1"/>
  <c r="Z78" i="17"/>
  <c r="Q78" i="118" s="1"/>
  <c r="Y78" i="17"/>
  <c r="P78" i="118" s="1"/>
  <c r="AB75" i="17"/>
  <c r="S75" i="118" s="1"/>
  <c r="Z75" i="17"/>
  <c r="Q75" i="118" s="1"/>
  <c r="Y75" i="17"/>
  <c r="P75" i="118" s="1"/>
  <c r="AC74" i="17"/>
  <c r="T74" i="118" s="1"/>
  <c r="AB74" i="17"/>
  <c r="S74" i="118" s="1"/>
  <c r="Z74" i="17"/>
  <c r="Q74" i="118" s="1"/>
  <c r="Y74" i="17"/>
  <c r="P74" i="118" s="1"/>
  <c r="AB73" i="17"/>
  <c r="S73" i="118" s="1"/>
  <c r="Z73" i="17"/>
  <c r="Q73" i="118" s="1"/>
  <c r="Y73" i="17"/>
  <c r="P73" i="118" s="1"/>
  <c r="AC72" i="17"/>
  <c r="T72" i="118" s="1"/>
  <c r="AB72" i="17"/>
  <c r="S72" i="118" s="1"/>
  <c r="Z72" i="17"/>
  <c r="Q72" i="118" s="1"/>
  <c r="Y72" i="17"/>
  <c r="P72" i="118" s="1"/>
  <c r="AB71" i="17"/>
  <c r="S71" i="118" s="1"/>
  <c r="Z71" i="17"/>
  <c r="Q71" i="118" s="1"/>
  <c r="Y71" i="17"/>
  <c r="P71" i="118" s="1"/>
  <c r="AC70" i="17"/>
  <c r="T70" i="118" s="1"/>
  <c r="AB70" i="17"/>
  <c r="S70" i="118" s="1"/>
  <c r="Z70" i="17"/>
  <c r="Q70" i="118" s="1"/>
  <c r="Y70" i="17"/>
  <c r="P70" i="118" s="1"/>
  <c r="AB69" i="17"/>
  <c r="S69" i="118" s="1"/>
  <c r="Z69" i="17"/>
  <c r="Q69" i="118" s="1"/>
  <c r="Y69" i="17"/>
  <c r="P69" i="118" s="1"/>
  <c r="AC68" i="17"/>
  <c r="T68" i="118" s="1"/>
  <c r="AB68" i="17"/>
  <c r="S68" i="118" s="1"/>
  <c r="Z68" i="17"/>
  <c r="Q68" i="118" s="1"/>
  <c r="Y68" i="17"/>
  <c r="P68" i="118" s="1"/>
  <c r="AB67" i="17"/>
  <c r="S67" i="118" s="1"/>
  <c r="Z67" i="17"/>
  <c r="Q67" i="118" s="1"/>
  <c r="Y67" i="17"/>
  <c r="P67" i="118" s="1"/>
  <c r="AC66" i="17"/>
  <c r="T66" i="118" s="1"/>
  <c r="AB66" i="17"/>
  <c r="S66" i="118" s="1"/>
  <c r="Z66" i="17"/>
  <c r="Q66" i="118" s="1"/>
  <c r="Y66" i="17"/>
  <c r="P66" i="118" s="1"/>
  <c r="AB65" i="17"/>
  <c r="S65" i="118" s="1"/>
  <c r="Z65" i="17"/>
  <c r="Q65" i="118" s="1"/>
  <c r="Y65" i="17"/>
  <c r="P65" i="118" s="1"/>
  <c r="AC64" i="17"/>
  <c r="T64" i="118" s="1"/>
  <c r="AB64" i="17"/>
  <c r="S64" i="118" s="1"/>
  <c r="Z64" i="17"/>
  <c r="Q64" i="118" s="1"/>
  <c r="Y64" i="17"/>
  <c r="P64" i="118" s="1"/>
  <c r="AB63" i="17"/>
  <c r="S63" i="118" s="1"/>
  <c r="Z63" i="17"/>
  <c r="Q63" i="118" s="1"/>
  <c r="Y63" i="17"/>
  <c r="P63" i="118" s="1"/>
  <c r="AC62" i="17"/>
  <c r="T62" i="118" s="1"/>
  <c r="AB62" i="17"/>
  <c r="S62" i="118" s="1"/>
  <c r="Z62" i="17"/>
  <c r="Q62" i="118" s="1"/>
  <c r="Y62" i="17"/>
  <c r="P62" i="118" s="1"/>
  <c r="AB61" i="17"/>
  <c r="S61" i="118" s="1"/>
  <c r="Z61" i="17"/>
  <c r="Q61" i="118" s="1"/>
  <c r="Y61" i="17"/>
  <c r="P61" i="118" s="1"/>
  <c r="AC60" i="17"/>
  <c r="T60" i="118" s="1"/>
  <c r="AB60" i="17"/>
  <c r="S60" i="118" s="1"/>
  <c r="Z60" i="17"/>
  <c r="Q60" i="118" s="1"/>
  <c r="Y60" i="17"/>
  <c r="P60" i="118" s="1"/>
  <c r="AB59" i="17"/>
  <c r="S59" i="118" s="1"/>
  <c r="Z59" i="17"/>
  <c r="Q59" i="118" s="1"/>
  <c r="Y59" i="17"/>
  <c r="P59" i="118" s="1"/>
  <c r="AC58" i="17"/>
  <c r="T58" i="118" s="1"/>
  <c r="AB58" i="17"/>
  <c r="S58" i="118" s="1"/>
  <c r="Z58" i="17"/>
  <c r="Q58" i="118" s="1"/>
  <c r="Y58" i="17"/>
  <c r="P58" i="118" s="1"/>
  <c r="AB57" i="17"/>
  <c r="S57" i="118" s="1"/>
  <c r="Z57" i="17"/>
  <c r="Q57" i="118" s="1"/>
  <c r="Y57" i="17"/>
  <c r="P57" i="118" s="1"/>
  <c r="AC56" i="17"/>
  <c r="T56" i="118" s="1"/>
  <c r="AB56" i="17"/>
  <c r="S56" i="118" s="1"/>
  <c r="Z56" i="17"/>
  <c r="Q56" i="118" s="1"/>
  <c r="Y56" i="17"/>
  <c r="P56" i="118" s="1"/>
  <c r="AB55" i="17"/>
  <c r="S55" i="118" s="1"/>
  <c r="Z55" i="17"/>
  <c r="Q55" i="118" s="1"/>
  <c r="Y55" i="17"/>
  <c r="P55" i="118" s="1"/>
  <c r="AC54" i="17"/>
  <c r="T54" i="118" s="1"/>
  <c r="AB54" i="17"/>
  <c r="Z54"/>
  <c r="Y54"/>
  <c r="AC53"/>
  <c r="T53" i="118" s="1"/>
  <c r="AB53" i="17"/>
  <c r="S53" i="118" s="1"/>
  <c r="AB51" i="17"/>
  <c r="S51" i="118" s="1"/>
  <c r="Z51" i="17"/>
  <c r="Q51" i="118" s="1"/>
  <c r="Y51" i="17"/>
  <c r="P51" i="118" s="1"/>
  <c r="AB50" i="17"/>
  <c r="S50" i="118" s="1"/>
  <c r="Z50" i="17"/>
  <c r="Q50" i="118" s="1"/>
  <c r="Y50" i="17"/>
  <c r="P50" i="118" s="1"/>
  <c r="AB49" i="17"/>
  <c r="S49" i="118" s="1"/>
  <c r="Z49" i="17"/>
  <c r="Q49" i="118" s="1"/>
  <c r="Y49" i="17"/>
  <c r="P49" i="118" s="1"/>
  <c r="AB48" i="17"/>
  <c r="Z48"/>
  <c r="Y48"/>
  <c r="AB47"/>
  <c r="S47" i="118" s="1"/>
  <c r="Z47" i="17"/>
  <c r="Q47" i="118" s="1"/>
  <c r="Y47" i="17"/>
  <c r="P47" i="118" s="1"/>
  <c r="AB46" i="17"/>
  <c r="S46" i="118" s="1"/>
  <c r="Z46" i="17"/>
  <c r="Q46" i="118" s="1"/>
  <c r="Y46" i="17"/>
  <c r="P46" i="118" s="1"/>
  <c r="AB43" i="17"/>
  <c r="S43" i="118" s="1"/>
  <c r="Z43" i="17"/>
  <c r="Q43" i="118" s="1"/>
  <c r="Y43" i="17"/>
  <c r="P43" i="118" s="1"/>
  <c r="AB42" i="17"/>
  <c r="S42" i="118" s="1"/>
  <c r="Z42" i="17"/>
  <c r="Q42" i="118" s="1"/>
  <c r="Y42" i="17"/>
  <c r="P42" i="118" s="1"/>
  <c r="AB41" i="17"/>
  <c r="S41" i="118" s="1"/>
  <c r="Z41" i="17"/>
  <c r="Q41" i="118" s="1"/>
  <c r="Y41" i="17"/>
  <c r="P41" i="118" s="1"/>
  <c r="AB40" i="17"/>
  <c r="S40" i="118" s="1"/>
  <c r="Z40" i="17"/>
  <c r="Q40" i="118" s="1"/>
  <c r="Y40" i="17"/>
  <c r="P40" i="118" s="1"/>
  <c r="AB39" i="17"/>
  <c r="S39" i="118" s="1"/>
  <c r="Z39" i="17"/>
  <c r="Q39" i="118" s="1"/>
  <c r="Y39" i="17"/>
  <c r="P39" i="118" s="1"/>
  <c r="AB38" i="17"/>
  <c r="S38" i="118" s="1"/>
  <c r="Z38" i="17"/>
  <c r="Q38" i="118" s="1"/>
  <c r="Y38" i="17"/>
  <c r="P38" i="118" s="1"/>
  <c r="AB37" i="17"/>
  <c r="S37" i="118" s="1"/>
  <c r="Z37" i="17"/>
  <c r="Q37" i="118" s="1"/>
  <c r="Y37" i="17"/>
  <c r="P37" i="118" s="1"/>
  <c r="AB36" i="17"/>
  <c r="S36" i="118" s="1"/>
  <c r="Z36" i="17"/>
  <c r="Q36" i="118" s="1"/>
  <c r="Y36" i="17"/>
  <c r="P36" i="118" s="1"/>
  <c r="AB35" i="17"/>
  <c r="S35" i="118" s="1"/>
  <c r="Z35" i="17"/>
  <c r="Q35" i="118" s="1"/>
  <c r="Y35" i="17"/>
  <c r="P35" i="118" s="1"/>
  <c r="AB34" i="17"/>
  <c r="S34" i="118" s="1"/>
  <c r="Z34" i="17"/>
  <c r="Q34" i="118" s="1"/>
  <c r="Y34" i="17"/>
  <c r="P34" i="118" s="1"/>
  <c r="AB33" i="17"/>
  <c r="S33" i="118" s="1"/>
  <c r="Z33" i="17"/>
  <c r="Q33" i="118" s="1"/>
  <c r="Y33" i="17"/>
  <c r="P33" i="118" s="1"/>
  <c r="AB32" i="17"/>
  <c r="S32" i="118" s="1"/>
  <c r="Z32" i="17"/>
  <c r="Q32" i="118" s="1"/>
  <c r="Y32" i="17"/>
  <c r="P32" i="118" s="1"/>
  <c r="AB31" i="17"/>
  <c r="S31" i="118" s="1"/>
  <c r="Z31" i="17"/>
  <c r="Q31" i="118" s="1"/>
  <c r="Y31" i="17"/>
  <c r="P31" i="118" s="1"/>
  <c r="AB30" i="17"/>
  <c r="S30" i="118" s="1"/>
  <c r="Z30" i="17"/>
  <c r="Q30" i="118" s="1"/>
  <c r="Y30" i="17"/>
  <c r="P30" i="118" s="1"/>
  <c r="AB29" i="17"/>
  <c r="S29" i="118" s="1"/>
  <c r="Z29" i="17"/>
  <c r="Q29" i="118" s="1"/>
  <c r="Y29" i="17"/>
  <c r="P29" i="118" s="1"/>
  <c r="AB28" i="17"/>
  <c r="S28" i="118" s="1"/>
  <c r="Z28" i="17"/>
  <c r="Q28" i="118" s="1"/>
  <c r="Y28" i="17"/>
  <c r="P28" i="118" s="1"/>
  <c r="AB27" i="17"/>
  <c r="S27" i="118" s="1"/>
  <c r="Z27" i="17"/>
  <c r="Q27" i="118" s="1"/>
  <c r="Y27" i="17"/>
  <c r="P27" i="118" s="1"/>
  <c r="AB26" i="17"/>
  <c r="S26" i="118" s="1"/>
  <c r="Z26" i="17"/>
  <c r="Q26" i="118" s="1"/>
  <c r="Y26" i="17"/>
  <c r="P26" i="118" s="1"/>
  <c r="AB25" i="17"/>
  <c r="S25" i="118" s="1"/>
  <c r="Z25" i="17"/>
  <c r="Q25" i="118" s="1"/>
  <c r="Y25" i="17"/>
  <c r="P25" i="118" s="1"/>
  <c r="AB24" i="17"/>
  <c r="S24" i="118" s="1"/>
  <c r="Z24" i="17"/>
  <c r="Q24" i="118" s="1"/>
  <c r="Y24" i="17"/>
  <c r="P24" i="118" s="1"/>
  <c r="AB23" i="17"/>
  <c r="Z23"/>
  <c r="Y23"/>
  <c r="P23" i="118" s="1"/>
  <c r="AC22" i="17"/>
  <c r="T22" i="118" s="1"/>
  <c r="AB22" i="17"/>
  <c r="S22" i="118" s="1"/>
  <c r="Z22" i="17"/>
  <c r="Q22" i="118" s="1"/>
  <c r="Y22" i="17"/>
  <c r="P22" i="118" s="1"/>
  <c r="AB20" i="17"/>
  <c r="S20" i="118" s="1"/>
  <c r="Z20" i="17"/>
  <c r="Q20" i="118" s="1"/>
  <c r="Y20" i="17"/>
  <c r="P20" i="118" s="1"/>
  <c r="AC19" i="17"/>
  <c r="T19" i="118" s="1"/>
  <c r="AB19" i="17"/>
  <c r="S19" i="118" s="1"/>
  <c r="Z19" i="17"/>
  <c r="Q19" i="118" s="1"/>
  <c r="Y19" i="17"/>
  <c r="P19" i="118" s="1"/>
  <c r="AB18" i="17"/>
  <c r="S18" i="118" s="1"/>
  <c r="Z18" i="17"/>
  <c r="Q18" i="118" s="1"/>
  <c r="Y18" i="17"/>
  <c r="P18" i="118" s="1"/>
  <c r="AB17" i="17"/>
  <c r="S17" i="118" s="1"/>
  <c r="Z17" i="17"/>
  <c r="Y17"/>
  <c r="AC16"/>
  <c r="T16" i="118" s="1"/>
  <c r="AB16" i="17"/>
  <c r="S16" i="118" s="1"/>
  <c r="Z16" i="17"/>
  <c r="Q16" i="118" s="1"/>
  <c r="Y16" i="17"/>
  <c r="P16" i="118" s="1"/>
  <c r="AC15" i="17"/>
  <c r="T15" i="118" s="1"/>
  <c r="AB15" i="17"/>
  <c r="S15" i="118" s="1"/>
  <c r="Z15" i="17"/>
  <c r="Q15" i="118" s="1"/>
  <c r="Y15" i="17"/>
  <c r="P15" i="118" s="1"/>
  <c r="AC14" i="17"/>
  <c r="T14" i="118" s="1"/>
  <c r="AB14" i="17"/>
  <c r="S14" i="118" s="1"/>
  <c r="Z14" i="17"/>
  <c r="Q14" i="118" s="1"/>
  <c r="Y14" i="17"/>
  <c r="P14" i="118" s="1"/>
  <c r="AC13" i="17"/>
  <c r="T13" i="118" s="1"/>
  <c r="AB13" i="17"/>
  <c r="S13" i="118" s="1"/>
  <c r="Z13" i="17"/>
  <c r="Q13" i="118" s="1"/>
  <c r="Y13" i="17"/>
  <c r="P13" i="118" s="1"/>
  <c r="AC12" i="17"/>
  <c r="T12" i="118" s="1"/>
  <c r="AB12" i="17"/>
  <c r="S12" i="118" s="1"/>
  <c r="Z12" i="17"/>
  <c r="Q12" i="118" s="1"/>
  <c r="Y12" i="17"/>
  <c r="P12" i="118" s="1"/>
  <c r="AC11" i="17"/>
  <c r="T11" i="118" s="1"/>
  <c r="AB11" i="17"/>
  <c r="S11" i="118" s="1"/>
  <c r="Z11" i="17"/>
  <c r="Q11" i="118" s="1"/>
  <c r="Y11" i="17"/>
  <c r="P11" i="118" s="1"/>
  <c r="AC10" i="17"/>
  <c r="T10" i="118" s="1"/>
  <c r="AB10" i="17"/>
  <c r="S10" i="118" s="1"/>
  <c r="Z10" i="17"/>
  <c r="Q10" i="118" s="1"/>
  <c r="Y10" i="17"/>
  <c r="P10" i="118" s="1"/>
  <c r="AC9" i="17"/>
  <c r="T9" i="118" s="1"/>
  <c r="AB9" i="17"/>
  <c r="S9" i="118" s="1"/>
  <c r="Z9" i="17"/>
  <c r="Q9" i="118" s="1"/>
  <c r="Y9" i="17"/>
  <c r="P9" i="118" s="1"/>
  <c r="AD8" i="17"/>
  <c r="U8" i="118" s="1"/>
  <c r="AC8" i="17"/>
  <c r="T8" i="118" s="1"/>
  <c r="AB8" i="17"/>
  <c r="S8" i="118" s="1"/>
  <c r="Z8" i="17"/>
  <c r="Q8" i="118" s="1"/>
  <c r="Y8" i="17"/>
  <c r="P8" i="118" s="1"/>
  <c r="AD7" i="17"/>
  <c r="U7" i="118" s="1"/>
  <c r="AC7" i="17"/>
  <c r="T7" i="118" s="1"/>
  <c r="AB7" i="17"/>
  <c r="S7" i="118" s="1"/>
  <c r="AC6" i="17"/>
  <c r="AB6"/>
  <c r="AC5"/>
  <c r="AB5"/>
  <c r="AC4"/>
  <c r="AB4"/>
  <c r="U400" i="104"/>
  <c r="U401" s="1"/>
  <c r="U402" s="1"/>
  <c r="F39"/>
  <c r="P38"/>
  <c r="Q38" s="1"/>
  <c r="F38"/>
  <c r="AE20" i="95" l="1"/>
  <c r="AG20" i="17" s="1"/>
  <c r="AC20"/>
  <c r="T20" i="118" s="1"/>
  <c r="AE46" i="95"/>
  <c r="AC46" i="17"/>
  <c r="T46" i="118" s="1"/>
  <c r="AE50" i="95"/>
  <c r="X50" i="118" s="1"/>
  <c r="AC50" i="17"/>
  <c r="T50" i="118" s="1"/>
  <c r="AE248" i="95"/>
  <c r="AC248" i="17"/>
  <c r="T248" i="118" s="1"/>
  <c r="AE350" i="92"/>
  <c r="AG350" i="17" s="1"/>
  <c r="AC350"/>
  <c r="T350" i="118" s="1"/>
  <c r="AE354" i="92"/>
  <c r="AC354" i="17"/>
  <c r="T354" i="118" s="1"/>
  <c r="AG343" i="17"/>
  <c r="X343" i="118"/>
  <c r="AE364" i="88"/>
  <c r="AC364" i="17"/>
  <c r="T364" i="118" s="1"/>
  <c r="AE368" i="88"/>
  <c r="AC368" i="17"/>
  <c r="T368" i="118" s="1"/>
  <c r="AE374" i="88"/>
  <c r="AC374" i="17"/>
  <c r="T374" i="118" s="1"/>
  <c r="Y326" i="95"/>
  <c r="Y340" s="1"/>
  <c r="Y345" s="1"/>
  <c r="Y382" s="1"/>
  <c r="AD279"/>
  <c r="Y326" i="91"/>
  <c r="AD279"/>
  <c r="X318" i="118"/>
  <c r="AG318" i="17"/>
  <c r="AE268" i="96"/>
  <c r="AC268" i="17"/>
  <c r="T268" i="118" s="1"/>
  <c r="AE286" i="94"/>
  <c r="AC286" i="17"/>
  <c r="T286" i="118" s="1"/>
  <c r="AE303" i="91"/>
  <c r="AC303" i="17"/>
  <c r="T303" i="118" s="1"/>
  <c r="AE280" i="99"/>
  <c r="AC280" i="17"/>
  <c r="T280" i="118" s="1"/>
  <c r="AE284" i="99"/>
  <c r="AC284" i="17"/>
  <c r="T284" i="118" s="1"/>
  <c r="AE361" i="91"/>
  <c r="AC361" i="17"/>
  <c r="T361" i="118" s="1"/>
  <c r="AE363" i="91"/>
  <c r="X363" i="118" s="1"/>
  <c r="AC363" i="17"/>
  <c r="T363" i="118" s="1"/>
  <c r="AE365" i="91"/>
  <c r="AC365" i="17"/>
  <c r="T365" i="118" s="1"/>
  <c r="AE367" i="91"/>
  <c r="X367" i="118" s="1"/>
  <c r="AC367" i="17"/>
  <c r="T367" i="118" s="1"/>
  <c r="AE369" i="91"/>
  <c r="AC369" i="17"/>
  <c r="T369" i="118" s="1"/>
  <c r="AE371" i="91"/>
  <c r="X371" i="118" s="1"/>
  <c r="AC371" i="17"/>
  <c r="T371" i="118" s="1"/>
  <c r="AE373" i="91"/>
  <c r="AC373" i="17"/>
  <c r="T373" i="118" s="1"/>
  <c r="AE375" i="91"/>
  <c r="X375" i="118" s="1"/>
  <c r="AC375" i="17"/>
  <c r="T375" i="118" s="1"/>
  <c r="AE377" i="91"/>
  <c r="AC377" i="17"/>
  <c r="T377" i="118" s="1"/>
  <c r="AE379" i="91"/>
  <c r="X379" i="118" s="1"/>
  <c r="AC379" i="17"/>
  <c r="T379" i="118" s="1"/>
  <c r="AC21" i="90"/>
  <c r="AC17" i="17"/>
  <c r="AC21" s="1"/>
  <c r="T21" i="118" s="1"/>
  <c r="AE47" i="90"/>
  <c r="AG47" i="17" s="1"/>
  <c r="AC47"/>
  <c r="T47" i="118" s="1"/>
  <c r="AE49" i="90"/>
  <c r="AC49" i="17"/>
  <c r="T49" i="118" s="1"/>
  <c r="AE51" i="90"/>
  <c r="X51" i="118" s="1"/>
  <c r="AC51" i="17"/>
  <c r="T51" i="118" s="1"/>
  <c r="AC250" i="90"/>
  <c r="AC247" i="17"/>
  <c r="AE247" s="1"/>
  <c r="V247" i="118" s="1"/>
  <c r="AE249" i="90"/>
  <c r="X249" i="118" s="1"/>
  <c r="AC249" i="17"/>
  <c r="T249" i="118" s="1"/>
  <c r="AE256" i="90"/>
  <c r="AE258" s="1"/>
  <c r="AC256" i="17"/>
  <c r="AE256" s="1"/>
  <c r="V256" i="118" s="1"/>
  <c r="AE283" i="88"/>
  <c r="AC283" i="17"/>
  <c r="T283" i="118" s="1"/>
  <c r="AE321" i="88"/>
  <c r="AC321" i="17"/>
  <c r="T321" i="118" s="1"/>
  <c r="AB121" i="91"/>
  <c r="AC279" i="17"/>
  <c r="T279" i="118" s="1"/>
  <c r="Z326" i="98"/>
  <c r="Z326" i="94"/>
  <c r="Z326" i="93"/>
  <c r="Z326" i="91"/>
  <c r="AC57" i="17"/>
  <c r="T57" i="118" s="1"/>
  <c r="AC61" i="17"/>
  <c r="T61" i="118" s="1"/>
  <c r="AC65" i="17"/>
  <c r="T65" i="118" s="1"/>
  <c r="AC69" i="17"/>
  <c r="T69" i="118" s="1"/>
  <c r="AC73" i="17"/>
  <c r="T73" i="118" s="1"/>
  <c r="AC92" i="17"/>
  <c r="T92" i="118" s="1"/>
  <c r="AC99" i="17"/>
  <c r="J32" i="109" s="1"/>
  <c r="L32" s="1"/>
  <c r="AC101" i="17"/>
  <c r="T101" i="118" s="1"/>
  <c r="AC103" i="17"/>
  <c r="T103" i="118" s="1"/>
  <c r="AC107" i="17"/>
  <c r="T107" i="118" s="1"/>
  <c r="AC117" i="17"/>
  <c r="T117" i="118" s="1"/>
  <c r="AC125" i="17"/>
  <c r="T125" i="118" s="1"/>
  <c r="AC129" i="17"/>
  <c r="T129" i="118" s="1"/>
  <c r="AC136" i="17"/>
  <c r="AE136" s="1"/>
  <c r="V136" i="118" s="1"/>
  <c r="AC138" i="17"/>
  <c r="T138" i="118" s="1"/>
  <c r="AC142" i="17"/>
  <c r="AC144" s="1"/>
  <c r="AC151"/>
  <c r="T151" i="118" s="1"/>
  <c r="AC153" i="17"/>
  <c r="T153" i="118" s="1"/>
  <c r="AC159" i="17"/>
  <c r="T159" i="118" s="1"/>
  <c r="AC163" i="17"/>
  <c r="T163" i="118" s="1"/>
  <c r="AC169" i="17"/>
  <c r="AE169" s="1"/>
  <c r="V169" i="118" s="1"/>
  <c r="AC175" i="17"/>
  <c r="T175" i="118" s="1"/>
  <c r="AC179" i="17"/>
  <c r="T179" i="118" s="1"/>
  <c r="AC183" i="17"/>
  <c r="T183" i="118" s="1"/>
  <c r="AC192" i="17"/>
  <c r="T192" i="118" s="1"/>
  <c r="AC196" i="17"/>
  <c r="T196" i="118" s="1"/>
  <c r="AC200" i="17"/>
  <c r="T200" i="118" s="1"/>
  <c r="AC204" i="17"/>
  <c r="T204" i="118" s="1"/>
  <c r="AC208" i="17"/>
  <c r="T208" i="118" s="1"/>
  <c r="AC210" i="17"/>
  <c r="T210" i="118" s="1"/>
  <c r="AC302" i="17"/>
  <c r="T302" i="118" s="1"/>
  <c r="AE281" i="102"/>
  <c r="AE285"/>
  <c r="AE289"/>
  <c r="AE293"/>
  <c r="AE297"/>
  <c r="AE303"/>
  <c r="AB121" i="96"/>
  <c r="AE302" i="94"/>
  <c r="Z121" i="99"/>
  <c r="AC45" i="98"/>
  <c r="AB121"/>
  <c r="AC319" i="17"/>
  <c r="T319" i="118" s="1"/>
  <c r="AC323" i="17"/>
  <c r="T323" i="118" s="1"/>
  <c r="AC315" i="17"/>
  <c r="T315" i="118" s="1"/>
  <c r="AE291" i="88"/>
  <c r="AE299"/>
  <c r="AE314" i="98"/>
  <c r="AC314" i="17"/>
  <c r="T314" i="118" s="1"/>
  <c r="AE18" i="95"/>
  <c r="AC18" i="17"/>
  <c r="T18" i="118" s="1"/>
  <c r="AC52" i="95"/>
  <c r="AC48" i="17"/>
  <c r="T48" i="118" s="1"/>
  <c r="AE257" i="95"/>
  <c r="AG257" i="17" s="1"/>
  <c r="AC257"/>
  <c r="T257" i="118" s="1"/>
  <c r="AE316" i="92"/>
  <c r="AC316" i="17"/>
  <c r="T316" i="118" s="1"/>
  <c r="AE348" i="92"/>
  <c r="AC348" i="17"/>
  <c r="AE352" i="92"/>
  <c r="AC352" i="17"/>
  <c r="T352" i="118" s="1"/>
  <c r="AE356" i="92"/>
  <c r="AG356" i="17" s="1"/>
  <c r="AC356"/>
  <c r="T356" i="118" s="1"/>
  <c r="AE333" i="88"/>
  <c r="X330" i="118"/>
  <c r="AG330" i="17"/>
  <c r="H4" i="117"/>
  <c r="AG337" i="17"/>
  <c r="X337" i="118"/>
  <c r="AE360" i="88"/>
  <c r="AC360" i="17"/>
  <c r="AE362" i="88"/>
  <c r="AC362" i="17"/>
  <c r="T362" i="118" s="1"/>
  <c r="AE366" i="88"/>
  <c r="AC366" i="17"/>
  <c r="T366" i="118" s="1"/>
  <c r="AE370" i="88"/>
  <c r="AC370" i="17"/>
  <c r="T370" i="118" s="1"/>
  <c r="AE372" i="88"/>
  <c r="AC372" i="17"/>
  <c r="T372" i="118" s="1"/>
  <c r="AE376" i="88"/>
  <c r="AC376" i="17"/>
  <c r="T376" i="118" s="1"/>
  <c r="AE378" i="88"/>
  <c r="AC378" i="17"/>
  <c r="T378" i="118" s="1"/>
  <c r="X305"/>
  <c r="AG305" i="17"/>
  <c r="J7" i="109"/>
  <c r="L7" s="1"/>
  <c r="T83" i="118"/>
  <c r="AE275" i="96"/>
  <c r="AC275" i="17"/>
  <c r="T275" i="118" s="1"/>
  <c r="I7" i="109"/>
  <c r="K7" s="1"/>
  <c r="S83" i="118"/>
  <c r="AE252" i="93"/>
  <c r="AE254" s="1"/>
  <c r="AC252" i="17"/>
  <c r="AC254" s="1"/>
  <c r="AC276" i="93"/>
  <c r="AC274" i="17"/>
  <c r="AC333"/>
  <c r="T333" i="118" s="1"/>
  <c r="U384" s="1"/>
  <c r="AB121" i="97"/>
  <c r="AB121" i="103"/>
  <c r="AD188"/>
  <c r="Z121" i="95"/>
  <c r="Z326" i="102"/>
  <c r="Z326" i="103"/>
  <c r="Z340" s="1"/>
  <c r="Z345" s="1"/>
  <c r="Z382" s="1"/>
  <c r="AC55" i="17"/>
  <c r="T55" i="118" s="1"/>
  <c r="AC59" i="17"/>
  <c r="T59" i="118" s="1"/>
  <c r="AC63" i="17"/>
  <c r="T63" i="118" s="1"/>
  <c r="AC67" i="17"/>
  <c r="T67" i="118" s="1"/>
  <c r="AC71" i="17"/>
  <c r="T71" i="118" s="1"/>
  <c r="AC75" i="17"/>
  <c r="T75" i="118" s="1"/>
  <c r="AC78" i="17"/>
  <c r="T78" i="118" s="1"/>
  <c r="AC80" i="17"/>
  <c r="T80" i="118" s="1"/>
  <c r="AC84" i="17"/>
  <c r="T84" i="118" s="1"/>
  <c r="AC86" i="17"/>
  <c r="T86" i="118" s="1"/>
  <c r="AC88" i="17"/>
  <c r="T88" i="118" s="1"/>
  <c r="AC94" i="17"/>
  <c r="T94" i="118" s="1"/>
  <c r="AC97" i="17"/>
  <c r="T97" i="118" s="1"/>
  <c r="AC105" i="17"/>
  <c r="AC110"/>
  <c r="T110" i="118" s="1"/>
  <c r="AC112" i="17"/>
  <c r="T112" i="118" s="1"/>
  <c r="AC119" i="17"/>
  <c r="T119" i="118" s="1"/>
  <c r="AC127" i="17"/>
  <c r="AC131"/>
  <c r="T131" i="118" s="1"/>
  <c r="AC133" i="17"/>
  <c r="T133" i="118" s="1"/>
  <c r="AC149" i="17"/>
  <c r="T149" i="118" s="1"/>
  <c r="AC155" i="17"/>
  <c r="T155" i="118" s="1"/>
  <c r="AC157" i="17"/>
  <c r="T157" i="118" s="1"/>
  <c r="AC161" i="17"/>
  <c r="T161" i="118" s="1"/>
  <c r="AC171" i="17"/>
  <c r="T171" i="118" s="1"/>
  <c r="AC173" i="17"/>
  <c r="T173" i="118" s="1"/>
  <c r="AC177" i="17"/>
  <c r="T177" i="118" s="1"/>
  <c r="AC181" i="17"/>
  <c r="T181" i="118" s="1"/>
  <c r="AC185" i="17"/>
  <c r="T185" i="118" s="1"/>
  <c r="AC194" i="17"/>
  <c r="T194" i="118" s="1"/>
  <c r="AC198" i="17"/>
  <c r="T198" i="118" s="1"/>
  <c r="AC202" i="17"/>
  <c r="T202" i="118" s="1"/>
  <c r="AC206" i="17"/>
  <c r="T206" i="118" s="1"/>
  <c r="AC214" i="17"/>
  <c r="T214" i="118" s="1"/>
  <c r="AE283" i="102"/>
  <c r="AE287"/>
  <c r="AE291"/>
  <c r="AE295"/>
  <c r="AE299"/>
  <c r="AE301"/>
  <c r="AE316" i="103"/>
  <c r="AE294" i="94"/>
  <c r="AC216" i="17"/>
  <c r="T216" i="118" s="1"/>
  <c r="AC218" i="17"/>
  <c r="T218" i="118" s="1"/>
  <c r="AC220" i="17"/>
  <c r="T220" i="118" s="1"/>
  <c r="AC222" i="17"/>
  <c r="T222" i="118" s="1"/>
  <c r="AC224" i="17"/>
  <c r="T224" i="118" s="1"/>
  <c r="AC227" i="17"/>
  <c r="AC229"/>
  <c r="T229" i="118" s="1"/>
  <c r="AC231" i="17"/>
  <c r="T231" i="118" s="1"/>
  <c r="AC233" i="17"/>
  <c r="T233" i="118" s="1"/>
  <c r="AC237" i="17"/>
  <c r="T237" i="118" s="1"/>
  <c r="AC242" i="17"/>
  <c r="T242" i="118" s="1"/>
  <c r="AC308" i="17"/>
  <c r="T308" i="118" s="1"/>
  <c r="AC77" i="93"/>
  <c r="AC282" i="17"/>
  <c r="T282" i="118" s="1"/>
  <c r="AC298" i="17"/>
  <c r="T298" i="118" s="1"/>
  <c r="I16" i="109"/>
  <c r="K16" s="1"/>
  <c r="S265" i="118"/>
  <c r="AG24" i="17"/>
  <c r="X24" i="118"/>
  <c r="AG28" i="17"/>
  <c r="X28" i="118"/>
  <c r="AG32" i="17"/>
  <c r="X32" i="118"/>
  <c r="X34"/>
  <c r="AG34" i="17"/>
  <c r="X38" i="118"/>
  <c r="AG38" i="17"/>
  <c r="X42" i="118"/>
  <c r="AG42" i="17"/>
  <c r="X58" i="118"/>
  <c r="AG58" i="17"/>
  <c r="X62" i="118"/>
  <c r="AG62" i="17"/>
  <c r="X66" i="118"/>
  <c r="AG66" i="17"/>
  <c r="AG72"/>
  <c r="X72" i="118"/>
  <c r="X93"/>
  <c r="AG93" i="17"/>
  <c r="X106" i="118"/>
  <c r="AG106" i="17"/>
  <c r="AE120" i="88"/>
  <c r="X118" i="118"/>
  <c r="AG118" i="17"/>
  <c r="X139" i="118"/>
  <c r="AG139" i="17"/>
  <c r="AG152"/>
  <c r="X152" i="118"/>
  <c r="AG156" i="17"/>
  <c r="X156" i="118"/>
  <c r="X162"/>
  <c r="AG162" i="17"/>
  <c r="X193" i="118"/>
  <c r="AG193" i="17"/>
  <c r="X197" i="118"/>
  <c r="AG197" i="17"/>
  <c r="X201" i="118"/>
  <c r="AG201" i="17"/>
  <c r="X205" i="118"/>
  <c r="AG205" i="17"/>
  <c r="X209" i="118"/>
  <c r="AG209" i="17"/>
  <c r="X215" i="118"/>
  <c r="AG215" i="17"/>
  <c r="X219" i="118"/>
  <c r="AG219" i="17"/>
  <c r="X223" i="118"/>
  <c r="AG223" i="17"/>
  <c r="AG228"/>
  <c r="X228" i="118"/>
  <c r="AG232" i="17"/>
  <c r="X232" i="118"/>
  <c r="AE254" i="88"/>
  <c r="X271" i="118"/>
  <c r="X331"/>
  <c r="AG331" i="17"/>
  <c r="X336" i="118"/>
  <c r="AG336" i="17"/>
  <c r="AE358" i="88"/>
  <c r="X350" i="118"/>
  <c r="X352"/>
  <c r="AG352" i="17"/>
  <c r="X354" i="118"/>
  <c r="AG354" i="17"/>
  <c r="AE309" i="102"/>
  <c r="AE313"/>
  <c r="AE321"/>
  <c r="Y77" i="99"/>
  <c r="Y121"/>
  <c r="Y340" s="1"/>
  <c r="Y345" s="1"/>
  <c r="Y382" s="1"/>
  <c r="AE299"/>
  <c r="AE303"/>
  <c r="Y381"/>
  <c r="Z77" i="98"/>
  <c r="AE280"/>
  <c r="AE284"/>
  <c r="AE286"/>
  <c r="AE290"/>
  <c r="AE294"/>
  <c r="AE333"/>
  <c r="D14" i="117" s="1"/>
  <c r="AD339" i="98"/>
  <c r="Y381"/>
  <c r="AE299" i="97"/>
  <c r="AE310" i="103"/>
  <c r="AD339"/>
  <c r="Z77" i="96"/>
  <c r="AC294" i="17"/>
  <c r="T294" i="118" s="1"/>
  <c r="AE320" i="95"/>
  <c r="Z45" i="94"/>
  <c r="AC76"/>
  <c r="Y121"/>
  <c r="AE288"/>
  <c r="AC45" i="90"/>
  <c r="AE285" i="88"/>
  <c r="AE301"/>
  <c r="AC23" i="17"/>
  <c r="AE23" s="1"/>
  <c r="V23" i="118" s="1"/>
  <c r="AC25" i="17"/>
  <c r="T25" i="118" s="1"/>
  <c r="AC26" i="17"/>
  <c r="T26" i="118" s="1"/>
  <c r="AC29" i="17"/>
  <c r="T29" i="118" s="1"/>
  <c r="AC31" i="17"/>
  <c r="T31" i="118" s="1"/>
  <c r="AC33" i="17"/>
  <c r="T33" i="118" s="1"/>
  <c r="AC35" i="17"/>
  <c r="T35" i="118" s="1"/>
  <c r="AC36" i="17"/>
  <c r="T36" i="118" s="1"/>
  <c r="AC38" i="17"/>
  <c r="T38" i="118" s="1"/>
  <c r="AC40" i="17"/>
  <c r="T40" i="118" s="1"/>
  <c r="AC42" i="17"/>
  <c r="T42" i="118" s="1"/>
  <c r="AC43" i="17"/>
  <c r="T43" i="118" s="1"/>
  <c r="AE52" i="102"/>
  <c r="AD81"/>
  <c r="AC90"/>
  <c r="AD108"/>
  <c r="AD120"/>
  <c r="Z121"/>
  <c r="AC144"/>
  <c r="AD165"/>
  <c r="AD166" s="1"/>
  <c r="AC186"/>
  <c r="AC187" s="1"/>
  <c r="AC188" s="1"/>
  <c r="AD243"/>
  <c r="AD254"/>
  <c r="AD276"/>
  <c r="AE344"/>
  <c r="AD358"/>
  <c r="AC21" i="99"/>
  <c r="AD96"/>
  <c r="AE102"/>
  <c r="AD140"/>
  <c r="AD211"/>
  <c r="AC250"/>
  <c r="AE258"/>
  <c r="AD276"/>
  <c r="AE281"/>
  <c r="AE283"/>
  <c r="AE287"/>
  <c r="AE289"/>
  <c r="AE291"/>
  <c r="AE293"/>
  <c r="AE295"/>
  <c r="AD344"/>
  <c r="AD21" i="98"/>
  <c r="AC76"/>
  <c r="Y77"/>
  <c r="AC81"/>
  <c r="AD102"/>
  <c r="AE108"/>
  <c r="AC120"/>
  <c r="Y121"/>
  <c r="AC165"/>
  <c r="AC166" s="1"/>
  <c r="AC239"/>
  <c r="AE243"/>
  <c r="AD250"/>
  <c r="AC254"/>
  <c r="AD258"/>
  <c r="AE276"/>
  <c r="AE300"/>
  <c r="AE302"/>
  <c r="AD344"/>
  <c r="AD21" i="97"/>
  <c r="AC76"/>
  <c r="Y77"/>
  <c r="AC81"/>
  <c r="AD102"/>
  <c r="AE108"/>
  <c r="AC120"/>
  <c r="Y121"/>
  <c r="AC165"/>
  <c r="AC166" s="1"/>
  <c r="AC188" s="1"/>
  <c r="AC243"/>
  <c r="AD250"/>
  <c r="AE254"/>
  <c r="AD258"/>
  <c r="AC276"/>
  <c r="AE301"/>
  <c r="AE321" i="103"/>
  <c r="AE311" i="95"/>
  <c r="AE282" i="94"/>
  <c r="AE290"/>
  <c r="AE298"/>
  <c r="AC381" i="93"/>
  <c r="Z121" i="92"/>
  <c r="Y326" i="90"/>
  <c r="AC281" i="17"/>
  <c r="T281" i="118" s="1"/>
  <c r="AC285" i="17"/>
  <c r="T285" i="118" s="1"/>
  <c r="AC288" i="17"/>
  <c r="T288" i="118" s="1"/>
  <c r="AC296" i="17"/>
  <c r="T296" i="118" s="1"/>
  <c r="AD21" i="102"/>
  <c r="AC76"/>
  <c r="Y77"/>
  <c r="Y340" s="1"/>
  <c r="Y345" s="1"/>
  <c r="Y382" s="1"/>
  <c r="AC81"/>
  <c r="AD102"/>
  <c r="AE108"/>
  <c r="AC120"/>
  <c r="Y121"/>
  <c r="AC165"/>
  <c r="AC166" s="1"/>
  <c r="AC239"/>
  <c r="AE243"/>
  <c r="AD250"/>
  <c r="AC254"/>
  <c r="AD258"/>
  <c r="AE358"/>
  <c r="AE381" s="1"/>
  <c r="Z381"/>
  <c r="AC44" i="99"/>
  <c r="AC45" s="1"/>
  <c r="AD52"/>
  <c r="AC81"/>
  <c r="AD90"/>
  <c r="AC96"/>
  <c r="AD114"/>
  <c r="AB121"/>
  <c r="AD134"/>
  <c r="AE140"/>
  <c r="AD144"/>
  <c r="AD186"/>
  <c r="AD187" s="1"/>
  <c r="AD188" s="1"/>
  <c r="AC211"/>
  <c r="AC225"/>
  <c r="AC234"/>
  <c r="AE309"/>
  <c r="AE311"/>
  <c r="AE313"/>
  <c r="AE315"/>
  <c r="AE344"/>
  <c r="AD358"/>
  <c r="AC21" i="98"/>
  <c r="AD96"/>
  <c r="AD121" s="1"/>
  <c r="AC102"/>
  <c r="AD140"/>
  <c r="AD211"/>
  <c r="AC250"/>
  <c r="AC258"/>
  <c r="AE308"/>
  <c r="AE310"/>
  <c r="AE344"/>
  <c r="AD358"/>
  <c r="AC21" i="97"/>
  <c r="AD96"/>
  <c r="AC102"/>
  <c r="AD140"/>
  <c r="Y188"/>
  <c r="AD211"/>
  <c r="AC250"/>
  <c r="AE258"/>
  <c r="AE281"/>
  <c r="AE283"/>
  <c r="AE285"/>
  <c r="AE287"/>
  <c r="AE289"/>
  <c r="AE291"/>
  <c r="AE293"/>
  <c r="AE295"/>
  <c r="AE314" i="103"/>
  <c r="AE323"/>
  <c r="AC45" i="95"/>
  <c r="AB121"/>
  <c r="AE313"/>
  <c r="AE324"/>
  <c r="AE284" i="94"/>
  <c r="AE292"/>
  <c r="AE300"/>
  <c r="AE308"/>
  <c r="AE310"/>
  <c r="AE314"/>
  <c r="AE316"/>
  <c r="AE319"/>
  <c r="AE321"/>
  <c r="Z45" i="93"/>
  <c r="Y77" i="92"/>
  <c r="Y121"/>
  <c r="AE281" i="88"/>
  <c r="AE289"/>
  <c r="AE297"/>
  <c r="Y326"/>
  <c r="AE268" i="90"/>
  <c r="AC272"/>
  <c r="X19" i="118"/>
  <c r="AG19" i="17"/>
  <c r="X26" i="118"/>
  <c r="AG26" i="17"/>
  <c r="X30" i="118"/>
  <c r="AG30" i="17"/>
  <c r="AG36"/>
  <c r="X36" i="118"/>
  <c r="AG40" i="17"/>
  <c r="X40" i="118"/>
  <c r="AG56" i="17"/>
  <c r="X56" i="118"/>
  <c r="AG60" i="17"/>
  <c r="X60" i="118"/>
  <c r="AG64" i="17"/>
  <c r="X64" i="118"/>
  <c r="AG68" i="17"/>
  <c r="X68" i="118"/>
  <c r="X70"/>
  <c r="AG70" i="17"/>
  <c r="X74" i="118"/>
  <c r="AG74" i="17"/>
  <c r="AE81" i="88"/>
  <c r="AE83"/>
  <c r="X82" i="118"/>
  <c r="AG82" i="17"/>
  <c r="AG91"/>
  <c r="X91" i="118"/>
  <c r="X95"/>
  <c r="AG95" i="17"/>
  <c r="X150" i="118"/>
  <c r="AG150" i="17"/>
  <c r="X154" i="118"/>
  <c r="AG154" i="17"/>
  <c r="X158" i="118"/>
  <c r="AG158" i="17"/>
  <c r="AG160"/>
  <c r="X160" i="118"/>
  <c r="AG164" i="17"/>
  <c r="X164" i="118"/>
  <c r="X195"/>
  <c r="AG195" i="17"/>
  <c r="X199" i="118"/>
  <c r="AG199" i="17"/>
  <c r="AG203"/>
  <c r="X203" i="118"/>
  <c r="X207"/>
  <c r="AG207" i="17"/>
  <c r="X217" i="118"/>
  <c r="AG217" i="17"/>
  <c r="X221" i="118"/>
  <c r="AG221" i="17"/>
  <c r="X230" i="118"/>
  <c r="AG230" i="17"/>
  <c r="I17" i="109"/>
  <c r="K17" s="1"/>
  <c r="S254" i="118"/>
  <c r="X47"/>
  <c r="X49"/>
  <c r="AG49" i="17"/>
  <c r="AG51"/>
  <c r="X85" i="118"/>
  <c r="AG85" i="17"/>
  <c r="X87" i="118"/>
  <c r="AG87" i="17"/>
  <c r="X89" i="118"/>
  <c r="AG89" i="17"/>
  <c r="AE102" i="88"/>
  <c r="AG100" i="17"/>
  <c r="X100" i="118"/>
  <c r="X109"/>
  <c r="AG109" i="17"/>
  <c r="X111" i="118"/>
  <c r="AG111" i="17"/>
  <c r="X113" i="118"/>
  <c r="AG113" i="17"/>
  <c r="AG124"/>
  <c r="X124" i="118"/>
  <c r="X126"/>
  <c r="AG126" i="17"/>
  <c r="AG128"/>
  <c r="X128" i="118"/>
  <c r="X130"/>
  <c r="AG130" i="17"/>
  <c r="AG132"/>
  <c r="X132" i="118"/>
  <c r="X170"/>
  <c r="AG170" i="17"/>
  <c r="AG172"/>
  <c r="X172" i="118"/>
  <c r="X174"/>
  <c r="AG174" i="17"/>
  <c r="AG176"/>
  <c r="X176" i="118"/>
  <c r="X178"/>
  <c r="AG178" i="17"/>
  <c r="AG180"/>
  <c r="X180" i="118"/>
  <c r="X182"/>
  <c r="AG182" i="17"/>
  <c r="AG184"/>
  <c r="X184" i="118"/>
  <c r="AG249" i="17"/>
  <c r="AE258" i="88"/>
  <c r="AE261"/>
  <c r="AG260" i="17"/>
  <c r="X270" i="118"/>
  <c r="AG270" i="17"/>
  <c r="AB121" i="102"/>
  <c r="AE311"/>
  <c r="AE315"/>
  <c r="AE323"/>
  <c r="AE301" i="99"/>
  <c r="AE333"/>
  <c r="D15" i="117" s="1"/>
  <c r="AD339" i="99"/>
  <c r="AE381"/>
  <c r="AB8" i="105" s="1"/>
  <c r="AB18" s="1"/>
  <c r="Z121" i="98"/>
  <c r="AE282"/>
  <c r="AE288"/>
  <c r="AE292"/>
  <c r="AE296"/>
  <c r="Z77" i="97"/>
  <c r="Z121"/>
  <c r="AE319" i="103"/>
  <c r="AG319" i="17" s="1"/>
  <c r="AE333" i="103"/>
  <c r="D12" i="117" s="1"/>
  <c r="AE381" i="103"/>
  <c r="Y381"/>
  <c r="Z121" i="96"/>
  <c r="Z340" s="1"/>
  <c r="Z345" s="1"/>
  <c r="Z382" s="1"/>
  <c r="AC300" i="17"/>
  <c r="T300" i="118" s="1"/>
  <c r="AE309" i="95"/>
  <c r="X16" i="105"/>
  <c r="AE280" i="94"/>
  <c r="AE296"/>
  <c r="AC292" i="17"/>
  <c r="T292" i="118" s="1"/>
  <c r="AE308" i="91"/>
  <c r="AE310"/>
  <c r="X310" i="118" s="1"/>
  <c r="AE314" i="91"/>
  <c r="AE316"/>
  <c r="AE319"/>
  <c r="AE321"/>
  <c r="AE323"/>
  <c r="X323" i="118" s="1"/>
  <c r="Z381" i="91"/>
  <c r="AB121" i="90"/>
  <c r="Y121" i="88"/>
  <c r="AE293"/>
  <c r="AC24" i="17"/>
  <c r="T24" i="118" s="1"/>
  <c r="AC27" i="17"/>
  <c r="T27" i="118" s="1"/>
  <c r="AC28" i="17"/>
  <c r="T28" i="118" s="1"/>
  <c r="AC30" i="17"/>
  <c r="T30" i="118" s="1"/>
  <c r="AC32" i="17"/>
  <c r="T32" i="118" s="1"/>
  <c r="AC34" i="17"/>
  <c r="T34" i="118" s="1"/>
  <c r="AC37" i="17"/>
  <c r="T37" i="118" s="1"/>
  <c r="AC39" i="17"/>
  <c r="T39" i="118" s="1"/>
  <c r="AC41" i="17"/>
  <c r="T41" i="118" s="1"/>
  <c r="AC253" i="17"/>
  <c r="T253" i="118" s="1"/>
  <c r="AC309" i="17"/>
  <c r="T309" i="118" s="1"/>
  <c r="Z77" i="102"/>
  <c r="AC114"/>
  <c r="AC134"/>
  <c r="AE287" i="88"/>
  <c r="AE295"/>
  <c r="AE303"/>
  <c r="X14" i="105"/>
  <c r="X9"/>
  <c r="X19" s="1"/>
  <c r="X46" i="118"/>
  <c r="AG46" i="17"/>
  <c r="AG84"/>
  <c r="X84" i="118"/>
  <c r="AE90" i="88"/>
  <c r="AG88" i="17"/>
  <c r="X88" i="118"/>
  <c r="X97"/>
  <c r="AG97" i="17"/>
  <c r="AG99"/>
  <c r="X99" i="118"/>
  <c r="X101"/>
  <c r="AG101" i="17"/>
  <c r="AE114" i="88"/>
  <c r="AG112" i="17"/>
  <c r="X112" i="118"/>
  <c r="AG127" i="17"/>
  <c r="X127" i="118"/>
  <c r="X129"/>
  <c r="AG129" i="17"/>
  <c r="AG131"/>
  <c r="X131" i="118"/>
  <c r="X133"/>
  <c r="AG133" i="17"/>
  <c r="AE144" i="88"/>
  <c r="X171" i="118"/>
  <c r="AG171" i="17"/>
  <c r="X173" i="118"/>
  <c r="AG173" i="17"/>
  <c r="AG175"/>
  <c r="X175" i="118"/>
  <c r="X177"/>
  <c r="AG177" i="17"/>
  <c r="X179" i="118"/>
  <c r="AG179" i="17"/>
  <c r="X181" i="118"/>
  <c r="AG181" i="17"/>
  <c r="AG183"/>
  <c r="X183" i="118"/>
  <c r="X185"/>
  <c r="AG185" i="17"/>
  <c r="AG248"/>
  <c r="X248" i="118"/>
  <c r="X269"/>
  <c r="AG269" i="17"/>
  <c r="X329" i="118"/>
  <c r="AG329" i="17"/>
  <c r="AG332"/>
  <c r="X332" i="118"/>
  <c r="K4" i="117"/>
  <c r="K18" s="1"/>
  <c r="X338" i="118"/>
  <c r="AG338" i="17"/>
  <c r="AE344" i="88"/>
  <c r="AG361" i="17"/>
  <c r="X361" i="118"/>
  <c r="AG365" i="17"/>
  <c r="X365" i="118"/>
  <c r="AG369" i="17"/>
  <c r="X369" i="118"/>
  <c r="AG373" i="17"/>
  <c r="X373" i="118"/>
  <c r="AG377" i="17"/>
  <c r="X377" i="118"/>
  <c r="X317"/>
  <c r="AG317" i="17"/>
  <c r="AE303" i="97"/>
  <c r="AE309"/>
  <c r="AE311"/>
  <c r="AE313"/>
  <c r="AE315"/>
  <c r="AE320"/>
  <c r="AE324"/>
  <c r="AD344"/>
  <c r="AD21" i="103"/>
  <c r="AC76"/>
  <c r="Y77"/>
  <c r="AC81"/>
  <c r="AD102"/>
  <c r="AE108"/>
  <c r="AC120"/>
  <c r="Y121"/>
  <c r="Y340" s="1"/>
  <c r="Y345" s="1"/>
  <c r="Y382" s="1"/>
  <c r="AC165"/>
  <c r="AC166" s="1"/>
  <c r="Z188"/>
  <c r="AC239"/>
  <c r="AE243"/>
  <c r="AD250"/>
  <c r="AC254"/>
  <c r="AD258"/>
  <c r="AC276"/>
  <c r="AE280"/>
  <c r="AE282"/>
  <c r="AE284"/>
  <c r="AE286"/>
  <c r="AE288"/>
  <c r="AE290"/>
  <c r="AE292"/>
  <c r="AE294"/>
  <c r="AE296"/>
  <c r="AE298"/>
  <c r="AE300"/>
  <c r="AE302"/>
  <c r="AE344"/>
  <c r="AD358"/>
  <c r="AC21" i="96"/>
  <c r="AC45" s="1"/>
  <c r="AD96"/>
  <c r="AC102"/>
  <c r="AD140"/>
  <c r="AD211"/>
  <c r="AC250"/>
  <c r="AC258"/>
  <c r="AE279"/>
  <c r="AC344"/>
  <c r="AD358"/>
  <c r="AC21" i="95"/>
  <c r="AD96"/>
  <c r="AE102"/>
  <c r="AD140"/>
  <c r="Y188"/>
  <c r="AD211"/>
  <c r="AC250"/>
  <c r="AE258"/>
  <c r="AE281"/>
  <c r="AE283"/>
  <c r="AE285"/>
  <c r="AE287"/>
  <c r="AE289"/>
  <c r="AE291"/>
  <c r="AE293"/>
  <c r="AE295"/>
  <c r="AE297"/>
  <c r="AE299"/>
  <c r="AE301"/>
  <c r="AE303"/>
  <c r="AE333"/>
  <c r="D10" i="117" s="1"/>
  <c r="AD339" i="95"/>
  <c r="AE380"/>
  <c r="Y381"/>
  <c r="AE52" i="94"/>
  <c r="Z77"/>
  <c r="AD81"/>
  <c r="AC90"/>
  <c r="AD108"/>
  <c r="AC114"/>
  <c r="AD120"/>
  <c r="AD121" s="1"/>
  <c r="Z121"/>
  <c r="AC134"/>
  <c r="Y16" i="105"/>
  <c r="AC144" i="94"/>
  <c r="AD165"/>
  <c r="AD166" s="1"/>
  <c r="AD188" s="1"/>
  <c r="AC186"/>
  <c r="AC187" s="1"/>
  <c r="AD243"/>
  <c r="AD254"/>
  <c r="AE333"/>
  <c r="D9" i="117" s="1"/>
  <c r="AD339" i="94"/>
  <c r="AE380"/>
  <c r="Y381"/>
  <c r="AE52" i="93"/>
  <c r="AD90"/>
  <c r="AE96"/>
  <c r="AD134"/>
  <c r="AE140"/>
  <c r="AD144"/>
  <c r="AD186"/>
  <c r="AD187" s="1"/>
  <c r="AC211"/>
  <c r="AC225"/>
  <c r="AC234"/>
  <c r="AC358"/>
  <c r="Z381"/>
  <c r="AC44" i="92"/>
  <c r="AD52"/>
  <c r="AD90"/>
  <c r="AC96"/>
  <c r="AD114"/>
  <c r="AD121" s="1"/>
  <c r="AB121"/>
  <c r="AD134"/>
  <c r="AE140"/>
  <c r="AD144"/>
  <c r="AD186"/>
  <c r="AD187" s="1"/>
  <c r="AC211"/>
  <c r="AC225"/>
  <c r="AC234"/>
  <c r="AE309"/>
  <c r="AE311"/>
  <c r="AE313"/>
  <c r="AE315"/>
  <c r="AE320"/>
  <c r="AE324"/>
  <c r="AD344"/>
  <c r="AD21" i="91"/>
  <c r="AC76"/>
  <c r="Y77"/>
  <c r="AC81"/>
  <c r="AD102"/>
  <c r="AE108"/>
  <c r="AC120"/>
  <c r="Y121"/>
  <c r="Y340" s="1"/>
  <c r="Y345" s="1"/>
  <c r="Y382" s="1"/>
  <c r="AC140"/>
  <c r="AC165"/>
  <c r="AC166" s="1"/>
  <c r="AD243"/>
  <c r="AD254"/>
  <c r="AD276"/>
  <c r="AE280"/>
  <c r="AE282"/>
  <c r="AE284"/>
  <c r="AE286"/>
  <c r="AG286" i="17" s="1"/>
  <c r="AE288" i="91"/>
  <c r="AE290"/>
  <c r="AE292"/>
  <c r="AE294"/>
  <c r="AG294" i="17" s="1"/>
  <c r="AE296" i="91"/>
  <c r="AE298"/>
  <c r="AE300"/>
  <c r="AE302"/>
  <c r="AG302" i="17" s="1"/>
  <c r="AD344" i="91"/>
  <c r="AD21" i="90"/>
  <c r="AC76"/>
  <c r="AC77" s="1"/>
  <c r="Y77"/>
  <c r="AE81"/>
  <c r="AD102"/>
  <c r="AC108"/>
  <c r="AE120"/>
  <c r="Y121"/>
  <c r="AC165"/>
  <c r="AC166" s="1"/>
  <c r="AD250"/>
  <c r="AE254"/>
  <c r="AD339"/>
  <c r="AC380"/>
  <c r="Y381"/>
  <c r="AC52" i="88"/>
  <c r="AC77" s="1"/>
  <c r="Z77"/>
  <c r="AD81"/>
  <c r="AD108"/>
  <c r="AD120"/>
  <c r="AD121" s="1"/>
  <c r="Z121"/>
  <c r="AC134"/>
  <c r="AD165"/>
  <c r="AD166" s="1"/>
  <c r="AC186"/>
  <c r="AC187" s="1"/>
  <c r="AD243"/>
  <c r="AD254"/>
  <c r="AD358"/>
  <c r="Z326" i="97"/>
  <c r="Z326" i="95"/>
  <c r="Z326" i="92"/>
  <c r="Y14" i="105"/>
  <c r="Y9"/>
  <c r="Y19" s="1"/>
  <c r="X25" i="118"/>
  <c r="AG25" i="17"/>
  <c r="X27" i="118"/>
  <c r="AG27" i="17"/>
  <c r="X29" i="118"/>
  <c r="AG29" i="17"/>
  <c r="X31" i="118"/>
  <c r="AG31" i="17"/>
  <c r="X33" i="118"/>
  <c r="AG33" i="17"/>
  <c r="X35" i="118"/>
  <c r="AG35" i="17"/>
  <c r="X37" i="118"/>
  <c r="AG37" i="17"/>
  <c r="X39" i="118"/>
  <c r="AG39" i="17"/>
  <c r="X41" i="118"/>
  <c r="AG41" i="17"/>
  <c r="X43" i="118"/>
  <c r="AG43" i="17"/>
  <c r="X55" i="118"/>
  <c r="AG55" i="17"/>
  <c r="X57" i="118"/>
  <c r="AG57" i="17"/>
  <c r="X59" i="118"/>
  <c r="AG59" i="17"/>
  <c r="X61" i="118"/>
  <c r="AG61" i="17"/>
  <c r="X63" i="118"/>
  <c r="AG63" i="17"/>
  <c r="X65" i="118"/>
  <c r="AG65" i="17"/>
  <c r="AG67"/>
  <c r="X67" i="118"/>
  <c r="X69"/>
  <c r="AG69" i="17"/>
  <c r="X71" i="118"/>
  <c r="AG71" i="17"/>
  <c r="X73" i="118"/>
  <c r="AG73" i="17"/>
  <c r="AG75"/>
  <c r="X75" i="118"/>
  <c r="X78"/>
  <c r="AG78" i="17"/>
  <c r="X94" i="118"/>
  <c r="AG94" i="17"/>
  <c r="X103" i="118"/>
  <c r="AG103" i="17"/>
  <c r="X105" i="118"/>
  <c r="AG105" i="17"/>
  <c r="AG107"/>
  <c r="X107" i="118"/>
  <c r="X117"/>
  <c r="AG117" i="17"/>
  <c r="X119" i="118"/>
  <c r="AG119" i="17"/>
  <c r="AE140" i="88"/>
  <c r="X138" i="118"/>
  <c r="AG138" i="17"/>
  <c r="X149" i="118"/>
  <c r="AG149" i="17"/>
  <c r="X151" i="118"/>
  <c r="AG151" i="17"/>
  <c r="X153" i="118"/>
  <c r="AG153" i="17"/>
  <c r="X155" i="118"/>
  <c r="AG155" i="17"/>
  <c r="X157" i="118"/>
  <c r="AG157" i="17"/>
  <c r="X159" i="118"/>
  <c r="AG159" i="17"/>
  <c r="X161" i="118"/>
  <c r="AG161" i="17"/>
  <c r="X163" i="118"/>
  <c r="AG163" i="17"/>
  <c r="X194" i="118"/>
  <c r="AG194" i="17"/>
  <c r="AG196"/>
  <c r="X196" i="118"/>
  <c r="X198"/>
  <c r="AG198" i="17"/>
  <c r="AG200"/>
  <c r="X200" i="118"/>
  <c r="X202"/>
  <c r="AG202" i="17"/>
  <c r="AG204"/>
  <c r="X204" i="118"/>
  <c r="X206"/>
  <c r="AG206" i="17"/>
  <c r="AG208"/>
  <c r="X208" i="118"/>
  <c r="X210"/>
  <c r="AG210" i="17"/>
  <c r="AG216"/>
  <c r="X216" i="118"/>
  <c r="X218"/>
  <c r="AG218" i="17"/>
  <c r="AG220"/>
  <c r="X220" i="118"/>
  <c r="X222"/>
  <c r="AG222" i="17"/>
  <c r="AG224"/>
  <c r="X224" i="118"/>
  <c r="X229"/>
  <c r="AG229" i="17"/>
  <c r="X231" i="118"/>
  <c r="AG231" i="17"/>
  <c r="X233" i="118"/>
  <c r="AG233" i="17"/>
  <c r="X237" i="118"/>
  <c r="AG237" i="17"/>
  <c r="X253" i="118"/>
  <c r="AG253" i="17"/>
  <c r="AG349"/>
  <c r="X349" i="118"/>
  <c r="AG351" i="17"/>
  <c r="X351" i="118"/>
  <c r="AG353" i="17"/>
  <c r="X353" i="118"/>
  <c r="AG355" i="17"/>
  <c r="X355" i="118"/>
  <c r="AG357" i="17"/>
  <c r="X357" i="118"/>
  <c r="X325"/>
  <c r="AG325" i="17"/>
  <c r="X306" i="118"/>
  <c r="AG306" i="17"/>
  <c r="AE333" i="97"/>
  <c r="D13" i="117" s="1"/>
  <c r="AD339" i="97"/>
  <c r="AE380"/>
  <c r="AE381" s="1"/>
  <c r="Y381"/>
  <c r="AE52" i="103"/>
  <c r="Z77"/>
  <c r="AD81"/>
  <c r="AC90"/>
  <c r="AD108"/>
  <c r="AC114"/>
  <c r="AD120"/>
  <c r="Z121"/>
  <c r="AC134"/>
  <c r="AC144"/>
  <c r="AD165"/>
  <c r="AD166" s="1"/>
  <c r="AC186"/>
  <c r="AC187" s="1"/>
  <c r="AC188" s="1"/>
  <c r="AD243"/>
  <c r="AD254"/>
  <c r="AD276"/>
  <c r="AD344"/>
  <c r="AD21" i="96"/>
  <c r="AC76"/>
  <c r="Y77"/>
  <c r="AC81"/>
  <c r="AD102"/>
  <c r="AE108"/>
  <c r="AC120"/>
  <c r="Y121"/>
  <c r="AC165"/>
  <c r="AC166" s="1"/>
  <c r="Z188"/>
  <c r="AC239"/>
  <c r="AE243"/>
  <c r="AD250"/>
  <c r="AC254"/>
  <c r="AD258"/>
  <c r="AE276"/>
  <c r="AD344"/>
  <c r="AD21" i="95"/>
  <c r="AC76"/>
  <c r="Y77"/>
  <c r="AE81"/>
  <c r="AD102"/>
  <c r="AC108"/>
  <c r="AE120"/>
  <c r="Y121"/>
  <c r="AC165"/>
  <c r="AC166" s="1"/>
  <c r="AC188" s="1"/>
  <c r="AC243"/>
  <c r="AD250"/>
  <c r="AE254"/>
  <c r="AD258"/>
  <c r="AC276"/>
  <c r="AE358"/>
  <c r="Z381"/>
  <c r="AC44" i="94"/>
  <c r="AD52"/>
  <c r="AD90"/>
  <c r="AE96"/>
  <c r="AD114"/>
  <c r="AB121"/>
  <c r="AD134"/>
  <c r="AC140"/>
  <c r="AD144"/>
  <c r="AD186"/>
  <c r="AD187" s="1"/>
  <c r="AC211"/>
  <c r="AC225"/>
  <c r="AC234"/>
  <c r="AE323"/>
  <c r="AE358"/>
  <c r="Z381"/>
  <c r="AC44" i="93"/>
  <c r="AD52"/>
  <c r="AD96"/>
  <c r="AC102"/>
  <c r="AD140"/>
  <c r="AD211"/>
  <c r="AC250"/>
  <c r="AE258"/>
  <c r="AC344"/>
  <c r="AD358"/>
  <c r="AC21" i="92"/>
  <c r="AD96"/>
  <c r="AE102"/>
  <c r="AD140"/>
  <c r="AD211"/>
  <c r="AC250"/>
  <c r="AE258"/>
  <c r="AD276"/>
  <c r="AC326"/>
  <c r="AE281"/>
  <c r="AE283"/>
  <c r="AE285"/>
  <c r="AE287"/>
  <c r="AE289"/>
  <c r="AE291"/>
  <c r="AE293"/>
  <c r="AE295"/>
  <c r="AE297"/>
  <c r="AE299"/>
  <c r="AE301"/>
  <c r="AE303"/>
  <c r="AE333"/>
  <c r="D7" i="117" s="1"/>
  <c r="AD339" i="92"/>
  <c r="AE380"/>
  <c r="Y381"/>
  <c r="AE52" i="91"/>
  <c r="Z77"/>
  <c r="AD81"/>
  <c r="AC90"/>
  <c r="AD108"/>
  <c r="AD121" s="1"/>
  <c r="AC114"/>
  <c r="AD120"/>
  <c r="Z121"/>
  <c r="AC134"/>
  <c r="AD165"/>
  <c r="AD166" s="1"/>
  <c r="AC186"/>
  <c r="AC187" s="1"/>
  <c r="AC234"/>
  <c r="AC243"/>
  <c r="AE333"/>
  <c r="D6" i="117" s="1"/>
  <c r="AD339" i="91"/>
  <c r="AC380"/>
  <c r="AC381" s="1"/>
  <c r="Y381"/>
  <c r="AC52" i="90"/>
  <c r="Z77"/>
  <c r="AD81"/>
  <c r="AE90"/>
  <c r="AD108"/>
  <c r="AE114"/>
  <c r="AD120"/>
  <c r="AD121" s="1"/>
  <c r="Z121"/>
  <c r="AC134"/>
  <c r="AE144"/>
  <c r="AD165"/>
  <c r="AD166" s="1"/>
  <c r="AD188" s="1"/>
  <c r="AC186"/>
  <c r="AC187" s="1"/>
  <c r="AC188" s="1"/>
  <c r="AD243"/>
  <c r="AD276"/>
  <c r="AE280"/>
  <c r="X280" i="118" s="1"/>
  <c r="AE282" i="90"/>
  <c r="AG282" i="17" s="1"/>
  <c r="AE284" i="90"/>
  <c r="X284" i="118" s="1"/>
  <c r="AE286" i="90"/>
  <c r="AE288"/>
  <c r="X288" i="118" s="1"/>
  <c r="AE290" i="90"/>
  <c r="AG290" i="17" s="1"/>
  <c r="AD333" i="90"/>
  <c r="AC358"/>
  <c r="Z381"/>
  <c r="AC44" i="88"/>
  <c r="AC45" s="1"/>
  <c r="AD52"/>
  <c r="AD90"/>
  <c r="AC96"/>
  <c r="AD114"/>
  <c r="AB121"/>
  <c r="AD134"/>
  <c r="AD144"/>
  <c r="AD186"/>
  <c r="AD187" s="1"/>
  <c r="AC211"/>
  <c r="AC225"/>
  <c r="AC234"/>
  <c r="AE309"/>
  <c r="AE311"/>
  <c r="AE313"/>
  <c r="AE315"/>
  <c r="AE320"/>
  <c r="AE324"/>
  <c r="AD344"/>
  <c r="Z326"/>
  <c r="S288" i="118"/>
  <c r="H10" i="105"/>
  <c r="H11" s="1"/>
  <c r="Y21" i="17"/>
  <c r="P21" i="118" s="1"/>
  <c r="P17"/>
  <c r="AB44" i="17"/>
  <c r="S23" i="118"/>
  <c r="Y52" i="17"/>
  <c r="P52" i="118" s="1"/>
  <c r="P48"/>
  <c r="AB52" i="17"/>
  <c r="S52" i="118" s="1"/>
  <c r="S48"/>
  <c r="Y76" i="17"/>
  <c r="P76" i="118" s="1"/>
  <c r="P54"/>
  <c r="AB76" i="17"/>
  <c r="S54" i="118"/>
  <c r="Y81" i="17"/>
  <c r="P81" i="118" s="1"/>
  <c r="P79"/>
  <c r="AB81" i="17"/>
  <c r="S79" i="118"/>
  <c r="Y83" i="17"/>
  <c r="P83" i="118" s="1"/>
  <c r="P82"/>
  <c r="Y90" i="17"/>
  <c r="P90" i="118" s="1"/>
  <c r="P86"/>
  <c r="Y102" i="17"/>
  <c r="P102" i="118" s="1"/>
  <c r="P98"/>
  <c r="AB102" i="17"/>
  <c r="S102" i="118" s="1"/>
  <c r="S98"/>
  <c r="I32" i="109"/>
  <c r="K32" s="1"/>
  <c r="S99" i="118"/>
  <c r="I33" i="109"/>
  <c r="K33" s="1"/>
  <c r="S100" i="118"/>
  <c r="Y108" i="17"/>
  <c r="P108" i="118" s="1"/>
  <c r="P104"/>
  <c r="AB108" i="17"/>
  <c r="S108" i="118" s="1"/>
  <c r="S104"/>
  <c r="I35" i="109"/>
  <c r="K35" s="1"/>
  <c r="S105" i="118"/>
  <c r="Y114" i="17"/>
  <c r="P114" i="118" s="1"/>
  <c r="P110"/>
  <c r="AB114" i="17"/>
  <c r="S114" i="118" s="1"/>
  <c r="S110"/>
  <c r="Y120" i="17"/>
  <c r="P120" i="118" s="1"/>
  <c r="P116"/>
  <c r="AB120" i="17"/>
  <c r="S120" i="118" s="1"/>
  <c r="S116"/>
  <c r="Y134" i="17"/>
  <c r="P134" i="118" s="1"/>
  <c r="P125"/>
  <c r="I12" i="109"/>
  <c r="K12" s="1"/>
  <c r="S126" i="118"/>
  <c r="I11" i="109"/>
  <c r="K11" s="1"/>
  <c r="S127" i="118"/>
  <c r="I10" i="109"/>
  <c r="K10" s="1"/>
  <c r="S131" i="118"/>
  <c r="Y140" i="17"/>
  <c r="P140" i="118" s="1"/>
  <c r="P136"/>
  <c r="AB140" i="17"/>
  <c r="S140" i="118" s="1"/>
  <c r="S136"/>
  <c r="Y144" i="17"/>
  <c r="P144" i="118" s="1"/>
  <c r="P142"/>
  <c r="AB144" i="17"/>
  <c r="S142" i="118"/>
  <c r="Y165" i="17"/>
  <c r="P148" i="118"/>
  <c r="AB165" i="17"/>
  <c r="S148" i="118"/>
  <c r="Y186" i="17"/>
  <c r="P169" i="118"/>
  <c r="AB186" i="17"/>
  <c r="S169" i="118"/>
  <c r="Y211" i="17"/>
  <c r="P211" i="118" s="1"/>
  <c r="P192"/>
  <c r="AB211" i="17"/>
  <c r="S211" i="118" s="1"/>
  <c r="S196"/>
  <c r="Z234" i="17"/>
  <c r="Q234" i="118" s="1"/>
  <c r="Q227"/>
  <c r="T227"/>
  <c r="Z243" i="17"/>
  <c r="Q243" i="118" s="1"/>
  <c r="Q241"/>
  <c r="AC243" i="17"/>
  <c r="T243" i="118" s="1"/>
  <c r="T241"/>
  <c r="Z250" i="17"/>
  <c r="Q250" i="118" s="1"/>
  <c r="Q247"/>
  <c r="T247"/>
  <c r="Z254" i="17"/>
  <c r="Q254" i="118" s="1"/>
  <c r="Q252"/>
  <c r="Y258" i="17"/>
  <c r="P258" i="118" s="1"/>
  <c r="P256"/>
  <c r="AB258" i="17"/>
  <c r="S258" i="118" s="1"/>
  <c r="S256"/>
  <c r="Y261" i="17"/>
  <c r="P261" i="118" s="1"/>
  <c r="P260"/>
  <c r="AB261" i="17"/>
  <c r="S260" i="118"/>
  <c r="Y265" i="17"/>
  <c r="P265" i="118" s="1"/>
  <c r="P264"/>
  <c r="Z272" i="17"/>
  <c r="Q272" i="118" s="1"/>
  <c r="Q267"/>
  <c r="Z276" i="17"/>
  <c r="Q276" i="118" s="1"/>
  <c r="Q274"/>
  <c r="T274"/>
  <c r="Y333" i="17"/>
  <c r="P333" i="118" s="1"/>
  <c r="P330"/>
  <c r="Y339" i="17"/>
  <c r="P339" i="118" s="1"/>
  <c r="P335"/>
  <c r="AE342" i="17"/>
  <c r="Q342" i="118"/>
  <c r="AD343" i="17"/>
  <c r="P343" i="118"/>
  <c r="Z358" i="17"/>
  <c r="Q358" i="118" s="1"/>
  <c r="Q348"/>
  <c r="T348"/>
  <c r="Z380" i="17"/>
  <c r="Q380" i="118" s="1"/>
  <c r="Q360"/>
  <c r="T360"/>
  <c r="Z21" i="17"/>
  <c r="Q21" i="118" s="1"/>
  <c r="Q17"/>
  <c r="T17"/>
  <c r="Z44" i="17"/>
  <c r="Q44" i="118" s="1"/>
  <c r="Q23"/>
  <c r="Z52" i="17"/>
  <c r="Q52" i="118" s="1"/>
  <c r="Q48"/>
  <c r="Z76" i="17"/>
  <c r="Q76" i="118" s="1"/>
  <c r="Q54"/>
  <c r="Z81" i="17"/>
  <c r="Q81" i="118" s="1"/>
  <c r="Q79"/>
  <c r="T79"/>
  <c r="Z83" i="17"/>
  <c r="Q83" i="118" s="1"/>
  <c r="Q82"/>
  <c r="Z90" i="17"/>
  <c r="Q90" i="118" s="1"/>
  <c r="Q86"/>
  <c r="Z96" i="17"/>
  <c r="Q96" i="118" s="1"/>
  <c r="Q92"/>
  <c r="Z102" i="17"/>
  <c r="Q102" i="118" s="1"/>
  <c r="Q98"/>
  <c r="T98"/>
  <c r="T99"/>
  <c r="J33" i="109"/>
  <c r="L33" s="1"/>
  <c r="T100" i="118"/>
  <c r="Z108" i="17"/>
  <c r="Q108" i="118" s="1"/>
  <c r="Q104"/>
  <c r="AC108" i="17"/>
  <c r="T108" i="118" s="1"/>
  <c r="T104"/>
  <c r="J35" i="109"/>
  <c r="L35" s="1"/>
  <c r="T105" i="118"/>
  <c r="Z114" i="17"/>
  <c r="Q114" i="118" s="1"/>
  <c r="Q110"/>
  <c r="Z120" i="17"/>
  <c r="Q120" i="118" s="1"/>
  <c r="Q116"/>
  <c r="T116"/>
  <c r="Z134" i="17"/>
  <c r="Q134" i="118" s="1"/>
  <c r="Q125"/>
  <c r="T126"/>
  <c r="T127"/>
  <c r="Z140" i="17"/>
  <c r="Q140" i="118" s="1"/>
  <c r="Q136"/>
  <c r="T136"/>
  <c r="Z144" i="17"/>
  <c r="Q144" i="118" s="1"/>
  <c r="Q142"/>
  <c r="T142"/>
  <c r="Z165" i="17"/>
  <c r="Q148" i="118"/>
  <c r="T148"/>
  <c r="Z186" i="17"/>
  <c r="Q169" i="118"/>
  <c r="Z211" i="17"/>
  <c r="Q211" i="118" s="1"/>
  <c r="Q192"/>
  <c r="Z225" i="17"/>
  <c r="Q225" i="118" s="1"/>
  <c r="Q214"/>
  <c r="AB225" i="17"/>
  <c r="S221" i="118"/>
  <c r="Y234" i="17"/>
  <c r="P234" i="118" s="1"/>
  <c r="P227"/>
  <c r="AB234" i="17"/>
  <c r="S230" i="118"/>
  <c r="I48" i="109"/>
  <c r="K48" s="1"/>
  <c r="S237" i="118"/>
  <c r="Y243" i="17"/>
  <c r="P243" i="118" s="1"/>
  <c r="P241"/>
  <c r="AB243" i="17"/>
  <c r="S243" i="118" s="1"/>
  <c r="S241"/>
  <c r="Y250" i="17"/>
  <c r="P250" i="118" s="1"/>
  <c r="P247"/>
  <c r="AB250" i="17"/>
  <c r="S247" i="118"/>
  <c r="Y254" i="17"/>
  <c r="P254" i="118" s="1"/>
  <c r="P252"/>
  <c r="Z258" i="17"/>
  <c r="Q258" i="118" s="1"/>
  <c r="Q256"/>
  <c r="AC258" i="17"/>
  <c r="T258" i="118" s="1"/>
  <c r="Z261" i="17"/>
  <c r="Q261" i="118" s="1"/>
  <c r="Q260"/>
  <c r="AC261" i="17"/>
  <c r="T260" i="118"/>
  <c r="Z265" i="17"/>
  <c r="Q265" i="118" s="1"/>
  <c r="Q264"/>
  <c r="Y272" i="17"/>
  <c r="P272" i="118" s="1"/>
  <c r="P267"/>
  <c r="AB272" i="17"/>
  <c r="S267" i="118"/>
  <c r="Y276" i="17"/>
  <c r="P276" i="118" s="1"/>
  <c r="P274"/>
  <c r="AB276" i="17"/>
  <c r="S274" i="118"/>
  <c r="I71" i="109"/>
  <c r="K71" s="1"/>
  <c r="S314" i="118"/>
  <c r="Z333" i="17"/>
  <c r="Q333" i="118" s="1"/>
  <c r="Q330"/>
  <c r="Z339" i="17"/>
  <c r="Q339" i="118" s="1"/>
  <c r="Q335"/>
  <c r="I57" i="109"/>
  <c r="K57" s="1"/>
  <c r="S338" i="118"/>
  <c r="Y358" i="17"/>
  <c r="P358" i="118" s="1"/>
  <c r="P348"/>
  <c r="Y380" i="17"/>
  <c r="P380" i="118" s="1"/>
  <c r="P360"/>
  <c r="AB380" i="17"/>
  <c r="S360" i="118"/>
  <c r="AE333" i="102"/>
  <c r="D16" i="117" s="1"/>
  <c r="G15"/>
  <c r="G14"/>
  <c r="G12"/>
  <c r="G10"/>
  <c r="G9"/>
  <c r="G8"/>
  <c r="G7"/>
  <c r="G6"/>
  <c r="G5"/>
  <c r="G4"/>
  <c r="G16"/>
  <c r="G13"/>
  <c r="G11"/>
  <c r="H18"/>
  <c r="AE339" i="102"/>
  <c r="F16" i="117"/>
  <c r="AE339" i="99"/>
  <c r="F15" i="117"/>
  <c r="AE339" i="98"/>
  <c r="F14" i="117"/>
  <c r="AE339" i="97"/>
  <c r="F13" i="117"/>
  <c r="AE339" i="103"/>
  <c r="F12" i="117"/>
  <c r="AE339" i="95"/>
  <c r="F10" i="117"/>
  <c r="AE339" i="94"/>
  <c r="F9" i="117"/>
  <c r="AE339" i="92"/>
  <c r="F7" i="117"/>
  <c r="AE339" i="88"/>
  <c r="F4" i="117"/>
  <c r="AC272" i="17"/>
  <c r="AE267"/>
  <c r="V267" i="118" s="1"/>
  <c r="AD254" i="90"/>
  <c r="AC264" i="17"/>
  <c r="AC291"/>
  <c r="T291" i="118" s="1"/>
  <c r="AC293" i="17"/>
  <c r="T293" i="118" s="1"/>
  <c r="AC295" i="17"/>
  <c r="T295" i="118" s="1"/>
  <c r="AC297" i="17"/>
  <c r="T297" i="118" s="1"/>
  <c r="AC299" i="17"/>
  <c r="T299" i="118" s="1"/>
  <c r="AC301" i="17"/>
  <c r="AC326" i="103"/>
  <c r="AC326" i="95"/>
  <c r="AC289" i="17"/>
  <c r="T289" i="118" s="1"/>
  <c r="AC326" i="102"/>
  <c r="AC326" i="88"/>
  <c r="AC326" i="98"/>
  <c r="AC326" i="93"/>
  <c r="AC287" i="17"/>
  <c r="T287" i="118" s="1"/>
  <c r="Y96" i="17"/>
  <c r="AB358"/>
  <c r="S358" i="118" s="1"/>
  <c r="Y225" i="17"/>
  <c r="P225" i="118" s="1"/>
  <c r="I10" i="105"/>
  <c r="I11" s="1"/>
  <c r="AC45" i="94"/>
  <c r="AD21"/>
  <c r="AC45" i="93"/>
  <c r="AD21"/>
  <c r="I62" i="109"/>
  <c r="I63"/>
  <c r="J10" i="105"/>
  <c r="I67" i="109"/>
  <c r="K67" s="1"/>
  <c r="M10" i="105"/>
  <c r="M11" s="1"/>
  <c r="Y344" i="17"/>
  <c r="P344" i="118" s="1"/>
  <c r="I13" i="109"/>
  <c r="K13" s="1"/>
  <c r="X10" i="105"/>
  <c r="X11" s="1"/>
  <c r="AE331" i="17"/>
  <c r="V331" i="118" s="1"/>
  <c r="J28" i="109"/>
  <c r="L28" s="1"/>
  <c r="AB90" i="17"/>
  <c r="S90" i="118" s="1"/>
  <c r="I28" i="109"/>
  <c r="K28" s="1"/>
  <c r="AB96" i="17"/>
  <c r="S96" i="118" s="1"/>
  <c r="I30" i="109"/>
  <c r="K30" s="1"/>
  <c r="AB134" i="17"/>
  <c r="I9" i="109"/>
  <c r="K9" s="1"/>
  <c r="AC339" i="17"/>
  <c r="T339" i="118" s="1"/>
  <c r="J47" i="109"/>
  <c r="L47" s="1"/>
  <c r="L87" s="1"/>
  <c r="AB339" i="17"/>
  <c r="S339" i="118" s="1"/>
  <c r="I47" i="109"/>
  <c r="K47" s="1"/>
  <c r="Z239" i="17"/>
  <c r="Q239" i="118" s="1"/>
  <c r="AE272" i="102"/>
  <c r="AE54" i="17"/>
  <c r="V54" i="118" s="1"/>
  <c r="AD17" i="17"/>
  <c r="U17" i="118" s="1"/>
  <c r="AD18" i="17"/>
  <c r="U18" i="118" s="1"/>
  <c r="AD19" i="17"/>
  <c r="U19" i="118" s="1"/>
  <c r="AD20" i="17"/>
  <c r="U20" i="118" s="1"/>
  <c r="AD23" i="17"/>
  <c r="AD24"/>
  <c r="U24" i="118" s="1"/>
  <c r="AD25" i="17"/>
  <c r="U25" i="118" s="1"/>
  <c r="AD26" i="17"/>
  <c r="U26" i="118" s="1"/>
  <c r="AD27" i="17"/>
  <c r="U27" i="118" s="1"/>
  <c r="AD28" i="17"/>
  <c r="U28" i="118" s="1"/>
  <c r="AD29" i="17"/>
  <c r="U29" i="118" s="1"/>
  <c r="AD30" i="17"/>
  <c r="U30" i="118" s="1"/>
  <c r="AD31" i="17"/>
  <c r="U31" i="118" s="1"/>
  <c r="AD32" i="17"/>
  <c r="U32" i="118" s="1"/>
  <c r="AD33" i="17"/>
  <c r="U33" i="118" s="1"/>
  <c r="AD34" i="17"/>
  <c r="U34" i="118" s="1"/>
  <c r="AD35" i="17"/>
  <c r="U35" i="118" s="1"/>
  <c r="AD36" i="17"/>
  <c r="U36" i="118" s="1"/>
  <c r="AD37" i="17"/>
  <c r="U37" i="118" s="1"/>
  <c r="AD38" i="17"/>
  <c r="U38" i="118" s="1"/>
  <c r="AD39" i="17"/>
  <c r="U39" i="118" s="1"/>
  <c r="AD40" i="17"/>
  <c r="U40" i="118" s="1"/>
  <c r="AD41" i="17"/>
  <c r="U41" i="118" s="1"/>
  <c r="AD42" i="17"/>
  <c r="U42" i="118" s="1"/>
  <c r="AD43" i="17"/>
  <c r="U43" i="118" s="1"/>
  <c r="AE46" i="17"/>
  <c r="V46" i="118" s="1"/>
  <c r="AE49" i="17"/>
  <c r="V49" i="118" s="1"/>
  <c r="AE50" i="17"/>
  <c r="V50" i="118" s="1"/>
  <c r="AE56" i="17"/>
  <c r="V56" i="118" s="1"/>
  <c r="AE58" i="17"/>
  <c r="V58" i="118" s="1"/>
  <c r="AE59" i="17"/>
  <c r="V59" i="118" s="1"/>
  <c r="AE60" i="17"/>
  <c r="V60" i="118" s="1"/>
  <c r="AE62" i="17"/>
  <c r="V62" i="118" s="1"/>
  <c r="AE64" i="17"/>
  <c r="V64" i="118" s="1"/>
  <c r="AE18" i="17"/>
  <c r="V18" i="118" s="1"/>
  <c r="AE19" i="17"/>
  <c r="V19" i="118" s="1"/>
  <c r="AE24" i="17"/>
  <c r="V24" i="118" s="1"/>
  <c r="AE27" i="17"/>
  <c r="V27" i="118" s="1"/>
  <c r="AE31" i="17"/>
  <c r="V31" i="118" s="1"/>
  <c r="AE34" i="17"/>
  <c r="V34" i="118" s="1"/>
  <c r="AE36" i="17"/>
  <c r="V36" i="118" s="1"/>
  <c r="AE39" i="17"/>
  <c r="V39" i="118" s="1"/>
  <c r="AE40" i="17"/>
  <c r="V40" i="118" s="1"/>
  <c r="AE42" i="17"/>
  <c r="V42" i="118" s="1"/>
  <c r="AE43" i="17"/>
  <c r="V43" i="118" s="1"/>
  <c r="AD46" i="17"/>
  <c r="U46" i="118" s="1"/>
  <c r="AD47" i="17"/>
  <c r="U47" i="118" s="1"/>
  <c r="AD49" i="17"/>
  <c r="U49" i="118" s="1"/>
  <c r="AD50" i="17"/>
  <c r="U50" i="118" s="1"/>
  <c r="AD51" i="17"/>
  <c r="U51" i="118" s="1"/>
  <c r="AD54" i="17"/>
  <c r="AD55"/>
  <c r="U55" i="118" s="1"/>
  <c r="AD56" i="17"/>
  <c r="U56" i="118" s="1"/>
  <c r="AD57" i="17"/>
  <c r="U57" i="118" s="1"/>
  <c r="AD58" i="17"/>
  <c r="U58" i="118" s="1"/>
  <c r="AD59" i="17"/>
  <c r="U59" i="118" s="1"/>
  <c r="AD60" i="17"/>
  <c r="U60" i="118" s="1"/>
  <c r="AD61" i="17"/>
  <c r="U61" i="118" s="1"/>
  <c r="AD62" i="17"/>
  <c r="U62" i="118" s="1"/>
  <c r="AD63" i="17"/>
  <c r="U63" i="118" s="1"/>
  <c r="AD64" i="17"/>
  <c r="U64" i="118" s="1"/>
  <c r="AD65" i="17"/>
  <c r="U65" i="118" s="1"/>
  <c r="AE66" i="17"/>
  <c r="V66" i="118" s="1"/>
  <c r="AE68" i="17"/>
  <c r="V68" i="118" s="1"/>
  <c r="AE69" i="17"/>
  <c r="V69" i="118" s="1"/>
  <c r="AE70" i="17"/>
  <c r="V70" i="118" s="1"/>
  <c r="AE72" i="17"/>
  <c r="V72" i="118" s="1"/>
  <c r="AE73" i="17"/>
  <c r="V73" i="118" s="1"/>
  <c r="AE74" i="17"/>
  <c r="V74" i="118" s="1"/>
  <c r="AE75" i="17"/>
  <c r="V75" i="118" s="1"/>
  <c r="AD78" i="17"/>
  <c r="U78" i="118" s="1"/>
  <c r="AD80" i="17"/>
  <c r="U80" i="118" s="1"/>
  <c r="AD84" i="17"/>
  <c r="U84" i="118" s="1"/>
  <c r="AD85" i="17"/>
  <c r="U85" i="118" s="1"/>
  <c r="AD87" i="17"/>
  <c r="U87" i="118" s="1"/>
  <c r="AD88" i="17"/>
  <c r="U88" i="118" s="1"/>
  <c r="AD89" i="17"/>
  <c r="U89" i="118" s="1"/>
  <c r="AD91" i="17"/>
  <c r="U91" i="118" s="1"/>
  <c r="AD93" i="17"/>
  <c r="U93" i="118" s="1"/>
  <c r="AD94" i="17"/>
  <c r="U94" i="118" s="1"/>
  <c r="AD95" i="17"/>
  <c r="U95" i="118" s="1"/>
  <c r="AD97" i="17"/>
  <c r="U97" i="118" s="1"/>
  <c r="AD99" i="17"/>
  <c r="U99" i="118" s="1"/>
  <c r="AD100" i="17"/>
  <c r="U100" i="118" s="1"/>
  <c r="AD101" i="17"/>
  <c r="U101" i="118" s="1"/>
  <c r="AD103" i="17"/>
  <c r="U103" i="118" s="1"/>
  <c r="AD105" i="17"/>
  <c r="U105" i="118" s="1"/>
  <c r="AD106" i="17"/>
  <c r="U106" i="118" s="1"/>
  <c r="AD107" i="17"/>
  <c r="U107" i="118" s="1"/>
  <c r="AD109" i="17"/>
  <c r="U109" i="118" s="1"/>
  <c r="AD111" i="17"/>
  <c r="U111" i="118" s="1"/>
  <c r="AD112" i="17"/>
  <c r="U112" i="118" s="1"/>
  <c r="AD113" i="17"/>
  <c r="U113" i="118" s="1"/>
  <c r="AD117" i="17"/>
  <c r="U117" i="118" s="1"/>
  <c r="AD118" i="17"/>
  <c r="U118" i="118" s="1"/>
  <c r="AD119" i="17"/>
  <c r="U119" i="118" s="1"/>
  <c r="AD124" i="17"/>
  <c r="U124" i="118" s="1"/>
  <c r="AD126" i="17"/>
  <c r="U126" i="118" s="1"/>
  <c r="AD127" i="17"/>
  <c r="U127" i="118" s="1"/>
  <c r="AD128" i="17"/>
  <c r="U128" i="118" s="1"/>
  <c r="AD129" i="17"/>
  <c r="U129" i="118" s="1"/>
  <c r="AD130" i="17"/>
  <c r="U130" i="118" s="1"/>
  <c r="AD131" i="17"/>
  <c r="U131" i="118" s="1"/>
  <c r="AD132" i="17"/>
  <c r="U132" i="118" s="1"/>
  <c r="AD133" i="17"/>
  <c r="U133" i="118" s="1"/>
  <c r="AD137" i="17"/>
  <c r="U137" i="118" s="1"/>
  <c r="AD138" i="17"/>
  <c r="U138" i="118" s="1"/>
  <c r="AD139" i="17"/>
  <c r="U139" i="118" s="1"/>
  <c r="AD143" i="17"/>
  <c r="U143" i="118" s="1"/>
  <c r="AD149" i="17"/>
  <c r="U149" i="118" s="1"/>
  <c r="AD150" i="17"/>
  <c r="U150" i="118" s="1"/>
  <c r="AD151" i="17"/>
  <c r="U151" i="118" s="1"/>
  <c r="AD152" i="17"/>
  <c r="U152" i="118" s="1"/>
  <c r="AD153" i="17"/>
  <c r="U153" i="118" s="1"/>
  <c r="AD154" i="17"/>
  <c r="U154" i="118" s="1"/>
  <c r="AD155" i="17"/>
  <c r="U155" i="118" s="1"/>
  <c r="AD156" i="17"/>
  <c r="U156" i="118" s="1"/>
  <c r="AD157" i="17"/>
  <c r="U157" i="118" s="1"/>
  <c r="AD158" i="17"/>
  <c r="U158" i="118" s="1"/>
  <c r="AD159" i="17"/>
  <c r="U159" i="118" s="1"/>
  <c r="AD160" i="17"/>
  <c r="U160" i="118" s="1"/>
  <c r="AD161" i="17"/>
  <c r="U161" i="118" s="1"/>
  <c r="AD162" i="17"/>
  <c r="U162" i="118" s="1"/>
  <c r="AD163" i="17"/>
  <c r="U163" i="118" s="1"/>
  <c r="AD164" i="17"/>
  <c r="U164" i="118" s="1"/>
  <c r="AD170" i="17"/>
  <c r="U170" i="118" s="1"/>
  <c r="AD171" i="17"/>
  <c r="U171" i="118" s="1"/>
  <c r="AD172" i="17"/>
  <c r="U172" i="118" s="1"/>
  <c r="AD173" i="17"/>
  <c r="U173" i="118" s="1"/>
  <c r="AD174" i="17"/>
  <c r="U174" i="118" s="1"/>
  <c r="AD175" i="17"/>
  <c r="U175" i="118" s="1"/>
  <c r="AD176" i="17"/>
  <c r="U176" i="118" s="1"/>
  <c r="AD177" i="17"/>
  <c r="U177" i="118" s="1"/>
  <c r="AD178" i="17"/>
  <c r="U178" i="118" s="1"/>
  <c r="AD179" i="17"/>
  <c r="U179" i="118" s="1"/>
  <c r="AD180" i="17"/>
  <c r="U180" i="118" s="1"/>
  <c r="AD181" i="17"/>
  <c r="U181" i="118" s="1"/>
  <c r="AD182" i="17"/>
  <c r="U182" i="118" s="1"/>
  <c r="AD183" i="17"/>
  <c r="U183" i="118" s="1"/>
  <c r="AD184" i="17"/>
  <c r="U184" i="118" s="1"/>
  <c r="AD185" i="17"/>
  <c r="U185" i="118" s="1"/>
  <c r="AD193" i="17"/>
  <c r="U193" i="118" s="1"/>
  <c r="AD194" i="17"/>
  <c r="U194" i="118" s="1"/>
  <c r="AD195" i="17"/>
  <c r="U195" i="118" s="1"/>
  <c r="AD196" i="17"/>
  <c r="U196" i="118" s="1"/>
  <c r="AD197" i="17"/>
  <c r="U197" i="118" s="1"/>
  <c r="AD198" i="17"/>
  <c r="U198" i="118" s="1"/>
  <c r="AD199" i="17"/>
  <c r="U199" i="118" s="1"/>
  <c r="AD200" i="17"/>
  <c r="U200" i="118" s="1"/>
  <c r="AD201" i="17"/>
  <c r="U201" i="118" s="1"/>
  <c r="AD202" i="17"/>
  <c r="U202" i="118" s="1"/>
  <c r="AD203" i="17"/>
  <c r="U203" i="118" s="1"/>
  <c r="AD204" i="17"/>
  <c r="U204" i="118" s="1"/>
  <c r="AD205" i="17"/>
  <c r="U205" i="118" s="1"/>
  <c r="AD206" i="17"/>
  <c r="U206" i="118" s="1"/>
  <c r="AD207" i="17"/>
  <c r="U207" i="118" s="1"/>
  <c r="AD208" i="17"/>
  <c r="U208" i="118" s="1"/>
  <c r="AD209" i="17"/>
  <c r="U209" i="118" s="1"/>
  <c r="AD210" i="17"/>
  <c r="U210" i="118" s="1"/>
  <c r="AD215" i="17"/>
  <c r="U215" i="118" s="1"/>
  <c r="AD216" i="17"/>
  <c r="U216" i="118" s="1"/>
  <c r="AD217" i="17"/>
  <c r="U217" i="118" s="1"/>
  <c r="AD218" i="17"/>
  <c r="U218" i="118" s="1"/>
  <c r="AD219" i="17"/>
  <c r="U219" i="118" s="1"/>
  <c r="AD220" i="17"/>
  <c r="U220" i="118" s="1"/>
  <c r="AD221" i="17"/>
  <c r="AD222"/>
  <c r="U222" i="118" s="1"/>
  <c r="AD223" i="17"/>
  <c r="U223" i="118" s="1"/>
  <c r="AD224" i="17"/>
  <c r="U224" i="118" s="1"/>
  <c r="AD228" i="17"/>
  <c r="U228" i="118" s="1"/>
  <c r="AD229" i="17"/>
  <c r="U229" i="118" s="1"/>
  <c r="AD230" i="17"/>
  <c r="AD231"/>
  <c r="U231" i="118" s="1"/>
  <c r="AD232" i="17"/>
  <c r="U232" i="118" s="1"/>
  <c r="AD233" i="17"/>
  <c r="U233" i="118" s="1"/>
  <c r="AD237" i="17"/>
  <c r="AD238"/>
  <c r="U238" i="118" s="1"/>
  <c r="AE242" i="17"/>
  <c r="V242" i="118" s="1"/>
  <c r="AE248" i="17"/>
  <c r="V248" i="118" s="1"/>
  <c r="AE249" i="17"/>
  <c r="V249" i="118" s="1"/>
  <c r="AE253" i="17"/>
  <c r="V253" i="118" s="1"/>
  <c r="AE257" i="17"/>
  <c r="V257" i="118" s="1"/>
  <c r="AE268" i="17"/>
  <c r="V268" i="118" s="1"/>
  <c r="AE269" i="17"/>
  <c r="V269" i="118" s="1"/>
  <c r="AE270" i="17"/>
  <c r="V270" i="118" s="1"/>
  <c r="AE271" i="17"/>
  <c r="V271" i="118" s="1"/>
  <c r="AE329" i="17"/>
  <c r="V329" i="118" s="1"/>
  <c r="AE332" i="17"/>
  <c r="V332" i="118" s="1"/>
  <c r="AE336" i="17"/>
  <c r="AE337"/>
  <c r="AE338"/>
  <c r="Z344"/>
  <c r="Q344" i="118" s="1"/>
  <c r="AD349" i="17"/>
  <c r="U349" i="118" s="1"/>
  <c r="AD350" i="17"/>
  <c r="U350" i="118" s="1"/>
  <c r="AD351" i="17"/>
  <c r="U351" i="118" s="1"/>
  <c r="AD352" i="17"/>
  <c r="U352" i="118" s="1"/>
  <c r="AD353" i="17"/>
  <c r="U353" i="118" s="1"/>
  <c r="AD354" i="17"/>
  <c r="U354" i="118" s="1"/>
  <c r="AD355" i="17"/>
  <c r="U355" i="118" s="1"/>
  <c r="AD356" i="17"/>
  <c r="U356" i="118" s="1"/>
  <c r="AD357" i="17"/>
  <c r="U357" i="118" s="1"/>
  <c r="AD361" i="17"/>
  <c r="U361" i="118" s="1"/>
  <c r="AD362" i="17"/>
  <c r="U362" i="118" s="1"/>
  <c r="AD363" i="17"/>
  <c r="U363" i="118" s="1"/>
  <c r="AD364" i="17"/>
  <c r="U364" i="118" s="1"/>
  <c r="AD365" i="17"/>
  <c r="U365" i="118" s="1"/>
  <c r="AD366" i="17"/>
  <c r="U366" i="118" s="1"/>
  <c r="AD367" i="17"/>
  <c r="U367" i="118" s="1"/>
  <c r="AD368" i="17"/>
  <c r="U368" i="118" s="1"/>
  <c r="AD369" i="17"/>
  <c r="U369" i="118" s="1"/>
  <c r="AD370" i="17"/>
  <c r="U370" i="118" s="1"/>
  <c r="AD371" i="17"/>
  <c r="U371" i="118" s="1"/>
  <c r="AD372" i="17"/>
  <c r="U372" i="118" s="1"/>
  <c r="AD373" i="17"/>
  <c r="U373" i="118" s="1"/>
  <c r="AD374" i="17"/>
  <c r="U374" i="118" s="1"/>
  <c r="AD375" i="17"/>
  <c r="U375" i="118" s="1"/>
  <c r="AD376" i="17"/>
  <c r="U376" i="118" s="1"/>
  <c r="AD377" i="17"/>
  <c r="U377" i="118" s="1"/>
  <c r="AD378" i="17"/>
  <c r="U378" i="118" s="1"/>
  <c r="AD379" i="17"/>
  <c r="U379" i="118" s="1"/>
  <c r="AD66" i="17"/>
  <c r="U66" i="118" s="1"/>
  <c r="AD67" i="17"/>
  <c r="U67" i="118" s="1"/>
  <c r="AD68" i="17"/>
  <c r="U68" i="118" s="1"/>
  <c r="AD69" i="17"/>
  <c r="U69" i="118" s="1"/>
  <c r="AD70" i="17"/>
  <c r="U70" i="118" s="1"/>
  <c r="AD71" i="17"/>
  <c r="U71" i="118" s="1"/>
  <c r="AD72" i="17"/>
  <c r="U72" i="118" s="1"/>
  <c r="AD73" i="17"/>
  <c r="U73" i="118" s="1"/>
  <c r="AD74" i="17"/>
  <c r="U74" i="118" s="1"/>
  <c r="AD75" i="17"/>
  <c r="U75" i="118" s="1"/>
  <c r="AE85" i="17"/>
  <c r="V85" i="118" s="1"/>
  <c r="AE87" i="17"/>
  <c r="V87" i="118" s="1"/>
  <c r="AE89" i="17"/>
  <c r="V89" i="118" s="1"/>
  <c r="AE91" i="17"/>
  <c r="V91" i="118" s="1"/>
  <c r="AE93" i="17"/>
  <c r="V93" i="118" s="1"/>
  <c r="AE95" i="17"/>
  <c r="V95" i="118" s="1"/>
  <c r="AE97" i="17"/>
  <c r="V97" i="118" s="1"/>
  <c r="AE100" i="17"/>
  <c r="V100" i="118" s="1"/>
  <c r="AE105" i="17"/>
  <c r="V105" i="118" s="1"/>
  <c r="AE106" i="17"/>
  <c r="V106" i="118" s="1"/>
  <c r="AE109" i="17"/>
  <c r="V109" i="118" s="1"/>
  <c r="AE111" i="17"/>
  <c r="V111" i="118" s="1"/>
  <c r="AE113" i="17"/>
  <c r="V113" i="118" s="1"/>
  <c r="AE117" i="17"/>
  <c r="V117" i="118" s="1"/>
  <c r="AE118" i="17"/>
  <c r="V118" i="118" s="1"/>
  <c r="AE124" i="17"/>
  <c r="V124" i="118" s="1"/>
  <c r="AE126" i="17"/>
  <c r="V126" i="118" s="1"/>
  <c r="AE127" i="17"/>
  <c r="V127" i="118" s="1"/>
  <c r="AE128" i="17"/>
  <c r="V128" i="118" s="1"/>
  <c r="AE130" i="17"/>
  <c r="V130" i="118" s="1"/>
  <c r="AE132" i="17"/>
  <c r="V132" i="118" s="1"/>
  <c r="AE137" i="17"/>
  <c r="V137" i="118" s="1"/>
  <c r="AE139" i="17"/>
  <c r="V139" i="118" s="1"/>
  <c r="AE143" i="17"/>
  <c r="V143" i="118" s="1"/>
  <c r="AE149" i="17"/>
  <c r="V149" i="118" s="1"/>
  <c r="AE150" i="17"/>
  <c r="V150" i="118" s="1"/>
  <c r="AE152" i="17"/>
  <c r="V152" i="118" s="1"/>
  <c r="AE153" i="17"/>
  <c r="V153" i="118" s="1"/>
  <c r="AE154" i="17"/>
  <c r="V154" i="118" s="1"/>
  <c r="AE155" i="17"/>
  <c r="V155" i="118" s="1"/>
  <c r="AE156" i="17"/>
  <c r="V156" i="118" s="1"/>
  <c r="AE158" i="17"/>
  <c r="V158" i="118" s="1"/>
  <c r="AE160" i="17"/>
  <c r="V160" i="118" s="1"/>
  <c r="AE162" i="17"/>
  <c r="V162" i="118" s="1"/>
  <c r="AE164" i="17"/>
  <c r="V164" i="118" s="1"/>
  <c r="AE170" i="17"/>
  <c r="V170" i="118" s="1"/>
  <c r="AE171" i="17"/>
  <c r="V171" i="118" s="1"/>
  <c r="AE172" i="17"/>
  <c r="V172" i="118" s="1"/>
  <c r="AE173" i="17"/>
  <c r="V173" i="118" s="1"/>
  <c r="AE174" i="17"/>
  <c r="V174" i="118" s="1"/>
  <c r="AE176" i="17"/>
  <c r="V176" i="118" s="1"/>
  <c r="AE178" i="17"/>
  <c r="V178" i="118" s="1"/>
  <c r="AE180" i="17"/>
  <c r="V180" i="118" s="1"/>
  <c r="AE182" i="17"/>
  <c r="V182" i="118" s="1"/>
  <c r="AE183" i="17"/>
  <c r="V183" i="118" s="1"/>
  <c r="AE184" i="17"/>
  <c r="V184" i="118" s="1"/>
  <c r="AE193" i="17"/>
  <c r="V193" i="118" s="1"/>
  <c r="AE194" i="17"/>
  <c r="V194" i="118" s="1"/>
  <c r="AE195" i="17"/>
  <c r="V195" i="118" s="1"/>
  <c r="AE196" i="17"/>
  <c r="V196" i="118" s="1"/>
  <c r="AE197" i="17"/>
  <c r="V197" i="118" s="1"/>
  <c r="AE199" i="17"/>
  <c r="V199" i="118" s="1"/>
  <c r="AE201" i="17"/>
  <c r="V201" i="118" s="1"/>
  <c r="AE203" i="17"/>
  <c r="V203" i="118" s="1"/>
  <c r="AE205" i="17"/>
  <c r="V205" i="118" s="1"/>
  <c r="AE206" i="17"/>
  <c r="V206" i="118" s="1"/>
  <c r="AE207" i="17"/>
  <c r="V207" i="118" s="1"/>
  <c r="AE209" i="17"/>
  <c r="V209" i="118" s="1"/>
  <c r="AE215" i="17"/>
  <c r="V215" i="118" s="1"/>
  <c r="AE217" i="17"/>
  <c r="V217" i="118" s="1"/>
  <c r="AE218" i="17"/>
  <c r="V218" i="118" s="1"/>
  <c r="AE219" i="17"/>
  <c r="V219" i="118" s="1"/>
  <c r="AE220" i="17"/>
  <c r="V220" i="118" s="1"/>
  <c r="AE221" i="17"/>
  <c r="V221" i="118" s="1"/>
  <c r="AE222" i="17"/>
  <c r="V222" i="118" s="1"/>
  <c r="AE223" i="17"/>
  <c r="V223" i="118" s="1"/>
  <c r="AE228" i="17"/>
  <c r="V228" i="118" s="1"/>
  <c r="AE229" i="17"/>
  <c r="V229" i="118" s="1"/>
  <c r="AE230" i="17"/>
  <c r="V230" i="118" s="1"/>
  <c r="AE231" i="17"/>
  <c r="V231" i="118" s="1"/>
  <c r="AE232" i="17"/>
  <c r="V232" i="118" s="1"/>
  <c r="AD242" i="17"/>
  <c r="U242" i="118" s="1"/>
  <c r="AD248" i="17"/>
  <c r="U248" i="118" s="1"/>
  <c r="AD249" i="17"/>
  <c r="U249" i="118" s="1"/>
  <c r="AD253" i="17"/>
  <c r="U253" i="118" s="1"/>
  <c r="AD257" i="17"/>
  <c r="U257" i="118" s="1"/>
  <c r="AD268" i="17"/>
  <c r="U268" i="118" s="1"/>
  <c r="AD269" i="17"/>
  <c r="U269" i="118" s="1"/>
  <c r="AD270" i="17"/>
  <c r="U270" i="118" s="1"/>
  <c r="AD271" i="17"/>
  <c r="U271" i="118" s="1"/>
  <c r="AD275" i="17"/>
  <c r="U275" i="118" s="1"/>
  <c r="AD336" i="17"/>
  <c r="U336" i="118" s="1"/>
  <c r="AD337" i="17"/>
  <c r="U337" i="118" s="1"/>
  <c r="AD338" i="17"/>
  <c r="AE349"/>
  <c r="V349" i="118" s="1"/>
  <c r="AE351" i="17"/>
  <c r="V351" i="118" s="1"/>
  <c r="AE353" i="17"/>
  <c r="V353" i="118" s="1"/>
  <c r="AE354" i="17"/>
  <c r="V354" i="118" s="1"/>
  <c r="AE355" i="17"/>
  <c r="V355" i="118" s="1"/>
  <c r="AE356" i="17"/>
  <c r="V356" i="118" s="1"/>
  <c r="AE357" i="17"/>
  <c r="V357" i="118" s="1"/>
  <c r="AE361" i="17"/>
  <c r="V361" i="118" s="1"/>
  <c r="AE363" i="17"/>
  <c r="V363" i="118" s="1"/>
  <c r="AE364" i="17"/>
  <c r="V364" i="118" s="1"/>
  <c r="AE365" i="17"/>
  <c r="V365" i="118" s="1"/>
  <c r="AE366" i="17"/>
  <c r="V366" i="118" s="1"/>
  <c r="AE367" i="17"/>
  <c r="V367" i="118" s="1"/>
  <c r="AE369" i="17"/>
  <c r="V369" i="118" s="1"/>
  <c r="AE371" i="17"/>
  <c r="V371" i="118" s="1"/>
  <c r="AE372" i="17"/>
  <c r="V372" i="118" s="1"/>
  <c r="AE374" i="17"/>
  <c r="V374" i="118" s="1"/>
  <c r="AE375" i="17"/>
  <c r="V375" i="118" s="1"/>
  <c r="AE378" i="17"/>
  <c r="V378" i="118" s="1"/>
  <c r="AE379" i="17"/>
  <c r="V379" i="118" s="1"/>
  <c r="AD385" i="17"/>
  <c r="AD386"/>
  <c r="AE319" i="99"/>
  <c r="AE320"/>
  <c r="AE321"/>
  <c r="AE322"/>
  <c r="AE323"/>
  <c r="AE324"/>
  <c r="AE298" i="98"/>
  <c r="AE280" i="96"/>
  <c r="AE281"/>
  <c r="AE282"/>
  <c r="X282" i="118" s="1"/>
  <c r="AE283" i="96"/>
  <c r="AE284"/>
  <c r="AE285"/>
  <c r="AE286"/>
  <c r="X286" i="118" s="1"/>
  <c r="AE287" i="96"/>
  <c r="AE288"/>
  <c r="AE289"/>
  <c r="AE290"/>
  <c r="X290" i="118" s="1"/>
  <c r="AE291" i="96"/>
  <c r="AE292"/>
  <c r="AE293"/>
  <c r="AE294"/>
  <c r="X294" i="118" s="1"/>
  <c r="AE295" i="96"/>
  <c r="AE296"/>
  <c r="AE297"/>
  <c r="AE298"/>
  <c r="AG298" i="17" s="1"/>
  <c r="AE299" i="96"/>
  <c r="AE300"/>
  <c r="AE301"/>
  <c r="AE302"/>
  <c r="X302" i="118" s="1"/>
  <c r="AE303" i="96"/>
  <c r="AE308"/>
  <c r="AE309"/>
  <c r="AE310"/>
  <c r="AE311"/>
  <c r="AE312"/>
  <c r="AE313"/>
  <c r="AE314"/>
  <c r="AG314" i="17" s="1"/>
  <c r="AE315" i="96"/>
  <c r="AE316"/>
  <c r="AE319"/>
  <c r="AE320"/>
  <c r="AE321"/>
  <c r="AE322"/>
  <c r="AE323"/>
  <c r="AE324"/>
  <c r="AE280" i="93"/>
  <c r="AE281"/>
  <c r="AE282"/>
  <c r="AE283"/>
  <c r="AE284"/>
  <c r="AE285"/>
  <c r="AE286"/>
  <c r="AE287"/>
  <c r="AE288"/>
  <c r="AE289"/>
  <c r="AE290"/>
  <c r="AE291"/>
  <c r="AE292"/>
  <c r="AE293"/>
  <c r="AE294"/>
  <c r="AE295"/>
  <c r="AE296"/>
  <c r="AE297"/>
  <c r="AE298"/>
  <c r="AE299"/>
  <c r="AE300"/>
  <c r="AE301"/>
  <c r="AE302"/>
  <c r="AE303"/>
  <c r="AE308"/>
  <c r="AE309"/>
  <c r="AE310"/>
  <c r="AE311"/>
  <c r="AE312"/>
  <c r="AE314"/>
  <c r="AE315"/>
  <c r="AE316"/>
  <c r="X316" i="118" s="1"/>
  <c r="AE319" i="93"/>
  <c r="AE320"/>
  <c r="AE321"/>
  <c r="AE322"/>
  <c r="AG322" i="17" s="1"/>
  <c r="AE323" i="93"/>
  <c r="AE324"/>
  <c r="AE307" i="91"/>
  <c r="AG307" i="17" s="1"/>
  <c r="AE292" i="90"/>
  <c r="X292" i="118" s="1"/>
  <c r="AE293" i="90"/>
  <c r="AE294"/>
  <c r="AE295"/>
  <c r="AE296"/>
  <c r="X296" i="118" s="1"/>
  <c r="AE297" i="90"/>
  <c r="AE298"/>
  <c r="AE299"/>
  <c r="AE300"/>
  <c r="X300" i="118" s="1"/>
  <c r="AE301" i="90"/>
  <c r="AE302"/>
  <c r="AE303"/>
  <c r="AE308"/>
  <c r="AG308" i="17" s="1"/>
  <c r="AE309" i="90"/>
  <c r="AE310"/>
  <c r="AG310" i="17" s="1"/>
  <c r="AE311" i="90"/>
  <c r="AE312"/>
  <c r="X312" i="118" s="1"/>
  <c r="AE313" i="90"/>
  <c r="AE314"/>
  <c r="X314" i="118" s="1"/>
  <c r="AE315" i="90"/>
  <c r="AE316"/>
  <c r="AG316" i="17" s="1"/>
  <c r="AE319" i="90"/>
  <c r="X319" i="118" s="1"/>
  <c r="AE320" i="90"/>
  <c r="AE321"/>
  <c r="AE322"/>
  <c r="X322" i="118" s="1"/>
  <c r="AE323" i="90"/>
  <c r="AG323" i="17" s="1"/>
  <c r="AE324" i="90"/>
  <c r="AE326" i="91"/>
  <c r="Y77" i="17"/>
  <c r="P77" i="118" s="1"/>
  <c r="Z381" i="17"/>
  <c r="AC45" i="102"/>
  <c r="AD188"/>
  <c r="Z188"/>
  <c r="AD121"/>
  <c r="Z340"/>
  <c r="Z345" s="1"/>
  <c r="Z382" s="1"/>
  <c r="AB21" i="17"/>
  <c r="S21" i="118" s="1"/>
  <c r="AD48" i="17"/>
  <c r="U48" i="118" s="1"/>
  <c r="AD79" i="17"/>
  <c r="U79" i="118" s="1"/>
  <c r="AD82" i="17"/>
  <c r="AD86"/>
  <c r="U86" i="118" s="1"/>
  <c r="AD92" i="17"/>
  <c r="U92" i="118" s="1"/>
  <c r="AD98" i="17"/>
  <c r="U98" i="118" s="1"/>
  <c r="AD104" i="17"/>
  <c r="U104" i="118" s="1"/>
  <c r="AD110" i="17"/>
  <c r="U110" i="118" s="1"/>
  <c r="AD116" i="17"/>
  <c r="U116" i="118" s="1"/>
  <c r="AD125" i="17"/>
  <c r="U125" i="118" s="1"/>
  <c r="AD136" i="17"/>
  <c r="U136" i="118" s="1"/>
  <c r="AD142" i="17"/>
  <c r="U142" i="118" s="1"/>
  <c r="AD148" i="17"/>
  <c r="U148" i="118" s="1"/>
  <c r="AD169" i="17"/>
  <c r="U169" i="118" s="1"/>
  <c r="AD192" i="17"/>
  <c r="U192" i="118" s="1"/>
  <c r="AD214" i="17"/>
  <c r="U214" i="118" s="1"/>
  <c r="AD227" i="17"/>
  <c r="U227" i="118" s="1"/>
  <c r="AE241" i="17"/>
  <c r="AE260"/>
  <c r="AD330"/>
  <c r="AD335"/>
  <c r="U335" i="118" s="1"/>
  <c r="AE343" i="17"/>
  <c r="AE348"/>
  <c r="V348" i="118" s="1"/>
  <c r="AE360" i="17"/>
  <c r="V360" i="118" s="1"/>
  <c r="AE23" i="102"/>
  <c r="AE44" s="1"/>
  <c r="AC52"/>
  <c r="AC77" s="1"/>
  <c r="AE79"/>
  <c r="AE81" s="1"/>
  <c r="AE86"/>
  <c r="AE90" s="1"/>
  <c r="AC96"/>
  <c r="AE98"/>
  <c r="AE102" s="1"/>
  <c r="AC108"/>
  <c r="AC121" s="1"/>
  <c r="AE110"/>
  <c r="AE114" s="1"/>
  <c r="AE116"/>
  <c r="AE120" s="1"/>
  <c r="AE136"/>
  <c r="AE140" s="1"/>
  <c r="AE142"/>
  <c r="AE144" s="1"/>
  <c r="AE148"/>
  <c r="AE165" s="1"/>
  <c r="AE166" s="1"/>
  <c r="AE192"/>
  <c r="AE211" s="1"/>
  <c r="AE227"/>
  <c r="AE234" s="1"/>
  <c r="AE238"/>
  <c r="AE239" s="1"/>
  <c r="AC243"/>
  <c r="AE252"/>
  <c r="AE254" s="1"/>
  <c r="AE256"/>
  <c r="AE258" s="1"/>
  <c r="AE264"/>
  <c r="AE265" s="1"/>
  <c r="AC272"/>
  <c r="AE275"/>
  <c r="AE276" s="1"/>
  <c r="AC339"/>
  <c r="AC344"/>
  <c r="AC358"/>
  <c r="AC380"/>
  <c r="AC381" s="1"/>
  <c r="AE23" i="99"/>
  <c r="AE44" s="1"/>
  <c r="AC52"/>
  <c r="AC77" s="1"/>
  <c r="AC90"/>
  <c r="AE86"/>
  <c r="AE90" s="1"/>
  <c r="AD121"/>
  <c r="AC188"/>
  <c r="Y188"/>
  <c r="AB188"/>
  <c r="AE239"/>
  <c r="AC188" i="98"/>
  <c r="Y188"/>
  <c r="Y340" s="1"/>
  <c r="Y345" s="1"/>
  <c r="Y382" s="1"/>
  <c r="AB188"/>
  <c r="AE272"/>
  <c r="AD121" i="97"/>
  <c r="AE17" i="17"/>
  <c r="V17" i="118" s="1"/>
  <c r="AE79" i="17"/>
  <c r="V79" i="118" s="1"/>
  <c r="AE82" i="17"/>
  <c r="AE86"/>
  <c r="V86" i="118" s="1"/>
  <c r="AE92" i="17"/>
  <c r="V92" i="118" s="1"/>
  <c r="AE98" i="17"/>
  <c r="V98" i="118" s="1"/>
  <c r="AE104" i="17"/>
  <c r="V104" i="118" s="1"/>
  <c r="AE116" i="17"/>
  <c r="V116" i="118" s="1"/>
  <c r="AE125" i="17"/>
  <c r="V125" i="118" s="1"/>
  <c r="AE148" i="17"/>
  <c r="V148" i="118" s="1"/>
  <c r="AE214" i="17"/>
  <c r="V214" i="118" s="1"/>
  <c r="AE227" i="17"/>
  <c r="V227" i="118" s="1"/>
  <c r="AE238" i="17"/>
  <c r="V238" i="118" s="1"/>
  <c r="AD241" i="17"/>
  <c r="U241" i="118" s="1"/>
  <c r="AD247" i="17"/>
  <c r="U247" i="118" s="1"/>
  <c r="AD252" i="17"/>
  <c r="U252" i="118" s="1"/>
  <c r="AD256" i="17"/>
  <c r="U256" i="118" s="1"/>
  <c r="AD260" i="17"/>
  <c r="AD264"/>
  <c r="AD267"/>
  <c r="AD274"/>
  <c r="U274" i="118" s="1"/>
  <c r="AE330" i="17"/>
  <c r="V330" i="118" s="1"/>
  <c r="AE335" i="17"/>
  <c r="V335" i="118" s="1"/>
  <c r="AD342" i="17"/>
  <c r="AD348"/>
  <c r="U348" i="118" s="1"/>
  <c r="AD360" i="17"/>
  <c r="AE17" i="102"/>
  <c r="AE21" s="1"/>
  <c r="AE54"/>
  <c r="AE76" s="1"/>
  <c r="AE77" s="1"/>
  <c r="AE125"/>
  <c r="AE134" s="1"/>
  <c r="AE169"/>
  <c r="AE186" s="1"/>
  <c r="AE187" s="1"/>
  <c r="AE188" s="1"/>
  <c r="AE214"/>
  <c r="AE225" s="1"/>
  <c r="AE247"/>
  <c r="AE250" s="1"/>
  <c r="AE279"/>
  <c r="AE17" i="99"/>
  <c r="AE21" s="1"/>
  <c r="AE54"/>
  <c r="AE76" s="1"/>
  <c r="AE77" s="1"/>
  <c r="AE80"/>
  <c r="AE81" s="1"/>
  <c r="AD188" i="98"/>
  <c r="Z188"/>
  <c r="Z340" s="1"/>
  <c r="Z345" s="1"/>
  <c r="Z382" s="1"/>
  <c r="AE381"/>
  <c r="AC45" i="97"/>
  <c r="AD188"/>
  <c r="Z188"/>
  <c r="AE239"/>
  <c r="Y340"/>
  <c r="Y345" s="1"/>
  <c r="Y382" s="1"/>
  <c r="AD121" i="103"/>
  <c r="Y188"/>
  <c r="AB188"/>
  <c r="AE272"/>
  <c r="AD121" i="96"/>
  <c r="AC188"/>
  <c r="Y188"/>
  <c r="AB188"/>
  <c r="AE272"/>
  <c r="AE92" i="99"/>
  <c r="AE96" s="1"/>
  <c r="AC102"/>
  <c r="AE104"/>
  <c r="AE108" s="1"/>
  <c r="AE121" s="1"/>
  <c r="AC114"/>
  <c r="AC120"/>
  <c r="AE125"/>
  <c r="AE134" s="1"/>
  <c r="AC140"/>
  <c r="AC144"/>
  <c r="AE169"/>
  <c r="AE186" s="1"/>
  <c r="AE187" s="1"/>
  <c r="AE214"/>
  <c r="AE225" s="1"/>
  <c r="AC239"/>
  <c r="AE241"/>
  <c r="AE243" s="1"/>
  <c r="AE247"/>
  <c r="AE250" s="1"/>
  <c r="AC254"/>
  <c r="AC258"/>
  <c r="AE268"/>
  <c r="AE272" s="1"/>
  <c r="AE274"/>
  <c r="AE276" s="1"/>
  <c r="AE279"/>
  <c r="AD317"/>
  <c r="AC339"/>
  <c r="AC344"/>
  <c r="AC358"/>
  <c r="AC380"/>
  <c r="AC381" s="1"/>
  <c r="AE23" i="98"/>
  <c r="AE44" s="1"/>
  <c r="AC52"/>
  <c r="AC77" s="1"/>
  <c r="AE79"/>
  <c r="AE81" s="1"/>
  <c r="AE86"/>
  <c r="AE90" s="1"/>
  <c r="AC96"/>
  <c r="AE98"/>
  <c r="AE102" s="1"/>
  <c r="AC108"/>
  <c r="AE110"/>
  <c r="AE114" s="1"/>
  <c r="AE116"/>
  <c r="AE120" s="1"/>
  <c r="AE136"/>
  <c r="AE140" s="1"/>
  <c r="AE142"/>
  <c r="AE144" s="1"/>
  <c r="AE148"/>
  <c r="AE165" s="1"/>
  <c r="AE166" s="1"/>
  <c r="AE192"/>
  <c r="AE211" s="1"/>
  <c r="AE227"/>
  <c r="AE234" s="1"/>
  <c r="AE238"/>
  <c r="AE239" s="1"/>
  <c r="AC243"/>
  <c r="AE252"/>
  <c r="AE254" s="1"/>
  <c r="AE256"/>
  <c r="AE258" s="1"/>
  <c r="AE264"/>
  <c r="AE265" s="1"/>
  <c r="AC272"/>
  <c r="AC276"/>
  <c r="AD298"/>
  <c r="AC339"/>
  <c r="AC344"/>
  <c r="AC358"/>
  <c r="AC380"/>
  <c r="AE23" i="97"/>
  <c r="AE44" s="1"/>
  <c r="AC52"/>
  <c r="AC77" s="1"/>
  <c r="AE79"/>
  <c r="AE81" s="1"/>
  <c r="AE86"/>
  <c r="AE90" s="1"/>
  <c r="AC96"/>
  <c r="AE98"/>
  <c r="AE102" s="1"/>
  <c r="AC108"/>
  <c r="AE110"/>
  <c r="AE114" s="1"/>
  <c r="AE116"/>
  <c r="AE120" s="1"/>
  <c r="AE136"/>
  <c r="AE140" s="1"/>
  <c r="AE142"/>
  <c r="AE144" s="1"/>
  <c r="AE148"/>
  <c r="AE165" s="1"/>
  <c r="AE166" s="1"/>
  <c r="AE192"/>
  <c r="AE211" s="1"/>
  <c r="AE227"/>
  <c r="AE234" s="1"/>
  <c r="AC239"/>
  <c r="AE241"/>
  <c r="AE243" s="1"/>
  <c r="AE247"/>
  <c r="AE250" s="1"/>
  <c r="AC254"/>
  <c r="AC258"/>
  <c r="AE268"/>
  <c r="AE272" s="1"/>
  <c r="AE274"/>
  <c r="AE276" s="1"/>
  <c r="AE279"/>
  <c r="AC339"/>
  <c r="AC344"/>
  <c r="AC358"/>
  <c r="AC380"/>
  <c r="AC381" s="1"/>
  <c r="AE23" i="103"/>
  <c r="AE44" s="1"/>
  <c r="AC52"/>
  <c r="AC77" s="1"/>
  <c r="AE79"/>
  <c r="AE81" s="1"/>
  <c r="AE86"/>
  <c r="AE90" s="1"/>
  <c r="AC96"/>
  <c r="AE98"/>
  <c r="AE102" s="1"/>
  <c r="AC108"/>
  <c r="AE110"/>
  <c r="AE114" s="1"/>
  <c r="AE116"/>
  <c r="AE120" s="1"/>
  <c r="AE136"/>
  <c r="AE140" s="1"/>
  <c r="AE142"/>
  <c r="AE144" s="1"/>
  <c r="AE148"/>
  <c r="AE165" s="1"/>
  <c r="AE166" s="1"/>
  <c r="AE192"/>
  <c r="AE211" s="1"/>
  <c r="AE227"/>
  <c r="AE234" s="1"/>
  <c r="AE238"/>
  <c r="AE239" s="1"/>
  <c r="AC243"/>
  <c r="AE252"/>
  <c r="AE254" s="1"/>
  <c r="AE256"/>
  <c r="AE258" s="1"/>
  <c r="AE264"/>
  <c r="AE265" s="1"/>
  <c r="AC272"/>
  <c r="AE279"/>
  <c r="AC339"/>
  <c r="AC344"/>
  <c r="AC358"/>
  <c r="AC380"/>
  <c r="AE23" i="96"/>
  <c r="AE44" s="1"/>
  <c r="AC52"/>
  <c r="AC77" s="1"/>
  <c r="AE79"/>
  <c r="AE81" s="1"/>
  <c r="AE86"/>
  <c r="AE90" s="1"/>
  <c r="AC96"/>
  <c r="AE98"/>
  <c r="AE102" s="1"/>
  <c r="AC108"/>
  <c r="AC121" s="1"/>
  <c r="AE110"/>
  <c r="AE114" s="1"/>
  <c r="AE116"/>
  <c r="AE120" s="1"/>
  <c r="AE136"/>
  <c r="AE140" s="1"/>
  <c r="AE142"/>
  <c r="AE144" s="1"/>
  <c r="AE148"/>
  <c r="AE165" s="1"/>
  <c r="AE166" s="1"/>
  <c r="AE192"/>
  <c r="AE211" s="1"/>
  <c r="AE227"/>
  <c r="AE234" s="1"/>
  <c r="AE238"/>
  <c r="AE239" s="1"/>
  <c r="AC243"/>
  <c r="AE252"/>
  <c r="AE254" s="1"/>
  <c r="AE256"/>
  <c r="AE258" s="1"/>
  <c r="AE264"/>
  <c r="AE265" s="1"/>
  <c r="AC272"/>
  <c r="AC276"/>
  <c r="AC326"/>
  <c r="AE335"/>
  <c r="X335" i="118" s="1"/>
  <c r="AE342" i="96"/>
  <c r="AE344" s="1"/>
  <c r="AE348"/>
  <c r="AE358" s="1"/>
  <c r="AE360"/>
  <c r="AE380" s="1"/>
  <c r="AD121" i="95"/>
  <c r="AE239"/>
  <c r="Z188" i="94"/>
  <c r="Z340"/>
  <c r="Z345" s="1"/>
  <c r="Z382" s="1"/>
  <c r="AE148" i="99"/>
  <c r="AE165" s="1"/>
  <c r="AE166" s="1"/>
  <c r="AE192"/>
  <c r="AE211" s="1"/>
  <c r="AE227"/>
  <c r="AE234" s="1"/>
  <c r="AE264"/>
  <c r="AE265" s="1"/>
  <c r="AE17" i="98"/>
  <c r="AE21" s="1"/>
  <c r="AE54"/>
  <c r="AE76" s="1"/>
  <c r="AE77" s="1"/>
  <c r="AE125"/>
  <c r="AE134" s="1"/>
  <c r="AE169"/>
  <c r="AE186" s="1"/>
  <c r="AE187" s="1"/>
  <c r="AE188" s="1"/>
  <c r="AE214"/>
  <c r="AE225" s="1"/>
  <c r="AE247"/>
  <c r="AE250" s="1"/>
  <c r="AE279"/>
  <c r="AE17" i="97"/>
  <c r="AE21" s="1"/>
  <c r="AE54"/>
  <c r="AE76" s="1"/>
  <c r="AE77" s="1"/>
  <c r="AE125"/>
  <c r="AE134" s="1"/>
  <c r="AE169"/>
  <c r="AE186" s="1"/>
  <c r="AE187" s="1"/>
  <c r="AE188" s="1"/>
  <c r="AE214"/>
  <c r="AE225" s="1"/>
  <c r="AE264"/>
  <c r="AE265" s="1"/>
  <c r="AE17" i="103"/>
  <c r="AE21" s="1"/>
  <c r="AE54"/>
  <c r="AE76" s="1"/>
  <c r="AE125"/>
  <c r="AE134" s="1"/>
  <c r="AE169"/>
  <c r="AE186" s="1"/>
  <c r="AE187" s="1"/>
  <c r="AE214"/>
  <c r="AE225" s="1"/>
  <c r="AE247"/>
  <c r="AE250" s="1"/>
  <c r="AE274"/>
  <c r="AE276" s="1"/>
  <c r="AE17" i="96"/>
  <c r="AE21" s="1"/>
  <c r="AE54"/>
  <c r="AE76" s="1"/>
  <c r="AE77" s="1"/>
  <c r="AE125"/>
  <c r="AE134" s="1"/>
  <c r="AE169"/>
  <c r="AE186" s="1"/>
  <c r="AE187" s="1"/>
  <c r="AE188" s="1"/>
  <c r="AE214"/>
  <c r="AE225" s="1"/>
  <c r="AE247"/>
  <c r="AE250" s="1"/>
  <c r="AC77" i="95"/>
  <c r="AD188"/>
  <c r="Z188"/>
  <c r="Z340" s="1"/>
  <c r="Z345" s="1"/>
  <c r="Z382" s="1"/>
  <c r="AC188" i="94"/>
  <c r="Y188"/>
  <c r="Y340" s="1"/>
  <c r="Y345" s="1"/>
  <c r="AB188"/>
  <c r="AE17" i="95"/>
  <c r="AE48"/>
  <c r="AE54"/>
  <c r="AE76" s="1"/>
  <c r="AC81"/>
  <c r="AC90"/>
  <c r="AE92"/>
  <c r="AE96" s="1"/>
  <c r="AC102"/>
  <c r="AE104"/>
  <c r="AE108" s="1"/>
  <c r="AE121" s="1"/>
  <c r="AC114"/>
  <c r="AC120"/>
  <c r="AE125"/>
  <c r="AE134" s="1"/>
  <c r="AC140"/>
  <c r="AC144"/>
  <c r="AE169"/>
  <c r="AE186" s="1"/>
  <c r="AE187" s="1"/>
  <c r="AE214"/>
  <c r="AE225" s="1"/>
  <c r="AC239"/>
  <c r="AE241"/>
  <c r="AE243" s="1"/>
  <c r="AE247"/>
  <c r="AE250" s="1"/>
  <c r="AC254"/>
  <c r="AC258"/>
  <c r="AE268"/>
  <c r="AE272" s="1"/>
  <c r="AE274"/>
  <c r="AE276" s="1"/>
  <c r="AE279"/>
  <c r="AC339"/>
  <c r="AC344"/>
  <c r="AC358"/>
  <c r="AC380"/>
  <c r="AE23" i="94"/>
  <c r="AE44" s="1"/>
  <c r="AC52"/>
  <c r="AE79"/>
  <c r="AE81" s="1"/>
  <c r="AE86"/>
  <c r="AE90" s="1"/>
  <c r="AC96"/>
  <c r="AE98"/>
  <c r="AE102" s="1"/>
  <c r="AC108"/>
  <c r="AE110"/>
  <c r="AE114" s="1"/>
  <c r="AE116"/>
  <c r="AE120" s="1"/>
  <c r="AE136"/>
  <c r="AE140" s="1"/>
  <c r="AE142"/>
  <c r="AE144" s="1"/>
  <c r="AE148"/>
  <c r="AE165" s="1"/>
  <c r="AE166" s="1"/>
  <c r="AE192"/>
  <c r="AE211" s="1"/>
  <c r="AE227"/>
  <c r="AE234" s="1"/>
  <c r="AE238"/>
  <c r="AE239" s="1"/>
  <c r="AC243"/>
  <c r="AE252"/>
  <c r="AE254" s="1"/>
  <c r="AE256"/>
  <c r="AE258" s="1"/>
  <c r="AE260"/>
  <c r="AE261" s="1"/>
  <c r="AE268"/>
  <c r="AE272" s="1"/>
  <c r="AE274"/>
  <c r="AE276" s="1"/>
  <c r="AE279"/>
  <c r="AC339"/>
  <c r="AC344"/>
  <c r="AC358"/>
  <c r="AC380"/>
  <c r="AE23" i="93"/>
  <c r="AE44" s="1"/>
  <c r="AC52"/>
  <c r="AE79"/>
  <c r="AE81" s="1"/>
  <c r="AE86"/>
  <c r="AE90" s="1"/>
  <c r="AC96"/>
  <c r="AE98"/>
  <c r="AE102" s="1"/>
  <c r="AC108"/>
  <c r="AE110"/>
  <c r="AE114" s="1"/>
  <c r="AE121" s="1"/>
  <c r="Y121"/>
  <c r="AB121"/>
  <c r="AD188"/>
  <c r="Z188"/>
  <c r="Z340" s="1"/>
  <c r="Z345" s="1"/>
  <c r="Z382" s="1"/>
  <c r="AC188" i="92"/>
  <c r="Y188"/>
  <c r="Y340" s="1"/>
  <c r="Y345" s="1"/>
  <c r="Y382" s="1"/>
  <c r="AB188"/>
  <c r="AE239"/>
  <c r="AD188" i="91"/>
  <c r="Z188"/>
  <c r="AE239"/>
  <c r="AE23" i="95"/>
  <c r="AE44" s="1"/>
  <c r="AE148"/>
  <c r="AE165" s="1"/>
  <c r="AE166" s="1"/>
  <c r="AE192"/>
  <c r="AE211" s="1"/>
  <c r="AE227"/>
  <c r="AE234" s="1"/>
  <c r="AE264"/>
  <c r="AE265" s="1"/>
  <c r="AE17" i="94"/>
  <c r="AE21" s="1"/>
  <c r="AE54"/>
  <c r="AE76" s="1"/>
  <c r="AE77" s="1"/>
  <c r="AE125"/>
  <c r="AE134" s="1"/>
  <c r="AE169"/>
  <c r="AE186" s="1"/>
  <c r="AE187" s="1"/>
  <c r="AE188" s="1"/>
  <c r="AE214"/>
  <c r="AE225" s="1"/>
  <c r="AE247"/>
  <c r="AE250" s="1"/>
  <c r="AE264"/>
  <c r="AE265" s="1"/>
  <c r="AE17" i="93"/>
  <c r="AE21" s="1"/>
  <c r="AE54"/>
  <c r="AE76" s="1"/>
  <c r="AD114"/>
  <c r="AD121" s="1"/>
  <c r="Z121"/>
  <c r="AC188"/>
  <c r="Y188"/>
  <c r="Y340" s="1"/>
  <c r="Y345" s="1"/>
  <c r="Y382" s="1"/>
  <c r="AB188"/>
  <c r="AE239"/>
  <c r="AC77" i="92"/>
  <c r="AD188"/>
  <c r="Z188"/>
  <c r="Z340" s="1"/>
  <c r="Z345" s="1"/>
  <c r="Z382" s="1"/>
  <c r="AC188" i="91"/>
  <c r="Y188"/>
  <c r="AB188"/>
  <c r="AC254"/>
  <c r="AE252"/>
  <c r="AE254" s="1"/>
  <c r="AC120" i="93"/>
  <c r="AE125"/>
  <c r="AE134" s="1"/>
  <c r="AC140"/>
  <c r="AC144"/>
  <c r="AE169"/>
  <c r="AE186" s="1"/>
  <c r="AE187" s="1"/>
  <c r="AE214"/>
  <c r="AE225" s="1"/>
  <c r="AC239"/>
  <c r="AE241"/>
  <c r="AE243" s="1"/>
  <c r="AE247"/>
  <c r="AE250" s="1"/>
  <c r="AC254"/>
  <c r="AC258"/>
  <c r="AE268"/>
  <c r="AE272" s="1"/>
  <c r="AE274"/>
  <c r="AE276" s="1"/>
  <c r="AE279"/>
  <c r="AE335"/>
  <c r="AE342"/>
  <c r="AE344" s="1"/>
  <c r="AE348"/>
  <c r="AE358" s="1"/>
  <c r="AE360"/>
  <c r="AE380" s="1"/>
  <c r="AE17" i="92"/>
  <c r="AE21" s="1"/>
  <c r="AE48"/>
  <c r="AE52" s="1"/>
  <c r="AE54"/>
  <c r="AE76" s="1"/>
  <c r="AC81"/>
  <c r="AC90"/>
  <c r="AE92"/>
  <c r="AE96" s="1"/>
  <c r="AC102"/>
  <c r="AE104"/>
  <c r="AE108" s="1"/>
  <c r="AC114"/>
  <c r="AC120"/>
  <c r="AC121" s="1"/>
  <c r="AE125"/>
  <c r="AE134" s="1"/>
  <c r="AC140"/>
  <c r="AC144"/>
  <c r="AE169"/>
  <c r="AE186" s="1"/>
  <c r="AE187" s="1"/>
  <c r="AE214"/>
  <c r="AE225" s="1"/>
  <c r="AC239"/>
  <c r="AE241"/>
  <c r="AE243" s="1"/>
  <c r="AE247"/>
  <c r="AE250" s="1"/>
  <c r="AC254"/>
  <c r="AC258"/>
  <c r="AE268"/>
  <c r="AE272" s="1"/>
  <c r="AE274"/>
  <c r="AE276" s="1"/>
  <c r="AE279"/>
  <c r="AC339"/>
  <c r="AC344"/>
  <c r="AC358"/>
  <c r="AC380"/>
  <c r="AE23" i="91"/>
  <c r="AE44" s="1"/>
  <c r="AC52"/>
  <c r="AC77" s="1"/>
  <c r="AE79"/>
  <c r="AE81" s="1"/>
  <c r="AE86"/>
  <c r="AE90" s="1"/>
  <c r="AC96"/>
  <c r="AE98"/>
  <c r="AE102" s="1"/>
  <c r="AC108"/>
  <c r="AC121" s="1"/>
  <c r="AE110"/>
  <c r="AE114" s="1"/>
  <c r="AE116"/>
  <c r="AE120" s="1"/>
  <c r="AE148"/>
  <c r="AE165" s="1"/>
  <c r="AE166" s="1"/>
  <c r="AE192"/>
  <c r="AE211" s="1"/>
  <c r="AC225"/>
  <c r="AC239"/>
  <c r="AE247"/>
  <c r="AE250" s="1"/>
  <c r="AE272"/>
  <c r="Y188" i="90"/>
  <c r="Y340" s="1"/>
  <c r="Y345" s="1"/>
  <c r="AB188"/>
  <c r="AE239"/>
  <c r="AE148" i="93"/>
  <c r="AE165" s="1"/>
  <c r="AE166" s="1"/>
  <c r="AE192"/>
  <c r="AE211" s="1"/>
  <c r="AE227"/>
  <c r="AE234" s="1"/>
  <c r="AE264"/>
  <c r="AE265" s="1"/>
  <c r="AE23" i="92"/>
  <c r="AE44" s="1"/>
  <c r="AE45" s="1"/>
  <c r="AE148"/>
  <c r="AE165" s="1"/>
  <c r="AE166" s="1"/>
  <c r="AE192"/>
  <c r="AE211" s="1"/>
  <c r="AE227"/>
  <c r="AE234" s="1"/>
  <c r="AE264"/>
  <c r="AE265" s="1"/>
  <c r="AE17" i="91"/>
  <c r="AE21" s="1"/>
  <c r="AE54"/>
  <c r="AE76" s="1"/>
  <c r="AE77" s="1"/>
  <c r="AE125"/>
  <c r="AE134" s="1"/>
  <c r="AE137"/>
  <c r="AE140" s="1"/>
  <c r="AE143"/>
  <c r="AE144" s="1"/>
  <c r="AE169"/>
  <c r="AE186" s="1"/>
  <c r="AE187" s="1"/>
  <c r="AE188" s="1"/>
  <c r="AE227"/>
  <c r="AE234" s="1"/>
  <c r="AE242"/>
  <c r="AE243" s="1"/>
  <c r="Z340"/>
  <c r="Z345" s="1"/>
  <c r="Z382" s="1"/>
  <c r="Z188" i="90"/>
  <c r="AE256" i="91"/>
  <c r="AE258" s="1"/>
  <c r="AE264"/>
  <c r="AE265" s="1"/>
  <c r="AC272"/>
  <c r="AC276"/>
  <c r="AD307"/>
  <c r="AC326"/>
  <c r="AE335"/>
  <c r="AE342"/>
  <c r="AE344" s="1"/>
  <c r="AE348"/>
  <c r="AE358" s="1"/>
  <c r="AE360"/>
  <c r="AE380" s="1"/>
  <c r="AE17" i="90"/>
  <c r="AE21" s="1"/>
  <c r="AE48"/>
  <c r="AE54"/>
  <c r="AE76" s="1"/>
  <c r="AC81"/>
  <c r="AC90"/>
  <c r="AE92"/>
  <c r="AE96" s="1"/>
  <c r="AC102"/>
  <c r="AE104"/>
  <c r="AE108" s="1"/>
  <c r="AE121" s="1"/>
  <c r="AC114"/>
  <c r="AC120"/>
  <c r="AE125"/>
  <c r="AE134" s="1"/>
  <c r="AC140"/>
  <c r="AC144"/>
  <c r="AE169"/>
  <c r="AE186" s="1"/>
  <c r="AE187" s="1"/>
  <c r="AE214"/>
  <c r="AE225" s="1"/>
  <c r="AC239"/>
  <c r="AE247"/>
  <c r="AC254"/>
  <c r="AC258"/>
  <c r="AC326"/>
  <c r="AE279"/>
  <c r="AC188" i="88"/>
  <c r="Y188"/>
  <c r="AB188"/>
  <c r="AE239"/>
  <c r="Z340"/>
  <c r="Z345" s="1"/>
  <c r="Z382" s="1"/>
  <c r="AE23" i="90"/>
  <c r="AE44" s="1"/>
  <c r="AE45" s="1"/>
  <c r="AE148"/>
  <c r="AE165" s="1"/>
  <c r="AE166" s="1"/>
  <c r="AE192"/>
  <c r="AE211" s="1"/>
  <c r="AE227"/>
  <c r="AE234" s="1"/>
  <c r="AE242"/>
  <c r="AE243" s="1"/>
  <c r="AE264"/>
  <c r="AE265" s="1"/>
  <c r="AE271"/>
  <c r="AG271" i="17" s="1"/>
  <c r="AE275" i="90"/>
  <c r="AE276" s="1"/>
  <c r="Y340" i="88"/>
  <c r="Y345" s="1"/>
  <c r="Y382" s="1"/>
  <c r="AE335" i="90"/>
  <c r="AG335" i="17" s="1"/>
  <c r="AE342" i="90"/>
  <c r="AE344" s="1"/>
  <c r="AE348"/>
  <c r="AE358" s="1"/>
  <c r="AE360"/>
  <c r="AE380" s="1"/>
  <c r="AE17" i="88"/>
  <c r="AE21" s="1"/>
  <c r="AE48"/>
  <c r="AE54"/>
  <c r="AC81"/>
  <c r="AC90"/>
  <c r="AE92"/>
  <c r="AC102"/>
  <c r="AE104"/>
  <c r="AC114"/>
  <c r="AC120"/>
  <c r="AE125"/>
  <c r="AC140"/>
  <c r="AC144"/>
  <c r="AE169"/>
  <c r="AE214"/>
  <c r="AC239"/>
  <c r="AE241"/>
  <c r="AE247"/>
  <c r="AC254"/>
  <c r="AC258"/>
  <c r="AE268"/>
  <c r="AE274"/>
  <c r="AE279"/>
  <c r="AC339"/>
  <c r="AC344"/>
  <c r="AC358"/>
  <c r="AC380"/>
  <c r="AC381" s="1"/>
  <c r="AE23"/>
  <c r="AE148"/>
  <c r="AE192"/>
  <c r="AE227"/>
  <c r="AE264"/>
  <c r="P37" i="104"/>
  <c r="Q37" s="1"/>
  <c r="F37"/>
  <c r="J10" i="109" l="1"/>
  <c r="L10" s="1"/>
  <c r="AE377" i="17"/>
  <c r="V377" i="118" s="1"/>
  <c r="AE210" i="17"/>
  <c r="V210" i="118" s="1"/>
  <c r="AE107" i="17"/>
  <c r="V107" i="118" s="1"/>
  <c r="AE29" i="17"/>
  <c r="V29" i="118" s="1"/>
  <c r="AE61" i="17"/>
  <c r="V61" i="118" s="1"/>
  <c r="Z45" i="17"/>
  <c r="Q45" i="118" s="1"/>
  <c r="AC96" i="17"/>
  <c r="T96" i="118" s="1"/>
  <c r="I43" i="109"/>
  <c r="K43" s="1"/>
  <c r="T256" i="118"/>
  <c r="AE373" i="17"/>
  <c r="V373" i="118" s="1"/>
  <c r="AE368" i="17"/>
  <c r="V368" i="118" s="1"/>
  <c r="AE352" i="17"/>
  <c r="V352" i="118" s="1"/>
  <c r="AE175" i="17"/>
  <c r="V175" i="118" s="1"/>
  <c r="AE161" i="17"/>
  <c r="V161" i="118" s="1"/>
  <c r="AE151" i="17"/>
  <c r="V151" i="118" s="1"/>
  <c r="AE78" i="17"/>
  <c r="V78" i="118" s="1"/>
  <c r="AE20" i="17"/>
  <c r="V20" i="118" s="1"/>
  <c r="J30" i="109"/>
  <c r="L30" s="1"/>
  <c r="W10" i="105"/>
  <c r="W11" s="1"/>
  <c r="T252" i="118"/>
  <c r="AE110" i="17"/>
  <c r="V110" i="118" s="1"/>
  <c r="Z77" i="17"/>
  <c r="Q77" i="118" s="1"/>
  <c r="AE208" i="17"/>
  <c r="V208" i="118" s="1"/>
  <c r="AE131" i="17"/>
  <c r="V131" i="118" s="1"/>
  <c r="AE32" i="17"/>
  <c r="V32" i="118" s="1"/>
  <c r="AE26" i="17"/>
  <c r="V26" i="118" s="1"/>
  <c r="AE57" i="17"/>
  <c r="V57" i="118" s="1"/>
  <c r="AC90" i="17"/>
  <c r="T90" i="118" s="1"/>
  <c r="I14" i="117"/>
  <c r="T169" i="118"/>
  <c r="J12" i="109"/>
  <c r="L12" s="1"/>
  <c r="AC234" i="17"/>
  <c r="J46" i="109" s="1"/>
  <c r="L46" s="1"/>
  <c r="AE48" i="17"/>
  <c r="V48" i="118" s="1"/>
  <c r="AE252" i="17"/>
  <c r="V252" i="118" s="1"/>
  <c r="AE198" i="17"/>
  <c r="V198" i="118" s="1"/>
  <c r="AE157" i="17"/>
  <c r="V157" i="118" s="1"/>
  <c r="AE103" i="17"/>
  <c r="V103" i="118" s="1"/>
  <c r="Y15" i="105"/>
  <c r="AC276" i="17"/>
  <c r="AE192"/>
  <c r="V192" i="118" s="1"/>
  <c r="Z121" i="17"/>
  <c r="Q121" i="118" s="1"/>
  <c r="AE177" i="17"/>
  <c r="V177" i="118" s="1"/>
  <c r="AE129" i="17"/>
  <c r="V129" i="118" s="1"/>
  <c r="AE88" i="17"/>
  <c r="V88" i="118" s="1"/>
  <c r="AE275" i="17"/>
  <c r="V275" i="118" s="1"/>
  <c r="AE41" i="17"/>
  <c r="V41" i="118" s="1"/>
  <c r="AE35" i="17"/>
  <c r="V35" i="118" s="1"/>
  <c r="AE63" i="17"/>
  <c r="V63" i="118" s="1"/>
  <c r="AC76" i="17"/>
  <c r="T76" i="118" s="1"/>
  <c r="J63" i="109"/>
  <c r="Y382" i="90"/>
  <c r="AE265" i="88"/>
  <c r="AG264" i="17"/>
  <c r="X264" i="118"/>
  <c r="AE108" i="88"/>
  <c r="AG104" i="17"/>
  <c r="X104" i="118"/>
  <c r="X315"/>
  <c r="AG315" i="17"/>
  <c r="AG140"/>
  <c r="X140" i="118"/>
  <c r="X114"/>
  <c r="AG114" i="17"/>
  <c r="X287" i="118"/>
  <c r="AG287" i="17"/>
  <c r="X261" i="118"/>
  <c r="AG261" i="17"/>
  <c r="X102" i="118"/>
  <c r="AG102" i="17"/>
  <c r="X81" i="118"/>
  <c r="AG81" i="17"/>
  <c r="X283" i="118"/>
  <c r="AG283" i="17"/>
  <c r="X368" i="118"/>
  <c r="AG368" i="17"/>
  <c r="AE165" i="88"/>
  <c r="AG148" i="17"/>
  <c r="X148" i="118"/>
  <c r="AE272" i="88"/>
  <c r="AG268" i="17"/>
  <c r="X268" i="118"/>
  <c r="AG144" i="17"/>
  <c r="X144" i="118"/>
  <c r="X90"/>
  <c r="AG90" i="17"/>
  <c r="AE211" i="88"/>
  <c r="AG192" i="17"/>
  <c r="X192" i="118"/>
  <c r="AE276" i="88"/>
  <c r="X274" i="118"/>
  <c r="AG274" i="17"/>
  <c r="AE250" i="88"/>
  <c r="X247" i="118"/>
  <c r="AG247" i="17"/>
  <c r="AE186" i="88"/>
  <c r="X169" i="118"/>
  <c r="AG169" i="17"/>
  <c r="AE96" i="88"/>
  <c r="AG92" i="17"/>
  <c r="X92" i="118"/>
  <c r="AE52" i="88"/>
  <c r="AG48" i="17"/>
  <c r="X48" i="118"/>
  <c r="AG324" i="17"/>
  <c r="X324" i="118"/>
  <c r="X311"/>
  <c r="AG311" i="17"/>
  <c r="AG303"/>
  <c r="X303" i="118"/>
  <c r="X285"/>
  <c r="AG285" i="17"/>
  <c r="X254" i="118"/>
  <c r="AG254" i="17"/>
  <c r="X299" i="118"/>
  <c r="AG299" i="17"/>
  <c r="X374" i="118"/>
  <c r="AG374" i="17"/>
  <c r="X364" i="118"/>
  <c r="AG364" i="17"/>
  <c r="X238" i="118"/>
  <c r="AC121" i="93"/>
  <c r="AC340" s="1"/>
  <c r="AC345" s="1"/>
  <c r="AC382" s="1"/>
  <c r="Y382" i="94"/>
  <c r="AE326" i="103"/>
  <c r="AC121" i="97"/>
  <c r="AE326" i="102"/>
  <c r="AE274" i="17"/>
  <c r="V274" i="118" s="1"/>
  <c r="AE202" i="17"/>
  <c r="V202" i="118" s="1"/>
  <c r="AE179" i="17"/>
  <c r="V179" i="118" s="1"/>
  <c r="AE99" i="17"/>
  <c r="V99" i="118" s="1"/>
  <c r="AE28" i="17"/>
  <c r="V28" i="118" s="1"/>
  <c r="AE65" i="17"/>
  <c r="V65" i="118" s="1"/>
  <c r="J11" i="109"/>
  <c r="L11" s="1"/>
  <c r="AC102" i="17"/>
  <c r="T102" i="118" s="1"/>
  <c r="AC52" i="17"/>
  <c r="T52" i="118" s="1"/>
  <c r="AC358" i="17"/>
  <c r="T358" i="118" s="1"/>
  <c r="J71" i="109"/>
  <c r="L71" s="1"/>
  <c r="AD188" i="88"/>
  <c r="AG275" i="17"/>
  <c r="X242" i="118"/>
  <c r="AG136" i="17"/>
  <c r="AG238"/>
  <c r="X79" i="118"/>
  <c r="AE52" i="90"/>
  <c r="AE121" i="91"/>
  <c r="AE340" s="1"/>
  <c r="AE345" s="1"/>
  <c r="AE121" i="92"/>
  <c r="AE381" i="93"/>
  <c r="AC121" i="94"/>
  <c r="AC121" i="95"/>
  <c r="AE52"/>
  <c r="AE121" i="96"/>
  <c r="AC381" i="98"/>
  <c r="AC121" i="99"/>
  <c r="Y340" i="96"/>
  <c r="Y345" s="1"/>
  <c r="Y382" s="1"/>
  <c r="Z340" i="97"/>
  <c r="Z345" s="1"/>
  <c r="Z382" s="1"/>
  <c r="Y381" i="17"/>
  <c r="P381" i="118" s="1"/>
  <c r="AE350" i="17"/>
  <c r="V350" i="118" s="1"/>
  <c r="AE237" i="17"/>
  <c r="V237" i="118" s="1"/>
  <c r="AE163" i="17"/>
  <c r="V163" i="118" s="1"/>
  <c r="AE159" i="17"/>
  <c r="V159" i="118" s="1"/>
  <c r="AE119" i="17"/>
  <c r="V119" i="118" s="1"/>
  <c r="AE112" i="17"/>
  <c r="V112" i="118" s="1"/>
  <c r="AE94" i="17"/>
  <c r="V94" i="118" s="1"/>
  <c r="AE80" i="17"/>
  <c r="V80" i="118" s="1"/>
  <c r="AE37" i="17"/>
  <c r="V37" i="118" s="1"/>
  <c r="AE33" i="17"/>
  <c r="V33" i="118" s="1"/>
  <c r="AE25" i="17"/>
  <c r="V25" i="118" s="1"/>
  <c r="AE51" i="17"/>
  <c r="V51" i="118" s="1"/>
  <c r="AD384" i="17"/>
  <c r="AC134"/>
  <c r="T134" i="118" s="1"/>
  <c r="I10" i="117"/>
  <c r="M10" s="1"/>
  <c r="I13"/>
  <c r="T23" i="118"/>
  <c r="X275"/>
  <c r="AG242" i="17"/>
  <c r="X136" i="118"/>
  <c r="AG80" i="17"/>
  <c r="AG379"/>
  <c r="AG375"/>
  <c r="AG371"/>
  <c r="AG367"/>
  <c r="AG363"/>
  <c r="X342" i="118"/>
  <c r="AG300" i="17"/>
  <c r="AG296"/>
  <c r="AG292"/>
  <c r="AG288"/>
  <c r="AG284"/>
  <c r="AG280"/>
  <c r="X257" i="118"/>
  <c r="X142"/>
  <c r="AG110" i="17"/>
  <c r="X86" i="118"/>
  <c r="AG50" i="17"/>
  <c r="X20" i="118"/>
  <c r="X308"/>
  <c r="X260"/>
  <c r="AG256" i="17"/>
  <c r="AG143"/>
  <c r="AG98"/>
  <c r="X137" i="118"/>
  <c r="AG79" i="17"/>
  <c r="X356" i="118"/>
  <c r="X348"/>
  <c r="AG116" i="17"/>
  <c r="AG312"/>
  <c r="X307" i="118"/>
  <c r="AE44" i="88"/>
  <c r="X23" i="118"/>
  <c r="AG23" i="17"/>
  <c r="X281" i="118"/>
  <c r="AG281" i="17"/>
  <c r="X321" i="118"/>
  <c r="AG321" i="17"/>
  <c r="AE243" i="88"/>
  <c r="X241" i="118"/>
  <c r="AG241" i="17"/>
  <c r="AG320"/>
  <c r="X320" i="118"/>
  <c r="X309"/>
  <c r="AG309" i="17"/>
  <c r="X344" i="118"/>
  <c r="AG344" i="17"/>
  <c r="X295" i="118"/>
  <c r="AG295" i="17"/>
  <c r="X293" i="118"/>
  <c r="AG293" i="17"/>
  <c r="X258" i="118"/>
  <c r="AG258" i="17"/>
  <c r="X289" i="118"/>
  <c r="AG289" i="17"/>
  <c r="AG358"/>
  <c r="AG120"/>
  <c r="X120" i="118"/>
  <c r="X378"/>
  <c r="AG378" i="17"/>
  <c r="X372" i="118"/>
  <c r="AG372" i="17"/>
  <c r="X366" i="118"/>
  <c r="AG366" i="17"/>
  <c r="AE380" i="88"/>
  <c r="X360" i="118"/>
  <c r="AG360" i="17"/>
  <c r="AE234" i="88"/>
  <c r="X227" i="118"/>
  <c r="AG227" i="17"/>
  <c r="AE326" i="88"/>
  <c r="X279" i="118"/>
  <c r="AG279" i="17"/>
  <c r="AE225" i="88"/>
  <c r="X214" i="118"/>
  <c r="AG214" i="17"/>
  <c r="AE134" i="88"/>
  <c r="X125" i="118"/>
  <c r="AG125" i="17"/>
  <c r="AE76" i="88"/>
  <c r="X54" i="118"/>
  <c r="AG54" i="17"/>
  <c r="X239" i="118"/>
  <c r="AG239" i="17"/>
  <c r="X313" i="118"/>
  <c r="AG313" i="17"/>
  <c r="AG83"/>
  <c r="X83" i="118"/>
  <c r="X301"/>
  <c r="AG301" i="17"/>
  <c r="X376" i="118"/>
  <c r="AG376" i="17"/>
  <c r="X370" i="118"/>
  <c r="AG370" i="17"/>
  <c r="X362" i="118"/>
  <c r="AG362" i="17"/>
  <c r="D4" i="117"/>
  <c r="X333" i="118"/>
  <c r="AG333" i="17"/>
  <c r="AC340" i="95"/>
  <c r="AC345" s="1"/>
  <c r="AC382" s="1"/>
  <c r="AE381"/>
  <c r="X298" i="118"/>
  <c r="X252"/>
  <c r="AE250" i="90"/>
  <c r="AE326" i="92"/>
  <c r="AC381" i="94"/>
  <c r="AE21" i="95"/>
  <c r="X21" i="118" s="1"/>
  <c r="AE188" i="103"/>
  <c r="AE376" i="17"/>
  <c r="V376" i="118" s="1"/>
  <c r="AE233" i="17"/>
  <c r="V233" i="118" s="1"/>
  <c r="AE138" i="17"/>
  <c r="V138" i="118" s="1"/>
  <c r="G18" i="117"/>
  <c r="AC44" i="17"/>
  <c r="AC380"/>
  <c r="AC45" i="92"/>
  <c r="AC340" s="1"/>
  <c r="AC345" s="1"/>
  <c r="X110" i="118"/>
  <c r="X143"/>
  <c r="X98"/>
  <c r="AC77" i="94"/>
  <c r="AE358" i="92"/>
  <c r="X358" i="118" s="1"/>
  <c r="AE272" i="90"/>
  <c r="AE77"/>
  <c r="AE77" i="93"/>
  <c r="AC381" i="95"/>
  <c r="AE326"/>
  <c r="AE77"/>
  <c r="AE77" i="103"/>
  <c r="AE326" i="98"/>
  <c r="AE381" i="96"/>
  <c r="AC121" i="103"/>
  <c r="AC121" i="98"/>
  <c r="AC340" s="1"/>
  <c r="AC345" s="1"/>
  <c r="AC382" s="1"/>
  <c r="AE142" i="17"/>
  <c r="V142" i="118" s="1"/>
  <c r="AE121" i="102"/>
  <c r="AE370" i="17"/>
  <c r="V370" i="118" s="1"/>
  <c r="AE362" i="17"/>
  <c r="V362" i="118" s="1"/>
  <c r="AC239" i="17"/>
  <c r="AE224"/>
  <c r="V224" i="118" s="1"/>
  <c r="AE216" i="17"/>
  <c r="V216" i="118" s="1"/>
  <c r="AE204" i="17"/>
  <c r="V204" i="118" s="1"/>
  <c r="AE200" i="17"/>
  <c r="V200" i="118" s="1"/>
  <c r="AE185" i="17"/>
  <c r="V185" i="118" s="1"/>
  <c r="AE181" i="17"/>
  <c r="V181" i="118" s="1"/>
  <c r="AE133" i="17"/>
  <c r="V133" i="118" s="1"/>
  <c r="AE101" i="17"/>
  <c r="V101" i="118" s="1"/>
  <c r="AE84" i="17"/>
  <c r="V84" i="118" s="1"/>
  <c r="AE71" i="17"/>
  <c r="V71" i="118" s="1"/>
  <c r="AE67" i="17"/>
  <c r="V67" i="118" s="1"/>
  <c r="AE38" i="17"/>
  <c r="V38" i="118" s="1"/>
  <c r="AE30" i="17"/>
  <c r="V30" i="118" s="1"/>
  <c r="AE55" i="17"/>
  <c r="V55" i="118" s="1"/>
  <c r="AE47" i="17"/>
  <c r="V47" i="118" s="1"/>
  <c r="J21" i="109"/>
  <c r="L21" s="1"/>
  <c r="L86" s="1"/>
  <c r="J9"/>
  <c r="L9" s="1"/>
  <c r="AC211" i="17"/>
  <c r="J43" i="109" s="1"/>
  <c r="L43" s="1"/>
  <c r="AC225" i="17"/>
  <c r="T225" i="118" s="1"/>
  <c r="AC186" i="17"/>
  <c r="AC165"/>
  <c r="T165" i="118" s="1"/>
  <c r="AC140" i="17"/>
  <c r="T140" i="118" s="1"/>
  <c r="AC120" i="17"/>
  <c r="T120" i="118" s="1"/>
  <c r="AC114" i="17"/>
  <c r="T114" i="118" s="1"/>
  <c r="AC81" i="17"/>
  <c r="T81" i="118" s="1"/>
  <c r="AC250" i="17"/>
  <c r="T250" i="118" s="1"/>
  <c r="AE381" i="92"/>
  <c r="X80" i="118"/>
  <c r="AC381" i="90"/>
  <c r="AE381" i="94"/>
  <c r="AB7" i="105" s="1"/>
  <c r="AB16" s="1"/>
  <c r="Y17"/>
  <c r="AG342" i="17"/>
  <c r="F17" i="117" s="1"/>
  <c r="I17" s="1"/>
  <c r="AG142" i="17"/>
  <c r="AG86"/>
  <c r="X15" i="105"/>
  <c r="X17"/>
  <c r="X256" i="118"/>
  <c r="AG137" i="17"/>
  <c r="AG348"/>
  <c r="AG252"/>
  <c r="X116" i="118"/>
  <c r="I7" i="117"/>
  <c r="M7" s="1"/>
  <c r="I9"/>
  <c r="M9" s="1"/>
  <c r="I12"/>
  <c r="M12" s="1"/>
  <c r="I15"/>
  <c r="M15" s="1"/>
  <c r="I16"/>
  <c r="M16" s="1"/>
  <c r="AD380" i="17"/>
  <c r="U360" i="118"/>
  <c r="AD344" i="17"/>
  <c r="U344" i="118" s="1"/>
  <c r="U342"/>
  <c r="AD272" i="17"/>
  <c r="U267" i="118"/>
  <c r="AD261" i="17"/>
  <c r="U260" i="118"/>
  <c r="AE83" i="17"/>
  <c r="V83" i="118" s="1"/>
  <c r="V82"/>
  <c r="P28" i="110"/>
  <c r="V343" i="118"/>
  <c r="AD333" i="17"/>
  <c r="U333" i="118" s="1"/>
  <c r="U330"/>
  <c r="AE261" i="17"/>
  <c r="V261" i="118" s="1"/>
  <c r="V260"/>
  <c r="AE243" i="17"/>
  <c r="V243" i="118" s="1"/>
  <c r="V241"/>
  <c r="F6" i="112"/>
  <c r="Q381" i="118"/>
  <c r="J48" i="109"/>
  <c r="L48" s="1"/>
  <c r="T239" i="118"/>
  <c r="O24" i="110"/>
  <c r="U237" i="118"/>
  <c r="AD234" i="17"/>
  <c r="U230" i="118"/>
  <c r="AD225" i="17"/>
  <c r="U221" i="118"/>
  <c r="AD44" i="17"/>
  <c r="U23" i="118"/>
  <c r="T211"/>
  <c r="J45" i="109"/>
  <c r="L45" s="1"/>
  <c r="Y121" i="17"/>
  <c r="P121" i="118" s="1"/>
  <c r="P96"/>
  <c r="J55" i="109"/>
  <c r="L55" s="1"/>
  <c r="T272" i="118"/>
  <c r="AB381" i="17"/>
  <c r="S380" i="118"/>
  <c r="I58" i="109"/>
  <c r="K58" s="1"/>
  <c r="S276" i="118"/>
  <c r="I55" i="109"/>
  <c r="K55" s="1"/>
  <c r="S272" i="118"/>
  <c r="J19" i="109"/>
  <c r="L19" s="1"/>
  <c r="T261" i="118"/>
  <c r="I51" i="109"/>
  <c r="K51" s="1"/>
  <c r="S250" i="118"/>
  <c r="I46" i="109"/>
  <c r="K46" s="1"/>
  <c r="S234" i="118"/>
  <c r="I45" i="109"/>
  <c r="K45" s="1"/>
  <c r="S225" i="118"/>
  <c r="AC187" i="17"/>
  <c r="T186" i="118"/>
  <c r="Z187" i="17"/>
  <c r="Q186" i="118"/>
  <c r="AC166" i="17"/>
  <c r="T166" i="118" s="1"/>
  <c r="Z166" i="17"/>
  <c r="Q166" i="118" s="1"/>
  <c r="Q165"/>
  <c r="J52" i="109"/>
  <c r="L52" s="1"/>
  <c r="T144" i="118"/>
  <c r="O28" i="110"/>
  <c r="U343" i="118"/>
  <c r="D17" i="117"/>
  <c r="V342" i="118"/>
  <c r="J58" i="109"/>
  <c r="L58" s="1"/>
  <c r="T276" i="118"/>
  <c r="I19" i="109"/>
  <c r="K19" s="1"/>
  <c r="S261" i="118"/>
  <c r="J17" i="109"/>
  <c r="L17" s="1"/>
  <c r="T254" i="118"/>
  <c r="T234"/>
  <c r="AB187" i="17"/>
  <c r="S186" i="118"/>
  <c r="Y187" i="17"/>
  <c r="P186" i="118"/>
  <c r="AB166" i="17"/>
  <c r="S166" i="118" s="1"/>
  <c r="S165"/>
  <c r="Y166" i="17"/>
  <c r="P166" i="118" s="1"/>
  <c r="P165"/>
  <c r="I52" i="109"/>
  <c r="K52" s="1"/>
  <c r="S144" i="118"/>
  <c r="I25" i="109"/>
  <c r="K25" s="1"/>
  <c r="S81" i="118"/>
  <c r="AB77" i="17"/>
  <c r="S77" i="118" s="1"/>
  <c r="S76"/>
  <c r="AB45" i="17"/>
  <c r="S44" i="118"/>
  <c r="AD265" i="17"/>
  <c r="U264" i="118"/>
  <c r="AD83" i="17"/>
  <c r="U82" i="118"/>
  <c r="O30" i="110"/>
  <c r="U338" i="118"/>
  <c r="AD76" i="17"/>
  <c r="U54" i="118"/>
  <c r="Y10" i="105"/>
  <c r="Y11" s="1"/>
  <c r="S134" i="118"/>
  <c r="J67" i="109"/>
  <c r="L67" s="1"/>
  <c r="T301" i="118"/>
  <c r="AC265" i="17"/>
  <c r="T264" i="118"/>
  <c r="K20" i="117"/>
  <c r="V338" i="118"/>
  <c r="G20" i="117"/>
  <c r="V336" i="118"/>
  <c r="H20" i="117"/>
  <c r="V337" i="118"/>
  <c r="F20" i="117"/>
  <c r="I20"/>
  <c r="M14"/>
  <c r="M13"/>
  <c r="AE339" i="96"/>
  <c r="F11" i="117"/>
  <c r="I11" s="1"/>
  <c r="AE339" i="93"/>
  <c r="F8" i="117"/>
  <c r="I8" s="1"/>
  <c r="AE339" i="91"/>
  <c r="F6" i="117"/>
  <c r="I6" s="1"/>
  <c r="AE339" i="90"/>
  <c r="AG339" i="17" s="1"/>
  <c r="F5" i="117"/>
  <c r="I5" s="1"/>
  <c r="I4"/>
  <c r="AE264" i="17"/>
  <c r="J62" i="109"/>
  <c r="AE326" i="96"/>
  <c r="AE326" i="93"/>
  <c r="O23" i="110"/>
  <c r="P23"/>
  <c r="AD254" i="17"/>
  <c r="C29" i="108"/>
  <c r="P30" i="110"/>
  <c r="AE96" i="17"/>
  <c r="V96" i="118" s="1"/>
  <c r="AD186" i="17"/>
  <c r="AD134"/>
  <c r="AD102"/>
  <c r="U102" i="118" s="1"/>
  <c r="AD81" i="17"/>
  <c r="AD258"/>
  <c r="U258" i="118" s="1"/>
  <c r="AE81" i="17"/>
  <c r="V81" i="118" s="1"/>
  <c r="AD243" i="17"/>
  <c r="U243" i="118" s="1"/>
  <c r="AD339" i="17"/>
  <c r="U339" i="118" s="1"/>
  <c r="AE258" i="17"/>
  <c r="V258" i="118" s="1"/>
  <c r="AB121" i="17"/>
  <c r="S121" i="118" s="1"/>
  <c r="AD358" i="17"/>
  <c r="U358" i="118" s="1"/>
  <c r="AD108" i="17"/>
  <c r="U108" i="118" s="1"/>
  <c r="AE333" i="17"/>
  <c r="V333" i="118" s="1"/>
  <c r="AE108" i="17"/>
  <c r="V108" i="118" s="1"/>
  <c r="AE272" i="17"/>
  <c r="V272" i="118" s="1"/>
  <c r="AE254" i="17"/>
  <c r="V254" i="118" s="1"/>
  <c r="AD144" i="17"/>
  <c r="AD114"/>
  <c r="U114" i="118" s="1"/>
  <c r="AD90" i="17"/>
  <c r="U90" i="118" s="1"/>
  <c r="AD276" i="17"/>
  <c r="AE250"/>
  <c r="V250" i="118" s="1"/>
  <c r="AD140" i="17"/>
  <c r="AD250"/>
  <c r="AE90"/>
  <c r="V90" i="118" s="1"/>
  <c r="AD165" i="17"/>
  <c r="AD120"/>
  <c r="U120" i="118" s="1"/>
  <c r="AD96" i="17"/>
  <c r="U96" i="118" s="1"/>
  <c r="AD52" i="17"/>
  <c r="U52" i="118" s="1"/>
  <c r="AE344" i="17"/>
  <c r="C22" i="108"/>
  <c r="AD211" i="17"/>
  <c r="AE339"/>
  <c r="V339" i="118" s="1"/>
  <c r="C15" i="108"/>
  <c r="AD21" i="17"/>
  <c r="U21" i="118" s="1"/>
  <c r="AE76" i="17"/>
  <c r="V76" i="118" s="1"/>
  <c r="AC340" i="91"/>
  <c r="AC345" s="1"/>
  <c r="AC382" s="1"/>
  <c r="AC340" i="96"/>
  <c r="AC345" s="1"/>
  <c r="AC382" s="1"/>
  <c r="AC121" i="88"/>
  <c r="AC340" s="1"/>
  <c r="AC345" s="1"/>
  <c r="AC382" s="1"/>
  <c r="AE381" i="90"/>
  <c r="AB6" i="105" s="1"/>
  <c r="AE188" i="90"/>
  <c r="AC121"/>
  <c r="AC340" s="1"/>
  <c r="AC345" s="1"/>
  <c r="AC382" s="1"/>
  <c r="AE381" i="91"/>
  <c r="AE45"/>
  <c r="AE188" i="92"/>
  <c r="AE45" i="93"/>
  <c r="AE121" i="94"/>
  <c r="AE45"/>
  <c r="AE188" i="95"/>
  <c r="AC381" i="103"/>
  <c r="AE121"/>
  <c r="AE45"/>
  <c r="AE121" i="97"/>
  <c r="AE45"/>
  <c r="AE121" i="98"/>
  <c r="AE45"/>
  <c r="AE45" i="102"/>
  <c r="AE340" s="1"/>
  <c r="AE345" s="1"/>
  <c r="AE382" s="1"/>
  <c r="AF330" s="1"/>
  <c r="AC381" i="92"/>
  <c r="AE77"/>
  <c r="AE188" i="93"/>
  <c r="AE45" i="96"/>
  <c r="AC340" i="103"/>
  <c r="AC345" s="1"/>
  <c r="AE188" i="99"/>
  <c r="AE45"/>
  <c r="AC340" i="102"/>
  <c r="AC345" s="1"/>
  <c r="AC382" s="1"/>
  <c r="Q36" i="104"/>
  <c r="P36"/>
  <c r="F36"/>
  <c r="AE358" i="17" l="1"/>
  <c r="V358" i="118" s="1"/>
  <c r="AE21" i="17"/>
  <c r="V21" i="118" s="1"/>
  <c r="C34" i="108"/>
  <c r="J51" i="109"/>
  <c r="L51" s="1"/>
  <c r="J25"/>
  <c r="L25" s="1"/>
  <c r="AE120" i="17"/>
  <c r="V120" i="118" s="1"/>
  <c r="AE276" i="17"/>
  <c r="V276" i="118" s="1"/>
  <c r="AE52" i="17"/>
  <c r="V52" i="118" s="1"/>
  <c r="AE225" i="17"/>
  <c r="V225" i="118" s="1"/>
  <c r="AE102" i="17"/>
  <c r="V102" i="118" s="1"/>
  <c r="AE234" i="17"/>
  <c r="V234" i="118" s="1"/>
  <c r="AC77" i="17"/>
  <c r="T77" i="118" s="1"/>
  <c r="P24" i="110"/>
  <c r="J13" i="109"/>
  <c r="L13" s="1"/>
  <c r="AE114" i="17"/>
  <c r="V114" i="118" s="1"/>
  <c r="AE144" i="17"/>
  <c r="V144" i="118" s="1"/>
  <c r="AE239" i="17"/>
  <c r="AE187" i="88"/>
  <c r="X186" i="118"/>
  <c r="AG186" i="17"/>
  <c r="AE121" i="88"/>
  <c r="AG108" i="17"/>
  <c r="X108" i="118"/>
  <c r="AE381" i="88"/>
  <c r="X380" i="118"/>
  <c r="AG380" i="17"/>
  <c r="X250" i="118"/>
  <c r="AG250" i="17"/>
  <c r="AE166" i="88"/>
  <c r="X165" i="118"/>
  <c r="AG165" i="17"/>
  <c r="AB14" i="105"/>
  <c r="AB15" s="1"/>
  <c r="AB9"/>
  <c r="AB19" s="1"/>
  <c r="T44" i="118"/>
  <c r="AC45" i="17"/>
  <c r="T45" i="118" s="1"/>
  <c r="AE77" i="88"/>
  <c r="AG76" i="17"/>
  <c r="X76" i="118"/>
  <c r="X234"/>
  <c r="AG234" i="17"/>
  <c r="AG52"/>
  <c r="X52" i="118"/>
  <c r="AG276" i="17"/>
  <c r="X276" i="118"/>
  <c r="AE45" i="95"/>
  <c r="AE340" i="103"/>
  <c r="AE345" s="1"/>
  <c r="AE382" s="1"/>
  <c r="AE211" i="17"/>
  <c r="V211" i="118" s="1"/>
  <c r="AE140" i="17"/>
  <c r="V140" i="118" s="1"/>
  <c r="AE186" i="17"/>
  <c r="AC121"/>
  <c r="T121" i="118" s="1"/>
  <c r="AE380" i="17"/>
  <c r="V380" i="118" s="1"/>
  <c r="AE165" i="17"/>
  <c r="AE166" s="1"/>
  <c r="V166" i="118" s="1"/>
  <c r="O15" i="110"/>
  <c r="C9" i="108"/>
  <c r="K59" i="109"/>
  <c r="X225" i="118"/>
  <c r="AG225" i="17"/>
  <c r="X243" i="118"/>
  <c r="AG243" i="17"/>
  <c r="AG272"/>
  <c r="X272" i="118"/>
  <c r="AE45" i="88"/>
  <c r="AG44" i="17"/>
  <c r="X44" i="118"/>
  <c r="X265"/>
  <c r="AG265" i="17"/>
  <c r="T380" i="118"/>
  <c r="AC381" i="17"/>
  <c r="X134" i="118"/>
  <c r="AG134" i="17"/>
  <c r="AG96"/>
  <c r="X96" i="118"/>
  <c r="AG211" i="17"/>
  <c r="X211" i="118"/>
  <c r="X339"/>
  <c r="AG21" i="17"/>
  <c r="AE340" i="95"/>
  <c r="AE345" s="1"/>
  <c r="AE382" s="1"/>
  <c r="AF333" s="1"/>
  <c r="AE44" i="17"/>
  <c r="V44" i="118" s="1"/>
  <c r="AE134" i="17"/>
  <c r="V134" i="118" s="1"/>
  <c r="AB17" i="105"/>
  <c r="I59" i="109"/>
  <c r="J59"/>
  <c r="P14" i="110"/>
  <c r="P5"/>
  <c r="L59" i="109"/>
  <c r="D16" i="106" s="1"/>
  <c r="E16" s="1"/>
  <c r="G16" s="1"/>
  <c r="O20" i="110"/>
  <c r="U211" i="118"/>
  <c r="O26" i="110"/>
  <c r="U250" i="118"/>
  <c r="AE187" i="17"/>
  <c r="V187" i="118" s="1"/>
  <c r="V186"/>
  <c r="AD187" i="17"/>
  <c r="U187" i="118" s="1"/>
  <c r="U186"/>
  <c r="J16" i="109"/>
  <c r="L16" s="1"/>
  <c r="T265" i="118"/>
  <c r="AD77" i="17"/>
  <c r="U76" i="118"/>
  <c r="O5" i="110"/>
  <c r="U83" i="118"/>
  <c r="O11" i="110"/>
  <c r="U265" i="118"/>
  <c r="I14" i="109"/>
  <c r="K14" s="1"/>
  <c r="S45" i="118"/>
  <c r="P187"/>
  <c r="Y188" i="17"/>
  <c r="P188" i="118" s="1"/>
  <c r="S187"/>
  <c r="AB188" i="17"/>
  <c r="M17" i="117"/>
  <c r="D18"/>
  <c r="Q187" i="118"/>
  <c r="Z188" i="17"/>
  <c r="Q188" i="118" s="1"/>
  <c r="T187"/>
  <c r="AC188" i="17"/>
  <c r="Z10" i="105"/>
  <c r="Z11" s="1"/>
  <c r="S381" i="118"/>
  <c r="I15" i="109"/>
  <c r="K15" s="1"/>
  <c r="AD45" i="17"/>
  <c r="U44" i="118"/>
  <c r="O21" i="110"/>
  <c r="U225" i="118"/>
  <c r="O22" i="110"/>
  <c r="U234" i="118"/>
  <c r="O14" i="110"/>
  <c r="U261" i="118"/>
  <c r="O29" i="110"/>
  <c r="U272" i="118"/>
  <c r="AD381" i="17"/>
  <c r="U380" i="118"/>
  <c r="AD166" i="17"/>
  <c r="U166" i="118" s="1"/>
  <c r="U165"/>
  <c r="O27" i="110"/>
  <c r="U144" i="118"/>
  <c r="C17" i="117"/>
  <c r="J17" s="1"/>
  <c r="V344" i="118"/>
  <c r="O7" i="110"/>
  <c r="U140" i="118"/>
  <c r="O31" i="110"/>
  <c r="U276" i="118"/>
  <c r="C25" i="108"/>
  <c r="V239" i="118"/>
  <c r="O18" i="110"/>
  <c r="U81" i="118"/>
  <c r="O6" i="110"/>
  <c r="U134" i="118"/>
  <c r="O12" i="110"/>
  <c r="U254" i="118"/>
  <c r="AE265" i="17"/>
  <c r="V264" i="118"/>
  <c r="L17" i="117"/>
  <c r="D20"/>
  <c r="M20"/>
  <c r="C12"/>
  <c r="J12" s="1"/>
  <c r="AF338" i="103"/>
  <c r="AF333"/>
  <c r="AF337"/>
  <c r="C10" i="117"/>
  <c r="J10" s="1"/>
  <c r="AF338" i="95"/>
  <c r="C16" i="117"/>
  <c r="E16" s="1"/>
  <c r="AF338" i="102"/>
  <c r="AF333"/>
  <c r="AF337"/>
  <c r="L16" i="117"/>
  <c r="L12"/>
  <c r="M11"/>
  <c r="E10"/>
  <c r="F18"/>
  <c r="M8"/>
  <c r="M6"/>
  <c r="M5"/>
  <c r="M4"/>
  <c r="I18"/>
  <c r="AE340" i="93"/>
  <c r="AE345" s="1"/>
  <c r="AE382" s="1"/>
  <c r="AE340" i="96"/>
  <c r="AE345" s="1"/>
  <c r="AE382" s="1"/>
  <c r="AE386" s="1"/>
  <c r="C20" i="108"/>
  <c r="P26" i="110"/>
  <c r="C23" i="108"/>
  <c r="P29" i="110"/>
  <c r="P27"/>
  <c r="C17" i="108"/>
  <c r="P21" i="110"/>
  <c r="C21" i="108"/>
  <c r="P12" i="110"/>
  <c r="C36" i="108"/>
  <c r="C37" s="1"/>
  <c r="P15" i="110"/>
  <c r="C30" i="108"/>
  <c r="C7"/>
  <c r="P18" i="110"/>
  <c r="C18" i="108"/>
  <c r="AD121" i="17"/>
  <c r="AE121"/>
  <c r="V121" i="118" s="1"/>
  <c r="AE340" i="92"/>
  <c r="AE345" s="1"/>
  <c r="AE382" s="1"/>
  <c r="AE340" i="98"/>
  <c r="AE345" s="1"/>
  <c r="AE382" s="1"/>
  <c r="AC382" i="92"/>
  <c r="AE384" i="93"/>
  <c r="AE386" i="102"/>
  <c r="AE385"/>
  <c r="AE384"/>
  <c r="AE386" i="103"/>
  <c r="AE385"/>
  <c r="AE384"/>
  <c r="AE385" i="95"/>
  <c r="AE384"/>
  <c r="AC382" i="103"/>
  <c r="AE382" i="91"/>
  <c r="Q35" i="104"/>
  <c r="P35"/>
  <c r="F35"/>
  <c r="P22" i="110" l="1"/>
  <c r="P31"/>
  <c r="AE45" i="17"/>
  <c r="V45" i="118" s="1"/>
  <c r="P6" i="110"/>
  <c r="AE77" i="17"/>
  <c r="V77" i="118" s="1"/>
  <c r="C19" i="108"/>
  <c r="C13"/>
  <c r="V165" i="118"/>
  <c r="T381"/>
  <c r="G6" i="112"/>
  <c r="H6" s="1"/>
  <c r="J15" i="109"/>
  <c r="L15" s="1"/>
  <c r="X187" i="118"/>
  <c r="AG187" i="17"/>
  <c r="AE188" i="88"/>
  <c r="N16" i="117"/>
  <c r="J14" i="109"/>
  <c r="L14" s="1"/>
  <c r="AE386" i="95"/>
  <c r="P7" i="110"/>
  <c r="N12" i="117"/>
  <c r="AF337" i="95"/>
  <c r="X45" i="118"/>
  <c r="AG45" i="17"/>
  <c r="X77" i="118"/>
  <c r="AG77" i="17"/>
  <c r="AG381"/>
  <c r="X381" i="118"/>
  <c r="X166"/>
  <c r="AG166" i="17"/>
  <c r="X121" i="118"/>
  <c r="AG121" i="17"/>
  <c r="C16" i="108"/>
  <c r="E12" i="117"/>
  <c r="AE381" i="17"/>
  <c r="V381" i="118" s="1"/>
  <c r="C8" i="108"/>
  <c r="P20" i="110"/>
  <c r="J16" i="117"/>
  <c r="AF339" i="102"/>
  <c r="AF339" i="103"/>
  <c r="F16" i="106"/>
  <c r="AE188" i="17"/>
  <c r="V188" i="118" s="1"/>
  <c r="AD188" i="17"/>
  <c r="O34" i="110" s="1"/>
  <c r="O19"/>
  <c r="O32" s="1"/>
  <c r="U121" i="118"/>
  <c r="O8" i="110"/>
  <c r="U77" i="118"/>
  <c r="P11" i="110"/>
  <c r="V265" i="118"/>
  <c r="C28" i="108"/>
  <c r="C31" s="1"/>
  <c r="O10" i="110"/>
  <c r="U381" i="118"/>
  <c r="O9" i="110"/>
  <c r="U45" i="118"/>
  <c r="T188"/>
  <c r="J61" i="109"/>
  <c r="I61"/>
  <c r="K61" s="1"/>
  <c r="S188" i="118"/>
  <c r="N10" i="117"/>
  <c r="L10"/>
  <c r="AF339" i="95"/>
  <c r="AF338" i="98"/>
  <c r="AF333"/>
  <c r="AF337"/>
  <c r="AF338" i="93"/>
  <c r="AF333"/>
  <c r="AF337"/>
  <c r="AF338" i="92"/>
  <c r="AF333"/>
  <c r="AF337"/>
  <c r="AF338" i="91"/>
  <c r="AF333"/>
  <c r="AF337"/>
  <c r="AF338" i="96"/>
  <c r="AF333"/>
  <c r="AF337"/>
  <c r="C6" i="117"/>
  <c r="L6" s="1"/>
  <c r="AE386" i="98"/>
  <c r="C14" i="117"/>
  <c r="AE385" i="96"/>
  <c r="C11" i="117"/>
  <c r="N11" s="1"/>
  <c r="AE386" i="93"/>
  <c r="C8" i="117"/>
  <c r="AE386" i="92"/>
  <c r="C7" i="117"/>
  <c r="M18"/>
  <c r="AE385" i="93"/>
  <c r="AE384" i="98"/>
  <c r="AE384" i="96"/>
  <c r="AE387" s="1"/>
  <c r="AE385" i="98"/>
  <c r="AE387" i="103"/>
  <c r="AE387" i="102"/>
  <c r="C14" i="108"/>
  <c r="P19" i="110"/>
  <c r="C5" i="108"/>
  <c r="P9" i="110"/>
  <c r="C12" i="108"/>
  <c r="P34" i="110"/>
  <c r="AB10" i="105"/>
  <c r="AB11" s="1"/>
  <c r="AE385" i="92"/>
  <c r="AE384"/>
  <c r="AE386" i="91"/>
  <c r="AE385"/>
  <c r="AE384"/>
  <c r="AE387" i="95"/>
  <c r="AE387" i="93"/>
  <c r="P34" i="104"/>
  <c r="Q34" s="1"/>
  <c r="F34"/>
  <c r="P32" i="110" l="1"/>
  <c r="U188" i="118"/>
  <c r="P8" i="110"/>
  <c r="C40" i="108"/>
  <c r="C41" s="1"/>
  <c r="N6" i="117"/>
  <c r="C6" i="108"/>
  <c r="E6" i="117"/>
  <c r="P10" i="110"/>
  <c r="AE340" i="88"/>
  <c r="AG188" i="17"/>
  <c r="X188" i="118"/>
  <c r="C26" i="108"/>
  <c r="J6" i="117"/>
  <c r="J80" i="109"/>
  <c r="L61"/>
  <c r="AF339" i="98"/>
  <c r="N8" i="117"/>
  <c r="AF339" i="93"/>
  <c r="AF339" i="92"/>
  <c r="AF339" i="91"/>
  <c r="AF339" i="96"/>
  <c r="L14" i="117"/>
  <c r="E14"/>
  <c r="J14"/>
  <c r="N14"/>
  <c r="L11"/>
  <c r="E11"/>
  <c r="J11"/>
  <c r="L8"/>
  <c r="E8"/>
  <c r="J8"/>
  <c r="L7"/>
  <c r="E7"/>
  <c r="J7"/>
  <c r="N7"/>
  <c r="AE387" i="98"/>
  <c r="AE387" i="92"/>
  <c r="C10" i="108"/>
  <c r="AE387" i="91"/>
  <c r="Q33" i="104"/>
  <c r="P33"/>
  <c r="F33"/>
  <c r="P32"/>
  <c r="Q32" s="1"/>
  <c r="F32"/>
  <c r="P31"/>
  <c r="Q31" s="1"/>
  <c r="F31"/>
  <c r="Q30"/>
  <c r="P30"/>
  <c r="F30"/>
  <c r="Q29"/>
  <c r="P29"/>
  <c r="F29"/>
  <c r="Q28"/>
  <c r="P28"/>
  <c r="F28"/>
  <c r="P27"/>
  <c r="Q27" s="1"/>
  <c r="F27"/>
  <c r="Q26"/>
  <c r="P26"/>
  <c r="F26"/>
  <c r="Q25"/>
  <c r="P25"/>
  <c r="F25"/>
  <c r="P24"/>
  <c r="Q24" s="1"/>
  <c r="F24"/>
  <c r="Q23"/>
  <c r="P23"/>
  <c r="F23"/>
  <c r="Q22"/>
  <c r="P22"/>
  <c r="F22"/>
  <c r="Q21"/>
  <c r="P21"/>
  <c r="F21"/>
  <c r="P20"/>
  <c r="Q20" s="1"/>
  <c r="F20"/>
  <c r="P19"/>
  <c r="Q19" s="1"/>
  <c r="F19"/>
  <c r="Q18"/>
  <c r="P18"/>
  <c r="Q17"/>
  <c r="P17"/>
  <c r="Q16"/>
  <c r="P16"/>
  <c r="Q15"/>
  <c r="P15"/>
  <c r="Q14"/>
  <c r="P14"/>
  <c r="Q13"/>
  <c r="P13"/>
  <c r="Q12"/>
  <c r="P12"/>
  <c r="Q11"/>
  <c r="P11"/>
  <c r="Q10"/>
  <c r="P10"/>
  <c r="Q9"/>
  <c r="P9"/>
  <c r="Q8"/>
  <c r="P8"/>
  <c r="Q7"/>
  <c r="P7"/>
  <c r="P6"/>
  <c r="Q6" s="1"/>
  <c r="I4"/>
  <c r="J23"/>
  <c r="R17"/>
  <c r="J15"/>
  <c r="R8"/>
  <c r="S7"/>
  <c r="R22"/>
  <c r="S24"/>
  <c r="S16"/>
  <c r="J7"/>
  <c r="J10"/>
  <c r="J24"/>
  <c r="S23"/>
  <c r="R19"/>
  <c r="S9"/>
  <c r="J9"/>
  <c r="I23"/>
  <c r="R13"/>
  <c r="I21"/>
  <c r="S8"/>
  <c r="R26"/>
  <c r="I33"/>
  <c r="R24"/>
  <c r="J8"/>
  <c r="J26"/>
  <c r="R20"/>
  <c r="I32"/>
  <c r="J20"/>
  <c r="J21"/>
  <c r="J6"/>
  <c r="J22"/>
  <c r="S27"/>
  <c r="J16"/>
  <c r="R10"/>
  <c r="R25"/>
  <c r="S14"/>
  <c r="R16"/>
  <c r="S15"/>
  <c r="I22"/>
  <c r="R14"/>
  <c r="S20"/>
  <c r="I28"/>
  <c r="S13"/>
  <c r="R15"/>
  <c r="I34"/>
  <c r="I31"/>
  <c r="I20"/>
  <c r="J14"/>
  <c r="S25"/>
  <c r="R18"/>
  <c r="S10"/>
  <c r="J25"/>
  <c r="J19"/>
  <c r="J17"/>
  <c r="R9"/>
  <c r="F5"/>
  <c r="S22"/>
  <c r="R12"/>
  <c r="R27"/>
  <c r="S21"/>
  <c r="I35"/>
  <c r="S17"/>
  <c r="S18"/>
  <c r="I25"/>
  <c r="J11"/>
  <c r="I36"/>
  <c r="S26"/>
  <c r="I26"/>
  <c r="I29"/>
  <c r="I37"/>
  <c r="I38"/>
  <c r="R11"/>
  <c r="J27"/>
  <c r="R21"/>
  <c r="S19"/>
  <c r="I24"/>
  <c r="R23"/>
  <c r="I30"/>
  <c r="S6"/>
  <c r="R7"/>
  <c r="J18"/>
  <c r="J13"/>
  <c r="S12"/>
  <c r="R6"/>
  <c r="S11"/>
  <c r="I6"/>
  <c r="I27"/>
  <c r="J12"/>
  <c r="AE345" i="88" l="1"/>
  <c r="M38" i="104"/>
  <c r="K38"/>
  <c r="M37"/>
  <c r="K37"/>
  <c r="K36"/>
  <c r="M36"/>
  <c r="K35"/>
  <c r="M35"/>
  <c r="K34"/>
  <c r="M34"/>
  <c r="K33"/>
  <c r="M33"/>
  <c r="K32"/>
  <c r="M32"/>
  <c r="K31"/>
  <c r="M31"/>
  <c r="K30"/>
  <c r="M30"/>
  <c r="K29"/>
  <c r="M29"/>
  <c r="K28"/>
  <c r="M28"/>
  <c r="K27"/>
  <c r="M27"/>
  <c r="K26"/>
  <c r="M26"/>
  <c r="K25"/>
  <c r="M25"/>
  <c r="K24"/>
  <c r="M24"/>
  <c r="K23"/>
  <c r="M23"/>
  <c r="K22"/>
  <c r="M22"/>
  <c r="K21"/>
  <c r="M21"/>
  <c r="K20"/>
  <c r="M20"/>
  <c r="AE382" i="88" l="1"/>
  <c r="U307" i="98"/>
  <c r="U307" i="91"/>
  <c r="U307" i="17" s="1"/>
  <c r="U298" i="98"/>
  <c r="V298" s="1"/>
  <c r="X298" s="1"/>
  <c r="V364" i="88"/>
  <c r="V364" i="90"/>
  <c r="V364" i="91"/>
  <c r="X364" s="1"/>
  <c r="V364" i="92"/>
  <c r="X364" s="1"/>
  <c r="V364" i="93"/>
  <c r="V364" i="94"/>
  <c r="V364" i="95"/>
  <c r="X364" s="1"/>
  <c r="V364" i="96"/>
  <c r="X364" s="1"/>
  <c r="V364" i="103"/>
  <c r="V364" i="97"/>
  <c r="V364" i="98"/>
  <c r="X364" s="1"/>
  <c r="V364" i="99"/>
  <c r="X364" s="1"/>
  <c r="V364" i="102"/>
  <c r="V379" i="88"/>
  <c r="V379" i="90"/>
  <c r="X379" s="1"/>
  <c r="V379" i="91"/>
  <c r="X379" s="1"/>
  <c r="V379" i="92"/>
  <c r="V379" i="93"/>
  <c r="V379" i="94"/>
  <c r="X379" s="1"/>
  <c r="V379" i="95"/>
  <c r="X379" s="1"/>
  <c r="V379" i="96"/>
  <c r="V379" i="103"/>
  <c r="V379" i="97"/>
  <c r="X379" s="1"/>
  <c r="V379" i="98"/>
  <c r="X379" s="1"/>
  <c r="V379" i="99"/>
  <c r="V379" i="102"/>
  <c r="V378" i="88"/>
  <c r="X378" s="1"/>
  <c r="V378" i="90"/>
  <c r="X378" s="1"/>
  <c r="V378" i="91"/>
  <c r="V378" i="92"/>
  <c r="V378" i="93"/>
  <c r="X378" s="1"/>
  <c r="V378" i="94"/>
  <c r="X378" s="1"/>
  <c r="V378" i="95"/>
  <c r="V378" i="96"/>
  <c r="V378" i="103"/>
  <c r="X378" s="1"/>
  <c r="V378" i="97"/>
  <c r="X378" s="1"/>
  <c r="V378" i="98"/>
  <c r="V378" i="99"/>
  <c r="V378" i="102"/>
  <c r="X378" s="1"/>
  <c r="V377" i="88"/>
  <c r="X377" s="1"/>
  <c r="V377" i="90"/>
  <c r="V377" i="91"/>
  <c r="V377" i="92"/>
  <c r="X377" s="1"/>
  <c r="V377" i="93"/>
  <c r="X377" s="1"/>
  <c r="V377" i="94"/>
  <c r="V377" i="95"/>
  <c r="V377" i="96"/>
  <c r="X377" s="1"/>
  <c r="V377" i="103"/>
  <c r="X377" s="1"/>
  <c r="V377" i="97"/>
  <c r="V377" i="98"/>
  <c r="V377" i="99"/>
  <c r="X377" s="1"/>
  <c r="V377" i="102"/>
  <c r="X377" s="1"/>
  <c r="V376" i="88"/>
  <c r="V376" i="90"/>
  <c r="V376" i="91"/>
  <c r="X376" s="1"/>
  <c r="V376" i="92"/>
  <c r="X376" s="1"/>
  <c r="V376" i="93"/>
  <c r="V376" i="94"/>
  <c r="V376" i="95"/>
  <c r="X376" s="1"/>
  <c r="V376" i="96"/>
  <c r="X376" s="1"/>
  <c r="V376" i="103"/>
  <c r="V376" i="97"/>
  <c r="V376" i="98"/>
  <c r="X376" s="1"/>
  <c r="V376" i="99"/>
  <c r="X376" s="1"/>
  <c r="V376" i="102"/>
  <c r="V375" i="88"/>
  <c r="V375" i="90"/>
  <c r="V375" i="91"/>
  <c r="V375" i="92"/>
  <c r="V375" i="93"/>
  <c r="V375" i="94"/>
  <c r="V375" i="95"/>
  <c r="V375" i="96"/>
  <c r="V375" i="103"/>
  <c r="V375" i="97"/>
  <c r="V375" i="98"/>
  <c r="V375" i="99"/>
  <c r="V375" i="102"/>
  <c r="V374" i="88"/>
  <c r="X374" s="1"/>
  <c r="V374" i="90"/>
  <c r="X374" s="1"/>
  <c r="V374" i="91"/>
  <c r="V374" i="92"/>
  <c r="V374" i="93"/>
  <c r="X374" s="1"/>
  <c r="V374" i="94"/>
  <c r="X374" s="1"/>
  <c r="V374" i="95"/>
  <c r="V374" i="96"/>
  <c r="V374" i="103"/>
  <c r="X374" s="1"/>
  <c r="V374" i="97"/>
  <c r="X374" s="1"/>
  <c r="V374" i="98"/>
  <c r="V374" i="99"/>
  <c r="V374" i="102"/>
  <c r="X374" s="1"/>
  <c r="V373" i="88"/>
  <c r="X373" s="1"/>
  <c r="V373" i="90"/>
  <c r="V373" i="91"/>
  <c r="V373" i="92"/>
  <c r="X373" s="1"/>
  <c r="V373" i="93"/>
  <c r="X373" s="1"/>
  <c r="V373" i="94"/>
  <c r="V373" i="95"/>
  <c r="V373" i="96"/>
  <c r="X373" s="1"/>
  <c r="V373" i="103"/>
  <c r="X373" s="1"/>
  <c r="V373" i="97"/>
  <c r="V373" i="98"/>
  <c r="V373" i="99"/>
  <c r="X373" s="1"/>
  <c r="V373" i="102"/>
  <c r="X373" s="1"/>
  <c r="V372" i="88"/>
  <c r="V372" i="90"/>
  <c r="V372" i="91"/>
  <c r="X372" s="1"/>
  <c r="V372" i="92"/>
  <c r="X372" s="1"/>
  <c r="V372" i="93"/>
  <c r="V372" i="94"/>
  <c r="V372" i="95"/>
  <c r="X372" s="1"/>
  <c r="V372" i="96"/>
  <c r="X372" s="1"/>
  <c r="V372" i="103"/>
  <c r="V372" i="97"/>
  <c r="V372" i="98"/>
  <c r="X372" s="1"/>
  <c r="V372" i="99"/>
  <c r="X372" s="1"/>
  <c r="V372" i="102"/>
  <c r="V371" i="88"/>
  <c r="V371" i="90"/>
  <c r="X371" s="1"/>
  <c r="V371" i="91"/>
  <c r="X371" s="1"/>
  <c r="V371" i="92"/>
  <c r="V371" i="93"/>
  <c r="V371" i="94"/>
  <c r="X371" s="1"/>
  <c r="V371" i="95"/>
  <c r="X371" s="1"/>
  <c r="V371" i="96"/>
  <c r="V371" i="103"/>
  <c r="V371" i="97"/>
  <c r="X371" s="1"/>
  <c r="V371" i="98"/>
  <c r="X371" s="1"/>
  <c r="V371" i="99"/>
  <c r="V371" i="102"/>
  <c r="V370" i="88"/>
  <c r="X370" s="1"/>
  <c r="V370" i="90"/>
  <c r="X370" s="1"/>
  <c r="V370" i="91"/>
  <c r="V370" i="92"/>
  <c r="V370" i="93"/>
  <c r="X370" s="1"/>
  <c r="V370" i="94"/>
  <c r="X370" s="1"/>
  <c r="V370" i="95"/>
  <c r="V370" i="96"/>
  <c r="V370" i="103"/>
  <c r="X370" s="1"/>
  <c r="V370" i="97"/>
  <c r="X370" s="1"/>
  <c r="V370" i="98"/>
  <c r="V370" i="99"/>
  <c r="V370" i="102"/>
  <c r="X370" s="1"/>
  <c r="V369" i="88"/>
  <c r="X369" s="1"/>
  <c r="V369" i="90"/>
  <c r="V369" i="91"/>
  <c r="V369" i="92"/>
  <c r="X369" s="1"/>
  <c r="V369" i="93"/>
  <c r="X369" s="1"/>
  <c r="V369" i="94"/>
  <c r="V369" i="95"/>
  <c r="V369" i="96"/>
  <c r="X369" s="1"/>
  <c r="V369" i="103"/>
  <c r="X369" s="1"/>
  <c r="V369" i="97"/>
  <c r="V369" i="98"/>
  <c r="V369" i="99"/>
  <c r="X369" s="1"/>
  <c r="V369" i="102"/>
  <c r="X369" s="1"/>
  <c r="V368" i="88"/>
  <c r="V368" i="90"/>
  <c r="V368" i="91"/>
  <c r="X368" s="1"/>
  <c r="V368" i="92"/>
  <c r="X368" s="1"/>
  <c r="V368" i="93"/>
  <c r="V368" i="94"/>
  <c r="V368" i="95"/>
  <c r="X368" s="1"/>
  <c r="V368" i="96"/>
  <c r="X368" s="1"/>
  <c r="V368" i="103"/>
  <c r="V368" i="97"/>
  <c r="V368" i="98"/>
  <c r="X368" s="1"/>
  <c r="V368" i="99"/>
  <c r="X368" s="1"/>
  <c r="V368" i="102"/>
  <c r="V367" i="88"/>
  <c r="V367" i="90"/>
  <c r="X367" s="1"/>
  <c r="V367" i="91"/>
  <c r="X367" s="1"/>
  <c r="V367" i="92"/>
  <c r="V367" i="93"/>
  <c r="V367" i="94"/>
  <c r="X367" s="1"/>
  <c r="V367" i="95"/>
  <c r="X367" s="1"/>
  <c r="V367" i="96"/>
  <c r="V367" i="103"/>
  <c r="V367" i="97"/>
  <c r="X367" s="1"/>
  <c r="V367" i="98"/>
  <c r="X367" s="1"/>
  <c r="V367" i="99"/>
  <c r="V367" i="102"/>
  <c r="V366" i="88"/>
  <c r="X366" s="1"/>
  <c r="V366" i="90"/>
  <c r="X366" s="1"/>
  <c r="V366" i="91"/>
  <c r="V366" i="92"/>
  <c r="V366" i="93"/>
  <c r="X366" s="1"/>
  <c r="V366" i="94"/>
  <c r="X366" s="1"/>
  <c r="V366" i="95"/>
  <c r="V366" i="96"/>
  <c r="V366" i="103"/>
  <c r="X366" s="1"/>
  <c r="V366" i="97"/>
  <c r="X366" s="1"/>
  <c r="V366" i="98"/>
  <c r="V366" i="99"/>
  <c r="V366" i="102"/>
  <c r="X366" s="1"/>
  <c r="V365" i="88"/>
  <c r="X365" s="1"/>
  <c r="V365" i="90"/>
  <c r="V365" i="91"/>
  <c r="V365" i="92"/>
  <c r="X365" s="1"/>
  <c r="V365" i="93"/>
  <c r="X365" s="1"/>
  <c r="V365" i="94"/>
  <c r="V365" i="95"/>
  <c r="V365" i="96"/>
  <c r="X365" s="1"/>
  <c r="V365" i="103"/>
  <c r="X365" s="1"/>
  <c r="V365" i="97"/>
  <c r="V365" i="98"/>
  <c r="V365" i="99"/>
  <c r="X365" s="1"/>
  <c r="V365" i="102"/>
  <c r="X365" s="1"/>
  <c r="V363" i="88"/>
  <c r="V363" i="90"/>
  <c r="V363" i="91"/>
  <c r="X363" s="1"/>
  <c r="V363" i="92"/>
  <c r="V363" i="93"/>
  <c r="V363" i="94"/>
  <c r="V363" i="95"/>
  <c r="X363" s="1"/>
  <c r="V363" i="96"/>
  <c r="V363" i="103"/>
  <c r="V363" i="97"/>
  <c r="V363" i="98"/>
  <c r="X363" s="1"/>
  <c r="V363" i="99"/>
  <c r="V363" i="102"/>
  <c r="V362" i="88"/>
  <c r="V362" i="90"/>
  <c r="X362" s="1"/>
  <c r="V362" i="91"/>
  <c r="V362" i="92"/>
  <c r="V362" i="93"/>
  <c r="V362" i="94"/>
  <c r="X362" s="1"/>
  <c r="V362" i="95"/>
  <c r="V362" i="96"/>
  <c r="V362" i="103"/>
  <c r="V362" i="97"/>
  <c r="X362" s="1"/>
  <c r="V362" i="98"/>
  <c r="V362" i="99"/>
  <c r="V362" i="102"/>
  <c r="V361" i="88"/>
  <c r="X361" s="1"/>
  <c r="V361" i="90"/>
  <c r="V361" i="91"/>
  <c r="V361" i="92"/>
  <c r="V361" i="93"/>
  <c r="X361" s="1"/>
  <c r="V361" i="94"/>
  <c r="V361" i="95"/>
  <c r="V361" i="96"/>
  <c r="V361" i="103"/>
  <c r="X361" s="1"/>
  <c r="V361" i="97"/>
  <c r="V361" i="98"/>
  <c r="V361" i="99"/>
  <c r="V361" i="102"/>
  <c r="X361" s="1"/>
  <c r="V360" i="88"/>
  <c r="V360" i="90"/>
  <c r="V360" i="91"/>
  <c r="V360" i="92"/>
  <c r="X360" s="1"/>
  <c r="V360" i="93"/>
  <c r="V360" i="94"/>
  <c r="V360" i="95"/>
  <c r="V360" i="96"/>
  <c r="X360" s="1"/>
  <c r="V360" i="103"/>
  <c r="V360" i="97"/>
  <c r="V360" i="98"/>
  <c r="V360" i="99"/>
  <c r="X360" s="1"/>
  <c r="V360" i="102"/>
  <c r="V357" i="88"/>
  <c r="V357" i="90"/>
  <c r="X357" s="1"/>
  <c r="V357" i="91"/>
  <c r="V357" i="92"/>
  <c r="V357" i="93"/>
  <c r="V357" i="94"/>
  <c r="X357" s="1"/>
  <c r="V357" i="95"/>
  <c r="V357" i="96"/>
  <c r="V357" i="103"/>
  <c r="V357" i="97"/>
  <c r="X357" s="1"/>
  <c r="V357" i="98"/>
  <c r="V357" i="99"/>
  <c r="V357" i="102"/>
  <c r="V339" i="88"/>
  <c r="V339" i="90"/>
  <c r="V339" i="91"/>
  <c r="V339" i="92"/>
  <c r="V339" i="93"/>
  <c r="V339" i="94"/>
  <c r="V339" i="95"/>
  <c r="V339" i="96"/>
  <c r="V339" i="103"/>
  <c r="V339" i="97"/>
  <c r="V339" i="98"/>
  <c r="V339" i="99"/>
  <c r="V339" i="102"/>
  <c r="V333" i="88"/>
  <c r="V333" i="90"/>
  <c r="V333" i="91"/>
  <c r="V333" i="92"/>
  <c r="V333" i="93"/>
  <c r="V333" i="94"/>
  <c r="V333" i="95"/>
  <c r="V333" i="96"/>
  <c r="V333" i="103"/>
  <c r="V333" i="97"/>
  <c r="V333" i="98"/>
  <c r="V333" i="99"/>
  <c r="V333" i="102"/>
  <c r="V316" i="88"/>
  <c r="V316" i="90"/>
  <c r="V316" i="91"/>
  <c r="V316" i="92"/>
  <c r="V316" i="93"/>
  <c r="V316" i="94"/>
  <c r="V316" i="95"/>
  <c r="V316" i="96"/>
  <c r="V316" i="103"/>
  <c r="V316" i="97"/>
  <c r="V316" i="98"/>
  <c r="V316" i="99"/>
  <c r="V316" i="102"/>
  <c r="V315" i="88"/>
  <c r="V315" i="90"/>
  <c r="V315" i="91"/>
  <c r="V315" i="92"/>
  <c r="V315" i="93"/>
  <c r="V315" i="94"/>
  <c r="V315" i="95"/>
  <c r="V315" i="96"/>
  <c r="V315" i="103"/>
  <c r="V315" i="97"/>
  <c r="V315" i="98"/>
  <c r="V315" i="99"/>
  <c r="V315" i="102"/>
  <c r="V314" i="88"/>
  <c r="V314" i="90"/>
  <c r="V314" i="91"/>
  <c r="V314" i="92"/>
  <c r="V314" i="93"/>
  <c r="V314" i="94"/>
  <c r="V314" i="95"/>
  <c r="V314" i="96"/>
  <c r="V314" i="103"/>
  <c r="V314" i="97"/>
  <c r="V314" i="98"/>
  <c r="V314" i="99"/>
  <c r="V314" i="102"/>
  <c r="V311" i="88"/>
  <c r="X311" s="1"/>
  <c r="V311" i="90"/>
  <c r="V311" i="91"/>
  <c r="V311" i="92"/>
  <c r="X311" s="1"/>
  <c r="V311" i="93"/>
  <c r="X311" s="1"/>
  <c r="V311" i="94"/>
  <c r="V311" i="95"/>
  <c r="V311" i="96"/>
  <c r="X311" s="1"/>
  <c r="V311" i="103"/>
  <c r="X311" s="1"/>
  <c r="V311" i="97"/>
  <c r="V311" i="98"/>
  <c r="V311" i="99"/>
  <c r="X311" s="1"/>
  <c r="V311" i="102"/>
  <c r="X311" s="1"/>
  <c r="V310" i="88"/>
  <c r="V310" i="90"/>
  <c r="V310" i="91"/>
  <c r="X310" s="1"/>
  <c r="V310" i="92"/>
  <c r="X310" s="1"/>
  <c r="V310" i="93"/>
  <c r="V310" i="94"/>
  <c r="V310" i="95"/>
  <c r="X310" s="1"/>
  <c r="V310" i="96"/>
  <c r="X310" s="1"/>
  <c r="V310" i="103"/>
  <c r="V310" i="97"/>
  <c r="V310" i="98"/>
  <c r="X310" s="1"/>
  <c r="V310" i="99"/>
  <c r="X310" s="1"/>
  <c r="V310" i="102"/>
  <c r="V309" i="88"/>
  <c r="V309" i="90"/>
  <c r="X309" s="1"/>
  <c r="V309" i="91"/>
  <c r="X309" s="1"/>
  <c r="V309" i="92"/>
  <c r="V309" i="93"/>
  <c r="V309" i="94"/>
  <c r="X309" s="1"/>
  <c r="V309" i="95"/>
  <c r="X309" s="1"/>
  <c r="V309" i="96"/>
  <c r="V309" i="103"/>
  <c r="V309" i="97"/>
  <c r="X309" s="1"/>
  <c r="V309" i="98"/>
  <c r="X309" s="1"/>
  <c r="V309" i="99"/>
  <c r="V309" i="102"/>
  <c r="V308" i="88"/>
  <c r="X308" s="1"/>
  <c r="V308" i="90"/>
  <c r="X308" s="1"/>
  <c r="V308" i="91"/>
  <c r="V308" i="92"/>
  <c r="V308" i="93"/>
  <c r="X308" s="1"/>
  <c r="V308" i="94"/>
  <c r="X308" s="1"/>
  <c r="V308" i="95"/>
  <c r="V308" i="96"/>
  <c r="V308" i="103"/>
  <c r="X308" s="1"/>
  <c r="V308" i="97"/>
  <c r="X308" s="1"/>
  <c r="V308" i="98"/>
  <c r="V308" i="99"/>
  <c r="V308" i="102"/>
  <c r="X308" s="1"/>
  <c r="V303" i="88"/>
  <c r="V303" i="90"/>
  <c r="V303" i="91"/>
  <c r="V303" i="92"/>
  <c r="V303" i="93"/>
  <c r="V303" i="94"/>
  <c r="V303" i="95"/>
  <c r="V303" i="96"/>
  <c r="V303" i="103"/>
  <c r="V303" i="97"/>
  <c r="V303" i="98"/>
  <c r="V303" i="99"/>
  <c r="V303" i="102"/>
  <c r="V304" i="99"/>
  <c r="V304" i="97"/>
  <c r="V304" i="94"/>
  <c r="V302" i="88"/>
  <c r="X302" s="1"/>
  <c r="V302" i="90"/>
  <c r="V302" i="91"/>
  <c r="V302" i="92"/>
  <c r="V302" i="93"/>
  <c r="X302" s="1"/>
  <c r="V302" i="94"/>
  <c r="V302" i="95"/>
  <c r="V302" i="96"/>
  <c r="V302" i="103"/>
  <c r="X302" s="1"/>
  <c r="V302" i="97"/>
  <c r="V302" i="98"/>
  <c r="V302" i="99"/>
  <c r="V302" i="102"/>
  <c r="X302" s="1"/>
  <c r="V301" i="88"/>
  <c r="V301" i="90"/>
  <c r="X301" s="1"/>
  <c r="V301" i="91"/>
  <c r="V301" i="92"/>
  <c r="X301" s="1"/>
  <c r="V301" i="93"/>
  <c r="V301" i="94"/>
  <c r="X301" s="1"/>
  <c r="V301" i="95"/>
  <c r="X301" s="1"/>
  <c r="V301" i="96"/>
  <c r="X301" s="1"/>
  <c r="V301" i="103"/>
  <c r="V301" i="97"/>
  <c r="X301" s="1"/>
  <c r="V301" i="98"/>
  <c r="V301" i="99"/>
  <c r="X301" s="1"/>
  <c r="V301" i="102"/>
  <c r="V300" i="88"/>
  <c r="X300" s="1"/>
  <c r="V300" i="90"/>
  <c r="X300" s="1"/>
  <c r="V300" i="91"/>
  <c r="X300" s="1"/>
  <c r="V300" i="92"/>
  <c r="V300" i="93"/>
  <c r="X300" s="1"/>
  <c r="V300" i="94"/>
  <c r="V300" i="95"/>
  <c r="X300" s="1"/>
  <c r="V300" i="96"/>
  <c r="V300" i="103"/>
  <c r="X300" s="1"/>
  <c r="V300" i="97"/>
  <c r="X300" s="1"/>
  <c r="V300" i="98"/>
  <c r="X300" s="1"/>
  <c r="V300" i="99"/>
  <c r="V300" i="102"/>
  <c r="X300" s="1"/>
  <c r="V299" i="88"/>
  <c r="V299" i="90"/>
  <c r="X299" s="1"/>
  <c r="V299" i="91"/>
  <c r="V299" i="92"/>
  <c r="X299" s="1"/>
  <c r="V299" i="93"/>
  <c r="X299" s="1"/>
  <c r="V299" i="94"/>
  <c r="V299" i="95"/>
  <c r="V299" i="96"/>
  <c r="X299" s="1"/>
  <c r="V299" i="103"/>
  <c r="V299" i="97"/>
  <c r="X299" s="1"/>
  <c r="V299" i="98"/>
  <c r="V299" i="99"/>
  <c r="X299" s="1"/>
  <c r="V299" i="102"/>
  <c r="X299" s="1"/>
  <c r="V298" i="88"/>
  <c r="X298" s="1"/>
  <c r="V298" i="90"/>
  <c r="V298" i="91"/>
  <c r="X298" s="1"/>
  <c r="V298" i="92"/>
  <c r="V298" i="93"/>
  <c r="V298" i="94"/>
  <c r="V298" i="95"/>
  <c r="X298" s="1"/>
  <c r="V298" i="96"/>
  <c r="X298" s="1"/>
  <c r="V298" i="103"/>
  <c r="X298" s="1"/>
  <c r="V298" i="97"/>
  <c r="V298" i="99"/>
  <c r="X298" s="1"/>
  <c r="V298" i="102"/>
  <c r="V297" i="88"/>
  <c r="X297" s="1"/>
  <c r="V297" i="90"/>
  <c r="V297" i="91"/>
  <c r="X297" s="1"/>
  <c r="V297" i="92"/>
  <c r="X297" s="1"/>
  <c r="V297" i="93"/>
  <c r="X297" s="1"/>
  <c r="V297" i="94"/>
  <c r="V297" i="95"/>
  <c r="X297" s="1"/>
  <c r="V297" i="96"/>
  <c r="V297" i="103"/>
  <c r="X297" s="1"/>
  <c r="V297" i="97"/>
  <c r="V297" i="98"/>
  <c r="X297" s="1"/>
  <c r="V297" i="99"/>
  <c r="V297" i="102"/>
  <c r="X297" s="1"/>
  <c r="V296" i="88"/>
  <c r="V296" i="90"/>
  <c r="X296" s="1"/>
  <c r="V296" i="91"/>
  <c r="V296" i="92"/>
  <c r="X296" s="1"/>
  <c r="V296" i="93"/>
  <c r="V296" i="94"/>
  <c r="X296" s="1"/>
  <c r="V296" i="95"/>
  <c r="X296" s="1"/>
  <c r="V296" i="96"/>
  <c r="X296" s="1"/>
  <c r="V296" i="103"/>
  <c r="V296" i="97"/>
  <c r="X296" s="1"/>
  <c r="V296" i="98"/>
  <c r="V296" i="99"/>
  <c r="X296" s="1"/>
  <c r="V296" i="102"/>
  <c r="V294" i="88"/>
  <c r="V294" i="90"/>
  <c r="X294" s="1"/>
  <c r="V294" i="91"/>
  <c r="V294" i="92"/>
  <c r="V294" i="93"/>
  <c r="V294" i="94"/>
  <c r="X294" s="1"/>
  <c r="V294" i="95"/>
  <c r="V294" i="96"/>
  <c r="V294" i="103"/>
  <c r="V294" i="97"/>
  <c r="X294" s="1"/>
  <c r="V294" i="98"/>
  <c r="V294" i="99"/>
  <c r="V294" i="102"/>
  <c r="V293" i="88"/>
  <c r="X293" s="1"/>
  <c r="V293" i="90"/>
  <c r="V293" i="91"/>
  <c r="V293" i="92"/>
  <c r="V293" i="93"/>
  <c r="X293" s="1"/>
  <c r="V293" i="94"/>
  <c r="V293" i="95"/>
  <c r="V293" i="96"/>
  <c r="V293" i="103"/>
  <c r="X293" s="1"/>
  <c r="V293" i="97"/>
  <c r="V293" i="98"/>
  <c r="V293" i="99"/>
  <c r="V293" i="102"/>
  <c r="X293" s="1"/>
  <c r="V292" i="88"/>
  <c r="V292" i="90"/>
  <c r="V292" i="91"/>
  <c r="V292" i="92"/>
  <c r="X292" s="1"/>
  <c r="V292" i="93"/>
  <c r="V292" i="94"/>
  <c r="V292" i="95"/>
  <c r="V292" i="96"/>
  <c r="X292" s="1"/>
  <c r="V292" i="103"/>
  <c r="V292" i="97"/>
  <c r="V292" i="98"/>
  <c r="V292" i="99"/>
  <c r="X292" s="1"/>
  <c r="V292" i="102"/>
  <c r="V291" i="88"/>
  <c r="V291" i="90"/>
  <c r="V291" i="91"/>
  <c r="X291" s="1"/>
  <c r="V291" i="92"/>
  <c r="V291" i="93"/>
  <c r="V291" i="94"/>
  <c r="V291" i="95"/>
  <c r="X291" s="1"/>
  <c r="V291" i="96"/>
  <c r="V291" i="103"/>
  <c r="V291" i="97"/>
  <c r="V291" i="98"/>
  <c r="X291" s="1"/>
  <c r="V291" i="99"/>
  <c r="V291" i="102"/>
  <c r="V290" i="88"/>
  <c r="V290" i="90"/>
  <c r="X290" s="1"/>
  <c r="V290" i="91"/>
  <c r="V290" i="92"/>
  <c r="V290" i="93"/>
  <c r="V290" i="94"/>
  <c r="X290" s="1"/>
  <c r="V290" i="95"/>
  <c r="V290" i="96"/>
  <c r="V290" i="103"/>
  <c r="V290" i="97"/>
  <c r="X290" s="1"/>
  <c r="V290" i="98"/>
  <c r="V290" i="99"/>
  <c r="V290" i="102"/>
  <c r="V289" i="88"/>
  <c r="X289" s="1"/>
  <c r="V289" i="90"/>
  <c r="V289" i="91"/>
  <c r="V289" i="92"/>
  <c r="V289" i="93"/>
  <c r="X289" s="1"/>
  <c r="V289" i="94"/>
  <c r="V289" i="95"/>
  <c r="V289" i="96"/>
  <c r="V289" i="103"/>
  <c r="X289" s="1"/>
  <c r="V289" i="97"/>
  <c r="V289" i="98"/>
  <c r="V289" i="99"/>
  <c r="V289" i="102"/>
  <c r="X289" s="1"/>
  <c r="V288" i="88"/>
  <c r="V288" i="90"/>
  <c r="V288" i="91"/>
  <c r="V288" i="92"/>
  <c r="X288" s="1"/>
  <c r="V288" i="93"/>
  <c r="V288" i="94"/>
  <c r="V288" i="95"/>
  <c r="V288" i="96"/>
  <c r="X288" s="1"/>
  <c r="V288" i="103"/>
  <c r="V288" i="97"/>
  <c r="V288" i="98"/>
  <c r="V288" i="99"/>
  <c r="X288" s="1"/>
  <c r="V288" i="102"/>
  <c r="V287" i="88"/>
  <c r="V287" i="90"/>
  <c r="V287" i="91"/>
  <c r="X287" s="1"/>
  <c r="V287" i="92"/>
  <c r="V287" i="93"/>
  <c r="V287" i="94"/>
  <c r="V287" i="95"/>
  <c r="X287" s="1"/>
  <c r="V287" i="96"/>
  <c r="V287" i="103"/>
  <c r="V287" i="97"/>
  <c r="V287" i="98"/>
  <c r="X287" s="1"/>
  <c r="V287" i="99"/>
  <c r="V287" i="102"/>
  <c r="V284" i="88"/>
  <c r="V284" i="90"/>
  <c r="V284" i="91"/>
  <c r="X284" s="1"/>
  <c r="V284" i="92"/>
  <c r="V284" i="93"/>
  <c r="V284" i="94"/>
  <c r="V284" i="95"/>
  <c r="X284" s="1"/>
  <c r="V284" i="96"/>
  <c r="V284" i="103"/>
  <c r="V284" i="97"/>
  <c r="V284" i="98"/>
  <c r="X284" s="1"/>
  <c r="V284" i="99"/>
  <c r="V284" i="102"/>
  <c r="V283" i="88"/>
  <c r="V283" i="90"/>
  <c r="X283" s="1"/>
  <c r="V283" i="91"/>
  <c r="V283" i="92"/>
  <c r="V283" i="93"/>
  <c r="V283" i="94"/>
  <c r="X283" s="1"/>
  <c r="V283" i="95"/>
  <c r="V283" i="96"/>
  <c r="V283" i="103"/>
  <c r="V283" i="97"/>
  <c r="X283" s="1"/>
  <c r="V283" i="98"/>
  <c r="V283" i="99"/>
  <c r="V283" i="102"/>
  <c r="V282" i="88"/>
  <c r="X282" s="1"/>
  <c r="V282" i="90"/>
  <c r="V282" i="91"/>
  <c r="V282" i="92"/>
  <c r="V282" i="93"/>
  <c r="X282" s="1"/>
  <c r="V282" i="94"/>
  <c r="V282" i="95"/>
  <c r="V282" i="96"/>
  <c r="V282" i="103"/>
  <c r="X282" s="1"/>
  <c r="V282" i="97"/>
  <c r="V282" i="98"/>
  <c r="V282" i="99"/>
  <c r="V282" i="102"/>
  <c r="X282" s="1"/>
  <c r="V281" i="88"/>
  <c r="V281" i="90"/>
  <c r="V281" i="91"/>
  <c r="V281" i="92"/>
  <c r="X281" s="1"/>
  <c r="V281" i="93"/>
  <c r="V281" i="94"/>
  <c r="V281" i="95"/>
  <c r="V281" i="96"/>
  <c r="X281" s="1"/>
  <c r="V281" i="103"/>
  <c r="V281" i="97"/>
  <c r="V281" i="98"/>
  <c r="V281" i="99"/>
  <c r="X281" s="1"/>
  <c r="V281" i="102"/>
  <c r="V275" i="88"/>
  <c r="V275" i="90"/>
  <c r="V275" i="91"/>
  <c r="V275" i="92"/>
  <c r="V275" i="93"/>
  <c r="V275" i="94"/>
  <c r="V275" i="95"/>
  <c r="V275" i="96"/>
  <c r="V275" i="103"/>
  <c r="V275" i="97"/>
  <c r="V275" i="98"/>
  <c r="V275" i="99"/>
  <c r="V275" i="102"/>
  <c r="V264" i="88"/>
  <c r="V265" s="1"/>
  <c r="V264" i="90"/>
  <c r="V265" s="1"/>
  <c r="V264" i="91"/>
  <c r="V265" s="1"/>
  <c r="V264" i="92"/>
  <c r="V265" s="1"/>
  <c r="V264" i="93"/>
  <c r="V264" i="94"/>
  <c r="V265" s="1"/>
  <c r="V264" i="95"/>
  <c r="X264" s="1"/>
  <c r="X265" s="1"/>
  <c r="V264" i="96"/>
  <c r="V265" s="1"/>
  <c r="V264" i="103"/>
  <c r="V264" i="97"/>
  <c r="V264" i="98"/>
  <c r="V265" s="1"/>
  <c r="V264" i="99"/>
  <c r="V265" s="1"/>
  <c r="V264" i="102"/>
  <c r="V265" s="1"/>
  <c r="V261" i="88"/>
  <c r="V261" i="90"/>
  <c r="V261" i="91"/>
  <c r="V261" i="95"/>
  <c r="V261" i="96"/>
  <c r="V261" i="97"/>
  <c r="V261" i="99"/>
  <c r="V261" i="102"/>
  <c r="V261" i="92"/>
  <c r="V261" i="93"/>
  <c r="V260" i="94"/>
  <c r="V261" s="1"/>
  <c r="V261" i="103"/>
  <c r="V261" i="98"/>
  <c r="V258" i="91"/>
  <c r="V258" i="94"/>
  <c r="V258" i="95"/>
  <c r="V258" i="98"/>
  <c r="V257" i="88"/>
  <c r="V257" i="90"/>
  <c r="V258" s="1"/>
  <c r="V257" i="91"/>
  <c r="V257" i="92"/>
  <c r="V257" i="93"/>
  <c r="V257" i="94"/>
  <c r="V257" i="95"/>
  <c r="V257" i="96"/>
  <c r="V257" i="103"/>
  <c r="V257" i="97"/>
  <c r="V258" s="1"/>
  <c r="V257" i="98"/>
  <c r="V257" i="99"/>
  <c r="V257" i="102"/>
  <c r="V256" i="88"/>
  <c r="V256" i="90"/>
  <c r="V256" i="91"/>
  <c r="V256" i="92"/>
  <c r="V258" s="1"/>
  <c r="V256" i="93"/>
  <c r="V256" i="94"/>
  <c r="V256" i="95"/>
  <c r="V256" i="96"/>
  <c r="V258" s="1"/>
  <c r="V256" i="103"/>
  <c r="V256" i="97"/>
  <c r="V256" i="98"/>
  <c r="V256" i="99"/>
  <c r="V258" s="1"/>
  <c r="V256" i="102"/>
  <c r="V253" i="88"/>
  <c r="V253" i="90"/>
  <c r="V253" i="91"/>
  <c r="V253" i="92"/>
  <c r="V253" i="93"/>
  <c r="V253" i="94"/>
  <c r="V253" i="95"/>
  <c r="V253" i="96"/>
  <c r="V253" i="103"/>
  <c r="V253" i="97"/>
  <c r="V253" i="98"/>
  <c r="V253" i="99"/>
  <c r="V253" i="102"/>
  <c r="V252" i="88"/>
  <c r="V254" s="1"/>
  <c r="V252" i="90"/>
  <c r="V254" s="1"/>
  <c r="V252" i="91"/>
  <c r="V252" i="92"/>
  <c r="V252" i="93"/>
  <c r="V254" s="1"/>
  <c r="V252" i="94"/>
  <c r="V254" s="1"/>
  <c r="V252" i="95"/>
  <c r="V252" i="96"/>
  <c r="V252" i="103"/>
  <c r="V254" s="1"/>
  <c r="V252" i="97"/>
  <c r="V254" s="1"/>
  <c r="V252" i="98"/>
  <c r="V252" i="99"/>
  <c r="V252" i="102"/>
  <c r="V254" s="1"/>
  <c r="V249" i="88"/>
  <c r="V249" i="90"/>
  <c r="V249" i="91"/>
  <c r="V249" i="92"/>
  <c r="V249" i="93"/>
  <c r="V249" i="94"/>
  <c r="V249" i="95"/>
  <c r="V249" i="96"/>
  <c r="V249" i="103"/>
  <c r="V249" i="97"/>
  <c r="V249" i="98"/>
  <c r="V249" i="99"/>
  <c r="V249" i="102"/>
  <c r="V248" i="88"/>
  <c r="V248" i="90"/>
  <c r="V248" i="91"/>
  <c r="V248" i="92"/>
  <c r="V248" i="93"/>
  <c r="V248" i="94"/>
  <c r="V248" i="95"/>
  <c r="V248" i="96"/>
  <c r="V248" i="103"/>
  <c r="V248" i="97"/>
  <c r="V248" i="98"/>
  <c r="V248" i="99"/>
  <c r="V248" i="102"/>
  <c r="V247" i="88"/>
  <c r="V247" i="90"/>
  <c r="V247" i="91"/>
  <c r="V247" i="92"/>
  <c r="V247" i="93"/>
  <c r="V247" i="94"/>
  <c r="V247" i="95"/>
  <c r="V247" i="96"/>
  <c r="V247" i="103"/>
  <c r="V247" i="97"/>
  <c r="V247" i="98"/>
  <c r="V250" s="1"/>
  <c r="V247" i="99"/>
  <c r="V247" i="102"/>
  <c r="V243" i="91"/>
  <c r="V243" i="94"/>
  <c r="V243" i="95"/>
  <c r="V243" i="98"/>
  <c r="V242" i="88"/>
  <c r="V242" i="90"/>
  <c r="V243" s="1"/>
  <c r="V242" i="91"/>
  <c r="V242" i="92"/>
  <c r="V242" i="93"/>
  <c r="V242" i="94"/>
  <c r="V242" i="95"/>
  <c r="V242" i="96"/>
  <c r="V242" i="103"/>
  <c r="V242" i="97"/>
  <c r="V243" s="1"/>
  <c r="V242" i="98"/>
  <c r="V242" i="99"/>
  <c r="V242" i="102"/>
  <c r="V241" i="88"/>
  <c r="V241" i="90"/>
  <c r="V241" i="91"/>
  <c r="V241" i="92"/>
  <c r="V243" s="1"/>
  <c r="V241" i="93"/>
  <c r="V241" i="94"/>
  <c r="V241" i="95"/>
  <c r="V241" i="96"/>
  <c r="V243" s="1"/>
  <c r="V241" i="103"/>
  <c r="V241" i="97"/>
  <c r="V241" i="98"/>
  <c r="V241" i="99"/>
  <c r="V243" s="1"/>
  <c r="V241" i="102"/>
  <c r="V237" i="88"/>
  <c r="V237" i="90"/>
  <c r="V237" i="91"/>
  <c r="X237" s="1"/>
  <c r="V237" i="92"/>
  <c r="V237" i="93"/>
  <c r="V237" i="94"/>
  <c r="V237" i="95"/>
  <c r="X237" s="1"/>
  <c r="V237" i="96"/>
  <c r="V237" i="103"/>
  <c r="V237" i="97"/>
  <c r="V239" s="1"/>
  <c r="V237" i="98"/>
  <c r="X237" s="1"/>
  <c r="V237" i="99"/>
  <c r="V237" i="102"/>
  <c r="V233" i="88"/>
  <c r="X233" s="1"/>
  <c r="V233" i="90"/>
  <c r="V233" i="91"/>
  <c r="V233" i="92"/>
  <c r="X233" s="1"/>
  <c r="V233" i="93"/>
  <c r="X233" s="1"/>
  <c r="V233" i="94"/>
  <c r="V233" i="95"/>
  <c r="V233" i="96"/>
  <c r="X233" s="1"/>
  <c r="V233" i="103"/>
  <c r="X233" s="1"/>
  <c r="V233" i="97"/>
  <c r="V233" i="98"/>
  <c r="V233" i="99"/>
  <c r="V233" i="102"/>
  <c r="X233" s="1"/>
  <c r="V232" i="88"/>
  <c r="V232" i="90"/>
  <c r="V232" i="91"/>
  <c r="X232" s="1"/>
  <c r="V232" i="92"/>
  <c r="X232" s="1"/>
  <c r="V232" i="93"/>
  <c r="V232" i="94"/>
  <c r="V232" i="95"/>
  <c r="X232" s="1"/>
  <c r="V232" i="96"/>
  <c r="X232" s="1"/>
  <c r="V232" i="103"/>
  <c r="V232" i="97"/>
  <c r="V232" i="98"/>
  <c r="X232" s="1"/>
  <c r="V232" i="99"/>
  <c r="X232" s="1"/>
  <c r="V232" i="102"/>
  <c r="V231" i="88"/>
  <c r="V231" i="90"/>
  <c r="V231" i="91"/>
  <c r="X231" s="1"/>
  <c r="V231" i="92"/>
  <c r="V231" i="93"/>
  <c r="V231" i="94"/>
  <c r="X231" s="1"/>
  <c r="V231" i="95"/>
  <c r="X231" s="1"/>
  <c r="V231" i="96"/>
  <c r="V231" i="103"/>
  <c r="V231" i="97"/>
  <c r="X231" s="1"/>
  <c r="V231" i="98"/>
  <c r="X231" s="1"/>
  <c r="V231" i="99"/>
  <c r="V231" i="102"/>
  <c r="V230" i="88"/>
  <c r="X230" s="1"/>
  <c r="X234" s="1"/>
  <c r="V230" i="90"/>
  <c r="X230" s="1"/>
  <c r="V230" i="91"/>
  <c r="V230" i="92"/>
  <c r="V230" i="93"/>
  <c r="V234" s="1"/>
  <c r="V230" i="94"/>
  <c r="X230" s="1"/>
  <c r="V230" i="95"/>
  <c r="V230" i="96"/>
  <c r="V230" i="103"/>
  <c r="X230" s="1"/>
  <c r="V230" i="97"/>
  <c r="X230" s="1"/>
  <c r="V230" i="98"/>
  <c r="V230" i="99"/>
  <c r="V230" i="102"/>
  <c r="V234" s="1"/>
  <c r="V229" i="88"/>
  <c r="X229" s="1"/>
  <c r="V229" i="90"/>
  <c r="V229" i="91"/>
  <c r="V229" i="92"/>
  <c r="X229" s="1"/>
  <c r="V229" i="93"/>
  <c r="X229" s="1"/>
  <c r="V229" i="94"/>
  <c r="V229" i="95"/>
  <c r="V229" i="96"/>
  <c r="V229" i="103"/>
  <c r="X229" s="1"/>
  <c r="V229" i="97"/>
  <c r="V229" i="98"/>
  <c r="V229" i="99"/>
  <c r="X229" s="1"/>
  <c r="V229" i="102"/>
  <c r="X229" s="1"/>
  <c r="V228" i="88"/>
  <c r="V228" i="90"/>
  <c r="V228" i="91"/>
  <c r="X228" s="1"/>
  <c r="V228" i="92"/>
  <c r="X228" s="1"/>
  <c r="V228" i="93"/>
  <c r="V228" i="94"/>
  <c r="V228" i="95"/>
  <c r="X228" s="1"/>
  <c r="V228" i="96"/>
  <c r="X228" s="1"/>
  <c r="V228" i="103"/>
  <c r="V228" i="97"/>
  <c r="V228" i="98"/>
  <c r="V228" i="99"/>
  <c r="X228" s="1"/>
  <c r="V228" i="102"/>
  <c r="V227" i="88"/>
  <c r="V227" i="90"/>
  <c r="V234" s="1"/>
  <c r="V227" i="91"/>
  <c r="V227" i="92"/>
  <c r="V227" i="93"/>
  <c r="V227" i="94"/>
  <c r="V234" s="1"/>
  <c r="V227" i="95"/>
  <c r="V227" i="96"/>
  <c r="V227" i="103"/>
  <c r="V227" i="97"/>
  <c r="V234" s="1"/>
  <c r="V227" i="98"/>
  <c r="V227" i="99"/>
  <c r="V227" i="102"/>
  <c r="V225" i="88"/>
  <c r="V225" i="90"/>
  <c r="V225" i="103"/>
  <c r="V225" i="97"/>
  <c r="V224" i="88"/>
  <c r="V224" i="90"/>
  <c r="V224" i="91"/>
  <c r="V224" i="92"/>
  <c r="V224" i="93"/>
  <c r="V224" i="94"/>
  <c r="V224" i="95"/>
  <c r="V224" i="96"/>
  <c r="V224" i="103"/>
  <c r="V224" i="97"/>
  <c r="V224" i="98"/>
  <c r="V224" i="99"/>
  <c r="V224" i="102"/>
  <c r="V223" i="88"/>
  <c r="V223" i="90"/>
  <c r="V223" i="91"/>
  <c r="V223" i="92"/>
  <c r="V223" i="93"/>
  <c r="V223" i="94"/>
  <c r="V223" i="95"/>
  <c r="V223" i="96"/>
  <c r="V223" i="103"/>
  <c r="V223" i="97"/>
  <c r="V223" i="98"/>
  <c r="V223" i="99"/>
  <c r="V223" i="102"/>
  <c r="V222" i="88"/>
  <c r="V222" i="90"/>
  <c r="V222" i="91"/>
  <c r="V222" i="92"/>
  <c r="V222" i="93"/>
  <c r="V222" i="94"/>
  <c r="V222" i="95"/>
  <c r="V222" i="96"/>
  <c r="V222" i="103"/>
  <c r="V222" i="97"/>
  <c r="V222" i="98"/>
  <c r="V222" i="99"/>
  <c r="V222" i="102"/>
  <c r="V221" i="88"/>
  <c r="V221" i="90"/>
  <c r="V221" i="91"/>
  <c r="V221" i="92"/>
  <c r="V221" i="93"/>
  <c r="V221" i="94"/>
  <c r="V221" i="95"/>
  <c r="V221" i="96"/>
  <c r="V221" i="103"/>
  <c r="V221" i="97"/>
  <c r="V221" i="98"/>
  <c r="V221" i="99"/>
  <c r="V221" i="102"/>
  <c r="V220" i="88"/>
  <c r="V220" i="90"/>
  <c r="V220" i="91"/>
  <c r="V220" i="92"/>
  <c r="V220" i="93"/>
  <c r="V220" i="94"/>
  <c r="V220" i="95"/>
  <c r="V220" i="96"/>
  <c r="V220" i="103"/>
  <c r="V220" i="97"/>
  <c r="V220" i="98"/>
  <c r="V220" i="99"/>
  <c r="V220" i="102"/>
  <c r="V219" i="88"/>
  <c r="V219" i="90"/>
  <c r="V219" i="91"/>
  <c r="V219" i="92"/>
  <c r="V219" i="93"/>
  <c r="V219" i="94"/>
  <c r="V219" i="95"/>
  <c r="V219" i="96"/>
  <c r="V219" i="103"/>
  <c r="V219" i="97"/>
  <c r="V219" i="98"/>
  <c r="V219" i="99"/>
  <c r="V219" i="102"/>
  <c r="V218" i="88"/>
  <c r="V218" i="90"/>
  <c r="V218" i="91"/>
  <c r="V218" i="92"/>
  <c r="V218" i="93"/>
  <c r="V218" i="94"/>
  <c r="V218" i="95"/>
  <c r="V218" i="96"/>
  <c r="V218" i="103"/>
  <c r="V218" i="97"/>
  <c r="V218" i="98"/>
  <c r="V218" i="99"/>
  <c r="V218" i="102"/>
  <c r="V217" i="88"/>
  <c r="V217" i="90"/>
  <c r="V217" i="91"/>
  <c r="V217" i="92"/>
  <c r="V217" i="93"/>
  <c r="V217" i="94"/>
  <c r="V217" i="95"/>
  <c r="V217" i="96"/>
  <c r="V217" i="103"/>
  <c r="V217" i="97"/>
  <c r="V217" i="98"/>
  <c r="V217" i="99"/>
  <c r="V217" i="102"/>
  <c r="V216" i="88"/>
  <c r="V216" i="90"/>
  <c r="V216" i="91"/>
  <c r="V216" i="92"/>
  <c r="V216" i="93"/>
  <c r="V225" s="1"/>
  <c r="V216" i="94"/>
  <c r="V225" s="1"/>
  <c r="V216" i="95"/>
  <c r="V216" i="96"/>
  <c r="V216" i="103"/>
  <c r="V216" i="97"/>
  <c r="V216" i="98"/>
  <c r="V216" i="99"/>
  <c r="V216" i="102"/>
  <c r="V215" i="88"/>
  <c r="V215" i="90"/>
  <c r="V215" i="91"/>
  <c r="V215" i="92"/>
  <c r="V215" i="93"/>
  <c r="V215" i="94"/>
  <c r="V215" i="95"/>
  <c r="V215" i="96"/>
  <c r="V215" i="103"/>
  <c r="V215" i="97"/>
  <c r="V215" i="98"/>
  <c r="V215" i="99"/>
  <c r="V215" i="102"/>
  <c r="V214" i="88"/>
  <c r="V214" i="90"/>
  <c r="V214" i="91"/>
  <c r="V225" s="1"/>
  <c r="V214" i="92"/>
  <c r="V214" i="93"/>
  <c r="V214" i="94"/>
  <c r="V214" i="95"/>
  <c r="V225" s="1"/>
  <c r="V214" i="96"/>
  <c r="V214" i="103"/>
  <c r="V214" i="97"/>
  <c r="V214" i="98"/>
  <c r="V225" s="1"/>
  <c r="V214" i="99"/>
  <c r="V214" i="102"/>
  <c r="V210" i="88"/>
  <c r="V210" i="90"/>
  <c r="V210" i="91"/>
  <c r="V210" i="92"/>
  <c r="V210" i="93"/>
  <c r="V210" i="94"/>
  <c r="V210" i="95"/>
  <c r="V210" i="96"/>
  <c r="V210" i="103"/>
  <c r="V210" i="97"/>
  <c r="V210" i="98"/>
  <c r="V210" i="99"/>
  <c r="V210" i="102"/>
  <c r="V209" i="88"/>
  <c r="V209" i="90"/>
  <c r="V209" i="91"/>
  <c r="V209" i="92"/>
  <c r="V209" i="93"/>
  <c r="V209" i="94"/>
  <c r="V209" i="95"/>
  <c r="V209" i="96"/>
  <c r="V209" i="103"/>
  <c r="V209" i="97"/>
  <c r="V209" i="98"/>
  <c r="V209" i="99"/>
  <c r="V209" i="102"/>
  <c r="V208" i="88"/>
  <c r="V208" i="90"/>
  <c r="V208" i="91"/>
  <c r="V208" i="92"/>
  <c r="V208" i="93"/>
  <c r="V208" i="94"/>
  <c r="V208" i="95"/>
  <c r="V208" i="96"/>
  <c r="V208" i="103"/>
  <c r="V208" i="97"/>
  <c r="V208" i="98"/>
  <c r="V208" i="99"/>
  <c r="V208" i="102"/>
  <c r="V207" i="88"/>
  <c r="V207" i="90"/>
  <c r="V207" i="91"/>
  <c r="V207" i="92"/>
  <c r="V207" i="93"/>
  <c r="V207" i="94"/>
  <c r="V207" i="95"/>
  <c r="V207" i="96"/>
  <c r="V207" i="103"/>
  <c r="V207" i="97"/>
  <c r="V207" i="98"/>
  <c r="V207" i="99"/>
  <c r="V207" i="102"/>
  <c r="V206" i="88"/>
  <c r="V206" i="90"/>
  <c r="V206" i="91"/>
  <c r="V206" i="92"/>
  <c r="V206" i="93"/>
  <c r="V206" i="94"/>
  <c r="V206" i="95"/>
  <c r="V206" i="96"/>
  <c r="V206" i="103"/>
  <c r="V206" i="97"/>
  <c r="V206" i="98"/>
  <c r="V206" i="99"/>
  <c r="V206" i="102"/>
  <c r="V205" i="88"/>
  <c r="V205" i="90"/>
  <c r="V205" i="91"/>
  <c r="V205" i="92"/>
  <c r="V205" i="93"/>
  <c r="V205" i="94"/>
  <c r="V205" i="95"/>
  <c r="V205" i="96"/>
  <c r="V205" i="103"/>
  <c r="V205" i="97"/>
  <c r="V205" i="98"/>
  <c r="V205" i="99"/>
  <c r="V205" i="102"/>
  <c r="V204" i="88"/>
  <c r="V204" i="90"/>
  <c r="V204" i="91"/>
  <c r="V204" i="92"/>
  <c r="V204" i="93"/>
  <c r="V204" i="94"/>
  <c r="V204" i="95"/>
  <c r="V204" i="96"/>
  <c r="V204" i="103"/>
  <c r="V204" i="97"/>
  <c r="V204" i="98"/>
  <c r="V204" i="99"/>
  <c r="V204" i="102"/>
  <c r="V203" i="88"/>
  <c r="V203" i="90"/>
  <c r="V203" i="91"/>
  <c r="V203" i="92"/>
  <c r="V203" i="93"/>
  <c r="V203" i="94"/>
  <c r="V203" i="95"/>
  <c r="V203" i="96"/>
  <c r="V203" i="103"/>
  <c r="V203" i="97"/>
  <c r="V203" i="98"/>
  <c r="V203" i="99"/>
  <c r="V203" i="102"/>
  <c r="V202" i="88"/>
  <c r="V202" i="90"/>
  <c r="V202" i="91"/>
  <c r="V202" i="92"/>
  <c r="V202" i="93"/>
  <c r="V202" i="94"/>
  <c r="V202" i="95"/>
  <c r="V202" i="96"/>
  <c r="V202" i="103"/>
  <c r="V202" i="97"/>
  <c r="V202" i="98"/>
  <c r="V202" i="99"/>
  <c r="V202" i="102"/>
  <c r="V201" i="88"/>
  <c r="V201" i="90"/>
  <c r="V201" i="91"/>
  <c r="V201" i="92"/>
  <c r="V201" i="93"/>
  <c r="V201" i="94"/>
  <c r="V201" i="95"/>
  <c r="V201" i="96"/>
  <c r="V201" i="103"/>
  <c r="V201" i="97"/>
  <c r="V201" i="98"/>
  <c r="V201" i="99"/>
  <c r="V201" i="102"/>
  <c r="V200" i="88"/>
  <c r="V200" i="90"/>
  <c r="V200" i="91"/>
  <c r="V200" i="92"/>
  <c r="V200" i="93"/>
  <c r="V200" i="94"/>
  <c r="V200" i="95"/>
  <c r="V200" i="96"/>
  <c r="V200" i="103"/>
  <c r="V200" i="97"/>
  <c r="V200" i="98"/>
  <c r="V200" i="99"/>
  <c r="V200" i="102"/>
  <c r="V199" i="88"/>
  <c r="V199" i="90"/>
  <c r="V199" i="91"/>
  <c r="V199" i="92"/>
  <c r="V199" i="93"/>
  <c r="V199" i="94"/>
  <c r="V199" i="95"/>
  <c r="V199" i="96"/>
  <c r="V199" i="103"/>
  <c r="V199" i="97"/>
  <c r="V199" i="98"/>
  <c r="V199" i="99"/>
  <c r="V199" i="102"/>
  <c r="V198" i="88"/>
  <c r="V198" i="90"/>
  <c r="V198" i="91"/>
  <c r="V198" i="92"/>
  <c r="V198" i="93"/>
  <c r="V198" i="94"/>
  <c r="V198" i="95"/>
  <c r="V198" i="96"/>
  <c r="V198" i="103"/>
  <c r="V198" i="97"/>
  <c r="V198" i="98"/>
  <c r="V198" i="99"/>
  <c r="V198" i="102"/>
  <c r="V197" i="88"/>
  <c r="V197" i="90"/>
  <c r="V197" i="91"/>
  <c r="V197" i="92"/>
  <c r="V197" i="93"/>
  <c r="V197" i="94"/>
  <c r="V197" i="95"/>
  <c r="V197" i="96"/>
  <c r="V197" i="103"/>
  <c r="V197" i="97"/>
  <c r="V197" i="98"/>
  <c r="V197" i="99"/>
  <c r="V197" i="102"/>
  <c r="V196" i="88"/>
  <c r="V196" i="90"/>
  <c r="V196" i="91"/>
  <c r="V196" i="92"/>
  <c r="V196" i="93"/>
  <c r="V196" i="94"/>
  <c r="V196" i="95"/>
  <c r="V196" i="96"/>
  <c r="V196" i="103"/>
  <c r="V196" i="97"/>
  <c r="V196" i="98"/>
  <c r="V196" i="99"/>
  <c r="V196" i="102"/>
  <c r="V195" i="88"/>
  <c r="V195" i="90"/>
  <c r="V195" i="91"/>
  <c r="V195" i="92"/>
  <c r="V195" i="93"/>
  <c r="V195" i="94"/>
  <c r="V195" i="95"/>
  <c r="V195" i="96"/>
  <c r="V195" i="103"/>
  <c r="V195" i="97"/>
  <c r="V195" i="98"/>
  <c r="V195" i="99"/>
  <c r="V195" i="102"/>
  <c r="V194" i="88"/>
  <c r="V194" i="90"/>
  <c r="V194" i="91"/>
  <c r="V194" i="92"/>
  <c r="V194" i="93"/>
  <c r="V194" i="94"/>
  <c r="V194" i="95"/>
  <c r="V194" i="96"/>
  <c r="V194" i="103"/>
  <c r="V194" i="97"/>
  <c r="V194" i="98"/>
  <c r="V194" i="99"/>
  <c r="V194" i="102"/>
  <c r="V193" i="88"/>
  <c r="V193" i="90"/>
  <c r="V193" i="91"/>
  <c r="V193" i="92"/>
  <c r="V193" i="93"/>
  <c r="V193" i="94"/>
  <c r="V193" i="95"/>
  <c r="V193" i="96"/>
  <c r="V193" i="103"/>
  <c r="V193" i="97"/>
  <c r="V193" i="98"/>
  <c r="V193" i="99"/>
  <c r="V193" i="102"/>
  <c r="V192" i="88"/>
  <c r="V192" i="90"/>
  <c r="V192" i="91"/>
  <c r="V192" i="92"/>
  <c r="V192" i="93"/>
  <c r="V192" i="94"/>
  <c r="V192" i="95"/>
  <c r="V192" i="96"/>
  <c r="V192" i="103"/>
  <c r="V192" i="97"/>
  <c r="V192" i="98"/>
  <c r="V192" i="99"/>
  <c r="V192" i="102"/>
  <c r="V185" i="88"/>
  <c r="V185" i="90"/>
  <c r="V185" i="91"/>
  <c r="V185" i="92"/>
  <c r="V185" i="93"/>
  <c r="V185" i="94"/>
  <c r="V185" i="95"/>
  <c r="V185" i="96"/>
  <c r="V185" i="103"/>
  <c r="V185" i="97"/>
  <c r="V185" i="98"/>
  <c r="V185" i="99"/>
  <c r="V185" i="102"/>
  <c r="V184" i="88"/>
  <c r="V184" i="90"/>
  <c r="V184" i="91"/>
  <c r="V184" i="92"/>
  <c r="V184" i="93"/>
  <c r="V184" i="94"/>
  <c r="V184" i="95"/>
  <c r="V184" i="96"/>
  <c r="V184" i="103"/>
  <c r="V184" i="97"/>
  <c r="V184" i="98"/>
  <c r="V184" i="99"/>
  <c r="V184" i="102"/>
  <c r="V183" i="88"/>
  <c r="V183" i="90"/>
  <c r="V183" i="91"/>
  <c r="V183" i="92"/>
  <c r="V183" i="93"/>
  <c r="V183" i="94"/>
  <c r="V183" i="95"/>
  <c r="V183" i="96"/>
  <c r="V183" i="103"/>
  <c r="V183" i="97"/>
  <c r="V183" i="98"/>
  <c r="V183" i="99"/>
  <c r="V183" i="102"/>
  <c r="V182" i="88"/>
  <c r="V182" i="90"/>
  <c r="V182" i="91"/>
  <c r="V182" i="92"/>
  <c r="V182" i="93"/>
  <c r="V182" i="94"/>
  <c r="V182" i="95"/>
  <c r="V182" i="96"/>
  <c r="V182" i="103"/>
  <c r="V182" i="97"/>
  <c r="V182" i="98"/>
  <c r="V182" i="99"/>
  <c r="V182" i="102"/>
  <c r="V181" i="88"/>
  <c r="V181" i="90"/>
  <c r="V181" i="91"/>
  <c r="V181" i="92"/>
  <c r="V181" i="93"/>
  <c r="V181" i="94"/>
  <c r="V181" i="95"/>
  <c r="V181" i="96"/>
  <c r="V181" i="103"/>
  <c r="V181" i="97"/>
  <c r="V181" i="98"/>
  <c r="V181" i="99"/>
  <c r="V181" i="102"/>
  <c r="V180" i="88"/>
  <c r="V180" i="90"/>
  <c r="V180" i="91"/>
  <c r="V180" i="92"/>
  <c r="V180" i="93"/>
  <c r="V180" i="94"/>
  <c r="V180" i="95"/>
  <c r="V180" i="96"/>
  <c r="V180" i="103"/>
  <c r="V180" i="97"/>
  <c r="V180" i="98"/>
  <c r="V180" i="99"/>
  <c r="V180" i="102"/>
  <c r="V179" i="88"/>
  <c r="V179" i="90"/>
  <c r="V179" i="91"/>
  <c r="V179" i="92"/>
  <c r="V179" i="93"/>
  <c r="V179" i="94"/>
  <c r="V179" i="95"/>
  <c r="V179" i="96"/>
  <c r="V179" i="103"/>
  <c r="V179" i="97"/>
  <c r="V179" i="98"/>
  <c r="V179" i="99"/>
  <c r="V179" i="102"/>
  <c r="V178" i="88"/>
  <c r="V178" i="90"/>
  <c r="V178" i="91"/>
  <c r="V178" i="92"/>
  <c r="V178" i="93"/>
  <c r="V178" i="94"/>
  <c r="V178" i="95"/>
  <c r="V178" i="96"/>
  <c r="V178" i="103"/>
  <c r="V178" i="97"/>
  <c r="V178" i="98"/>
  <c r="V178" i="99"/>
  <c r="V178" i="102"/>
  <c r="V177" i="88"/>
  <c r="V177" i="90"/>
  <c r="V177" i="91"/>
  <c r="V177" i="92"/>
  <c r="V177" i="93"/>
  <c r="V177" i="94"/>
  <c r="V177" i="95"/>
  <c r="V177" i="96"/>
  <c r="V177" i="103"/>
  <c r="V177" i="97"/>
  <c r="V177" i="98"/>
  <c r="V177" i="99"/>
  <c r="V177" i="102"/>
  <c r="V176" i="88"/>
  <c r="V176" i="90"/>
  <c r="V176" i="91"/>
  <c r="V176" i="92"/>
  <c r="V176" i="93"/>
  <c r="V176" i="94"/>
  <c r="V176" i="95"/>
  <c r="V176" i="96"/>
  <c r="V176" i="103"/>
  <c r="V176" i="97"/>
  <c r="V176" i="98"/>
  <c r="V176" i="99"/>
  <c r="V176" i="102"/>
  <c r="V175" i="88"/>
  <c r="V175" i="90"/>
  <c r="V175" i="91"/>
  <c r="V175" i="92"/>
  <c r="V175" i="93"/>
  <c r="V175" i="94"/>
  <c r="V175" i="95"/>
  <c r="V175" i="96"/>
  <c r="V175" i="103"/>
  <c r="V175" i="97"/>
  <c r="V175" i="98"/>
  <c r="V175" i="99"/>
  <c r="V175" i="102"/>
  <c r="V174" i="88"/>
  <c r="V174" i="90"/>
  <c r="V174" i="91"/>
  <c r="V174" i="92"/>
  <c r="V174" i="93"/>
  <c r="V174" i="94"/>
  <c r="V174" i="95"/>
  <c r="V174" i="96"/>
  <c r="V174" i="103"/>
  <c r="V174" i="97"/>
  <c r="V174" i="98"/>
  <c r="V174" i="99"/>
  <c r="V174" i="102"/>
  <c r="V173" i="88"/>
  <c r="V173" i="90"/>
  <c r="V173" i="91"/>
  <c r="V173" i="92"/>
  <c r="V173" i="93"/>
  <c r="V173" i="94"/>
  <c r="V173" i="95"/>
  <c r="V173" i="96"/>
  <c r="V173" i="103"/>
  <c r="V173" i="97"/>
  <c r="V173" i="98"/>
  <c r="V173" i="99"/>
  <c r="V173" i="102"/>
  <c r="V172" i="88"/>
  <c r="V172" i="90"/>
  <c r="V172" i="91"/>
  <c r="V172" i="92"/>
  <c r="V172" i="93"/>
  <c r="V172" i="94"/>
  <c r="V172" i="95"/>
  <c r="V172" i="96"/>
  <c r="V172" i="103"/>
  <c r="V172" i="97"/>
  <c r="V172" i="98"/>
  <c r="V172" i="99"/>
  <c r="V172" i="102"/>
  <c r="V171" i="88"/>
  <c r="V171" i="90"/>
  <c r="V171" i="91"/>
  <c r="V171" i="92"/>
  <c r="V171" i="93"/>
  <c r="V171" i="94"/>
  <c r="V171" i="95"/>
  <c r="V171" i="96"/>
  <c r="V171" i="103"/>
  <c r="V171" i="97"/>
  <c r="V171" i="98"/>
  <c r="V171" i="99"/>
  <c r="V171" i="102"/>
  <c r="V170" i="88"/>
  <c r="V170" i="90"/>
  <c r="V170" i="91"/>
  <c r="V170" i="92"/>
  <c r="V170" i="93"/>
  <c r="V170" i="94"/>
  <c r="V170" i="95"/>
  <c r="V170" i="96"/>
  <c r="V170" i="103"/>
  <c r="V170" i="97"/>
  <c r="V170" i="98"/>
  <c r="V170" i="99"/>
  <c r="V170" i="102"/>
  <c r="V169" i="88"/>
  <c r="V169" i="90"/>
  <c r="V169" i="91"/>
  <c r="V169" i="92"/>
  <c r="V169" i="93"/>
  <c r="V169" i="94"/>
  <c r="V169" i="95"/>
  <c r="V169" i="96"/>
  <c r="V169" i="103"/>
  <c r="V169" i="97"/>
  <c r="V169" i="98"/>
  <c r="V169" i="99"/>
  <c r="V169" i="102"/>
  <c r="V164" i="88"/>
  <c r="V164" i="90"/>
  <c r="V164" i="91"/>
  <c r="V164" i="92"/>
  <c r="V164" i="93"/>
  <c r="V164" i="94"/>
  <c r="V164" i="95"/>
  <c r="V164" i="96"/>
  <c r="V164" i="103"/>
  <c r="V164" i="97"/>
  <c r="V164" i="98"/>
  <c r="V164" i="99"/>
  <c r="V164" i="102"/>
  <c r="V163" i="88"/>
  <c r="V163" i="90"/>
  <c r="V163" i="91"/>
  <c r="V163" i="92"/>
  <c r="V163" i="93"/>
  <c r="V163" i="94"/>
  <c r="V163" i="95"/>
  <c r="V163" i="96"/>
  <c r="V163" i="103"/>
  <c r="V163" i="97"/>
  <c r="V163" i="98"/>
  <c r="V163" i="99"/>
  <c r="V163" i="102"/>
  <c r="V162" i="88"/>
  <c r="V162" i="90"/>
  <c r="V162" i="91"/>
  <c r="V162" i="92"/>
  <c r="V162" i="93"/>
  <c r="V162" i="94"/>
  <c r="V162" i="95"/>
  <c r="V162" i="96"/>
  <c r="V162" i="103"/>
  <c r="V162" i="97"/>
  <c r="V162" i="98"/>
  <c r="V162" i="99"/>
  <c r="V162" i="102"/>
  <c r="V161" i="88"/>
  <c r="V161" i="90"/>
  <c r="V161" i="91"/>
  <c r="V161" i="92"/>
  <c r="V161" i="93"/>
  <c r="V161" i="94"/>
  <c r="V161" i="95"/>
  <c r="V161" i="96"/>
  <c r="V161" i="103"/>
  <c r="V161" i="97"/>
  <c r="V161" i="98"/>
  <c r="V161" i="99"/>
  <c r="V161" i="102"/>
  <c r="V160" i="88"/>
  <c r="V160" i="90"/>
  <c r="V160" i="91"/>
  <c r="V160" i="92"/>
  <c r="V160" i="93"/>
  <c r="V160" i="94"/>
  <c r="V160" i="95"/>
  <c r="V160" i="96"/>
  <c r="V160" i="103"/>
  <c r="V160" i="97"/>
  <c r="V160" i="98"/>
  <c r="V160" i="99"/>
  <c r="V160" i="102"/>
  <c r="V159" i="88"/>
  <c r="V159" i="90"/>
  <c r="V159" i="91"/>
  <c r="V159" i="92"/>
  <c r="V159" i="93"/>
  <c r="V159" i="94"/>
  <c r="V159" i="95"/>
  <c r="V159" i="96"/>
  <c r="V159" i="103"/>
  <c r="V159" i="97"/>
  <c r="V159" i="98"/>
  <c r="V159" i="99"/>
  <c r="V159" i="102"/>
  <c r="V158" i="88"/>
  <c r="V158" i="90"/>
  <c r="V158" i="91"/>
  <c r="V158" i="92"/>
  <c r="V158" i="93"/>
  <c r="V158" i="94"/>
  <c r="V158" i="95"/>
  <c r="V158" i="96"/>
  <c r="V158" i="103"/>
  <c r="V158" i="97"/>
  <c r="V158" i="98"/>
  <c r="V158" i="99"/>
  <c r="V158" i="102"/>
  <c r="V157" i="88"/>
  <c r="V157" i="90"/>
  <c r="V157" i="91"/>
  <c r="V157" i="92"/>
  <c r="V157" i="93"/>
  <c r="V157" i="94"/>
  <c r="V157" i="95"/>
  <c r="V157" i="96"/>
  <c r="V157" i="103"/>
  <c r="V157" i="97"/>
  <c r="V157" i="98"/>
  <c r="V157" i="99"/>
  <c r="V157" i="102"/>
  <c r="V156" i="88"/>
  <c r="V156" i="90"/>
  <c r="V156" i="91"/>
  <c r="V156" i="92"/>
  <c r="V156" i="93"/>
  <c r="V156" i="94"/>
  <c r="V156" i="95"/>
  <c r="V156" i="96"/>
  <c r="V156" i="103"/>
  <c r="V156" i="97"/>
  <c r="V156" i="98"/>
  <c r="V156" i="99"/>
  <c r="V156" i="102"/>
  <c r="V155" i="88"/>
  <c r="V155" i="90"/>
  <c r="V155" i="91"/>
  <c r="V155" i="92"/>
  <c r="V155" i="93"/>
  <c r="V155" i="94"/>
  <c r="V155" i="95"/>
  <c r="V155" i="96"/>
  <c r="V155" i="103"/>
  <c r="V155" i="97"/>
  <c r="V155" i="98"/>
  <c r="V155" i="99"/>
  <c r="V155" i="102"/>
  <c r="V154" i="88"/>
  <c r="V154" i="90"/>
  <c r="V154" i="91"/>
  <c r="V154" i="92"/>
  <c r="V154" i="93"/>
  <c r="V154" i="94"/>
  <c r="V154" i="95"/>
  <c r="V154" i="96"/>
  <c r="V154" i="103"/>
  <c r="V154" i="97"/>
  <c r="V154" i="98"/>
  <c r="V154" i="99"/>
  <c r="V154" i="102"/>
  <c r="V153" i="88"/>
  <c r="V153" i="90"/>
  <c r="V153" i="91"/>
  <c r="V153" i="92"/>
  <c r="V153" i="93"/>
  <c r="V153" i="94"/>
  <c r="V153" i="95"/>
  <c r="V153" i="96"/>
  <c r="V153" i="103"/>
  <c r="V153" i="97"/>
  <c r="V153" i="98"/>
  <c r="V153" i="99"/>
  <c r="V153" i="102"/>
  <c r="V152" i="88"/>
  <c r="V152" i="90"/>
  <c r="V152" i="91"/>
  <c r="V152" i="92"/>
  <c r="V152" i="93"/>
  <c r="V152" i="94"/>
  <c r="V152" i="95"/>
  <c r="V152" i="96"/>
  <c r="V152" i="103"/>
  <c r="V152" i="97"/>
  <c r="V152" i="98"/>
  <c r="V152" i="99"/>
  <c r="V152" i="102"/>
  <c r="V151" i="88"/>
  <c r="V151" i="90"/>
  <c r="V151" i="91"/>
  <c r="V151" i="92"/>
  <c r="V151" i="93"/>
  <c r="V151" i="94"/>
  <c r="V151" i="95"/>
  <c r="V151" i="96"/>
  <c r="V151" i="103"/>
  <c r="V151" i="97"/>
  <c r="V151" i="98"/>
  <c r="V151" i="99"/>
  <c r="V151" i="102"/>
  <c r="V150" i="88"/>
  <c r="V150" i="90"/>
  <c r="V150" i="91"/>
  <c r="V150" i="92"/>
  <c r="V150" i="93"/>
  <c r="V150" i="94"/>
  <c r="V150" i="95"/>
  <c r="V150" i="96"/>
  <c r="V150" i="103"/>
  <c r="V150" i="97"/>
  <c r="V150" i="98"/>
  <c r="V150" i="99"/>
  <c r="V150" i="102"/>
  <c r="V149" i="88"/>
  <c r="V149" i="90"/>
  <c r="V149" i="91"/>
  <c r="V149" i="92"/>
  <c r="V149" i="93"/>
  <c r="V149" i="94"/>
  <c r="V149" i="95"/>
  <c r="V149" i="96"/>
  <c r="V149" i="103"/>
  <c r="V149" i="97"/>
  <c r="V149" i="98"/>
  <c r="V149" i="99"/>
  <c r="V149" i="102"/>
  <c r="V148" i="88"/>
  <c r="V148" i="90"/>
  <c r="V148" i="91"/>
  <c r="V148" i="92"/>
  <c r="V148" i="93"/>
  <c r="V148" i="94"/>
  <c r="V148" i="95"/>
  <c r="V148" i="96"/>
  <c r="V148" i="103"/>
  <c r="V148" i="97"/>
  <c r="V148" i="98"/>
  <c r="V148" i="99"/>
  <c r="V148" i="102"/>
  <c r="V143" i="88"/>
  <c r="V143" i="90"/>
  <c r="V143" i="91"/>
  <c r="V143" i="92"/>
  <c r="X143" s="1"/>
  <c r="V143" i="93"/>
  <c r="V143" i="94"/>
  <c r="V143" i="95"/>
  <c r="V143" i="96"/>
  <c r="X143" s="1"/>
  <c r="V143" i="103"/>
  <c r="V143" i="97"/>
  <c r="V143" i="98"/>
  <c r="V143" i="99"/>
  <c r="X143" s="1"/>
  <c r="V143" i="102"/>
  <c r="V140" i="95"/>
  <c r="V139" i="88"/>
  <c r="V139" i="90"/>
  <c r="X139" s="1"/>
  <c r="V139" i="91"/>
  <c r="X139" s="1"/>
  <c r="V139" i="92"/>
  <c r="V139" i="93"/>
  <c r="V139" i="94"/>
  <c r="V139" i="95"/>
  <c r="X139" s="1"/>
  <c r="V139" i="96"/>
  <c r="V139" i="103"/>
  <c r="V139" i="97"/>
  <c r="V139" i="98"/>
  <c r="X139" s="1"/>
  <c r="V139" i="99"/>
  <c r="V139" i="102"/>
  <c r="V138" i="88"/>
  <c r="X138" s="1"/>
  <c r="V138" i="90"/>
  <c r="X138" s="1"/>
  <c r="V138" i="91"/>
  <c r="V138" i="92"/>
  <c r="V138" i="93"/>
  <c r="X138" s="1"/>
  <c r="V138" i="94"/>
  <c r="X138" s="1"/>
  <c r="V138" i="95"/>
  <c r="V138" i="96"/>
  <c r="V138" i="103"/>
  <c r="V138" i="97"/>
  <c r="X138" s="1"/>
  <c r="V138" i="98"/>
  <c r="V138" i="99"/>
  <c r="V138" i="102"/>
  <c r="V137" i="88"/>
  <c r="X137" s="1"/>
  <c r="V137" i="90"/>
  <c r="V137" i="91"/>
  <c r="V137" i="92"/>
  <c r="X137" s="1"/>
  <c r="V137" i="93"/>
  <c r="X137" s="1"/>
  <c r="V137" i="94"/>
  <c r="V137" i="95"/>
  <c r="V137" i="96"/>
  <c r="V140" s="1"/>
  <c r="V137" i="103"/>
  <c r="X137" s="1"/>
  <c r="V137" i="97"/>
  <c r="V137" i="98"/>
  <c r="V137" i="99"/>
  <c r="V137" i="102"/>
  <c r="X137" s="1"/>
  <c r="V136" i="88"/>
  <c r="V136" i="90"/>
  <c r="V140" s="1"/>
  <c r="V136" i="91"/>
  <c r="V140" s="1"/>
  <c r="V136" i="92"/>
  <c r="X136" s="1"/>
  <c r="V136" i="93"/>
  <c r="V136" i="94"/>
  <c r="V140" s="1"/>
  <c r="V136" i="95"/>
  <c r="X136" s="1"/>
  <c r="X140" s="1"/>
  <c r="V136" i="96"/>
  <c r="X136" s="1"/>
  <c r="V136" i="103"/>
  <c r="V136" i="97"/>
  <c r="V140" s="1"/>
  <c r="V136" i="98"/>
  <c r="X136" s="1"/>
  <c r="X140" s="1"/>
  <c r="V136" i="99"/>
  <c r="X136" s="1"/>
  <c r="V136" i="102"/>
  <c r="V133" i="88"/>
  <c r="V133" i="90"/>
  <c r="V133" i="91"/>
  <c r="X133" s="1"/>
  <c r="V133" i="92"/>
  <c r="V133" i="93"/>
  <c r="V133" i="94"/>
  <c r="V133" i="95"/>
  <c r="X133" s="1"/>
  <c r="V133" i="96"/>
  <c r="V133" i="103"/>
  <c r="V133" i="97"/>
  <c r="V133" i="98"/>
  <c r="X133" s="1"/>
  <c r="V133" i="99"/>
  <c r="V133" i="102"/>
  <c r="V132" i="88"/>
  <c r="V132" i="90"/>
  <c r="X132" s="1"/>
  <c r="V132" i="91"/>
  <c r="V132" i="92"/>
  <c r="V132" i="93"/>
  <c r="V132" i="94"/>
  <c r="X132" s="1"/>
  <c r="V132" i="95"/>
  <c r="V132" i="96"/>
  <c r="V132" i="103"/>
  <c r="V132" i="97"/>
  <c r="X132" s="1"/>
  <c r="V132" i="98"/>
  <c r="V132" i="99"/>
  <c r="V132" i="102"/>
  <c r="V131" i="88"/>
  <c r="X131" s="1"/>
  <c r="V131" i="90"/>
  <c r="V131" i="91"/>
  <c r="V131" i="92"/>
  <c r="V131" i="93"/>
  <c r="X131" s="1"/>
  <c r="V131" i="94"/>
  <c r="V131" i="95"/>
  <c r="V131" i="96"/>
  <c r="V131" i="103"/>
  <c r="X131" s="1"/>
  <c r="V131" i="97"/>
  <c r="V131" i="98"/>
  <c r="V131" i="99"/>
  <c r="V131" i="102"/>
  <c r="X131" s="1"/>
  <c r="V130" i="88"/>
  <c r="V130" i="90"/>
  <c r="V130" i="91"/>
  <c r="V130" i="92"/>
  <c r="X130" s="1"/>
  <c r="V130" i="93"/>
  <c r="V130" i="94"/>
  <c r="V130" i="95"/>
  <c r="V130" i="96"/>
  <c r="X130" s="1"/>
  <c r="V130" i="103"/>
  <c r="V130" i="97"/>
  <c r="V130" i="98"/>
  <c r="V130" i="99"/>
  <c r="X130" s="1"/>
  <c r="V130" i="102"/>
  <c r="V129" i="88"/>
  <c r="V129" i="90"/>
  <c r="V129" i="91"/>
  <c r="X129" s="1"/>
  <c r="V129" i="92"/>
  <c r="V129" i="93"/>
  <c r="V129" i="94"/>
  <c r="V129" i="95"/>
  <c r="V129" i="96"/>
  <c r="V129" i="103"/>
  <c r="V129" i="97"/>
  <c r="V129" i="98"/>
  <c r="X129" s="1"/>
  <c r="V129" i="99"/>
  <c r="V129" i="102"/>
  <c r="V128" i="88"/>
  <c r="V128" i="90"/>
  <c r="X128" s="1"/>
  <c r="V128" i="91"/>
  <c r="V128" i="92"/>
  <c r="V128" i="93"/>
  <c r="V128" i="94"/>
  <c r="X128" s="1"/>
  <c r="V128" i="95"/>
  <c r="V128" i="96"/>
  <c r="V128" i="103"/>
  <c r="V128" i="97"/>
  <c r="X128" s="1"/>
  <c r="V128" i="98"/>
  <c r="V128" i="99"/>
  <c r="V128" i="102"/>
  <c r="V127" i="88"/>
  <c r="X127" s="1"/>
  <c r="V127" i="90"/>
  <c r="V127" i="91"/>
  <c r="V127" i="92"/>
  <c r="V127" i="93"/>
  <c r="X127" s="1"/>
  <c r="X134" s="1"/>
  <c r="V127" i="94"/>
  <c r="V127" i="95"/>
  <c r="V127" i="96"/>
  <c r="V127" i="103"/>
  <c r="X127" s="1"/>
  <c r="V127" i="97"/>
  <c r="V127" i="98"/>
  <c r="V127" i="99"/>
  <c r="V127" i="102"/>
  <c r="X127" s="1"/>
  <c r="V126" i="88"/>
  <c r="V126" i="90"/>
  <c r="V126" i="91"/>
  <c r="V126" i="92"/>
  <c r="X126" s="1"/>
  <c r="V126" i="93"/>
  <c r="V126" i="94"/>
  <c r="V126" i="95"/>
  <c r="V126" i="96"/>
  <c r="X126" s="1"/>
  <c r="V126" i="103"/>
  <c r="V126" i="97"/>
  <c r="V126" i="98"/>
  <c r="V126" i="99"/>
  <c r="X126" s="1"/>
  <c r="V126" i="102"/>
  <c r="V125" i="88"/>
  <c r="V125" i="90"/>
  <c r="V125" i="91"/>
  <c r="X125" s="1"/>
  <c r="V125" i="92"/>
  <c r="V125" i="93"/>
  <c r="V125" i="94"/>
  <c r="V125" i="95"/>
  <c r="X125" s="1"/>
  <c r="V125" i="96"/>
  <c r="V125" i="103"/>
  <c r="V125" i="97"/>
  <c r="V125" i="98"/>
  <c r="X125" s="1"/>
  <c r="X134" s="1"/>
  <c r="V125" i="99"/>
  <c r="V125" i="102"/>
  <c r="V124" i="88"/>
  <c r="V124" i="90"/>
  <c r="X124" s="1"/>
  <c r="V124" i="91"/>
  <c r="V124" i="92"/>
  <c r="V124" i="93"/>
  <c r="V124" i="94"/>
  <c r="X124" s="1"/>
  <c r="V124" i="95"/>
  <c r="V124" i="96"/>
  <c r="V124" i="103"/>
  <c r="V124" i="97"/>
  <c r="X124" s="1"/>
  <c r="V124" i="98"/>
  <c r="V124" i="99"/>
  <c r="V124" i="102"/>
  <c r="V120" i="88"/>
  <c r="V120" i="103"/>
  <c r="V119" i="88"/>
  <c r="V119" i="90"/>
  <c r="V119" i="91"/>
  <c r="V119" i="92"/>
  <c r="X119" s="1"/>
  <c r="V119" i="93"/>
  <c r="V119" i="94"/>
  <c r="V119" i="95"/>
  <c r="X119" s="1"/>
  <c r="V119" i="96"/>
  <c r="X119" s="1"/>
  <c r="V119" i="103"/>
  <c r="V119" i="97"/>
  <c r="V119" i="98"/>
  <c r="X119" s="1"/>
  <c r="X120" s="1"/>
  <c r="V119" i="99"/>
  <c r="X119" s="1"/>
  <c r="V119" i="102"/>
  <c r="V118" i="88"/>
  <c r="V118" i="90"/>
  <c r="V118" i="91"/>
  <c r="X118" s="1"/>
  <c r="V118" i="92"/>
  <c r="V118" i="93"/>
  <c r="V118" i="94"/>
  <c r="V118" i="95"/>
  <c r="X118" s="1"/>
  <c r="V118" i="96"/>
  <c r="V118" i="103"/>
  <c r="V118" i="97"/>
  <c r="X118" s="1"/>
  <c r="V118" i="98"/>
  <c r="X118" s="1"/>
  <c r="V118" i="99"/>
  <c r="V118" i="102"/>
  <c r="V117" i="88"/>
  <c r="X117" s="1"/>
  <c r="V117" i="90"/>
  <c r="X117" s="1"/>
  <c r="V117" i="91"/>
  <c r="V117" i="92"/>
  <c r="V117" i="93"/>
  <c r="V117" i="94"/>
  <c r="X117" s="1"/>
  <c r="V117" i="95"/>
  <c r="V117" i="96"/>
  <c r="V117" i="103"/>
  <c r="V117" i="97"/>
  <c r="X117" s="1"/>
  <c r="V117" i="98"/>
  <c r="V117" i="99"/>
  <c r="V117" i="102"/>
  <c r="X117" s="1"/>
  <c r="V116" i="88"/>
  <c r="X116" s="1"/>
  <c r="V116" i="90"/>
  <c r="V116" i="91"/>
  <c r="V120" s="1"/>
  <c r="V116" i="92"/>
  <c r="X116" s="1"/>
  <c r="X120" s="1"/>
  <c r="V116" i="93"/>
  <c r="X116" s="1"/>
  <c r="V116" i="94"/>
  <c r="V116" i="95"/>
  <c r="V120" s="1"/>
  <c r="V116" i="96"/>
  <c r="V120" s="1"/>
  <c r="V116" i="103"/>
  <c r="X116" s="1"/>
  <c r="V116" i="97"/>
  <c r="V116" i="98"/>
  <c r="V120" s="1"/>
  <c r="V116" i="99"/>
  <c r="V120" s="1"/>
  <c r="V116" i="102"/>
  <c r="X116" s="1"/>
  <c r="V114" i="92"/>
  <c r="V114" i="95"/>
  <c r="V114" i="99"/>
  <c r="V113" i="88"/>
  <c r="V113" i="90"/>
  <c r="V113" i="91"/>
  <c r="X113" s="1"/>
  <c r="V113" i="92"/>
  <c r="V113" i="93"/>
  <c r="V113" i="94"/>
  <c r="X113" s="1"/>
  <c r="V113" i="95"/>
  <c r="X113" s="1"/>
  <c r="V113" i="96"/>
  <c r="V113" i="103"/>
  <c r="V113" i="97"/>
  <c r="V113" i="98"/>
  <c r="X113" s="1"/>
  <c r="V113" i="99"/>
  <c r="V113" i="102"/>
  <c r="V112" i="88"/>
  <c r="V112" i="90"/>
  <c r="X112" s="1"/>
  <c r="V112" i="91"/>
  <c r="V112" i="92"/>
  <c r="V112" i="93"/>
  <c r="V112" i="94"/>
  <c r="X112" s="1"/>
  <c r="V112" i="95"/>
  <c r="V112" i="96"/>
  <c r="V112" i="103"/>
  <c r="X112" s="1"/>
  <c r="V112" i="97"/>
  <c r="X112" s="1"/>
  <c r="V112" i="98"/>
  <c r="V112" i="99"/>
  <c r="V112" i="102"/>
  <c r="V111" i="88"/>
  <c r="X111" s="1"/>
  <c r="V111" i="90"/>
  <c r="V111" i="91"/>
  <c r="V111" i="92"/>
  <c r="V111" i="93"/>
  <c r="X111" s="1"/>
  <c r="V111" i="94"/>
  <c r="V111" i="95"/>
  <c r="V111" i="96"/>
  <c r="V114" s="1"/>
  <c r="V111" i="103"/>
  <c r="X111" s="1"/>
  <c r="V111" i="97"/>
  <c r="V111" i="98"/>
  <c r="V111" i="99"/>
  <c r="X111" s="1"/>
  <c r="V111" i="102"/>
  <c r="X111" s="1"/>
  <c r="V110" i="88"/>
  <c r="V114" s="1"/>
  <c r="V110" i="90"/>
  <c r="V114" s="1"/>
  <c r="V110" i="91"/>
  <c r="V114" s="1"/>
  <c r="V110" i="92"/>
  <c r="X110" s="1"/>
  <c r="V110" i="93"/>
  <c r="V114" s="1"/>
  <c r="V110" i="94"/>
  <c r="V114" s="1"/>
  <c r="V110" i="95"/>
  <c r="V110" i="96"/>
  <c r="X110" s="1"/>
  <c r="V110" i="103"/>
  <c r="V114" s="1"/>
  <c r="V110" i="97"/>
  <c r="V114" s="1"/>
  <c r="V110" i="98"/>
  <c r="V114" s="1"/>
  <c r="V110" i="99"/>
  <c r="X110" s="1"/>
  <c r="V110" i="102"/>
  <c r="V114" s="1"/>
  <c r="V109" i="88"/>
  <c r="V109" i="90"/>
  <c r="X109" s="1"/>
  <c r="V109" i="91"/>
  <c r="X109" s="1"/>
  <c r="V109" i="92"/>
  <c r="V109" i="93"/>
  <c r="V109" i="94"/>
  <c r="V109" i="95"/>
  <c r="X109" s="1"/>
  <c r="V109" i="96"/>
  <c r="V109" i="103"/>
  <c r="V109" i="97"/>
  <c r="V109" i="98"/>
  <c r="X109" s="1"/>
  <c r="V109" i="99"/>
  <c r="V109" i="102"/>
  <c r="V107" i="88"/>
  <c r="V107" i="90"/>
  <c r="X107" s="1"/>
  <c r="V107" i="91"/>
  <c r="V107" i="92"/>
  <c r="V107" i="93"/>
  <c r="X107" s="1"/>
  <c r="V107" i="94"/>
  <c r="X107" s="1"/>
  <c r="V107" i="95"/>
  <c r="V107" i="96"/>
  <c r="V107" i="103"/>
  <c r="V107" i="97"/>
  <c r="X107" s="1"/>
  <c r="V107" i="98"/>
  <c r="V107" i="99"/>
  <c r="V107" i="102"/>
  <c r="V106" i="88"/>
  <c r="V106" i="90"/>
  <c r="V106" i="91"/>
  <c r="V106" i="92"/>
  <c r="V108" s="1"/>
  <c r="V106" i="93"/>
  <c r="V106" i="94"/>
  <c r="V106" i="95"/>
  <c r="V106" i="96"/>
  <c r="V108" s="1"/>
  <c r="V106" i="103"/>
  <c r="V106" i="97"/>
  <c r="V106" i="98"/>
  <c r="V106" i="99"/>
  <c r="V108" s="1"/>
  <c r="V106" i="102"/>
  <c r="V105" i="88"/>
  <c r="V105" i="90"/>
  <c r="V105" i="91"/>
  <c r="V105" i="92"/>
  <c r="X105" s="1"/>
  <c r="V105" i="93"/>
  <c r="V105" i="94"/>
  <c r="V105" i="95"/>
  <c r="V105" i="96"/>
  <c r="X105" s="1"/>
  <c r="V105" i="103"/>
  <c r="V105" i="97"/>
  <c r="V105" i="98"/>
  <c r="X105" s="1"/>
  <c r="V105" i="99"/>
  <c r="X105" s="1"/>
  <c r="V105" i="102"/>
  <c r="V104" i="88"/>
  <c r="V104" i="90"/>
  <c r="V104" i="91"/>
  <c r="X104" s="1"/>
  <c r="V104" i="92"/>
  <c r="V104" i="93"/>
  <c r="V104" i="94"/>
  <c r="V104" i="95"/>
  <c r="X104" s="1"/>
  <c r="V104" i="96"/>
  <c r="V104" i="103"/>
  <c r="V104" i="97"/>
  <c r="V104" i="98"/>
  <c r="X104" s="1"/>
  <c r="V104" i="99"/>
  <c r="V104" i="102"/>
  <c r="V101" i="88"/>
  <c r="X101" s="1"/>
  <c r="V101" i="90"/>
  <c r="V101" i="91"/>
  <c r="V101" i="92"/>
  <c r="X101" s="1"/>
  <c r="V101" i="93"/>
  <c r="X101" s="1"/>
  <c r="V101" i="94"/>
  <c r="V101" i="95"/>
  <c r="V101" i="96"/>
  <c r="X101" s="1"/>
  <c r="V101" i="103"/>
  <c r="X101" s="1"/>
  <c r="V101" i="97"/>
  <c r="V101" i="98"/>
  <c r="V101" i="99"/>
  <c r="X101" s="1"/>
  <c r="V101" i="102"/>
  <c r="X101" s="1"/>
  <c r="V100" i="88"/>
  <c r="V100" i="90"/>
  <c r="V100" i="91"/>
  <c r="X100" s="1"/>
  <c r="V100" i="92"/>
  <c r="X100" s="1"/>
  <c r="V100" i="93"/>
  <c r="V100" i="94"/>
  <c r="V100" i="95"/>
  <c r="X100" s="1"/>
  <c r="V100" i="96"/>
  <c r="X100" s="1"/>
  <c r="V100" i="103"/>
  <c r="V100" i="97"/>
  <c r="V100" i="98"/>
  <c r="X100" s="1"/>
  <c r="V100" i="99"/>
  <c r="X100" s="1"/>
  <c r="V100" i="102"/>
  <c r="V99" i="88"/>
  <c r="V99" i="90"/>
  <c r="X99" s="1"/>
  <c r="V99" i="91"/>
  <c r="X99" s="1"/>
  <c r="V99" i="92"/>
  <c r="V99" i="93"/>
  <c r="V99" i="94"/>
  <c r="X99" s="1"/>
  <c r="V99" i="95"/>
  <c r="X99" s="1"/>
  <c r="V99" i="96"/>
  <c r="V99" i="103"/>
  <c r="V99" i="97"/>
  <c r="X99" s="1"/>
  <c r="V99" i="98"/>
  <c r="X99" s="1"/>
  <c r="V99" i="99"/>
  <c r="V99" i="102"/>
  <c r="V98" i="88"/>
  <c r="X98" s="1"/>
  <c r="X102" s="1"/>
  <c r="V98" i="90"/>
  <c r="X98" s="1"/>
  <c r="V98" i="91"/>
  <c r="V98" i="92"/>
  <c r="V98" i="93"/>
  <c r="X98" s="1"/>
  <c r="V98" i="94"/>
  <c r="X98" s="1"/>
  <c r="V98" i="95"/>
  <c r="V98" i="96"/>
  <c r="V98" i="103"/>
  <c r="X98" s="1"/>
  <c r="X102" s="1"/>
  <c r="V98" i="97"/>
  <c r="X98" s="1"/>
  <c r="V98" i="98"/>
  <c r="V98" i="99"/>
  <c r="V98" i="102"/>
  <c r="X98" s="1"/>
  <c r="V96" i="88"/>
  <c r="V96" i="96"/>
  <c r="V96" i="103"/>
  <c r="V95" i="88"/>
  <c r="V95" i="90"/>
  <c r="V95" i="91"/>
  <c r="X95" s="1"/>
  <c r="V95" i="92"/>
  <c r="V95" i="93"/>
  <c r="V95" i="94"/>
  <c r="V95" i="95"/>
  <c r="X95" s="1"/>
  <c r="V95" i="96"/>
  <c r="V95" i="103"/>
  <c r="V95" i="97"/>
  <c r="V95" i="98"/>
  <c r="X95" s="1"/>
  <c r="V95" i="99"/>
  <c r="V95" i="102"/>
  <c r="V94" i="88"/>
  <c r="V94" i="90"/>
  <c r="X94" s="1"/>
  <c r="V94" i="91"/>
  <c r="V94" i="92"/>
  <c r="V94" i="93"/>
  <c r="V94" i="94"/>
  <c r="X94" s="1"/>
  <c r="V94" i="95"/>
  <c r="V94" i="96"/>
  <c r="V94" i="103"/>
  <c r="V94" i="97"/>
  <c r="X94" s="1"/>
  <c r="V94" i="98"/>
  <c r="V94" i="99"/>
  <c r="V94" i="102"/>
  <c r="V93" i="88"/>
  <c r="X93" s="1"/>
  <c r="V93" i="90"/>
  <c r="V93" i="91"/>
  <c r="V93" i="92"/>
  <c r="V93" i="93"/>
  <c r="X93" s="1"/>
  <c r="V93" i="94"/>
  <c r="V93" i="95"/>
  <c r="V93" i="96"/>
  <c r="V93" i="103"/>
  <c r="X93" s="1"/>
  <c r="V93" i="97"/>
  <c r="V93" i="98"/>
  <c r="V93" i="99"/>
  <c r="V93" i="102"/>
  <c r="X93" s="1"/>
  <c r="V92" i="88"/>
  <c r="V92" i="90"/>
  <c r="V96" s="1"/>
  <c r="V92" i="91"/>
  <c r="V96" s="1"/>
  <c r="V92" i="92"/>
  <c r="X92" s="1"/>
  <c r="V92" i="93"/>
  <c r="V96" s="1"/>
  <c r="V92" i="94"/>
  <c r="V96" s="1"/>
  <c r="V92" i="95"/>
  <c r="V96" s="1"/>
  <c r="V92" i="96"/>
  <c r="X92" s="1"/>
  <c r="V92" i="103"/>
  <c r="V92" i="97"/>
  <c r="V96" s="1"/>
  <c r="V92" i="98"/>
  <c r="V96" s="1"/>
  <c r="V92" i="99"/>
  <c r="X92" s="1"/>
  <c r="V92" i="102"/>
  <c r="V96" s="1"/>
  <c r="V89" i="88"/>
  <c r="V88"/>
  <c r="V87"/>
  <c r="V89" i="90"/>
  <c r="X89" s="1"/>
  <c r="V88"/>
  <c r="V87"/>
  <c r="V89" i="91"/>
  <c r="V88"/>
  <c r="V87"/>
  <c r="V89" i="92"/>
  <c r="V88"/>
  <c r="X88" s="1"/>
  <c r="V87"/>
  <c r="X87" s="1"/>
  <c r="V89" i="93"/>
  <c r="V88"/>
  <c r="V87"/>
  <c r="V89" i="94"/>
  <c r="X89" s="1"/>
  <c r="V88"/>
  <c r="V87"/>
  <c r="V89" i="95"/>
  <c r="V88"/>
  <c r="V87"/>
  <c r="V89" i="96"/>
  <c r="V88"/>
  <c r="X88" s="1"/>
  <c r="V87"/>
  <c r="X87" s="1"/>
  <c r="V89" i="103"/>
  <c r="V88"/>
  <c r="V87"/>
  <c r="X87" s="1"/>
  <c r="X90" s="1"/>
  <c r="V89" i="97"/>
  <c r="X89" s="1"/>
  <c r="V88"/>
  <c r="V87"/>
  <c r="V89" i="98"/>
  <c r="V88"/>
  <c r="V87"/>
  <c r="V89" i="99"/>
  <c r="V88"/>
  <c r="X88" s="1"/>
  <c r="V87"/>
  <c r="X87" s="1"/>
  <c r="V89" i="102"/>
  <c r="V88"/>
  <c r="V87"/>
  <c r="V90" i="96"/>
  <c r="V90" i="97"/>
  <c r="V86" i="88"/>
  <c r="V86" i="90"/>
  <c r="X86" s="1"/>
  <c r="V86" i="91"/>
  <c r="X86" s="1"/>
  <c r="V86" i="92"/>
  <c r="V90" s="1"/>
  <c r="V86" i="93"/>
  <c r="V86" i="94"/>
  <c r="V86" i="95"/>
  <c r="X86" s="1"/>
  <c r="V86" i="96"/>
  <c r="V86" i="103"/>
  <c r="V86" i="97"/>
  <c r="X86" s="1"/>
  <c r="V86" i="98"/>
  <c r="X86" s="1"/>
  <c r="V86" i="99"/>
  <c r="V90" s="1"/>
  <c r="V86" i="102"/>
  <c r="V83" i="88"/>
  <c r="V83" i="90"/>
  <c r="V83" i="91"/>
  <c r="V83" i="92"/>
  <c r="V83" i="93"/>
  <c r="V83" i="94"/>
  <c r="V83" i="95"/>
  <c r="V83" i="96"/>
  <c r="V83" i="103"/>
  <c r="V83" i="97"/>
  <c r="V83" i="98"/>
  <c r="V83" i="99"/>
  <c r="V83" i="102"/>
  <c r="V81" i="88"/>
  <c r="V81" i="92"/>
  <c r="V81" i="93"/>
  <c r="V81" i="103"/>
  <c r="V81" i="99"/>
  <c r="V81" i="102"/>
  <c r="V80" i="88"/>
  <c r="V80" i="90"/>
  <c r="V80" i="91"/>
  <c r="V80" i="92"/>
  <c r="V80" i="93"/>
  <c r="V80" i="94"/>
  <c r="V80" i="95"/>
  <c r="V80" i="96"/>
  <c r="V81" s="1"/>
  <c r="V80" i="103"/>
  <c r="V80" i="97"/>
  <c r="V80" i="98"/>
  <c r="V80" i="99"/>
  <c r="V80" i="102"/>
  <c r="V79" i="88"/>
  <c r="V79" i="90"/>
  <c r="V81" s="1"/>
  <c r="V79" i="91"/>
  <c r="V79" i="92"/>
  <c r="V79" i="93"/>
  <c r="V79" i="94"/>
  <c r="V81" s="1"/>
  <c r="V79" i="95"/>
  <c r="V79" i="96"/>
  <c r="V79" i="103"/>
  <c r="V79" i="97"/>
  <c r="V81" s="1"/>
  <c r="V79" i="98"/>
  <c r="V79" i="99"/>
  <c r="V79" i="102"/>
  <c r="V75" i="88"/>
  <c r="X75" s="1"/>
  <c r="V75" i="90"/>
  <c r="X75" s="1"/>
  <c r="V75" i="91"/>
  <c r="V75" i="92"/>
  <c r="V75" i="93"/>
  <c r="X75" s="1"/>
  <c r="V75" i="95"/>
  <c r="X75" s="1"/>
  <c r="V75" i="96"/>
  <c r="V75" i="103"/>
  <c r="V75" i="97"/>
  <c r="X75" s="1"/>
  <c r="V75" i="98"/>
  <c r="X75" s="1"/>
  <c r="V75" i="99"/>
  <c r="V75" i="102"/>
  <c r="V74" i="88"/>
  <c r="X74" s="1"/>
  <c r="V74" i="90"/>
  <c r="X74" s="1"/>
  <c r="V74" i="91"/>
  <c r="V74" i="92"/>
  <c r="V74" i="93"/>
  <c r="X74" s="1"/>
  <c r="V74" i="94"/>
  <c r="X74" s="1"/>
  <c r="V74" i="95"/>
  <c r="V74" i="96"/>
  <c r="V74" i="103"/>
  <c r="X74" s="1"/>
  <c r="V74" i="97"/>
  <c r="X74" s="1"/>
  <c r="V74" i="98"/>
  <c r="V74" i="99"/>
  <c r="V74" i="102"/>
  <c r="X74" s="1"/>
  <c r="V73" i="88"/>
  <c r="X73" s="1"/>
  <c r="V73" i="90"/>
  <c r="V73" i="91"/>
  <c r="V73" i="92"/>
  <c r="X73" s="1"/>
  <c r="V73" i="93"/>
  <c r="X73" s="1"/>
  <c r="V73" i="94"/>
  <c r="V73" i="95"/>
  <c r="V73" i="96"/>
  <c r="X73" s="1"/>
  <c r="V73" i="103"/>
  <c r="X73" s="1"/>
  <c r="V73" i="97"/>
  <c r="V73" i="98"/>
  <c r="V73" i="99"/>
  <c r="X73" s="1"/>
  <c r="V73" i="102"/>
  <c r="X73" s="1"/>
  <c r="V72" i="88"/>
  <c r="V72" i="90"/>
  <c r="V72" i="91"/>
  <c r="V72" i="92"/>
  <c r="V72" i="93"/>
  <c r="V72" i="94"/>
  <c r="V72" i="95"/>
  <c r="V72" i="96"/>
  <c r="V72" i="103"/>
  <c r="V72" i="97"/>
  <c r="V72" i="98"/>
  <c r="V72" i="99"/>
  <c r="V72" i="102"/>
  <c r="V71" i="88"/>
  <c r="V71" i="90"/>
  <c r="X71" s="1"/>
  <c r="V71" i="91"/>
  <c r="X71" s="1"/>
  <c r="V71" i="92"/>
  <c r="V71" i="93"/>
  <c r="V71" i="94"/>
  <c r="X71" s="1"/>
  <c r="V71" i="95"/>
  <c r="X71" s="1"/>
  <c r="V71" i="96"/>
  <c r="V71" i="103"/>
  <c r="V71" i="97"/>
  <c r="X71" s="1"/>
  <c r="V71" i="98"/>
  <c r="X71" s="1"/>
  <c r="V71" i="99"/>
  <c r="V71" i="102"/>
  <c r="V70" i="88"/>
  <c r="X70" s="1"/>
  <c r="V70" i="90"/>
  <c r="X70" s="1"/>
  <c r="V70" i="91"/>
  <c r="V70" i="92"/>
  <c r="V70" i="93"/>
  <c r="X70" s="1"/>
  <c r="V70" i="94"/>
  <c r="X70" s="1"/>
  <c r="V70" i="95"/>
  <c r="V70" i="96"/>
  <c r="V70" i="103"/>
  <c r="X70" s="1"/>
  <c r="V70" i="97"/>
  <c r="X70" s="1"/>
  <c r="V70" i="98"/>
  <c r="V70" i="99"/>
  <c r="V70" i="102"/>
  <c r="X70" s="1"/>
  <c r="V69" i="88"/>
  <c r="X69" s="1"/>
  <c r="V69" i="90"/>
  <c r="V69" i="91"/>
  <c r="V69" i="92"/>
  <c r="X69" s="1"/>
  <c r="V69" i="93"/>
  <c r="X69" s="1"/>
  <c r="V69" i="94"/>
  <c r="V69" i="95"/>
  <c r="V69" i="96"/>
  <c r="X69" s="1"/>
  <c r="V69" i="103"/>
  <c r="X69" s="1"/>
  <c r="V69" i="97"/>
  <c r="V69" i="98"/>
  <c r="V69" i="99"/>
  <c r="X69" s="1"/>
  <c r="V69" i="102"/>
  <c r="X69" s="1"/>
  <c r="V68" i="88"/>
  <c r="V68" i="90"/>
  <c r="V68" i="91"/>
  <c r="X68" s="1"/>
  <c r="V68" i="92"/>
  <c r="X68" s="1"/>
  <c r="V68" i="93"/>
  <c r="V68" i="94"/>
  <c r="V68" i="95"/>
  <c r="X68" s="1"/>
  <c r="V68" i="96"/>
  <c r="X68" s="1"/>
  <c r="V68" i="103"/>
  <c r="V68" i="97"/>
  <c r="V68" i="98"/>
  <c r="X68" s="1"/>
  <c r="V68" i="99"/>
  <c r="X68" s="1"/>
  <c r="V68" i="102"/>
  <c r="V67" i="88"/>
  <c r="V67" i="90"/>
  <c r="X67" s="1"/>
  <c r="V67" i="91"/>
  <c r="X67" s="1"/>
  <c r="V67" i="92"/>
  <c r="V67" i="93"/>
  <c r="X67" s="1"/>
  <c r="V67" i="94"/>
  <c r="X67" s="1"/>
  <c r="V67" i="95"/>
  <c r="X67" s="1"/>
  <c r="V67" i="96"/>
  <c r="V67" i="103"/>
  <c r="V67" i="97"/>
  <c r="X67" s="1"/>
  <c r="V67" i="98"/>
  <c r="X67" s="1"/>
  <c r="V67" i="99"/>
  <c r="V67" i="102"/>
  <c r="V66" i="88"/>
  <c r="V66" i="90"/>
  <c r="X66" s="1"/>
  <c r="V66" i="91"/>
  <c r="V66" i="92"/>
  <c r="V66" i="93"/>
  <c r="V66" i="94"/>
  <c r="X66" s="1"/>
  <c r="V66" i="95"/>
  <c r="V66" i="96"/>
  <c r="V66" i="103"/>
  <c r="X66" s="1"/>
  <c r="V66" i="97"/>
  <c r="X66" s="1"/>
  <c r="V66" i="98"/>
  <c r="V66" i="99"/>
  <c r="V66" i="102"/>
  <c r="X66" s="1"/>
  <c r="V65" i="88"/>
  <c r="X65" s="1"/>
  <c r="V65" i="90"/>
  <c r="V65" i="91"/>
  <c r="V65" i="92"/>
  <c r="V65" i="93"/>
  <c r="X65" s="1"/>
  <c r="V65" i="94"/>
  <c r="V65" i="95"/>
  <c r="V65" i="96"/>
  <c r="V65" i="103"/>
  <c r="X65" s="1"/>
  <c r="V65" i="97"/>
  <c r="V65" i="98"/>
  <c r="V65" i="99"/>
  <c r="X65" s="1"/>
  <c r="V65" i="102"/>
  <c r="X65" s="1"/>
  <c r="V64" i="88"/>
  <c r="V64" i="90"/>
  <c r="V64" i="91"/>
  <c r="X64" s="1"/>
  <c r="V64" i="92"/>
  <c r="X64" s="1"/>
  <c r="V64" i="93"/>
  <c r="V64" i="94"/>
  <c r="V64" i="95"/>
  <c r="V64" i="96"/>
  <c r="V64" i="103"/>
  <c r="V64" i="97"/>
  <c r="V64" i="98"/>
  <c r="V64" i="99"/>
  <c r="V64" i="102"/>
  <c r="V63" i="88"/>
  <c r="V63" i="90"/>
  <c r="V63" i="91"/>
  <c r="V63" i="92"/>
  <c r="V63" i="93"/>
  <c r="V63" i="94"/>
  <c r="V63" i="95"/>
  <c r="V63" i="96"/>
  <c r="V63" i="103"/>
  <c r="V63" i="97"/>
  <c r="V63" i="98"/>
  <c r="V63" i="99"/>
  <c r="V63" i="102"/>
  <c r="V62" i="88"/>
  <c r="V62" i="90"/>
  <c r="V62" i="91"/>
  <c r="V62" i="92"/>
  <c r="V62" i="93"/>
  <c r="V62" i="94"/>
  <c r="V62" i="95"/>
  <c r="V62" i="96"/>
  <c r="V62" i="103"/>
  <c r="V62" i="97"/>
  <c r="V62" i="98"/>
  <c r="V62" i="99"/>
  <c r="V62" i="102"/>
  <c r="V61" i="88"/>
  <c r="V61" i="90"/>
  <c r="V61" i="91"/>
  <c r="V61" i="92"/>
  <c r="V61" i="93"/>
  <c r="V61" i="94"/>
  <c r="V61" i="95"/>
  <c r="V61" i="96"/>
  <c r="V61" i="103"/>
  <c r="V61" i="97"/>
  <c r="V61" i="98"/>
  <c r="V61" i="99"/>
  <c r="V61" i="102"/>
  <c r="V60" i="88"/>
  <c r="V60" i="90"/>
  <c r="V60" i="91"/>
  <c r="V60" i="92"/>
  <c r="V60" i="93"/>
  <c r="V60" i="94"/>
  <c r="V60" i="95"/>
  <c r="V60" i="96"/>
  <c r="V60" i="103"/>
  <c r="V60" i="97"/>
  <c r="V60" i="98"/>
  <c r="V60" i="99"/>
  <c r="V60" i="102"/>
  <c r="V59" i="88"/>
  <c r="V59" i="90"/>
  <c r="V59" i="91"/>
  <c r="V59" i="92"/>
  <c r="V59" i="93"/>
  <c r="V59" i="94"/>
  <c r="V59" i="95"/>
  <c r="V59" i="96"/>
  <c r="V59" i="103"/>
  <c r="V59" i="97"/>
  <c r="V59" i="98"/>
  <c r="V59" i="99"/>
  <c r="V59" i="102"/>
  <c r="V58" i="88"/>
  <c r="V58" i="90"/>
  <c r="V58" i="91"/>
  <c r="V58" i="92"/>
  <c r="V58" i="93"/>
  <c r="V58" i="94"/>
  <c r="V58" i="95"/>
  <c r="V58" i="96"/>
  <c r="V58" i="103"/>
  <c r="V58" i="97"/>
  <c r="V58" i="98"/>
  <c r="V58" i="99"/>
  <c r="V58" i="102"/>
  <c r="V57" i="88"/>
  <c r="V57" i="90"/>
  <c r="V57" i="91"/>
  <c r="V57" i="92"/>
  <c r="V57" i="93"/>
  <c r="V57" i="94"/>
  <c r="V57" i="95"/>
  <c r="V57" i="96"/>
  <c r="V57" i="103"/>
  <c r="V57" i="97"/>
  <c r="V57" i="98"/>
  <c r="V57" i="99"/>
  <c r="V57" i="102"/>
  <c r="V56" i="88"/>
  <c r="V56" i="90"/>
  <c r="V56" i="91"/>
  <c r="V56" i="92"/>
  <c r="V56" i="93"/>
  <c r="V56" i="94"/>
  <c r="V56" i="95"/>
  <c r="V56" i="96"/>
  <c r="V56" i="103"/>
  <c r="V56" i="97"/>
  <c r="V56" i="98"/>
  <c r="V56" i="99"/>
  <c r="V56" i="102"/>
  <c r="V55" i="88"/>
  <c r="V55" i="90"/>
  <c r="V55" i="91"/>
  <c r="V55" i="92"/>
  <c r="V55" i="93"/>
  <c r="V55" i="94"/>
  <c r="V55" i="95"/>
  <c r="V55" i="96"/>
  <c r="V55" i="103"/>
  <c r="V55" i="97"/>
  <c r="V55" i="98"/>
  <c r="V55" i="99"/>
  <c r="V55" i="102"/>
  <c r="V54" i="88"/>
  <c r="V54" i="90"/>
  <c r="V54" i="91"/>
  <c r="V54" i="92"/>
  <c r="V54" i="93"/>
  <c r="V54" i="94"/>
  <c r="V54" i="95"/>
  <c r="V54" i="96"/>
  <c r="V54" i="103"/>
  <c r="V54" i="97"/>
  <c r="V54" i="98"/>
  <c r="V54" i="99"/>
  <c r="V54" i="102"/>
  <c r="V51" i="88"/>
  <c r="X51" s="1"/>
  <c r="V51" i="90"/>
  <c r="V51" i="91"/>
  <c r="V51" i="92"/>
  <c r="V51" i="93"/>
  <c r="V52" s="1"/>
  <c r="V51" i="94"/>
  <c r="V51" i="95"/>
  <c r="V51" i="96"/>
  <c r="V51" i="103"/>
  <c r="X51" s="1"/>
  <c r="V51" i="97"/>
  <c r="V51" i="98"/>
  <c r="V51" i="99"/>
  <c r="V51" i="102"/>
  <c r="X51" s="1"/>
  <c r="V50" i="88"/>
  <c r="V50" i="90"/>
  <c r="V50" i="91"/>
  <c r="V50" i="92"/>
  <c r="V52" s="1"/>
  <c r="V50" i="93"/>
  <c r="V50" i="94"/>
  <c r="V50" i="95"/>
  <c r="V50" i="96"/>
  <c r="X50" s="1"/>
  <c r="V50" i="103"/>
  <c r="V50" i="97"/>
  <c r="V50" i="98"/>
  <c r="V50" i="99"/>
  <c r="X50" s="1"/>
  <c r="V50" i="102"/>
  <c r="V49" i="88"/>
  <c r="V49" i="90"/>
  <c r="V49" i="91"/>
  <c r="X49" s="1"/>
  <c r="X52" s="1"/>
  <c r="V49" i="92"/>
  <c r="V49" i="93"/>
  <c r="V49" i="94"/>
  <c r="V49" i="95"/>
  <c r="X49" s="1"/>
  <c r="V49" i="96"/>
  <c r="V49" i="103"/>
  <c r="V49" i="97"/>
  <c r="V49" i="98"/>
  <c r="X49" s="1"/>
  <c r="V49" i="99"/>
  <c r="V49" i="102"/>
  <c r="V48" i="88"/>
  <c r="V48" i="90"/>
  <c r="V52" s="1"/>
  <c r="V48" i="91"/>
  <c r="V48" i="92"/>
  <c r="V48" i="93"/>
  <c r="V48" i="94"/>
  <c r="X48" s="1"/>
  <c r="X52" s="1"/>
  <c r="V48" i="95"/>
  <c r="V48" i="96"/>
  <c r="V48" i="103"/>
  <c r="V48" i="97"/>
  <c r="V52" s="1"/>
  <c r="V48" i="98"/>
  <c r="V48" i="99"/>
  <c r="V48" i="102"/>
  <c r="V52" s="1"/>
  <c r="V43" i="88"/>
  <c r="V43" i="90"/>
  <c r="V43" i="91"/>
  <c r="V43" i="92"/>
  <c r="V43" i="93"/>
  <c r="V43" i="94"/>
  <c r="V43" i="95"/>
  <c r="V43" i="96"/>
  <c r="V43" i="103"/>
  <c r="V43" i="97"/>
  <c r="V43" i="98"/>
  <c r="V43" i="99"/>
  <c r="V43" i="102"/>
  <c r="V42" i="88"/>
  <c r="V42" i="90"/>
  <c r="V42" i="91"/>
  <c r="V42" i="92"/>
  <c r="V42" i="93"/>
  <c r="V42" i="94"/>
  <c r="V42" i="95"/>
  <c r="V42" i="96"/>
  <c r="V42" i="103"/>
  <c r="V42" i="97"/>
  <c r="V42" i="98"/>
  <c r="V42" i="99"/>
  <c r="V42" i="102"/>
  <c r="V41" i="88"/>
  <c r="V41" i="90"/>
  <c r="V41" i="91"/>
  <c r="V41" i="92"/>
  <c r="V41" i="93"/>
  <c r="V41" i="94"/>
  <c r="V41" i="95"/>
  <c r="V41" i="96"/>
  <c r="V41" i="103"/>
  <c r="V41" i="97"/>
  <c r="V41" i="98"/>
  <c r="V41" i="99"/>
  <c r="V41" i="102"/>
  <c r="V40" i="88"/>
  <c r="V40" i="90"/>
  <c r="V40" i="91"/>
  <c r="V40" i="92"/>
  <c r="V40" i="93"/>
  <c r="V40" i="94"/>
  <c r="V40" i="95"/>
  <c r="V40" i="96"/>
  <c r="V40" i="103"/>
  <c r="V40" i="97"/>
  <c r="V40" i="98"/>
  <c r="V40" i="99"/>
  <c r="V40" i="102"/>
  <c r="V39" i="88"/>
  <c r="V39" i="90"/>
  <c r="V39" i="91"/>
  <c r="V39" i="92"/>
  <c r="V39" i="93"/>
  <c r="V39" i="94"/>
  <c r="V39" i="95"/>
  <c r="V39" i="96"/>
  <c r="V39" i="103"/>
  <c r="V39" i="97"/>
  <c r="V39" i="98"/>
  <c r="V39" i="99"/>
  <c r="V39" i="102"/>
  <c r="V38" i="88"/>
  <c r="V38" i="90"/>
  <c r="V38" i="91"/>
  <c r="V38" i="92"/>
  <c r="V38" i="93"/>
  <c r="V38" i="94"/>
  <c r="V38" i="95"/>
  <c r="V38" i="96"/>
  <c r="V38" i="103"/>
  <c r="V38" i="97"/>
  <c r="V38" i="98"/>
  <c r="V38" i="99"/>
  <c r="V38" i="102"/>
  <c r="V37" i="88"/>
  <c r="V37" i="90"/>
  <c r="V37" i="91"/>
  <c r="V37" i="92"/>
  <c r="V37" i="93"/>
  <c r="V37" i="94"/>
  <c r="V37" i="95"/>
  <c r="V37" i="96"/>
  <c r="V37" i="103"/>
  <c r="V37" i="97"/>
  <c r="V37" i="98"/>
  <c r="V37" i="99"/>
  <c r="V37" i="102"/>
  <c r="V36" i="88"/>
  <c r="V36" i="90"/>
  <c r="V36" i="91"/>
  <c r="V36" i="92"/>
  <c r="V36" i="93"/>
  <c r="V36" i="94"/>
  <c r="V36" i="95"/>
  <c r="V36" i="96"/>
  <c r="V36" i="103"/>
  <c r="V36" i="97"/>
  <c r="V36" i="98"/>
  <c r="V36" i="99"/>
  <c r="V36" i="102"/>
  <c r="V35" i="88"/>
  <c r="V35" i="90"/>
  <c r="V35" i="91"/>
  <c r="V35" i="92"/>
  <c r="V35" i="93"/>
  <c r="V35" i="94"/>
  <c r="V35" i="95"/>
  <c r="V35" i="96"/>
  <c r="V35" i="103"/>
  <c r="V35" i="97"/>
  <c r="V35" i="98"/>
  <c r="V35" i="99"/>
  <c r="V35" i="102"/>
  <c r="V34" i="88"/>
  <c r="V34" i="90"/>
  <c r="V34" i="91"/>
  <c r="V34" i="92"/>
  <c r="V34" i="93"/>
  <c r="V34" i="94"/>
  <c r="V34" i="95"/>
  <c r="V34" i="96"/>
  <c r="V34" i="103"/>
  <c r="V34" i="97"/>
  <c r="V34" i="98"/>
  <c r="V34" i="99"/>
  <c r="V34" i="102"/>
  <c r="V33" i="88"/>
  <c r="V33" i="90"/>
  <c r="V33" i="91"/>
  <c r="V33" i="92"/>
  <c r="V33" i="93"/>
  <c r="V33" i="94"/>
  <c r="V33" i="95"/>
  <c r="V33" i="96"/>
  <c r="V33" i="103"/>
  <c r="V33" i="97"/>
  <c r="V33" i="98"/>
  <c r="V33" i="99"/>
  <c r="V33" i="102"/>
  <c r="V32" i="88"/>
  <c r="V32" i="90"/>
  <c r="V32" i="91"/>
  <c r="V32" i="92"/>
  <c r="V32" i="93"/>
  <c r="V32" i="94"/>
  <c r="V32" i="95"/>
  <c r="V32" i="96"/>
  <c r="V32" i="103"/>
  <c r="V32" i="97"/>
  <c r="V32" i="98"/>
  <c r="V32" i="99"/>
  <c r="V32" i="102"/>
  <c r="V31" i="88"/>
  <c r="V31" i="90"/>
  <c r="V31" i="91"/>
  <c r="V31" i="92"/>
  <c r="V31" i="93"/>
  <c r="V31" i="94"/>
  <c r="V31" i="95"/>
  <c r="V31" i="96"/>
  <c r="V31" i="103"/>
  <c r="V31" i="97"/>
  <c r="V31" i="98"/>
  <c r="V31" i="99"/>
  <c r="V31" i="102"/>
  <c r="V30" i="88"/>
  <c r="V30" i="90"/>
  <c r="V30" i="91"/>
  <c r="V30" i="92"/>
  <c r="V30" i="93"/>
  <c r="V30" i="94"/>
  <c r="V30" i="95"/>
  <c r="V30" i="96"/>
  <c r="V30" i="103"/>
  <c r="V30" i="97"/>
  <c r="V30" i="98"/>
  <c r="V30" i="99"/>
  <c r="V30" i="102"/>
  <c r="V29" i="88"/>
  <c r="V29" i="90"/>
  <c r="V29" i="91"/>
  <c r="V29" i="92"/>
  <c r="V29" i="93"/>
  <c r="V29" i="94"/>
  <c r="V29" i="95"/>
  <c r="V29" i="96"/>
  <c r="V29" i="103"/>
  <c r="V29" i="97"/>
  <c r="V29" i="98"/>
  <c r="V29" i="99"/>
  <c r="V29" i="102"/>
  <c r="V28" i="88"/>
  <c r="V28" i="90"/>
  <c r="V28" i="91"/>
  <c r="V28" i="92"/>
  <c r="V28" i="93"/>
  <c r="V28" i="94"/>
  <c r="V28" i="95"/>
  <c r="V28" i="96"/>
  <c r="V28" i="103"/>
  <c r="V28" i="97"/>
  <c r="V28" i="98"/>
  <c r="V28" i="99"/>
  <c r="V28" i="102"/>
  <c r="V27" i="88"/>
  <c r="V27" i="90"/>
  <c r="V27" i="91"/>
  <c r="V27" i="92"/>
  <c r="V27" i="93"/>
  <c r="V27" i="94"/>
  <c r="V27" i="95"/>
  <c r="V27" i="96"/>
  <c r="V27" i="103"/>
  <c r="V27" i="97"/>
  <c r="V27" i="98"/>
  <c r="V27" i="99"/>
  <c r="V27" i="102"/>
  <c r="V26" i="88"/>
  <c r="V26" i="90"/>
  <c r="V26" i="91"/>
  <c r="V26" i="92"/>
  <c r="V26" i="93"/>
  <c r="V26" i="94"/>
  <c r="V26" i="95"/>
  <c r="V26" i="96"/>
  <c r="V26" i="103"/>
  <c r="V26" i="97"/>
  <c r="V26" i="98"/>
  <c r="V26" i="99"/>
  <c r="V26" i="102"/>
  <c r="V25" i="88"/>
  <c r="V25" i="90"/>
  <c r="V25" i="91"/>
  <c r="V25" i="92"/>
  <c r="V25" i="93"/>
  <c r="V25" i="94"/>
  <c r="V25" i="95"/>
  <c r="V25" i="96"/>
  <c r="V25" i="103"/>
  <c r="V25" i="97"/>
  <c r="V25" i="98"/>
  <c r="V25" i="99"/>
  <c r="V25" i="102"/>
  <c r="V24" i="88"/>
  <c r="V24" i="90"/>
  <c r="V24" i="91"/>
  <c r="V24" i="92"/>
  <c r="V24" i="93"/>
  <c r="V24" i="94"/>
  <c r="V24" i="95"/>
  <c r="V24" i="96"/>
  <c r="V24" i="103"/>
  <c r="V24" i="97"/>
  <c r="V24" i="98"/>
  <c r="V24" i="99"/>
  <c r="V24" i="102"/>
  <c r="V23" i="88"/>
  <c r="V23" i="90"/>
  <c r="V23" i="91"/>
  <c r="V23" i="92"/>
  <c r="V23" i="93"/>
  <c r="V23" i="94"/>
  <c r="V23" i="95"/>
  <c r="V23" i="96"/>
  <c r="V23" i="103"/>
  <c r="V23" i="97"/>
  <c r="V23" i="98"/>
  <c r="V23" i="99"/>
  <c r="V23" i="102"/>
  <c r="V20" i="88"/>
  <c r="V20" i="90"/>
  <c r="V20" i="91"/>
  <c r="V20" i="92"/>
  <c r="V20" i="93"/>
  <c r="V20" i="94"/>
  <c r="V20" i="95"/>
  <c r="V20" i="96"/>
  <c r="V20" i="103"/>
  <c r="V20" i="97"/>
  <c r="V20" i="98"/>
  <c r="V20" i="99"/>
  <c r="V20" i="102"/>
  <c r="V18" i="88"/>
  <c r="V18" i="90"/>
  <c r="V18" i="91"/>
  <c r="X18" s="1"/>
  <c r="V18" i="92"/>
  <c r="V18" i="93"/>
  <c r="V18" i="94"/>
  <c r="V18" i="95"/>
  <c r="X18" s="1"/>
  <c r="V18" i="96"/>
  <c r="V18" i="103"/>
  <c r="V18" i="97"/>
  <c r="V18" i="98"/>
  <c r="X18" s="1"/>
  <c r="V18" i="99"/>
  <c r="V18" i="102"/>
  <c r="V17" i="88"/>
  <c r="V17" i="90"/>
  <c r="X17" s="1"/>
  <c r="V17" i="91"/>
  <c r="V17" i="92"/>
  <c r="V17" i="93"/>
  <c r="V17" i="94"/>
  <c r="X17" s="1"/>
  <c r="V17" i="95"/>
  <c r="V17" i="96"/>
  <c r="V17" i="103"/>
  <c r="V17" i="97"/>
  <c r="X17" s="1"/>
  <c r="V17" i="98"/>
  <c r="V17" i="99"/>
  <c r="V17" i="102"/>
  <c r="X379" i="88"/>
  <c r="X379" i="92"/>
  <c r="X379" i="93"/>
  <c r="X379" i="96"/>
  <c r="X379" i="103"/>
  <c r="X379" i="99"/>
  <c r="X379" i="102"/>
  <c r="X378" i="91"/>
  <c r="X378" i="92"/>
  <c r="X378" i="95"/>
  <c r="X378" i="96"/>
  <c r="X378" i="98"/>
  <c r="X378" i="99"/>
  <c r="X377" i="90"/>
  <c r="X377" i="91"/>
  <c r="X377" i="94"/>
  <c r="X377" i="95"/>
  <c r="X377" i="97"/>
  <c r="X377" i="98"/>
  <c r="X376" i="88"/>
  <c r="X376" i="90"/>
  <c r="X376" i="93"/>
  <c r="X376" i="94"/>
  <c r="X376" i="103"/>
  <c r="X376" i="97"/>
  <c r="X376" i="102"/>
  <c r="X375" i="88"/>
  <c r="X375" i="92"/>
  <c r="X375" i="93"/>
  <c r="X375" i="96"/>
  <c r="X375" i="103"/>
  <c r="X375" i="99"/>
  <c r="X375" i="102"/>
  <c r="X374" i="91"/>
  <c r="X374" i="92"/>
  <c r="X374" i="95"/>
  <c r="X374" i="96"/>
  <c r="X374" i="98"/>
  <c r="X374" i="99"/>
  <c r="X373" i="90"/>
  <c r="X373" i="91"/>
  <c r="X373" i="94"/>
  <c r="X373" i="95"/>
  <c r="X373" i="97"/>
  <c r="X373" i="98"/>
  <c r="X372" i="88"/>
  <c r="X372" i="90"/>
  <c r="X372" i="93"/>
  <c r="X372" i="94"/>
  <c r="X372" i="103"/>
  <c r="X372" i="97"/>
  <c r="X372" i="102"/>
  <c r="X371" i="88"/>
  <c r="X371" i="92"/>
  <c r="X371" i="93"/>
  <c r="X371" i="96"/>
  <c r="X371" i="103"/>
  <c r="X371" i="99"/>
  <c r="X371" i="102"/>
  <c r="X370" i="91"/>
  <c r="X370" i="92"/>
  <c r="X370" i="95"/>
  <c r="X370" i="96"/>
  <c r="X370" i="98"/>
  <c r="X370" i="99"/>
  <c r="X369" i="90"/>
  <c r="X369" i="91"/>
  <c r="X369" i="94"/>
  <c r="X369" i="95"/>
  <c r="X369" i="97"/>
  <c r="X369" i="98"/>
  <c r="X368" i="88"/>
  <c r="X368" i="90"/>
  <c r="X368" i="93"/>
  <c r="X368" i="94"/>
  <c r="X368" i="103"/>
  <c r="X368" i="97"/>
  <c r="X368" i="102"/>
  <c r="X367" i="88"/>
  <c r="X367" i="92"/>
  <c r="X367" i="93"/>
  <c r="X367" i="96"/>
  <c r="X367" i="103"/>
  <c r="X367" i="99"/>
  <c r="X367" i="102"/>
  <c r="X366" i="91"/>
  <c r="X366" i="92"/>
  <c r="X366" i="95"/>
  <c r="X366" i="96"/>
  <c r="X366" i="98"/>
  <c r="X366" i="99"/>
  <c r="X365" i="90"/>
  <c r="X365" i="91"/>
  <c r="X365" i="94"/>
  <c r="X365" i="95"/>
  <c r="X365" i="97"/>
  <c r="X365" i="98"/>
  <c r="X364" i="88"/>
  <c r="X364" i="90"/>
  <c r="X364" i="93"/>
  <c r="X364" i="94"/>
  <c r="X364" i="103"/>
  <c r="X364" i="97"/>
  <c r="X364" i="102"/>
  <c r="X363" i="88"/>
  <c r="X363" i="90"/>
  <c r="X363" i="92"/>
  <c r="X363" i="93"/>
  <c r="X363" i="94"/>
  <c r="X363" i="96"/>
  <c r="X363" i="103"/>
  <c r="X363" i="97"/>
  <c r="X363" i="99"/>
  <c r="X363" i="102"/>
  <c r="X362" i="88"/>
  <c r="X362" i="91"/>
  <c r="X362" i="92"/>
  <c r="X362" i="93"/>
  <c r="X362" i="95"/>
  <c r="X362" i="96"/>
  <c r="X362" i="103"/>
  <c r="X362" i="98"/>
  <c r="X362" i="99"/>
  <c r="X362" i="102"/>
  <c r="X361" i="90"/>
  <c r="X361" i="91"/>
  <c r="X361" i="92"/>
  <c r="X361" i="94"/>
  <c r="X361" i="95"/>
  <c r="X361" i="96"/>
  <c r="X361" i="97"/>
  <c r="X361" i="98"/>
  <c r="X361" i="99"/>
  <c r="X360" i="88"/>
  <c r="X360" i="90"/>
  <c r="X360" i="91"/>
  <c r="X360" i="93"/>
  <c r="X360" i="94"/>
  <c r="X360" i="95"/>
  <c r="X360" i="103"/>
  <c r="X360" i="97"/>
  <c r="X360" i="98"/>
  <c r="X360" i="102"/>
  <c r="X357" i="88"/>
  <c r="X357" i="91"/>
  <c r="X357" i="92"/>
  <c r="X357" i="93"/>
  <c r="X357" i="95"/>
  <c r="X357" i="96"/>
  <c r="X357" i="103"/>
  <c r="X357" i="98"/>
  <c r="X357" i="99"/>
  <c r="X357" i="102"/>
  <c r="X338" i="88"/>
  <c r="X338" i="90"/>
  <c r="X338" i="91"/>
  <c r="X338" i="92"/>
  <c r="X338" i="93"/>
  <c r="X338" i="94"/>
  <c r="X338" i="95"/>
  <c r="X338" i="96"/>
  <c r="X338" i="103"/>
  <c r="X338" i="97"/>
  <c r="X338" i="98"/>
  <c r="X338" i="99"/>
  <c r="X338" i="102"/>
  <c r="X337" i="88"/>
  <c r="AG337" s="1"/>
  <c r="X337" i="90"/>
  <c r="AG337" s="1"/>
  <c r="X337" i="91"/>
  <c r="AG337" s="1"/>
  <c r="X337" i="92"/>
  <c r="AG337" s="1"/>
  <c r="X337" i="93"/>
  <c r="AG337" s="1"/>
  <c r="X337" i="94"/>
  <c r="AG337" s="1"/>
  <c r="X337" i="95"/>
  <c r="AG337" s="1"/>
  <c r="X337" i="96"/>
  <c r="AG337" s="1"/>
  <c r="X337" i="103"/>
  <c r="AG337" s="1"/>
  <c r="X337" i="97"/>
  <c r="AG337" s="1"/>
  <c r="X337" i="98"/>
  <c r="AG337" s="1"/>
  <c r="X337" i="99"/>
  <c r="AG337" s="1"/>
  <c r="X337" i="102"/>
  <c r="AG337" s="1"/>
  <c r="X336" i="88"/>
  <c r="AG336" s="1"/>
  <c r="X336" i="90"/>
  <c r="AG336" s="1"/>
  <c r="X336" i="91"/>
  <c r="AG336" s="1"/>
  <c r="X336" i="92"/>
  <c r="AG336" s="1"/>
  <c r="X336" i="93"/>
  <c r="AG336" s="1"/>
  <c r="X336" i="94"/>
  <c r="AG336" s="1"/>
  <c r="X336" i="95"/>
  <c r="AG336" s="1"/>
  <c r="X336" i="96"/>
  <c r="AG336" s="1"/>
  <c r="X336" i="103"/>
  <c r="AG336" s="1"/>
  <c r="X336" i="97"/>
  <c r="AG336" s="1"/>
  <c r="X336" i="98"/>
  <c r="AG336" s="1"/>
  <c r="X336" i="99"/>
  <c r="AG336" s="1"/>
  <c r="X336" i="102"/>
  <c r="AG336" s="1"/>
  <c r="X335" i="88"/>
  <c r="AG335" s="1"/>
  <c r="X335" i="90"/>
  <c r="X335" i="91"/>
  <c r="AG335" s="1"/>
  <c r="X335" i="92"/>
  <c r="X335" i="93"/>
  <c r="X335" i="94"/>
  <c r="X335" i="95"/>
  <c r="X335" i="96"/>
  <c r="AG335" s="1"/>
  <c r="X335" i="103"/>
  <c r="X335" i="97"/>
  <c r="AG335" s="1"/>
  <c r="X335" i="98"/>
  <c r="X335" i="99"/>
  <c r="X335" i="102"/>
  <c r="X332" i="88"/>
  <c r="X332" i="90"/>
  <c r="X332" i="91"/>
  <c r="X332" i="92"/>
  <c r="X332" i="93"/>
  <c r="X332" i="94"/>
  <c r="X332" i="95"/>
  <c r="X332" i="96"/>
  <c r="X332" i="103"/>
  <c r="X332" i="97"/>
  <c r="X332" i="98"/>
  <c r="X332" i="99"/>
  <c r="X332" i="102"/>
  <c r="X331" i="88"/>
  <c r="X331" i="90"/>
  <c r="X331" i="91"/>
  <c r="X331" i="92"/>
  <c r="X331" i="93"/>
  <c r="X331" i="94"/>
  <c r="X331" i="95"/>
  <c r="X331" i="96"/>
  <c r="X331" i="103"/>
  <c r="X331" i="97"/>
  <c r="X331" i="98"/>
  <c r="X331" i="99"/>
  <c r="X331" i="102"/>
  <c r="X330" i="88"/>
  <c r="X330" i="90"/>
  <c r="X330" i="91"/>
  <c r="X330" i="92"/>
  <c r="X330" i="93"/>
  <c r="X330" i="94"/>
  <c r="X333" s="1"/>
  <c r="X330" i="95"/>
  <c r="X330" i="96"/>
  <c r="X330" i="103"/>
  <c r="X330" i="97"/>
  <c r="X333" s="1"/>
  <c r="X330" i="98"/>
  <c r="X330" i="99"/>
  <c r="X330" i="102"/>
  <c r="X329" i="88"/>
  <c r="X329" i="90"/>
  <c r="X329" i="91"/>
  <c r="X329" i="92"/>
  <c r="X329" i="93"/>
  <c r="X329" i="94"/>
  <c r="X329" i="95"/>
  <c r="X329" i="96"/>
  <c r="X329" i="103"/>
  <c r="X329" i="97"/>
  <c r="X329" i="98"/>
  <c r="X329" i="99"/>
  <c r="X329" i="102"/>
  <c r="X325" i="88"/>
  <c r="X325" i="90"/>
  <c r="X325" i="91"/>
  <c r="X325" i="92"/>
  <c r="X325" i="93"/>
  <c r="X325" i="94"/>
  <c r="X325" i="95"/>
  <c r="X325" i="96"/>
  <c r="X325" i="103"/>
  <c r="X325" i="97"/>
  <c r="X325" i="98"/>
  <c r="X325" i="99"/>
  <c r="X325" i="102"/>
  <c r="X322" i="94"/>
  <c r="X319" i="102"/>
  <c r="X318" i="88"/>
  <c r="X318" i="90"/>
  <c r="X318" i="91"/>
  <c r="X318" i="92"/>
  <c r="X318" i="93"/>
  <c r="X318" i="94"/>
  <c r="X318" i="95"/>
  <c r="X318" i="96"/>
  <c r="X318" i="103"/>
  <c r="X318" i="97"/>
  <c r="X318" i="98"/>
  <c r="X318" i="102"/>
  <c r="X317" i="88"/>
  <c r="X317" i="91"/>
  <c r="X317" i="92"/>
  <c r="X317" i="93"/>
  <c r="X317" i="94"/>
  <c r="X317" i="95"/>
  <c r="X317" i="96"/>
  <c r="X317" i="103"/>
  <c r="X317" i="97"/>
  <c r="X317" i="98"/>
  <c r="X317" i="102"/>
  <c r="X316" i="88"/>
  <c r="X316" i="90"/>
  <c r="X316" i="91"/>
  <c r="X316" i="92"/>
  <c r="X316" i="93"/>
  <c r="X316" i="94"/>
  <c r="X316" i="95"/>
  <c r="X316" i="96"/>
  <c r="X316" i="103"/>
  <c r="X316" i="97"/>
  <c r="X316" i="98"/>
  <c r="X316" i="99"/>
  <c r="X316" i="102"/>
  <c r="X315" i="88"/>
  <c r="X315" i="90"/>
  <c r="X315" i="91"/>
  <c r="X315" i="92"/>
  <c r="X315" i="93"/>
  <c r="X315" i="94"/>
  <c r="X315" i="95"/>
  <c r="X315" i="96"/>
  <c r="X315" i="103"/>
  <c r="X315" i="97"/>
  <c r="X315" i="98"/>
  <c r="X315" i="99"/>
  <c r="X315" i="102"/>
  <c r="X314" i="88"/>
  <c r="X314" i="90"/>
  <c r="X314" i="91"/>
  <c r="X314" i="92"/>
  <c r="X314" i="93"/>
  <c r="X314" i="94"/>
  <c r="X314" i="95"/>
  <c r="X314" i="96"/>
  <c r="X314" i="103"/>
  <c r="X314" i="97"/>
  <c r="X314" i="98"/>
  <c r="X314" i="99"/>
  <c r="X314" i="102"/>
  <c r="X313" i="93"/>
  <c r="X312" i="98"/>
  <c r="X311" i="90"/>
  <c r="X311" i="91"/>
  <c r="X311" i="94"/>
  <c r="X311" i="95"/>
  <c r="X311" i="97"/>
  <c r="X311" i="98"/>
  <c r="X310" i="88"/>
  <c r="X310" i="90"/>
  <c r="X310" i="93"/>
  <c r="X310" i="94"/>
  <c r="X310" i="103"/>
  <c r="X310" i="97"/>
  <c r="X310" i="102"/>
  <c r="X309" i="88"/>
  <c r="X309" i="92"/>
  <c r="X309" i="93"/>
  <c r="X309" i="96"/>
  <c r="X309" i="103"/>
  <c r="X309" i="99"/>
  <c r="X309" i="102"/>
  <c r="X308" i="91"/>
  <c r="X308" i="92"/>
  <c r="X308" i="95"/>
  <c r="X308" i="96"/>
  <c r="X308" i="98"/>
  <c r="X308" i="99"/>
  <c r="X307" i="88"/>
  <c r="X307" i="90"/>
  <c r="X307" i="92"/>
  <c r="X307" i="93"/>
  <c r="X307" i="94"/>
  <c r="X307" i="95"/>
  <c r="X307" i="96"/>
  <c r="X307" i="103"/>
  <c r="X307" i="98"/>
  <c r="X307" i="102"/>
  <c r="X306" i="88"/>
  <c r="X306" i="90"/>
  <c r="X306" i="91"/>
  <c r="X306" i="92"/>
  <c r="X306" i="93"/>
  <c r="X306" i="94"/>
  <c r="X306" i="95"/>
  <c r="X306" i="96"/>
  <c r="X306" i="103"/>
  <c r="X306" i="97"/>
  <c r="X306" i="98"/>
  <c r="X306" i="99"/>
  <c r="X306" i="102"/>
  <c r="X305" i="88"/>
  <c r="X305" i="90"/>
  <c r="X305" i="91"/>
  <c r="X305" i="92"/>
  <c r="X305" i="93"/>
  <c r="X305" i="94"/>
  <c r="X305" i="95"/>
  <c r="X305" i="96"/>
  <c r="X305" i="103"/>
  <c r="X305" i="97"/>
  <c r="X305" i="98"/>
  <c r="X305" i="99"/>
  <c r="X305" i="102"/>
  <c r="X304" i="88"/>
  <c r="X304" i="90"/>
  <c r="X304" i="91"/>
  <c r="X304" i="92"/>
  <c r="X304" i="93"/>
  <c r="X304" i="94"/>
  <c r="X304" i="95"/>
  <c r="X304" i="96"/>
  <c r="X304" i="103"/>
  <c r="X304" i="97"/>
  <c r="X304" i="98"/>
  <c r="X304" i="99"/>
  <c r="X304" i="102"/>
  <c r="X303" i="88"/>
  <c r="X303" i="90"/>
  <c r="X303" i="91"/>
  <c r="X303" i="92"/>
  <c r="X303" i="93"/>
  <c r="X303" i="94"/>
  <c r="X303" i="95"/>
  <c r="X303" i="96"/>
  <c r="X303" i="103"/>
  <c r="X303" i="97"/>
  <c r="X303" i="98"/>
  <c r="X303" i="99"/>
  <c r="X303" i="102"/>
  <c r="X302" i="90"/>
  <c r="X302" i="91"/>
  <c r="X302" i="92"/>
  <c r="X302" i="94"/>
  <c r="X302" i="95"/>
  <c r="X302" i="96"/>
  <c r="X302" i="97"/>
  <c r="X302" i="98"/>
  <c r="X302" i="99"/>
  <c r="X301" i="88"/>
  <c r="X301" i="91"/>
  <c r="X301" i="93"/>
  <c r="X301" i="103"/>
  <c r="X301" i="98"/>
  <c r="X301" i="102"/>
  <c r="X300" i="92"/>
  <c r="X300" i="94"/>
  <c r="X300" i="96"/>
  <c r="X300" i="99"/>
  <c r="X299" i="88"/>
  <c r="X299" i="91"/>
  <c r="X299" i="95"/>
  <c r="X299" i="103"/>
  <c r="X299" i="98"/>
  <c r="X298" i="90"/>
  <c r="X298" i="92"/>
  <c r="X298" i="94"/>
  <c r="X298" i="97"/>
  <c r="X298" i="102"/>
  <c r="X297" i="90"/>
  <c r="X297" i="94"/>
  <c r="X297" i="96"/>
  <c r="X297" i="97"/>
  <c r="X296" i="88"/>
  <c r="X296" i="91"/>
  <c r="X296" i="93"/>
  <c r="X296" i="103"/>
  <c r="X296" i="98"/>
  <c r="X296" i="102"/>
  <c r="X294" i="88"/>
  <c r="X294" i="91"/>
  <c r="X294" i="92"/>
  <c r="X294" i="93"/>
  <c r="X294" i="95"/>
  <c r="X294" i="96"/>
  <c r="X294" i="103"/>
  <c r="X294" i="98"/>
  <c r="X294" i="99"/>
  <c r="X294" i="102"/>
  <c r="X293" i="90"/>
  <c r="X293" i="91"/>
  <c r="X293" i="92"/>
  <c r="X293" i="94"/>
  <c r="X293" i="95"/>
  <c r="X293" i="96"/>
  <c r="X293" i="97"/>
  <c r="X293" i="98"/>
  <c r="X293" i="99"/>
  <c r="X292" i="88"/>
  <c r="X292" i="90"/>
  <c r="X292" i="91"/>
  <c r="X292" i="93"/>
  <c r="X292" i="94"/>
  <c r="X292" i="95"/>
  <c r="X292" i="103"/>
  <c r="X292" i="97"/>
  <c r="X292" i="98"/>
  <c r="X292" i="102"/>
  <c r="X291" i="88"/>
  <c r="X291" i="92"/>
  <c r="X291" i="93"/>
  <c r="X291" i="94"/>
  <c r="X291" i="96"/>
  <c r="X291" i="103"/>
  <c r="X291" i="97"/>
  <c r="X291" i="99"/>
  <c r="X291" i="102"/>
  <c r="X290" i="88"/>
  <c r="X290" i="91"/>
  <c r="X290" i="92"/>
  <c r="X290" i="93"/>
  <c r="X290" i="95"/>
  <c r="X290" i="96"/>
  <c r="X290" i="103"/>
  <c r="X290" i="98"/>
  <c r="X290" i="99"/>
  <c r="X290" i="102"/>
  <c r="X289" i="90"/>
  <c r="X289" i="91"/>
  <c r="X289" i="92"/>
  <c r="X289" i="94"/>
  <c r="X289" i="95"/>
  <c r="X289" i="96"/>
  <c r="X289" i="97"/>
  <c r="X289" i="98"/>
  <c r="X289" i="99"/>
  <c r="X288" i="88"/>
  <c r="X288" i="90"/>
  <c r="X288" i="91"/>
  <c r="X288" i="93"/>
  <c r="X288" i="94"/>
  <c r="X288" i="95"/>
  <c r="X288" i="103"/>
  <c r="X288" i="97"/>
  <c r="X288" i="98"/>
  <c r="X288" i="102"/>
  <c r="X287" i="88"/>
  <c r="X287" i="90"/>
  <c r="X287" i="92"/>
  <c r="X287" i="93"/>
  <c r="X287" i="94"/>
  <c r="X287" i="96"/>
  <c r="X287" i="103"/>
  <c r="X287" i="97"/>
  <c r="X287" i="99"/>
  <c r="X287" i="102"/>
  <c r="X285" i="99"/>
  <c r="X284" i="88"/>
  <c r="X284" i="90"/>
  <c r="X284" i="92"/>
  <c r="X284" i="93"/>
  <c r="X284" i="94"/>
  <c r="X284" i="96"/>
  <c r="X284" i="103"/>
  <c r="X284" i="97"/>
  <c r="X284" i="99"/>
  <c r="X284" i="102"/>
  <c r="X283" i="88"/>
  <c r="X283" i="91"/>
  <c r="X283" i="92"/>
  <c r="X283" i="93"/>
  <c r="X283" i="95"/>
  <c r="X283" i="96"/>
  <c r="X283" i="103"/>
  <c r="X283" i="98"/>
  <c r="X283" i="99"/>
  <c r="X283" i="102"/>
  <c r="X282" i="90"/>
  <c r="X282" i="91"/>
  <c r="X282" i="92"/>
  <c r="X282" i="94"/>
  <c r="X282" i="95"/>
  <c r="X282" i="96"/>
  <c r="X282" i="97"/>
  <c r="X282" i="98"/>
  <c r="X282" i="99"/>
  <c r="X281" i="88"/>
  <c r="X281" i="90"/>
  <c r="X281" i="91"/>
  <c r="X281" i="93"/>
  <c r="X281" i="94"/>
  <c r="X281" i="95"/>
  <c r="X281" i="103"/>
  <c r="X281" i="97"/>
  <c r="X281" i="98"/>
  <c r="X281" i="102"/>
  <c r="X275" i="88"/>
  <c r="X275" i="90"/>
  <c r="X275" i="91"/>
  <c r="X275" i="93"/>
  <c r="X275" i="94"/>
  <c r="X275" i="95"/>
  <c r="X275" i="103"/>
  <c r="X275" i="97"/>
  <c r="X275" i="98"/>
  <c r="X275" i="102"/>
  <c r="X270" i="88"/>
  <c r="X270" i="90"/>
  <c r="X270" i="91"/>
  <c r="X270" i="92"/>
  <c r="X270" i="93"/>
  <c r="X270" i="94"/>
  <c r="X270" i="95"/>
  <c r="X270" i="96"/>
  <c r="X270" i="103"/>
  <c r="X270" i="97"/>
  <c r="X270" i="98"/>
  <c r="X270" i="99"/>
  <c r="X270" i="102"/>
  <c r="X269" i="88"/>
  <c r="X269" i="90"/>
  <c r="X269" i="91"/>
  <c r="X269" i="92"/>
  <c r="X269" i="93"/>
  <c r="X269" i="94"/>
  <c r="X269" i="95"/>
  <c r="X269" i="96"/>
  <c r="X269" i="103"/>
  <c r="X269" i="97"/>
  <c r="X269" i="98"/>
  <c r="X269" i="99"/>
  <c r="X269" i="102"/>
  <c r="X267" i="88"/>
  <c r="X267" i="90"/>
  <c r="X267" i="91"/>
  <c r="X267" i="92"/>
  <c r="X267" i="93"/>
  <c r="X267" i="94"/>
  <c r="X267" i="95"/>
  <c r="X267" i="96"/>
  <c r="X267" i="103"/>
  <c r="X267" i="97"/>
  <c r="X267" i="98"/>
  <c r="X267" i="99"/>
  <c r="X267" i="102"/>
  <c r="X264" i="88"/>
  <c r="X265" s="1"/>
  <c r="X264" i="92"/>
  <c r="X265" s="1"/>
  <c r="X264" i="96"/>
  <c r="X265" s="1"/>
  <c r="X264" i="99"/>
  <c r="X265" s="1"/>
  <c r="X264" i="102"/>
  <c r="X265" s="1"/>
  <c r="X260" i="88"/>
  <c r="X261" s="1"/>
  <c r="X260" i="90"/>
  <c r="X261" s="1"/>
  <c r="X260" i="91"/>
  <c r="X261" s="1"/>
  <c r="X260" i="92"/>
  <c r="X261" s="1"/>
  <c r="X260" i="93"/>
  <c r="X261" s="1"/>
  <c r="X260" i="94"/>
  <c r="X261" s="1"/>
  <c r="X260" i="95"/>
  <c r="X261" s="1"/>
  <c r="X260" i="96"/>
  <c r="X261" s="1"/>
  <c r="X260" i="103"/>
  <c r="X261" s="1"/>
  <c r="X260" i="97"/>
  <c r="X261" s="1"/>
  <c r="X260" i="98"/>
  <c r="X261" s="1"/>
  <c r="X260" i="99"/>
  <c r="X261" s="1"/>
  <c r="X260" i="102"/>
  <c r="X261" s="1"/>
  <c r="X258" i="98"/>
  <c r="X257" i="88"/>
  <c r="X257" i="90"/>
  <c r="X258" s="1"/>
  <c r="X257" i="91"/>
  <c r="X257" i="92"/>
  <c r="X257" i="93"/>
  <c r="X258" s="1"/>
  <c r="X257" i="94"/>
  <c r="X258" s="1"/>
  <c r="X257" i="95"/>
  <c r="X257" i="96"/>
  <c r="X257" i="103"/>
  <c r="X257" i="97"/>
  <c r="X257" i="98"/>
  <c r="X257" i="99"/>
  <c r="X257" i="102"/>
  <c r="X256" i="88"/>
  <c r="X258" s="1"/>
  <c r="X256" i="90"/>
  <c r="X256" i="91"/>
  <c r="X258" s="1"/>
  <c r="X256" i="92"/>
  <c r="X258" s="1"/>
  <c r="X256" i="93"/>
  <c r="X256" i="94"/>
  <c r="X256" i="95"/>
  <c r="X258" s="1"/>
  <c r="X256" i="96"/>
  <c r="X258" s="1"/>
  <c r="X256" i="103"/>
  <c r="X258" s="1"/>
  <c r="X256" i="97"/>
  <c r="X256" i="98"/>
  <c r="X256" i="99"/>
  <c r="X258" s="1"/>
  <c r="X256" i="102"/>
  <c r="X253" i="88"/>
  <c r="X253" i="90"/>
  <c r="X253" i="91"/>
  <c r="X253" i="92"/>
  <c r="X253" i="93"/>
  <c r="X253" i="94"/>
  <c r="X253" i="95"/>
  <c r="X253" i="96"/>
  <c r="X253" i="103"/>
  <c r="X253" i="97"/>
  <c r="X253" i="98"/>
  <c r="X253" i="99"/>
  <c r="X253" i="102"/>
  <c r="X252" i="88"/>
  <c r="X252" i="90"/>
  <c r="X254" s="1"/>
  <c r="X252" i="91"/>
  <c r="X252" i="92"/>
  <c r="X252" i="93"/>
  <c r="X254" s="1"/>
  <c r="X252" i="94"/>
  <c r="X254" s="1"/>
  <c r="X252" i="95"/>
  <c r="X252" i="96"/>
  <c r="X252" i="103"/>
  <c r="X254" s="1"/>
  <c r="X252" i="97"/>
  <c r="X254" s="1"/>
  <c r="X252" i="98"/>
  <c r="X252" i="99"/>
  <c r="X252" i="102"/>
  <c r="X254" s="1"/>
  <c r="X249" i="88"/>
  <c r="X249" i="90"/>
  <c r="X249" i="91"/>
  <c r="X249" i="92"/>
  <c r="X249" i="93"/>
  <c r="X249" i="94"/>
  <c r="X249" i="95"/>
  <c r="X249" i="96"/>
  <c r="X249" i="103"/>
  <c r="X249" i="97"/>
  <c r="X249" i="98"/>
  <c r="X249" i="99"/>
  <c r="X249" i="102"/>
  <c r="X248" i="88"/>
  <c r="X248" i="90"/>
  <c r="X248" i="91"/>
  <c r="X248" i="92"/>
  <c r="X248" i="93"/>
  <c r="X248" i="94"/>
  <c r="X248" i="95"/>
  <c r="X248" i="96"/>
  <c r="X248" i="103"/>
  <c r="X248" i="97"/>
  <c r="X248" i="98"/>
  <c r="X248" i="99"/>
  <c r="X248" i="102"/>
  <c r="X247" i="88"/>
  <c r="X247" i="90"/>
  <c r="X247" i="91"/>
  <c r="X247" i="92"/>
  <c r="X247" i="93"/>
  <c r="X247" i="94"/>
  <c r="X247" i="95"/>
  <c r="X247" i="96"/>
  <c r="X247" i="103"/>
  <c r="X247" i="97"/>
  <c r="X247" i="98"/>
  <c r="X247" i="99"/>
  <c r="X247" i="102"/>
  <c r="X243" i="91"/>
  <c r="X243" i="94"/>
  <c r="X243" i="95"/>
  <c r="X243" i="98"/>
  <c r="X242" i="88"/>
  <c r="X242" i="90"/>
  <c r="X243" s="1"/>
  <c r="X242" i="91"/>
  <c r="X242" i="92"/>
  <c r="X242" i="93"/>
  <c r="X242" i="94"/>
  <c r="X242" i="95"/>
  <c r="X242" i="96"/>
  <c r="X242" i="103"/>
  <c r="X242" i="97"/>
  <c r="X243" s="1"/>
  <c r="X242" i="98"/>
  <c r="X242" i="99"/>
  <c r="X242" i="102"/>
  <c r="X241" i="88"/>
  <c r="X241" i="90"/>
  <c r="X241" i="91"/>
  <c r="X241" i="92"/>
  <c r="X243" s="1"/>
  <c r="X241" i="93"/>
  <c r="X241" i="94"/>
  <c r="X241" i="95"/>
  <c r="X241" i="96"/>
  <c r="X243" s="1"/>
  <c r="X241" i="103"/>
  <c r="X241" i="97"/>
  <c r="X241" i="98"/>
  <c r="X241" i="99"/>
  <c r="X243" s="1"/>
  <c r="X241" i="102"/>
  <c r="X238" i="97"/>
  <c r="X239" s="1"/>
  <c r="X237" i="88"/>
  <c r="X237" i="90"/>
  <c r="X237" i="92"/>
  <c r="X237" i="93"/>
  <c r="X237" i="94"/>
  <c r="X237" i="96"/>
  <c r="X237" i="103"/>
  <c r="X237" i="97"/>
  <c r="X237" i="99"/>
  <c r="X237" i="102"/>
  <c r="X233" i="90"/>
  <c r="X233" i="91"/>
  <c r="X233" i="94"/>
  <c r="X233" i="95"/>
  <c r="X233" i="97"/>
  <c r="X233" i="98"/>
  <c r="X233" i="99"/>
  <c r="X232" i="88"/>
  <c r="X232" i="90"/>
  <c r="X232" i="93"/>
  <c r="X232" i="94"/>
  <c r="X232" i="103"/>
  <c r="X232" i="97"/>
  <c r="X232" i="102"/>
  <c r="X231" i="88"/>
  <c r="X231" i="90"/>
  <c r="X231" i="92"/>
  <c r="X231" i="93"/>
  <c r="X231" i="96"/>
  <c r="X231" i="103"/>
  <c r="X231" i="99"/>
  <c r="X231" i="102"/>
  <c r="X230" i="91"/>
  <c r="X230" i="92"/>
  <c r="X230" i="93"/>
  <c r="X230" i="95"/>
  <c r="X230" i="96"/>
  <c r="X230" i="98"/>
  <c r="X230" i="99"/>
  <c r="X229" i="90"/>
  <c r="X229" i="91"/>
  <c r="X229" i="94"/>
  <c r="X229" i="95"/>
  <c r="X229" i="96"/>
  <c r="X229" i="97"/>
  <c r="X229" i="98"/>
  <c r="X228" i="88"/>
  <c r="X228" i="90"/>
  <c r="X228" i="93"/>
  <c r="X228" i="94"/>
  <c r="X228" i="103"/>
  <c r="X228" i="97"/>
  <c r="X228" i="98"/>
  <c r="X228" i="102"/>
  <c r="X227" i="88"/>
  <c r="X227" i="92"/>
  <c r="X227" i="93"/>
  <c r="X234" s="1"/>
  <c r="X227" i="96"/>
  <c r="X227" i="103"/>
  <c r="X227" i="99"/>
  <c r="X227" i="102"/>
  <c r="X225" i="88"/>
  <c r="X225" i="97"/>
  <c r="X224" i="88"/>
  <c r="X224" i="90"/>
  <c r="X224" i="91"/>
  <c r="X224" i="92"/>
  <c r="X224" i="93"/>
  <c r="X224" i="94"/>
  <c r="X224" i="95"/>
  <c r="X224" i="96"/>
  <c r="X224" i="103"/>
  <c r="X224" i="97"/>
  <c r="X224" i="98"/>
  <c r="X224" i="99"/>
  <c r="X224" i="102"/>
  <c r="X223" i="88"/>
  <c r="X223" i="90"/>
  <c r="X223" i="91"/>
  <c r="X223" i="92"/>
  <c r="X223" i="93"/>
  <c r="X223" i="94"/>
  <c r="X223" i="95"/>
  <c r="X223" i="96"/>
  <c r="X223" i="103"/>
  <c r="X223" i="97"/>
  <c r="X223" i="98"/>
  <c r="X223" i="99"/>
  <c r="X223" i="102"/>
  <c r="X222" i="88"/>
  <c r="X222" i="90"/>
  <c r="X222" i="91"/>
  <c r="X222" i="92"/>
  <c r="X222" i="93"/>
  <c r="X222" i="94"/>
  <c r="X222" i="95"/>
  <c r="X222" i="96"/>
  <c r="X222" i="103"/>
  <c r="X222" i="97"/>
  <c r="X222" i="98"/>
  <c r="X222" i="99"/>
  <c r="X222" i="102"/>
  <c r="X221" i="88"/>
  <c r="X221" i="90"/>
  <c r="X221" i="91"/>
  <c r="X221" i="92"/>
  <c r="X221" i="93"/>
  <c r="X221" i="94"/>
  <c r="X221" i="95"/>
  <c r="X221" i="96"/>
  <c r="X221" i="103"/>
  <c r="X221" i="97"/>
  <c r="X221" i="98"/>
  <c r="X221" i="99"/>
  <c r="X221" i="102"/>
  <c r="X220" i="88"/>
  <c r="X220" i="90"/>
  <c r="X220" i="91"/>
  <c r="X220" i="92"/>
  <c r="X220" i="93"/>
  <c r="X220" i="94"/>
  <c r="X220" i="95"/>
  <c r="X220" i="96"/>
  <c r="X220" i="103"/>
  <c r="X220" i="97"/>
  <c r="X220" i="98"/>
  <c r="X220" i="99"/>
  <c r="X220" i="102"/>
  <c r="X219" i="88"/>
  <c r="X219" i="90"/>
  <c r="X219" i="91"/>
  <c r="X219" i="92"/>
  <c r="X219" i="93"/>
  <c r="X219" i="94"/>
  <c r="X219" i="95"/>
  <c r="X219" i="96"/>
  <c r="X219" i="103"/>
  <c r="X219" i="97"/>
  <c r="X219" i="98"/>
  <c r="X219" i="99"/>
  <c r="X219" i="102"/>
  <c r="X218" i="88"/>
  <c r="X218" i="90"/>
  <c r="X218" i="91"/>
  <c r="X218" i="92"/>
  <c r="X218" i="93"/>
  <c r="X218" i="94"/>
  <c r="X218" i="95"/>
  <c r="X218" i="96"/>
  <c r="X218" i="103"/>
  <c r="X218" i="97"/>
  <c r="X218" i="98"/>
  <c r="X218" i="99"/>
  <c r="X218" i="102"/>
  <c r="X217" i="88"/>
  <c r="X217" i="90"/>
  <c r="X217" i="91"/>
  <c r="X217" i="92"/>
  <c r="X217" i="93"/>
  <c r="X217" i="94"/>
  <c r="X217" i="95"/>
  <c r="X217" i="96"/>
  <c r="X217" i="103"/>
  <c r="X217" i="97"/>
  <c r="X217" i="98"/>
  <c r="X217" i="99"/>
  <c r="X217" i="102"/>
  <c r="X216" i="88"/>
  <c r="X216" i="90"/>
  <c r="X216" i="91"/>
  <c r="X216" i="92"/>
  <c r="X216" i="93"/>
  <c r="X225" s="1"/>
  <c r="X216" i="94"/>
  <c r="X225" s="1"/>
  <c r="X216" i="95"/>
  <c r="X216" i="96"/>
  <c r="X216" i="103"/>
  <c r="X216" i="97"/>
  <c r="X216" i="98"/>
  <c r="X216" i="99"/>
  <c r="X216" i="102"/>
  <c r="X215" i="88"/>
  <c r="X215" i="90"/>
  <c r="X215" i="91"/>
  <c r="X215" i="92"/>
  <c r="X215" i="93"/>
  <c r="X215" i="94"/>
  <c r="X215" i="95"/>
  <c r="X215" i="96"/>
  <c r="X215" i="103"/>
  <c r="X225" s="1"/>
  <c r="X215" i="97"/>
  <c r="X215" i="98"/>
  <c r="X215" i="99"/>
  <c r="X215" i="102"/>
  <c r="X214" i="88"/>
  <c r="X214" i="90"/>
  <c r="X225" s="1"/>
  <c r="X214" i="91"/>
  <c r="X214" i="92"/>
  <c r="X214" i="93"/>
  <c r="X214" i="94"/>
  <c r="X214" i="95"/>
  <c r="X225" s="1"/>
  <c r="X214" i="96"/>
  <c r="X214" i="103"/>
  <c r="X214" i="97"/>
  <c r="X214" i="98"/>
  <c r="X225" s="1"/>
  <c r="X214" i="99"/>
  <c r="X214" i="102"/>
  <c r="X210" i="88"/>
  <c r="X210" i="90"/>
  <c r="X210" i="91"/>
  <c r="X210" i="92"/>
  <c r="X210" i="93"/>
  <c r="X210" i="94"/>
  <c r="X210" i="95"/>
  <c r="X210" i="96"/>
  <c r="X210" i="103"/>
  <c r="X210" i="97"/>
  <c r="X210" i="98"/>
  <c r="X210" i="99"/>
  <c r="X210" i="102"/>
  <c r="X209" i="88"/>
  <c r="X209" i="90"/>
  <c r="X209" i="91"/>
  <c r="X209" i="92"/>
  <c r="X209" i="93"/>
  <c r="X209" i="94"/>
  <c r="X209" i="95"/>
  <c r="X209" i="96"/>
  <c r="X209" i="103"/>
  <c r="X209" i="97"/>
  <c r="X209" i="98"/>
  <c r="X209" i="99"/>
  <c r="X209" i="102"/>
  <c r="X208" i="88"/>
  <c r="X208" i="90"/>
  <c r="X208" i="91"/>
  <c r="X208" i="92"/>
  <c r="X208" i="93"/>
  <c r="X208" i="94"/>
  <c r="X208" i="95"/>
  <c r="X208" i="96"/>
  <c r="X208" i="103"/>
  <c r="X208" i="97"/>
  <c r="X208" i="98"/>
  <c r="X208" i="99"/>
  <c r="X208" i="102"/>
  <c r="X207" i="88"/>
  <c r="X207" i="90"/>
  <c r="X207" i="91"/>
  <c r="X207" i="92"/>
  <c r="X207" i="93"/>
  <c r="X207" i="94"/>
  <c r="X207" i="95"/>
  <c r="X207" i="96"/>
  <c r="X207" i="103"/>
  <c r="X207" i="97"/>
  <c r="X207" i="98"/>
  <c r="X207" i="99"/>
  <c r="X207" i="102"/>
  <c r="X206" i="88"/>
  <c r="X206" i="90"/>
  <c r="X206" i="91"/>
  <c r="X206" i="92"/>
  <c r="X206" i="93"/>
  <c r="X206" i="94"/>
  <c r="X206" i="95"/>
  <c r="X206" i="96"/>
  <c r="X206" i="103"/>
  <c r="X206" i="97"/>
  <c r="X206" i="98"/>
  <c r="X206" i="99"/>
  <c r="X206" i="102"/>
  <c r="X205" i="88"/>
  <c r="X205" i="90"/>
  <c r="X205" i="91"/>
  <c r="X205" i="92"/>
  <c r="X205" i="93"/>
  <c r="X205" i="94"/>
  <c r="X205" i="95"/>
  <c r="X205" i="96"/>
  <c r="X205" i="103"/>
  <c r="X205" i="97"/>
  <c r="X205" i="98"/>
  <c r="X205" i="99"/>
  <c r="X205" i="102"/>
  <c r="X204" i="88"/>
  <c r="X204" i="90"/>
  <c r="X204" i="91"/>
  <c r="X204" i="92"/>
  <c r="X204" i="93"/>
  <c r="X204" i="94"/>
  <c r="X204" i="95"/>
  <c r="X204" i="96"/>
  <c r="X204" i="103"/>
  <c r="X204" i="97"/>
  <c r="X204" i="98"/>
  <c r="X204" i="99"/>
  <c r="X204" i="102"/>
  <c r="X203" i="88"/>
  <c r="X203" i="90"/>
  <c r="X203" i="91"/>
  <c r="X203" i="92"/>
  <c r="X203" i="93"/>
  <c r="X203" i="94"/>
  <c r="X203" i="95"/>
  <c r="X203" i="96"/>
  <c r="X203" i="103"/>
  <c r="X203" i="97"/>
  <c r="X203" i="98"/>
  <c r="X203" i="99"/>
  <c r="X203" i="102"/>
  <c r="X202" i="88"/>
  <c r="X202" i="90"/>
  <c r="X202" i="91"/>
  <c r="X202" i="92"/>
  <c r="X202" i="93"/>
  <c r="X202" i="94"/>
  <c r="X202" i="95"/>
  <c r="X202" i="96"/>
  <c r="X202" i="103"/>
  <c r="X202" i="97"/>
  <c r="X202" i="98"/>
  <c r="X202" i="99"/>
  <c r="X202" i="102"/>
  <c r="X201" i="88"/>
  <c r="X201" i="90"/>
  <c r="X201" i="91"/>
  <c r="X201" i="92"/>
  <c r="X201" i="93"/>
  <c r="X201" i="94"/>
  <c r="X201" i="95"/>
  <c r="X201" i="96"/>
  <c r="X201" i="103"/>
  <c r="X201" i="97"/>
  <c r="X201" i="98"/>
  <c r="X201" i="99"/>
  <c r="X201" i="102"/>
  <c r="X200" i="88"/>
  <c r="X200" i="90"/>
  <c r="X200" i="91"/>
  <c r="X200" i="92"/>
  <c r="X200" i="93"/>
  <c r="X200" i="94"/>
  <c r="X200" i="95"/>
  <c r="X200" i="96"/>
  <c r="X200" i="103"/>
  <c r="X200" i="97"/>
  <c r="X200" i="98"/>
  <c r="X200" i="99"/>
  <c r="X200" i="102"/>
  <c r="X199" i="88"/>
  <c r="X199" i="90"/>
  <c r="X199" i="91"/>
  <c r="X199" i="92"/>
  <c r="X199" i="93"/>
  <c r="X199" i="94"/>
  <c r="X199" i="95"/>
  <c r="X199" i="96"/>
  <c r="X199" i="103"/>
  <c r="X199" i="97"/>
  <c r="X199" i="98"/>
  <c r="X199" i="99"/>
  <c r="X199" i="102"/>
  <c r="X198" i="88"/>
  <c r="X198" i="90"/>
  <c r="X198" i="91"/>
  <c r="X198" i="92"/>
  <c r="X198" i="93"/>
  <c r="X198" i="94"/>
  <c r="X198" i="95"/>
  <c r="X198" i="96"/>
  <c r="X198" i="103"/>
  <c r="X198" i="97"/>
  <c r="X198" i="98"/>
  <c r="X198" i="99"/>
  <c r="X198" i="102"/>
  <c r="X197" i="88"/>
  <c r="X197" i="90"/>
  <c r="X197" i="91"/>
  <c r="X197" i="92"/>
  <c r="X197" i="93"/>
  <c r="X197" i="94"/>
  <c r="X197" i="95"/>
  <c r="X197" i="96"/>
  <c r="X197" i="103"/>
  <c r="X197" i="97"/>
  <c r="X197" i="98"/>
  <c r="X197" i="99"/>
  <c r="X197" i="102"/>
  <c r="X196" i="88"/>
  <c r="X196" i="90"/>
  <c r="X196" i="91"/>
  <c r="X196" i="92"/>
  <c r="X196" i="93"/>
  <c r="X196" i="94"/>
  <c r="X196" i="95"/>
  <c r="X196" i="96"/>
  <c r="X196" i="103"/>
  <c r="X196" i="97"/>
  <c r="X196" i="98"/>
  <c r="X196" i="99"/>
  <c r="X196" i="102"/>
  <c r="X195" i="88"/>
  <c r="X195" i="90"/>
  <c r="X195" i="91"/>
  <c r="X195" i="92"/>
  <c r="X195" i="93"/>
  <c r="X195" i="94"/>
  <c r="X195" i="95"/>
  <c r="X195" i="96"/>
  <c r="X195" i="103"/>
  <c r="X195" i="97"/>
  <c r="X195" i="98"/>
  <c r="X195" i="99"/>
  <c r="X195" i="102"/>
  <c r="X194" i="88"/>
  <c r="X194" i="90"/>
  <c r="X194" i="91"/>
  <c r="X194" i="92"/>
  <c r="X194" i="93"/>
  <c r="X194" i="94"/>
  <c r="X194" i="95"/>
  <c r="X194" i="96"/>
  <c r="X194" i="103"/>
  <c r="X194" i="97"/>
  <c r="X194" i="98"/>
  <c r="X194" i="99"/>
  <c r="X194" i="102"/>
  <c r="X193" i="88"/>
  <c r="X193" i="90"/>
  <c r="X193" i="91"/>
  <c r="X193" i="92"/>
  <c r="X193" i="93"/>
  <c r="X193" i="94"/>
  <c r="X193" i="95"/>
  <c r="X193" i="96"/>
  <c r="X193" i="103"/>
  <c r="X193" i="97"/>
  <c r="X193" i="98"/>
  <c r="X193" i="99"/>
  <c r="X193" i="102"/>
  <c r="X192" i="88"/>
  <c r="X192" i="90"/>
  <c r="X192" i="91"/>
  <c r="X192" i="92"/>
  <c r="X192" i="93"/>
  <c r="X192" i="94"/>
  <c r="X192" i="95"/>
  <c r="X192" i="96"/>
  <c r="X192" i="103"/>
  <c r="X192" i="97"/>
  <c r="X192" i="98"/>
  <c r="X192" i="99"/>
  <c r="X192" i="102"/>
  <c r="X185" i="88"/>
  <c r="X185" i="90"/>
  <c r="X185" i="91"/>
  <c r="X185" i="92"/>
  <c r="X185" i="93"/>
  <c r="X185" i="94"/>
  <c r="X185" i="95"/>
  <c r="X185" i="96"/>
  <c r="X185" i="103"/>
  <c r="X185" i="97"/>
  <c r="X185" i="98"/>
  <c r="X185" i="99"/>
  <c r="X185" i="102"/>
  <c r="X184" i="88"/>
  <c r="X184" i="90"/>
  <c r="X184" i="91"/>
  <c r="X184" i="92"/>
  <c r="X184" i="93"/>
  <c r="X184" i="94"/>
  <c r="X184" i="95"/>
  <c r="X184" i="96"/>
  <c r="X184" i="103"/>
  <c r="X184" i="97"/>
  <c r="X184" i="98"/>
  <c r="X184" i="99"/>
  <c r="X184" i="102"/>
  <c r="X183" i="88"/>
  <c r="X183" i="90"/>
  <c r="X183" i="91"/>
  <c r="X183" i="92"/>
  <c r="X183" i="93"/>
  <c r="X183" i="94"/>
  <c r="X183" i="95"/>
  <c r="X183" i="96"/>
  <c r="X183" i="103"/>
  <c r="X183" i="97"/>
  <c r="X183" i="98"/>
  <c r="X183" i="99"/>
  <c r="X183" i="102"/>
  <c r="X182" i="88"/>
  <c r="X182" i="90"/>
  <c r="X182" i="91"/>
  <c r="X182" i="92"/>
  <c r="X182" i="93"/>
  <c r="X182" i="94"/>
  <c r="X182" i="95"/>
  <c r="X182" i="96"/>
  <c r="X182" i="103"/>
  <c r="X182" i="97"/>
  <c r="X182" i="98"/>
  <c r="X182" i="99"/>
  <c r="X182" i="102"/>
  <c r="X181" i="88"/>
  <c r="X181" i="90"/>
  <c r="X181" i="91"/>
  <c r="X181" i="92"/>
  <c r="X181" i="93"/>
  <c r="X181" i="94"/>
  <c r="X181" i="95"/>
  <c r="X181" i="96"/>
  <c r="X181" i="103"/>
  <c r="X181" i="97"/>
  <c r="X181" i="98"/>
  <c r="X181" i="99"/>
  <c r="X181" i="102"/>
  <c r="X180" i="88"/>
  <c r="X180" i="90"/>
  <c r="X180" i="91"/>
  <c r="X180" i="92"/>
  <c r="X180" i="93"/>
  <c r="X180" i="94"/>
  <c r="X180" i="95"/>
  <c r="X180" i="96"/>
  <c r="X180" i="103"/>
  <c r="X180" i="97"/>
  <c r="X180" i="98"/>
  <c r="X180" i="99"/>
  <c r="X180" i="102"/>
  <c r="X179" i="88"/>
  <c r="X179" i="90"/>
  <c r="X179" i="91"/>
  <c r="X179" i="92"/>
  <c r="X179" i="93"/>
  <c r="X179" i="94"/>
  <c r="X179" i="95"/>
  <c r="X179" i="96"/>
  <c r="X179" i="103"/>
  <c r="X179" i="97"/>
  <c r="X179" i="98"/>
  <c r="X179" i="99"/>
  <c r="X179" i="102"/>
  <c r="X178" i="88"/>
  <c r="X178" i="90"/>
  <c r="X178" i="91"/>
  <c r="X178" i="92"/>
  <c r="X178" i="93"/>
  <c r="X178" i="94"/>
  <c r="X178" i="95"/>
  <c r="X178" i="96"/>
  <c r="X178" i="103"/>
  <c r="X178" i="97"/>
  <c r="X178" i="98"/>
  <c r="X178" i="99"/>
  <c r="X178" i="102"/>
  <c r="X177" i="88"/>
  <c r="X177" i="90"/>
  <c r="X177" i="91"/>
  <c r="X177" i="92"/>
  <c r="X177" i="93"/>
  <c r="X177" i="94"/>
  <c r="X177" i="95"/>
  <c r="X177" i="96"/>
  <c r="X177" i="103"/>
  <c r="X177" i="97"/>
  <c r="X177" i="98"/>
  <c r="X177" i="99"/>
  <c r="X177" i="102"/>
  <c r="X176" i="88"/>
  <c r="X176" i="90"/>
  <c r="X176" i="91"/>
  <c r="X176" i="92"/>
  <c r="X176" i="93"/>
  <c r="X176" i="94"/>
  <c r="X176" i="95"/>
  <c r="X176" i="96"/>
  <c r="X176" i="103"/>
  <c r="X176" i="97"/>
  <c r="X176" i="98"/>
  <c r="X176" i="99"/>
  <c r="X176" i="102"/>
  <c r="X175" i="88"/>
  <c r="X175" i="90"/>
  <c r="X175" i="91"/>
  <c r="X175" i="92"/>
  <c r="X175" i="93"/>
  <c r="X175" i="94"/>
  <c r="X175" i="95"/>
  <c r="X175" i="96"/>
  <c r="X175" i="103"/>
  <c r="X175" i="97"/>
  <c r="X175" i="98"/>
  <c r="X175" i="99"/>
  <c r="X175" i="102"/>
  <c r="X174" i="88"/>
  <c r="X174" i="90"/>
  <c r="X174" i="91"/>
  <c r="X174" i="92"/>
  <c r="X174" i="93"/>
  <c r="X174" i="94"/>
  <c r="X174" i="95"/>
  <c r="X174" i="96"/>
  <c r="X174" i="103"/>
  <c r="X174" i="97"/>
  <c r="X174" i="98"/>
  <c r="X174" i="99"/>
  <c r="X174" i="102"/>
  <c r="X173" i="88"/>
  <c r="X173" i="90"/>
  <c r="X173" i="91"/>
  <c r="X173" i="92"/>
  <c r="X173" i="93"/>
  <c r="X173" i="94"/>
  <c r="X173" i="95"/>
  <c r="X173" i="96"/>
  <c r="X173" i="103"/>
  <c r="X173" i="97"/>
  <c r="X173" i="98"/>
  <c r="X173" i="99"/>
  <c r="X173" i="102"/>
  <c r="X172" i="88"/>
  <c r="X172" i="90"/>
  <c r="X172" i="91"/>
  <c r="X172" i="92"/>
  <c r="X172" i="93"/>
  <c r="X172" i="94"/>
  <c r="X172" i="95"/>
  <c r="X172" i="96"/>
  <c r="X172" i="103"/>
  <c r="X172" i="97"/>
  <c r="X172" i="98"/>
  <c r="X172" i="99"/>
  <c r="X172" i="102"/>
  <c r="X171" i="88"/>
  <c r="X171" i="90"/>
  <c r="X171" i="91"/>
  <c r="X171" i="92"/>
  <c r="X171" i="93"/>
  <c r="X171" i="94"/>
  <c r="X171" i="95"/>
  <c r="X171" i="96"/>
  <c r="X171" i="103"/>
  <c r="X171" i="97"/>
  <c r="X171" i="98"/>
  <c r="X171" i="99"/>
  <c r="X171" i="102"/>
  <c r="X170" i="88"/>
  <c r="X170" i="90"/>
  <c r="X170" i="91"/>
  <c r="X170" i="92"/>
  <c r="X170" i="93"/>
  <c r="X170" i="94"/>
  <c r="X170" i="95"/>
  <c r="X170" i="96"/>
  <c r="X170" i="103"/>
  <c r="X170" i="97"/>
  <c r="X170" i="98"/>
  <c r="X170" i="99"/>
  <c r="X170" i="102"/>
  <c r="X169" i="88"/>
  <c r="X169" i="90"/>
  <c r="X169" i="91"/>
  <c r="X169" i="92"/>
  <c r="X169" i="93"/>
  <c r="X169" i="94"/>
  <c r="X169" i="95"/>
  <c r="X169" i="96"/>
  <c r="X169" i="103"/>
  <c r="X169" i="97"/>
  <c r="X169" i="98"/>
  <c r="X169" i="99"/>
  <c r="X169" i="102"/>
  <c r="X164" i="88"/>
  <c r="X164" i="90"/>
  <c r="X164" i="91"/>
  <c r="X164" i="92"/>
  <c r="X164" i="93"/>
  <c r="X164" i="94"/>
  <c r="X164" i="95"/>
  <c r="X164" i="96"/>
  <c r="X164" i="103"/>
  <c r="X164" i="97"/>
  <c r="X164" i="98"/>
  <c r="X164" i="99"/>
  <c r="X164" i="102"/>
  <c r="X163" i="88"/>
  <c r="X163" i="90"/>
  <c r="X163" i="91"/>
  <c r="X163" i="92"/>
  <c r="X163" i="93"/>
  <c r="X163" i="94"/>
  <c r="X163" i="95"/>
  <c r="X163" i="96"/>
  <c r="X163" i="103"/>
  <c r="X163" i="97"/>
  <c r="X163" i="98"/>
  <c r="X163" i="99"/>
  <c r="X163" i="102"/>
  <c r="X162" i="88"/>
  <c r="X162" i="90"/>
  <c r="X162" i="91"/>
  <c r="X162" i="92"/>
  <c r="X162" i="93"/>
  <c r="X162" i="94"/>
  <c r="X162" i="95"/>
  <c r="X162" i="96"/>
  <c r="X162" i="103"/>
  <c r="X162" i="97"/>
  <c r="X162" i="98"/>
  <c r="X162" i="99"/>
  <c r="X162" i="102"/>
  <c r="X161" i="88"/>
  <c r="X161" i="90"/>
  <c r="X161" i="91"/>
  <c r="X161" i="92"/>
  <c r="X161" i="93"/>
  <c r="X161" i="94"/>
  <c r="X161" i="95"/>
  <c r="X161" i="96"/>
  <c r="X161" i="103"/>
  <c r="X161" i="97"/>
  <c r="X161" i="98"/>
  <c r="X161" i="99"/>
  <c r="X161" i="102"/>
  <c r="X160" i="88"/>
  <c r="X160" i="90"/>
  <c r="X160" i="91"/>
  <c r="X160" i="92"/>
  <c r="X160" i="93"/>
  <c r="X160" i="94"/>
  <c r="X160" i="95"/>
  <c r="X160" i="96"/>
  <c r="X160" i="103"/>
  <c r="X160" i="97"/>
  <c r="X160" i="98"/>
  <c r="X160" i="99"/>
  <c r="X160" i="102"/>
  <c r="X159" i="88"/>
  <c r="X159" i="90"/>
  <c r="X159" i="91"/>
  <c r="X159" i="92"/>
  <c r="X159" i="93"/>
  <c r="X159" i="94"/>
  <c r="X159" i="95"/>
  <c r="X159" i="96"/>
  <c r="X159" i="103"/>
  <c r="X159" i="97"/>
  <c r="X159" i="98"/>
  <c r="X159" i="99"/>
  <c r="X159" i="102"/>
  <c r="X158" i="88"/>
  <c r="X158" i="90"/>
  <c r="X158" i="91"/>
  <c r="X158" i="92"/>
  <c r="X158" i="93"/>
  <c r="X158" i="94"/>
  <c r="X158" i="95"/>
  <c r="X158" i="96"/>
  <c r="X158" i="103"/>
  <c r="X158" i="97"/>
  <c r="X158" i="98"/>
  <c r="X158" i="99"/>
  <c r="X158" i="102"/>
  <c r="X157" i="88"/>
  <c r="X157" i="90"/>
  <c r="X157" i="91"/>
  <c r="X157" i="92"/>
  <c r="X157" i="93"/>
  <c r="X157" i="94"/>
  <c r="X157" i="95"/>
  <c r="X157" i="96"/>
  <c r="X157" i="103"/>
  <c r="X157" i="97"/>
  <c r="X157" i="98"/>
  <c r="X157" i="99"/>
  <c r="X157" i="102"/>
  <c r="X156" i="88"/>
  <c r="X156" i="90"/>
  <c r="X156" i="91"/>
  <c r="X156" i="92"/>
  <c r="X156" i="93"/>
  <c r="X156" i="94"/>
  <c r="X156" i="95"/>
  <c r="X156" i="96"/>
  <c r="X156" i="103"/>
  <c r="X156" i="97"/>
  <c r="X156" i="98"/>
  <c r="X156" i="99"/>
  <c r="X156" i="102"/>
  <c r="X155" i="88"/>
  <c r="X155" i="90"/>
  <c r="X155" i="91"/>
  <c r="X155" i="92"/>
  <c r="X155" i="93"/>
  <c r="X155" i="94"/>
  <c r="X155" i="95"/>
  <c r="X155" i="96"/>
  <c r="X155" i="103"/>
  <c r="X155" i="97"/>
  <c r="X155" i="98"/>
  <c r="X155" i="99"/>
  <c r="X155" i="102"/>
  <c r="X154" i="88"/>
  <c r="X154" i="90"/>
  <c r="X154" i="91"/>
  <c r="X154" i="92"/>
  <c r="X154" i="93"/>
  <c r="X154" i="94"/>
  <c r="X154" i="95"/>
  <c r="X154" i="96"/>
  <c r="X154" i="103"/>
  <c r="X154" i="97"/>
  <c r="X154" i="98"/>
  <c r="X154" i="99"/>
  <c r="X154" i="102"/>
  <c r="X153" i="88"/>
  <c r="X153" i="90"/>
  <c r="X153" i="91"/>
  <c r="X153" i="92"/>
  <c r="X153" i="93"/>
  <c r="X153" i="94"/>
  <c r="X153" i="95"/>
  <c r="X153" i="96"/>
  <c r="X153" i="103"/>
  <c r="X153" i="97"/>
  <c r="X153" i="98"/>
  <c r="X153" i="99"/>
  <c r="X153" i="102"/>
  <c r="X152" i="88"/>
  <c r="X152" i="90"/>
  <c r="X152" i="91"/>
  <c r="X152" i="92"/>
  <c r="X152" i="93"/>
  <c r="X152" i="94"/>
  <c r="X152" i="95"/>
  <c r="X152" i="96"/>
  <c r="X152" i="103"/>
  <c r="X152" i="97"/>
  <c r="X152" i="98"/>
  <c r="X152" i="99"/>
  <c r="X152" i="102"/>
  <c r="X151" i="88"/>
  <c r="X151" i="90"/>
  <c r="X151" i="91"/>
  <c r="X151" i="92"/>
  <c r="X151" i="93"/>
  <c r="X151" i="94"/>
  <c r="X151" i="95"/>
  <c r="X151" i="96"/>
  <c r="X151" i="103"/>
  <c r="X151" i="97"/>
  <c r="X151" i="98"/>
  <c r="X151" i="99"/>
  <c r="X151" i="102"/>
  <c r="X150" i="88"/>
  <c r="X150" i="90"/>
  <c r="X150" i="91"/>
  <c r="X150" i="92"/>
  <c r="X150" i="93"/>
  <c r="X150" i="94"/>
  <c r="X150" i="95"/>
  <c r="X150" i="96"/>
  <c r="X150" i="103"/>
  <c r="X150" i="97"/>
  <c r="X150" i="98"/>
  <c r="X150" i="99"/>
  <c r="X150" i="102"/>
  <c r="X149" i="88"/>
  <c r="X149" i="90"/>
  <c r="X149" i="91"/>
  <c r="X149" i="92"/>
  <c r="X149" i="93"/>
  <c r="X149" i="94"/>
  <c r="X149" i="95"/>
  <c r="X149" i="96"/>
  <c r="X149" i="103"/>
  <c r="X149" i="97"/>
  <c r="X149" i="98"/>
  <c r="X149" i="99"/>
  <c r="X149" i="102"/>
  <c r="X148" i="88"/>
  <c r="X148" i="90"/>
  <c r="X148" i="91"/>
  <c r="X148" i="92"/>
  <c r="X148" i="93"/>
  <c r="X148" i="94"/>
  <c r="X148" i="95"/>
  <c r="X148" i="96"/>
  <c r="X148" i="103"/>
  <c r="X148" i="97"/>
  <c r="X148" i="98"/>
  <c r="X148" i="99"/>
  <c r="X148" i="102"/>
  <c r="X143" i="88"/>
  <c r="X143" i="90"/>
  <c r="X143" i="91"/>
  <c r="X143" i="93"/>
  <c r="X143" i="94"/>
  <c r="X143" i="95"/>
  <c r="X143" i="103"/>
  <c r="X143" i="97"/>
  <c r="X143" i="98"/>
  <c r="X143" i="102"/>
  <c r="X139" i="88"/>
  <c r="X139" i="92"/>
  <c r="X139" i="93"/>
  <c r="X139" i="94"/>
  <c r="X140" s="1"/>
  <c r="X139" i="96"/>
  <c r="X139" i="103"/>
  <c r="X139" i="97"/>
  <c r="X139" i="99"/>
  <c r="X139" i="102"/>
  <c r="X138" i="91"/>
  <c r="X138" i="92"/>
  <c r="X138" i="95"/>
  <c r="X138" i="96"/>
  <c r="X138" i="103"/>
  <c r="X138" i="98"/>
  <c r="X138" i="99"/>
  <c r="X138" i="102"/>
  <c r="X137" i="90"/>
  <c r="X137" i="91"/>
  <c r="X137" i="94"/>
  <c r="X137" i="95"/>
  <c r="X137" i="97"/>
  <c r="X137" i="98"/>
  <c r="X137" i="99"/>
  <c r="X136" i="88"/>
  <c r="X136" i="90"/>
  <c r="X140" s="1"/>
  <c r="X136" i="91"/>
  <c r="X140" s="1"/>
  <c r="X136" i="93"/>
  <c r="X136" i="94"/>
  <c r="X136" i="103"/>
  <c r="X140" s="1"/>
  <c r="X136" i="97"/>
  <c r="X140" s="1"/>
  <c r="X136" i="102"/>
  <c r="X133" i="88"/>
  <c r="X133" i="90"/>
  <c r="X133" i="92"/>
  <c r="X133" i="93"/>
  <c r="X133" i="94"/>
  <c r="X133" i="96"/>
  <c r="X133" i="103"/>
  <c r="X133" i="97"/>
  <c r="X133" i="99"/>
  <c r="X133" i="102"/>
  <c r="X132" i="88"/>
  <c r="X132" i="91"/>
  <c r="X132" i="92"/>
  <c r="X132" i="93"/>
  <c r="X132" i="95"/>
  <c r="X132" i="96"/>
  <c r="X132" i="103"/>
  <c r="X132" i="98"/>
  <c r="X132" i="99"/>
  <c r="X132" i="102"/>
  <c r="X131" i="90"/>
  <c r="X131" i="91"/>
  <c r="X131" i="92"/>
  <c r="X131" i="94"/>
  <c r="X131" i="95"/>
  <c r="X131" i="96"/>
  <c r="X131" i="97"/>
  <c r="X131" i="98"/>
  <c r="X131" i="99"/>
  <c r="X130" i="88"/>
  <c r="X130" i="90"/>
  <c r="X130" i="91"/>
  <c r="X130" i="93"/>
  <c r="X130" i="94"/>
  <c r="X130" i="95"/>
  <c r="X130" i="103"/>
  <c r="X130" i="97"/>
  <c r="X130" i="98"/>
  <c r="X130" i="102"/>
  <c r="X129" i="88"/>
  <c r="X129" i="90"/>
  <c r="X129" i="92"/>
  <c r="X129" i="93"/>
  <c r="X129" i="94"/>
  <c r="X129" i="96"/>
  <c r="X129" i="103"/>
  <c r="X129" i="97"/>
  <c r="X134" s="1"/>
  <c r="X129" i="99"/>
  <c r="X129" i="102"/>
  <c r="X128" i="88"/>
  <c r="X128" i="91"/>
  <c r="X128" i="92"/>
  <c r="X128" i="93"/>
  <c r="X128" i="95"/>
  <c r="X128" i="96"/>
  <c r="X128" i="103"/>
  <c r="X128" i="98"/>
  <c r="X128" i="99"/>
  <c r="X128" i="102"/>
  <c r="X127" i="90"/>
  <c r="X127" i="91"/>
  <c r="X127" i="92"/>
  <c r="X127" i="94"/>
  <c r="X127" i="95"/>
  <c r="X127" i="96"/>
  <c r="X127" i="97"/>
  <c r="X127" i="98"/>
  <c r="X127" i="99"/>
  <c r="X126" i="88"/>
  <c r="X126" i="90"/>
  <c r="X126" i="91"/>
  <c r="X126" i="93"/>
  <c r="X126" i="94"/>
  <c r="X126" i="95"/>
  <c r="X126" i="103"/>
  <c r="X126" i="97"/>
  <c r="X126" i="98"/>
  <c r="X126" i="102"/>
  <c r="X125" i="88"/>
  <c r="X134" s="1"/>
  <c r="X125" i="90"/>
  <c r="X134" s="1"/>
  <c r="X125" i="92"/>
  <c r="X125" i="93"/>
  <c r="X125" i="94"/>
  <c r="X134" s="1"/>
  <c r="X125" i="96"/>
  <c r="X125" i="103"/>
  <c r="X125" i="97"/>
  <c r="X125" i="99"/>
  <c r="X134" s="1"/>
  <c r="X125" i="102"/>
  <c r="X124" i="88"/>
  <c r="X124" i="91"/>
  <c r="X124" i="92"/>
  <c r="X124" i="93"/>
  <c r="X124" i="95"/>
  <c r="X124" i="96"/>
  <c r="X124" i="103"/>
  <c r="X124" i="98"/>
  <c r="X124" i="99"/>
  <c r="X124" i="102"/>
  <c r="X119" i="88"/>
  <c r="X119" i="90"/>
  <c r="X119" i="91"/>
  <c r="X120" s="1"/>
  <c r="X119" i="93"/>
  <c r="X119" i="94"/>
  <c r="X119" i="103"/>
  <c r="X119" i="97"/>
  <c r="X119" i="102"/>
  <c r="X118" i="88"/>
  <c r="X118" i="90"/>
  <c r="X118" i="92"/>
  <c r="X118" i="93"/>
  <c r="X118" i="94"/>
  <c r="X118" i="96"/>
  <c r="X118" i="103"/>
  <c r="X118" i="99"/>
  <c r="X118" i="102"/>
  <c r="X117" i="91"/>
  <c r="X117" i="92"/>
  <c r="X117" i="93"/>
  <c r="X117" i="95"/>
  <c r="X117" i="96"/>
  <c r="X117" i="103"/>
  <c r="X117" i="98"/>
  <c r="X117" i="99"/>
  <c r="X116" i="90"/>
  <c r="X120" s="1"/>
  <c r="X116" i="91"/>
  <c r="X116" i="94"/>
  <c r="X116" i="95"/>
  <c r="X116" i="96"/>
  <c r="X120" s="1"/>
  <c r="X116" i="97"/>
  <c r="X116" i="98"/>
  <c r="X116" i="99"/>
  <c r="X120" s="1"/>
  <c r="X114" i="95"/>
  <c r="X114" i="97"/>
  <c r="X113" i="88"/>
  <c r="X113" i="90"/>
  <c r="X113" i="92"/>
  <c r="X113" i="93"/>
  <c r="X113" i="96"/>
  <c r="X113" i="103"/>
  <c r="X113" i="97"/>
  <c r="X113" i="99"/>
  <c r="X113" i="102"/>
  <c r="X112" i="88"/>
  <c r="X112" i="91"/>
  <c r="X112" i="92"/>
  <c r="X112" i="93"/>
  <c r="X112" i="95"/>
  <c r="X112" i="96"/>
  <c r="X112" i="98"/>
  <c r="X112" i="99"/>
  <c r="X112" i="102"/>
  <c r="X111" i="90"/>
  <c r="X111" i="91"/>
  <c r="X111" i="92"/>
  <c r="X111" i="94"/>
  <c r="X111" i="95"/>
  <c r="X111" i="96"/>
  <c r="X111" i="97"/>
  <c r="X111" i="98"/>
  <c r="X110" i="88"/>
  <c r="X114" s="1"/>
  <c r="X110" i="90"/>
  <c r="X114" s="1"/>
  <c r="X110" i="91"/>
  <c r="X114" s="1"/>
  <c r="X110" i="93"/>
  <c r="X110" i="94"/>
  <c r="X110" i="95"/>
  <c r="X110" i="103"/>
  <c r="X110" i="97"/>
  <c r="X110" i="98"/>
  <c r="X114" s="1"/>
  <c r="X110" i="102"/>
  <c r="X109" i="88"/>
  <c r="X109" i="92"/>
  <c r="X109" i="93"/>
  <c r="X109" i="94"/>
  <c r="X109" i="96"/>
  <c r="X109" i="103"/>
  <c r="X109" i="97"/>
  <c r="X109" i="99"/>
  <c r="X109" i="102"/>
  <c r="X107" i="88"/>
  <c r="X107" i="91"/>
  <c r="X107" i="92"/>
  <c r="X107" i="95"/>
  <c r="X107" i="96"/>
  <c r="X107" i="103"/>
  <c r="X107" i="98"/>
  <c r="X107" i="99"/>
  <c r="X107" i="102"/>
  <c r="X106" i="90"/>
  <c r="X106" i="91"/>
  <c r="X106" i="92"/>
  <c r="X108" s="1"/>
  <c r="X106" i="94"/>
  <c r="X106" i="95"/>
  <c r="X106" i="97"/>
  <c r="X106" i="98"/>
  <c r="X106" i="99"/>
  <c r="X105" i="88"/>
  <c r="X105" i="90"/>
  <c r="X105" i="91"/>
  <c r="X105" i="93"/>
  <c r="X105" i="94"/>
  <c r="X105" i="95"/>
  <c r="X105" i="103"/>
  <c r="X105" i="97"/>
  <c r="X105" i="102"/>
  <c r="X104" i="88"/>
  <c r="X104" i="90"/>
  <c r="X104" i="92"/>
  <c r="X104" i="93"/>
  <c r="X104" i="94"/>
  <c r="X104" i="96"/>
  <c r="X104" i="103"/>
  <c r="X104" i="97"/>
  <c r="X104" i="99"/>
  <c r="X104" i="102"/>
  <c r="X102" i="95"/>
  <c r="X101" i="90"/>
  <c r="X101" i="91"/>
  <c r="X101" i="94"/>
  <c r="X101" i="95"/>
  <c r="X101" i="97"/>
  <c r="X101" i="98"/>
  <c r="X100" i="88"/>
  <c r="X100" i="90"/>
  <c r="X100" i="93"/>
  <c r="X100" i="94"/>
  <c r="X100" i="103"/>
  <c r="X100" i="97"/>
  <c r="X100" i="102"/>
  <c r="X99" i="88"/>
  <c r="X99" i="92"/>
  <c r="X99" i="93"/>
  <c r="X99" i="96"/>
  <c r="X102" s="1"/>
  <c r="X99" i="103"/>
  <c r="X99" i="99"/>
  <c r="X99" i="102"/>
  <c r="X98" i="91"/>
  <c r="X102" s="1"/>
  <c r="X98" i="92"/>
  <c r="X102" s="1"/>
  <c r="X98" i="95"/>
  <c r="X98" i="96"/>
  <c r="X98" i="98"/>
  <c r="X102" s="1"/>
  <c r="X98" i="99"/>
  <c r="X102" s="1"/>
  <c r="X96" i="103"/>
  <c r="X95" i="88"/>
  <c r="X95" i="90"/>
  <c r="X95" i="92"/>
  <c r="X95" i="93"/>
  <c r="X96" s="1"/>
  <c r="X95" i="94"/>
  <c r="X95" i="96"/>
  <c r="X95" i="103"/>
  <c r="X95" i="97"/>
  <c r="X95" i="99"/>
  <c r="X95" i="102"/>
  <c r="X94" i="88"/>
  <c r="X94" i="91"/>
  <c r="X94" i="92"/>
  <c r="X94" i="93"/>
  <c r="X94" i="95"/>
  <c r="X94" i="96"/>
  <c r="X94" i="103"/>
  <c r="X94" i="98"/>
  <c r="X94" i="99"/>
  <c r="X94" i="102"/>
  <c r="X93" i="90"/>
  <c r="X93" i="91"/>
  <c r="X93" i="92"/>
  <c r="X93" i="94"/>
  <c r="X93" i="95"/>
  <c r="X93" i="96"/>
  <c r="X93" i="97"/>
  <c r="X96" s="1"/>
  <c r="X93" i="98"/>
  <c r="X93" i="99"/>
  <c r="X92" i="88"/>
  <c r="X96" s="1"/>
  <c r="X92" i="90"/>
  <c r="X96" s="1"/>
  <c r="X92" i="91"/>
  <c r="X92" i="93"/>
  <c r="X92" i="94"/>
  <c r="X96" s="1"/>
  <c r="X92" i="95"/>
  <c r="X96" s="1"/>
  <c r="X92" i="103"/>
  <c r="X92" i="97"/>
  <c r="X92" i="98"/>
  <c r="X96" s="1"/>
  <c r="X92" i="102"/>
  <c r="X96" s="1"/>
  <c r="X89" i="88"/>
  <c r="X89" i="91"/>
  <c r="X89" i="92"/>
  <c r="X89" i="93"/>
  <c r="X89" i="95"/>
  <c r="X89" i="96"/>
  <c r="X89" i="103"/>
  <c r="X89" i="98"/>
  <c r="X89" i="99"/>
  <c r="X89" i="102"/>
  <c r="X88" i="88"/>
  <c r="X88" i="90"/>
  <c r="X88" i="91"/>
  <c r="X88" i="93"/>
  <c r="X88" i="94"/>
  <c r="X88" i="95"/>
  <c r="X88" i="103"/>
  <c r="X88" i="97"/>
  <c r="X88" i="98"/>
  <c r="X88" i="102"/>
  <c r="X87" i="88"/>
  <c r="X90" s="1"/>
  <c r="X87" i="90"/>
  <c r="X87" i="91"/>
  <c r="X87" i="93"/>
  <c r="X90" s="1"/>
  <c r="X87" i="94"/>
  <c r="X87" i="95"/>
  <c r="X87" i="97"/>
  <c r="X90" s="1"/>
  <c r="X87" i="98"/>
  <c r="X87" i="102"/>
  <c r="X86" i="88"/>
  <c r="X86" i="92"/>
  <c r="X86" i="93"/>
  <c r="X86" i="96"/>
  <c r="X86" i="103"/>
  <c r="X86" i="99"/>
  <c r="X86" i="102"/>
  <c r="X82" i="88"/>
  <c r="X82" i="90"/>
  <c r="X83" s="1"/>
  <c r="X82" i="91"/>
  <c r="X83" s="1"/>
  <c r="X82" i="92"/>
  <c r="X83" s="1"/>
  <c r="X82" i="93"/>
  <c r="X83" s="1"/>
  <c r="X82" i="94"/>
  <c r="X83" s="1"/>
  <c r="X82" i="95"/>
  <c r="X83" s="1"/>
  <c r="X82" i="96"/>
  <c r="X83" s="1"/>
  <c r="X82" i="103"/>
  <c r="X83" s="1"/>
  <c r="X82" i="97"/>
  <c r="X83" s="1"/>
  <c r="X82" i="98"/>
  <c r="X83" s="1"/>
  <c r="X82" i="99"/>
  <c r="X83" s="1"/>
  <c r="X82" i="102"/>
  <c r="X83" s="1"/>
  <c r="X81" i="88"/>
  <c r="X81" i="92"/>
  <c r="X81" i="93"/>
  <c r="X81" i="103"/>
  <c r="X81" i="99"/>
  <c r="X81" i="102"/>
  <c r="X80" i="88"/>
  <c r="X80" i="90"/>
  <c r="X80" i="91"/>
  <c r="X80" i="92"/>
  <c r="X80" i="93"/>
  <c r="X80" i="94"/>
  <c r="X80" i="95"/>
  <c r="X80" i="96"/>
  <c r="X81" s="1"/>
  <c r="X80" i="103"/>
  <c r="X80" i="97"/>
  <c r="X80" i="98"/>
  <c r="X80" i="99"/>
  <c r="X80" i="102"/>
  <c r="X79" i="88"/>
  <c r="X79" i="90"/>
  <c r="X81" s="1"/>
  <c r="X79" i="91"/>
  <c r="X79" i="92"/>
  <c r="X79" i="93"/>
  <c r="X79" i="94"/>
  <c r="X81" s="1"/>
  <c r="X79" i="95"/>
  <c r="X79" i="96"/>
  <c r="X79" i="103"/>
  <c r="X79" i="97"/>
  <c r="X81" s="1"/>
  <c r="X79" i="98"/>
  <c r="X79" i="99"/>
  <c r="X79" i="102"/>
  <c r="X75" i="91"/>
  <c r="X75" i="92"/>
  <c r="X75" i="94"/>
  <c r="X75" i="96"/>
  <c r="X75" i="103"/>
  <c r="X75" i="99"/>
  <c r="X75" i="102"/>
  <c r="X74" i="91"/>
  <c r="X74" i="92"/>
  <c r="X74" i="95"/>
  <c r="X74" i="96"/>
  <c r="X74" i="98"/>
  <c r="X74" i="99"/>
  <c r="X73" i="90"/>
  <c r="X73" i="91"/>
  <c r="X73" i="94"/>
  <c r="X73" i="95"/>
  <c r="X73" i="97"/>
  <c r="X73" i="98"/>
  <c r="X72" i="88"/>
  <c r="X72" i="90"/>
  <c r="X72" i="93"/>
  <c r="X72" i="94"/>
  <c r="X72" i="103"/>
  <c r="X72" i="97"/>
  <c r="X72" i="102"/>
  <c r="X71" i="88"/>
  <c r="X71" i="92"/>
  <c r="X71" i="93"/>
  <c r="X71" i="96"/>
  <c r="X71" i="103"/>
  <c r="X71" i="99"/>
  <c r="X71" i="102"/>
  <c r="X70" i="91"/>
  <c r="X70" i="92"/>
  <c r="X70" i="95"/>
  <c r="X70" i="96"/>
  <c r="X70" i="98"/>
  <c r="X70" i="99"/>
  <c r="X69" i="90"/>
  <c r="X69" i="91"/>
  <c r="X69" i="94"/>
  <c r="X69" i="95"/>
  <c r="X69" i="97"/>
  <c r="X69" i="98"/>
  <c r="X68" i="88"/>
  <c r="X68" i="90"/>
  <c r="X68" i="93"/>
  <c r="X68" i="94"/>
  <c r="X68" i="103"/>
  <c r="X68" i="97"/>
  <c r="X68" i="102"/>
  <c r="X67" i="88"/>
  <c r="X67" i="92"/>
  <c r="X67" i="96"/>
  <c r="X67" i="103"/>
  <c r="X67" i="99"/>
  <c r="X67" i="102"/>
  <c r="X66" i="88"/>
  <c r="X66" i="91"/>
  <c r="X66" i="92"/>
  <c r="X66" i="93"/>
  <c r="X66" i="95"/>
  <c r="X66" i="96"/>
  <c r="X66" i="98"/>
  <c r="X66" i="99"/>
  <c r="X65" i="90"/>
  <c r="X65" i="91"/>
  <c r="X65" i="92"/>
  <c r="X65" i="94"/>
  <c r="X65" i="95"/>
  <c r="X65" i="96"/>
  <c r="X65" i="97"/>
  <c r="X65" i="98"/>
  <c r="X64" i="88"/>
  <c r="X64" i="90"/>
  <c r="X64" i="93"/>
  <c r="X64" i="94"/>
  <c r="X64" i="95"/>
  <c r="X64" i="96"/>
  <c r="X64" i="103"/>
  <c r="X64" i="97"/>
  <c r="X64" i="98"/>
  <c r="X64" i="99"/>
  <c r="X64" i="102"/>
  <c r="X63" i="88"/>
  <c r="X63" i="90"/>
  <c r="X63" i="91"/>
  <c r="X63" i="92"/>
  <c r="X63" i="93"/>
  <c r="X63" i="94"/>
  <c r="X63" i="95"/>
  <c r="X63" i="96"/>
  <c r="X63" i="103"/>
  <c r="X63" i="97"/>
  <c r="X63" i="98"/>
  <c r="X63" i="99"/>
  <c r="X63" i="102"/>
  <c r="X62" i="88"/>
  <c r="X62" i="90"/>
  <c r="X62" i="91"/>
  <c r="X62" i="92"/>
  <c r="X62" i="93"/>
  <c r="X62" i="94"/>
  <c r="X62" i="95"/>
  <c r="X62" i="96"/>
  <c r="X62" i="103"/>
  <c r="X62" i="97"/>
  <c r="X62" i="98"/>
  <c r="X62" i="99"/>
  <c r="X62" i="102"/>
  <c r="X61" i="88"/>
  <c r="X61" i="90"/>
  <c r="X61" i="91"/>
  <c r="X61" i="92"/>
  <c r="X61" i="93"/>
  <c r="X61" i="94"/>
  <c r="X61" i="95"/>
  <c r="X61" i="96"/>
  <c r="X61" i="103"/>
  <c r="X61" i="97"/>
  <c r="X61" i="98"/>
  <c r="X61" i="99"/>
  <c r="X61" i="102"/>
  <c r="X60" i="88"/>
  <c r="X60" i="90"/>
  <c r="X60" i="91"/>
  <c r="X60" i="92"/>
  <c r="X60" i="93"/>
  <c r="X60" i="94"/>
  <c r="X60" i="95"/>
  <c r="X60" i="96"/>
  <c r="X60" i="103"/>
  <c r="X60" i="97"/>
  <c r="X60" i="98"/>
  <c r="X60" i="99"/>
  <c r="X60" i="102"/>
  <c r="X59" i="88"/>
  <c r="X59" i="90"/>
  <c r="X59" i="91"/>
  <c r="X59" i="92"/>
  <c r="X59" i="93"/>
  <c r="X59" i="94"/>
  <c r="X59" i="95"/>
  <c r="X59" i="96"/>
  <c r="X59" i="103"/>
  <c r="X59" i="97"/>
  <c r="X59" i="98"/>
  <c r="X59" i="99"/>
  <c r="X59" i="102"/>
  <c r="X58" i="88"/>
  <c r="X58" i="90"/>
  <c r="X58" i="91"/>
  <c r="X58" i="92"/>
  <c r="X58" i="93"/>
  <c r="X58" i="94"/>
  <c r="X58" i="95"/>
  <c r="X58" i="96"/>
  <c r="X58" i="103"/>
  <c r="X58" i="97"/>
  <c r="X58" i="98"/>
  <c r="X58" i="99"/>
  <c r="X58" i="102"/>
  <c r="X57" i="88"/>
  <c r="X57" i="90"/>
  <c r="X57" i="91"/>
  <c r="X57" i="92"/>
  <c r="X57" i="93"/>
  <c r="X57" i="94"/>
  <c r="X57" i="95"/>
  <c r="X57" i="96"/>
  <c r="X57" i="103"/>
  <c r="X57" i="97"/>
  <c r="X57" i="98"/>
  <c r="X57" i="99"/>
  <c r="X57" i="102"/>
  <c r="X56" i="88"/>
  <c r="X56" i="90"/>
  <c r="X56" i="91"/>
  <c r="X56" i="92"/>
  <c r="X56" i="93"/>
  <c r="X56" i="94"/>
  <c r="X56" i="95"/>
  <c r="X56" i="96"/>
  <c r="X56" i="103"/>
  <c r="X56" i="97"/>
  <c r="X56" i="98"/>
  <c r="X56" i="99"/>
  <c r="X56" i="102"/>
  <c r="X55" i="88"/>
  <c r="X55" i="90"/>
  <c r="X55" i="91"/>
  <c r="X55" i="92"/>
  <c r="X55" i="93"/>
  <c r="X55" i="94"/>
  <c r="X55" i="95"/>
  <c r="X55" i="96"/>
  <c r="X55" i="103"/>
  <c r="X55" i="97"/>
  <c r="X55" i="98"/>
  <c r="X55" i="99"/>
  <c r="X55" i="102"/>
  <c r="X54" i="88"/>
  <c r="X54" i="90"/>
  <c r="X54" i="91"/>
  <c r="X54" i="92"/>
  <c r="X54" i="93"/>
  <c r="X54" i="94"/>
  <c r="X54" i="95"/>
  <c r="X54" i="96"/>
  <c r="X54" i="103"/>
  <c r="X54" i="97"/>
  <c r="X54" i="98"/>
  <c r="X54" i="99"/>
  <c r="X54" i="102"/>
  <c r="X51" i="90"/>
  <c r="X51" i="91"/>
  <c r="X51" i="92"/>
  <c r="X51" i="94"/>
  <c r="X51" i="95"/>
  <c r="X51" i="96"/>
  <c r="X51" i="97"/>
  <c r="X51" i="98"/>
  <c r="X51" i="99"/>
  <c r="X50" i="88"/>
  <c r="X50" i="90"/>
  <c r="X50" i="91"/>
  <c r="X50" i="93"/>
  <c r="X50" i="94"/>
  <c r="X50" i="95"/>
  <c r="X50" i="103"/>
  <c r="X50" i="97"/>
  <c r="X50" i="98"/>
  <c r="X50" i="102"/>
  <c r="X49" i="88"/>
  <c r="X49" i="90"/>
  <c r="X49" i="92"/>
  <c r="X49" i="93"/>
  <c r="X49" i="94"/>
  <c r="X49" i="96"/>
  <c r="X49" i="103"/>
  <c r="X49" i="97"/>
  <c r="X49" i="99"/>
  <c r="X49" i="102"/>
  <c r="X48" i="88"/>
  <c r="X48" i="91"/>
  <c r="X48" i="92"/>
  <c r="X48" i="93"/>
  <c r="X48" i="95"/>
  <c r="X48" i="96"/>
  <c r="X48" i="103"/>
  <c r="X52" s="1"/>
  <c r="X48" i="98"/>
  <c r="X52" s="1"/>
  <c r="X48" i="99"/>
  <c r="X48" i="102"/>
  <c r="X43" i="88"/>
  <c r="X43" i="90"/>
  <c r="X43" i="91"/>
  <c r="X43" i="92"/>
  <c r="X43" i="93"/>
  <c r="X43" i="94"/>
  <c r="X43" i="95"/>
  <c r="X43" i="96"/>
  <c r="X43" i="103"/>
  <c r="X43" i="97"/>
  <c r="X43" i="98"/>
  <c r="X43" i="99"/>
  <c r="X43" i="102"/>
  <c r="X42" i="88"/>
  <c r="X42" i="90"/>
  <c r="X42" i="91"/>
  <c r="X42" i="92"/>
  <c r="X42" i="93"/>
  <c r="X42" i="94"/>
  <c r="X42" i="95"/>
  <c r="X42" i="96"/>
  <c r="X42" i="103"/>
  <c r="X42" i="97"/>
  <c r="X42" i="98"/>
  <c r="X42" i="99"/>
  <c r="X42" i="102"/>
  <c r="X41" i="88"/>
  <c r="X41" i="90"/>
  <c r="X41" i="91"/>
  <c r="X41" i="92"/>
  <c r="X41" i="93"/>
  <c r="X41" i="94"/>
  <c r="X41" i="95"/>
  <c r="X41" i="96"/>
  <c r="X41" i="103"/>
  <c r="X41" i="97"/>
  <c r="X41" i="98"/>
  <c r="X41" i="99"/>
  <c r="X41" i="102"/>
  <c r="X40" i="88"/>
  <c r="X40" i="90"/>
  <c r="X40" i="91"/>
  <c r="X40" i="92"/>
  <c r="X40" i="93"/>
  <c r="X40" i="94"/>
  <c r="X40" i="95"/>
  <c r="X40" i="96"/>
  <c r="X40" i="103"/>
  <c r="X40" i="97"/>
  <c r="X40" i="98"/>
  <c r="X40" i="99"/>
  <c r="X40" i="102"/>
  <c r="X39" i="88"/>
  <c r="X39" i="90"/>
  <c r="X39" i="91"/>
  <c r="X39" i="92"/>
  <c r="X39" i="93"/>
  <c r="X39" i="94"/>
  <c r="X39" i="95"/>
  <c r="X39" i="96"/>
  <c r="X39" i="103"/>
  <c r="X39" i="97"/>
  <c r="X39" i="98"/>
  <c r="X39" i="99"/>
  <c r="X39" i="102"/>
  <c r="X38" i="88"/>
  <c r="X38" i="90"/>
  <c r="X38" i="91"/>
  <c r="X38" i="92"/>
  <c r="X38" i="93"/>
  <c r="X38" i="94"/>
  <c r="X38" i="95"/>
  <c r="X38" i="96"/>
  <c r="X38" i="103"/>
  <c r="X38" i="97"/>
  <c r="X38" i="98"/>
  <c r="X38" i="99"/>
  <c r="X38" i="102"/>
  <c r="X37" i="88"/>
  <c r="X37" i="90"/>
  <c r="X37" i="91"/>
  <c r="X37" i="92"/>
  <c r="X37" i="93"/>
  <c r="X37" i="94"/>
  <c r="X37" i="95"/>
  <c r="X37" i="96"/>
  <c r="X37" i="103"/>
  <c r="X37" i="97"/>
  <c r="X37" i="98"/>
  <c r="X37" i="99"/>
  <c r="X37" i="102"/>
  <c r="X36" i="88"/>
  <c r="X36" i="90"/>
  <c r="X36" i="91"/>
  <c r="X36" i="92"/>
  <c r="X36" i="93"/>
  <c r="X36" i="94"/>
  <c r="X36" i="95"/>
  <c r="X36" i="96"/>
  <c r="X36" i="103"/>
  <c r="X36" i="97"/>
  <c r="X36" i="98"/>
  <c r="X36" i="99"/>
  <c r="X36" i="102"/>
  <c r="X35" i="88"/>
  <c r="X35" i="90"/>
  <c r="X35" i="91"/>
  <c r="X35" i="92"/>
  <c r="X35" i="93"/>
  <c r="X35" i="94"/>
  <c r="X35" i="95"/>
  <c r="X35" i="96"/>
  <c r="X35" i="103"/>
  <c r="X35" i="97"/>
  <c r="X35" i="98"/>
  <c r="X35" i="99"/>
  <c r="X35" i="102"/>
  <c r="X34" i="88"/>
  <c r="X34" i="90"/>
  <c r="X34" i="91"/>
  <c r="X34" i="92"/>
  <c r="X34" i="93"/>
  <c r="X34" i="94"/>
  <c r="X34" i="95"/>
  <c r="X34" i="96"/>
  <c r="X34" i="103"/>
  <c r="X34" i="97"/>
  <c r="X34" i="98"/>
  <c r="X34" i="99"/>
  <c r="X34" i="102"/>
  <c r="X33" i="88"/>
  <c r="X33" i="90"/>
  <c r="X33" i="91"/>
  <c r="X33" i="92"/>
  <c r="X33" i="93"/>
  <c r="X33" i="94"/>
  <c r="X33" i="95"/>
  <c r="X33" i="96"/>
  <c r="X33" i="103"/>
  <c r="X33" i="97"/>
  <c r="X33" i="98"/>
  <c r="X33" i="99"/>
  <c r="X33" i="102"/>
  <c r="X32" i="88"/>
  <c r="X32" i="90"/>
  <c r="X32" i="91"/>
  <c r="X32" i="92"/>
  <c r="X32" i="93"/>
  <c r="X32" i="94"/>
  <c r="X32" i="95"/>
  <c r="X32" i="96"/>
  <c r="X32" i="103"/>
  <c r="X32" i="97"/>
  <c r="X32" i="98"/>
  <c r="X32" i="99"/>
  <c r="X32" i="102"/>
  <c r="X31" i="88"/>
  <c r="X31" i="90"/>
  <c r="X31" i="91"/>
  <c r="X31" i="92"/>
  <c r="X31" i="93"/>
  <c r="X31" i="94"/>
  <c r="X31" i="95"/>
  <c r="X31" i="96"/>
  <c r="X31" i="103"/>
  <c r="X31" i="97"/>
  <c r="X31" i="98"/>
  <c r="X31" i="99"/>
  <c r="X31" i="102"/>
  <c r="X30" i="88"/>
  <c r="X30" i="90"/>
  <c r="X30" i="91"/>
  <c r="X30" i="92"/>
  <c r="X30" i="93"/>
  <c r="X30" i="94"/>
  <c r="X30" i="95"/>
  <c r="X30" i="96"/>
  <c r="X30" i="103"/>
  <c r="X30" i="97"/>
  <c r="X30" i="98"/>
  <c r="X30" i="99"/>
  <c r="X30" i="102"/>
  <c r="X29" i="88"/>
  <c r="X29" i="90"/>
  <c r="X29" i="91"/>
  <c r="X29" i="92"/>
  <c r="X29" i="93"/>
  <c r="X29" i="94"/>
  <c r="X29" i="95"/>
  <c r="X29" i="96"/>
  <c r="X29" i="103"/>
  <c r="X29" i="97"/>
  <c r="X29" i="98"/>
  <c r="X29" i="99"/>
  <c r="X29" i="102"/>
  <c r="X28" i="88"/>
  <c r="X28" i="90"/>
  <c r="X28" i="91"/>
  <c r="X28" i="92"/>
  <c r="X28" i="93"/>
  <c r="X28" i="94"/>
  <c r="X28" i="95"/>
  <c r="X28" i="96"/>
  <c r="X28" i="103"/>
  <c r="X28" i="97"/>
  <c r="X28" i="98"/>
  <c r="X28" i="99"/>
  <c r="X28" i="102"/>
  <c r="X27" i="88"/>
  <c r="X27" i="90"/>
  <c r="X27" i="91"/>
  <c r="X27" i="92"/>
  <c r="X27" i="93"/>
  <c r="X27" i="94"/>
  <c r="X27" i="95"/>
  <c r="X27" i="96"/>
  <c r="X27" i="103"/>
  <c r="X27" i="97"/>
  <c r="X27" i="98"/>
  <c r="X27" i="99"/>
  <c r="X27" i="102"/>
  <c r="X26" i="88"/>
  <c r="X26" i="90"/>
  <c r="X26" i="91"/>
  <c r="X26" i="92"/>
  <c r="X26" i="93"/>
  <c r="X26" i="94"/>
  <c r="X26" i="95"/>
  <c r="X26" i="96"/>
  <c r="X26" i="103"/>
  <c r="X26" i="97"/>
  <c r="X26" i="98"/>
  <c r="X26" i="99"/>
  <c r="X26" i="102"/>
  <c r="X25" i="88"/>
  <c r="X25" i="90"/>
  <c r="X25" i="91"/>
  <c r="X25" i="92"/>
  <c r="X25" i="93"/>
  <c r="X25" i="94"/>
  <c r="X25" i="95"/>
  <c r="X25" i="96"/>
  <c r="X25" i="103"/>
  <c r="X25" i="97"/>
  <c r="X25" i="98"/>
  <c r="X25" i="99"/>
  <c r="X25" i="102"/>
  <c r="X24" i="88"/>
  <c r="X24" i="90"/>
  <c r="X24" i="91"/>
  <c r="X24" i="92"/>
  <c r="X24" i="93"/>
  <c r="X24" i="94"/>
  <c r="X24" i="95"/>
  <c r="X24" i="96"/>
  <c r="X24" i="103"/>
  <c r="X24" i="97"/>
  <c r="X24" i="98"/>
  <c r="X24" i="99"/>
  <c r="X24" i="102"/>
  <c r="X23" i="88"/>
  <c r="X23" i="90"/>
  <c r="X23" i="91"/>
  <c r="X23" i="92"/>
  <c r="X23" i="93"/>
  <c r="X23" i="94"/>
  <c r="X23" i="95"/>
  <c r="X23" i="96"/>
  <c r="X23" i="103"/>
  <c r="X23" i="97"/>
  <c r="X23" i="98"/>
  <c r="X23" i="99"/>
  <c r="X23" i="102"/>
  <c r="X20" i="88"/>
  <c r="X20" i="90"/>
  <c r="X20" i="91"/>
  <c r="X20" i="92"/>
  <c r="X20" i="93"/>
  <c r="X20" i="94"/>
  <c r="X20" i="95"/>
  <c r="X20" i="96"/>
  <c r="X20" i="103"/>
  <c r="X20" i="97"/>
  <c r="X20" i="98"/>
  <c r="X20" i="99"/>
  <c r="X20" i="102"/>
  <c r="X19" i="88"/>
  <c r="X19" i="90"/>
  <c r="X19" i="91"/>
  <c r="X19" i="92"/>
  <c r="X19" i="93"/>
  <c r="X19" i="94"/>
  <c r="X19" i="95"/>
  <c r="X19" i="96"/>
  <c r="X19" i="103"/>
  <c r="X19" i="97"/>
  <c r="X19" i="98"/>
  <c r="X19" i="99"/>
  <c r="X19" i="102"/>
  <c r="X18" i="88"/>
  <c r="X18" i="90"/>
  <c r="X18" i="92"/>
  <c r="X18" i="93"/>
  <c r="X18" i="94"/>
  <c r="X18" i="96"/>
  <c r="X18" i="103"/>
  <c r="X18" i="97"/>
  <c r="X18" i="99"/>
  <c r="X18" i="102"/>
  <c r="X17" i="88"/>
  <c r="X17" i="91"/>
  <c r="X17" i="92"/>
  <c r="X17" i="93"/>
  <c r="X17" i="95"/>
  <c r="X17" i="96"/>
  <c r="X17" i="103"/>
  <c r="X17" i="98"/>
  <c r="X17" i="99"/>
  <c r="X17" i="102"/>
  <c r="U314" i="17"/>
  <c r="X234" i="92" l="1"/>
  <c r="X120" i="95"/>
  <c r="X234" i="96"/>
  <c r="X234" i="103"/>
  <c r="X234" i="99"/>
  <c r="X52"/>
  <c r="X52" i="95"/>
  <c r="X52" i="88"/>
  <c r="X52" i="102"/>
  <c r="X52" i="96"/>
  <c r="X114" i="94"/>
  <c r="V76" i="98"/>
  <c r="V77" s="1"/>
  <c r="X72"/>
  <c r="X76" s="1"/>
  <c r="X77" s="1"/>
  <c r="V76" i="91"/>
  <c r="X72"/>
  <c r="X76" s="1"/>
  <c r="X77" s="1"/>
  <c r="V234" i="98"/>
  <c r="X227"/>
  <c r="X234" s="1"/>
  <c r="V234" i="91"/>
  <c r="X227"/>
  <c r="X234" s="1"/>
  <c r="X275" i="99"/>
  <c r="X275" i="92"/>
  <c r="V380" i="97"/>
  <c r="X375"/>
  <c r="V380" i="94"/>
  <c r="X375"/>
  <c r="X380" s="1"/>
  <c r="V380" i="90"/>
  <c r="X375"/>
  <c r="V76" i="99"/>
  <c r="X72"/>
  <c r="X76" s="1"/>
  <c r="X77" s="1"/>
  <c r="V76" i="96"/>
  <c r="V77" s="1"/>
  <c r="X72"/>
  <c r="X76" s="1"/>
  <c r="V76" i="92"/>
  <c r="V77" s="1"/>
  <c r="X72"/>
  <c r="X76" s="1"/>
  <c r="V380" i="98"/>
  <c r="X375"/>
  <c r="V380" i="95"/>
  <c r="X375"/>
  <c r="X380" s="1"/>
  <c r="V380" i="91"/>
  <c r="X375"/>
  <c r="X380" s="1"/>
  <c r="X21" i="98"/>
  <c r="X21" i="91"/>
  <c r="V52" i="94"/>
  <c r="V102" i="102"/>
  <c r="V134" i="98"/>
  <c r="X21" i="96"/>
  <c r="X76" i="90"/>
  <c r="X81" i="98"/>
  <c r="X81" i="91"/>
  <c r="X134" i="102"/>
  <c r="X140" i="93"/>
  <c r="X165" i="99"/>
  <c r="X166" s="1"/>
  <c r="X165" i="92"/>
  <c r="X166" s="1"/>
  <c r="X254" i="98"/>
  <c r="X254" i="91"/>
  <c r="X333" i="98"/>
  <c r="X333" i="91"/>
  <c r="X380" i="88"/>
  <c r="V52" i="98"/>
  <c r="V52" i="95"/>
  <c r="X102" i="97"/>
  <c r="X102" i="90"/>
  <c r="V120" i="92"/>
  <c r="V134" i="99"/>
  <c r="V254" i="98"/>
  <c r="V254" i="91"/>
  <c r="V258" i="102"/>
  <c r="V258" i="93"/>
  <c r="X380" i="98"/>
  <c r="X21" i="102"/>
  <c r="X21" i="93"/>
  <c r="X48" i="97"/>
  <c r="X52" s="1"/>
  <c r="X48" i="90"/>
  <c r="X52" s="1"/>
  <c r="X50" i="92"/>
  <c r="X52" s="1"/>
  <c r="X51" i="93"/>
  <c r="X90" i="102"/>
  <c r="X108" i="99"/>
  <c r="X134" i="92"/>
  <c r="X137" i="96"/>
  <c r="X165" i="88"/>
  <c r="X166" s="1"/>
  <c r="X186"/>
  <c r="X187" s="1"/>
  <c r="X225" i="96"/>
  <c r="X227" i="94"/>
  <c r="X234" s="1"/>
  <c r="X230" i="102"/>
  <c r="X234" s="1"/>
  <c r="X243"/>
  <c r="X380" i="97"/>
  <c r="X380" i="90"/>
  <c r="V52" i="99"/>
  <c r="V52" i="96"/>
  <c r="V52" i="88"/>
  <c r="V81" i="98"/>
  <c r="V81" i="95"/>
  <c r="V81" i="91"/>
  <c r="X96" i="99"/>
  <c r="X96" i="96"/>
  <c r="X96" i="92"/>
  <c r="V96" i="99"/>
  <c r="V96" i="92"/>
  <c r="V102" i="98"/>
  <c r="V102" i="95"/>
  <c r="V102" i="91"/>
  <c r="V102" i="103"/>
  <c r="V102" i="88"/>
  <c r="V121" i="99"/>
  <c r="X120" i="102"/>
  <c r="X121" s="1"/>
  <c r="X120" i="103"/>
  <c r="X121" s="1"/>
  <c r="X120" i="93"/>
  <c r="X120" i="88"/>
  <c r="V120" i="102"/>
  <c r="V120" i="93"/>
  <c r="V134" i="102"/>
  <c r="V134" i="103"/>
  <c r="V134" i="93"/>
  <c r="V134" i="88"/>
  <c r="V134" i="94"/>
  <c r="X140" i="99"/>
  <c r="X140" i="96"/>
  <c r="X140" i="92"/>
  <c r="V140" i="98"/>
  <c r="V165" i="99"/>
  <c r="V166" s="1"/>
  <c r="V165" i="96"/>
  <c r="V166" s="1"/>
  <c r="V188" s="1"/>
  <c r="V165" i="92"/>
  <c r="V166" s="1"/>
  <c r="V186" i="96"/>
  <c r="V187" s="1"/>
  <c r="V234" i="99"/>
  <c r="V234" i="96"/>
  <c r="V234" i="92"/>
  <c r="V234" i="103"/>
  <c r="V234" i="88"/>
  <c r="V243" i="102"/>
  <c r="V243" i="103"/>
  <c r="V243" i="93"/>
  <c r="V243" i="88"/>
  <c r="X380" i="99"/>
  <c r="X380" i="96"/>
  <c r="X380" i="92"/>
  <c r="V134" i="95"/>
  <c r="X129"/>
  <c r="X134" s="1"/>
  <c r="V265" i="97"/>
  <c r="X264"/>
  <c r="AF333" i="88"/>
  <c r="AE386"/>
  <c r="AF338"/>
  <c r="AF337"/>
  <c r="AE385"/>
  <c r="C4" i="117"/>
  <c r="AE384" i="88"/>
  <c r="V76" i="95"/>
  <c r="V77" s="1"/>
  <c r="X72"/>
  <c r="X76" s="1"/>
  <c r="X77" s="1"/>
  <c r="V234"/>
  <c r="X227"/>
  <c r="X234" s="1"/>
  <c r="X275" i="96"/>
  <c r="V90" i="94"/>
  <c r="X86"/>
  <c r="V108" i="102"/>
  <c r="V121" s="1"/>
  <c r="X106"/>
  <c r="X108" s="1"/>
  <c r="V108" i="103"/>
  <c r="X106"/>
  <c r="X108" s="1"/>
  <c r="V108" i="93"/>
  <c r="X106"/>
  <c r="X108" s="1"/>
  <c r="V108" i="88"/>
  <c r="X106"/>
  <c r="X108" s="1"/>
  <c r="V265" i="103"/>
  <c r="X264"/>
  <c r="X265" s="1"/>
  <c r="V265" i="93"/>
  <c r="X264"/>
  <c r="X265" s="1"/>
  <c r="X21" i="95"/>
  <c r="X45" s="1"/>
  <c r="X76" i="103"/>
  <c r="X77" s="1"/>
  <c r="X102" i="102"/>
  <c r="X102" i="93"/>
  <c r="V102"/>
  <c r="X134" i="91"/>
  <c r="V134" i="90"/>
  <c r="X21" i="99"/>
  <c r="X21" i="92"/>
  <c r="X76" i="97"/>
  <c r="X77" s="1"/>
  <c r="X81" i="95"/>
  <c r="X90" i="94"/>
  <c r="X108" i="98"/>
  <c r="X121" s="1"/>
  <c r="X114" i="102"/>
  <c r="X134" i="96"/>
  <c r="X165"/>
  <c r="X166" s="1"/>
  <c r="X227" i="97"/>
  <c r="X234" s="1"/>
  <c r="X254" i="95"/>
  <c r="X258" i="102"/>
  <c r="X264" i="94"/>
  <c r="X265" s="1"/>
  <c r="X333" i="95"/>
  <c r="X380" i="103"/>
  <c r="V52" i="91"/>
  <c r="V52" i="103"/>
  <c r="X102" i="94"/>
  <c r="V102"/>
  <c r="V134" i="92"/>
  <c r="V134" i="91"/>
  <c r="V254" i="95"/>
  <c r="V258" i="103"/>
  <c r="V258" i="88"/>
  <c r="X21" i="103"/>
  <c r="X21" i="88"/>
  <c r="X76" i="102"/>
  <c r="X77" s="1"/>
  <c r="X90" i="90"/>
  <c r="X121" s="1"/>
  <c r="X96" i="91"/>
  <c r="X108" i="95"/>
  <c r="X114" i="103"/>
  <c r="X120" i="97"/>
  <c r="X134" i="103"/>
  <c r="X140" i="88"/>
  <c r="X165" i="102"/>
  <c r="X166" s="1"/>
  <c r="X165" i="103"/>
  <c r="X166" s="1"/>
  <c r="X165" i="93"/>
  <c r="X166" s="1"/>
  <c r="X186" i="102"/>
  <c r="X187" s="1"/>
  <c r="X186" i="93"/>
  <c r="X187" s="1"/>
  <c r="X225" i="99"/>
  <c r="X225" i="92"/>
  <c r="X243" i="103"/>
  <c r="X243" i="93"/>
  <c r="X243" i="88"/>
  <c r="X21" i="97"/>
  <c r="X21" i="94"/>
  <c r="X21" i="90"/>
  <c r="X106" i="96"/>
  <c r="X108" s="1"/>
  <c r="X108" i="91"/>
  <c r="X114" i="93"/>
  <c r="X121" s="1"/>
  <c r="X120" i="94"/>
  <c r="X121" s="1"/>
  <c r="X140" i="102"/>
  <c r="X227" i="90"/>
  <c r="X234" s="1"/>
  <c r="X264"/>
  <c r="X265" s="1"/>
  <c r="X380" i="102"/>
  <c r="X380" i="93"/>
  <c r="V90" i="90"/>
  <c r="X90" i="99"/>
  <c r="V90" i="98"/>
  <c r="X90" i="96"/>
  <c r="V90" i="95"/>
  <c r="X90" i="92"/>
  <c r="V90" i="91"/>
  <c r="V102" i="99"/>
  <c r="V102" i="96"/>
  <c r="V121" s="1"/>
  <c r="V102" i="92"/>
  <c r="V121" s="1"/>
  <c r="V102" i="97"/>
  <c r="V102" i="90"/>
  <c r="X114" i="99"/>
  <c r="X121" s="1"/>
  <c r="X114" i="96"/>
  <c r="X121" s="1"/>
  <c r="X114" i="92"/>
  <c r="V120" i="97"/>
  <c r="V120" i="94"/>
  <c r="V120" i="90"/>
  <c r="V134" i="97"/>
  <c r="V134" i="96"/>
  <c r="V140" i="102"/>
  <c r="V140" i="103"/>
  <c r="V140" i="93"/>
  <c r="V140" i="88"/>
  <c r="V140" i="99"/>
  <c r="V140" i="92"/>
  <c r="V165" i="102"/>
  <c r="V166" s="1"/>
  <c r="V165" i="103"/>
  <c r="V166" s="1"/>
  <c r="V165" i="93"/>
  <c r="V166" s="1"/>
  <c r="V165" i="88"/>
  <c r="V166" s="1"/>
  <c r="V186"/>
  <c r="V187" s="1"/>
  <c r="V225" i="99"/>
  <c r="V225" i="96"/>
  <c r="V225" i="92"/>
  <c r="X90" i="98"/>
  <c r="X90" i="95"/>
  <c r="X90" i="91"/>
  <c r="X121" s="1"/>
  <c r="X165" i="97"/>
  <c r="X166" s="1"/>
  <c r="X165" i="94"/>
  <c r="X166" s="1"/>
  <c r="X165" i="90"/>
  <c r="X166" s="1"/>
  <c r="X186" i="97"/>
  <c r="X187" s="1"/>
  <c r="X188" s="1"/>
  <c r="X186" i="94"/>
  <c r="X187" s="1"/>
  <c r="X225" i="91"/>
  <c r="X254" i="99"/>
  <c r="X254" i="96"/>
  <c r="X254" i="92"/>
  <c r="X258" i="97"/>
  <c r="X333" i="99"/>
  <c r="X333" i="96"/>
  <c r="X333" i="92"/>
  <c r="V76" i="102"/>
  <c r="V77" s="1"/>
  <c r="V76" i="103"/>
  <c r="V77" s="1"/>
  <c r="V76" i="88"/>
  <c r="V77" s="1"/>
  <c r="V108" i="97"/>
  <c r="V108" i="94"/>
  <c r="V121" s="1"/>
  <c r="V108" i="90"/>
  <c r="V165" i="97"/>
  <c r="V166" s="1"/>
  <c r="V165" i="94"/>
  <c r="V166" s="1"/>
  <c r="V165" i="90"/>
  <c r="V166" s="1"/>
  <c r="V186" i="94"/>
  <c r="V187" s="1"/>
  <c r="V188" s="1"/>
  <c r="V250" i="103"/>
  <c r="V254" i="99"/>
  <c r="V254" i="96"/>
  <c r="V254" i="92"/>
  <c r="V265" i="95"/>
  <c r="V380" i="99"/>
  <c r="V380" i="96"/>
  <c r="V380" i="92"/>
  <c r="X108" i="97"/>
  <c r="X108" i="94"/>
  <c r="X108" i="90"/>
  <c r="X165" i="98"/>
  <c r="X166" s="1"/>
  <c r="X165" i="95"/>
  <c r="X166" s="1"/>
  <c r="X165" i="91"/>
  <c r="X166" s="1"/>
  <c r="X186"/>
  <c r="X187" s="1"/>
  <c r="X225" i="102"/>
  <c r="X250" i="97"/>
  <c r="X333" i="103"/>
  <c r="X333" i="93"/>
  <c r="V76" i="97"/>
  <c r="V77" s="1"/>
  <c r="V76" i="90"/>
  <c r="V77" s="1"/>
  <c r="V90" i="102"/>
  <c r="V90" i="103"/>
  <c r="V90" i="93"/>
  <c r="V90" i="88"/>
  <c r="V108" i="98"/>
  <c r="V108" i="95"/>
  <c r="V108" i="91"/>
  <c r="V121" s="1"/>
  <c r="V165" i="98"/>
  <c r="V166" s="1"/>
  <c r="V165" i="95"/>
  <c r="V166" s="1"/>
  <c r="V165" i="91"/>
  <c r="V166" s="1"/>
  <c r="V225" i="102"/>
  <c r="V380"/>
  <c r="V380" i="103"/>
  <c r="V380" i="93"/>
  <c r="V380" i="88"/>
  <c r="D71" i="109"/>
  <c r="F71" s="1"/>
  <c r="L314" i="118"/>
  <c r="D72" i="109"/>
  <c r="L307" i="118"/>
  <c r="X333" i="102"/>
  <c r="AG330"/>
  <c r="AI330" s="1"/>
  <c r="X333" i="90"/>
  <c r="AG330"/>
  <c r="X339" i="99"/>
  <c r="AG335"/>
  <c r="X339" i="94"/>
  <c r="AG335"/>
  <c r="X339" i="92"/>
  <c r="AG335"/>
  <c r="X339" i="90"/>
  <c r="AG335"/>
  <c r="X339" i="102"/>
  <c r="AG335"/>
  <c r="X339" i="98"/>
  <c r="AG335"/>
  <c r="X339" i="103"/>
  <c r="AG335"/>
  <c r="X339" i="95"/>
  <c r="AG335"/>
  <c r="X339" i="93"/>
  <c r="AG335"/>
  <c r="X333" i="88"/>
  <c r="X76" i="93"/>
  <c r="V76"/>
  <c r="X52"/>
  <c r="V77"/>
  <c r="X254" i="88"/>
  <c r="X264" i="98"/>
  <c r="X265" s="1"/>
  <c r="X264" i="91"/>
  <c r="X265" s="1"/>
  <c r="X298" i="93"/>
  <c r="X299" i="94"/>
  <c r="X83" i="88"/>
  <c r="X44" i="102"/>
  <c r="X45" s="1"/>
  <c r="X44" i="98"/>
  <c r="X45" s="1"/>
  <c r="X44" i="103"/>
  <c r="X44" i="95"/>
  <c r="X44" i="93"/>
  <c r="X45" s="1"/>
  <c r="X44" i="91"/>
  <c r="V44" i="102"/>
  <c r="V44" i="98"/>
  <c r="V44" i="103"/>
  <c r="V44" i="95"/>
  <c r="V44" i="93"/>
  <c r="V44" i="91"/>
  <c r="V44" i="88"/>
  <c r="X44" i="99"/>
  <c r="X44" i="97"/>
  <c r="X44" i="96"/>
  <c r="X44" i="94"/>
  <c r="X44" i="92"/>
  <c r="X45" s="1"/>
  <c r="X44" i="90"/>
  <c r="V44" i="99"/>
  <c r="V44" i="97"/>
  <c r="V44" i="96"/>
  <c r="V44" i="94"/>
  <c r="V44" i="92"/>
  <c r="V44" i="90"/>
  <c r="X76" i="94"/>
  <c r="X77" s="1"/>
  <c r="V76"/>
  <c r="V77" s="1"/>
  <c r="X339" i="97"/>
  <c r="X339" i="91"/>
  <c r="X76" i="88"/>
  <c r="X44"/>
  <c r="X265" i="97"/>
  <c r="X339" i="96"/>
  <c r="X339" i="88"/>
  <c r="V186" i="102"/>
  <c r="V187" s="1"/>
  <c r="V188" s="1"/>
  <c r="X188"/>
  <c r="X186" i="99"/>
  <c r="X187" s="1"/>
  <c r="V186"/>
  <c r="V187" s="1"/>
  <c r="V188" s="1"/>
  <c r="X186" i="98"/>
  <c r="X187" s="1"/>
  <c r="V186"/>
  <c r="V187" s="1"/>
  <c r="V188" s="1"/>
  <c r="V186" i="97"/>
  <c r="V187" s="1"/>
  <c r="V188" s="1"/>
  <c r="X186" i="103"/>
  <c r="X187" s="1"/>
  <c r="V186"/>
  <c r="V187" s="1"/>
  <c r="V188" s="1"/>
  <c r="X186" i="96"/>
  <c r="X187" s="1"/>
  <c r="X186" i="95"/>
  <c r="X187" s="1"/>
  <c r="V186"/>
  <c r="V187" s="1"/>
  <c r="V188" s="1"/>
  <c r="X188" i="94"/>
  <c r="V186" i="93"/>
  <c r="V187" s="1"/>
  <c r="X188"/>
  <c r="X186" i="92"/>
  <c r="X187" s="1"/>
  <c r="X188" s="1"/>
  <c r="V186"/>
  <c r="V187" s="1"/>
  <c r="V186" i="91"/>
  <c r="V187" s="1"/>
  <c r="V188" s="1"/>
  <c r="X188"/>
  <c r="V186" i="90"/>
  <c r="V187" s="1"/>
  <c r="X186"/>
  <c r="X187" s="1"/>
  <c r="X188" s="1"/>
  <c r="X188" i="88"/>
  <c r="V188"/>
  <c r="X211" i="97"/>
  <c r="X211" i="94"/>
  <c r="X211" i="90"/>
  <c r="V211" i="102"/>
  <c r="V211" i="103"/>
  <c r="V211" i="93"/>
  <c r="V211" i="88"/>
  <c r="X211" i="98"/>
  <c r="X211" i="95"/>
  <c r="X211" i="91"/>
  <c r="V211" i="97"/>
  <c r="V211" i="94"/>
  <c r="V211" i="90"/>
  <c r="X211" i="99"/>
  <c r="X211" i="96"/>
  <c r="X211" i="92"/>
  <c r="V211" i="98"/>
  <c r="V211" i="95"/>
  <c r="V211" i="91"/>
  <c r="X211" i="102"/>
  <c r="X211" i="103"/>
  <c r="X211" i="93"/>
  <c r="X211" i="88"/>
  <c r="V211" i="99"/>
  <c r="V211" i="96"/>
  <c r="V211" i="92"/>
  <c r="V250" i="94"/>
  <c r="V250" i="95"/>
  <c r="X250" i="94"/>
  <c r="V250" i="93"/>
  <c r="X250" i="90"/>
  <c r="V250" i="88"/>
  <c r="X250" i="102"/>
  <c r="V250"/>
  <c r="X250" i="99"/>
  <c r="V250"/>
  <c r="X250" i="98"/>
  <c r="V250" i="97"/>
  <c r="X250" i="103"/>
  <c r="X250" i="96"/>
  <c r="V250"/>
  <c r="X250" i="95"/>
  <c r="X250" i="93"/>
  <c r="X250" i="92"/>
  <c r="V250"/>
  <c r="X250" i="91"/>
  <c r="V250"/>
  <c r="V250" i="90"/>
  <c r="X250" i="88"/>
  <c r="X121" i="95"/>
  <c r="X121" i="92"/>
  <c r="X121" i="88"/>
  <c r="X121" i="97"/>
  <c r="X45" i="99"/>
  <c r="X45" i="96"/>
  <c r="X45" i="103"/>
  <c r="X45" i="88"/>
  <c r="X45" i="97"/>
  <c r="X45" i="94"/>
  <c r="X45" i="90"/>
  <c r="X45" i="91"/>
  <c r="U276" i="93"/>
  <c r="W43" i="88"/>
  <c r="W43" i="90"/>
  <c r="W43" i="91"/>
  <c r="W43" i="92"/>
  <c r="W43" i="93"/>
  <c r="W43" i="94"/>
  <c r="W43" i="95"/>
  <c r="W43" i="96"/>
  <c r="W43" i="103"/>
  <c r="W43" i="97"/>
  <c r="W43" i="98"/>
  <c r="W43" i="99"/>
  <c r="W43" i="102"/>
  <c r="W42" i="88"/>
  <c r="W42" i="90"/>
  <c r="W42" i="91"/>
  <c r="W42" i="92"/>
  <c r="W42" i="93"/>
  <c r="W42" i="94"/>
  <c r="W42" i="95"/>
  <c r="W42" i="96"/>
  <c r="W42" i="103"/>
  <c r="W42" i="97"/>
  <c r="W42" i="98"/>
  <c r="W42" i="99"/>
  <c r="W42" i="102"/>
  <c r="W41" i="88"/>
  <c r="W41" i="90"/>
  <c r="W41" i="91"/>
  <c r="W41" i="92"/>
  <c r="W41" i="93"/>
  <c r="W41" i="94"/>
  <c r="W41" i="95"/>
  <c r="W41" i="96"/>
  <c r="W41" i="103"/>
  <c r="W41" i="97"/>
  <c r="W41" i="98"/>
  <c r="W41" i="99"/>
  <c r="W41" i="102"/>
  <c r="W40" i="88"/>
  <c r="W40" i="90"/>
  <c r="W40" i="91"/>
  <c r="W40" i="92"/>
  <c r="W40" i="93"/>
  <c r="W40" i="94"/>
  <c r="W40" i="95"/>
  <c r="W40" i="96"/>
  <c r="W40" i="103"/>
  <c r="W40" i="97"/>
  <c r="W40" i="98"/>
  <c r="W40" i="99"/>
  <c r="W40" i="102"/>
  <c r="W39" i="88"/>
  <c r="W39" i="90"/>
  <c r="W39" i="91"/>
  <c r="W39" i="92"/>
  <c r="W39" i="93"/>
  <c r="W39" i="94"/>
  <c r="W39" i="95"/>
  <c r="W39" i="96"/>
  <c r="W39" i="103"/>
  <c r="W39" i="97"/>
  <c r="W39" i="98"/>
  <c r="W39" i="99"/>
  <c r="W39" i="102"/>
  <c r="W37" i="88"/>
  <c r="W37" i="90"/>
  <c r="W37" i="91"/>
  <c r="W37" i="92"/>
  <c r="W37" i="93"/>
  <c r="W37" i="94"/>
  <c r="W37" i="95"/>
  <c r="W37" i="96"/>
  <c r="W37" i="103"/>
  <c r="W37" i="97"/>
  <c r="W37" i="98"/>
  <c r="W37" i="99"/>
  <c r="W37" i="102"/>
  <c r="W36" i="88"/>
  <c r="W36" i="90"/>
  <c r="W36" i="91"/>
  <c r="W36" i="92"/>
  <c r="W36" i="93"/>
  <c r="W36" i="94"/>
  <c r="W36" i="95"/>
  <c r="W36" i="96"/>
  <c r="W36" i="103"/>
  <c r="W36" i="97"/>
  <c r="W36" i="98"/>
  <c r="W36" i="99"/>
  <c r="W36" i="102"/>
  <c r="W35" i="88"/>
  <c r="W35" i="90"/>
  <c r="W35" i="91"/>
  <c r="W35" i="92"/>
  <c r="W35" i="93"/>
  <c r="W35" i="94"/>
  <c r="W35" i="95"/>
  <c r="W35" i="96"/>
  <c r="W35" i="103"/>
  <c r="W35" i="97"/>
  <c r="W35" i="98"/>
  <c r="W35" i="99"/>
  <c r="W35" i="102"/>
  <c r="W34" i="88"/>
  <c r="W34" i="90"/>
  <c r="W34" i="91"/>
  <c r="W34" i="92"/>
  <c r="W34" i="93"/>
  <c r="W34" i="94"/>
  <c r="W34" i="95"/>
  <c r="W34" i="96"/>
  <c r="W34" i="103"/>
  <c r="W34" i="97"/>
  <c r="W34" i="98"/>
  <c r="W34" i="99"/>
  <c r="W34" i="102"/>
  <c r="W33" i="88"/>
  <c r="W33" i="90"/>
  <c r="W33" i="91"/>
  <c r="W33" i="92"/>
  <c r="W33" i="93"/>
  <c r="W33" i="94"/>
  <c r="W33" i="95"/>
  <c r="W33" i="96"/>
  <c r="W33" i="103"/>
  <c r="W33" i="97"/>
  <c r="W33" i="98"/>
  <c r="W33" i="99"/>
  <c r="W33" i="102"/>
  <c r="W32" i="88"/>
  <c r="W32" i="90"/>
  <c r="W32" i="91"/>
  <c r="W32" i="92"/>
  <c r="W32" i="93"/>
  <c r="W32" i="94"/>
  <c r="W32" i="95"/>
  <c r="W32" i="96"/>
  <c r="W32" i="103"/>
  <c r="W32" i="97"/>
  <c r="W32" i="98"/>
  <c r="W32" i="99"/>
  <c r="W32" i="102"/>
  <c r="W31" i="88"/>
  <c r="W31" i="90"/>
  <c r="W31" i="91"/>
  <c r="W31" i="92"/>
  <c r="W31" i="93"/>
  <c r="W31" i="94"/>
  <c r="W31" i="95"/>
  <c r="W31" i="96"/>
  <c r="W31" i="103"/>
  <c r="W31" i="97"/>
  <c r="W31" i="98"/>
  <c r="W31" i="99"/>
  <c r="W31" i="102"/>
  <c r="W30" i="88"/>
  <c r="W30" i="90"/>
  <c r="W30" i="91"/>
  <c r="W30" i="92"/>
  <c r="W30" i="93"/>
  <c r="W30" i="94"/>
  <c r="W30" i="95"/>
  <c r="W30" i="96"/>
  <c r="W30" i="103"/>
  <c r="W30" i="97"/>
  <c r="W30" i="98"/>
  <c r="W30" i="99"/>
  <c r="W30" i="102"/>
  <c r="W29" i="88"/>
  <c r="W29" i="90"/>
  <c r="W29" i="91"/>
  <c r="W29" i="92"/>
  <c r="W29" i="93"/>
  <c r="W29" i="94"/>
  <c r="W29" i="95"/>
  <c r="W29" i="96"/>
  <c r="W29" i="103"/>
  <c r="W29" i="97"/>
  <c r="W29" i="98"/>
  <c r="W29" i="99"/>
  <c r="W29" i="102"/>
  <c r="W28" i="88"/>
  <c r="W28" i="90"/>
  <c r="W28" i="91"/>
  <c r="W28" i="92"/>
  <c r="W28" i="93"/>
  <c r="W28" i="94"/>
  <c r="W28" i="95"/>
  <c r="W28" i="96"/>
  <c r="W28" i="103"/>
  <c r="W28" i="97"/>
  <c r="W28" i="98"/>
  <c r="W28" i="99"/>
  <c r="W28" i="102"/>
  <c r="W27" i="88"/>
  <c r="W27" i="90"/>
  <c r="W27" i="91"/>
  <c r="W27" i="92"/>
  <c r="W27" i="93"/>
  <c r="W27" i="94"/>
  <c r="W27" i="95"/>
  <c r="W27" i="96"/>
  <c r="W27" i="103"/>
  <c r="W27" i="97"/>
  <c r="W27" i="98"/>
  <c r="W27" i="99"/>
  <c r="W27" i="102"/>
  <c r="W26" i="88"/>
  <c r="W26" i="90"/>
  <c r="W26" i="91"/>
  <c r="W26" i="92"/>
  <c r="W26" i="93"/>
  <c r="W26" i="94"/>
  <c r="W26" i="95"/>
  <c r="W26" i="96"/>
  <c r="W26" i="103"/>
  <c r="W26" i="97"/>
  <c r="W26" i="98"/>
  <c r="W26" i="99"/>
  <c r="W26" i="102"/>
  <c r="W25" i="88"/>
  <c r="W25" i="90"/>
  <c r="W25" i="91"/>
  <c r="W25" i="92"/>
  <c r="W25" i="93"/>
  <c r="W25" i="94"/>
  <c r="W25" i="95"/>
  <c r="W25" i="96"/>
  <c r="W25" i="103"/>
  <c r="W25" i="97"/>
  <c r="W25" i="98"/>
  <c r="W25" i="99"/>
  <c r="W25" i="102"/>
  <c r="W24" i="88"/>
  <c r="W24" i="90"/>
  <c r="W24" i="91"/>
  <c r="W24" i="92"/>
  <c r="W24" i="93"/>
  <c r="W24" i="94"/>
  <c r="W24" i="95"/>
  <c r="W24" i="96"/>
  <c r="W24" i="103"/>
  <c r="W24" i="97"/>
  <c r="W24" i="98"/>
  <c r="W24" i="99"/>
  <c r="W24" i="102"/>
  <c r="W23" i="88"/>
  <c r="W44" s="1"/>
  <c r="W45" s="1"/>
  <c r="W23" i="90"/>
  <c r="W44" s="1"/>
  <c r="W45" s="1"/>
  <c r="W23" i="91"/>
  <c r="W44" s="1"/>
  <c r="W45" s="1"/>
  <c r="W23" i="92"/>
  <c r="W44" s="1"/>
  <c r="W45" s="1"/>
  <c r="W23" i="93"/>
  <c r="W44" s="1"/>
  <c r="W45" s="1"/>
  <c r="W23" i="94"/>
  <c r="W44" s="1"/>
  <c r="W45" s="1"/>
  <c r="W23" i="95"/>
  <c r="W44" s="1"/>
  <c r="W45" s="1"/>
  <c r="W23" i="96"/>
  <c r="W44" s="1"/>
  <c r="W45" s="1"/>
  <c r="W23" i="103"/>
  <c r="W44" s="1"/>
  <c r="W45" s="1"/>
  <c r="W23" i="97"/>
  <c r="W44" s="1"/>
  <c r="W45" s="1"/>
  <c r="W23" i="98"/>
  <c r="W44" s="1"/>
  <c r="W45" s="1"/>
  <c r="W23" i="99"/>
  <c r="W44" s="1"/>
  <c r="W45" s="1"/>
  <c r="W23" i="102"/>
  <c r="W44" s="1"/>
  <c r="W45" s="1"/>
  <c r="W338" i="88"/>
  <c r="W338" i="90"/>
  <c r="W338" i="91"/>
  <c r="W338" i="92"/>
  <c r="W338" i="93"/>
  <c r="W338" i="94"/>
  <c r="W338" i="95"/>
  <c r="W338" i="96"/>
  <c r="W338" i="103"/>
  <c r="W338" i="97"/>
  <c r="W338" i="98"/>
  <c r="W338" i="99"/>
  <c r="W338" i="102"/>
  <c r="W337" i="88"/>
  <c r="W337" i="90"/>
  <c r="W337" i="91"/>
  <c r="W337" i="92"/>
  <c r="W337" i="93"/>
  <c r="W337" i="94"/>
  <c r="W337" i="95"/>
  <c r="W337" i="96"/>
  <c r="W337" i="103"/>
  <c r="W337" i="97"/>
  <c r="W337" i="98"/>
  <c r="W337" i="99"/>
  <c r="W337" i="102"/>
  <c r="W336" i="88"/>
  <c r="W336" i="90"/>
  <c r="W336" i="91"/>
  <c r="W336" i="92"/>
  <c r="W336" i="93"/>
  <c r="W336" i="94"/>
  <c r="W336" i="95"/>
  <c r="W336" i="96"/>
  <c r="W336" i="103"/>
  <c r="W336" i="97"/>
  <c r="W336" i="98"/>
  <c r="W336" i="99"/>
  <c r="W336" i="102"/>
  <c r="W335" i="88"/>
  <c r="W335" i="90"/>
  <c r="W335" i="91"/>
  <c r="W335" i="92"/>
  <c r="W335" i="93"/>
  <c r="W335" i="94"/>
  <c r="W335" i="95"/>
  <c r="W335" i="96"/>
  <c r="W335" i="103"/>
  <c r="W335" i="97"/>
  <c r="W335" i="98"/>
  <c r="W335" i="99"/>
  <c r="W335" i="102"/>
  <c r="W330" i="88"/>
  <c r="W330" i="90"/>
  <c r="W330" i="91"/>
  <c r="W330" i="92"/>
  <c r="W330" i="93"/>
  <c r="W330" i="94"/>
  <c r="W330" i="95"/>
  <c r="W330" i="96"/>
  <c r="W330" i="103"/>
  <c r="W330" i="97"/>
  <c r="W330" i="98"/>
  <c r="W330" i="99"/>
  <c r="W330" i="102"/>
  <c r="U233" i="17"/>
  <c r="L233" i="118" s="1"/>
  <c r="W210" i="88"/>
  <c r="W210" i="90"/>
  <c r="W210" i="91"/>
  <c r="W210" i="92"/>
  <c r="W210" i="93"/>
  <c r="W210" i="94"/>
  <c r="W210" i="95"/>
  <c r="W210" i="96"/>
  <c r="W210" i="103"/>
  <c r="W210" i="97"/>
  <c r="W210" i="98"/>
  <c r="W210" i="99"/>
  <c r="W210" i="102"/>
  <c r="W7" i="17"/>
  <c r="N7" i="118" s="1"/>
  <c r="W8" i="17"/>
  <c r="N8" i="118" s="1"/>
  <c r="F8" i="104"/>
  <c r="F10"/>
  <c r="I10"/>
  <c r="I8"/>
  <c r="V121" i="93" l="1"/>
  <c r="X77" i="92"/>
  <c r="X188" i="96"/>
  <c r="X188" i="99"/>
  <c r="AF339" i="88"/>
  <c r="V188" i="93"/>
  <c r="X188" i="95"/>
  <c r="X188" i="103"/>
  <c r="X188" i="98"/>
  <c r="V121" i="95"/>
  <c r="V121" i="97"/>
  <c r="AE387" i="88"/>
  <c r="X77" i="90"/>
  <c r="V77" i="99"/>
  <c r="V77" i="91"/>
  <c r="L4" i="117"/>
  <c r="J4"/>
  <c r="E4"/>
  <c r="N4"/>
  <c r="V121" i="90"/>
  <c r="V188"/>
  <c r="V188" i="92"/>
  <c r="V121" i="98"/>
  <c r="V121" i="88"/>
  <c r="V121" i="103"/>
  <c r="X77" i="96"/>
  <c r="X77" i="93"/>
  <c r="X77" i="88"/>
  <c r="M10" i="104"/>
  <c r="K10"/>
  <c r="M8"/>
  <c r="K8"/>
  <c r="R146" i="17"/>
  <c r="I146" i="118" s="1"/>
  <c r="V271" i="88"/>
  <c r="X271" s="1"/>
  <c r="V271" i="90"/>
  <c r="X271" s="1"/>
  <c r="V271" i="91"/>
  <c r="X271" s="1"/>
  <c r="V271" i="92"/>
  <c r="X271" s="1"/>
  <c r="V271" i="93"/>
  <c r="X271" s="1"/>
  <c r="V271" i="94"/>
  <c r="X271" s="1"/>
  <c r="V271" i="95"/>
  <c r="X271" s="1"/>
  <c r="V271" i="96"/>
  <c r="X271" s="1"/>
  <c r="V271" i="103"/>
  <c r="X271" s="1"/>
  <c r="V271" i="97"/>
  <c r="X271" s="1"/>
  <c r="V271" i="98"/>
  <c r="X271" s="1"/>
  <c r="V271" i="99"/>
  <c r="X271" s="1"/>
  <c r="V271" i="102"/>
  <c r="X271" s="1"/>
  <c r="U270" i="17"/>
  <c r="L270" i="118" s="1"/>
  <c r="V270" i="17"/>
  <c r="M270" i="118" s="1"/>
  <c r="V268" i="97"/>
  <c r="X268" s="1"/>
  <c r="X272" s="1"/>
  <c r="U261" i="102"/>
  <c r="U164" i="17"/>
  <c r="L164" i="118" s="1"/>
  <c r="U163" i="17"/>
  <c r="L163" i="118" s="1"/>
  <c r="U162" i="17"/>
  <c r="L162" i="118" s="1"/>
  <c r="F12" i="104"/>
  <c r="F9"/>
  <c r="I11"/>
  <c r="I7"/>
  <c r="F6"/>
  <c r="F7"/>
  <c r="I9"/>
  <c r="I16"/>
  <c r="F13"/>
  <c r="I12"/>
  <c r="I13"/>
  <c r="F16"/>
  <c r="I14"/>
  <c r="F18"/>
  <c r="I18"/>
  <c r="F14"/>
  <c r="F11"/>
  <c r="M6" l="1"/>
  <c r="K6"/>
  <c r="M16"/>
  <c r="K16"/>
  <c r="M7"/>
  <c r="K7"/>
  <c r="M11"/>
  <c r="K11"/>
  <c r="M18"/>
  <c r="K18"/>
  <c r="M14"/>
  <c r="K14"/>
  <c r="M13"/>
  <c r="K13"/>
  <c r="M12"/>
  <c r="K12"/>
  <c r="M9"/>
  <c r="K9"/>
  <c r="U323" i="17"/>
  <c r="L323" i="118" s="1"/>
  <c r="V317" i="17"/>
  <c r="M317" i="118" s="1"/>
  <c r="N368" i="103"/>
  <c r="K384"/>
  <c r="S380"/>
  <c r="S381" s="1"/>
  <c r="R380"/>
  <c r="R381" s="1"/>
  <c r="M380"/>
  <c r="H380"/>
  <c r="F380"/>
  <c r="F381" s="1"/>
  <c r="E380"/>
  <c r="E381" s="1"/>
  <c r="D380"/>
  <c r="C380"/>
  <c r="W379"/>
  <c r="K379"/>
  <c r="Q379" s="1"/>
  <c r="J379"/>
  <c r="N379" s="1"/>
  <c r="I379"/>
  <c r="W378"/>
  <c r="J378"/>
  <c r="P378" s="1"/>
  <c r="I378"/>
  <c r="K378" s="1"/>
  <c r="W377"/>
  <c r="K377"/>
  <c r="Q377" s="1"/>
  <c r="J377"/>
  <c r="I377"/>
  <c r="W376"/>
  <c r="N376"/>
  <c r="J376"/>
  <c r="I376"/>
  <c r="K376" s="1"/>
  <c r="W375"/>
  <c r="K375"/>
  <c r="Q375" s="1"/>
  <c r="J375"/>
  <c r="N375" s="1"/>
  <c r="I375"/>
  <c r="W374"/>
  <c r="N374"/>
  <c r="J374"/>
  <c r="I374"/>
  <c r="K374" s="1"/>
  <c r="W373"/>
  <c r="K373"/>
  <c r="Q373" s="1"/>
  <c r="J373"/>
  <c r="N373" s="1"/>
  <c r="I373"/>
  <c r="W372"/>
  <c r="J372"/>
  <c r="P372" s="1"/>
  <c r="I372"/>
  <c r="K372" s="1"/>
  <c r="W371"/>
  <c r="J371"/>
  <c r="N371" s="1"/>
  <c r="I371"/>
  <c r="K371" s="1"/>
  <c r="Q371" s="1"/>
  <c r="W370"/>
  <c r="J370"/>
  <c r="N370" s="1"/>
  <c r="I370"/>
  <c r="K370" s="1"/>
  <c r="W369"/>
  <c r="J369"/>
  <c r="N369" s="1"/>
  <c r="I369"/>
  <c r="K369" s="1"/>
  <c r="Q369" s="1"/>
  <c r="W368"/>
  <c r="J368"/>
  <c r="P368" s="1"/>
  <c r="I368"/>
  <c r="K368" s="1"/>
  <c r="W367"/>
  <c r="J367"/>
  <c r="N367" s="1"/>
  <c r="I367"/>
  <c r="K367" s="1"/>
  <c r="Q367" s="1"/>
  <c r="W366"/>
  <c r="N366"/>
  <c r="J366"/>
  <c r="I366"/>
  <c r="K366" s="1"/>
  <c r="W365"/>
  <c r="J365"/>
  <c r="I365"/>
  <c r="K365" s="1"/>
  <c r="Q365" s="1"/>
  <c r="W364"/>
  <c r="J364"/>
  <c r="P364" s="1"/>
  <c r="I364"/>
  <c r="K364" s="1"/>
  <c r="W363"/>
  <c r="K363"/>
  <c r="Q363" s="1"/>
  <c r="J363"/>
  <c r="I363"/>
  <c r="W362"/>
  <c r="N362"/>
  <c r="J362"/>
  <c r="I362"/>
  <c r="K362" s="1"/>
  <c r="W361"/>
  <c r="K361"/>
  <c r="Q361" s="1"/>
  <c r="J361"/>
  <c r="N361" s="1"/>
  <c r="I361"/>
  <c r="W360"/>
  <c r="W380" s="1"/>
  <c r="W381" s="1"/>
  <c r="N360"/>
  <c r="J360"/>
  <c r="P360" s="1"/>
  <c r="I360"/>
  <c r="U358"/>
  <c r="S358"/>
  <c r="R358"/>
  <c r="M358"/>
  <c r="L358"/>
  <c r="H358"/>
  <c r="F358"/>
  <c r="E358"/>
  <c r="D358"/>
  <c r="C358"/>
  <c r="W357"/>
  <c r="J357"/>
  <c r="N357" s="1"/>
  <c r="I357"/>
  <c r="K357" s="1"/>
  <c r="Q357" s="1"/>
  <c r="W356"/>
  <c r="V356"/>
  <c r="X356" s="1"/>
  <c r="J356"/>
  <c r="P356" s="1"/>
  <c r="I356"/>
  <c r="K356" s="1"/>
  <c r="W355"/>
  <c r="V355"/>
  <c r="X355" s="1"/>
  <c r="K355"/>
  <c r="Q355" s="1"/>
  <c r="J355"/>
  <c r="I355"/>
  <c r="W354"/>
  <c r="V354"/>
  <c r="X354" s="1"/>
  <c r="J354"/>
  <c r="P354" s="1"/>
  <c r="I354"/>
  <c r="K354" s="1"/>
  <c r="W353"/>
  <c r="V353"/>
  <c r="X353" s="1"/>
  <c r="K353"/>
  <c r="Q353" s="1"/>
  <c r="J353"/>
  <c r="I353"/>
  <c r="W352"/>
  <c r="V352"/>
  <c r="X352" s="1"/>
  <c r="J352"/>
  <c r="P352" s="1"/>
  <c r="I352"/>
  <c r="K352" s="1"/>
  <c r="W351"/>
  <c r="V351"/>
  <c r="X351" s="1"/>
  <c r="J351"/>
  <c r="I351"/>
  <c r="K351" s="1"/>
  <c r="Q351" s="1"/>
  <c r="W350"/>
  <c r="V350"/>
  <c r="X350" s="1"/>
  <c r="J350"/>
  <c r="P350" s="1"/>
  <c r="I350"/>
  <c r="K350" s="1"/>
  <c r="W349"/>
  <c r="V349"/>
  <c r="X349" s="1"/>
  <c r="J349"/>
  <c r="I349"/>
  <c r="K349" s="1"/>
  <c r="Q349" s="1"/>
  <c r="W348"/>
  <c r="V348"/>
  <c r="J348"/>
  <c r="P348" s="1"/>
  <c r="I348"/>
  <c r="K347"/>
  <c r="J347"/>
  <c r="U344"/>
  <c r="S344"/>
  <c r="R344"/>
  <c r="M344"/>
  <c r="L344"/>
  <c r="I344"/>
  <c r="H344"/>
  <c r="F344"/>
  <c r="E344"/>
  <c r="D344"/>
  <c r="C344"/>
  <c r="W343"/>
  <c r="N343"/>
  <c r="J343"/>
  <c r="P343" s="1"/>
  <c r="I343"/>
  <c r="K343" s="1"/>
  <c r="W342"/>
  <c r="V342"/>
  <c r="X342" s="1"/>
  <c r="K342"/>
  <c r="Q342" s="1"/>
  <c r="J342"/>
  <c r="U339"/>
  <c r="S339"/>
  <c r="R339"/>
  <c r="M339"/>
  <c r="L339"/>
  <c r="H339"/>
  <c r="F339"/>
  <c r="E339"/>
  <c r="D339"/>
  <c r="C339"/>
  <c r="K338"/>
  <c r="Q338" s="1"/>
  <c r="J338"/>
  <c r="N338" s="1"/>
  <c r="K337"/>
  <c r="O337" s="1"/>
  <c r="J337"/>
  <c r="P337" s="1"/>
  <c r="I337"/>
  <c r="J336"/>
  <c r="P336" s="1"/>
  <c r="I336"/>
  <c r="I339" s="1"/>
  <c r="W339"/>
  <c r="J335"/>
  <c r="J339" s="1"/>
  <c r="I335"/>
  <c r="K335" s="1"/>
  <c r="O335" s="1"/>
  <c r="J334"/>
  <c r="U333"/>
  <c r="S333"/>
  <c r="R333"/>
  <c r="L333"/>
  <c r="I333"/>
  <c r="H333"/>
  <c r="F333"/>
  <c r="E333"/>
  <c r="D333"/>
  <c r="C333"/>
  <c r="K332"/>
  <c r="J332"/>
  <c r="K331"/>
  <c r="J331"/>
  <c r="W333"/>
  <c r="N330"/>
  <c r="M330"/>
  <c r="M333" s="1"/>
  <c r="K330"/>
  <c r="J330"/>
  <c r="K329"/>
  <c r="J329"/>
  <c r="S326"/>
  <c r="R326"/>
  <c r="M326"/>
  <c r="L326"/>
  <c r="H326"/>
  <c r="F326"/>
  <c r="E326"/>
  <c r="D326"/>
  <c r="C326"/>
  <c r="W325"/>
  <c r="K325"/>
  <c r="Q325" s="1"/>
  <c r="J325"/>
  <c r="P325" s="1"/>
  <c r="W324"/>
  <c r="V324"/>
  <c r="X324" s="1"/>
  <c r="K324"/>
  <c r="Q324" s="1"/>
  <c r="J324"/>
  <c r="I324"/>
  <c r="W323"/>
  <c r="V323"/>
  <c r="X323" s="1"/>
  <c r="J323"/>
  <c r="P323" s="1"/>
  <c r="I323"/>
  <c r="K323" s="1"/>
  <c r="W322"/>
  <c r="V322"/>
  <c r="X322" s="1"/>
  <c r="K322"/>
  <c r="Q322" s="1"/>
  <c r="J322"/>
  <c r="N322" s="1"/>
  <c r="I322"/>
  <c r="W321"/>
  <c r="V321"/>
  <c r="X321" s="1"/>
  <c r="J321"/>
  <c r="P321" s="1"/>
  <c r="I321"/>
  <c r="K321" s="1"/>
  <c r="W320"/>
  <c r="V320"/>
  <c r="X320" s="1"/>
  <c r="J320"/>
  <c r="I320"/>
  <c r="K320" s="1"/>
  <c r="Q320" s="1"/>
  <c r="W319"/>
  <c r="V319"/>
  <c r="X319" s="1"/>
  <c r="J319"/>
  <c r="P319" s="1"/>
  <c r="I319"/>
  <c r="K319" s="1"/>
  <c r="W318"/>
  <c r="O318"/>
  <c r="K318"/>
  <c r="Q318" s="1"/>
  <c r="J318"/>
  <c r="P318" s="1"/>
  <c r="W317"/>
  <c r="O317"/>
  <c r="K317"/>
  <c r="Q317" s="1"/>
  <c r="J317"/>
  <c r="P317" s="1"/>
  <c r="W316"/>
  <c r="J316"/>
  <c r="P316" s="1"/>
  <c r="I316"/>
  <c r="K316" s="1"/>
  <c r="Q316" s="1"/>
  <c r="W315"/>
  <c r="J315"/>
  <c r="P315" s="1"/>
  <c r="I315"/>
  <c r="K315" s="1"/>
  <c r="W314"/>
  <c r="J314"/>
  <c r="P314" s="1"/>
  <c r="I314"/>
  <c r="K314" s="1"/>
  <c r="Q314" s="1"/>
  <c r="W313"/>
  <c r="V313"/>
  <c r="X313" s="1"/>
  <c r="O313"/>
  <c r="N313"/>
  <c r="K313"/>
  <c r="Q313" s="1"/>
  <c r="J313"/>
  <c r="P313" s="1"/>
  <c r="W312"/>
  <c r="V312"/>
  <c r="X312" s="1"/>
  <c r="J312"/>
  <c r="P312" s="1"/>
  <c r="I312"/>
  <c r="K312" s="1"/>
  <c r="Q312" s="1"/>
  <c r="W311"/>
  <c r="J311"/>
  <c r="P311" s="1"/>
  <c r="I311"/>
  <c r="K311" s="1"/>
  <c r="O311" s="1"/>
  <c r="W310"/>
  <c r="J310"/>
  <c r="P310" s="1"/>
  <c r="I310"/>
  <c r="K310" s="1"/>
  <c r="Q310" s="1"/>
  <c r="W309"/>
  <c r="J309"/>
  <c r="P309" s="1"/>
  <c r="I309"/>
  <c r="K309" s="1"/>
  <c r="O309" s="1"/>
  <c r="W308"/>
  <c r="J308"/>
  <c r="P308" s="1"/>
  <c r="I308"/>
  <c r="K308" s="1"/>
  <c r="Q308" s="1"/>
  <c r="J307"/>
  <c r="P307" s="1"/>
  <c r="I307"/>
  <c r="K307" s="1"/>
  <c r="W306"/>
  <c r="N306"/>
  <c r="K306"/>
  <c r="Q306" s="1"/>
  <c r="J306"/>
  <c r="P306" s="1"/>
  <c r="W305"/>
  <c r="J305"/>
  <c r="P305" s="1"/>
  <c r="I305"/>
  <c r="K305" s="1"/>
  <c r="Q305" s="1"/>
  <c r="W304"/>
  <c r="K304"/>
  <c r="Q304" s="1"/>
  <c r="J304"/>
  <c r="N304" s="1"/>
  <c r="W303"/>
  <c r="K303"/>
  <c r="O303" s="1"/>
  <c r="J303"/>
  <c r="P303" s="1"/>
  <c r="I303"/>
  <c r="W302"/>
  <c r="O302"/>
  <c r="J302"/>
  <c r="P302" s="1"/>
  <c r="I302"/>
  <c r="K302" s="1"/>
  <c r="Q302" s="1"/>
  <c r="W301"/>
  <c r="N301"/>
  <c r="J301"/>
  <c r="P301" s="1"/>
  <c r="I301"/>
  <c r="K301" s="1"/>
  <c r="W300"/>
  <c r="J300"/>
  <c r="P300" s="1"/>
  <c r="I300"/>
  <c r="K300" s="1"/>
  <c r="Q300" s="1"/>
  <c r="W299"/>
  <c r="J299"/>
  <c r="P299" s="1"/>
  <c r="I299"/>
  <c r="K299" s="1"/>
  <c r="O299" s="1"/>
  <c r="W298"/>
  <c r="J298"/>
  <c r="P298" s="1"/>
  <c r="I298"/>
  <c r="K298" s="1"/>
  <c r="Q298" s="1"/>
  <c r="W297"/>
  <c r="J297"/>
  <c r="P297" s="1"/>
  <c r="I297"/>
  <c r="K297" s="1"/>
  <c r="O297" s="1"/>
  <c r="W296"/>
  <c r="J296"/>
  <c r="P296" s="1"/>
  <c r="I296"/>
  <c r="K296" s="1"/>
  <c r="Q296" s="1"/>
  <c r="W295"/>
  <c r="V295"/>
  <c r="N295"/>
  <c r="K295"/>
  <c r="O295" s="1"/>
  <c r="J295"/>
  <c r="P295" s="1"/>
  <c r="I295"/>
  <c r="W294"/>
  <c r="O294"/>
  <c r="J294"/>
  <c r="P294" s="1"/>
  <c r="I294"/>
  <c r="K294" s="1"/>
  <c r="Q294" s="1"/>
  <c r="W293"/>
  <c r="Q293"/>
  <c r="K293"/>
  <c r="O293" s="1"/>
  <c r="J293"/>
  <c r="P293" s="1"/>
  <c r="W292"/>
  <c r="J292"/>
  <c r="P292" s="1"/>
  <c r="I292"/>
  <c r="K292" s="1"/>
  <c r="W291"/>
  <c r="K291"/>
  <c r="Q291" s="1"/>
  <c r="J291"/>
  <c r="N291" s="1"/>
  <c r="W290"/>
  <c r="K290"/>
  <c r="O290" s="1"/>
  <c r="J290"/>
  <c r="P290" s="1"/>
  <c r="W289"/>
  <c r="K289"/>
  <c r="Q289" s="1"/>
  <c r="J289"/>
  <c r="P289" s="1"/>
  <c r="W288"/>
  <c r="K288"/>
  <c r="Q288" s="1"/>
  <c r="J288"/>
  <c r="P288" s="1"/>
  <c r="W287"/>
  <c r="K287"/>
  <c r="Q287" s="1"/>
  <c r="J287"/>
  <c r="N287" s="1"/>
  <c r="W286"/>
  <c r="V286"/>
  <c r="X286" s="1"/>
  <c r="N286"/>
  <c r="K286"/>
  <c r="O286" s="1"/>
  <c r="J286"/>
  <c r="P286" s="1"/>
  <c r="I286"/>
  <c r="W285"/>
  <c r="V285"/>
  <c r="X285" s="1"/>
  <c r="J285"/>
  <c r="P285" s="1"/>
  <c r="I285"/>
  <c r="K285" s="1"/>
  <c r="Q285" s="1"/>
  <c r="W284"/>
  <c r="N284"/>
  <c r="J284"/>
  <c r="P284" s="1"/>
  <c r="I284"/>
  <c r="K284" s="1"/>
  <c r="O284" s="1"/>
  <c r="W283"/>
  <c r="J283"/>
  <c r="P283" s="1"/>
  <c r="I283"/>
  <c r="K283" s="1"/>
  <c r="Q283" s="1"/>
  <c r="W282"/>
  <c r="J282"/>
  <c r="P282" s="1"/>
  <c r="I282"/>
  <c r="K282" s="1"/>
  <c r="W281"/>
  <c r="J281"/>
  <c r="P281" s="1"/>
  <c r="I281"/>
  <c r="W280"/>
  <c r="V280"/>
  <c r="X280" s="1"/>
  <c r="N280"/>
  <c r="K280"/>
  <c r="O280" s="1"/>
  <c r="J280"/>
  <c r="P280" s="1"/>
  <c r="W279"/>
  <c r="V279"/>
  <c r="X279" s="1"/>
  <c r="O279"/>
  <c r="K279"/>
  <c r="J279"/>
  <c r="P279" s="1"/>
  <c r="S276"/>
  <c r="R276"/>
  <c r="L276"/>
  <c r="J276"/>
  <c r="N276" s="1"/>
  <c r="H276"/>
  <c r="F276"/>
  <c r="E276"/>
  <c r="D276"/>
  <c r="C276"/>
  <c r="W275"/>
  <c r="N275"/>
  <c r="M275"/>
  <c r="M276" s="1"/>
  <c r="J275"/>
  <c r="P275" s="1"/>
  <c r="P276" s="1"/>
  <c r="I275"/>
  <c r="K275" s="1"/>
  <c r="Q275" s="1"/>
  <c r="Q276" s="1"/>
  <c r="W274"/>
  <c r="V274"/>
  <c r="J274"/>
  <c r="I274"/>
  <c r="U272"/>
  <c r="S272"/>
  <c r="R272"/>
  <c r="M272"/>
  <c r="F272"/>
  <c r="E272"/>
  <c r="D272"/>
  <c r="C272"/>
  <c r="W271"/>
  <c r="K271"/>
  <c r="O271" s="1"/>
  <c r="J271"/>
  <c r="P271" s="1"/>
  <c r="I271"/>
  <c r="W270"/>
  <c r="O270"/>
  <c r="J270"/>
  <c r="P270" s="1"/>
  <c r="I270"/>
  <c r="K270" s="1"/>
  <c r="Q270" s="1"/>
  <c r="W269"/>
  <c r="N269"/>
  <c r="J269"/>
  <c r="P269" s="1"/>
  <c r="I269"/>
  <c r="K269" s="1"/>
  <c r="W268"/>
  <c r="V268"/>
  <c r="X268" s="1"/>
  <c r="X272" s="1"/>
  <c r="K268"/>
  <c r="Q268" s="1"/>
  <c r="J268"/>
  <c r="P268" s="1"/>
  <c r="W267"/>
  <c r="J267"/>
  <c r="I267"/>
  <c r="I272" s="1"/>
  <c r="U265"/>
  <c r="S265"/>
  <c r="R265"/>
  <c r="M265"/>
  <c r="L265"/>
  <c r="H265"/>
  <c r="F265"/>
  <c r="E265"/>
  <c r="D265"/>
  <c r="C265"/>
  <c r="W264"/>
  <c r="W265" s="1"/>
  <c r="N264"/>
  <c r="J264"/>
  <c r="J265" s="1"/>
  <c r="I264"/>
  <c r="K264" s="1"/>
  <c r="U261"/>
  <c r="S261"/>
  <c r="R261"/>
  <c r="M261"/>
  <c r="L261"/>
  <c r="I261"/>
  <c r="H261"/>
  <c r="F261"/>
  <c r="E261"/>
  <c r="D261"/>
  <c r="C261"/>
  <c r="W260"/>
  <c r="W261" s="1"/>
  <c r="K260"/>
  <c r="Q260" s="1"/>
  <c r="Q261" s="1"/>
  <c r="J260"/>
  <c r="P260" s="1"/>
  <c r="P261" s="1"/>
  <c r="U258"/>
  <c r="S258"/>
  <c r="R258"/>
  <c r="M258"/>
  <c r="L258"/>
  <c r="H258"/>
  <c r="F258"/>
  <c r="E258"/>
  <c r="D258"/>
  <c r="C258"/>
  <c r="W257"/>
  <c r="K257"/>
  <c r="J257"/>
  <c r="I257"/>
  <c r="I258" s="1"/>
  <c r="W256"/>
  <c r="W258" s="1"/>
  <c r="K256"/>
  <c r="Q256" s="1"/>
  <c r="J256"/>
  <c r="P256" s="1"/>
  <c r="U254"/>
  <c r="S254"/>
  <c r="R254"/>
  <c r="M254"/>
  <c r="L254"/>
  <c r="H254"/>
  <c r="F254"/>
  <c r="E254"/>
  <c r="D254"/>
  <c r="C254"/>
  <c r="W253"/>
  <c r="J253"/>
  <c r="N253" s="1"/>
  <c r="I253"/>
  <c r="K253" s="1"/>
  <c r="W252"/>
  <c r="J252"/>
  <c r="P252" s="1"/>
  <c r="I252"/>
  <c r="K252" s="1"/>
  <c r="K254" s="1"/>
  <c r="O254" s="1"/>
  <c r="U250"/>
  <c r="S250"/>
  <c r="R250"/>
  <c r="M250"/>
  <c r="H250"/>
  <c r="F250"/>
  <c r="E250"/>
  <c r="D250"/>
  <c r="C250"/>
  <c r="W249"/>
  <c r="J249"/>
  <c r="N249" s="1"/>
  <c r="I249"/>
  <c r="K249" s="1"/>
  <c r="W248"/>
  <c r="J248"/>
  <c r="P248" s="1"/>
  <c r="I248"/>
  <c r="K248" s="1"/>
  <c r="W247"/>
  <c r="W250" s="1"/>
  <c r="L247"/>
  <c r="L250" s="1"/>
  <c r="K247"/>
  <c r="J247"/>
  <c r="P247" s="1"/>
  <c r="I247"/>
  <c r="N246"/>
  <c r="J246"/>
  <c r="I246"/>
  <c r="K246" s="1"/>
  <c r="O246" s="1"/>
  <c r="I245"/>
  <c r="U243"/>
  <c r="S243"/>
  <c r="R243"/>
  <c r="M243"/>
  <c r="L243"/>
  <c r="H243"/>
  <c r="F243"/>
  <c r="E243"/>
  <c r="D243"/>
  <c r="C243"/>
  <c r="W242"/>
  <c r="J242"/>
  <c r="P242" s="1"/>
  <c r="I242"/>
  <c r="K242" s="1"/>
  <c r="Q242" s="1"/>
  <c r="W241"/>
  <c r="W243" s="1"/>
  <c r="J241"/>
  <c r="P241" s="1"/>
  <c r="I241"/>
  <c r="S239"/>
  <c r="R239"/>
  <c r="M239"/>
  <c r="F239"/>
  <c r="E239"/>
  <c r="D239"/>
  <c r="C239"/>
  <c r="W238"/>
  <c r="V238"/>
  <c r="Q238"/>
  <c r="O238"/>
  <c r="J238"/>
  <c r="W237"/>
  <c r="J237"/>
  <c r="I237"/>
  <c r="I239" s="1"/>
  <c r="K236"/>
  <c r="O236" s="1"/>
  <c r="J236"/>
  <c r="N236" s="1"/>
  <c r="S234"/>
  <c r="R234"/>
  <c r="H234"/>
  <c r="F234"/>
  <c r="E234"/>
  <c r="D234"/>
  <c r="C234"/>
  <c r="W233"/>
  <c r="J233"/>
  <c r="P233" s="1"/>
  <c r="I233"/>
  <c r="K233" s="1"/>
  <c r="Q233" s="1"/>
  <c r="W232"/>
  <c r="N232"/>
  <c r="K232"/>
  <c r="O232" s="1"/>
  <c r="J232"/>
  <c r="P232" s="1"/>
  <c r="I232"/>
  <c r="W231"/>
  <c r="J231"/>
  <c r="P231" s="1"/>
  <c r="I231"/>
  <c r="K231" s="1"/>
  <c r="Q231" s="1"/>
  <c r="W230"/>
  <c r="W234" s="1"/>
  <c r="N230"/>
  <c r="J230"/>
  <c r="P230" s="1"/>
  <c r="P234" s="1"/>
  <c r="I230"/>
  <c r="K230" s="1"/>
  <c r="W229"/>
  <c r="J229"/>
  <c r="P229" s="1"/>
  <c r="I229"/>
  <c r="K229" s="1"/>
  <c r="Q229" s="1"/>
  <c r="W228"/>
  <c r="K228"/>
  <c r="O228" s="1"/>
  <c r="J228"/>
  <c r="P228" s="1"/>
  <c r="I228"/>
  <c r="W227"/>
  <c r="O227"/>
  <c r="M227"/>
  <c r="M234" s="1"/>
  <c r="J227"/>
  <c r="I227"/>
  <c r="K227" s="1"/>
  <c r="S225"/>
  <c r="R225"/>
  <c r="H225"/>
  <c r="G225"/>
  <c r="F225"/>
  <c r="E225"/>
  <c r="D225"/>
  <c r="C225"/>
  <c r="W224"/>
  <c r="J224"/>
  <c r="P224" s="1"/>
  <c r="I224"/>
  <c r="K224" s="1"/>
  <c r="Q224" s="1"/>
  <c r="W223"/>
  <c r="K223"/>
  <c r="Q223" s="1"/>
  <c r="J223"/>
  <c r="P223" s="1"/>
  <c r="I223"/>
  <c r="W222"/>
  <c r="N222"/>
  <c r="K222"/>
  <c r="O222" s="1"/>
  <c r="J222"/>
  <c r="P222" s="1"/>
  <c r="I222"/>
  <c r="W221"/>
  <c r="W225" s="1"/>
  <c r="K221"/>
  <c r="O221" s="1"/>
  <c r="J221"/>
  <c r="N221" s="1"/>
  <c r="I221"/>
  <c r="W220"/>
  <c r="J220"/>
  <c r="P220" s="1"/>
  <c r="I220"/>
  <c r="K220" s="1"/>
  <c r="Q220" s="1"/>
  <c r="W219"/>
  <c r="K219"/>
  <c r="Q219" s="1"/>
  <c r="J219"/>
  <c r="P219" s="1"/>
  <c r="I219"/>
  <c r="W218"/>
  <c r="J218"/>
  <c r="P218" s="1"/>
  <c r="I218"/>
  <c r="W217"/>
  <c r="M217"/>
  <c r="M225" s="1"/>
  <c r="J217"/>
  <c r="I217"/>
  <c r="K217" s="1"/>
  <c r="W216"/>
  <c r="J216"/>
  <c r="P216" s="1"/>
  <c r="I216"/>
  <c r="K216" s="1"/>
  <c r="Q216" s="1"/>
  <c r="W215"/>
  <c r="J215"/>
  <c r="P215" s="1"/>
  <c r="I215"/>
  <c r="K215" s="1"/>
  <c r="Q215" s="1"/>
  <c r="W214"/>
  <c r="J214"/>
  <c r="I214"/>
  <c r="K214" s="1"/>
  <c r="Q214" s="1"/>
  <c r="K213"/>
  <c r="J213"/>
  <c r="S211"/>
  <c r="R211"/>
  <c r="F211"/>
  <c r="E211"/>
  <c r="D211"/>
  <c r="C211"/>
  <c r="J210"/>
  <c r="N210" s="1"/>
  <c r="I210"/>
  <c r="K210" s="1"/>
  <c r="W209"/>
  <c r="J209"/>
  <c r="N209" s="1"/>
  <c r="I209"/>
  <c r="K209" s="1"/>
  <c r="W208"/>
  <c r="P208"/>
  <c r="I208"/>
  <c r="K208" s="1"/>
  <c r="Q208" s="1"/>
  <c r="W207"/>
  <c r="J207"/>
  <c r="P207" s="1"/>
  <c r="I207"/>
  <c r="K207" s="1"/>
  <c r="W206"/>
  <c r="J206"/>
  <c r="N206" s="1"/>
  <c r="I206"/>
  <c r="K206" s="1"/>
  <c r="W205"/>
  <c r="Q205"/>
  <c r="P205"/>
  <c r="O205"/>
  <c r="N205"/>
  <c r="I205"/>
  <c r="W204"/>
  <c r="P204"/>
  <c r="K204"/>
  <c r="Q204" s="1"/>
  <c r="W203"/>
  <c r="Q203"/>
  <c r="K203"/>
  <c r="J203"/>
  <c r="P203" s="1"/>
  <c r="I203"/>
  <c r="W202"/>
  <c r="K202"/>
  <c r="J202"/>
  <c r="I202"/>
  <c r="W201"/>
  <c r="J201"/>
  <c r="P201" s="1"/>
  <c r="I201"/>
  <c r="K201" s="1"/>
  <c r="Q201" s="1"/>
  <c r="W200"/>
  <c r="P200"/>
  <c r="K200"/>
  <c r="Q200" s="1"/>
  <c r="W199"/>
  <c r="K199"/>
  <c r="J199"/>
  <c r="I199"/>
  <c r="W198"/>
  <c r="M198"/>
  <c r="J198"/>
  <c r="I198"/>
  <c r="K198" s="1"/>
  <c r="W197"/>
  <c r="M197"/>
  <c r="K197"/>
  <c r="Q197" s="1"/>
  <c r="J197"/>
  <c r="N197" s="1"/>
  <c r="I197"/>
  <c r="W196"/>
  <c r="M196"/>
  <c r="M211" s="1"/>
  <c r="K196"/>
  <c r="J196"/>
  <c r="I196"/>
  <c r="W195"/>
  <c r="K195"/>
  <c r="Q195" s="1"/>
  <c r="J195"/>
  <c r="P195" s="1"/>
  <c r="I195"/>
  <c r="W194"/>
  <c r="J194"/>
  <c r="N194" s="1"/>
  <c r="I194"/>
  <c r="K194" s="1"/>
  <c r="W193"/>
  <c r="P193"/>
  <c r="K193"/>
  <c r="O193" s="1"/>
  <c r="J193"/>
  <c r="N193" s="1"/>
  <c r="I193"/>
  <c r="W192"/>
  <c r="M192"/>
  <c r="L192"/>
  <c r="K192"/>
  <c r="Q192" s="1"/>
  <c r="J192"/>
  <c r="P192" s="1"/>
  <c r="I192"/>
  <c r="U186"/>
  <c r="U187" s="1"/>
  <c r="S186"/>
  <c r="S187" s="1"/>
  <c r="R186"/>
  <c r="R187" s="1"/>
  <c r="L186"/>
  <c r="L187" s="1"/>
  <c r="H186"/>
  <c r="H187" s="1"/>
  <c r="F186"/>
  <c r="F187" s="1"/>
  <c r="E186"/>
  <c r="E187" s="1"/>
  <c r="D186"/>
  <c r="D187" s="1"/>
  <c r="C186"/>
  <c r="C187" s="1"/>
  <c r="W185"/>
  <c r="J185"/>
  <c r="P185" s="1"/>
  <c r="I185"/>
  <c r="K185" s="1"/>
  <c r="Q185" s="1"/>
  <c r="W184"/>
  <c r="J184"/>
  <c r="P184" s="1"/>
  <c r="I184"/>
  <c r="K184" s="1"/>
  <c r="W183"/>
  <c r="K183"/>
  <c r="Q183" s="1"/>
  <c r="J183"/>
  <c r="P183" s="1"/>
  <c r="I183"/>
  <c r="W182"/>
  <c r="J182"/>
  <c r="P182" s="1"/>
  <c r="I182"/>
  <c r="K182" s="1"/>
  <c r="W181"/>
  <c r="K181"/>
  <c r="Q181" s="1"/>
  <c r="J181"/>
  <c r="P181" s="1"/>
  <c r="I181"/>
  <c r="W180"/>
  <c r="J180"/>
  <c r="P180" s="1"/>
  <c r="I180"/>
  <c r="K180" s="1"/>
  <c r="W179"/>
  <c r="J179"/>
  <c r="P179" s="1"/>
  <c r="I179"/>
  <c r="K179" s="1"/>
  <c r="Q179" s="1"/>
  <c r="W178"/>
  <c r="J178"/>
  <c r="P178" s="1"/>
  <c r="I178"/>
  <c r="K178" s="1"/>
  <c r="W177"/>
  <c r="J177"/>
  <c r="P177" s="1"/>
  <c r="I177"/>
  <c r="K177" s="1"/>
  <c r="Q177" s="1"/>
  <c r="W176"/>
  <c r="M176"/>
  <c r="O176" s="1"/>
  <c r="K176"/>
  <c r="Q176" s="1"/>
  <c r="J176"/>
  <c r="P176" s="1"/>
  <c r="I176"/>
  <c r="W175"/>
  <c r="N175"/>
  <c r="M175"/>
  <c r="J175"/>
  <c r="P175" s="1"/>
  <c r="I175"/>
  <c r="K175" s="1"/>
  <c r="W174"/>
  <c r="N174"/>
  <c r="M174"/>
  <c r="J174"/>
  <c r="P174" s="1"/>
  <c r="I174"/>
  <c r="K174" s="1"/>
  <c r="Q174" s="1"/>
  <c r="W173"/>
  <c r="J173"/>
  <c r="P173" s="1"/>
  <c r="I173"/>
  <c r="K173" s="1"/>
  <c r="Q173" s="1"/>
  <c r="W172"/>
  <c r="J172"/>
  <c r="I172"/>
  <c r="K172" s="1"/>
  <c r="W171"/>
  <c r="J171"/>
  <c r="P171" s="1"/>
  <c r="I171"/>
  <c r="W170"/>
  <c r="M170"/>
  <c r="J170"/>
  <c r="N170" s="1"/>
  <c r="I170"/>
  <c r="K170" s="1"/>
  <c r="Q170" s="1"/>
  <c r="W169"/>
  <c r="M169"/>
  <c r="O169" s="1"/>
  <c r="K169"/>
  <c r="J169"/>
  <c r="P169" s="1"/>
  <c r="I169"/>
  <c r="I168"/>
  <c r="U165"/>
  <c r="U166" s="1"/>
  <c r="S165"/>
  <c r="S166" s="1"/>
  <c r="R165"/>
  <c r="R166" s="1"/>
  <c r="M165"/>
  <c r="M166" s="1"/>
  <c r="L165"/>
  <c r="L166" s="1"/>
  <c r="H165"/>
  <c r="H166" s="1"/>
  <c r="F165"/>
  <c r="F166" s="1"/>
  <c r="E165"/>
  <c r="E166" s="1"/>
  <c r="D165"/>
  <c r="D166" s="1"/>
  <c r="C165"/>
  <c r="C166" s="1"/>
  <c r="W164"/>
  <c r="J164"/>
  <c r="P164" s="1"/>
  <c r="I164"/>
  <c r="K164" s="1"/>
  <c r="W163"/>
  <c r="K163"/>
  <c r="Q163" s="1"/>
  <c r="J163"/>
  <c r="P163" s="1"/>
  <c r="I163"/>
  <c r="W162"/>
  <c r="J162"/>
  <c r="P162" s="1"/>
  <c r="I162"/>
  <c r="K162" s="1"/>
  <c r="W161"/>
  <c r="J161"/>
  <c r="P161" s="1"/>
  <c r="I161"/>
  <c r="K161" s="1"/>
  <c r="Q161" s="1"/>
  <c r="W160"/>
  <c r="J160"/>
  <c r="P160" s="1"/>
  <c r="I160"/>
  <c r="K160" s="1"/>
  <c r="W159"/>
  <c r="J159"/>
  <c r="P159" s="1"/>
  <c r="I159"/>
  <c r="K159" s="1"/>
  <c r="Q159" s="1"/>
  <c r="W158"/>
  <c r="J158"/>
  <c r="P158" s="1"/>
  <c r="I158"/>
  <c r="K158" s="1"/>
  <c r="W157"/>
  <c r="K157"/>
  <c r="Q157" s="1"/>
  <c r="J157"/>
  <c r="P157" s="1"/>
  <c r="I157"/>
  <c r="W156"/>
  <c r="J156"/>
  <c r="P156" s="1"/>
  <c r="I156"/>
  <c r="K156" s="1"/>
  <c r="Q156" s="1"/>
  <c r="W155"/>
  <c r="Q155"/>
  <c r="K155"/>
  <c r="J155"/>
  <c r="P155" s="1"/>
  <c r="I155"/>
  <c r="W154"/>
  <c r="J154"/>
  <c r="P154" s="1"/>
  <c r="I154"/>
  <c r="K154" s="1"/>
  <c r="Q154" s="1"/>
  <c r="W153"/>
  <c r="K153"/>
  <c r="J153"/>
  <c r="P153" s="1"/>
  <c r="I153"/>
  <c r="W152"/>
  <c r="J152"/>
  <c r="P152" s="1"/>
  <c r="I152"/>
  <c r="K152" s="1"/>
  <c r="Q152" s="1"/>
  <c r="W151"/>
  <c r="J151"/>
  <c r="P151" s="1"/>
  <c r="I151"/>
  <c r="K151" s="1"/>
  <c r="W150"/>
  <c r="J150"/>
  <c r="P150" s="1"/>
  <c r="I150"/>
  <c r="K150" s="1"/>
  <c r="Q150" s="1"/>
  <c r="W149"/>
  <c r="J149"/>
  <c r="P149" s="1"/>
  <c r="I149"/>
  <c r="K149" s="1"/>
  <c r="Q149" s="1"/>
  <c r="W148"/>
  <c r="J148"/>
  <c r="P148" s="1"/>
  <c r="I148"/>
  <c r="K146"/>
  <c r="J146"/>
  <c r="U144"/>
  <c r="S144"/>
  <c r="R144"/>
  <c r="M144"/>
  <c r="L144"/>
  <c r="H144"/>
  <c r="F144"/>
  <c r="E144"/>
  <c r="D144"/>
  <c r="C144"/>
  <c r="W143"/>
  <c r="J143"/>
  <c r="P143" s="1"/>
  <c r="I143"/>
  <c r="K143" s="1"/>
  <c r="Q143" s="1"/>
  <c r="W142"/>
  <c r="W144" s="1"/>
  <c r="V142"/>
  <c r="K142"/>
  <c r="Q142" s="1"/>
  <c r="Q144" s="1"/>
  <c r="J142"/>
  <c r="P142" s="1"/>
  <c r="I142"/>
  <c r="K141"/>
  <c r="J141"/>
  <c r="U140"/>
  <c r="S140"/>
  <c r="R140"/>
  <c r="L140"/>
  <c r="H140"/>
  <c r="F140"/>
  <c r="E140"/>
  <c r="D140"/>
  <c r="C140"/>
  <c r="W139"/>
  <c r="N139"/>
  <c r="M139"/>
  <c r="J139"/>
  <c r="P139" s="1"/>
  <c r="I139"/>
  <c r="K139" s="1"/>
  <c r="W138"/>
  <c r="M138"/>
  <c r="J138"/>
  <c r="N138" s="1"/>
  <c r="I138"/>
  <c r="K138" s="1"/>
  <c r="Q138" s="1"/>
  <c r="W137"/>
  <c r="M137"/>
  <c r="O137" s="1"/>
  <c r="K137"/>
  <c r="J137"/>
  <c r="I137"/>
  <c r="W136"/>
  <c r="N136"/>
  <c r="M136"/>
  <c r="J136"/>
  <c r="I136"/>
  <c r="U134"/>
  <c r="S134"/>
  <c r="R134"/>
  <c r="M134"/>
  <c r="L134"/>
  <c r="H134"/>
  <c r="F134"/>
  <c r="E134"/>
  <c r="D134"/>
  <c r="C134"/>
  <c r="W133"/>
  <c r="N133"/>
  <c r="J133"/>
  <c r="P133" s="1"/>
  <c r="I133"/>
  <c r="K133" s="1"/>
  <c r="W132"/>
  <c r="J132"/>
  <c r="P132" s="1"/>
  <c r="I132"/>
  <c r="K132" s="1"/>
  <c r="Q132" s="1"/>
  <c r="W131"/>
  <c r="J131"/>
  <c r="P131" s="1"/>
  <c r="I131"/>
  <c r="K131" s="1"/>
  <c r="O131" s="1"/>
  <c r="W130"/>
  <c r="J130"/>
  <c r="N130" s="1"/>
  <c r="I130"/>
  <c r="K130" s="1"/>
  <c r="Q130" s="1"/>
  <c r="W129"/>
  <c r="K129"/>
  <c r="O129" s="1"/>
  <c r="J129"/>
  <c r="P129" s="1"/>
  <c r="I129"/>
  <c r="W128"/>
  <c r="P128"/>
  <c r="O128"/>
  <c r="J128"/>
  <c r="N128" s="1"/>
  <c r="I128"/>
  <c r="K128" s="1"/>
  <c r="Q128" s="1"/>
  <c r="W127"/>
  <c r="K127"/>
  <c r="J127"/>
  <c r="P127" s="1"/>
  <c r="I127"/>
  <c r="W126"/>
  <c r="J126"/>
  <c r="N126" s="1"/>
  <c r="I126"/>
  <c r="W125"/>
  <c r="N125"/>
  <c r="J125"/>
  <c r="I125"/>
  <c r="K125" s="1"/>
  <c r="Q125" s="1"/>
  <c r="W124"/>
  <c r="K124"/>
  <c r="Q124" s="1"/>
  <c r="J124"/>
  <c r="P124" s="1"/>
  <c r="K123"/>
  <c r="J123"/>
  <c r="U120"/>
  <c r="S120"/>
  <c r="R120"/>
  <c r="M120"/>
  <c r="L120"/>
  <c r="H120"/>
  <c r="F120"/>
  <c r="E120"/>
  <c r="D120"/>
  <c r="C120"/>
  <c r="W119"/>
  <c r="K119"/>
  <c r="Q119" s="1"/>
  <c r="J119"/>
  <c r="P119" s="1"/>
  <c r="I119"/>
  <c r="W118"/>
  <c r="Q118"/>
  <c r="J118"/>
  <c r="P118" s="1"/>
  <c r="I118"/>
  <c r="W117"/>
  <c r="J117"/>
  <c r="I117"/>
  <c r="K117" s="1"/>
  <c r="Q117" s="1"/>
  <c r="W116"/>
  <c r="K116"/>
  <c r="Q116" s="1"/>
  <c r="J116"/>
  <c r="I116"/>
  <c r="U114"/>
  <c r="S114"/>
  <c r="R114"/>
  <c r="M114"/>
  <c r="L114"/>
  <c r="H114"/>
  <c r="F114"/>
  <c r="E114"/>
  <c r="D114"/>
  <c r="C114"/>
  <c r="W113"/>
  <c r="J113"/>
  <c r="P113" s="1"/>
  <c r="I113"/>
  <c r="K113" s="1"/>
  <c r="Q113" s="1"/>
  <c r="W112"/>
  <c r="J112"/>
  <c r="P112" s="1"/>
  <c r="I112"/>
  <c r="K112" s="1"/>
  <c r="W111"/>
  <c r="J111"/>
  <c r="I111"/>
  <c r="K111" s="1"/>
  <c r="Q111" s="1"/>
  <c r="W110"/>
  <c r="J110"/>
  <c r="P110" s="1"/>
  <c r="I110"/>
  <c r="I114" s="1"/>
  <c r="W109"/>
  <c r="Q109"/>
  <c r="P109"/>
  <c r="U108"/>
  <c r="S108"/>
  <c r="R108"/>
  <c r="M108"/>
  <c r="L108"/>
  <c r="H108"/>
  <c r="F108"/>
  <c r="E108"/>
  <c r="D108"/>
  <c r="C108"/>
  <c r="W107"/>
  <c r="P107"/>
  <c r="K107"/>
  <c r="Q107" s="1"/>
  <c r="J107"/>
  <c r="I107"/>
  <c r="W106"/>
  <c r="J106"/>
  <c r="P106" s="1"/>
  <c r="I106"/>
  <c r="K106" s="1"/>
  <c r="Q106" s="1"/>
  <c r="W105"/>
  <c r="K105"/>
  <c r="O105" s="1"/>
  <c r="J105"/>
  <c r="N105" s="1"/>
  <c r="I105"/>
  <c r="W104"/>
  <c r="J104"/>
  <c r="P104" s="1"/>
  <c r="I104"/>
  <c r="W103"/>
  <c r="V103"/>
  <c r="X103" s="1"/>
  <c r="Q103"/>
  <c r="P103"/>
  <c r="U102"/>
  <c r="S102"/>
  <c r="R102"/>
  <c r="M102"/>
  <c r="L102"/>
  <c r="H102"/>
  <c r="F102"/>
  <c r="E102"/>
  <c r="D102"/>
  <c r="C102"/>
  <c r="W101"/>
  <c r="K101"/>
  <c r="J101"/>
  <c r="P101" s="1"/>
  <c r="I101"/>
  <c r="W100"/>
  <c r="J100"/>
  <c r="N100" s="1"/>
  <c r="I100"/>
  <c r="K100" s="1"/>
  <c r="Q100" s="1"/>
  <c r="W99"/>
  <c r="N99"/>
  <c r="J99"/>
  <c r="P99" s="1"/>
  <c r="I99"/>
  <c r="K99" s="1"/>
  <c r="W98"/>
  <c r="P98"/>
  <c r="J98"/>
  <c r="I98"/>
  <c r="K98" s="1"/>
  <c r="W97"/>
  <c r="V97"/>
  <c r="X97" s="1"/>
  <c r="Q97"/>
  <c r="P97"/>
  <c r="U96"/>
  <c r="S96"/>
  <c r="R96"/>
  <c r="M96"/>
  <c r="L96"/>
  <c r="H96"/>
  <c r="F96"/>
  <c r="E96"/>
  <c r="D96"/>
  <c r="C96"/>
  <c r="W95"/>
  <c r="W96" s="1"/>
  <c r="N95"/>
  <c r="J95"/>
  <c r="P95" s="1"/>
  <c r="I95"/>
  <c r="K95" s="1"/>
  <c r="Q95" s="1"/>
  <c r="W94"/>
  <c r="J94"/>
  <c r="N94" s="1"/>
  <c r="I94"/>
  <c r="K94" s="1"/>
  <c r="W93"/>
  <c r="J93"/>
  <c r="P93" s="1"/>
  <c r="I93"/>
  <c r="K93" s="1"/>
  <c r="Q93" s="1"/>
  <c r="W92"/>
  <c r="K92"/>
  <c r="J92"/>
  <c r="N92" s="1"/>
  <c r="I92"/>
  <c r="W91"/>
  <c r="V91"/>
  <c r="X91" s="1"/>
  <c r="Q91"/>
  <c r="P91"/>
  <c r="U90"/>
  <c r="S90"/>
  <c r="R90"/>
  <c r="M90"/>
  <c r="L90"/>
  <c r="H90"/>
  <c r="F90"/>
  <c r="E90"/>
  <c r="D90"/>
  <c r="C90"/>
  <c r="W89"/>
  <c r="J89"/>
  <c r="I89"/>
  <c r="K89" s="1"/>
  <c r="Q89" s="1"/>
  <c r="W88"/>
  <c r="J88"/>
  <c r="P88" s="1"/>
  <c r="I88"/>
  <c r="K88" s="1"/>
  <c r="Q88" s="1"/>
  <c r="W87"/>
  <c r="Q87"/>
  <c r="P87"/>
  <c r="W86"/>
  <c r="J86"/>
  <c r="P86" s="1"/>
  <c r="I86"/>
  <c r="W85"/>
  <c r="V85"/>
  <c r="X85" s="1"/>
  <c r="P85"/>
  <c r="K85"/>
  <c r="Q85" s="1"/>
  <c r="J85"/>
  <c r="I85"/>
  <c r="W84"/>
  <c r="V84"/>
  <c r="X84" s="1"/>
  <c r="Q84"/>
  <c r="P84"/>
  <c r="U83"/>
  <c r="S83"/>
  <c r="R83"/>
  <c r="O83"/>
  <c r="M83"/>
  <c r="L83"/>
  <c r="K83"/>
  <c r="I83"/>
  <c r="H83"/>
  <c r="F83"/>
  <c r="E83"/>
  <c r="D83"/>
  <c r="C83"/>
  <c r="W82"/>
  <c r="W83" s="1"/>
  <c r="Q82"/>
  <c r="Q83" s="1"/>
  <c r="P82"/>
  <c r="P83" s="1"/>
  <c r="O82"/>
  <c r="J82"/>
  <c r="J83" s="1"/>
  <c r="U81"/>
  <c r="S81"/>
  <c r="R81"/>
  <c r="M81"/>
  <c r="L81"/>
  <c r="H81"/>
  <c r="F81"/>
  <c r="E81"/>
  <c r="D81"/>
  <c r="C81"/>
  <c r="W80"/>
  <c r="J80"/>
  <c r="P80" s="1"/>
  <c r="I80"/>
  <c r="K80" s="1"/>
  <c r="Q80" s="1"/>
  <c r="W79"/>
  <c r="N79"/>
  <c r="J79"/>
  <c r="P79" s="1"/>
  <c r="I79"/>
  <c r="O79" s="1"/>
  <c r="W78"/>
  <c r="V78"/>
  <c r="X78" s="1"/>
  <c r="Q78"/>
  <c r="P78"/>
  <c r="S76"/>
  <c r="R76"/>
  <c r="R77" s="1"/>
  <c r="M76"/>
  <c r="H76"/>
  <c r="F76"/>
  <c r="E76"/>
  <c r="D76"/>
  <c r="C76"/>
  <c r="W75"/>
  <c r="J75"/>
  <c r="P75" s="1"/>
  <c r="I75"/>
  <c r="K75" s="1"/>
  <c r="Q75" s="1"/>
  <c r="W74"/>
  <c r="J74"/>
  <c r="N74" s="1"/>
  <c r="I74"/>
  <c r="K74" s="1"/>
  <c r="O74" s="1"/>
  <c r="W73"/>
  <c r="J73"/>
  <c r="P73" s="1"/>
  <c r="I73"/>
  <c r="K73" s="1"/>
  <c r="Q73" s="1"/>
  <c r="W72"/>
  <c r="K72"/>
  <c r="Q72" s="1"/>
  <c r="J72"/>
  <c r="P72" s="1"/>
  <c r="I72"/>
  <c r="W71"/>
  <c r="J71"/>
  <c r="P71" s="1"/>
  <c r="I71"/>
  <c r="K71" s="1"/>
  <c r="Q71" s="1"/>
  <c r="W70"/>
  <c r="J70"/>
  <c r="N70" s="1"/>
  <c r="I70"/>
  <c r="K70" s="1"/>
  <c r="O70" s="1"/>
  <c r="W69"/>
  <c r="N69"/>
  <c r="J69"/>
  <c r="P69" s="1"/>
  <c r="I69"/>
  <c r="K69" s="1"/>
  <c r="Q69" s="1"/>
  <c r="W68"/>
  <c r="P68"/>
  <c r="J68"/>
  <c r="N68" s="1"/>
  <c r="I68"/>
  <c r="K68" s="1"/>
  <c r="W67"/>
  <c r="J67"/>
  <c r="P67" s="1"/>
  <c r="I67"/>
  <c r="K67" s="1"/>
  <c r="Q67" s="1"/>
  <c r="W66"/>
  <c r="J66"/>
  <c r="I66"/>
  <c r="K66" s="1"/>
  <c r="W65"/>
  <c r="J65"/>
  <c r="I65"/>
  <c r="K65" s="1"/>
  <c r="Q65" s="1"/>
  <c r="W64"/>
  <c r="K64"/>
  <c r="O64" s="1"/>
  <c r="J64"/>
  <c r="I64"/>
  <c r="W63"/>
  <c r="J63"/>
  <c r="I63"/>
  <c r="K63" s="1"/>
  <c r="Q63" s="1"/>
  <c r="W62"/>
  <c r="J62"/>
  <c r="I62"/>
  <c r="K62" s="1"/>
  <c r="W61"/>
  <c r="K61"/>
  <c r="J61"/>
  <c r="P61" s="1"/>
  <c r="I61"/>
  <c r="W60"/>
  <c r="J60"/>
  <c r="P60" s="1"/>
  <c r="I60"/>
  <c r="K60" s="1"/>
  <c r="W59"/>
  <c r="K59"/>
  <c r="J59"/>
  <c r="P59" s="1"/>
  <c r="I59"/>
  <c r="W58"/>
  <c r="J58"/>
  <c r="P58" s="1"/>
  <c r="I58"/>
  <c r="K58" s="1"/>
  <c r="W57"/>
  <c r="J57"/>
  <c r="P57" s="1"/>
  <c r="I57"/>
  <c r="K57" s="1"/>
  <c r="W56"/>
  <c r="J56"/>
  <c r="P56" s="1"/>
  <c r="I56"/>
  <c r="K56" s="1"/>
  <c r="W55"/>
  <c r="J55"/>
  <c r="P55" s="1"/>
  <c r="I55"/>
  <c r="K55" s="1"/>
  <c r="O55" s="1"/>
  <c r="W54"/>
  <c r="W76" s="1"/>
  <c r="W77" s="1"/>
  <c r="J54"/>
  <c r="P54" s="1"/>
  <c r="P76" s="1"/>
  <c r="P77" s="1"/>
  <c r="I54"/>
  <c r="I76" s="1"/>
  <c r="U52"/>
  <c r="S52"/>
  <c r="R52"/>
  <c r="M52"/>
  <c r="L52"/>
  <c r="H52"/>
  <c r="H77" s="1"/>
  <c r="F52"/>
  <c r="E52"/>
  <c r="D52"/>
  <c r="C52"/>
  <c r="C77" s="1"/>
  <c r="W51"/>
  <c r="N51"/>
  <c r="K51"/>
  <c r="O51" s="1"/>
  <c r="J51"/>
  <c r="P51" s="1"/>
  <c r="I51"/>
  <c r="W50"/>
  <c r="J50"/>
  <c r="P50" s="1"/>
  <c r="I50"/>
  <c r="K50" s="1"/>
  <c r="W49"/>
  <c r="K49"/>
  <c r="J49"/>
  <c r="P49" s="1"/>
  <c r="I49"/>
  <c r="W48"/>
  <c r="J48"/>
  <c r="P48" s="1"/>
  <c r="I48"/>
  <c r="I52" s="1"/>
  <c r="W47"/>
  <c r="V47"/>
  <c r="X47" s="1"/>
  <c r="Q47"/>
  <c r="P47"/>
  <c r="W46"/>
  <c r="V46"/>
  <c r="X46" s="1"/>
  <c r="Q46"/>
  <c r="P46"/>
  <c r="S44"/>
  <c r="S45" s="1"/>
  <c r="M44"/>
  <c r="H44"/>
  <c r="H45" s="1"/>
  <c r="F44"/>
  <c r="F45" s="1"/>
  <c r="E44"/>
  <c r="E45" s="1"/>
  <c r="D44"/>
  <c r="D45" s="1"/>
  <c r="C44"/>
  <c r="C45" s="1"/>
  <c r="J43"/>
  <c r="P43" s="1"/>
  <c r="I43"/>
  <c r="K43" s="1"/>
  <c r="J42"/>
  <c r="I42"/>
  <c r="K42" s="1"/>
  <c r="K41"/>
  <c r="J41"/>
  <c r="P41" s="1"/>
  <c r="I41"/>
  <c r="J40"/>
  <c r="P40" s="1"/>
  <c r="I40"/>
  <c r="I44" s="1"/>
  <c r="K39"/>
  <c r="J39"/>
  <c r="P39" s="1"/>
  <c r="I39"/>
  <c r="W38"/>
  <c r="J38"/>
  <c r="P38" s="1"/>
  <c r="I38"/>
  <c r="K38" s="1"/>
  <c r="K37"/>
  <c r="O37" s="1"/>
  <c r="J37"/>
  <c r="P37" s="1"/>
  <c r="I37"/>
  <c r="J36"/>
  <c r="P36" s="1"/>
  <c r="I36"/>
  <c r="K36" s="1"/>
  <c r="N35"/>
  <c r="J35"/>
  <c r="P35" s="1"/>
  <c r="I35"/>
  <c r="K35" s="1"/>
  <c r="Q35" s="1"/>
  <c r="J34"/>
  <c r="P34" s="1"/>
  <c r="I34"/>
  <c r="K34" s="1"/>
  <c r="K33"/>
  <c r="Q33" s="1"/>
  <c r="J33"/>
  <c r="P33" s="1"/>
  <c r="I33"/>
  <c r="J32"/>
  <c r="P32" s="1"/>
  <c r="I32"/>
  <c r="K32" s="1"/>
  <c r="N31"/>
  <c r="J31"/>
  <c r="P31" s="1"/>
  <c r="I31"/>
  <c r="K31" s="1"/>
  <c r="Q31" s="1"/>
  <c r="J30"/>
  <c r="P30" s="1"/>
  <c r="I30"/>
  <c r="K30" s="1"/>
  <c r="J29"/>
  <c r="P29" s="1"/>
  <c r="I29"/>
  <c r="K29" s="1"/>
  <c r="Q29" s="1"/>
  <c r="J28"/>
  <c r="P28" s="1"/>
  <c r="I28"/>
  <c r="K28" s="1"/>
  <c r="N27"/>
  <c r="K27"/>
  <c r="O27" s="1"/>
  <c r="J27"/>
  <c r="P27" s="1"/>
  <c r="I27"/>
  <c r="J26"/>
  <c r="P26" s="1"/>
  <c r="I26"/>
  <c r="K26" s="1"/>
  <c r="J25"/>
  <c r="P25" s="1"/>
  <c r="I25"/>
  <c r="K25" s="1"/>
  <c r="Q25" s="1"/>
  <c r="J24"/>
  <c r="P24" s="1"/>
  <c r="I24"/>
  <c r="K24" s="1"/>
  <c r="K23"/>
  <c r="O23" s="1"/>
  <c r="J23"/>
  <c r="P23" s="1"/>
  <c r="P44" s="1"/>
  <c r="P45" s="1"/>
  <c r="I23"/>
  <c r="O22"/>
  <c r="U21"/>
  <c r="S21"/>
  <c r="R21"/>
  <c r="M21"/>
  <c r="L21"/>
  <c r="H21"/>
  <c r="F21"/>
  <c r="E21"/>
  <c r="D21"/>
  <c r="C21"/>
  <c r="W20"/>
  <c r="J20"/>
  <c r="N20" s="1"/>
  <c r="I20"/>
  <c r="K20" s="1"/>
  <c r="Q20" s="1"/>
  <c r="W19"/>
  <c r="J19"/>
  <c r="P19" s="1"/>
  <c r="I19"/>
  <c r="K19" s="1"/>
  <c r="Q19" s="1"/>
  <c r="W18"/>
  <c r="J18"/>
  <c r="P18" s="1"/>
  <c r="I18"/>
  <c r="O18" s="1"/>
  <c r="W17"/>
  <c r="W21" s="1"/>
  <c r="V21"/>
  <c r="V45" s="1"/>
  <c r="K17"/>
  <c r="J17"/>
  <c r="I17"/>
  <c r="K16"/>
  <c r="J16"/>
  <c r="K15"/>
  <c r="J15"/>
  <c r="K14"/>
  <c r="J14"/>
  <c r="K13"/>
  <c r="J13"/>
  <c r="K12"/>
  <c r="J12"/>
  <c r="K11"/>
  <c r="J11"/>
  <c r="K10"/>
  <c r="J10"/>
  <c r="K9"/>
  <c r="J9"/>
  <c r="N8"/>
  <c r="K8"/>
  <c r="J8"/>
  <c r="K7"/>
  <c r="J7"/>
  <c r="O99" l="1"/>
  <c r="Q99"/>
  <c r="O269"/>
  <c r="Q269"/>
  <c r="O94"/>
  <c r="Q94"/>
  <c r="O230"/>
  <c r="Q230"/>
  <c r="Q120"/>
  <c r="O307"/>
  <c r="Q307"/>
  <c r="O282"/>
  <c r="Q282"/>
  <c r="O68"/>
  <c r="Q68"/>
  <c r="O133"/>
  <c r="Q133"/>
  <c r="O301"/>
  <c r="Q301"/>
  <c r="O261"/>
  <c r="L65"/>
  <c r="N65" s="1"/>
  <c r="N237"/>
  <c r="J239"/>
  <c r="X238"/>
  <c r="X239" s="1"/>
  <c r="V239"/>
  <c r="L63"/>
  <c r="N63" s="1"/>
  <c r="P267"/>
  <c r="P272" s="1"/>
  <c r="J272"/>
  <c r="N272" s="1"/>
  <c r="X348"/>
  <c r="X358" s="1"/>
  <c r="X381" s="1"/>
  <c r="V358"/>
  <c r="V381" s="1"/>
  <c r="H121"/>
  <c r="J21"/>
  <c r="N21" s="1"/>
  <c r="I90"/>
  <c r="W114"/>
  <c r="F121"/>
  <c r="Q137"/>
  <c r="P138"/>
  <c r="N166"/>
  <c r="Q169"/>
  <c r="P170"/>
  <c r="W272"/>
  <c r="I358"/>
  <c r="N372"/>
  <c r="N17"/>
  <c r="N23"/>
  <c r="N33"/>
  <c r="N37"/>
  <c r="W52"/>
  <c r="Q64"/>
  <c r="O69"/>
  <c r="F77"/>
  <c r="S77"/>
  <c r="K79"/>
  <c r="K81" s="1"/>
  <c r="O81" s="1"/>
  <c r="K86"/>
  <c r="P92"/>
  <c r="N93"/>
  <c r="U121"/>
  <c r="N129"/>
  <c r="Q139"/>
  <c r="I144"/>
  <c r="P165"/>
  <c r="P166" s="1"/>
  <c r="I186"/>
  <c r="I187" s="1"/>
  <c r="I188" s="1"/>
  <c r="D188"/>
  <c r="W211"/>
  <c r="Q198"/>
  <c r="O217"/>
  <c r="N228"/>
  <c r="K237"/>
  <c r="Q237" s="1"/>
  <c r="Q239" s="1"/>
  <c r="P243"/>
  <c r="I250"/>
  <c r="N247"/>
  <c r="I254"/>
  <c r="N271"/>
  <c r="Q280"/>
  <c r="P287"/>
  <c r="O288"/>
  <c r="N289"/>
  <c r="Q295"/>
  <c r="N303"/>
  <c r="O306"/>
  <c r="J333"/>
  <c r="O330"/>
  <c r="N337"/>
  <c r="W344"/>
  <c r="I380"/>
  <c r="C381"/>
  <c r="H381"/>
  <c r="N364"/>
  <c r="X142"/>
  <c r="X144" s="1"/>
  <c r="V144"/>
  <c r="L62"/>
  <c r="L76" s="1"/>
  <c r="L77" s="1"/>
  <c r="L64"/>
  <c r="P64" s="1"/>
  <c r="X274"/>
  <c r="X276" s="1"/>
  <c r="V276"/>
  <c r="P81"/>
  <c r="C121"/>
  <c r="S121"/>
  <c r="D77"/>
  <c r="W81"/>
  <c r="P197"/>
  <c r="I225"/>
  <c r="J243"/>
  <c r="J258"/>
  <c r="I21"/>
  <c r="N55"/>
  <c r="O65"/>
  <c r="N67"/>
  <c r="N86"/>
  <c r="W90"/>
  <c r="O93"/>
  <c r="J96"/>
  <c r="N96" s="1"/>
  <c r="K110"/>
  <c r="Q110" s="1"/>
  <c r="I120"/>
  <c r="M121"/>
  <c r="Q129"/>
  <c r="N131"/>
  <c r="O132"/>
  <c r="M140"/>
  <c r="P144"/>
  <c r="J144"/>
  <c r="N144" s="1"/>
  <c r="J165"/>
  <c r="J166" s="1"/>
  <c r="M186"/>
  <c r="E188"/>
  <c r="E340" s="1"/>
  <c r="E345" s="1"/>
  <c r="E382" s="1"/>
  <c r="J211"/>
  <c r="I211"/>
  <c r="J225"/>
  <c r="Q217"/>
  <c r="J234"/>
  <c r="N234" s="1"/>
  <c r="Q228"/>
  <c r="O229"/>
  <c r="N248"/>
  <c r="N252"/>
  <c r="P253"/>
  <c r="K261"/>
  <c r="N265"/>
  <c r="I265"/>
  <c r="K267"/>
  <c r="Q267" s="1"/>
  <c r="Q271"/>
  <c r="N279"/>
  <c r="N282"/>
  <c r="O289"/>
  <c r="N290"/>
  <c r="P291"/>
  <c r="N292"/>
  <c r="N293"/>
  <c r="N297"/>
  <c r="N299"/>
  <c r="O300"/>
  <c r="Q303"/>
  <c r="N307"/>
  <c r="N309"/>
  <c r="N311"/>
  <c r="O312"/>
  <c r="K333"/>
  <c r="O333" s="1"/>
  <c r="N335"/>
  <c r="J344"/>
  <c r="W358"/>
  <c r="D381"/>
  <c r="M381"/>
  <c r="N378"/>
  <c r="M77"/>
  <c r="X295"/>
  <c r="X326" s="1"/>
  <c r="V326"/>
  <c r="V340" s="1"/>
  <c r="W276"/>
  <c r="W186"/>
  <c r="W187" s="1"/>
  <c r="W140"/>
  <c r="W254"/>
  <c r="V272"/>
  <c r="P362"/>
  <c r="P370"/>
  <c r="P376"/>
  <c r="P366"/>
  <c r="P374"/>
  <c r="Q42"/>
  <c r="O42"/>
  <c r="Q28"/>
  <c r="Q36"/>
  <c r="O36"/>
  <c r="Q50"/>
  <c r="Q30"/>
  <c r="O30"/>
  <c r="Q38"/>
  <c r="O38"/>
  <c r="Q60"/>
  <c r="P52"/>
  <c r="Q26"/>
  <c r="Q34"/>
  <c r="Q56"/>
  <c r="Q58"/>
  <c r="O58"/>
  <c r="O24"/>
  <c r="Q24"/>
  <c r="Q32"/>
  <c r="O32"/>
  <c r="Q62"/>
  <c r="O62"/>
  <c r="I77"/>
  <c r="K96"/>
  <c r="O96" s="1"/>
  <c r="O92"/>
  <c r="I134"/>
  <c r="K126"/>
  <c r="Q164"/>
  <c r="M187"/>
  <c r="J102"/>
  <c r="N102" s="1"/>
  <c r="O125"/>
  <c r="K134"/>
  <c r="O134" s="1"/>
  <c r="K148"/>
  <c r="I165"/>
  <c r="I166" s="1"/>
  <c r="Q158"/>
  <c r="O175"/>
  <c r="Q175"/>
  <c r="Q178"/>
  <c r="O206"/>
  <c r="Q206"/>
  <c r="Q207"/>
  <c r="O207"/>
  <c r="Q17"/>
  <c r="P20"/>
  <c r="Q27"/>
  <c r="Q37"/>
  <c r="Q39"/>
  <c r="Q41"/>
  <c r="I45"/>
  <c r="Q51"/>
  <c r="Q55"/>
  <c r="Q59"/>
  <c r="Q61"/>
  <c r="P17"/>
  <c r="N18"/>
  <c r="O20"/>
  <c r="N24"/>
  <c r="N30"/>
  <c r="N32"/>
  <c r="N36"/>
  <c r="N38"/>
  <c r="N42"/>
  <c r="M45"/>
  <c r="N54"/>
  <c r="N58"/>
  <c r="N62"/>
  <c r="Q66"/>
  <c r="Q70"/>
  <c r="Q74"/>
  <c r="E77"/>
  <c r="J76"/>
  <c r="Q79"/>
  <c r="Q81" s="1"/>
  <c r="J90"/>
  <c r="N90" s="1"/>
  <c r="P94"/>
  <c r="O95"/>
  <c r="I96"/>
  <c r="W102"/>
  <c r="P100"/>
  <c r="P102" s="1"/>
  <c r="Q101"/>
  <c r="I102"/>
  <c r="Q105"/>
  <c r="E121"/>
  <c r="R121"/>
  <c r="L121"/>
  <c r="W134"/>
  <c r="P126"/>
  <c r="Q127"/>
  <c r="P130"/>
  <c r="Q131"/>
  <c r="J140"/>
  <c r="N140" s="1"/>
  <c r="W165"/>
  <c r="W166" s="1"/>
  <c r="W188" s="1"/>
  <c r="Q153"/>
  <c r="O174"/>
  <c r="C188"/>
  <c r="C340" s="1"/>
  <c r="C345" s="1"/>
  <c r="C382" s="1"/>
  <c r="H188"/>
  <c r="Q184"/>
  <c r="L188"/>
  <c r="N187"/>
  <c r="Q98"/>
  <c r="K102"/>
  <c r="I140"/>
  <c r="K136"/>
  <c r="Q160"/>
  <c r="Q180"/>
  <c r="Q23"/>
  <c r="Q43"/>
  <c r="Q49"/>
  <c r="Q57"/>
  <c r="O17"/>
  <c r="K18"/>
  <c r="Q18" s="1"/>
  <c r="O31"/>
  <c r="O33"/>
  <c r="O35"/>
  <c r="K40"/>
  <c r="J44"/>
  <c r="N44" s="1"/>
  <c r="K48"/>
  <c r="J52"/>
  <c r="N52" s="1"/>
  <c r="K54"/>
  <c r="O63"/>
  <c r="P66"/>
  <c r="O67"/>
  <c r="P70"/>
  <c r="P74"/>
  <c r="J81"/>
  <c r="N81" s="1"/>
  <c r="N83"/>
  <c r="P89"/>
  <c r="P90" s="1"/>
  <c r="Q92"/>
  <c r="O100"/>
  <c r="W108"/>
  <c r="P105"/>
  <c r="P108" s="1"/>
  <c r="P111"/>
  <c r="P114" s="1"/>
  <c r="Q112"/>
  <c r="Q114" s="1"/>
  <c r="K114"/>
  <c r="O114" s="1"/>
  <c r="W120"/>
  <c r="P117"/>
  <c r="D121"/>
  <c r="K120"/>
  <c r="J134"/>
  <c r="N134" s="1"/>
  <c r="O130"/>
  <c r="O139"/>
  <c r="Q151"/>
  <c r="P186"/>
  <c r="P187" s="1"/>
  <c r="P188" s="1"/>
  <c r="F188"/>
  <c r="S188"/>
  <c r="S340" s="1"/>
  <c r="S345" s="1"/>
  <c r="S382" s="1"/>
  <c r="I108"/>
  <c r="K104"/>
  <c r="P137"/>
  <c r="N137"/>
  <c r="K144"/>
  <c r="O144" s="1"/>
  <c r="Q162"/>
  <c r="Q182"/>
  <c r="P42"/>
  <c r="P96"/>
  <c r="O102"/>
  <c r="J114"/>
  <c r="N114" s="1"/>
  <c r="J120"/>
  <c r="N120" s="1"/>
  <c r="N196"/>
  <c r="P196"/>
  <c r="Q210"/>
  <c r="O210"/>
  <c r="K239"/>
  <c r="O239" s="1"/>
  <c r="N238"/>
  <c r="P238"/>
  <c r="I243"/>
  <c r="K241"/>
  <c r="Q247"/>
  <c r="O247"/>
  <c r="Q249"/>
  <c r="O249"/>
  <c r="K274"/>
  <c r="K276" s="1"/>
  <c r="I276"/>
  <c r="K281"/>
  <c r="I326"/>
  <c r="Q319"/>
  <c r="Q321"/>
  <c r="Q323"/>
  <c r="N344"/>
  <c r="Q354"/>
  <c r="O368"/>
  <c r="Q368"/>
  <c r="O376"/>
  <c r="Q376"/>
  <c r="I81"/>
  <c r="N82"/>
  <c r="J108"/>
  <c r="N108" s="1"/>
  <c r="P116"/>
  <c r="P125"/>
  <c r="P134" s="1"/>
  <c r="N132"/>
  <c r="O138"/>
  <c r="N169"/>
  <c r="O170"/>
  <c r="K171"/>
  <c r="N176"/>
  <c r="N211"/>
  <c r="N192"/>
  <c r="P194"/>
  <c r="Q196"/>
  <c r="Q211" s="1"/>
  <c r="O198"/>
  <c r="Q199"/>
  <c r="Q202"/>
  <c r="P209"/>
  <c r="Q222"/>
  <c r="O233"/>
  <c r="O276"/>
  <c r="O285"/>
  <c r="Q286"/>
  <c r="Q290"/>
  <c r="O298"/>
  <c r="Q299"/>
  <c r="O305"/>
  <c r="O310"/>
  <c r="Q311"/>
  <c r="P320"/>
  <c r="P322"/>
  <c r="P324"/>
  <c r="N333"/>
  <c r="I381"/>
  <c r="P217"/>
  <c r="N217"/>
  <c r="P227"/>
  <c r="N227"/>
  <c r="O248"/>
  <c r="Q248"/>
  <c r="Q253"/>
  <c r="O253"/>
  <c r="Q356"/>
  <c r="O362"/>
  <c r="Q362"/>
  <c r="O370"/>
  <c r="Q370"/>
  <c r="O378"/>
  <c r="Q378"/>
  <c r="P136"/>
  <c r="J186"/>
  <c r="J187" s="1"/>
  <c r="O196"/>
  <c r="O197"/>
  <c r="P210"/>
  <c r="K218"/>
  <c r="Q218" s="1"/>
  <c r="Q221"/>
  <c r="N225"/>
  <c r="O231"/>
  <c r="Q232"/>
  <c r="J250"/>
  <c r="N250" s="1"/>
  <c r="K250"/>
  <c r="O250" s="1"/>
  <c r="P254"/>
  <c r="Q257"/>
  <c r="Q258" s="1"/>
  <c r="O283"/>
  <c r="Q284"/>
  <c r="O296"/>
  <c r="Q297"/>
  <c r="P304"/>
  <c r="P326" s="1"/>
  <c r="O308"/>
  <c r="Q309"/>
  <c r="J326"/>
  <c r="N326" s="1"/>
  <c r="D340"/>
  <c r="D345" s="1"/>
  <c r="D382" s="1"/>
  <c r="N339"/>
  <c r="P198"/>
  <c r="N198"/>
  <c r="K234"/>
  <c r="O234" s="1"/>
  <c r="Q227"/>
  <c r="O252"/>
  <c r="Q252"/>
  <c r="Q254" s="1"/>
  <c r="N260"/>
  <c r="J261"/>
  <c r="N261" s="1"/>
  <c r="O264"/>
  <c r="K265"/>
  <c r="O265" s="1"/>
  <c r="Q264"/>
  <c r="Q265" s="1"/>
  <c r="Q315"/>
  <c r="Q350"/>
  <c r="O364"/>
  <c r="Q364"/>
  <c r="O372"/>
  <c r="Q372"/>
  <c r="R188"/>
  <c r="P214"/>
  <c r="N239"/>
  <c r="P249"/>
  <c r="P250" s="1"/>
  <c r="Q272"/>
  <c r="H340"/>
  <c r="H345" s="1"/>
  <c r="H382" s="1"/>
  <c r="Q194"/>
  <c r="O194"/>
  <c r="O209"/>
  <c r="Q209"/>
  <c r="N267"/>
  <c r="O292"/>
  <c r="Q292"/>
  <c r="O343"/>
  <c r="Q343"/>
  <c r="Q352"/>
  <c r="O366"/>
  <c r="Q366"/>
  <c r="O374"/>
  <c r="Q374"/>
  <c r="N165"/>
  <c r="U188"/>
  <c r="K211"/>
  <c r="O211" s="1"/>
  <c r="K326"/>
  <c r="O326" s="1"/>
  <c r="F340"/>
  <c r="Q344"/>
  <c r="F345"/>
  <c r="F382"/>
  <c r="Q335"/>
  <c r="Q337"/>
  <c r="P338"/>
  <c r="P342"/>
  <c r="P344" s="1"/>
  <c r="P349"/>
  <c r="P351"/>
  <c r="P353"/>
  <c r="P355"/>
  <c r="P357"/>
  <c r="P361"/>
  <c r="P363"/>
  <c r="P365"/>
  <c r="P367"/>
  <c r="P369"/>
  <c r="P371"/>
  <c r="P373"/>
  <c r="P375"/>
  <c r="P377"/>
  <c r="P379"/>
  <c r="O192"/>
  <c r="Q193"/>
  <c r="P199"/>
  <c r="P202"/>
  <c r="P206"/>
  <c r="N207"/>
  <c r="P221"/>
  <c r="P225" s="1"/>
  <c r="N229"/>
  <c r="N231"/>
  <c r="N233"/>
  <c r="I234"/>
  <c r="P237"/>
  <c r="J254"/>
  <c r="N254" s="1"/>
  <c r="P257"/>
  <c r="P258" s="1"/>
  <c r="K258"/>
  <c r="O260"/>
  <c r="O267"/>
  <c r="N270"/>
  <c r="K272"/>
  <c r="O272" s="1"/>
  <c r="O275"/>
  <c r="Q279"/>
  <c r="N281"/>
  <c r="N283"/>
  <c r="N285"/>
  <c r="O287"/>
  <c r="N288"/>
  <c r="O291"/>
  <c r="N294"/>
  <c r="N296"/>
  <c r="N298"/>
  <c r="N300"/>
  <c r="N302"/>
  <c r="O304"/>
  <c r="N305"/>
  <c r="N308"/>
  <c r="N310"/>
  <c r="N312"/>
  <c r="N317"/>
  <c r="N318"/>
  <c r="O322"/>
  <c r="Q330"/>
  <c r="Q333" s="1"/>
  <c r="P335"/>
  <c r="N336"/>
  <c r="O338"/>
  <c r="O342"/>
  <c r="K348"/>
  <c r="O357"/>
  <c r="J358"/>
  <c r="N358" s="1"/>
  <c r="K360"/>
  <c r="O361"/>
  <c r="O367"/>
  <c r="O369"/>
  <c r="O371"/>
  <c r="O373"/>
  <c r="O375"/>
  <c r="O379"/>
  <c r="J380"/>
  <c r="P264"/>
  <c r="P265" s="1"/>
  <c r="P330"/>
  <c r="P333" s="1"/>
  <c r="K336"/>
  <c r="K339" s="1"/>
  <c r="N342"/>
  <c r="K344"/>
  <c r="P211" l="1"/>
  <c r="Q96"/>
  <c r="P21"/>
  <c r="J381"/>
  <c r="N381" s="1"/>
  <c r="P339"/>
  <c r="Q234"/>
  <c r="Q225"/>
  <c r="J188"/>
  <c r="O237"/>
  <c r="X340"/>
  <c r="N64"/>
  <c r="P63"/>
  <c r="O86"/>
  <c r="K90"/>
  <c r="O90" s="1"/>
  <c r="R340"/>
  <c r="R345" s="1"/>
  <c r="R382" s="1"/>
  <c r="I121"/>
  <c r="I340" s="1"/>
  <c r="I345" s="1"/>
  <c r="I382" s="1"/>
  <c r="Q102"/>
  <c r="Q86"/>
  <c r="Q90" s="1"/>
  <c r="P62"/>
  <c r="P65"/>
  <c r="P380"/>
  <c r="P358"/>
  <c r="Q171"/>
  <c r="Q186" s="1"/>
  <c r="Q187" s="1"/>
  <c r="M188"/>
  <c r="Q336"/>
  <c r="O336"/>
  <c r="K243"/>
  <c r="Q241"/>
  <c r="Q243" s="1"/>
  <c r="Q104"/>
  <c r="Q108" s="1"/>
  <c r="Q121" s="1"/>
  <c r="K108"/>
  <c r="O108" s="1"/>
  <c r="Q48"/>
  <c r="Q52" s="1"/>
  <c r="K52"/>
  <c r="O52" s="1"/>
  <c r="Q126"/>
  <c r="Q134" s="1"/>
  <c r="O126"/>
  <c r="O339"/>
  <c r="P140"/>
  <c r="J45"/>
  <c r="N45" s="1"/>
  <c r="O360"/>
  <c r="Q360"/>
  <c r="Q380" s="1"/>
  <c r="K380"/>
  <c r="Q281"/>
  <c r="Q326" s="1"/>
  <c r="O281"/>
  <c r="O120"/>
  <c r="Q40"/>
  <c r="Q44" s="1"/>
  <c r="K44"/>
  <c r="O136"/>
  <c r="K140"/>
  <c r="O140" s="1"/>
  <c r="Q136"/>
  <c r="Q140" s="1"/>
  <c r="J77"/>
  <c r="N77" s="1"/>
  <c r="N76"/>
  <c r="K165"/>
  <c r="Q148"/>
  <c r="Q165" s="1"/>
  <c r="Q166" s="1"/>
  <c r="N380"/>
  <c r="L340"/>
  <c r="N186"/>
  <c r="Q250"/>
  <c r="Q21"/>
  <c r="K385"/>
  <c r="K386" s="1"/>
  <c r="Q348"/>
  <c r="Q358" s="1"/>
  <c r="K358"/>
  <c r="O358" s="1"/>
  <c r="K76"/>
  <c r="Q54"/>
  <c r="Q76" s="1"/>
  <c r="Q77" s="1"/>
  <c r="O54"/>
  <c r="Q339"/>
  <c r="O344"/>
  <c r="K225"/>
  <c r="O225" s="1"/>
  <c r="K186"/>
  <c r="P120"/>
  <c r="P121" s="1"/>
  <c r="P239"/>
  <c r="P340" s="1"/>
  <c r="P345" s="1"/>
  <c r="J121"/>
  <c r="N121" s="1"/>
  <c r="W121"/>
  <c r="N188"/>
  <c r="Q45"/>
  <c r="K21"/>
  <c r="O21" s="1"/>
  <c r="J340" l="1"/>
  <c r="J345" s="1"/>
  <c r="J382" s="1"/>
  <c r="P381"/>
  <c r="P382" s="1"/>
  <c r="L345"/>
  <c r="M340"/>
  <c r="K77"/>
  <c r="O77" s="1"/>
  <c r="O76"/>
  <c r="K45"/>
  <c r="O45" s="1"/>
  <c r="O44"/>
  <c r="Q381"/>
  <c r="K187"/>
  <c r="O186"/>
  <c r="K381"/>
  <c r="O380"/>
  <c r="K121"/>
  <c r="O121" s="1"/>
  <c r="K166"/>
  <c r="O166" s="1"/>
  <c r="O165"/>
  <c r="Q188"/>
  <c r="Q340" s="1"/>
  <c r="Q345" s="1"/>
  <c r="N340" l="1"/>
  <c r="K188"/>
  <c r="O187"/>
  <c r="N345"/>
  <c r="L382"/>
  <c r="N382" s="1"/>
  <c r="O381"/>
  <c r="M345"/>
  <c r="Q382"/>
  <c r="O188" l="1"/>
  <c r="K340"/>
  <c r="M382"/>
  <c r="K345" l="1"/>
  <c r="O340"/>
  <c r="K382" l="1"/>
  <c r="O345"/>
  <c r="K387" l="1"/>
  <c r="O382"/>
  <c r="W332" i="90" l="1"/>
  <c r="W331"/>
  <c r="W329"/>
  <c r="S380" i="102"/>
  <c r="R380"/>
  <c r="M380"/>
  <c r="M381" s="1"/>
  <c r="H380"/>
  <c r="H381" s="1"/>
  <c r="F380"/>
  <c r="E380"/>
  <c r="D380"/>
  <c r="D381" s="1"/>
  <c r="C380"/>
  <c r="C381" s="1"/>
  <c r="W379"/>
  <c r="K379"/>
  <c r="O379" s="1"/>
  <c r="J379"/>
  <c r="N379" s="1"/>
  <c r="I379"/>
  <c r="W378"/>
  <c r="N378"/>
  <c r="J378"/>
  <c r="P378" s="1"/>
  <c r="I378"/>
  <c r="K378" s="1"/>
  <c r="Q378" s="1"/>
  <c r="W377"/>
  <c r="Q377"/>
  <c r="K377"/>
  <c r="J377"/>
  <c r="I377"/>
  <c r="W376"/>
  <c r="N376"/>
  <c r="J376"/>
  <c r="P376" s="1"/>
  <c r="I376"/>
  <c r="K376" s="1"/>
  <c r="Q376" s="1"/>
  <c r="W375"/>
  <c r="J375"/>
  <c r="N375" s="1"/>
  <c r="I375"/>
  <c r="K375" s="1"/>
  <c r="O375" s="1"/>
  <c r="W374"/>
  <c r="J374"/>
  <c r="P374" s="1"/>
  <c r="I374"/>
  <c r="K374" s="1"/>
  <c r="Q374" s="1"/>
  <c r="W373"/>
  <c r="J373"/>
  <c r="N373" s="1"/>
  <c r="I373"/>
  <c r="K373" s="1"/>
  <c r="O373" s="1"/>
  <c r="W372"/>
  <c r="J372"/>
  <c r="P372" s="1"/>
  <c r="I372"/>
  <c r="K372" s="1"/>
  <c r="Q372" s="1"/>
  <c r="W371"/>
  <c r="K371"/>
  <c r="O371" s="1"/>
  <c r="J371"/>
  <c r="N371" s="1"/>
  <c r="I371"/>
  <c r="W370"/>
  <c r="N370"/>
  <c r="J370"/>
  <c r="P370" s="1"/>
  <c r="I370"/>
  <c r="K370" s="1"/>
  <c r="Q370" s="1"/>
  <c r="W369"/>
  <c r="Q369"/>
  <c r="K369"/>
  <c r="O369" s="1"/>
  <c r="J369"/>
  <c r="N369" s="1"/>
  <c r="I369"/>
  <c r="W368"/>
  <c r="N368"/>
  <c r="J368"/>
  <c r="P368" s="1"/>
  <c r="I368"/>
  <c r="K368" s="1"/>
  <c r="Q368" s="1"/>
  <c r="W367"/>
  <c r="J367"/>
  <c r="N367" s="1"/>
  <c r="I367"/>
  <c r="K367" s="1"/>
  <c r="O367" s="1"/>
  <c r="W366"/>
  <c r="N366"/>
  <c r="J366"/>
  <c r="P366" s="1"/>
  <c r="I366"/>
  <c r="K366" s="1"/>
  <c r="W365"/>
  <c r="J365"/>
  <c r="I365"/>
  <c r="K365" s="1"/>
  <c r="W364"/>
  <c r="K364"/>
  <c r="O364" s="1"/>
  <c r="J364"/>
  <c r="N364" s="1"/>
  <c r="I364"/>
  <c r="W363"/>
  <c r="J363"/>
  <c r="P363" s="1"/>
  <c r="I363"/>
  <c r="K363" s="1"/>
  <c r="Q363" s="1"/>
  <c r="W362"/>
  <c r="Q362"/>
  <c r="K362"/>
  <c r="O362" s="1"/>
  <c r="J362"/>
  <c r="N362" s="1"/>
  <c r="I362"/>
  <c r="W361"/>
  <c r="N361"/>
  <c r="J361"/>
  <c r="P361" s="1"/>
  <c r="I361"/>
  <c r="K361" s="1"/>
  <c r="Q361" s="1"/>
  <c r="W360"/>
  <c r="W380" s="1"/>
  <c r="W381" s="1"/>
  <c r="K360"/>
  <c r="Q360" s="1"/>
  <c r="J360"/>
  <c r="N360" s="1"/>
  <c r="I360"/>
  <c r="U358"/>
  <c r="S358"/>
  <c r="R358"/>
  <c r="M358"/>
  <c r="L358"/>
  <c r="H358"/>
  <c r="F358"/>
  <c r="E358"/>
  <c r="D358"/>
  <c r="C358"/>
  <c r="W357"/>
  <c r="O357"/>
  <c r="N357"/>
  <c r="J357"/>
  <c r="P357" s="1"/>
  <c r="I357"/>
  <c r="K357" s="1"/>
  <c r="Q357" s="1"/>
  <c r="W356"/>
  <c r="V356"/>
  <c r="X356" s="1"/>
  <c r="J356"/>
  <c r="I356"/>
  <c r="K356" s="1"/>
  <c r="W355"/>
  <c r="V355"/>
  <c r="X355" s="1"/>
  <c r="J355"/>
  <c r="P355" s="1"/>
  <c r="I355"/>
  <c r="K355" s="1"/>
  <c r="Q355" s="1"/>
  <c r="W354"/>
  <c r="V354"/>
  <c r="X354" s="1"/>
  <c r="K354"/>
  <c r="Q354" s="1"/>
  <c r="J354"/>
  <c r="I354"/>
  <c r="W353"/>
  <c r="V353"/>
  <c r="X353" s="1"/>
  <c r="J353"/>
  <c r="P353" s="1"/>
  <c r="I353"/>
  <c r="K353" s="1"/>
  <c r="Q353" s="1"/>
  <c r="W352"/>
  <c r="V352"/>
  <c r="X352" s="1"/>
  <c r="J352"/>
  <c r="I352"/>
  <c r="K352" s="1"/>
  <c r="Q352" s="1"/>
  <c r="W351"/>
  <c r="V351"/>
  <c r="X351" s="1"/>
  <c r="J351"/>
  <c r="P351" s="1"/>
  <c r="I351"/>
  <c r="K351" s="1"/>
  <c r="Q351" s="1"/>
  <c r="W350"/>
  <c r="V350"/>
  <c r="X350" s="1"/>
  <c r="J350"/>
  <c r="I350"/>
  <c r="K350" s="1"/>
  <c r="W349"/>
  <c r="V349"/>
  <c r="X349" s="1"/>
  <c r="J349"/>
  <c r="P349" s="1"/>
  <c r="I349"/>
  <c r="K349" s="1"/>
  <c r="Q349" s="1"/>
  <c r="W348"/>
  <c r="V348"/>
  <c r="K348"/>
  <c r="Q348" s="1"/>
  <c r="J348"/>
  <c r="J358" s="1"/>
  <c r="I348"/>
  <c r="K347"/>
  <c r="J347"/>
  <c r="U344"/>
  <c r="S344"/>
  <c r="R344"/>
  <c r="M344"/>
  <c r="L344"/>
  <c r="H344"/>
  <c r="F344"/>
  <c r="E344"/>
  <c r="D344"/>
  <c r="C344"/>
  <c r="W343"/>
  <c r="Q343"/>
  <c r="K343"/>
  <c r="O343" s="1"/>
  <c r="J343"/>
  <c r="N343" s="1"/>
  <c r="I343"/>
  <c r="I344" s="1"/>
  <c r="W342"/>
  <c r="W344" s="1"/>
  <c r="V342"/>
  <c r="X342" s="1"/>
  <c r="K342"/>
  <c r="Q342" s="1"/>
  <c r="Q344" s="1"/>
  <c r="J342"/>
  <c r="P342" s="1"/>
  <c r="U339"/>
  <c r="S339"/>
  <c r="R339"/>
  <c r="M339"/>
  <c r="L339"/>
  <c r="H339"/>
  <c r="F339"/>
  <c r="E339"/>
  <c r="D339"/>
  <c r="C339"/>
  <c r="P338"/>
  <c r="K338"/>
  <c r="Q338" s="1"/>
  <c r="J338"/>
  <c r="N338" s="1"/>
  <c r="K337"/>
  <c r="O337" s="1"/>
  <c r="J337"/>
  <c r="N337" s="1"/>
  <c r="I337"/>
  <c r="J336"/>
  <c r="P336" s="1"/>
  <c r="I336"/>
  <c r="K336" s="1"/>
  <c r="Q336" s="1"/>
  <c r="J335"/>
  <c r="N335" s="1"/>
  <c r="I335"/>
  <c r="I339" s="1"/>
  <c r="J334"/>
  <c r="U333"/>
  <c r="S333"/>
  <c r="R333"/>
  <c r="M333"/>
  <c r="L333"/>
  <c r="I333"/>
  <c r="H333"/>
  <c r="F333"/>
  <c r="E333"/>
  <c r="D333"/>
  <c r="C333"/>
  <c r="K332"/>
  <c r="J332"/>
  <c r="K331"/>
  <c r="J331"/>
  <c r="W333"/>
  <c r="K330"/>
  <c r="O330" s="1"/>
  <c r="J330"/>
  <c r="J333" s="1"/>
  <c r="K329"/>
  <c r="J329"/>
  <c r="S326"/>
  <c r="R326"/>
  <c r="M326"/>
  <c r="L326"/>
  <c r="H326"/>
  <c r="F326"/>
  <c r="E326"/>
  <c r="D326"/>
  <c r="C326"/>
  <c r="W325"/>
  <c r="K325"/>
  <c r="Q325" s="1"/>
  <c r="J325"/>
  <c r="P325" s="1"/>
  <c r="W324"/>
  <c r="V324"/>
  <c r="X324" s="1"/>
  <c r="J324"/>
  <c r="I324"/>
  <c r="K324" s="1"/>
  <c r="W323"/>
  <c r="V323"/>
  <c r="X323" s="1"/>
  <c r="J323"/>
  <c r="P323" s="1"/>
  <c r="I323"/>
  <c r="K323" s="1"/>
  <c r="W322"/>
  <c r="V322"/>
  <c r="X322" s="1"/>
  <c r="J322"/>
  <c r="N322" s="1"/>
  <c r="I322"/>
  <c r="K322" s="1"/>
  <c r="W321"/>
  <c r="V321"/>
  <c r="X321" s="1"/>
  <c r="J321"/>
  <c r="P321" s="1"/>
  <c r="I321"/>
  <c r="K321" s="1"/>
  <c r="W320"/>
  <c r="V320"/>
  <c r="X320" s="1"/>
  <c r="J320"/>
  <c r="I320"/>
  <c r="K320" s="1"/>
  <c r="W319"/>
  <c r="K319"/>
  <c r="Q319" s="1"/>
  <c r="J319"/>
  <c r="I319"/>
  <c r="W318"/>
  <c r="N318"/>
  <c r="K318"/>
  <c r="O318" s="1"/>
  <c r="J318"/>
  <c r="P318" s="1"/>
  <c r="W317"/>
  <c r="N317"/>
  <c r="K317"/>
  <c r="O317" s="1"/>
  <c r="J317"/>
  <c r="P317" s="1"/>
  <c r="W316"/>
  <c r="J316"/>
  <c r="P316" s="1"/>
  <c r="I316"/>
  <c r="K316" s="1"/>
  <c r="Q316" s="1"/>
  <c r="W315"/>
  <c r="J315"/>
  <c r="I315"/>
  <c r="K315" s="1"/>
  <c r="W314"/>
  <c r="J314"/>
  <c r="P314" s="1"/>
  <c r="I314"/>
  <c r="K314" s="1"/>
  <c r="Q314" s="1"/>
  <c r="W313"/>
  <c r="V313"/>
  <c r="X313" s="1"/>
  <c r="K313"/>
  <c r="O313" s="1"/>
  <c r="J313"/>
  <c r="N313" s="1"/>
  <c r="W312"/>
  <c r="V312"/>
  <c r="X312" s="1"/>
  <c r="N312"/>
  <c r="K312"/>
  <c r="O312" s="1"/>
  <c r="J312"/>
  <c r="P312" s="1"/>
  <c r="I312"/>
  <c r="W311"/>
  <c r="P311"/>
  <c r="J311"/>
  <c r="N311" s="1"/>
  <c r="I311"/>
  <c r="K311" s="1"/>
  <c r="W310"/>
  <c r="N310"/>
  <c r="J310"/>
  <c r="P310" s="1"/>
  <c r="I310"/>
  <c r="K310" s="1"/>
  <c r="O310" s="1"/>
  <c r="W309"/>
  <c r="P309"/>
  <c r="J309"/>
  <c r="N309" s="1"/>
  <c r="I309"/>
  <c r="K309" s="1"/>
  <c r="W308"/>
  <c r="J308"/>
  <c r="P308" s="1"/>
  <c r="I308"/>
  <c r="K308" s="1"/>
  <c r="O308" s="1"/>
  <c r="P307"/>
  <c r="J307"/>
  <c r="N307" s="1"/>
  <c r="I307"/>
  <c r="K307" s="1"/>
  <c r="W306"/>
  <c r="Q306"/>
  <c r="K306"/>
  <c r="O306" s="1"/>
  <c r="J306"/>
  <c r="N306" s="1"/>
  <c r="W305"/>
  <c r="J305"/>
  <c r="P305" s="1"/>
  <c r="I305"/>
  <c r="K305" s="1"/>
  <c r="O305" s="1"/>
  <c r="W304"/>
  <c r="N304"/>
  <c r="K304"/>
  <c r="Q304" s="1"/>
  <c r="J304"/>
  <c r="P304" s="1"/>
  <c r="W303"/>
  <c r="J303"/>
  <c r="N303" s="1"/>
  <c r="I303"/>
  <c r="K303" s="1"/>
  <c r="W302"/>
  <c r="K302"/>
  <c r="O302" s="1"/>
  <c r="J302"/>
  <c r="P302" s="1"/>
  <c r="I302"/>
  <c r="W301"/>
  <c r="J301"/>
  <c r="N301" s="1"/>
  <c r="I301"/>
  <c r="K301" s="1"/>
  <c r="W300"/>
  <c r="K300"/>
  <c r="O300" s="1"/>
  <c r="J300"/>
  <c r="P300" s="1"/>
  <c r="I300"/>
  <c r="W299"/>
  <c r="J299"/>
  <c r="N299" s="1"/>
  <c r="I299"/>
  <c r="K299" s="1"/>
  <c r="W298"/>
  <c r="K298"/>
  <c r="O298" s="1"/>
  <c r="J298"/>
  <c r="P298" s="1"/>
  <c r="I298"/>
  <c r="W297"/>
  <c r="J297"/>
  <c r="N297" s="1"/>
  <c r="I297"/>
  <c r="K297" s="1"/>
  <c r="W296"/>
  <c r="K296"/>
  <c r="O296" s="1"/>
  <c r="J296"/>
  <c r="P296" s="1"/>
  <c r="I296"/>
  <c r="W295"/>
  <c r="V295"/>
  <c r="J295"/>
  <c r="N295" s="1"/>
  <c r="I295"/>
  <c r="K295" s="1"/>
  <c r="W294"/>
  <c r="N294"/>
  <c r="K294"/>
  <c r="O294" s="1"/>
  <c r="J294"/>
  <c r="P294" s="1"/>
  <c r="I294"/>
  <c r="W293"/>
  <c r="O293"/>
  <c r="K293"/>
  <c r="Q293" s="1"/>
  <c r="J293"/>
  <c r="N293" s="1"/>
  <c r="W292"/>
  <c r="J292"/>
  <c r="N292" s="1"/>
  <c r="I292"/>
  <c r="K292" s="1"/>
  <c r="O292" s="1"/>
  <c r="W291"/>
  <c r="K291"/>
  <c r="Q291" s="1"/>
  <c r="J291"/>
  <c r="P291" s="1"/>
  <c r="W290"/>
  <c r="O290"/>
  <c r="K290"/>
  <c r="Q290" s="1"/>
  <c r="J290"/>
  <c r="N290" s="1"/>
  <c r="W289"/>
  <c r="K289"/>
  <c r="O289" s="1"/>
  <c r="J289"/>
  <c r="N289" s="1"/>
  <c r="W288"/>
  <c r="K288"/>
  <c r="O288" s="1"/>
  <c r="J288"/>
  <c r="P288" s="1"/>
  <c r="W287"/>
  <c r="N287"/>
  <c r="K287"/>
  <c r="Q287" s="1"/>
  <c r="J287"/>
  <c r="P287" s="1"/>
  <c r="W286"/>
  <c r="V286"/>
  <c r="X286" s="1"/>
  <c r="J286"/>
  <c r="N286" s="1"/>
  <c r="I286"/>
  <c r="K286" s="1"/>
  <c r="W285"/>
  <c r="V285"/>
  <c r="X285" s="1"/>
  <c r="N285"/>
  <c r="J285"/>
  <c r="P285" s="1"/>
  <c r="I285"/>
  <c r="K285" s="1"/>
  <c r="O285" s="1"/>
  <c r="W284"/>
  <c r="J284"/>
  <c r="N284" s="1"/>
  <c r="I284"/>
  <c r="K284" s="1"/>
  <c r="W283"/>
  <c r="N283"/>
  <c r="J283"/>
  <c r="P283" s="1"/>
  <c r="I283"/>
  <c r="K283" s="1"/>
  <c r="O283" s="1"/>
  <c r="W282"/>
  <c r="J282"/>
  <c r="N282" s="1"/>
  <c r="I282"/>
  <c r="K282" s="1"/>
  <c r="W281"/>
  <c r="N281"/>
  <c r="J281"/>
  <c r="P281" s="1"/>
  <c r="I281"/>
  <c r="K281" s="1"/>
  <c r="O281" s="1"/>
  <c r="W280"/>
  <c r="V280"/>
  <c r="X280" s="1"/>
  <c r="O280"/>
  <c r="K280"/>
  <c r="Q280" s="1"/>
  <c r="J280"/>
  <c r="N280" s="1"/>
  <c r="W279"/>
  <c r="V279"/>
  <c r="X279" s="1"/>
  <c r="K279"/>
  <c r="Q279" s="1"/>
  <c r="J279"/>
  <c r="N279" s="1"/>
  <c r="U276"/>
  <c r="S276"/>
  <c r="R276"/>
  <c r="M276"/>
  <c r="L276"/>
  <c r="I276"/>
  <c r="H276"/>
  <c r="F276"/>
  <c r="E276"/>
  <c r="D276"/>
  <c r="C276"/>
  <c r="W275"/>
  <c r="K275"/>
  <c r="O275" s="1"/>
  <c r="J275"/>
  <c r="P275" s="1"/>
  <c r="P276" s="1"/>
  <c r="I275"/>
  <c r="W274"/>
  <c r="V274"/>
  <c r="J274"/>
  <c r="J276" s="1"/>
  <c r="I274"/>
  <c r="K274" s="1"/>
  <c r="U272"/>
  <c r="S272"/>
  <c r="R272"/>
  <c r="M272"/>
  <c r="F272"/>
  <c r="E272"/>
  <c r="D272"/>
  <c r="C272"/>
  <c r="W271"/>
  <c r="N271"/>
  <c r="J271"/>
  <c r="P271" s="1"/>
  <c r="I271"/>
  <c r="K271" s="1"/>
  <c r="O271" s="1"/>
  <c r="W270"/>
  <c r="J270"/>
  <c r="N270" s="1"/>
  <c r="I270"/>
  <c r="K270" s="1"/>
  <c r="W269"/>
  <c r="N269"/>
  <c r="J269"/>
  <c r="P269" s="1"/>
  <c r="I269"/>
  <c r="K269" s="1"/>
  <c r="O269" s="1"/>
  <c r="W268"/>
  <c r="V268"/>
  <c r="X268" s="1"/>
  <c r="X272" s="1"/>
  <c r="K268"/>
  <c r="Q268" s="1"/>
  <c r="J268"/>
  <c r="P268" s="1"/>
  <c r="W267"/>
  <c r="J267"/>
  <c r="J272" s="1"/>
  <c r="I267"/>
  <c r="I272" s="1"/>
  <c r="U265"/>
  <c r="S265"/>
  <c r="R265"/>
  <c r="M265"/>
  <c r="L265"/>
  <c r="H265"/>
  <c r="F265"/>
  <c r="E265"/>
  <c r="D265"/>
  <c r="C265"/>
  <c r="W264"/>
  <c r="W265" s="1"/>
  <c r="N264"/>
  <c r="J264"/>
  <c r="P264" s="1"/>
  <c r="P265" s="1"/>
  <c r="I264"/>
  <c r="S261"/>
  <c r="R261"/>
  <c r="M261"/>
  <c r="L261"/>
  <c r="I261"/>
  <c r="H261"/>
  <c r="F261"/>
  <c r="E261"/>
  <c r="D261"/>
  <c r="C261"/>
  <c r="W260"/>
  <c r="W261" s="1"/>
  <c r="Q260"/>
  <c r="Q261" s="1"/>
  <c r="K260"/>
  <c r="J260"/>
  <c r="N260" s="1"/>
  <c r="U258"/>
  <c r="S258"/>
  <c r="R258"/>
  <c r="M258"/>
  <c r="L258"/>
  <c r="I258"/>
  <c r="H258"/>
  <c r="F258"/>
  <c r="E258"/>
  <c r="D258"/>
  <c r="C258"/>
  <c r="W257"/>
  <c r="J257"/>
  <c r="P257" s="1"/>
  <c r="I257"/>
  <c r="K257" s="1"/>
  <c r="W256"/>
  <c r="W258" s="1"/>
  <c r="K256"/>
  <c r="Q256" s="1"/>
  <c r="J256"/>
  <c r="U254"/>
  <c r="S254"/>
  <c r="R254"/>
  <c r="M254"/>
  <c r="L254"/>
  <c r="H254"/>
  <c r="F254"/>
  <c r="E254"/>
  <c r="D254"/>
  <c r="C254"/>
  <c r="W253"/>
  <c r="K253"/>
  <c r="O253" s="1"/>
  <c r="J253"/>
  <c r="N253" s="1"/>
  <c r="I253"/>
  <c r="W252"/>
  <c r="W254" s="1"/>
  <c r="N252"/>
  <c r="J252"/>
  <c r="P252" s="1"/>
  <c r="I252"/>
  <c r="U250"/>
  <c r="S250"/>
  <c r="R250"/>
  <c r="M250"/>
  <c r="L250"/>
  <c r="H250"/>
  <c r="F250"/>
  <c r="E250"/>
  <c r="D250"/>
  <c r="C250"/>
  <c r="W249"/>
  <c r="J249"/>
  <c r="N249" s="1"/>
  <c r="I249"/>
  <c r="K249" s="1"/>
  <c r="O249" s="1"/>
  <c r="W248"/>
  <c r="N248"/>
  <c r="J248"/>
  <c r="P248" s="1"/>
  <c r="I248"/>
  <c r="K248" s="1"/>
  <c r="Q248" s="1"/>
  <c r="W247"/>
  <c r="J247"/>
  <c r="N247" s="1"/>
  <c r="I247"/>
  <c r="K247" s="1"/>
  <c r="Q247" s="1"/>
  <c r="J246"/>
  <c r="N246" s="1"/>
  <c r="I246"/>
  <c r="K246" s="1"/>
  <c r="O246" s="1"/>
  <c r="I245"/>
  <c r="U243"/>
  <c r="S243"/>
  <c r="R243"/>
  <c r="M243"/>
  <c r="L243"/>
  <c r="H243"/>
  <c r="F243"/>
  <c r="E243"/>
  <c r="D243"/>
  <c r="C243"/>
  <c r="W242"/>
  <c r="J242"/>
  <c r="I242"/>
  <c r="K242" s="1"/>
  <c r="W241"/>
  <c r="W243" s="1"/>
  <c r="J241"/>
  <c r="P241" s="1"/>
  <c r="I241"/>
  <c r="S239"/>
  <c r="R239"/>
  <c r="M239"/>
  <c r="F239"/>
  <c r="E239"/>
  <c r="D239"/>
  <c r="C239"/>
  <c r="W238"/>
  <c r="V238"/>
  <c r="Q238"/>
  <c r="O238"/>
  <c r="J238"/>
  <c r="W237"/>
  <c r="J237"/>
  <c r="I237"/>
  <c r="I239" s="1"/>
  <c r="N236"/>
  <c r="K236"/>
  <c r="O236" s="1"/>
  <c r="J236"/>
  <c r="S234"/>
  <c r="R234"/>
  <c r="H234"/>
  <c r="F234"/>
  <c r="E234"/>
  <c r="D234"/>
  <c r="C234"/>
  <c r="W233"/>
  <c r="N233"/>
  <c r="J233"/>
  <c r="P233" s="1"/>
  <c r="I233"/>
  <c r="K233" s="1"/>
  <c r="Q233" s="1"/>
  <c r="W232"/>
  <c r="Q232"/>
  <c r="K232"/>
  <c r="O232" s="1"/>
  <c r="J232"/>
  <c r="N232" s="1"/>
  <c r="I232"/>
  <c r="W231"/>
  <c r="J231"/>
  <c r="P231" s="1"/>
  <c r="I231"/>
  <c r="K231" s="1"/>
  <c r="Q231" s="1"/>
  <c r="W230"/>
  <c r="W234" s="1"/>
  <c r="Q230"/>
  <c r="K230"/>
  <c r="O230" s="1"/>
  <c r="J230"/>
  <c r="N230" s="1"/>
  <c r="I230"/>
  <c r="W229"/>
  <c r="N229"/>
  <c r="J229"/>
  <c r="P229" s="1"/>
  <c r="I229"/>
  <c r="K229" s="1"/>
  <c r="Q229" s="1"/>
  <c r="W228"/>
  <c r="J228"/>
  <c r="N228" s="1"/>
  <c r="I228"/>
  <c r="K228" s="1"/>
  <c r="W227"/>
  <c r="M227"/>
  <c r="M234" s="1"/>
  <c r="J227"/>
  <c r="J234" s="1"/>
  <c r="N234" s="1"/>
  <c r="I227"/>
  <c r="K227" s="1"/>
  <c r="O227" s="1"/>
  <c r="S225"/>
  <c r="R225"/>
  <c r="M225"/>
  <c r="H225"/>
  <c r="G225"/>
  <c r="F225"/>
  <c r="E225"/>
  <c r="D225"/>
  <c r="C225"/>
  <c r="W224"/>
  <c r="J224"/>
  <c r="P224" s="1"/>
  <c r="I224"/>
  <c r="K224" s="1"/>
  <c r="Q224" s="1"/>
  <c r="W223"/>
  <c r="K223"/>
  <c r="J223"/>
  <c r="I223"/>
  <c r="W222"/>
  <c r="O222"/>
  <c r="N222"/>
  <c r="J222"/>
  <c r="P222" s="1"/>
  <c r="I222"/>
  <c r="K222" s="1"/>
  <c r="Q222" s="1"/>
  <c r="W221"/>
  <c r="W225" s="1"/>
  <c r="K221"/>
  <c r="O221" s="1"/>
  <c r="J221"/>
  <c r="N221" s="1"/>
  <c r="I221"/>
  <c r="W220"/>
  <c r="J220"/>
  <c r="P220" s="1"/>
  <c r="I220"/>
  <c r="K220" s="1"/>
  <c r="Q220" s="1"/>
  <c r="W219"/>
  <c r="Q219"/>
  <c r="K219"/>
  <c r="J219"/>
  <c r="I219"/>
  <c r="W218"/>
  <c r="N218"/>
  <c r="J218"/>
  <c r="P218" s="1"/>
  <c r="I218"/>
  <c r="K218" s="1"/>
  <c r="Q218" s="1"/>
  <c r="W217"/>
  <c r="J217"/>
  <c r="N217" s="1"/>
  <c r="I217"/>
  <c r="K217" s="1"/>
  <c r="W216"/>
  <c r="J216"/>
  <c r="P216" s="1"/>
  <c r="I216"/>
  <c r="K216" s="1"/>
  <c r="Q216" s="1"/>
  <c r="W215"/>
  <c r="K215"/>
  <c r="J215"/>
  <c r="I215"/>
  <c r="W214"/>
  <c r="J214"/>
  <c r="I214"/>
  <c r="K214" s="1"/>
  <c r="O214" s="1"/>
  <c r="K213"/>
  <c r="J213"/>
  <c r="S211"/>
  <c r="R211"/>
  <c r="M211"/>
  <c r="F211"/>
  <c r="E211"/>
  <c r="D211"/>
  <c r="C211"/>
  <c r="J210"/>
  <c r="P210" s="1"/>
  <c r="I210"/>
  <c r="K210" s="1"/>
  <c r="Q210" s="1"/>
  <c r="W209"/>
  <c r="J209"/>
  <c r="P209" s="1"/>
  <c r="I209"/>
  <c r="K209" s="1"/>
  <c r="O209" s="1"/>
  <c r="W208"/>
  <c r="P208"/>
  <c r="N208"/>
  <c r="I208"/>
  <c r="K208" s="1"/>
  <c r="Q208" s="1"/>
  <c r="W207"/>
  <c r="J207"/>
  <c r="N207" s="1"/>
  <c r="I207"/>
  <c r="K207" s="1"/>
  <c r="W206"/>
  <c r="J206"/>
  <c r="P206" s="1"/>
  <c r="I206"/>
  <c r="K206" s="1"/>
  <c r="W205"/>
  <c r="J205"/>
  <c r="N205" s="1"/>
  <c r="I205"/>
  <c r="K205" s="1"/>
  <c r="W204"/>
  <c r="P204"/>
  <c r="K204"/>
  <c r="W203"/>
  <c r="J203"/>
  <c r="P203" s="1"/>
  <c r="I203"/>
  <c r="K203" s="1"/>
  <c r="W202"/>
  <c r="J202"/>
  <c r="I202"/>
  <c r="K202" s="1"/>
  <c r="W201"/>
  <c r="K201"/>
  <c r="Q201" s="1"/>
  <c r="J201"/>
  <c r="P201" s="1"/>
  <c r="I201"/>
  <c r="W200"/>
  <c r="P200"/>
  <c r="K200"/>
  <c r="Q200" s="1"/>
  <c r="W199"/>
  <c r="J199"/>
  <c r="P199" s="1"/>
  <c r="I199"/>
  <c r="K199" s="1"/>
  <c r="W198"/>
  <c r="J198"/>
  <c r="P198" s="1"/>
  <c r="I198"/>
  <c r="K198" s="1"/>
  <c r="Q198" s="1"/>
  <c r="W197"/>
  <c r="J197"/>
  <c r="P197" s="1"/>
  <c r="I197"/>
  <c r="K197" s="1"/>
  <c r="W196"/>
  <c r="J196"/>
  <c r="I196"/>
  <c r="K196" s="1"/>
  <c r="Q196" s="1"/>
  <c r="W195"/>
  <c r="J195"/>
  <c r="P195" s="1"/>
  <c r="I195"/>
  <c r="K195" s="1"/>
  <c r="W194"/>
  <c r="J194"/>
  <c r="P194" s="1"/>
  <c r="I194"/>
  <c r="K194" s="1"/>
  <c r="Q194" s="1"/>
  <c r="W193"/>
  <c r="J193"/>
  <c r="P193" s="1"/>
  <c r="I193"/>
  <c r="K193" s="1"/>
  <c r="W192"/>
  <c r="J192"/>
  <c r="I192"/>
  <c r="K192" s="1"/>
  <c r="O192" s="1"/>
  <c r="U186"/>
  <c r="U187" s="1"/>
  <c r="S186"/>
  <c r="S187" s="1"/>
  <c r="R186"/>
  <c r="R187" s="1"/>
  <c r="L186"/>
  <c r="L187" s="1"/>
  <c r="H186"/>
  <c r="H187" s="1"/>
  <c r="F186"/>
  <c r="F187" s="1"/>
  <c r="E186"/>
  <c r="E187" s="1"/>
  <c r="D186"/>
  <c r="D187" s="1"/>
  <c r="C186"/>
  <c r="C187" s="1"/>
  <c r="W185"/>
  <c r="J185"/>
  <c r="P185" s="1"/>
  <c r="I185"/>
  <c r="K185" s="1"/>
  <c r="W184"/>
  <c r="J184"/>
  <c r="P184" s="1"/>
  <c r="I184"/>
  <c r="K184" s="1"/>
  <c r="Q184" s="1"/>
  <c r="W183"/>
  <c r="J183"/>
  <c r="P183" s="1"/>
  <c r="I183"/>
  <c r="K183" s="1"/>
  <c r="W182"/>
  <c r="K182"/>
  <c r="Q182" s="1"/>
  <c r="J182"/>
  <c r="P182" s="1"/>
  <c r="I182"/>
  <c r="W181"/>
  <c r="J181"/>
  <c r="P181" s="1"/>
  <c r="I181"/>
  <c r="K181" s="1"/>
  <c r="W180"/>
  <c r="K180"/>
  <c r="Q180" s="1"/>
  <c r="J180"/>
  <c r="P180" s="1"/>
  <c r="I180"/>
  <c r="W179"/>
  <c r="J179"/>
  <c r="P179" s="1"/>
  <c r="I179"/>
  <c r="K179" s="1"/>
  <c r="W178"/>
  <c r="J178"/>
  <c r="P178" s="1"/>
  <c r="I178"/>
  <c r="K178" s="1"/>
  <c r="Q178" s="1"/>
  <c r="W177"/>
  <c r="J177"/>
  <c r="P177" s="1"/>
  <c r="I177"/>
  <c r="K177" s="1"/>
  <c r="W176"/>
  <c r="M176"/>
  <c r="K176"/>
  <c r="Q176" s="1"/>
  <c r="J176"/>
  <c r="N176" s="1"/>
  <c r="I176"/>
  <c r="W175"/>
  <c r="M175"/>
  <c r="J175"/>
  <c r="P175" s="1"/>
  <c r="I175"/>
  <c r="K175" s="1"/>
  <c r="W174"/>
  <c r="M174"/>
  <c r="J174"/>
  <c r="P174" s="1"/>
  <c r="I174"/>
  <c r="K174" s="1"/>
  <c r="W173"/>
  <c r="J173"/>
  <c r="P173" s="1"/>
  <c r="I173"/>
  <c r="K173" s="1"/>
  <c r="Q173" s="1"/>
  <c r="W172"/>
  <c r="J172"/>
  <c r="I172"/>
  <c r="K172" s="1"/>
  <c r="W171"/>
  <c r="J171"/>
  <c r="P171" s="1"/>
  <c r="I171"/>
  <c r="I186" s="1"/>
  <c r="I187" s="1"/>
  <c r="W170"/>
  <c r="J170"/>
  <c r="P170" s="1"/>
  <c r="I170"/>
  <c r="K170" s="1"/>
  <c r="Q170" s="1"/>
  <c r="W169"/>
  <c r="M169"/>
  <c r="O169" s="1"/>
  <c r="K169"/>
  <c r="J169"/>
  <c r="I169"/>
  <c r="I168"/>
  <c r="U165"/>
  <c r="U166" s="1"/>
  <c r="S165"/>
  <c r="S166" s="1"/>
  <c r="R165"/>
  <c r="R166" s="1"/>
  <c r="M165"/>
  <c r="M166" s="1"/>
  <c r="L165"/>
  <c r="L166" s="1"/>
  <c r="H165"/>
  <c r="H166" s="1"/>
  <c r="F165"/>
  <c r="F166" s="1"/>
  <c r="E165"/>
  <c r="E166" s="1"/>
  <c r="D165"/>
  <c r="D166" s="1"/>
  <c r="C165"/>
  <c r="C166" s="1"/>
  <c r="W164"/>
  <c r="J164"/>
  <c r="P164" s="1"/>
  <c r="I164"/>
  <c r="K164" s="1"/>
  <c r="W163"/>
  <c r="J163"/>
  <c r="P163" s="1"/>
  <c r="I163"/>
  <c r="K163" s="1"/>
  <c r="Q163" s="1"/>
  <c r="W162"/>
  <c r="J162"/>
  <c r="P162" s="1"/>
  <c r="I162"/>
  <c r="K162" s="1"/>
  <c r="W161"/>
  <c r="J161"/>
  <c r="P161" s="1"/>
  <c r="I161"/>
  <c r="K161" s="1"/>
  <c r="Q161" s="1"/>
  <c r="W160"/>
  <c r="J160"/>
  <c r="P160" s="1"/>
  <c r="I160"/>
  <c r="K160" s="1"/>
  <c r="W159"/>
  <c r="K159"/>
  <c r="Q159" s="1"/>
  <c r="J159"/>
  <c r="P159" s="1"/>
  <c r="I159"/>
  <c r="W158"/>
  <c r="J158"/>
  <c r="P158" s="1"/>
  <c r="I158"/>
  <c r="K158" s="1"/>
  <c r="W157"/>
  <c r="K157"/>
  <c r="Q157" s="1"/>
  <c r="J157"/>
  <c r="P157" s="1"/>
  <c r="I157"/>
  <c r="W156"/>
  <c r="J156"/>
  <c r="P156" s="1"/>
  <c r="I156"/>
  <c r="K156" s="1"/>
  <c r="W155"/>
  <c r="J155"/>
  <c r="P155" s="1"/>
  <c r="I155"/>
  <c r="K155" s="1"/>
  <c r="Q155" s="1"/>
  <c r="W154"/>
  <c r="J154"/>
  <c r="P154" s="1"/>
  <c r="I154"/>
  <c r="K154" s="1"/>
  <c r="W153"/>
  <c r="J153"/>
  <c r="P153" s="1"/>
  <c r="I153"/>
  <c r="K153" s="1"/>
  <c r="Q153" s="1"/>
  <c r="W152"/>
  <c r="J152"/>
  <c r="P152" s="1"/>
  <c r="I152"/>
  <c r="K152" s="1"/>
  <c r="W151"/>
  <c r="K151"/>
  <c r="Q151" s="1"/>
  <c r="J151"/>
  <c r="P151" s="1"/>
  <c r="I151"/>
  <c r="W150"/>
  <c r="J150"/>
  <c r="P150" s="1"/>
  <c r="I150"/>
  <c r="K150" s="1"/>
  <c r="W149"/>
  <c r="K149"/>
  <c r="Q149" s="1"/>
  <c r="J149"/>
  <c r="P149" s="1"/>
  <c r="I149"/>
  <c r="W148"/>
  <c r="J148"/>
  <c r="J165" s="1"/>
  <c r="I148"/>
  <c r="K148" s="1"/>
  <c r="K146"/>
  <c r="J146"/>
  <c r="U144"/>
  <c r="S144"/>
  <c r="R144"/>
  <c r="M144"/>
  <c r="L144"/>
  <c r="H144"/>
  <c r="F144"/>
  <c r="E144"/>
  <c r="D144"/>
  <c r="C144"/>
  <c r="W143"/>
  <c r="J143"/>
  <c r="I143"/>
  <c r="K143" s="1"/>
  <c r="W142"/>
  <c r="V142"/>
  <c r="J142"/>
  <c r="P142" s="1"/>
  <c r="I142"/>
  <c r="K141"/>
  <c r="J141"/>
  <c r="U140"/>
  <c r="S140"/>
  <c r="R140"/>
  <c r="M140"/>
  <c r="L140"/>
  <c r="H140"/>
  <c r="F140"/>
  <c r="E140"/>
  <c r="D140"/>
  <c r="C140"/>
  <c r="W139"/>
  <c r="K139"/>
  <c r="Q139" s="1"/>
  <c r="J139"/>
  <c r="P139" s="1"/>
  <c r="I139"/>
  <c r="W138"/>
  <c r="J138"/>
  <c r="P138" s="1"/>
  <c r="I138"/>
  <c r="K138" s="1"/>
  <c r="W137"/>
  <c r="K137"/>
  <c r="Q137" s="1"/>
  <c r="J137"/>
  <c r="P137" s="1"/>
  <c r="I137"/>
  <c r="W136"/>
  <c r="J136"/>
  <c r="P136" s="1"/>
  <c r="P140" s="1"/>
  <c r="I136"/>
  <c r="I140" s="1"/>
  <c r="U134"/>
  <c r="S134"/>
  <c r="R134"/>
  <c r="M134"/>
  <c r="L134"/>
  <c r="H134"/>
  <c r="F134"/>
  <c r="E134"/>
  <c r="D134"/>
  <c r="C134"/>
  <c r="W133"/>
  <c r="N133"/>
  <c r="J133"/>
  <c r="P133" s="1"/>
  <c r="I133"/>
  <c r="K133" s="1"/>
  <c r="Q133" s="1"/>
  <c r="W132"/>
  <c r="J132"/>
  <c r="P132" s="1"/>
  <c r="I132"/>
  <c r="K132" s="1"/>
  <c r="W131"/>
  <c r="N131"/>
  <c r="J131"/>
  <c r="P131" s="1"/>
  <c r="I131"/>
  <c r="K131" s="1"/>
  <c r="Q131" s="1"/>
  <c r="W130"/>
  <c r="J130"/>
  <c r="P130" s="1"/>
  <c r="I130"/>
  <c r="K130" s="1"/>
  <c r="W129"/>
  <c r="N129"/>
  <c r="J129"/>
  <c r="P129" s="1"/>
  <c r="I129"/>
  <c r="K129" s="1"/>
  <c r="Q129" s="1"/>
  <c r="W128"/>
  <c r="J128"/>
  <c r="P128" s="1"/>
  <c r="I128"/>
  <c r="K128" s="1"/>
  <c r="W127"/>
  <c r="K127"/>
  <c r="Q127" s="1"/>
  <c r="J127"/>
  <c r="P127" s="1"/>
  <c r="W126"/>
  <c r="O126"/>
  <c r="N126"/>
  <c r="K126"/>
  <c r="Q126" s="1"/>
  <c r="J126"/>
  <c r="P126" s="1"/>
  <c r="W125"/>
  <c r="W134" s="1"/>
  <c r="J125"/>
  <c r="P125" s="1"/>
  <c r="I125"/>
  <c r="W124"/>
  <c r="Q124"/>
  <c r="K124"/>
  <c r="J124"/>
  <c r="P124" s="1"/>
  <c r="K123"/>
  <c r="J123"/>
  <c r="U120"/>
  <c r="S120"/>
  <c r="R120"/>
  <c r="M120"/>
  <c r="L120"/>
  <c r="H120"/>
  <c r="F120"/>
  <c r="E120"/>
  <c r="D120"/>
  <c r="C120"/>
  <c r="W119"/>
  <c r="J119"/>
  <c r="P119" s="1"/>
  <c r="I119"/>
  <c r="K119" s="1"/>
  <c r="W118"/>
  <c r="J118"/>
  <c r="P118" s="1"/>
  <c r="I118"/>
  <c r="K118" s="1"/>
  <c r="Q118" s="1"/>
  <c r="W117"/>
  <c r="J117"/>
  <c r="P117" s="1"/>
  <c r="I117"/>
  <c r="I120" s="1"/>
  <c r="W116"/>
  <c r="J116"/>
  <c r="P116" s="1"/>
  <c r="I116"/>
  <c r="K116" s="1"/>
  <c r="Q116" s="1"/>
  <c r="U114"/>
  <c r="S114"/>
  <c r="R114"/>
  <c r="M114"/>
  <c r="L114"/>
  <c r="H114"/>
  <c r="F114"/>
  <c r="E114"/>
  <c r="D114"/>
  <c r="C114"/>
  <c r="W113"/>
  <c r="J113"/>
  <c r="P113" s="1"/>
  <c r="I113"/>
  <c r="K113" s="1"/>
  <c r="W112"/>
  <c r="J112"/>
  <c r="P112" s="1"/>
  <c r="I112"/>
  <c r="K112" s="1"/>
  <c r="Q112" s="1"/>
  <c r="W111"/>
  <c r="J111"/>
  <c r="P111" s="1"/>
  <c r="I111"/>
  <c r="I114" s="1"/>
  <c r="W110"/>
  <c r="J110"/>
  <c r="P110" s="1"/>
  <c r="I110"/>
  <c r="K110" s="1"/>
  <c r="Q110" s="1"/>
  <c r="W109"/>
  <c r="Q109"/>
  <c r="P109"/>
  <c r="U108"/>
  <c r="S108"/>
  <c r="R108"/>
  <c r="M108"/>
  <c r="L108"/>
  <c r="H108"/>
  <c r="F108"/>
  <c r="E108"/>
  <c r="D108"/>
  <c r="C108"/>
  <c r="W107"/>
  <c r="J107"/>
  <c r="P107" s="1"/>
  <c r="I107"/>
  <c r="K107" s="1"/>
  <c r="W106"/>
  <c r="J106"/>
  <c r="P106" s="1"/>
  <c r="I106"/>
  <c r="K106" s="1"/>
  <c r="Q106" s="1"/>
  <c r="W105"/>
  <c r="J105"/>
  <c r="I105"/>
  <c r="K105" s="1"/>
  <c r="W104"/>
  <c r="K104"/>
  <c r="Q104" s="1"/>
  <c r="J104"/>
  <c r="P104" s="1"/>
  <c r="I104"/>
  <c r="W103"/>
  <c r="V103"/>
  <c r="X103" s="1"/>
  <c r="Q103"/>
  <c r="P103"/>
  <c r="U102"/>
  <c r="S102"/>
  <c r="R102"/>
  <c r="M102"/>
  <c r="L102"/>
  <c r="H102"/>
  <c r="F102"/>
  <c r="E102"/>
  <c r="D102"/>
  <c r="C102"/>
  <c r="W101"/>
  <c r="J101"/>
  <c r="I101"/>
  <c r="K101" s="1"/>
  <c r="W100"/>
  <c r="J100"/>
  <c r="P100" s="1"/>
  <c r="I100"/>
  <c r="K100" s="1"/>
  <c r="Q100" s="1"/>
  <c r="W99"/>
  <c r="P99"/>
  <c r="K99"/>
  <c r="O99" s="1"/>
  <c r="J99"/>
  <c r="N99" s="1"/>
  <c r="I99"/>
  <c r="W98"/>
  <c r="W102" s="1"/>
  <c r="J98"/>
  <c r="P98" s="1"/>
  <c r="I98"/>
  <c r="W97"/>
  <c r="V97"/>
  <c r="X97" s="1"/>
  <c r="Q97"/>
  <c r="P97"/>
  <c r="U96"/>
  <c r="S96"/>
  <c r="R96"/>
  <c r="M96"/>
  <c r="L96"/>
  <c r="H96"/>
  <c r="F96"/>
  <c r="E96"/>
  <c r="D96"/>
  <c r="C96"/>
  <c r="W95"/>
  <c r="K95"/>
  <c r="O95" s="1"/>
  <c r="J95"/>
  <c r="P95" s="1"/>
  <c r="I95"/>
  <c r="W94"/>
  <c r="P94"/>
  <c r="O94"/>
  <c r="J94"/>
  <c r="N94" s="1"/>
  <c r="I94"/>
  <c r="K94" s="1"/>
  <c r="Q94" s="1"/>
  <c r="W93"/>
  <c r="N93"/>
  <c r="J93"/>
  <c r="P93" s="1"/>
  <c r="I93"/>
  <c r="K93" s="1"/>
  <c r="O93" s="1"/>
  <c r="W92"/>
  <c r="J92"/>
  <c r="I92"/>
  <c r="K92" s="1"/>
  <c r="O92" s="1"/>
  <c r="W91"/>
  <c r="V91"/>
  <c r="X91" s="1"/>
  <c r="Q91"/>
  <c r="P91"/>
  <c r="U90"/>
  <c r="S90"/>
  <c r="R90"/>
  <c r="M90"/>
  <c r="L90"/>
  <c r="H90"/>
  <c r="F90"/>
  <c r="E90"/>
  <c r="D90"/>
  <c r="C90"/>
  <c r="W89"/>
  <c r="J89"/>
  <c r="P89" s="1"/>
  <c r="I89"/>
  <c r="K89" s="1"/>
  <c r="Q89" s="1"/>
  <c r="W88"/>
  <c r="K88"/>
  <c r="J88"/>
  <c r="P88" s="1"/>
  <c r="I88"/>
  <c r="W87"/>
  <c r="W90" s="1"/>
  <c r="Q87"/>
  <c r="P87"/>
  <c r="W86"/>
  <c r="K86"/>
  <c r="Q86" s="1"/>
  <c r="J86"/>
  <c r="N86" s="1"/>
  <c r="I86"/>
  <c r="W85"/>
  <c r="V85"/>
  <c r="X85" s="1"/>
  <c r="K85"/>
  <c r="Q85" s="1"/>
  <c r="J85"/>
  <c r="P85" s="1"/>
  <c r="I85"/>
  <c r="W84"/>
  <c r="V84"/>
  <c r="X84" s="1"/>
  <c r="Q84"/>
  <c r="P84"/>
  <c r="U83"/>
  <c r="S83"/>
  <c r="R83"/>
  <c r="M83"/>
  <c r="L83"/>
  <c r="K83"/>
  <c r="O83" s="1"/>
  <c r="I83"/>
  <c r="H83"/>
  <c r="F83"/>
  <c r="E83"/>
  <c r="D83"/>
  <c r="C83"/>
  <c r="W82"/>
  <c r="W83" s="1"/>
  <c r="Q82"/>
  <c r="Q83" s="1"/>
  <c r="O82"/>
  <c r="N82"/>
  <c r="J82"/>
  <c r="P82" s="1"/>
  <c r="P83" s="1"/>
  <c r="U81"/>
  <c r="S81"/>
  <c r="R81"/>
  <c r="M81"/>
  <c r="L81"/>
  <c r="H81"/>
  <c r="F81"/>
  <c r="E81"/>
  <c r="D81"/>
  <c r="C81"/>
  <c r="W80"/>
  <c r="W81" s="1"/>
  <c r="J80"/>
  <c r="P80" s="1"/>
  <c r="I80"/>
  <c r="K80" s="1"/>
  <c r="Q80" s="1"/>
  <c r="W79"/>
  <c r="N79"/>
  <c r="J79"/>
  <c r="P79" s="1"/>
  <c r="I79"/>
  <c r="O79" s="1"/>
  <c r="W78"/>
  <c r="V78"/>
  <c r="X78" s="1"/>
  <c r="Q78"/>
  <c r="P78"/>
  <c r="S76"/>
  <c r="R76"/>
  <c r="M76"/>
  <c r="H76"/>
  <c r="F76"/>
  <c r="E76"/>
  <c r="D76"/>
  <c r="C76"/>
  <c r="C77" s="1"/>
  <c r="W75"/>
  <c r="J75"/>
  <c r="P75" s="1"/>
  <c r="I75"/>
  <c r="K75" s="1"/>
  <c r="Q75" s="1"/>
  <c r="W74"/>
  <c r="J74"/>
  <c r="N74" s="1"/>
  <c r="I74"/>
  <c r="K74" s="1"/>
  <c r="Q74" s="1"/>
  <c r="W73"/>
  <c r="J73"/>
  <c r="P73" s="1"/>
  <c r="I73"/>
  <c r="K73" s="1"/>
  <c r="W72"/>
  <c r="J72"/>
  <c r="I72"/>
  <c r="K72" s="1"/>
  <c r="Q72" s="1"/>
  <c r="W71"/>
  <c r="J71"/>
  <c r="P71" s="1"/>
  <c r="I71"/>
  <c r="K71" s="1"/>
  <c r="Q71" s="1"/>
  <c r="W70"/>
  <c r="J70"/>
  <c r="N70" s="1"/>
  <c r="I70"/>
  <c r="K70" s="1"/>
  <c r="Q70" s="1"/>
  <c r="W69"/>
  <c r="K69"/>
  <c r="O69" s="1"/>
  <c r="J69"/>
  <c r="P69" s="1"/>
  <c r="I69"/>
  <c r="W68"/>
  <c r="N68"/>
  <c r="J68"/>
  <c r="P68" s="1"/>
  <c r="I68"/>
  <c r="K68" s="1"/>
  <c r="W67"/>
  <c r="K67"/>
  <c r="O67" s="1"/>
  <c r="J67"/>
  <c r="P67" s="1"/>
  <c r="I67"/>
  <c r="W66"/>
  <c r="J66"/>
  <c r="P66" s="1"/>
  <c r="I66"/>
  <c r="K66" s="1"/>
  <c r="W65"/>
  <c r="J65"/>
  <c r="I65"/>
  <c r="K65" s="1"/>
  <c r="O65" s="1"/>
  <c r="W64"/>
  <c r="J64"/>
  <c r="I64"/>
  <c r="K64" s="1"/>
  <c r="W63"/>
  <c r="J63"/>
  <c r="I63"/>
  <c r="K63" s="1"/>
  <c r="O63" s="1"/>
  <c r="W62"/>
  <c r="J62"/>
  <c r="I62"/>
  <c r="K62" s="1"/>
  <c r="W61"/>
  <c r="J61"/>
  <c r="P61" s="1"/>
  <c r="I61"/>
  <c r="K61" s="1"/>
  <c r="W60"/>
  <c r="J60"/>
  <c r="P60" s="1"/>
  <c r="I60"/>
  <c r="K60" s="1"/>
  <c r="W59"/>
  <c r="J59"/>
  <c r="P59" s="1"/>
  <c r="I59"/>
  <c r="K59" s="1"/>
  <c r="W58"/>
  <c r="J58"/>
  <c r="P58" s="1"/>
  <c r="I58"/>
  <c r="K58" s="1"/>
  <c r="W57"/>
  <c r="J57"/>
  <c r="P57" s="1"/>
  <c r="I57"/>
  <c r="K57" s="1"/>
  <c r="W56"/>
  <c r="J56"/>
  <c r="P56" s="1"/>
  <c r="I56"/>
  <c r="K56" s="1"/>
  <c r="W55"/>
  <c r="K55"/>
  <c r="O55" s="1"/>
  <c r="J55"/>
  <c r="P55" s="1"/>
  <c r="I55"/>
  <c r="W54"/>
  <c r="W76" s="1"/>
  <c r="W77" s="1"/>
  <c r="N54"/>
  <c r="J54"/>
  <c r="I54"/>
  <c r="K54" s="1"/>
  <c r="U52"/>
  <c r="S52"/>
  <c r="R52"/>
  <c r="M52"/>
  <c r="L52"/>
  <c r="H52"/>
  <c r="F52"/>
  <c r="E52"/>
  <c r="D52"/>
  <c r="C52"/>
  <c r="W51"/>
  <c r="J51"/>
  <c r="P51" s="1"/>
  <c r="I51"/>
  <c r="K51" s="1"/>
  <c r="O51" s="1"/>
  <c r="W50"/>
  <c r="J50"/>
  <c r="P50" s="1"/>
  <c r="I50"/>
  <c r="K50" s="1"/>
  <c r="W49"/>
  <c r="J49"/>
  <c r="P49" s="1"/>
  <c r="I49"/>
  <c r="K49" s="1"/>
  <c r="W48"/>
  <c r="J48"/>
  <c r="I48"/>
  <c r="K48" s="1"/>
  <c r="W47"/>
  <c r="V47"/>
  <c r="X47" s="1"/>
  <c r="Q47"/>
  <c r="P47"/>
  <c r="W46"/>
  <c r="V46"/>
  <c r="X46" s="1"/>
  <c r="Q46"/>
  <c r="P46"/>
  <c r="E45"/>
  <c r="D45"/>
  <c r="S44"/>
  <c r="S45" s="1"/>
  <c r="M44"/>
  <c r="H44"/>
  <c r="H45" s="1"/>
  <c r="F44"/>
  <c r="F45" s="1"/>
  <c r="E44"/>
  <c r="D44"/>
  <c r="C44"/>
  <c r="C45" s="1"/>
  <c r="K43"/>
  <c r="J43"/>
  <c r="P43" s="1"/>
  <c r="I43"/>
  <c r="N42"/>
  <c r="J42"/>
  <c r="P42" s="1"/>
  <c r="I42"/>
  <c r="K42" s="1"/>
  <c r="J41"/>
  <c r="P41" s="1"/>
  <c r="I41"/>
  <c r="K41" s="1"/>
  <c r="J40"/>
  <c r="I40"/>
  <c r="K40" s="1"/>
  <c r="K39"/>
  <c r="J39"/>
  <c r="P39" s="1"/>
  <c r="I39"/>
  <c r="W38"/>
  <c r="N38"/>
  <c r="J38"/>
  <c r="P38" s="1"/>
  <c r="I38"/>
  <c r="K38" s="1"/>
  <c r="J37"/>
  <c r="P37" s="1"/>
  <c r="I37"/>
  <c r="K37" s="1"/>
  <c r="O37" s="1"/>
  <c r="N36"/>
  <c r="J36"/>
  <c r="P36" s="1"/>
  <c r="I36"/>
  <c r="K36" s="1"/>
  <c r="K35"/>
  <c r="O35" s="1"/>
  <c r="J35"/>
  <c r="P35" s="1"/>
  <c r="I35"/>
  <c r="J34"/>
  <c r="P34" s="1"/>
  <c r="I34"/>
  <c r="K34" s="1"/>
  <c r="J33"/>
  <c r="P33" s="1"/>
  <c r="I33"/>
  <c r="K33" s="1"/>
  <c r="O33" s="1"/>
  <c r="N32"/>
  <c r="J32"/>
  <c r="P32" s="1"/>
  <c r="I32"/>
  <c r="K32" s="1"/>
  <c r="K31"/>
  <c r="O31" s="1"/>
  <c r="J31"/>
  <c r="P31" s="1"/>
  <c r="I31"/>
  <c r="J30"/>
  <c r="P30" s="1"/>
  <c r="I30"/>
  <c r="K30" s="1"/>
  <c r="J29"/>
  <c r="P29" s="1"/>
  <c r="I29"/>
  <c r="K29" s="1"/>
  <c r="J28"/>
  <c r="P28" s="1"/>
  <c r="I28"/>
  <c r="K28" s="1"/>
  <c r="J27"/>
  <c r="P27" s="1"/>
  <c r="I27"/>
  <c r="K27" s="1"/>
  <c r="O27" s="1"/>
  <c r="J26"/>
  <c r="P26" s="1"/>
  <c r="I26"/>
  <c r="K26" s="1"/>
  <c r="K25"/>
  <c r="J25"/>
  <c r="P25" s="1"/>
  <c r="I25"/>
  <c r="J24"/>
  <c r="P24" s="1"/>
  <c r="I24"/>
  <c r="K24" s="1"/>
  <c r="J23"/>
  <c r="P23" s="1"/>
  <c r="P44" s="1"/>
  <c r="P45" s="1"/>
  <c r="I23"/>
  <c r="K23" s="1"/>
  <c r="O23" s="1"/>
  <c r="O22"/>
  <c r="U21"/>
  <c r="S21"/>
  <c r="R21"/>
  <c r="M21"/>
  <c r="L21"/>
  <c r="H21"/>
  <c r="F21"/>
  <c r="E21"/>
  <c r="D21"/>
  <c r="C21"/>
  <c r="W20"/>
  <c r="J20"/>
  <c r="N20" s="1"/>
  <c r="I20"/>
  <c r="K20" s="1"/>
  <c r="W19"/>
  <c r="K19"/>
  <c r="J19"/>
  <c r="P19" s="1"/>
  <c r="I19"/>
  <c r="W18"/>
  <c r="N18"/>
  <c r="J18"/>
  <c r="P18" s="1"/>
  <c r="I18"/>
  <c r="K18" s="1"/>
  <c r="Q18" s="1"/>
  <c r="W17"/>
  <c r="V21"/>
  <c r="V45" s="1"/>
  <c r="K17"/>
  <c r="J17"/>
  <c r="I17"/>
  <c r="I21" s="1"/>
  <c r="K16"/>
  <c r="J16"/>
  <c r="K15"/>
  <c r="J15"/>
  <c r="K14"/>
  <c r="J14"/>
  <c r="K13"/>
  <c r="J13"/>
  <c r="K12"/>
  <c r="J12"/>
  <c r="K11"/>
  <c r="J11"/>
  <c r="K10"/>
  <c r="J10"/>
  <c r="K9"/>
  <c r="J9"/>
  <c r="N8"/>
  <c r="K8"/>
  <c r="J8"/>
  <c r="K7"/>
  <c r="J7"/>
  <c r="O217" l="1"/>
  <c r="Q217"/>
  <c r="O228"/>
  <c r="Q228"/>
  <c r="Q175"/>
  <c r="O175"/>
  <c r="P62"/>
  <c r="L62"/>
  <c r="P64"/>
  <c r="L64"/>
  <c r="N64" s="1"/>
  <c r="P196"/>
  <c r="J211"/>
  <c r="X274"/>
  <c r="X276" s="1"/>
  <c r="V276"/>
  <c r="N237"/>
  <c r="J239"/>
  <c r="X348"/>
  <c r="X358" s="1"/>
  <c r="X381" s="1"/>
  <c r="V358"/>
  <c r="V381" s="1"/>
  <c r="W52"/>
  <c r="I90"/>
  <c r="W96"/>
  <c r="I144"/>
  <c r="O368"/>
  <c r="O376"/>
  <c r="W21"/>
  <c r="N24"/>
  <c r="N30"/>
  <c r="N69"/>
  <c r="P70"/>
  <c r="P74"/>
  <c r="P81"/>
  <c r="N95"/>
  <c r="Q99"/>
  <c r="N100"/>
  <c r="I108"/>
  <c r="N137"/>
  <c r="N139"/>
  <c r="K142"/>
  <c r="Q142" s="1"/>
  <c r="Q144" s="1"/>
  <c r="J144"/>
  <c r="N144" s="1"/>
  <c r="W165"/>
  <c r="W166" s="1"/>
  <c r="M186"/>
  <c r="M187" s="1"/>
  <c r="N211"/>
  <c r="N197"/>
  <c r="P205"/>
  <c r="N206"/>
  <c r="P207"/>
  <c r="J225"/>
  <c r="N225" s="1"/>
  <c r="J265"/>
  <c r="N265" s="1"/>
  <c r="K267"/>
  <c r="Q267" s="1"/>
  <c r="W276"/>
  <c r="N275"/>
  <c r="P280"/>
  <c r="O287"/>
  <c r="N288"/>
  <c r="P290"/>
  <c r="N291"/>
  <c r="N296"/>
  <c r="N298"/>
  <c r="N300"/>
  <c r="N302"/>
  <c r="O304"/>
  <c r="Q313"/>
  <c r="N330"/>
  <c r="K335"/>
  <c r="N336"/>
  <c r="Q337"/>
  <c r="N342"/>
  <c r="I380"/>
  <c r="Q371"/>
  <c r="N372"/>
  <c r="N374"/>
  <c r="Q379"/>
  <c r="P63"/>
  <c r="L63"/>
  <c r="N63" s="1"/>
  <c r="P65"/>
  <c r="L65"/>
  <c r="X238"/>
  <c r="X239" s="1"/>
  <c r="V239"/>
  <c r="X142"/>
  <c r="X144" s="1"/>
  <c r="V144"/>
  <c r="H77"/>
  <c r="W108"/>
  <c r="P293"/>
  <c r="J21"/>
  <c r="N21" s="1"/>
  <c r="J44"/>
  <c r="N44" s="1"/>
  <c r="J52"/>
  <c r="F77"/>
  <c r="N58"/>
  <c r="K79"/>
  <c r="Q79" s="1"/>
  <c r="Q81" s="1"/>
  <c r="J83"/>
  <c r="N83" s="1"/>
  <c r="Q95"/>
  <c r="W114"/>
  <c r="W120"/>
  <c r="W121" s="1"/>
  <c r="I134"/>
  <c r="W144"/>
  <c r="J186"/>
  <c r="N170"/>
  <c r="N174"/>
  <c r="P176"/>
  <c r="N193"/>
  <c r="W211"/>
  <c r="N209"/>
  <c r="O210"/>
  <c r="N214"/>
  <c r="K237"/>
  <c r="Q237" s="1"/>
  <c r="Q239" s="1"/>
  <c r="K276"/>
  <c r="O276" s="1"/>
  <c r="O291"/>
  <c r="N305"/>
  <c r="N308"/>
  <c r="O342"/>
  <c r="W358"/>
  <c r="O374"/>
  <c r="F381"/>
  <c r="S381"/>
  <c r="X295"/>
  <c r="X326" s="1"/>
  <c r="V326"/>
  <c r="W186"/>
  <c r="W187" s="1"/>
  <c r="W188" s="1"/>
  <c r="W140"/>
  <c r="W272"/>
  <c r="V272"/>
  <c r="N358"/>
  <c r="Q36"/>
  <c r="O36"/>
  <c r="Q38"/>
  <c r="O38"/>
  <c r="Q48"/>
  <c r="K52"/>
  <c r="O52" s="1"/>
  <c r="K76"/>
  <c r="Q54"/>
  <c r="O54"/>
  <c r="Q24"/>
  <c r="O24"/>
  <c r="Q32"/>
  <c r="O32"/>
  <c r="Q40"/>
  <c r="K44"/>
  <c r="O44" s="1"/>
  <c r="Q50"/>
  <c r="Q56"/>
  <c r="Q64"/>
  <c r="O64"/>
  <c r="K21"/>
  <c r="O21" s="1"/>
  <c r="N52"/>
  <c r="O20"/>
  <c r="Q20"/>
  <c r="Q30"/>
  <c r="O30"/>
  <c r="Q62"/>
  <c r="O62"/>
  <c r="Q26"/>
  <c r="Q34"/>
  <c r="Q42"/>
  <c r="O42"/>
  <c r="Q58"/>
  <c r="O58"/>
  <c r="Q66"/>
  <c r="K45"/>
  <c r="Q28"/>
  <c r="Q60"/>
  <c r="Q68"/>
  <c r="O68"/>
  <c r="K90"/>
  <c r="O90" s="1"/>
  <c r="O86"/>
  <c r="J108"/>
  <c r="N108" s="1"/>
  <c r="P105"/>
  <c r="P108" s="1"/>
  <c r="N105"/>
  <c r="O128"/>
  <c r="Q128"/>
  <c r="K165"/>
  <c r="Q148"/>
  <c r="Q156"/>
  <c r="Q164"/>
  <c r="O174"/>
  <c r="Q174"/>
  <c r="Q181"/>
  <c r="L188"/>
  <c r="O197"/>
  <c r="Q197"/>
  <c r="N17"/>
  <c r="N23"/>
  <c r="N27"/>
  <c r="N31"/>
  <c r="N33"/>
  <c r="N35"/>
  <c r="N37"/>
  <c r="P40"/>
  <c r="I44"/>
  <c r="I45" s="1"/>
  <c r="P48"/>
  <c r="P52" s="1"/>
  <c r="N51"/>
  <c r="I52"/>
  <c r="J76"/>
  <c r="P54"/>
  <c r="P76" s="1"/>
  <c r="P77" s="1"/>
  <c r="N55"/>
  <c r="N65"/>
  <c r="N67"/>
  <c r="Q69"/>
  <c r="P72"/>
  <c r="Q73"/>
  <c r="K81"/>
  <c r="O81" s="1"/>
  <c r="Q88"/>
  <c r="Q90" s="1"/>
  <c r="J90"/>
  <c r="N90" s="1"/>
  <c r="P101"/>
  <c r="P102" s="1"/>
  <c r="D121"/>
  <c r="D340" s="1"/>
  <c r="D345" s="1"/>
  <c r="D382" s="1"/>
  <c r="L121"/>
  <c r="U121"/>
  <c r="D188"/>
  <c r="J96"/>
  <c r="N96" s="1"/>
  <c r="N92"/>
  <c r="O105"/>
  <c r="Q105"/>
  <c r="O130"/>
  <c r="Q130"/>
  <c r="Q143"/>
  <c r="Q150"/>
  <c r="Q158"/>
  <c r="Q183"/>
  <c r="Q199"/>
  <c r="Q202"/>
  <c r="Q17"/>
  <c r="Q21" s="1"/>
  <c r="O18"/>
  <c r="Q19"/>
  <c r="P20"/>
  <c r="Q23"/>
  <c r="Q25"/>
  <c r="Q27"/>
  <c r="Q29"/>
  <c r="Q31"/>
  <c r="Q33"/>
  <c r="Q35"/>
  <c r="Q37"/>
  <c r="Q39"/>
  <c r="Q41"/>
  <c r="Q43"/>
  <c r="Q49"/>
  <c r="Q51"/>
  <c r="Q55"/>
  <c r="Q57"/>
  <c r="Q59"/>
  <c r="Q61"/>
  <c r="Q63"/>
  <c r="Q65"/>
  <c r="Q67"/>
  <c r="E77"/>
  <c r="S77"/>
  <c r="J81"/>
  <c r="N81" s="1"/>
  <c r="I96"/>
  <c r="I121" s="1"/>
  <c r="C121"/>
  <c r="H121"/>
  <c r="S121"/>
  <c r="C188"/>
  <c r="H188"/>
  <c r="H340" s="1"/>
  <c r="H345" s="1"/>
  <c r="H382" s="1"/>
  <c r="U188"/>
  <c r="Q92"/>
  <c r="K96"/>
  <c r="O96" s="1"/>
  <c r="K108"/>
  <c r="O108" s="1"/>
  <c r="Q107"/>
  <c r="Q108" s="1"/>
  <c r="Q113"/>
  <c r="Q119"/>
  <c r="O132"/>
  <c r="Q132"/>
  <c r="O138"/>
  <c r="Q138"/>
  <c r="Q152"/>
  <c r="Q160"/>
  <c r="Q177"/>
  <c r="Q185"/>
  <c r="O193"/>
  <c r="Q193"/>
  <c r="P17"/>
  <c r="M45"/>
  <c r="O45" s="1"/>
  <c r="D77"/>
  <c r="I76"/>
  <c r="R77"/>
  <c r="I81"/>
  <c r="O100"/>
  <c r="P114"/>
  <c r="P120"/>
  <c r="F121"/>
  <c r="R121"/>
  <c r="F188"/>
  <c r="F340" s="1"/>
  <c r="F345" s="1"/>
  <c r="F382" s="1"/>
  <c r="S188"/>
  <c r="I102"/>
  <c r="K98"/>
  <c r="J166"/>
  <c r="N166" s="1"/>
  <c r="N165"/>
  <c r="Q154"/>
  <c r="Q162"/>
  <c r="J187"/>
  <c r="N186"/>
  <c r="Q179"/>
  <c r="Q195"/>
  <c r="O17"/>
  <c r="O70"/>
  <c r="O74"/>
  <c r="M77"/>
  <c r="P86"/>
  <c r="P90" s="1"/>
  <c r="P92"/>
  <c r="P96" s="1"/>
  <c r="Q93"/>
  <c r="Q101"/>
  <c r="E121"/>
  <c r="E340" s="1"/>
  <c r="E345" s="1"/>
  <c r="M121"/>
  <c r="P134"/>
  <c r="E188"/>
  <c r="R188"/>
  <c r="R340" s="1"/>
  <c r="R345" s="1"/>
  <c r="Q205"/>
  <c r="O205"/>
  <c r="K234"/>
  <c r="Q227"/>
  <c r="Q234" s="1"/>
  <c r="Q307"/>
  <c r="O307"/>
  <c r="Q309"/>
  <c r="O309"/>
  <c r="Q311"/>
  <c r="O311"/>
  <c r="J102"/>
  <c r="N102" s="1"/>
  <c r="K111"/>
  <c r="K117"/>
  <c r="N125"/>
  <c r="N128"/>
  <c r="N130"/>
  <c r="N132"/>
  <c r="N136"/>
  <c r="N138"/>
  <c r="I165"/>
  <c r="I166" s="1"/>
  <c r="I188" s="1"/>
  <c r="N169"/>
  <c r="N175"/>
  <c r="O176"/>
  <c r="I211"/>
  <c r="O194"/>
  <c r="O196"/>
  <c r="O198"/>
  <c r="Q209"/>
  <c r="Q215"/>
  <c r="O218"/>
  <c r="Q223"/>
  <c r="I225"/>
  <c r="O229"/>
  <c r="O233"/>
  <c r="W250"/>
  <c r="Q289"/>
  <c r="Q292"/>
  <c r="O326"/>
  <c r="N333"/>
  <c r="O372"/>
  <c r="R381"/>
  <c r="Q207"/>
  <c r="O207"/>
  <c r="K225"/>
  <c r="Q214"/>
  <c r="K326"/>
  <c r="O279"/>
  <c r="O360"/>
  <c r="K380"/>
  <c r="K381" s="1"/>
  <c r="O381" s="1"/>
  <c r="O366"/>
  <c r="Q366"/>
  <c r="K114"/>
  <c r="O114" s="1"/>
  <c r="K120"/>
  <c r="O120" s="1"/>
  <c r="K125"/>
  <c r="O129"/>
  <c r="O131"/>
  <c r="O133"/>
  <c r="J134"/>
  <c r="N134" s="1"/>
  <c r="K136"/>
  <c r="O137"/>
  <c r="O139"/>
  <c r="J140"/>
  <c r="N140" s="1"/>
  <c r="Q169"/>
  <c r="O170"/>
  <c r="K171"/>
  <c r="K186" s="1"/>
  <c r="N192"/>
  <c r="N194"/>
  <c r="N196"/>
  <c r="N198"/>
  <c r="O208"/>
  <c r="Q221"/>
  <c r="O231"/>
  <c r="Q242"/>
  <c r="I250"/>
  <c r="Q249"/>
  <c r="Q250" s="1"/>
  <c r="Q253"/>
  <c r="P270"/>
  <c r="N272"/>
  <c r="N276"/>
  <c r="I326"/>
  <c r="P282"/>
  <c r="P284"/>
  <c r="P286"/>
  <c r="P295"/>
  <c r="P297"/>
  <c r="P299"/>
  <c r="P301"/>
  <c r="P303"/>
  <c r="Q315"/>
  <c r="P320"/>
  <c r="P322"/>
  <c r="P324"/>
  <c r="O336"/>
  <c r="K339"/>
  <c r="I358"/>
  <c r="I381" s="1"/>
  <c r="Q350"/>
  <c r="O361"/>
  <c r="P365"/>
  <c r="Q367"/>
  <c r="O370"/>
  <c r="Q375"/>
  <c r="O378"/>
  <c r="O206"/>
  <c r="Q206"/>
  <c r="I243"/>
  <c r="K241"/>
  <c r="I254"/>
  <c r="K252"/>
  <c r="J258"/>
  <c r="K264"/>
  <c r="I265"/>
  <c r="J114"/>
  <c r="N114" s="1"/>
  <c r="J120"/>
  <c r="P143"/>
  <c r="P144" s="1"/>
  <c r="K144"/>
  <c r="O144" s="1"/>
  <c r="P148"/>
  <c r="P165" s="1"/>
  <c r="P166" s="1"/>
  <c r="P169"/>
  <c r="P186" s="1"/>
  <c r="P187" s="1"/>
  <c r="K211"/>
  <c r="O211" s="1"/>
  <c r="Q192"/>
  <c r="O225"/>
  <c r="O234"/>
  <c r="J326"/>
  <c r="N326" s="1"/>
  <c r="W339"/>
  <c r="C340"/>
  <c r="C345" s="1"/>
  <c r="C382" s="1"/>
  <c r="Q356"/>
  <c r="Q364"/>
  <c r="Q373"/>
  <c r="E381"/>
  <c r="P227"/>
  <c r="N227"/>
  <c r="N238"/>
  <c r="N239"/>
  <c r="P238"/>
  <c r="P239" s="1"/>
  <c r="O247"/>
  <c r="K250"/>
  <c r="O250" s="1"/>
  <c r="O260"/>
  <c r="K261"/>
  <c r="O261" s="1"/>
  <c r="Q270"/>
  <c r="O270"/>
  <c r="Q282"/>
  <c r="O282"/>
  <c r="Q284"/>
  <c r="O284"/>
  <c r="Q286"/>
  <c r="O286"/>
  <c r="Q295"/>
  <c r="O295"/>
  <c r="Q297"/>
  <c r="O297"/>
  <c r="Q299"/>
  <c r="O299"/>
  <c r="Q301"/>
  <c r="O301"/>
  <c r="Q303"/>
  <c r="O303"/>
  <c r="Q320"/>
  <c r="Q322"/>
  <c r="O322"/>
  <c r="Q324"/>
  <c r="K358"/>
  <c r="O358" s="1"/>
  <c r="Q365"/>
  <c r="P192"/>
  <c r="P202"/>
  <c r="O248"/>
  <c r="P256"/>
  <c r="P258" s="1"/>
  <c r="Q203"/>
  <c r="Q204"/>
  <c r="N210"/>
  <c r="P215"/>
  <c r="P217"/>
  <c r="P219"/>
  <c r="P221"/>
  <c r="P225" s="1"/>
  <c r="P223"/>
  <c r="P228"/>
  <c r="P230"/>
  <c r="P234" s="1"/>
  <c r="N231"/>
  <c r="P232"/>
  <c r="I234"/>
  <c r="P237"/>
  <c r="P242"/>
  <c r="P243" s="1"/>
  <c r="P247"/>
  <c r="P250" s="1"/>
  <c r="P249"/>
  <c r="P253"/>
  <c r="P254" s="1"/>
  <c r="Q257"/>
  <c r="Q258" s="1"/>
  <c r="P260"/>
  <c r="P261" s="1"/>
  <c r="P267"/>
  <c r="P272" s="1"/>
  <c r="Q269"/>
  <c r="Q271"/>
  <c r="Q275"/>
  <c r="Q276" s="1"/>
  <c r="P279"/>
  <c r="Q281"/>
  <c r="Q283"/>
  <c r="Q285"/>
  <c r="Q288"/>
  <c r="P289"/>
  <c r="P292"/>
  <c r="Q294"/>
  <c r="Q296"/>
  <c r="Q298"/>
  <c r="Q300"/>
  <c r="Q302"/>
  <c r="Q305"/>
  <c r="P306"/>
  <c r="Q308"/>
  <c r="Q310"/>
  <c r="Q312"/>
  <c r="P313"/>
  <c r="P315"/>
  <c r="Q317"/>
  <c r="Q318"/>
  <c r="P319"/>
  <c r="Q321"/>
  <c r="Q323"/>
  <c r="Q330"/>
  <c r="Q333" s="1"/>
  <c r="K333"/>
  <c r="O333" s="1"/>
  <c r="P335"/>
  <c r="P339" s="1"/>
  <c r="P337"/>
  <c r="O338"/>
  <c r="J339"/>
  <c r="N339"/>
  <c r="P343"/>
  <c r="P344" s="1"/>
  <c r="K344"/>
  <c r="O344" s="1"/>
  <c r="P348"/>
  <c r="P350"/>
  <c r="P352"/>
  <c r="P354"/>
  <c r="P356"/>
  <c r="P360"/>
  <c r="P362"/>
  <c r="P364"/>
  <c r="P367"/>
  <c r="P369"/>
  <c r="P371"/>
  <c r="P373"/>
  <c r="P375"/>
  <c r="P377"/>
  <c r="P379"/>
  <c r="J243"/>
  <c r="J250"/>
  <c r="N250" s="1"/>
  <c r="J254"/>
  <c r="N254" s="1"/>
  <c r="K258"/>
  <c r="J261"/>
  <c r="N261" s="1"/>
  <c r="P330"/>
  <c r="P333" s="1"/>
  <c r="J344"/>
  <c r="N344" s="1"/>
  <c r="J380"/>
  <c r="J381" s="1"/>
  <c r="P214"/>
  <c r="N267"/>
  <c r="L340" l="1"/>
  <c r="L345" s="1"/>
  <c r="L382" s="1"/>
  <c r="O335"/>
  <c r="Q335"/>
  <c r="Q339" s="1"/>
  <c r="L76"/>
  <c r="L77" s="1"/>
  <c r="N62"/>
  <c r="Q380"/>
  <c r="Q381" s="1"/>
  <c r="Q358"/>
  <c r="K272"/>
  <c r="O272" s="1"/>
  <c r="O237"/>
  <c r="P188"/>
  <c r="O267"/>
  <c r="K239"/>
  <c r="O239" s="1"/>
  <c r="Q44"/>
  <c r="Q45" s="1"/>
  <c r="X340"/>
  <c r="P211"/>
  <c r="O380"/>
  <c r="Q326"/>
  <c r="Q272"/>
  <c r="E382"/>
  <c r="J45"/>
  <c r="N45" s="1"/>
  <c r="K77"/>
  <c r="O77" s="1"/>
  <c r="V340"/>
  <c r="K187"/>
  <c r="O186"/>
  <c r="Q241"/>
  <c r="Q243" s="1"/>
  <c r="K243"/>
  <c r="O125"/>
  <c r="Q125"/>
  <c r="Q134" s="1"/>
  <c r="K134"/>
  <c r="O134" s="1"/>
  <c r="Q117"/>
  <c r="Q120" s="1"/>
  <c r="P380"/>
  <c r="N380"/>
  <c r="Q211"/>
  <c r="J188"/>
  <c r="N188" s="1"/>
  <c r="P121"/>
  <c r="I77"/>
  <c r="I340" s="1"/>
  <c r="I345" s="1"/>
  <c r="I382" s="1"/>
  <c r="N187"/>
  <c r="Q76"/>
  <c r="Q52"/>
  <c r="K265"/>
  <c r="O265" s="1"/>
  <c r="Q264"/>
  <c r="Q265" s="1"/>
  <c r="O264"/>
  <c r="O339"/>
  <c r="Q111"/>
  <c r="Q114" s="1"/>
  <c r="Q98"/>
  <c r="Q102" s="1"/>
  <c r="K102"/>
  <c r="O102" s="1"/>
  <c r="P326"/>
  <c r="P340" s="1"/>
  <c r="P345" s="1"/>
  <c r="Q225"/>
  <c r="R382"/>
  <c r="S340"/>
  <c r="S345" s="1"/>
  <c r="S382" s="1"/>
  <c r="P21"/>
  <c r="Q96"/>
  <c r="O76"/>
  <c r="N381"/>
  <c r="J121"/>
  <c r="N121" s="1"/>
  <c r="N120"/>
  <c r="Q252"/>
  <c r="Q254" s="1"/>
  <c r="K254"/>
  <c r="O254" s="1"/>
  <c r="O252"/>
  <c r="Q171"/>
  <c r="Q186" s="1"/>
  <c r="Q187" s="1"/>
  <c r="M188"/>
  <c r="O187"/>
  <c r="K166"/>
  <c r="O166" s="1"/>
  <c r="O165"/>
  <c r="J340"/>
  <c r="J345" s="1"/>
  <c r="K121"/>
  <c r="O121" s="1"/>
  <c r="O136"/>
  <c r="Q136"/>
  <c r="Q140" s="1"/>
  <c r="K140"/>
  <c r="O140" s="1"/>
  <c r="J77"/>
  <c r="N77" s="1"/>
  <c r="N76"/>
  <c r="P358"/>
  <c r="Q165"/>
  <c r="Q166" s="1"/>
  <c r="Q188" l="1"/>
  <c r="J382"/>
  <c r="N345"/>
  <c r="N340"/>
  <c r="M340"/>
  <c r="N382"/>
  <c r="Q77"/>
  <c r="K188"/>
  <c r="O188" s="1"/>
  <c r="Q121"/>
  <c r="Q340" s="1"/>
  <c r="Q345" s="1"/>
  <c r="Q382" s="1"/>
  <c r="K340"/>
  <c r="K345" s="1"/>
  <c r="K382" s="1"/>
  <c r="P381"/>
  <c r="P382" s="1"/>
  <c r="O340" l="1"/>
  <c r="M345"/>
  <c r="O345" l="1"/>
  <c r="M382"/>
  <c r="O382" s="1"/>
  <c r="S380" i="99" l="1"/>
  <c r="R380"/>
  <c r="R381" s="1"/>
  <c r="M380"/>
  <c r="M381" s="1"/>
  <c r="H380"/>
  <c r="F380"/>
  <c r="E380"/>
  <c r="E381" s="1"/>
  <c r="D380"/>
  <c r="C380"/>
  <c r="W379"/>
  <c r="O379"/>
  <c r="N379"/>
  <c r="J379"/>
  <c r="P379" s="1"/>
  <c r="I379"/>
  <c r="K379" s="1"/>
  <c r="Q379" s="1"/>
  <c r="W378"/>
  <c r="P378"/>
  <c r="J378"/>
  <c r="N378" s="1"/>
  <c r="I378"/>
  <c r="K378" s="1"/>
  <c r="W377"/>
  <c r="J377"/>
  <c r="P377" s="1"/>
  <c r="I377"/>
  <c r="K377" s="1"/>
  <c r="W376"/>
  <c r="J376"/>
  <c r="I376"/>
  <c r="K376" s="1"/>
  <c r="W375"/>
  <c r="J375"/>
  <c r="P375" s="1"/>
  <c r="I375"/>
  <c r="K375" s="1"/>
  <c r="Q375" s="1"/>
  <c r="W374"/>
  <c r="K374"/>
  <c r="J374"/>
  <c r="N374" s="1"/>
  <c r="I374"/>
  <c r="W373"/>
  <c r="N373"/>
  <c r="J373"/>
  <c r="P373" s="1"/>
  <c r="I373"/>
  <c r="K373" s="1"/>
  <c r="W372"/>
  <c r="Q372"/>
  <c r="K372"/>
  <c r="O372" s="1"/>
  <c r="J372"/>
  <c r="I372"/>
  <c r="W371"/>
  <c r="N371"/>
  <c r="J371"/>
  <c r="P371" s="1"/>
  <c r="I371"/>
  <c r="K371" s="1"/>
  <c r="Q371" s="1"/>
  <c r="W370"/>
  <c r="J370"/>
  <c r="N370" s="1"/>
  <c r="I370"/>
  <c r="K370" s="1"/>
  <c r="W369"/>
  <c r="J369"/>
  <c r="P369" s="1"/>
  <c r="I369"/>
  <c r="K369" s="1"/>
  <c r="W368"/>
  <c r="K368"/>
  <c r="O368" s="1"/>
  <c r="J368"/>
  <c r="I368"/>
  <c r="W367"/>
  <c r="O367"/>
  <c r="N367"/>
  <c r="J367"/>
  <c r="P367" s="1"/>
  <c r="I367"/>
  <c r="K367" s="1"/>
  <c r="Q367" s="1"/>
  <c r="W366"/>
  <c r="P366"/>
  <c r="J366"/>
  <c r="N366" s="1"/>
  <c r="I366"/>
  <c r="K366" s="1"/>
  <c r="W365"/>
  <c r="J365"/>
  <c r="P365" s="1"/>
  <c r="I365"/>
  <c r="K365" s="1"/>
  <c r="W364"/>
  <c r="J364"/>
  <c r="I364"/>
  <c r="K364" s="1"/>
  <c r="W363"/>
  <c r="J363"/>
  <c r="P363" s="1"/>
  <c r="I363"/>
  <c r="K363" s="1"/>
  <c r="Q363" s="1"/>
  <c r="W362"/>
  <c r="N362"/>
  <c r="J362"/>
  <c r="P362" s="1"/>
  <c r="I362"/>
  <c r="K362" s="1"/>
  <c r="Q362" s="1"/>
  <c r="W361"/>
  <c r="K361"/>
  <c r="O361" s="1"/>
  <c r="J361"/>
  <c r="N361" s="1"/>
  <c r="I361"/>
  <c r="W360"/>
  <c r="W380" s="1"/>
  <c r="W381" s="1"/>
  <c r="O360"/>
  <c r="N360"/>
  <c r="J360"/>
  <c r="P360" s="1"/>
  <c r="I360"/>
  <c r="K360" s="1"/>
  <c r="U358"/>
  <c r="S358"/>
  <c r="R358"/>
  <c r="M358"/>
  <c r="L358"/>
  <c r="H358"/>
  <c r="F358"/>
  <c r="E358"/>
  <c r="D358"/>
  <c r="C358"/>
  <c r="W357"/>
  <c r="P357"/>
  <c r="K357"/>
  <c r="O357" s="1"/>
  <c r="J357"/>
  <c r="N357" s="1"/>
  <c r="I357"/>
  <c r="W356"/>
  <c r="V356"/>
  <c r="X356" s="1"/>
  <c r="J356"/>
  <c r="P356" s="1"/>
  <c r="I356"/>
  <c r="K356" s="1"/>
  <c r="Q356" s="1"/>
  <c r="W355"/>
  <c r="V355"/>
  <c r="X355" s="1"/>
  <c r="J355"/>
  <c r="I355"/>
  <c r="K355" s="1"/>
  <c r="W354"/>
  <c r="V354"/>
  <c r="X354" s="1"/>
  <c r="J354"/>
  <c r="P354" s="1"/>
  <c r="I354"/>
  <c r="K354" s="1"/>
  <c r="W353"/>
  <c r="V353"/>
  <c r="X353" s="1"/>
  <c r="P353"/>
  <c r="K353"/>
  <c r="Q353" s="1"/>
  <c r="J353"/>
  <c r="I353"/>
  <c r="W352"/>
  <c r="V352"/>
  <c r="X352" s="1"/>
  <c r="J352"/>
  <c r="P352" s="1"/>
  <c r="I352"/>
  <c r="K352" s="1"/>
  <c r="Q352" s="1"/>
  <c r="W351"/>
  <c r="V351"/>
  <c r="X351" s="1"/>
  <c r="J351"/>
  <c r="I351"/>
  <c r="K351" s="1"/>
  <c r="W350"/>
  <c r="V350"/>
  <c r="X350" s="1"/>
  <c r="J350"/>
  <c r="P350" s="1"/>
  <c r="I350"/>
  <c r="K350" s="1"/>
  <c r="Q350" s="1"/>
  <c r="W349"/>
  <c r="V349"/>
  <c r="X349" s="1"/>
  <c r="P349"/>
  <c r="K349"/>
  <c r="Q349" s="1"/>
  <c r="J349"/>
  <c r="I349"/>
  <c r="W348"/>
  <c r="V348"/>
  <c r="J348"/>
  <c r="P348" s="1"/>
  <c r="I348"/>
  <c r="K347"/>
  <c r="J347"/>
  <c r="U344"/>
  <c r="S344"/>
  <c r="R344"/>
  <c r="M344"/>
  <c r="L344"/>
  <c r="J344"/>
  <c r="N344" s="1"/>
  <c r="I344"/>
  <c r="H344"/>
  <c r="F344"/>
  <c r="E344"/>
  <c r="D344"/>
  <c r="C344"/>
  <c r="W343"/>
  <c r="O343"/>
  <c r="N343"/>
  <c r="J343"/>
  <c r="P343" s="1"/>
  <c r="I343"/>
  <c r="K343" s="1"/>
  <c r="Q343" s="1"/>
  <c r="W342"/>
  <c r="V342"/>
  <c r="X342" s="1"/>
  <c r="K342"/>
  <c r="Q342" s="1"/>
  <c r="Q344" s="1"/>
  <c r="J342"/>
  <c r="N342" s="1"/>
  <c r="U339"/>
  <c r="S339"/>
  <c r="R339"/>
  <c r="M339"/>
  <c r="L339"/>
  <c r="H339"/>
  <c r="F339"/>
  <c r="E339"/>
  <c r="D339"/>
  <c r="C339"/>
  <c r="N338"/>
  <c r="K338"/>
  <c r="J338"/>
  <c r="P338" s="1"/>
  <c r="N337"/>
  <c r="J337"/>
  <c r="P337" s="1"/>
  <c r="I337"/>
  <c r="K337" s="1"/>
  <c r="Q337" s="1"/>
  <c r="K336"/>
  <c r="J336"/>
  <c r="N336" s="1"/>
  <c r="I336"/>
  <c r="W339"/>
  <c r="N335"/>
  <c r="J335"/>
  <c r="J339" s="1"/>
  <c r="I335"/>
  <c r="J334"/>
  <c r="W333"/>
  <c r="U333"/>
  <c r="S333"/>
  <c r="R333"/>
  <c r="M333"/>
  <c r="L333"/>
  <c r="I333"/>
  <c r="H333"/>
  <c r="F333"/>
  <c r="E333"/>
  <c r="D333"/>
  <c r="C333"/>
  <c r="K332"/>
  <c r="J332"/>
  <c r="K331"/>
  <c r="J331"/>
  <c r="Q330"/>
  <c r="Q333" s="1"/>
  <c r="K330"/>
  <c r="J330"/>
  <c r="P330" s="1"/>
  <c r="P333" s="1"/>
  <c r="K329"/>
  <c r="J329"/>
  <c r="M326"/>
  <c r="L326"/>
  <c r="H326"/>
  <c r="F326"/>
  <c r="E326"/>
  <c r="D326"/>
  <c r="C326"/>
  <c r="W325"/>
  <c r="K325"/>
  <c r="J325"/>
  <c r="W324"/>
  <c r="V324"/>
  <c r="X324" s="1"/>
  <c r="K324"/>
  <c r="Q324" s="1"/>
  <c r="J324"/>
  <c r="P324" s="1"/>
  <c r="I324"/>
  <c r="W323"/>
  <c r="V323"/>
  <c r="X323" s="1"/>
  <c r="P323"/>
  <c r="J323"/>
  <c r="I323"/>
  <c r="K323" s="1"/>
  <c r="Q323" s="1"/>
  <c r="W322"/>
  <c r="V322"/>
  <c r="X322" s="1"/>
  <c r="J322"/>
  <c r="P322" s="1"/>
  <c r="I322"/>
  <c r="K322" s="1"/>
  <c r="W321"/>
  <c r="V321"/>
  <c r="X321" s="1"/>
  <c r="J321"/>
  <c r="I321"/>
  <c r="K321" s="1"/>
  <c r="W320"/>
  <c r="V320"/>
  <c r="X320" s="1"/>
  <c r="Q320"/>
  <c r="K320"/>
  <c r="J320"/>
  <c r="P320" s="1"/>
  <c r="I320"/>
  <c r="W319"/>
  <c r="V319"/>
  <c r="X319" s="1"/>
  <c r="P319"/>
  <c r="J319"/>
  <c r="I319"/>
  <c r="K319" s="1"/>
  <c r="Q319" s="1"/>
  <c r="O318"/>
  <c r="K318"/>
  <c r="Q318" s="1"/>
  <c r="S318" s="1"/>
  <c r="X318" s="1"/>
  <c r="J318"/>
  <c r="P318" s="1"/>
  <c r="R318" s="1"/>
  <c r="W318" s="1"/>
  <c r="Q317"/>
  <c r="S317" s="1"/>
  <c r="X317" s="1"/>
  <c r="K317"/>
  <c r="O317" s="1"/>
  <c r="J317"/>
  <c r="N317" s="1"/>
  <c r="W316"/>
  <c r="J316"/>
  <c r="P316" s="1"/>
  <c r="I316"/>
  <c r="K316" s="1"/>
  <c r="W315"/>
  <c r="J315"/>
  <c r="I315"/>
  <c r="K315" s="1"/>
  <c r="W314"/>
  <c r="J314"/>
  <c r="P314" s="1"/>
  <c r="I314"/>
  <c r="K314" s="1"/>
  <c r="Q314" s="1"/>
  <c r="W313"/>
  <c r="V313"/>
  <c r="X313" s="1"/>
  <c r="O313"/>
  <c r="K313"/>
  <c r="Q313" s="1"/>
  <c r="J313"/>
  <c r="N313" s="1"/>
  <c r="W312"/>
  <c r="V312"/>
  <c r="X312" s="1"/>
  <c r="P312"/>
  <c r="J312"/>
  <c r="N312" s="1"/>
  <c r="I312"/>
  <c r="K312" s="1"/>
  <c r="W311"/>
  <c r="N311"/>
  <c r="J311"/>
  <c r="P311" s="1"/>
  <c r="I311"/>
  <c r="K311" s="1"/>
  <c r="W310"/>
  <c r="J310"/>
  <c r="I310"/>
  <c r="K310" s="1"/>
  <c r="W309"/>
  <c r="N309"/>
  <c r="J309"/>
  <c r="P309" s="1"/>
  <c r="I309"/>
  <c r="K309" s="1"/>
  <c r="Q309" s="1"/>
  <c r="W308"/>
  <c r="P308"/>
  <c r="K308"/>
  <c r="J308"/>
  <c r="N308" s="1"/>
  <c r="I308"/>
  <c r="N307"/>
  <c r="J307"/>
  <c r="P307" s="1"/>
  <c r="I307"/>
  <c r="K307" s="1"/>
  <c r="W306"/>
  <c r="P306"/>
  <c r="O306"/>
  <c r="K306"/>
  <c r="Q306" s="1"/>
  <c r="J306"/>
  <c r="N306" s="1"/>
  <c r="W305"/>
  <c r="P305"/>
  <c r="J305"/>
  <c r="N305" s="1"/>
  <c r="I305"/>
  <c r="K305" s="1"/>
  <c r="W304"/>
  <c r="K304"/>
  <c r="Q304" s="1"/>
  <c r="J304"/>
  <c r="P304" s="1"/>
  <c r="W303"/>
  <c r="J303"/>
  <c r="N303" s="1"/>
  <c r="I303"/>
  <c r="K303" s="1"/>
  <c r="W302"/>
  <c r="K302"/>
  <c r="J302"/>
  <c r="P302" s="1"/>
  <c r="I302"/>
  <c r="W301"/>
  <c r="O301"/>
  <c r="J301"/>
  <c r="I301"/>
  <c r="K301" s="1"/>
  <c r="Q301" s="1"/>
  <c r="W300"/>
  <c r="N300"/>
  <c r="J300"/>
  <c r="P300" s="1"/>
  <c r="I300"/>
  <c r="K300" s="1"/>
  <c r="W299"/>
  <c r="P299"/>
  <c r="J299"/>
  <c r="N299" s="1"/>
  <c r="I299"/>
  <c r="K299" s="1"/>
  <c r="W298"/>
  <c r="J298"/>
  <c r="P298" s="1"/>
  <c r="I298"/>
  <c r="K298" s="1"/>
  <c r="W297"/>
  <c r="N297"/>
  <c r="K297"/>
  <c r="O297" s="1"/>
  <c r="J297"/>
  <c r="P297" s="1"/>
  <c r="I297"/>
  <c r="W296"/>
  <c r="P296"/>
  <c r="J296"/>
  <c r="N296" s="1"/>
  <c r="I296"/>
  <c r="K296" s="1"/>
  <c r="Q296" s="1"/>
  <c r="W295"/>
  <c r="V295"/>
  <c r="X295" s="1"/>
  <c r="K295"/>
  <c r="J295"/>
  <c r="P295" s="1"/>
  <c r="I295"/>
  <c r="W294"/>
  <c r="J294"/>
  <c r="I294"/>
  <c r="K294" s="1"/>
  <c r="W293"/>
  <c r="N293"/>
  <c r="K293"/>
  <c r="O293" s="1"/>
  <c r="J293"/>
  <c r="P293" s="1"/>
  <c r="W292"/>
  <c r="N292"/>
  <c r="J292"/>
  <c r="P292" s="1"/>
  <c r="I292"/>
  <c r="K292" s="1"/>
  <c r="W291"/>
  <c r="Q291"/>
  <c r="K291"/>
  <c r="O291" s="1"/>
  <c r="J291"/>
  <c r="W290"/>
  <c r="N290"/>
  <c r="K290"/>
  <c r="J290"/>
  <c r="P290" s="1"/>
  <c r="W289"/>
  <c r="O289"/>
  <c r="N289"/>
  <c r="K289"/>
  <c r="Q289" s="1"/>
  <c r="J289"/>
  <c r="P289" s="1"/>
  <c r="W288"/>
  <c r="O288"/>
  <c r="K288"/>
  <c r="Q288" s="1"/>
  <c r="J288"/>
  <c r="N288" s="1"/>
  <c r="W287"/>
  <c r="K287"/>
  <c r="J287"/>
  <c r="N287" s="1"/>
  <c r="W286"/>
  <c r="V286"/>
  <c r="X286" s="1"/>
  <c r="N286"/>
  <c r="K286"/>
  <c r="O286" s="1"/>
  <c r="J286"/>
  <c r="P286" s="1"/>
  <c r="I286"/>
  <c r="W285"/>
  <c r="N285"/>
  <c r="J285"/>
  <c r="P285" s="1"/>
  <c r="I285"/>
  <c r="K285" s="1"/>
  <c r="Q285" s="1"/>
  <c r="W284"/>
  <c r="J284"/>
  <c r="N284" s="1"/>
  <c r="I284"/>
  <c r="K284" s="1"/>
  <c r="W283"/>
  <c r="J283"/>
  <c r="P283" s="1"/>
  <c r="I283"/>
  <c r="K283" s="1"/>
  <c r="W282"/>
  <c r="K282"/>
  <c r="O282" s="1"/>
  <c r="J282"/>
  <c r="I282"/>
  <c r="W281"/>
  <c r="N281"/>
  <c r="J281"/>
  <c r="P281" s="1"/>
  <c r="I281"/>
  <c r="W280"/>
  <c r="V280"/>
  <c r="X280" s="1"/>
  <c r="P280"/>
  <c r="K280"/>
  <c r="J280"/>
  <c r="N280" s="1"/>
  <c r="W279"/>
  <c r="V279"/>
  <c r="X279" s="1"/>
  <c r="K279"/>
  <c r="O279" s="1"/>
  <c r="J279"/>
  <c r="N279" s="1"/>
  <c r="U276"/>
  <c r="S276"/>
  <c r="R276"/>
  <c r="M276"/>
  <c r="L276"/>
  <c r="H276"/>
  <c r="F276"/>
  <c r="E276"/>
  <c r="D276"/>
  <c r="C276"/>
  <c r="W275"/>
  <c r="W276" s="1"/>
  <c r="J275"/>
  <c r="P275" s="1"/>
  <c r="P276" s="1"/>
  <c r="I275"/>
  <c r="K275" s="1"/>
  <c r="Q275" s="1"/>
  <c r="Q276" s="1"/>
  <c r="W274"/>
  <c r="V274"/>
  <c r="K274"/>
  <c r="K276" s="1"/>
  <c r="J274"/>
  <c r="I274"/>
  <c r="I276" s="1"/>
  <c r="U272"/>
  <c r="S272"/>
  <c r="R272"/>
  <c r="M272"/>
  <c r="F272"/>
  <c r="E272"/>
  <c r="D272"/>
  <c r="C272"/>
  <c r="W271"/>
  <c r="O271"/>
  <c r="N271"/>
  <c r="J271"/>
  <c r="P271" s="1"/>
  <c r="I271"/>
  <c r="K271" s="1"/>
  <c r="Q271" s="1"/>
  <c r="W270"/>
  <c r="K270"/>
  <c r="J270"/>
  <c r="I270"/>
  <c r="W269"/>
  <c r="N269"/>
  <c r="J269"/>
  <c r="P269" s="1"/>
  <c r="I269"/>
  <c r="W268"/>
  <c r="V268"/>
  <c r="X268" s="1"/>
  <c r="X272" s="1"/>
  <c r="K268"/>
  <c r="Q268" s="1"/>
  <c r="J268"/>
  <c r="P268" s="1"/>
  <c r="W267"/>
  <c r="K267"/>
  <c r="J267"/>
  <c r="I267"/>
  <c r="U265"/>
  <c r="S265"/>
  <c r="R265"/>
  <c r="M265"/>
  <c r="L265"/>
  <c r="J265"/>
  <c r="N265" s="1"/>
  <c r="H265"/>
  <c r="F265"/>
  <c r="E265"/>
  <c r="D265"/>
  <c r="C265"/>
  <c r="W264"/>
  <c r="W265" s="1"/>
  <c r="J264"/>
  <c r="I264"/>
  <c r="U261"/>
  <c r="S261"/>
  <c r="R261"/>
  <c r="M261"/>
  <c r="L261"/>
  <c r="I261"/>
  <c r="H261"/>
  <c r="F261"/>
  <c r="E261"/>
  <c r="D261"/>
  <c r="C261"/>
  <c r="W260"/>
  <c r="W261" s="1"/>
  <c r="N260"/>
  <c r="K260"/>
  <c r="J260"/>
  <c r="P260" s="1"/>
  <c r="P261" s="1"/>
  <c r="U258"/>
  <c r="S258"/>
  <c r="R258"/>
  <c r="M258"/>
  <c r="L258"/>
  <c r="H258"/>
  <c r="F258"/>
  <c r="E258"/>
  <c r="D258"/>
  <c r="C258"/>
  <c r="W257"/>
  <c r="W258" s="1"/>
  <c r="J257"/>
  <c r="P257" s="1"/>
  <c r="I257"/>
  <c r="K257" s="1"/>
  <c r="Q257" s="1"/>
  <c r="W256"/>
  <c r="P256"/>
  <c r="P258" s="1"/>
  <c r="K256"/>
  <c r="J256"/>
  <c r="U254"/>
  <c r="S254"/>
  <c r="R254"/>
  <c r="M254"/>
  <c r="L254"/>
  <c r="I254"/>
  <c r="H254"/>
  <c r="F254"/>
  <c r="E254"/>
  <c r="D254"/>
  <c r="C254"/>
  <c r="W253"/>
  <c r="K253"/>
  <c r="J253"/>
  <c r="P253" s="1"/>
  <c r="I253"/>
  <c r="W252"/>
  <c r="O252"/>
  <c r="J252"/>
  <c r="I252"/>
  <c r="K252" s="1"/>
  <c r="U250"/>
  <c r="S250"/>
  <c r="R250"/>
  <c r="M250"/>
  <c r="L250"/>
  <c r="H250"/>
  <c r="F250"/>
  <c r="E250"/>
  <c r="D250"/>
  <c r="C250"/>
  <c r="W249"/>
  <c r="K249"/>
  <c r="J249"/>
  <c r="P249" s="1"/>
  <c r="I249"/>
  <c r="W248"/>
  <c r="O248"/>
  <c r="J248"/>
  <c r="I248"/>
  <c r="K248" s="1"/>
  <c r="Q248" s="1"/>
  <c r="W247"/>
  <c r="N247"/>
  <c r="J247"/>
  <c r="P247" s="1"/>
  <c r="I247"/>
  <c r="K247" s="1"/>
  <c r="Q247" s="1"/>
  <c r="N246"/>
  <c r="J246"/>
  <c r="I246"/>
  <c r="K246" s="1"/>
  <c r="O246" s="1"/>
  <c r="I245"/>
  <c r="U243"/>
  <c r="S243"/>
  <c r="R243"/>
  <c r="M243"/>
  <c r="L243"/>
  <c r="H243"/>
  <c r="F243"/>
  <c r="E243"/>
  <c r="D243"/>
  <c r="C243"/>
  <c r="W242"/>
  <c r="K242"/>
  <c r="J242"/>
  <c r="P242" s="1"/>
  <c r="I242"/>
  <c r="W241"/>
  <c r="J241"/>
  <c r="I241"/>
  <c r="K241" s="1"/>
  <c r="S239"/>
  <c r="R239"/>
  <c r="M239"/>
  <c r="F239"/>
  <c r="E239"/>
  <c r="D239"/>
  <c r="C239"/>
  <c r="W238"/>
  <c r="V238"/>
  <c r="Q238"/>
  <c r="O238"/>
  <c r="J238"/>
  <c r="N238" s="1"/>
  <c r="W237"/>
  <c r="K237"/>
  <c r="Q237" s="1"/>
  <c r="J237"/>
  <c r="I237"/>
  <c r="I239" s="1"/>
  <c r="N236"/>
  <c r="K236"/>
  <c r="O236" s="1"/>
  <c r="J236"/>
  <c r="S234"/>
  <c r="R234"/>
  <c r="M234"/>
  <c r="H234"/>
  <c r="F234"/>
  <c r="E234"/>
  <c r="D234"/>
  <c r="C234"/>
  <c r="W233"/>
  <c r="P233"/>
  <c r="J233"/>
  <c r="N233" s="1"/>
  <c r="I233"/>
  <c r="K233" s="1"/>
  <c r="W232"/>
  <c r="N232"/>
  <c r="K232"/>
  <c r="J232"/>
  <c r="P232" s="1"/>
  <c r="I232"/>
  <c r="W231"/>
  <c r="M231"/>
  <c r="J231"/>
  <c r="N231" s="1"/>
  <c r="I231"/>
  <c r="K231" s="1"/>
  <c r="W230"/>
  <c r="W234" s="1"/>
  <c r="N230"/>
  <c r="J230"/>
  <c r="P230" s="1"/>
  <c r="P234" s="1"/>
  <c r="I230"/>
  <c r="K230" s="1"/>
  <c r="Q230" s="1"/>
  <c r="W229"/>
  <c r="K229"/>
  <c r="J229"/>
  <c r="I229"/>
  <c r="W228"/>
  <c r="O228"/>
  <c r="N228"/>
  <c r="J228"/>
  <c r="P228" s="1"/>
  <c r="I228"/>
  <c r="K228" s="1"/>
  <c r="W227"/>
  <c r="J227"/>
  <c r="N227" s="1"/>
  <c r="I227"/>
  <c r="I234" s="1"/>
  <c r="S225"/>
  <c r="R225"/>
  <c r="M225"/>
  <c r="H225"/>
  <c r="G225"/>
  <c r="F225"/>
  <c r="E225"/>
  <c r="D225"/>
  <c r="C225"/>
  <c r="W224"/>
  <c r="P224"/>
  <c r="J224"/>
  <c r="I224"/>
  <c r="K224" s="1"/>
  <c r="W223"/>
  <c r="K223"/>
  <c r="J223"/>
  <c r="P223" s="1"/>
  <c r="I223"/>
  <c r="W222"/>
  <c r="O222"/>
  <c r="J222"/>
  <c r="I222"/>
  <c r="K222" s="1"/>
  <c r="Q222" s="1"/>
  <c r="W221"/>
  <c r="W225" s="1"/>
  <c r="N221"/>
  <c r="J221"/>
  <c r="P221" s="1"/>
  <c r="P225" s="1"/>
  <c r="I221"/>
  <c r="K221" s="1"/>
  <c r="W220"/>
  <c r="P220"/>
  <c r="J220"/>
  <c r="I220"/>
  <c r="K220" s="1"/>
  <c r="W219"/>
  <c r="J219"/>
  <c r="P219" s="1"/>
  <c r="I219"/>
  <c r="K219" s="1"/>
  <c r="W218"/>
  <c r="J218"/>
  <c r="I218"/>
  <c r="K218" s="1"/>
  <c r="Q218" s="1"/>
  <c r="W217"/>
  <c r="K217"/>
  <c r="O217" s="1"/>
  <c r="J217"/>
  <c r="P217" s="1"/>
  <c r="I217"/>
  <c r="W216"/>
  <c r="P216"/>
  <c r="J216"/>
  <c r="I216"/>
  <c r="W215"/>
  <c r="K215"/>
  <c r="J215"/>
  <c r="P215" s="1"/>
  <c r="I215"/>
  <c r="W214"/>
  <c r="O214"/>
  <c r="J214"/>
  <c r="I214"/>
  <c r="K214" s="1"/>
  <c r="K213"/>
  <c r="J213"/>
  <c r="S211"/>
  <c r="R211"/>
  <c r="M211"/>
  <c r="F211"/>
  <c r="E211"/>
  <c r="D211"/>
  <c r="C211"/>
  <c r="Q210"/>
  <c r="P210"/>
  <c r="J210"/>
  <c r="N210" s="1"/>
  <c r="I210"/>
  <c r="K210" s="1"/>
  <c r="O210" s="1"/>
  <c r="W209"/>
  <c r="N209"/>
  <c r="J209"/>
  <c r="P209" s="1"/>
  <c r="I209"/>
  <c r="K209" s="1"/>
  <c r="Q209" s="1"/>
  <c r="W208"/>
  <c r="P208"/>
  <c r="N208"/>
  <c r="I208"/>
  <c r="K208" s="1"/>
  <c r="O208" s="1"/>
  <c r="W207"/>
  <c r="K207"/>
  <c r="J207"/>
  <c r="N207" s="1"/>
  <c r="I207"/>
  <c r="W206"/>
  <c r="P206"/>
  <c r="N206"/>
  <c r="J206"/>
  <c r="I206"/>
  <c r="K206" s="1"/>
  <c r="Q206" s="1"/>
  <c r="W205"/>
  <c r="N205"/>
  <c r="K205"/>
  <c r="O205" s="1"/>
  <c r="J205"/>
  <c r="P205" s="1"/>
  <c r="I205"/>
  <c r="W204"/>
  <c r="P204"/>
  <c r="K204"/>
  <c r="Q204" s="1"/>
  <c r="W203"/>
  <c r="P203"/>
  <c r="J203"/>
  <c r="I203"/>
  <c r="K203" s="1"/>
  <c r="Q203" s="1"/>
  <c r="W202"/>
  <c r="P202"/>
  <c r="J202"/>
  <c r="I202"/>
  <c r="K202" s="1"/>
  <c r="W201"/>
  <c r="P201"/>
  <c r="J201"/>
  <c r="I201"/>
  <c r="K201" s="1"/>
  <c r="Q201" s="1"/>
  <c r="W200"/>
  <c r="P200"/>
  <c r="K200"/>
  <c r="Q200" s="1"/>
  <c r="W199"/>
  <c r="J199"/>
  <c r="P199" s="1"/>
  <c r="I199"/>
  <c r="K199" s="1"/>
  <c r="W198"/>
  <c r="P198"/>
  <c r="J198"/>
  <c r="N198" s="1"/>
  <c r="I198"/>
  <c r="K198" s="1"/>
  <c r="W197"/>
  <c r="N197"/>
  <c r="J197"/>
  <c r="P197" s="1"/>
  <c r="I197"/>
  <c r="K197" s="1"/>
  <c r="Q197" s="1"/>
  <c r="W196"/>
  <c r="J196"/>
  <c r="I196"/>
  <c r="K196" s="1"/>
  <c r="W195"/>
  <c r="J195"/>
  <c r="P195" s="1"/>
  <c r="I195"/>
  <c r="K195" s="1"/>
  <c r="Q195" s="1"/>
  <c r="W194"/>
  <c r="N194"/>
  <c r="J194"/>
  <c r="P194" s="1"/>
  <c r="I194"/>
  <c r="K194" s="1"/>
  <c r="Q194" s="1"/>
  <c r="W193"/>
  <c r="J193"/>
  <c r="I193"/>
  <c r="K193" s="1"/>
  <c r="W192"/>
  <c r="J192"/>
  <c r="N192" s="1"/>
  <c r="I192"/>
  <c r="U186"/>
  <c r="U187" s="1"/>
  <c r="S186"/>
  <c r="S187" s="1"/>
  <c r="R186"/>
  <c r="R187" s="1"/>
  <c r="M186"/>
  <c r="M187" s="1"/>
  <c r="L186"/>
  <c r="H186"/>
  <c r="H187" s="1"/>
  <c r="F186"/>
  <c r="F187" s="1"/>
  <c r="E186"/>
  <c r="E187" s="1"/>
  <c r="D186"/>
  <c r="D187" s="1"/>
  <c r="C186"/>
  <c r="C187" s="1"/>
  <c r="C188" s="1"/>
  <c r="W185"/>
  <c r="J185"/>
  <c r="I185"/>
  <c r="K185" s="1"/>
  <c r="Q185" s="1"/>
  <c r="W184"/>
  <c r="J184"/>
  <c r="P184" s="1"/>
  <c r="I184"/>
  <c r="K184" s="1"/>
  <c r="Q184" s="1"/>
  <c r="W183"/>
  <c r="J183"/>
  <c r="P183" s="1"/>
  <c r="I183"/>
  <c r="K183" s="1"/>
  <c r="W182"/>
  <c r="J182"/>
  <c r="P182" s="1"/>
  <c r="I182"/>
  <c r="K182" s="1"/>
  <c r="Q182" s="1"/>
  <c r="W181"/>
  <c r="J181"/>
  <c r="I181"/>
  <c r="K181" s="1"/>
  <c r="Q181" s="1"/>
  <c r="W180"/>
  <c r="J180"/>
  <c r="P180" s="1"/>
  <c r="I180"/>
  <c r="K180" s="1"/>
  <c r="Q180" s="1"/>
  <c r="W179"/>
  <c r="J179"/>
  <c r="P179" s="1"/>
  <c r="I179"/>
  <c r="K179" s="1"/>
  <c r="W178"/>
  <c r="J178"/>
  <c r="P178" s="1"/>
  <c r="I178"/>
  <c r="K178" s="1"/>
  <c r="Q178" s="1"/>
  <c r="W177"/>
  <c r="J177"/>
  <c r="I177"/>
  <c r="K177" s="1"/>
  <c r="Q177" s="1"/>
  <c r="W176"/>
  <c r="N176"/>
  <c r="J176"/>
  <c r="P176" s="1"/>
  <c r="I176"/>
  <c r="K176" s="1"/>
  <c r="Q176" s="1"/>
  <c r="W175"/>
  <c r="P175"/>
  <c r="K175"/>
  <c r="O175" s="1"/>
  <c r="J175"/>
  <c r="N175" s="1"/>
  <c r="I175"/>
  <c r="W174"/>
  <c r="N174"/>
  <c r="J174"/>
  <c r="P174" s="1"/>
  <c r="I174"/>
  <c r="K174" s="1"/>
  <c r="Q174" s="1"/>
  <c r="W173"/>
  <c r="J173"/>
  <c r="I173"/>
  <c r="K173" s="1"/>
  <c r="Q173" s="1"/>
  <c r="W172"/>
  <c r="J172"/>
  <c r="I172"/>
  <c r="K172" s="1"/>
  <c r="W171"/>
  <c r="J171"/>
  <c r="P171" s="1"/>
  <c r="I171"/>
  <c r="K171" s="1"/>
  <c r="W170"/>
  <c r="J170"/>
  <c r="N170" s="1"/>
  <c r="I170"/>
  <c r="K170" s="1"/>
  <c r="W169"/>
  <c r="J169"/>
  <c r="P169" s="1"/>
  <c r="I169"/>
  <c r="I168"/>
  <c r="D166"/>
  <c r="C166"/>
  <c r="U165"/>
  <c r="U166" s="1"/>
  <c r="S165"/>
  <c r="S166" s="1"/>
  <c r="R165"/>
  <c r="R166" s="1"/>
  <c r="M165"/>
  <c r="M166" s="1"/>
  <c r="L165"/>
  <c r="H165"/>
  <c r="H166" s="1"/>
  <c r="F165"/>
  <c r="F166" s="1"/>
  <c r="E165"/>
  <c r="E166" s="1"/>
  <c r="D165"/>
  <c r="C165"/>
  <c r="W164"/>
  <c r="K164"/>
  <c r="J164"/>
  <c r="P164" s="1"/>
  <c r="I164"/>
  <c r="W163"/>
  <c r="J163"/>
  <c r="I163"/>
  <c r="K163" s="1"/>
  <c r="Q163" s="1"/>
  <c r="W162"/>
  <c r="Q162"/>
  <c r="K162"/>
  <c r="J162"/>
  <c r="P162" s="1"/>
  <c r="I162"/>
  <c r="W161"/>
  <c r="P161"/>
  <c r="J161"/>
  <c r="I161"/>
  <c r="K161" s="1"/>
  <c r="Q161" s="1"/>
  <c r="W160"/>
  <c r="K160"/>
  <c r="J160"/>
  <c r="P160" s="1"/>
  <c r="I160"/>
  <c r="W159"/>
  <c r="J159"/>
  <c r="I159"/>
  <c r="K159" s="1"/>
  <c r="Q159" s="1"/>
  <c r="W158"/>
  <c r="Q158"/>
  <c r="K158"/>
  <c r="J158"/>
  <c r="P158" s="1"/>
  <c r="I158"/>
  <c r="W157"/>
  <c r="P157"/>
  <c r="J157"/>
  <c r="I157"/>
  <c r="K157" s="1"/>
  <c r="Q157" s="1"/>
  <c r="W156"/>
  <c r="K156"/>
  <c r="J156"/>
  <c r="P156" s="1"/>
  <c r="I156"/>
  <c r="W155"/>
  <c r="J155"/>
  <c r="I155"/>
  <c r="K155" s="1"/>
  <c r="Q155" s="1"/>
  <c r="W154"/>
  <c r="Q154"/>
  <c r="K154"/>
  <c r="J154"/>
  <c r="P154" s="1"/>
  <c r="I154"/>
  <c r="W153"/>
  <c r="P153"/>
  <c r="J153"/>
  <c r="I153"/>
  <c r="K153" s="1"/>
  <c r="Q153" s="1"/>
  <c r="W152"/>
  <c r="K152"/>
  <c r="J152"/>
  <c r="P152" s="1"/>
  <c r="I152"/>
  <c r="W151"/>
  <c r="J151"/>
  <c r="I151"/>
  <c r="K151" s="1"/>
  <c r="Q151" s="1"/>
  <c r="W150"/>
  <c r="Q150"/>
  <c r="K150"/>
  <c r="J150"/>
  <c r="P150" s="1"/>
  <c r="I150"/>
  <c r="W149"/>
  <c r="P149"/>
  <c r="J149"/>
  <c r="I149"/>
  <c r="K149" s="1"/>
  <c r="Q149" s="1"/>
  <c r="W148"/>
  <c r="K148"/>
  <c r="J148"/>
  <c r="P148" s="1"/>
  <c r="I148"/>
  <c r="K146"/>
  <c r="J146"/>
  <c r="U144"/>
  <c r="S144"/>
  <c r="R144"/>
  <c r="M144"/>
  <c r="L144"/>
  <c r="H144"/>
  <c r="F144"/>
  <c r="E144"/>
  <c r="D144"/>
  <c r="C144"/>
  <c r="W143"/>
  <c r="J143"/>
  <c r="P143" s="1"/>
  <c r="I143"/>
  <c r="K143" s="1"/>
  <c r="Q143" s="1"/>
  <c r="W142"/>
  <c r="V142"/>
  <c r="J142"/>
  <c r="P142" s="1"/>
  <c r="I142"/>
  <c r="K142" s="1"/>
  <c r="K141"/>
  <c r="J141"/>
  <c r="U140"/>
  <c r="S140"/>
  <c r="R140"/>
  <c r="M140"/>
  <c r="L140"/>
  <c r="H140"/>
  <c r="F140"/>
  <c r="E140"/>
  <c r="D140"/>
  <c r="C140"/>
  <c r="W139"/>
  <c r="J139"/>
  <c r="J140" s="1"/>
  <c r="N140" s="1"/>
  <c r="I139"/>
  <c r="K139" s="1"/>
  <c r="W138"/>
  <c r="N138"/>
  <c r="K138"/>
  <c r="O138" s="1"/>
  <c r="J138"/>
  <c r="P138" s="1"/>
  <c r="I138"/>
  <c r="W137"/>
  <c r="P137"/>
  <c r="J137"/>
  <c r="N137" s="1"/>
  <c r="I137"/>
  <c r="K137" s="1"/>
  <c r="Q137" s="1"/>
  <c r="W136"/>
  <c r="N136"/>
  <c r="J136"/>
  <c r="P136" s="1"/>
  <c r="I136"/>
  <c r="U134"/>
  <c r="S134"/>
  <c r="R134"/>
  <c r="M134"/>
  <c r="L134"/>
  <c r="H134"/>
  <c r="F134"/>
  <c r="E134"/>
  <c r="D134"/>
  <c r="C134"/>
  <c r="W133"/>
  <c r="K133"/>
  <c r="O133" s="1"/>
  <c r="J133"/>
  <c r="I133"/>
  <c r="W132"/>
  <c r="N132"/>
  <c r="K132"/>
  <c r="O132" s="1"/>
  <c r="J132"/>
  <c r="P132" s="1"/>
  <c r="I132"/>
  <c r="W131"/>
  <c r="J131"/>
  <c r="N131" s="1"/>
  <c r="I131"/>
  <c r="K131" s="1"/>
  <c r="W130"/>
  <c r="J130"/>
  <c r="P130" s="1"/>
  <c r="I130"/>
  <c r="K130" s="1"/>
  <c r="W129"/>
  <c r="O129"/>
  <c r="J129"/>
  <c r="N129" s="1"/>
  <c r="I129"/>
  <c r="K129" s="1"/>
  <c r="Q129" s="1"/>
  <c r="W128"/>
  <c r="N128"/>
  <c r="J128"/>
  <c r="P128" s="1"/>
  <c r="I128"/>
  <c r="K128" s="1"/>
  <c r="Q128" s="1"/>
  <c r="W127"/>
  <c r="Q127"/>
  <c r="P127"/>
  <c r="J127"/>
  <c r="I127"/>
  <c r="K127" s="1"/>
  <c r="W126"/>
  <c r="N126"/>
  <c r="J126"/>
  <c r="P126" s="1"/>
  <c r="I126"/>
  <c r="K126" s="1"/>
  <c r="Q126" s="1"/>
  <c r="W125"/>
  <c r="J125"/>
  <c r="I125"/>
  <c r="K125" s="1"/>
  <c r="Q125" s="1"/>
  <c r="W124"/>
  <c r="Q124"/>
  <c r="K124"/>
  <c r="J124"/>
  <c r="P124" s="1"/>
  <c r="K123"/>
  <c r="J123"/>
  <c r="U120"/>
  <c r="S120"/>
  <c r="S121" s="1"/>
  <c r="R120"/>
  <c r="M120"/>
  <c r="L120"/>
  <c r="H120"/>
  <c r="F120"/>
  <c r="E120"/>
  <c r="D120"/>
  <c r="C120"/>
  <c r="W119"/>
  <c r="J119"/>
  <c r="P119" s="1"/>
  <c r="I119"/>
  <c r="K119" s="1"/>
  <c r="Q119" s="1"/>
  <c r="W118"/>
  <c r="P118"/>
  <c r="J118"/>
  <c r="I118"/>
  <c r="K118" s="1"/>
  <c r="W117"/>
  <c r="P117"/>
  <c r="J117"/>
  <c r="I117"/>
  <c r="W116"/>
  <c r="J116"/>
  <c r="I116"/>
  <c r="K116" s="1"/>
  <c r="Q116" s="1"/>
  <c r="U114"/>
  <c r="S114"/>
  <c r="R114"/>
  <c r="M114"/>
  <c r="L114"/>
  <c r="H114"/>
  <c r="F114"/>
  <c r="E114"/>
  <c r="D114"/>
  <c r="C114"/>
  <c r="W113"/>
  <c r="P113"/>
  <c r="J113"/>
  <c r="I113"/>
  <c r="K113" s="1"/>
  <c r="Q113" s="1"/>
  <c r="W112"/>
  <c r="J112"/>
  <c r="P112" s="1"/>
  <c r="I112"/>
  <c r="K112" s="1"/>
  <c r="Q112" s="1"/>
  <c r="W111"/>
  <c r="J111"/>
  <c r="P111" s="1"/>
  <c r="I111"/>
  <c r="W110"/>
  <c r="J110"/>
  <c r="I110"/>
  <c r="K110" s="1"/>
  <c r="W109"/>
  <c r="Q109"/>
  <c r="P109"/>
  <c r="U108"/>
  <c r="S108"/>
  <c r="R108"/>
  <c r="M108"/>
  <c r="L108"/>
  <c r="H108"/>
  <c r="F108"/>
  <c r="E108"/>
  <c r="D108"/>
  <c r="C108"/>
  <c r="W107"/>
  <c r="P107"/>
  <c r="J107"/>
  <c r="I107"/>
  <c r="K107" s="1"/>
  <c r="W106"/>
  <c r="J106"/>
  <c r="P106" s="1"/>
  <c r="I106"/>
  <c r="K106" s="1"/>
  <c r="W105"/>
  <c r="Q105"/>
  <c r="K105"/>
  <c r="O105" s="1"/>
  <c r="J105"/>
  <c r="I105"/>
  <c r="W104"/>
  <c r="W108" s="1"/>
  <c r="K104"/>
  <c r="J104"/>
  <c r="P104" s="1"/>
  <c r="I104"/>
  <c r="W103"/>
  <c r="V103"/>
  <c r="X103" s="1"/>
  <c r="Q103"/>
  <c r="P103"/>
  <c r="U102"/>
  <c r="S102"/>
  <c r="R102"/>
  <c r="M102"/>
  <c r="L102"/>
  <c r="H102"/>
  <c r="F102"/>
  <c r="E102"/>
  <c r="D102"/>
  <c r="C102"/>
  <c r="W101"/>
  <c r="K101"/>
  <c r="Q101" s="1"/>
  <c r="J101"/>
  <c r="I101"/>
  <c r="W100"/>
  <c r="P100"/>
  <c r="J100"/>
  <c r="N100" s="1"/>
  <c r="I100"/>
  <c r="K100" s="1"/>
  <c r="W99"/>
  <c r="Q99"/>
  <c r="K99"/>
  <c r="O99" s="1"/>
  <c r="J99"/>
  <c r="I99"/>
  <c r="W98"/>
  <c r="W102" s="1"/>
  <c r="J98"/>
  <c r="I98"/>
  <c r="K98" s="1"/>
  <c r="Q98" s="1"/>
  <c r="W97"/>
  <c r="V97"/>
  <c r="X97" s="1"/>
  <c r="Q97"/>
  <c r="P97"/>
  <c r="U96"/>
  <c r="S96"/>
  <c r="R96"/>
  <c r="M96"/>
  <c r="L96"/>
  <c r="H96"/>
  <c r="F96"/>
  <c r="E96"/>
  <c r="D96"/>
  <c r="C96"/>
  <c r="W95"/>
  <c r="J95"/>
  <c r="P95" s="1"/>
  <c r="I95"/>
  <c r="K95" s="1"/>
  <c r="Q95" s="1"/>
  <c r="W94"/>
  <c r="P94"/>
  <c r="J94"/>
  <c r="N94" s="1"/>
  <c r="I94"/>
  <c r="K94" s="1"/>
  <c r="O94" s="1"/>
  <c r="W93"/>
  <c r="N93"/>
  <c r="J93"/>
  <c r="P93" s="1"/>
  <c r="I93"/>
  <c r="K93" s="1"/>
  <c r="Q93" s="1"/>
  <c r="W92"/>
  <c r="W96" s="1"/>
  <c r="Q92"/>
  <c r="K92"/>
  <c r="J92"/>
  <c r="I92"/>
  <c r="W91"/>
  <c r="V91"/>
  <c r="X91" s="1"/>
  <c r="Q91"/>
  <c r="P91"/>
  <c r="U90"/>
  <c r="S90"/>
  <c r="R90"/>
  <c r="M90"/>
  <c r="L90"/>
  <c r="H90"/>
  <c r="F90"/>
  <c r="E90"/>
  <c r="D90"/>
  <c r="C90"/>
  <c r="W89"/>
  <c r="K89"/>
  <c r="J89"/>
  <c r="I89"/>
  <c r="W88"/>
  <c r="J88"/>
  <c r="P88" s="1"/>
  <c r="I88"/>
  <c r="K88" s="1"/>
  <c r="Q88" s="1"/>
  <c r="W87"/>
  <c r="Q87"/>
  <c r="P87"/>
  <c r="W86"/>
  <c r="W90" s="1"/>
  <c r="J86"/>
  <c r="N86" s="1"/>
  <c r="I86"/>
  <c r="K86" s="1"/>
  <c r="O86" s="1"/>
  <c r="W85"/>
  <c r="V85"/>
  <c r="X85" s="1"/>
  <c r="P85"/>
  <c r="J85"/>
  <c r="I85"/>
  <c r="K85" s="1"/>
  <c r="Q85" s="1"/>
  <c r="W84"/>
  <c r="V84"/>
  <c r="X84" s="1"/>
  <c r="Q84"/>
  <c r="P84"/>
  <c r="U83"/>
  <c r="S83"/>
  <c r="R83"/>
  <c r="M83"/>
  <c r="L83"/>
  <c r="K83"/>
  <c r="I83"/>
  <c r="H83"/>
  <c r="F83"/>
  <c r="E83"/>
  <c r="D83"/>
  <c r="C83"/>
  <c r="W82"/>
  <c r="W83" s="1"/>
  <c r="Q82"/>
  <c r="Q83" s="1"/>
  <c r="O82"/>
  <c r="J82"/>
  <c r="U81"/>
  <c r="S81"/>
  <c r="R81"/>
  <c r="M81"/>
  <c r="L81"/>
  <c r="H81"/>
  <c r="F81"/>
  <c r="E81"/>
  <c r="D81"/>
  <c r="C81"/>
  <c r="W80"/>
  <c r="J80"/>
  <c r="I80"/>
  <c r="K80" s="1"/>
  <c r="Q80" s="1"/>
  <c r="W79"/>
  <c r="W81" s="1"/>
  <c r="N79"/>
  <c r="J79"/>
  <c r="P79" s="1"/>
  <c r="I79"/>
  <c r="W78"/>
  <c r="V78"/>
  <c r="X78" s="1"/>
  <c r="Q78"/>
  <c r="P78"/>
  <c r="S76"/>
  <c r="R76"/>
  <c r="M76"/>
  <c r="H76"/>
  <c r="H77" s="1"/>
  <c r="F76"/>
  <c r="E76"/>
  <c r="D76"/>
  <c r="D77" s="1"/>
  <c r="C76"/>
  <c r="C77" s="1"/>
  <c r="W75"/>
  <c r="P75"/>
  <c r="J75"/>
  <c r="I75"/>
  <c r="K75" s="1"/>
  <c r="Q75" s="1"/>
  <c r="W74"/>
  <c r="J74"/>
  <c r="P74" s="1"/>
  <c r="I74"/>
  <c r="K74" s="1"/>
  <c r="O74" s="1"/>
  <c r="W73"/>
  <c r="J73"/>
  <c r="I73"/>
  <c r="K73" s="1"/>
  <c r="Q73" s="1"/>
  <c r="W72"/>
  <c r="J72"/>
  <c r="P72" s="1"/>
  <c r="I72"/>
  <c r="K72" s="1"/>
  <c r="Q72" s="1"/>
  <c r="W71"/>
  <c r="J71"/>
  <c r="P71" s="1"/>
  <c r="I71"/>
  <c r="K71" s="1"/>
  <c r="Q71" s="1"/>
  <c r="W70"/>
  <c r="K70"/>
  <c r="O70" s="1"/>
  <c r="J70"/>
  <c r="P70" s="1"/>
  <c r="I70"/>
  <c r="W69"/>
  <c r="J69"/>
  <c r="N69" s="1"/>
  <c r="I69"/>
  <c r="K69" s="1"/>
  <c r="Q69" s="1"/>
  <c r="W68"/>
  <c r="N68"/>
  <c r="K68"/>
  <c r="O68" s="1"/>
  <c r="J68"/>
  <c r="P68" s="1"/>
  <c r="I68"/>
  <c r="W67"/>
  <c r="P67"/>
  <c r="J67"/>
  <c r="N67" s="1"/>
  <c r="I67"/>
  <c r="K67" s="1"/>
  <c r="Q67" s="1"/>
  <c r="W66"/>
  <c r="J66"/>
  <c r="P66" s="1"/>
  <c r="I66"/>
  <c r="K66" s="1"/>
  <c r="W65"/>
  <c r="J65"/>
  <c r="I65"/>
  <c r="K65" s="1"/>
  <c r="Q65" s="1"/>
  <c r="W64"/>
  <c r="J64"/>
  <c r="I64"/>
  <c r="K64" s="1"/>
  <c r="W63"/>
  <c r="O63"/>
  <c r="J63"/>
  <c r="I63"/>
  <c r="K63" s="1"/>
  <c r="Q63" s="1"/>
  <c r="W62"/>
  <c r="K62"/>
  <c r="O62" s="1"/>
  <c r="J62"/>
  <c r="I62"/>
  <c r="W61"/>
  <c r="J61"/>
  <c r="I61"/>
  <c r="K61" s="1"/>
  <c r="Q61" s="1"/>
  <c r="W60"/>
  <c r="Q60"/>
  <c r="K60"/>
  <c r="J60"/>
  <c r="P60" s="1"/>
  <c r="I60"/>
  <c r="W59"/>
  <c r="P59"/>
  <c r="J59"/>
  <c r="I59"/>
  <c r="K59" s="1"/>
  <c r="Q59" s="1"/>
  <c r="W58"/>
  <c r="N58"/>
  <c r="J58"/>
  <c r="P58" s="1"/>
  <c r="I58"/>
  <c r="K58" s="1"/>
  <c r="O58" s="1"/>
  <c r="W57"/>
  <c r="J57"/>
  <c r="I57"/>
  <c r="K57" s="1"/>
  <c r="Q57" s="1"/>
  <c r="W56"/>
  <c r="J56"/>
  <c r="P56" s="1"/>
  <c r="I56"/>
  <c r="K56" s="1"/>
  <c r="Q56" s="1"/>
  <c r="W55"/>
  <c r="J55"/>
  <c r="N55" s="1"/>
  <c r="I55"/>
  <c r="W54"/>
  <c r="W76" s="1"/>
  <c r="W77" s="1"/>
  <c r="K54"/>
  <c r="O54" s="1"/>
  <c r="J54"/>
  <c r="P54" s="1"/>
  <c r="P76" s="1"/>
  <c r="P77" s="1"/>
  <c r="I54"/>
  <c r="U52"/>
  <c r="S52"/>
  <c r="R52"/>
  <c r="R77" s="1"/>
  <c r="M52"/>
  <c r="M77" s="1"/>
  <c r="L52"/>
  <c r="H52"/>
  <c r="F52"/>
  <c r="E52"/>
  <c r="E77" s="1"/>
  <c r="D52"/>
  <c r="C52"/>
  <c r="W51"/>
  <c r="J51"/>
  <c r="N51" s="1"/>
  <c r="I51"/>
  <c r="K51" s="1"/>
  <c r="Q51" s="1"/>
  <c r="W50"/>
  <c r="J50"/>
  <c r="P50" s="1"/>
  <c r="I50"/>
  <c r="K50" s="1"/>
  <c r="Q50" s="1"/>
  <c r="W49"/>
  <c r="J49"/>
  <c r="P49" s="1"/>
  <c r="I49"/>
  <c r="W48"/>
  <c r="J48"/>
  <c r="P48" s="1"/>
  <c r="I48"/>
  <c r="K48" s="1"/>
  <c r="W47"/>
  <c r="V47"/>
  <c r="X47" s="1"/>
  <c r="Q47"/>
  <c r="P47"/>
  <c r="W46"/>
  <c r="V46"/>
  <c r="X46" s="1"/>
  <c r="Q46"/>
  <c r="P46"/>
  <c r="S44"/>
  <c r="S45" s="1"/>
  <c r="M44"/>
  <c r="M45" s="1"/>
  <c r="H44"/>
  <c r="H45" s="1"/>
  <c r="F44"/>
  <c r="F45" s="1"/>
  <c r="E44"/>
  <c r="E45" s="1"/>
  <c r="D44"/>
  <c r="D45" s="1"/>
  <c r="C44"/>
  <c r="C45" s="1"/>
  <c r="J43"/>
  <c r="I43"/>
  <c r="K43" s="1"/>
  <c r="Q43" s="1"/>
  <c r="N42"/>
  <c r="K42"/>
  <c r="O42" s="1"/>
  <c r="J42"/>
  <c r="P42" s="1"/>
  <c r="I42"/>
  <c r="P41"/>
  <c r="J41"/>
  <c r="I41"/>
  <c r="J40"/>
  <c r="P40" s="1"/>
  <c r="I40"/>
  <c r="K40" s="1"/>
  <c r="J39"/>
  <c r="I39"/>
  <c r="K39" s="1"/>
  <c r="Q39" s="1"/>
  <c r="W38"/>
  <c r="J38"/>
  <c r="P38" s="1"/>
  <c r="I38"/>
  <c r="K38" s="1"/>
  <c r="P37"/>
  <c r="J37"/>
  <c r="N37" s="1"/>
  <c r="I37"/>
  <c r="K37" s="1"/>
  <c r="Q37" s="1"/>
  <c r="N36"/>
  <c r="J36"/>
  <c r="P36" s="1"/>
  <c r="I36"/>
  <c r="K36" s="1"/>
  <c r="O36" s="1"/>
  <c r="O35"/>
  <c r="J35"/>
  <c r="N35" s="1"/>
  <c r="I35"/>
  <c r="K35" s="1"/>
  <c r="Q35" s="1"/>
  <c r="Q34"/>
  <c r="K34"/>
  <c r="J34"/>
  <c r="P34" s="1"/>
  <c r="I34"/>
  <c r="P33"/>
  <c r="J33"/>
  <c r="N33" s="1"/>
  <c r="I33"/>
  <c r="K33" s="1"/>
  <c r="Q33" s="1"/>
  <c r="K32"/>
  <c r="O32" s="1"/>
  <c r="J32"/>
  <c r="P32" s="1"/>
  <c r="I32"/>
  <c r="J31"/>
  <c r="N31" s="1"/>
  <c r="I31"/>
  <c r="K31" s="1"/>
  <c r="Q31" s="1"/>
  <c r="K30"/>
  <c r="O30" s="1"/>
  <c r="J30"/>
  <c r="P30" s="1"/>
  <c r="I30"/>
  <c r="J29"/>
  <c r="P29" s="1"/>
  <c r="I29"/>
  <c r="K29" s="1"/>
  <c r="Q29" s="1"/>
  <c r="J28"/>
  <c r="P28" s="1"/>
  <c r="I28"/>
  <c r="K28" s="1"/>
  <c r="O27"/>
  <c r="J27"/>
  <c r="N27" s="1"/>
  <c r="I27"/>
  <c r="K27" s="1"/>
  <c r="Q27" s="1"/>
  <c r="Q26"/>
  <c r="K26"/>
  <c r="J26"/>
  <c r="P26" s="1"/>
  <c r="I26"/>
  <c r="P25"/>
  <c r="J25"/>
  <c r="I25"/>
  <c r="K25" s="1"/>
  <c r="Q25" s="1"/>
  <c r="K24"/>
  <c r="O24" s="1"/>
  <c r="J24"/>
  <c r="P24" s="1"/>
  <c r="I24"/>
  <c r="J23"/>
  <c r="N23" s="1"/>
  <c r="I23"/>
  <c r="K23" s="1"/>
  <c r="Q23" s="1"/>
  <c r="O22"/>
  <c r="U21"/>
  <c r="S21"/>
  <c r="R21"/>
  <c r="M21"/>
  <c r="L21"/>
  <c r="H21"/>
  <c r="F21"/>
  <c r="E21"/>
  <c r="D21"/>
  <c r="C21"/>
  <c r="W20"/>
  <c r="N20"/>
  <c r="J20"/>
  <c r="P20" s="1"/>
  <c r="I20"/>
  <c r="K20" s="1"/>
  <c r="Q20" s="1"/>
  <c r="W19"/>
  <c r="P19"/>
  <c r="J19"/>
  <c r="I19"/>
  <c r="K19" s="1"/>
  <c r="Q19" s="1"/>
  <c r="W18"/>
  <c r="J18"/>
  <c r="P18" s="1"/>
  <c r="I18"/>
  <c r="O18" s="1"/>
  <c r="W17"/>
  <c r="J17"/>
  <c r="N17" s="1"/>
  <c r="I17"/>
  <c r="K17" s="1"/>
  <c r="K16"/>
  <c r="J16"/>
  <c r="K15"/>
  <c r="J15"/>
  <c r="K14"/>
  <c r="J14"/>
  <c r="K13"/>
  <c r="J13"/>
  <c r="K12"/>
  <c r="J12"/>
  <c r="K11"/>
  <c r="J11"/>
  <c r="K10"/>
  <c r="J10"/>
  <c r="K9"/>
  <c r="J9"/>
  <c r="N8"/>
  <c r="K8"/>
  <c r="J8"/>
  <c r="K7"/>
  <c r="J7"/>
  <c r="O193" l="1"/>
  <c r="Q193"/>
  <c r="Q231"/>
  <c r="O231"/>
  <c r="O300"/>
  <c r="Q300"/>
  <c r="O64"/>
  <c r="Q64"/>
  <c r="O170"/>
  <c r="Q170"/>
  <c r="O221"/>
  <c r="Q221"/>
  <c r="O310"/>
  <c r="Q310"/>
  <c r="Q131"/>
  <c r="O131"/>
  <c r="O376"/>
  <c r="Q376"/>
  <c r="O38"/>
  <c r="Q38"/>
  <c r="O198"/>
  <c r="Q198"/>
  <c r="O364"/>
  <c r="Q364"/>
  <c r="P64"/>
  <c r="L64"/>
  <c r="N64" s="1"/>
  <c r="X238"/>
  <c r="X239" s="1"/>
  <c r="V239"/>
  <c r="N63"/>
  <c r="L63"/>
  <c r="P63" s="1"/>
  <c r="P237"/>
  <c r="J239"/>
  <c r="P267"/>
  <c r="P272" s="1"/>
  <c r="J272"/>
  <c r="N272" s="1"/>
  <c r="X348"/>
  <c r="X358" s="1"/>
  <c r="X381" s="1"/>
  <c r="V358"/>
  <c r="V381" s="1"/>
  <c r="P62"/>
  <c r="L62"/>
  <c r="N65"/>
  <c r="L65"/>
  <c r="V144"/>
  <c r="X142"/>
  <c r="X144" s="1"/>
  <c r="N196"/>
  <c r="J211"/>
  <c r="X274"/>
  <c r="X276" s="1"/>
  <c r="V276"/>
  <c r="Q96"/>
  <c r="W134"/>
  <c r="I250"/>
  <c r="W52"/>
  <c r="S77"/>
  <c r="D121"/>
  <c r="I90"/>
  <c r="W144"/>
  <c r="F188"/>
  <c r="W211"/>
  <c r="O206"/>
  <c r="J234"/>
  <c r="N234" s="1"/>
  <c r="J258"/>
  <c r="J276"/>
  <c r="N276" s="1"/>
  <c r="O276"/>
  <c r="O285"/>
  <c r="P288"/>
  <c r="O371"/>
  <c r="D381"/>
  <c r="W21"/>
  <c r="N18"/>
  <c r="Q30"/>
  <c r="N38"/>
  <c r="O51"/>
  <c r="O67"/>
  <c r="N74"/>
  <c r="W114"/>
  <c r="E121"/>
  <c r="N130"/>
  <c r="P170"/>
  <c r="Q205"/>
  <c r="P207"/>
  <c r="Q217"/>
  <c r="O218"/>
  <c r="P227"/>
  <c r="I243"/>
  <c r="I258"/>
  <c r="O275"/>
  <c r="Q279"/>
  <c r="P284"/>
  <c r="P287"/>
  <c r="O296"/>
  <c r="N298"/>
  <c r="O304"/>
  <c r="P317"/>
  <c r="R317" s="1"/>
  <c r="W317" s="1"/>
  <c r="N318"/>
  <c r="N322"/>
  <c r="N330"/>
  <c r="J333"/>
  <c r="N333" s="1"/>
  <c r="Q361"/>
  <c r="P370"/>
  <c r="O375"/>
  <c r="K18"/>
  <c r="Q18" s="1"/>
  <c r="O23"/>
  <c r="N24"/>
  <c r="N30"/>
  <c r="O31"/>
  <c r="N32"/>
  <c r="Q42"/>
  <c r="N54"/>
  <c r="P55"/>
  <c r="Q68"/>
  <c r="N70"/>
  <c r="O83"/>
  <c r="Q94"/>
  <c r="N95"/>
  <c r="J134"/>
  <c r="N134" s="1"/>
  <c r="P129"/>
  <c r="Q133"/>
  <c r="Q138"/>
  <c r="W140"/>
  <c r="N169"/>
  <c r="O176"/>
  <c r="N217"/>
  <c r="K227"/>
  <c r="O230"/>
  <c r="N237"/>
  <c r="N249"/>
  <c r="N253"/>
  <c r="N267"/>
  <c r="N275"/>
  <c r="Q282"/>
  <c r="N283"/>
  <c r="Q286"/>
  <c r="Q293"/>
  <c r="N295"/>
  <c r="Q297"/>
  <c r="S297" s="1"/>
  <c r="N302"/>
  <c r="P303"/>
  <c r="N304"/>
  <c r="O309"/>
  <c r="P313"/>
  <c r="P336"/>
  <c r="O337"/>
  <c r="P342"/>
  <c r="P344" s="1"/>
  <c r="W344"/>
  <c r="Q357"/>
  <c r="P361"/>
  <c r="Q368"/>
  <c r="N369"/>
  <c r="P374"/>
  <c r="N375"/>
  <c r="S381"/>
  <c r="U121"/>
  <c r="W272"/>
  <c r="W254"/>
  <c r="W243"/>
  <c r="U188"/>
  <c r="I44"/>
  <c r="I45" s="1"/>
  <c r="K41"/>
  <c r="K44" s="1"/>
  <c r="O44" s="1"/>
  <c r="K79"/>
  <c r="I81"/>
  <c r="J83"/>
  <c r="N82"/>
  <c r="N92"/>
  <c r="J96"/>
  <c r="P92"/>
  <c r="P96" s="1"/>
  <c r="K165"/>
  <c r="K166" s="1"/>
  <c r="O166" s="1"/>
  <c r="Q148"/>
  <c r="P155"/>
  <c r="P173"/>
  <c r="N294"/>
  <c r="P294"/>
  <c r="O302"/>
  <c r="Q302"/>
  <c r="N310"/>
  <c r="P310"/>
  <c r="K21"/>
  <c r="Q17"/>
  <c r="J81"/>
  <c r="N81" s="1"/>
  <c r="K108"/>
  <c r="O108" s="1"/>
  <c r="J114"/>
  <c r="N114" s="1"/>
  <c r="P110"/>
  <c r="P114" s="1"/>
  <c r="Q130"/>
  <c r="Q134" s="1"/>
  <c r="O130"/>
  <c r="P151"/>
  <c r="P165" s="1"/>
  <c r="P166" s="1"/>
  <c r="Q160"/>
  <c r="P185"/>
  <c r="O253"/>
  <c r="Q253"/>
  <c r="P321"/>
  <c r="P325"/>
  <c r="K90"/>
  <c r="O90" s="1"/>
  <c r="Q86"/>
  <c r="Q90" s="1"/>
  <c r="Q89"/>
  <c r="K96"/>
  <c r="O96" s="1"/>
  <c r="O92"/>
  <c r="P99"/>
  <c r="N99"/>
  <c r="N105"/>
  <c r="P105"/>
  <c r="P108" s="1"/>
  <c r="J108"/>
  <c r="N108" s="1"/>
  <c r="K134"/>
  <c r="O134" s="1"/>
  <c r="O125"/>
  <c r="I140"/>
  <c r="K136"/>
  <c r="Q139"/>
  <c r="O139"/>
  <c r="Q152"/>
  <c r="P159"/>
  <c r="Q171"/>
  <c r="P177"/>
  <c r="Q199"/>
  <c r="Q354"/>
  <c r="J21"/>
  <c r="N21" s="1"/>
  <c r="F77"/>
  <c r="I96"/>
  <c r="N96"/>
  <c r="Q106"/>
  <c r="J120"/>
  <c r="I21"/>
  <c r="O33"/>
  <c r="J52"/>
  <c r="N52" s="1"/>
  <c r="P61"/>
  <c r="Q62"/>
  <c r="P69"/>
  <c r="Q70"/>
  <c r="O17"/>
  <c r="O21"/>
  <c r="P23"/>
  <c r="P44" s="1"/>
  <c r="P45" s="1"/>
  <c r="Q24"/>
  <c r="P27"/>
  <c r="Q28"/>
  <c r="P31"/>
  <c r="Q32"/>
  <c r="P35"/>
  <c r="Q36"/>
  <c r="P39"/>
  <c r="Q40"/>
  <c r="P43"/>
  <c r="Q48"/>
  <c r="P51"/>
  <c r="P52" s="1"/>
  <c r="Q54"/>
  <c r="O65"/>
  <c r="O69"/>
  <c r="J76"/>
  <c r="P80"/>
  <c r="P81" s="1"/>
  <c r="N83"/>
  <c r="O93"/>
  <c r="Q104"/>
  <c r="Q107"/>
  <c r="Q110"/>
  <c r="W120"/>
  <c r="F121"/>
  <c r="R121"/>
  <c r="O126"/>
  <c r="O137"/>
  <c r="P144"/>
  <c r="I144"/>
  <c r="H188"/>
  <c r="J326"/>
  <c r="I52"/>
  <c r="K49"/>
  <c r="I76"/>
  <c r="K55"/>
  <c r="K76" s="1"/>
  <c r="J102"/>
  <c r="N102" s="1"/>
  <c r="P98"/>
  <c r="K111"/>
  <c r="I114"/>
  <c r="N125"/>
  <c r="P125"/>
  <c r="Q164"/>
  <c r="O196"/>
  <c r="Q196"/>
  <c r="Q202"/>
  <c r="N222"/>
  <c r="P222"/>
  <c r="N229"/>
  <c r="P229"/>
  <c r="O267"/>
  <c r="Q267"/>
  <c r="O284"/>
  <c r="Q284"/>
  <c r="Q292"/>
  <c r="O292"/>
  <c r="Q303"/>
  <c r="O303"/>
  <c r="O308"/>
  <c r="Q308"/>
  <c r="Q315"/>
  <c r="Q355"/>
  <c r="K117"/>
  <c r="I120"/>
  <c r="Q142"/>
  <c r="Q144" s="1"/>
  <c r="K144"/>
  <c r="O144" s="1"/>
  <c r="Q242"/>
  <c r="O249"/>
  <c r="Q249"/>
  <c r="Q250" s="1"/>
  <c r="Q100"/>
  <c r="Q102" s="1"/>
  <c r="O100"/>
  <c r="N133"/>
  <c r="P133"/>
  <c r="N139"/>
  <c r="P139"/>
  <c r="Q156"/>
  <c r="P163"/>
  <c r="P181"/>
  <c r="N193"/>
  <c r="P193"/>
  <c r="O366"/>
  <c r="Q366"/>
  <c r="N368"/>
  <c r="P368"/>
  <c r="Q377"/>
  <c r="V21"/>
  <c r="V45" s="1"/>
  <c r="O79"/>
  <c r="O95"/>
  <c r="O128"/>
  <c r="W165"/>
  <c r="W166" s="1"/>
  <c r="S188"/>
  <c r="P17"/>
  <c r="P21" s="1"/>
  <c r="O20"/>
  <c r="O37"/>
  <c r="J44"/>
  <c r="N44" s="1"/>
  <c r="P57"/>
  <c r="Q58"/>
  <c r="P65"/>
  <c r="Q66"/>
  <c r="P73"/>
  <c r="Q74"/>
  <c r="P82"/>
  <c r="P83" s="1"/>
  <c r="J90"/>
  <c r="N90" s="1"/>
  <c r="P89"/>
  <c r="P101"/>
  <c r="P116"/>
  <c r="P120" s="1"/>
  <c r="M121"/>
  <c r="Q132"/>
  <c r="D188"/>
  <c r="D340" s="1"/>
  <c r="D345" s="1"/>
  <c r="D382" s="1"/>
  <c r="N218"/>
  <c r="P218"/>
  <c r="Q223"/>
  <c r="K261"/>
  <c r="O261" s="1"/>
  <c r="O260"/>
  <c r="Q260"/>
  <c r="Q261" s="1"/>
  <c r="K269"/>
  <c r="I272"/>
  <c r="O270"/>
  <c r="Q270"/>
  <c r="O280"/>
  <c r="Q280"/>
  <c r="Q294"/>
  <c r="O294"/>
  <c r="Q299"/>
  <c r="O299"/>
  <c r="Q321"/>
  <c r="K335"/>
  <c r="I339"/>
  <c r="J144"/>
  <c r="N144" s="1"/>
  <c r="I211"/>
  <c r="K192"/>
  <c r="O207"/>
  <c r="Q207"/>
  <c r="Q215"/>
  <c r="K216"/>
  <c r="I225"/>
  <c r="Q228"/>
  <c r="K234"/>
  <c r="O234" s="1"/>
  <c r="O229"/>
  <c r="Q229"/>
  <c r="O232"/>
  <c r="Q232"/>
  <c r="Q233"/>
  <c r="O233"/>
  <c r="J243"/>
  <c r="P241"/>
  <c r="P243" s="1"/>
  <c r="N248"/>
  <c r="P248"/>
  <c r="P250" s="1"/>
  <c r="N252"/>
  <c r="J254"/>
  <c r="N254" s="1"/>
  <c r="P252"/>
  <c r="P254" s="1"/>
  <c r="Q283"/>
  <c r="O283"/>
  <c r="N301"/>
  <c r="P301"/>
  <c r="Q307"/>
  <c r="O307"/>
  <c r="O312"/>
  <c r="Q312"/>
  <c r="P315"/>
  <c r="Q325"/>
  <c r="P351"/>
  <c r="P358" s="1"/>
  <c r="Q365"/>
  <c r="O370"/>
  <c r="Q370"/>
  <c r="N372"/>
  <c r="P372"/>
  <c r="L166"/>
  <c r="N166" s="1"/>
  <c r="W186"/>
  <c r="W187" s="1"/>
  <c r="W188" s="1"/>
  <c r="P86"/>
  <c r="I102"/>
  <c r="Q118"/>
  <c r="C121"/>
  <c r="C340" s="1"/>
  <c r="C345" s="1"/>
  <c r="H121"/>
  <c r="L121"/>
  <c r="P131"/>
  <c r="P140"/>
  <c r="Q175"/>
  <c r="Q179"/>
  <c r="Q183"/>
  <c r="E188"/>
  <c r="E340" s="1"/>
  <c r="E345" s="1"/>
  <c r="E382" s="1"/>
  <c r="R188"/>
  <c r="L187"/>
  <c r="P196"/>
  <c r="P211" s="1"/>
  <c r="O197"/>
  <c r="O209"/>
  <c r="Q239"/>
  <c r="N261"/>
  <c r="W358"/>
  <c r="Q224"/>
  <c r="N264"/>
  <c r="P264"/>
  <c r="P265" s="1"/>
  <c r="N282"/>
  <c r="P282"/>
  <c r="O287"/>
  <c r="Q287"/>
  <c r="O298"/>
  <c r="Q298"/>
  <c r="Q316"/>
  <c r="P355"/>
  <c r="N364"/>
  <c r="P364"/>
  <c r="P380" s="1"/>
  <c r="Q373"/>
  <c r="O373"/>
  <c r="O378"/>
  <c r="Q378"/>
  <c r="J165"/>
  <c r="J166" s="1"/>
  <c r="I186"/>
  <c r="I187" s="1"/>
  <c r="I188" s="1"/>
  <c r="K169"/>
  <c r="N214"/>
  <c r="P214"/>
  <c r="J225"/>
  <c r="N225" s="1"/>
  <c r="Q219"/>
  <c r="Q220"/>
  <c r="K258"/>
  <c r="Q256"/>
  <c r="Q258" s="1"/>
  <c r="I265"/>
  <c r="K264"/>
  <c r="V272"/>
  <c r="N270"/>
  <c r="P270"/>
  <c r="O290"/>
  <c r="Q290"/>
  <c r="N291"/>
  <c r="P291"/>
  <c r="O295"/>
  <c r="Q295"/>
  <c r="O305"/>
  <c r="Q305"/>
  <c r="Q311"/>
  <c r="O311"/>
  <c r="O322"/>
  <c r="Q322"/>
  <c r="O336"/>
  <c r="Q336"/>
  <c r="O338"/>
  <c r="Q338"/>
  <c r="Q351"/>
  <c r="Q369"/>
  <c r="O369"/>
  <c r="O374"/>
  <c r="Q374"/>
  <c r="N376"/>
  <c r="P376"/>
  <c r="N326"/>
  <c r="N339"/>
  <c r="I380"/>
  <c r="K102"/>
  <c r="O102" s="1"/>
  <c r="I108"/>
  <c r="I134"/>
  <c r="I165"/>
  <c r="I166" s="1"/>
  <c r="O174"/>
  <c r="M188"/>
  <c r="N211"/>
  <c r="O194"/>
  <c r="Q208"/>
  <c r="R326"/>
  <c r="H340"/>
  <c r="H345" s="1"/>
  <c r="O362"/>
  <c r="C381"/>
  <c r="H381"/>
  <c r="K225"/>
  <c r="O225" s="1"/>
  <c r="Q214"/>
  <c r="P238"/>
  <c r="N239"/>
  <c r="K243"/>
  <c r="Q241"/>
  <c r="K254"/>
  <c r="O254" s="1"/>
  <c r="Q252"/>
  <c r="Q254" s="1"/>
  <c r="K333"/>
  <c r="O333" s="1"/>
  <c r="O330"/>
  <c r="O342"/>
  <c r="K344"/>
  <c r="O344" s="1"/>
  <c r="K348"/>
  <c r="I358"/>
  <c r="Q360"/>
  <c r="K380"/>
  <c r="O380" s="1"/>
  <c r="J186"/>
  <c r="J187" s="1"/>
  <c r="J188" s="1"/>
  <c r="F381"/>
  <c r="K239"/>
  <c r="O239" s="1"/>
  <c r="O237"/>
  <c r="K250"/>
  <c r="O250" s="1"/>
  <c r="O247"/>
  <c r="K281"/>
  <c r="I326"/>
  <c r="J358"/>
  <c r="N358" s="1"/>
  <c r="P192"/>
  <c r="P231"/>
  <c r="W250"/>
  <c r="J380"/>
  <c r="J250"/>
  <c r="N250" s="1"/>
  <c r="J261"/>
  <c r="P335"/>
  <c r="P339" s="1"/>
  <c r="P279"/>
  <c r="P326" s="1"/>
  <c r="Z297" l="1"/>
  <c r="X297"/>
  <c r="O227"/>
  <c r="Q227"/>
  <c r="L76"/>
  <c r="L77" s="1"/>
  <c r="N62"/>
  <c r="Q234"/>
  <c r="Q165"/>
  <c r="Q166" s="1"/>
  <c r="R340"/>
  <c r="R345" s="1"/>
  <c r="R382" s="1"/>
  <c r="I381"/>
  <c r="W121"/>
  <c r="P239"/>
  <c r="S326"/>
  <c r="S340" s="1"/>
  <c r="S345" s="1"/>
  <c r="S382" s="1"/>
  <c r="N165"/>
  <c r="O165"/>
  <c r="F340"/>
  <c r="F345" s="1"/>
  <c r="Q108"/>
  <c r="Q21"/>
  <c r="H382"/>
  <c r="O76"/>
  <c r="N381"/>
  <c r="J381"/>
  <c r="N380"/>
  <c r="Q169"/>
  <c r="Q186" s="1"/>
  <c r="Q187" s="1"/>
  <c r="Q188" s="1"/>
  <c r="O169"/>
  <c r="K186"/>
  <c r="Q49"/>
  <c r="Q216"/>
  <c r="Q225" s="1"/>
  <c r="K339"/>
  <c r="Q335"/>
  <c r="Q339" s="1"/>
  <c r="O335"/>
  <c r="Q269"/>
  <c r="Q272" s="1"/>
  <c r="O269"/>
  <c r="J77"/>
  <c r="Q136"/>
  <c r="Q140" s="1"/>
  <c r="K140"/>
  <c r="O140" s="1"/>
  <c r="O136"/>
  <c r="Q41"/>
  <c r="K45"/>
  <c r="O45" s="1"/>
  <c r="I121"/>
  <c r="Q76"/>
  <c r="Q380"/>
  <c r="P90"/>
  <c r="K52"/>
  <c r="O52" s="1"/>
  <c r="Q243"/>
  <c r="K272"/>
  <c r="O272" s="1"/>
  <c r="I77"/>
  <c r="I340" s="1"/>
  <c r="I345" s="1"/>
  <c r="I382" s="1"/>
  <c r="Q52"/>
  <c r="J45"/>
  <c r="N45" s="1"/>
  <c r="K385"/>
  <c r="Q111"/>
  <c r="Q114" s="1"/>
  <c r="Q281"/>
  <c r="Q326" s="1"/>
  <c r="O281"/>
  <c r="Q348"/>
  <c r="Q358" s="1"/>
  <c r="K358"/>
  <c r="O358" s="1"/>
  <c r="Q264"/>
  <c r="Q265" s="1"/>
  <c r="O264"/>
  <c r="K265"/>
  <c r="O265" s="1"/>
  <c r="N187"/>
  <c r="L188"/>
  <c r="K211"/>
  <c r="O211" s="1"/>
  <c r="Q192"/>
  <c r="Q211" s="1"/>
  <c r="O192"/>
  <c r="Q117"/>
  <c r="Q120" s="1"/>
  <c r="K120"/>
  <c r="Q55"/>
  <c r="O55"/>
  <c r="J121"/>
  <c r="J340" s="1"/>
  <c r="J345" s="1"/>
  <c r="N120"/>
  <c r="Q79"/>
  <c r="Q81" s="1"/>
  <c r="K81"/>
  <c r="O81" s="1"/>
  <c r="P381"/>
  <c r="M340"/>
  <c r="P186"/>
  <c r="P187" s="1"/>
  <c r="P188" s="1"/>
  <c r="K326"/>
  <c r="O326" s="1"/>
  <c r="K114"/>
  <c r="O114" s="1"/>
  <c r="F382"/>
  <c r="C382"/>
  <c r="N186"/>
  <c r="P134"/>
  <c r="P102"/>
  <c r="Q44"/>
  <c r="Z326" l="1"/>
  <c r="Z340" s="1"/>
  <c r="Z345" s="1"/>
  <c r="Z382" s="1"/>
  <c r="AE297"/>
  <c r="N76"/>
  <c r="N77"/>
  <c r="P121"/>
  <c r="P340" s="1"/>
  <c r="P345" s="1"/>
  <c r="P382" s="1"/>
  <c r="M345"/>
  <c r="O186"/>
  <c r="K187"/>
  <c r="O339"/>
  <c r="N188"/>
  <c r="L340"/>
  <c r="Q77"/>
  <c r="K77"/>
  <c r="O77" s="1"/>
  <c r="Q381"/>
  <c r="J382"/>
  <c r="N121"/>
  <c r="Q121"/>
  <c r="K121"/>
  <c r="O121" s="1"/>
  <c r="O120"/>
  <c r="Q45"/>
  <c r="K381"/>
  <c r="X297" i="118" l="1"/>
  <c r="AG297" i="17"/>
  <c r="Q340" i="99"/>
  <c r="Q345" s="1"/>
  <c r="Q382" s="1"/>
  <c r="M382"/>
  <c r="O381"/>
  <c r="N340"/>
  <c r="L345"/>
  <c r="K188"/>
  <c r="O187"/>
  <c r="N345" l="1"/>
  <c r="L382"/>
  <c r="N382" s="1"/>
  <c r="O188"/>
  <c r="K340"/>
  <c r="K345" l="1"/>
  <c r="O340"/>
  <c r="O345" l="1"/>
  <c r="K382"/>
  <c r="K384" l="1"/>
  <c r="K386" s="1"/>
  <c r="K387" s="1"/>
  <c r="O382"/>
  <c r="R381" i="98" l="1"/>
  <c r="S380"/>
  <c r="R380"/>
  <c r="M380"/>
  <c r="M381" s="1"/>
  <c r="H380"/>
  <c r="F380"/>
  <c r="E380"/>
  <c r="D380"/>
  <c r="D381" s="1"/>
  <c r="C380"/>
  <c r="W379"/>
  <c r="J379"/>
  <c r="I379"/>
  <c r="K379" s="1"/>
  <c r="W378"/>
  <c r="K378"/>
  <c r="O378" s="1"/>
  <c r="J378"/>
  <c r="P378" s="1"/>
  <c r="I378"/>
  <c r="W377"/>
  <c r="P377"/>
  <c r="J377"/>
  <c r="I377"/>
  <c r="K377" s="1"/>
  <c r="Q377" s="1"/>
  <c r="W376"/>
  <c r="N376"/>
  <c r="K376"/>
  <c r="J376"/>
  <c r="P376" s="1"/>
  <c r="I376"/>
  <c r="W375"/>
  <c r="J375"/>
  <c r="I375"/>
  <c r="K375" s="1"/>
  <c r="W374"/>
  <c r="N374"/>
  <c r="J374"/>
  <c r="P374" s="1"/>
  <c r="I374"/>
  <c r="K374" s="1"/>
  <c r="W373"/>
  <c r="J373"/>
  <c r="N373" s="1"/>
  <c r="I373"/>
  <c r="K373" s="1"/>
  <c r="Q373" s="1"/>
  <c r="W372"/>
  <c r="K372"/>
  <c r="J372"/>
  <c r="P372" s="1"/>
  <c r="I372"/>
  <c r="W371"/>
  <c r="J371"/>
  <c r="I371"/>
  <c r="K371" s="1"/>
  <c r="W370"/>
  <c r="N370"/>
  <c r="K370"/>
  <c r="O370" s="1"/>
  <c r="J370"/>
  <c r="P370" s="1"/>
  <c r="I370"/>
  <c r="W369"/>
  <c r="P369"/>
  <c r="J369"/>
  <c r="N369" s="1"/>
  <c r="I369"/>
  <c r="K369" s="1"/>
  <c r="Q369" s="1"/>
  <c r="W368"/>
  <c r="J368"/>
  <c r="P368" s="1"/>
  <c r="I368"/>
  <c r="K368" s="1"/>
  <c r="W367"/>
  <c r="J367"/>
  <c r="I367"/>
  <c r="K367" s="1"/>
  <c r="W366"/>
  <c r="K366"/>
  <c r="O366" s="1"/>
  <c r="J366"/>
  <c r="P366" s="1"/>
  <c r="I366"/>
  <c r="W365"/>
  <c r="P365"/>
  <c r="J365"/>
  <c r="I365"/>
  <c r="K365" s="1"/>
  <c r="Q365" s="1"/>
  <c r="W364"/>
  <c r="N364"/>
  <c r="K364"/>
  <c r="J364"/>
  <c r="P364" s="1"/>
  <c r="I364"/>
  <c r="W363"/>
  <c r="J363"/>
  <c r="I363"/>
  <c r="K363" s="1"/>
  <c r="W362"/>
  <c r="N362"/>
  <c r="J362"/>
  <c r="P362" s="1"/>
  <c r="I362"/>
  <c r="K362" s="1"/>
  <c r="W361"/>
  <c r="J361"/>
  <c r="N361" s="1"/>
  <c r="I361"/>
  <c r="K361" s="1"/>
  <c r="Q361" s="1"/>
  <c r="W360"/>
  <c r="W380" s="1"/>
  <c r="W381" s="1"/>
  <c r="K360"/>
  <c r="J360"/>
  <c r="P360" s="1"/>
  <c r="I360"/>
  <c r="U358"/>
  <c r="S358"/>
  <c r="R358"/>
  <c r="M358"/>
  <c r="L358"/>
  <c r="H358"/>
  <c r="F358"/>
  <c r="F381" s="1"/>
  <c r="E358"/>
  <c r="D358"/>
  <c r="C358"/>
  <c r="W357"/>
  <c r="J357"/>
  <c r="I357"/>
  <c r="K357" s="1"/>
  <c r="W356"/>
  <c r="V356"/>
  <c r="X356" s="1"/>
  <c r="J356"/>
  <c r="P356" s="1"/>
  <c r="I356"/>
  <c r="K356" s="1"/>
  <c r="Q356" s="1"/>
  <c r="W355"/>
  <c r="V355"/>
  <c r="X355" s="1"/>
  <c r="P355"/>
  <c r="J355"/>
  <c r="I355"/>
  <c r="K355" s="1"/>
  <c r="Q355" s="1"/>
  <c r="W354"/>
  <c r="V354"/>
  <c r="X354" s="1"/>
  <c r="K354"/>
  <c r="J354"/>
  <c r="P354" s="1"/>
  <c r="I354"/>
  <c r="W353"/>
  <c r="V353"/>
  <c r="X353" s="1"/>
  <c r="J353"/>
  <c r="I353"/>
  <c r="K353" s="1"/>
  <c r="W352"/>
  <c r="V352"/>
  <c r="X352" s="1"/>
  <c r="J352"/>
  <c r="P352" s="1"/>
  <c r="I352"/>
  <c r="K352" s="1"/>
  <c r="Q352" s="1"/>
  <c r="W351"/>
  <c r="V351"/>
  <c r="X351" s="1"/>
  <c r="P351"/>
  <c r="J351"/>
  <c r="I351"/>
  <c r="K351" s="1"/>
  <c r="Q351" s="1"/>
  <c r="W350"/>
  <c r="V350"/>
  <c r="X350" s="1"/>
  <c r="K350"/>
  <c r="J350"/>
  <c r="P350" s="1"/>
  <c r="I350"/>
  <c r="W349"/>
  <c r="V349"/>
  <c r="X349" s="1"/>
  <c r="J349"/>
  <c r="I349"/>
  <c r="K349" s="1"/>
  <c r="W348"/>
  <c r="V348"/>
  <c r="J348"/>
  <c r="P348" s="1"/>
  <c r="I348"/>
  <c r="K348" s="1"/>
  <c r="Q348" s="1"/>
  <c r="K347"/>
  <c r="J347"/>
  <c r="U344"/>
  <c r="S344"/>
  <c r="R344"/>
  <c r="M344"/>
  <c r="L344"/>
  <c r="H344"/>
  <c r="F344"/>
  <c r="E344"/>
  <c r="D344"/>
  <c r="C344"/>
  <c r="W343"/>
  <c r="N343"/>
  <c r="J343"/>
  <c r="P343" s="1"/>
  <c r="I343"/>
  <c r="K343" s="1"/>
  <c r="W342"/>
  <c r="W344" s="1"/>
  <c r="V342"/>
  <c r="X342" s="1"/>
  <c r="K342"/>
  <c r="Q342" s="1"/>
  <c r="J342"/>
  <c r="U339"/>
  <c r="S339"/>
  <c r="R339"/>
  <c r="M339"/>
  <c r="L339"/>
  <c r="H339"/>
  <c r="F339"/>
  <c r="E339"/>
  <c r="D339"/>
  <c r="C339"/>
  <c r="P338"/>
  <c r="K338"/>
  <c r="J338"/>
  <c r="N338" s="1"/>
  <c r="N337"/>
  <c r="K337"/>
  <c r="O337" s="1"/>
  <c r="J337"/>
  <c r="P337" s="1"/>
  <c r="I337"/>
  <c r="P336"/>
  <c r="J336"/>
  <c r="N336" s="1"/>
  <c r="I336"/>
  <c r="K336" s="1"/>
  <c r="W339"/>
  <c r="N335"/>
  <c r="K335"/>
  <c r="J335"/>
  <c r="I335"/>
  <c r="J334"/>
  <c r="S333"/>
  <c r="R333"/>
  <c r="M333"/>
  <c r="L333"/>
  <c r="I333"/>
  <c r="H333"/>
  <c r="F333"/>
  <c r="E333"/>
  <c r="D333"/>
  <c r="C333"/>
  <c r="K332"/>
  <c r="J332"/>
  <c r="K331"/>
  <c r="J331"/>
  <c r="K330"/>
  <c r="Q330" s="1"/>
  <c r="Q333" s="1"/>
  <c r="J330"/>
  <c r="K329"/>
  <c r="J329"/>
  <c r="S326"/>
  <c r="R326"/>
  <c r="M326"/>
  <c r="L326"/>
  <c r="H326"/>
  <c r="F326"/>
  <c r="E326"/>
  <c r="D326"/>
  <c r="C326"/>
  <c r="W325"/>
  <c r="K325"/>
  <c r="Q325" s="1"/>
  <c r="J325"/>
  <c r="W324"/>
  <c r="V324"/>
  <c r="X324" s="1"/>
  <c r="K324"/>
  <c r="Q324" s="1"/>
  <c r="J324"/>
  <c r="P324" s="1"/>
  <c r="I324"/>
  <c r="W323"/>
  <c r="V323"/>
  <c r="X323" s="1"/>
  <c r="J323"/>
  <c r="P323" s="1"/>
  <c r="I323"/>
  <c r="K323" s="1"/>
  <c r="Q323" s="1"/>
  <c r="W322"/>
  <c r="V322"/>
  <c r="X322" s="1"/>
  <c r="K322"/>
  <c r="J322"/>
  <c r="I322"/>
  <c r="W321"/>
  <c r="V321"/>
  <c r="X321" s="1"/>
  <c r="J321"/>
  <c r="P321" s="1"/>
  <c r="I321"/>
  <c r="K321" s="1"/>
  <c r="Q321" s="1"/>
  <c r="W320"/>
  <c r="V320"/>
  <c r="X320" s="1"/>
  <c r="K320"/>
  <c r="Q320" s="1"/>
  <c r="J320"/>
  <c r="P320" s="1"/>
  <c r="I320"/>
  <c r="W319"/>
  <c r="V319"/>
  <c r="X319" s="1"/>
  <c r="J319"/>
  <c r="P319" s="1"/>
  <c r="I319"/>
  <c r="K319" s="1"/>
  <c r="Q319" s="1"/>
  <c r="W318"/>
  <c r="O318"/>
  <c r="K318"/>
  <c r="Q318" s="1"/>
  <c r="J318"/>
  <c r="W317"/>
  <c r="O317"/>
  <c r="K317"/>
  <c r="Q317" s="1"/>
  <c r="J317"/>
  <c r="N317" s="1"/>
  <c r="W316"/>
  <c r="K316"/>
  <c r="J316"/>
  <c r="I316"/>
  <c r="W315"/>
  <c r="J315"/>
  <c r="P315" s="1"/>
  <c r="I315"/>
  <c r="K315" s="1"/>
  <c r="Q315" s="1"/>
  <c r="W314"/>
  <c r="P314"/>
  <c r="K314"/>
  <c r="Q314" s="1"/>
  <c r="J314"/>
  <c r="I314"/>
  <c r="W313"/>
  <c r="V313"/>
  <c r="X313" s="1"/>
  <c r="K313"/>
  <c r="Q313" s="1"/>
  <c r="J313"/>
  <c r="P313" s="1"/>
  <c r="W312"/>
  <c r="J312"/>
  <c r="I312"/>
  <c r="K312" s="1"/>
  <c r="W311"/>
  <c r="K311"/>
  <c r="O311" s="1"/>
  <c r="J311"/>
  <c r="P311" s="1"/>
  <c r="I311"/>
  <c r="W310"/>
  <c r="P310"/>
  <c r="O310"/>
  <c r="J310"/>
  <c r="N310" s="1"/>
  <c r="I310"/>
  <c r="K310" s="1"/>
  <c r="Q310" s="1"/>
  <c r="W309"/>
  <c r="N309"/>
  <c r="J309"/>
  <c r="P309" s="1"/>
  <c r="I309"/>
  <c r="K309" s="1"/>
  <c r="W308"/>
  <c r="J308"/>
  <c r="I308"/>
  <c r="K308" s="1"/>
  <c r="O307"/>
  <c r="N307"/>
  <c r="J307"/>
  <c r="P307" s="1"/>
  <c r="I307"/>
  <c r="K307" s="1"/>
  <c r="Q307" s="1"/>
  <c r="W306"/>
  <c r="N306"/>
  <c r="K306"/>
  <c r="J306"/>
  <c r="P306" s="1"/>
  <c r="W305"/>
  <c r="N305"/>
  <c r="J305"/>
  <c r="P305" s="1"/>
  <c r="I305"/>
  <c r="K305" s="1"/>
  <c r="Q305" s="1"/>
  <c r="W304"/>
  <c r="O304"/>
  <c r="K304"/>
  <c r="Q304" s="1"/>
  <c r="J304"/>
  <c r="N304" s="1"/>
  <c r="W303"/>
  <c r="J303"/>
  <c r="I303"/>
  <c r="K303" s="1"/>
  <c r="W302"/>
  <c r="N302"/>
  <c r="J302"/>
  <c r="P302" s="1"/>
  <c r="I302"/>
  <c r="K302" s="1"/>
  <c r="W301"/>
  <c r="K301"/>
  <c r="O301" s="1"/>
  <c r="J301"/>
  <c r="N301" s="1"/>
  <c r="I301"/>
  <c r="W300"/>
  <c r="N300"/>
  <c r="J300"/>
  <c r="P300" s="1"/>
  <c r="I300"/>
  <c r="K300" s="1"/>
  <c r="Q300" s="1"/>
  <c r="W299"/>
  <c r="K299"/>
  <c r="J299"/>
  <c r="I299"/>
  <c r="W298"/>
  <c r="J298"/>
  <c r="I298"/>
  <c r="K298" s="1"/>
  <c r="W297"/>
  <c r="N297"/>
  <c r="K297"/>
  <c r="O297" s="1"/>
  <c r="J297"/>
  <c r="P297" s="1"/>
  <c r="I297"/>
  <c r="W296"/>
  <c r="P296"/>
  <c r="J296"/>
  <c r="N296" s="1"/>
  <c r="I296"/>
  <c r="K296" s="1"/>
  <c r="Q296" s="1"/>
  <c r="W295"/>
  <c r="V295"/>
  <c r="K295"/>
  <c r="J295"/>
  <c r="P295" s="1"/>
  <c r="I295"/>
  <c r="W294"/>
  <c r="J294"/>
  <c r="I294"/>
  <c r="K294" s="1"/>
  <c r="W293"/>
  <c r="N293"/>
  <c r="K293"/>
  <c r="O293" s="1"/>
  <c r="J293"/>
  <c r="P293" s="1"/>
  <c r="W292"/>
  <c r="N292"/>
  <c r="J292"/>
  <c r="P292" s="1"/>
  <c r="I292"/>
  <c r="K292" s="1"/>
  <c r="W291"/>
  <c r="Q291"/>
  <c r="K291"/>
  <c r="O291" s="1"/>
  <c r="J291"/>
  <c r="W290"/>
  <c r="N290"/>
  <c r="K290"/>
  <c r="J290"/>
  <c r="P290" s="1"/>
  <c r="W289"/>
  <c r="O289"/>
  <c r="N289"/>
  <c r="K289"/>
  <c r="Q289" s="1"/>
  <c r="J289"/>
  <c r="P289" s="1"/>
  <c r="W288"/>
  <c r="O288"/>
  <c r="K288"/>
  <c r="Q288" s="1"/>
  <c r="J288"/>
  <c r="N288" s="1"/>
  <c r="W287"/>
  <c r="K287"/>
  <c r="J287"/>
  <c r="N287" s="1"/>
  <c r="W286"/>
  <c r="V286"/>
  <c r="X286" s="1"/>
  <c r="N286"/>
  <c r="K286"/>
  <c r="O286" s="1"/>
  <c r="J286"/>
  <c r="P286" s="1"/>
  <c r="I286"/>
  <c r="W285"/>
  <c r="V285"/>
  <c r="X285" s="1"/>
  <c r="P285"/>
  <c r="J285"/>
  <c r="N285" s="1"/>
  <c r="I285"/>
  <c r="K285" s="1"/>
  <c r="W284"/>
  <c r="J284"/>
  <c r="P284" s="1"/>
  <c r="I284"/>
  <c r="K284" s="1"/>
  <c r="W283"/>
  <c r="J283"/>
  <c r="I283"/>
  <c r="K283" s="1"/>
  <c r="Q283" s="1"/>
  <c r="W282"/>
  <c r="N282"/>
  <c r="K282"/>
  <c r="O282" s="1"/>
  <c r="J282"/>
  <c r="P282" s="1"/>
  <c r="I282"/>
  <c r="W281"/>
  <c r="P281"/>
  <c r="J281"/>
  <c r="N281" s="1"/>
  <c r="I281"/>
  <c r="W280"/>
  <c r="V280"/>
  <c r="X280" s="1"/>
  <c r="K280"/>
  <c r="J280"/>
  <c r="P280" s="1"/>
  <c r="W279"/>
  <c r="V279"/>
  <c r="X279" s="1"/>
  <c r="N279"/>
  <c r="K279"/>
  <c r="Q279" s="1"/>
  <c r="J279"/>
  <c r="P279" s="1"/>
  <c r="U276"/>
  <c r="S276"/>
  <c r="R276"/>
  <c r="M276"/>
  <c r="L276"/>
  <c r="H276"/>
  <c r="F276"/>
  <c r="E276"/>
  <c r="D276"/>
  <c r="C276"/>
  <c r="W275"/>
  <c r="W276" s="1"/>
  <c r="J275"/>
  <c r="N275" s="1"/>
  <c r="I275"/>
  <c r="K275" s="1"/>
  <c r="Q275" s="1"/>
  <c r="Q276" s="1"/>
  <c r="W274"/>
  <c r="V274"/>
  <c r="K274"/>
  <c r="K276" s="1"/>
  <c r="O276" s="1"/>
  <c r="J274"/>
  <c r="I274"/>
  <c r="U272"/>
  <c r="S272"/>
  <c r="R272"/>
  <c r="M272"/>
  <c r="F272"/>
  <c r="E272"/>
  <c r="D272"/>
  <c r="C272"/>
  <c r="W271"/>
  <c r="P271"/>
  <c r="O271"/>
  <c r="J271"/>
  <c r="N271" s="1"/>
  <c r="I271"/>
  <c r="K271" s="1"/>
  <c r="Q271" s="1"/>
  <c r="W270"/>
  <c r="N270"/>
  <c r="J270"/>
  <c r="P270" s="1"/>
  <c r="I270"/>
  <c r="K270" s="1"/>
  <c r="W269"/>
  <c r="J269"/>
  <c r="I269"/>
  <c r="K269" s="1"/>
  <c r="W268"/>
  <c r="V268"/>
  <c r="X268" s="1"/>
  <c r="X272" s="1"/>
  <c r="Q268"/>
  <c r="K268"/>
  <c r="J268"/>
  <c r="P268" s="1"/>
  <c r="W267"/>
  <c r="N267"/>
  <c r="J267"/>
  <c r="I267"/>
  <c r="U265"/>
  <c r="S265"/>
  <c r="R265"/>
  <c r="M265"/>
  <c r="L265"/>
  <c r="H265"/>
  <c r="F265"/>
  <c r="E265"/>
  <c r="D265"/>
  <c r="C265"/>
  <c r="W264"/>
  <c r="W265" s="1"/>
  <c r="J264"/>
  <c r="P264" s="1"/>
  <c r="P265" s="1"/>
  <c r="I264"/>
  <c r="K264" s="1"/>
  <c r="U261"/>
  <c r="S261"/>
  <c r="R261"/>
  <c r="M261"/>
  <c r="L261"/>
  <c r="I261"/>
  <c r="H261"/>
  <c r="F261"/>
  <c r="E261"/>
  <c r="D261"/>
  <c r="C261"/>
  <c r="W260"/>
  <c r="W261" s="1"/>
  <c r="K260"/>
  <c r="Q260" s="1"/>
  <c r="Q261" s="1"/>
  <c r="J260"/>
  <c r="P260" s="1"/>
  <c r="P261" s="1"/>
  <c r="U258"/>
  <c r="S258"/>
  <c r="R258"/>
  <c r="M258"/>
  <c r="L258"/>
  <c r="H258"/>
  <c r="F258"/>
  <c r="E258"/>
  <c r="D258"/>
  <c r="C258"/>
  <c r="W257"/>
  <c r="J257"/>
  <c r="I257"/>
  <c r="W256"/>
  <c r="W258" s="1"/>
  <c r="Q256"/>
  <c r="K256"/>
  <c r="J256"/>
  <c r="P256" s="1"/>
  <c r="U254"/>
  <c r="S254"/>
  <c r="R254"/>
  <c r="M254"/>
  <c r="L254"/>
  <c r="H254"/>
  <c r="F254"/>
  <c r="E254"/>
  <c r="D254"/>
  <c r="C254"/>
  <c r="W253"/>
  <c r="J253"/>
  <c r="P253" s="1"/>
  <c r="I253"/>
  <c r="K253" s="1"/>
  <c r="Q253" s="1"/>
  <c r="W252"/>
  <c r="J252"/>
  <c r="I252"/>
  <c r="K252" s="1"/>
  <c r="U250"/>
  <c r="S250"/>
  <c r="R250"/>
  <c r="M250"/>
  <c r="L250"/>
  <c r="H250"/>
  <c r="F250"/>
  <c r="E250"/>
  <c r="D250"/>
  <c r="C250"/>
  <c r="W249"/>
  <c r="O249"/>
  <c r="N249"/>
  <c r="J249"/>
  <c r="P249" s="1"/>
  <c r="I249"/>
  <c r="K249" s="1"/>
  <c r="Q249" s="1"/>
  <c r="W248"/>
  <c r="J248"/>
  <c r="N248" s="1"/>
  <c r="I248"/>
  <c r="K248" s="1"/>
  <c r="W247"/>
  <c r="J247"/>
  <c r="P247" s="1"/>
  <c r="I247"/>
  <c r="K247" s="1"/>
  <c r="O247" s="1"/>
  <c r="J246"/>
  <c r="N246" s="1"/>
  <c r="I246"/>
  <c r="K246" s="1"/>
  <c r="O246" s="1"/>
  <c r="I245"/>
  <c r="U243"/>
  <c r="S243"/>
  <c r="R243"/>
  <c r="M243"/>
  <c r="L243"/>
  <c r="H243"/>
  <c r="F243"/>
  <c r="E243"/>
  <c r="D243"/>
  <c r="C243"/>
  <c r="W242"/>
  <c r="W243" s="1"/>
  <c r="J242"/>
  <c r="P242" s="1"/>
  <c r="I242"/>
  <c r="W241"/>
  <c r="P241"/>
  <c r="P243" s="1"/>
  <c r="J241"/>
  <c r="I241"/>
  <c r="K241" s="1"/>
  <c r="Q241" s="1"/>
  <c r="S239"/>
  <c r="R239"/>
  <c r="M239"/>
  <c r="F239"/>
  <c r="E239"/>
  <c r="D239"/>
  <c r="C239"/>
  <c r="W238"/>
  <c r="V238"/>
  <c r="Q238"/>
  <c r="P238"/>
  <c r="O238"/>
  <c r="N238"/>
  <c r="J238"/>
  <c r="W237"/>
  <c r="N237"/>
  <c r="J237"/>
  <c r="I237"/>
  <c r="O236"/>
  <c r="K236"/>
  <c r="J236"/>
  <c r="N236" s="1"/>
  <c r="S234"/>
  <c r="R234"/>
  <c r="M234"/>
  <c r="H234"/>
  <c r="F234"/>
  <c r="E234"/>
  <c r="D234"/>
  <c r="C234"/>
  <c r="W233"/>
  <c r="K233"/>
  <c r="J233"/>
  <c r="I233"/>
  <c r="W232"/>
  <c r="N232"/>
  <c r="J232"/>
  <c r="P232" s="1"/>
  <c r="I232"/>
  <c r="K232" s="1"/>
  <c r="W231"/>
  <c r="P231"/>
  <c r="J231"/>
  <c r="N231" s="1"/>
  <c r="I231"/>
  <c r="K231" s="1"/>
  <c r="W230"/>
  <c r="W234" s="1"/>
  <c r="N230"/>
  <c r="J230"/>
  <c r="P230" s="1"/>
  <c r="P234" s="1"/>
  <c r="I230"/>
  <c r="K230" s="1"/>
  <c r="Q230" s="1"/>
  <c r="W229"/>
  <c r="J229"/>
  <c r="I229"/>
  <c r="K229" s="1"/>
  <c r="W228"/>
  <c r="N228"/>
  <c r="J228"/>
  <c r="P228" s="1"/>
  <c r="I228"/>
  <c r="W227"/>
  <c r="K227"/>
  <c r="O227" s="1"/>
  <c r="J227"/>
  <c r="P227" s="1"/>
  <c r="I227"/>
  <c r="S225"/>
  <c r="R225"/>
  <c r="M225"/>
  <c r="H225"/>
  <c r="G225"/>
  <c r="F225"/>
  <c r="E225"/>
  <c r="D225"/>
  <c r="C225"/>
  <c r="W224"/>
  <c r="P224"/>
  <c r="J224"/>
  <c r="I224"/>
  <c r="K224" s="1"/>
  <c r="W223"/>
  <c r="K223"/>
  <c r="J223"/>
  <c r="P223" s="1"/>
  <c r="I223"/>
  <c r="W222"/>
  <c r="O222"/>
  <c r="J222"/>
  <c r="I222"/>
  <c r="K222" s="1"/>
  <c r="Q222" s="1"/>
  <c r="W221"/>
  <c r="W225" s="1"/>
  <c r="J221"/>
  <c r="P221" s="1"/>
  <c r="P225" s="1"/>
  <c r="I221"/>
  <c r="K221" s="1"/>
  <c r="W220"/>
  <c r="J220"/>
  <c r="P220" s="1"/>
  <c r="I220"/>
  <c r="K220" s="1"/>
  <c r="W219"/>
  <c r="J219"/>
  <c r="P219" s="1"/>
  <c r="I219"/>
  <c r="K219" s="1"/>
  <c r="W218"/>
  <c r="J218"/>
  <c r="I218"/>
  <c r="K218" s="1"/>
  <c r="Q218" s="1"/>
  <c r="W217"/>
  <c r="N217"/>
  <c r="K217"/>
  <c r="O217" s="1"/>
  <c r="J217"/>
  <c r="P217" s="1"/>
  <c r="I217"/>
  <c r="W216"/>
  <c r="P216"/>
  <c r="J216"/>
  <c r="I216"/>
  <c r="K216" s="1"/>
  <c r="W215"/>
  <c r="K215"/>
  <c r="J215"/>
  <c r="P215" s="1"/>
  <c r="I215"/>
  <c r="W214"/>
  <c r="O214"/>
  <c r="J214"/>
  <c r="I214"/>
  <c r="K214" s="1"/>
  <c r="K213"/>
  <c r="J213"/>
  <c r="S211"/>
  <c r="R211"/>
  <c r="M211"/>
  <c r="F211"/>
  <c r="E211"/>
  <c r="D211"/>
  <c r="C211"/>
  <c r="J210"/>
  <c r="I210"/>
  <c r="K210" s="1"/>
  <c r="O210" s="1"/>
  <c r="W209"/>
  <c r="N209"/>
  <c r="J209"/>
  <c r="P209" s="1"/>
  <c r="I209"/>
  <c r="K209" s="1"/>
  <c r="O209" s="1"/>
  <c r="W208"/>
  <c r="P208"/>
  <c r="N208"/>
  <c r="I208"/>
  <c r="K208" s="1"/>
  <c r="W207"/>
  <c r="J207"/>
  <c r="P207" s="1"/>
  <c r="I207"/>
  <c r="K207" s="1"/>
  <c r="W206"/>
  <c r="N206"/>
  <c r="J206"/>
  <c r="P206" s="1"/>
  <c r="I206"/>
  <c r="K206" s="1"/>
  <c r="Q206" s="1"/>
  <c r="W205"/>
  <c r="P205"/>
  <c r="N205"/>
  <c r="J205"/>
  <c r="I205"/>
  <c r="K205" s="1"/>
  <c r="O205" s="1"/>
  <c r="W204"/>
  <c r="P204"/>
  <c r="K204"/>
  <c r="Q204" s="1"/>
  <c r="W203"/>
  <c r="J203"/>
  <c r="P203" s="1"/>
  <c r="I203"/>
  <c r="K203" s="1"/>
  <c r="Q203" s="1"/>
  <c r="W202"/>
  <c r="P202"/>
  <c r="K202"/>
  <c r="J202"/>
  <c r="I202"/>
  <c r="W201"/>
  <c r="P201"/>
  <c r="J201"/>
  <c r="I201"/>
  <c r="K201" s="1"/>
  <c r="Q201" s="1"/>
  <c r="W200"/>
  <c r="Q200"/>
  <c r="P200"/>
  <c r="K200"/>
  <c r="W199"/>
  <c r="K199"/>
  <c r="J199"/>
  <c r="I199"/>
  <c r="W198"/>
  <c r="N198"/>
  <c r="J198"/>
  <c r="P198" s="1"/>
  <c r="I198"/>
  <c r="K198" s="1"/>
  <c r="W197"/>
  <c r="J197"/>
  <c r="N197" s="1"/>
  <c r="I197"/>
  <c r="K197" s="1"/>
  <c r="W196"/>
  <c r="N196"/>
  <c r="J196"/>
  <c r="I196"/>
  <c r="K196" s="1"/>
  <c r="Q196" s="1"/>
  <c r="W195"/>
  <c r="K195"/>
  <c r="J195"/>
  <c r="I195"/>
  <c r="W194"/>
  <c r="N194"/>
  <c r="J194"/>
  <c r="P194" s="1"/>
  <c r="I194"/>
  <c r="K194" s="1"/>
  <c r="W193"/>
  <c r="P193"/>
  <c r="J193"/>
  <c r="N193" s="1"/>
  <c r="I193"/>
  <c r="K193" s="1"/>
  <c r="W192"/>
  <c r="N192"/>
  <c r="J192"/>
  <c r="I192"/>
  <c r="U186"/>
  <c r="U187" s="1"/>
  <c r="S186"/>
  <c r="S187" s="1"/>
  <c r="R186"/>
  <c r="R187" s="1"/>
  <c r="M186"/>
  <c r="M187" s="1"/>
  <c r="L186"/>
  <c r="H186"/>
  <c r="H187" s="1"/>
  <c r="F186"/>
  <c r="F187" s="1"/>
  <c r="F188" s="1"/>
  <c r="E186"/>
  <c r="E187" s="1"/>
  <c r="D186"/>
  <c r="D187" s="1"/>
  <c r="C186"/>
  <c r="C187" s="1"/>
  <c r="W185"/>
  <c r="J185"/>
  <c r="P185" s="1"/>
  <c r="I185"/>
  <c r="K185" s="1"/>
  <c r="Q185" s="1"/>
  <c r="W184"/>
  <c r="J184"/>
  <c r="P184" s="1"/>
  <c r="I184"/>
  <c r="K184" s="1"/>
  <c r="Q184" s="1"/>
  <c r="W183"/>
  <c r="J183"/>
  <c r="I183"/>
  <c r="K183" s="1"/>
  <c r="W182"/>
  <c r="J182"/>
  <c r="P182" s="1"/>
  <c r="I182"/>
  <c r="K182" s="1"/>
  <c r="W181"/>
  <c r="J181"/>
  <c r="P181" s="1"/>
  <c r="I181"/>
  <c r="K181" s="1"/>
  <c r="Q181" s="1"/>
  <c r="W180"/>
  <c r="J180"/>
  <c r="P180" s="1"/>
  <c r="I180"/>
  <c r="K180" s="1"/>
  <c r="Q180" s="1"/>
  <c r="W179"/>
  <c r="J179"/>
  <c r="I179"/>
  <c r="K179" s="1"/>
  <c r="W178"/>
  <c r="J178"/>
  <c r="P178" s="1"/>
  <c r="I178"/>
  <c r="K178" s="1"/>
  <c r="W177"/>
  <c r="J177"/>
  <c r="P177" s="1"/>
  <c r="I177"/>
  <c r="K177" s="1"/>
  <c r="Q177" s="1"/>
  <c r="W176"/>
  <c r="N176"/>
  <c r="J176"/>
  <c r="P176" s="1"/>
  <c r="I176"/>
  <c r="K176" s="1"/>
  <c r="Q176" s="1"/>
  <c r="W175"/>
  <c r="K175"/>
  <c r="J175"/>
  <c r="N175" s="1"/>
  <c r="I175"/>
  <c r="W174"/>
  <c r="N174"/>
  <c r="J174"/>
  <c r="P174" s="1"/>
  <c r="I174"/>
  <c r="K174" s="1"/>
  <c r="W173"/>
  <c r="P173"/>
  <c r="J173"/>
  <c r="I173"/>
  <c r="K173" s="1"/>
  <c r="Q173" s="1"/>
  <c r="W172"/>
  <c r="J172"/>
  <c r="I172"/>
  <c r="K172" s="1"/>
  <c r="W171"/>
  <c r="J171"/>
  <c r="P171" s="1"/>
  <c r="I171"/>
  <c r="K171" s="1"/>
  <c r="Q171" s="1"/>
  <c r="W170"/>
  <c r="P170"/>
  <c r="J170"/>
  <c r="I170"/>
  <c r="K170" s="1"/>
  <c r="O170" s="1"/>
  <c r="W169"/>
  <c r="N169"/>
  <c r="J169"/>
  <c r="P169" s="1"/>
  <c r="I169"/>
  <c r="I168"/>
  <c r="U165"/>
  <c r="U166" s="1"/>
  <c r="U188" s="1"/>
  <c r="S165"/>
  <c r="S166" s="1"/>
  <c r="R165"/>
  <c r="R166" s="1"/>
  <c r="M165"/>
  <c r="L165"/>
  <c r="H165"/>
  <c r="H166" s="1"/>
  <c r="F165"/>
  <c r="F166" s="1"/>
  <c r="E165"/>
  <c r="E166" s="1"/>
  <c r="D165"/>
  <c r="D166" s="1"/>
  <c r="C165"/>
  <c r="C166" s="1"/>
  <c r="C188" s="1"/>
  <c r="W164"/>
  <c r="K164"/>
  <c r="Q164" s="1"/>
  <c r="J164"/>
  <c r="P164" s="1"/>
  <c r="I164"/>
  <c r="W163"/>
  <c r="P163"/>
  <c r="J163"/>
  <c r="I163"/>
  <c r="K163" s="1"/>
  <c r="W162"/>
  <c r="K162"/>
  <c r="J162"/>
  <c r="P162" s="1"/>
  <c r="I162"/>
  <c r="W161"/>
  <c r="J161"/>
  <c r="I161"/>
  <c r="K161" s="1"/>
  <c r="Q161" s="1"/>
  <c r="W160"/>
  <c r="K160"/>
  <c r="Q160" s="1"/>
  <c r="J160"/>
  <c r="P160" s="1"/>
  <c r="I160"/>
  <c r="W159"/>
  <c r="P159"/>
  <c r="J159"/>
  <c r="I159"/>
  <c r="K159" s="1"/>
  <c r="W158"/>
  <c r="K158"/>
  <c r="J158"/>
  <c r="P158" s="1"/>
  <c r="I158"/>
  <c r="W157"/>
  <c r="J157"/>
  <c r="I157"/>
  <c r="K157" s="1"/>
  <c r="Q157" s="1"/>
  <c r="W156"/>
  <c r="K156"/>
  <c r="Q156" s="1"/>
  <c r="J156"/>
  <c r="P156" s="1"/>
  <c r="I156"/>
  <c r="W155"/>
  <c r="P155"/>
  <c r="J155"/>
  <c r="I155"/>
  <c r="K155" s="1"/>
  <c r="W154"/>
  <c r="K154"/>
  <c r="J154"/>
  <c r="P154" s="1"/>
  <c r="I154"/>
  <c r="W153"/>
  <c r="J153"/>
  <c r="I153"/>
  <c r="K153" s="1"/>
  <c r="Q153" s="1"/>
  <c r="W152"/>
  <c r="K152"/>
  <c r="Q152" s="1"/>
  <c r="J152"/>
  <c r="P152" s="1"/>
  <c r="I152"/>
  <c r="W151"/>
  <c r="J151"/>
  <c r="I151"/>
  <c r="K151" s="1"/>
  <c r="Q151" s="1"/>
  <c r="W150"/>
  <c r="J150"/>
  <c r="I150"/>
  <c r="K150" s="1"/>
  <c r="W149"/>
  <c r="J149"/>
  <c r="P149" s="1"/>
  <c r="I149"/>
  <c r="K149" s="1"/>
  <c r="Q149" s="1"/>
  <c r="W148"/>
  <c r="W165" s="1"/>
  <c r="W166" s="1"/>
  <c r="J148"/>
  <c r="P148" s="1"/>
  <c r="I148"/>
  <c r="K148" s="1"/>
  <c r="Q148" s="1"/>
  <c r="K146"/>
  <c r="J146"/>
  <c r="U144"/>
  <c r="S144"/>
  <c r="R144"/>
  <c r="M144"/>
  <c r="L144"/>
  <c r="H144"/>
  <c r="F144"/>
  <c r="E144"/>
  <c r="D144"/>
  <c r="C144"/>
  <c r="W143"/>
  <c r="J143"/>
  <c r="P143" s="1"/>
  <c r="I143"/>
  <c r="K143" s="1"/>
  <c r="W142"/>
  <c r="V142"/>
  <c r="P142"/>
  <c r="P144" s="1"/>
  <c r="J142"/>
  <c r="I142"/>
  <c r="K142" s="1"/>
  <c r="Q142" s="1"/>
  <c r="K141"/>
  <c r="J141"/>
  <c r="U140"/>
  <c r="S140"/>
  <c r="R140"/>
  <c r="H140"/>
  <c r="F140"/>
  <c r="E140"/>
  <c r="D140"/>
  <c r="C140"/>
  <c r="W139"/>
  <c r="L139"/>
  <c r="J139"/>
  <c r="I139"/>
  <c r="M139" s="1"/>
  <c r="W138"/>
  <c r="L138"/>
  <c r="J138"/>
  <c r="I138"/>
  <c r="M138" s="1"/>
  <c r="W137"/>
  <c r="L137"/>
  <c r="K137"/>
  <c r="J137"/>
  <c r="I137"/>
  <c r="M137" s="1"/>
  <c r="O137" s="1"/>
  <c r="W136"/>
  <c r="W140" s="1"/>
  <c r="L136"/>
  <c r="J136"/>
  <c r="I136"/>
  <c r="M136" s="1"/>
  <c r="M140" s="1"/>
  <c r="U134"/>
  <c r="S134"/>
  <c r="R134"/>
  <c r="M134"/>
  <c r="L134"/>
  <c r="H134"/>
  <c r="F134"/>
  <c r="E134"/>
  <c r="D134"/>
  <c r="C134"/>
  <c r="W133"/>
  <c r="O133"/>
  <c r="N133"/>
  <c r="J133"/>
  <c r="P133" s="1"/>
  <c r="I133"/>
  <c r="K133" s="1"/>
  <c r="Q133" s="1"/>
  <c r="W132"/>
  <c r="J132"/>
  <c r="N132" s="1"/>
  <c r="I132"/>
  <c r="K132" s="1"/>
  <c r="O132" s="1"/>
  <c r="W131"/>
  <c r="O131"/>
  <c r="N131"/>
  <c r="J131"/>
  <c r="P131" s="1"/>
  <c r="I131"/>
  <c r="K131" s="1"/>
  <c r="Q131" s="1"/>
  <c r="W130"/>
  <c r="K130"/>
  <c r="O130" s="1"/>
  <c r="J130"/>
  <c r="N130" s="1"/>
  <c r="I130"/>
  <c r="W129"/>
  <c r="O129"/>
  <c r="K129"/>
  <c r="Q129" s="1"/>
  <c r="J129"/>
  <c r="N129" s="1"/>
  <c r="W128"/>
  <c r="Q128"/>
  <c r="J128"/>
  <c r="I128"/>
  <c r="K128" s="1"/>
  <c r="O128" s="1"/>
  <c r="W127"/>
  <c r="J127"/>
  <c r="P127" s="1"/>
  <c r="I127"/>
  <c r="K127" s="1"/>
  <c r="W126"/>
  <c r="J126"/>
  <c r="N126" s="1"/>
  <c r="I126"/>
  <c r="K126" s="1"/>
  <c r="W125"/>
  <c r="K125"/>
  <c r="J125"/>
  <c r="P125" s="1"/>
  <c r="I125"/>
  <c r="W124"/>
  <c r="P124"/>
  <c r="K124"/>
  <c r="Q124" s="1"/>
  <c r="J124"/>
  <c r="K123"/>
  <c r="J123"/>
  <c r="U120"/>
  <c r="S120"/>
  <c r="R120"/>
  <c r="M120"/>
  <c r="L120"/>
  <c r="H120"/>
  <c r="F120"/>
  <c r="E120"/>
  <c r="D120"/>
  <c r="C120"/>
  <c r="W119"/>
  <c r="P119"/>
  <c r="J119"/>
  <c r="I119"/>
  <c r="K119" s="1"/>
  <c r="Q119" s="1"/>
  <c r="W118"/>
  <c r="P118"/>
  <c r="J118"/>
  <c r="I118"/>
  <c r="K118" s="1"/>
  <c r="W117"/>
  <c r="J117"/>
  <c r="I117"/>
  <c r="K117" s="1"/>
  <c r="Q117" s="1"/>
  <c r="W116"/>
  <c r="J116"/>
  <c r="I116"/>
  <c r="K116" s="1"/>
  <c r="Q116" s="1"/>
  <c r="U114"/>
  <c r="S114"/>
  <c r="R114"/>
  <c r="M114"/>
  <c r="L114"/>
  <c r="H114"/>
  <c r="F114"/>
  <c r="E114"/>
  <c r="D114"/>
  <c r="C114"/>
  <c r="W113"/>
  <c r="P113"/>
  <c r="K113"/>
  <c r="J113"/>
  <c r="I113"/>
  <c r="W112"/>
  <c r="P112"/>
  <c r="J112"/>
  <c r="I112"/>
  <c r="K112" s="1"/>
  <c r="Q112" s="1"/>
  <c r="W111"/>
  <c r="J111"/>
  <c r="P111" s="1"/>
  <c r="I111"/>
  <c r="K111" s="1"/>
  <c r="Q111" s="1"/>
  <c r="W110"/>
  <c r="J110"/>
  <c r="J114" s="1"/>
  <c r="I110"/>
  <c r="W109"/>
  <c r="Q109"/>
  <c r="P109"/>
  <c r="U108"/>
  <c r="S108"/>
  <c r="R108"/>
  <c r="M108"/>
  <c r="L108"/>
  <c r="H108"/>
  <c r="F108"/>
  <c r="E108"/>
  <c r="D108"/>
  <c r="C108"/>
  <c r="W107"/>
  <c r="K107"/>
  <c r="J107"/>
  <c r="P107" s="1"/>
  <c r="I107"/>
  <c r="W106"/>
  <c r="P106"/>
  <c r="J106"/>
  <c r="I106"/>
  <c r="K106" s="1"/>
  <c r="Q106" s="1"/>
  <c r="W105"/>
  <c r="J105"/>
  <c r="P105" s="1"/>
  <c r="I105"/>
  <c r="K105" s="1"/>
  <c r="O105" s="1"/>
  <c r="W104"/>
  <c r="J104"/>
  <c r="P104" s="1"/>
  <c r="P108" s="1"/>
  <c r="I104"/>
  <c r="W103"/>
  <c r="V103"/>
  <c r="X103" s="1"/>
  <c r="Q103"/>
  <c r="P103"/>
  <c r="U102"/>
  <c r="S102"/>
  <c r="R102"/>
  <c r="M102"/>
  <c r="L102"/>
  <c r="H102"/>
  <c r="F102"/>
  <c r="F121" s="1"/>
  <c r="E102"/>
  <c r="D102"/>
  <c r="C102"/>
  <c r="W101"/>
  <c r="P101"/>
  <c r="J101"/>
  <c r="I101"/>
  <c r="K101" s="1"/>
  <c r="Q101" s="1"/>
  <c r="W100"/>
  <c r="K100"/>
  <c r="O100" s="1"/>
  <c r="J100"/>
  <c r="N100" s="1"/>
  <c r="I100"/>
  <c r="W99"/>
  <c r="P99"/>
  <c r="J99"/>
  <c r="N99" s="1"/>
  <c r="I99"/>
  <c r="W98"/>
  <c r="Q98"/>
  <c r="K98"/>
  <c r="J98"/>
  <c r="I98"/>
  <c r="W97"/>
  <c r="V97"/>
  <c r="X97" s="1"/>
  <c r="Q97"/>
  <c r="P97"/>
  <c r="U96"/>
  <c r="S96"/>
  <c r="R96"/>
  <c r="M96"/>
  <c r="L96"/>
  <c r="H96"/>
  <c r="F96"/>
  <c r="E96"/>
  <c r="D96"/>
  <c r="C96"/>
  <c r="W95"/>
  <c r="P95"/>
  <c r="J95"/>
  <c r="N95" s="1"/>
  <c r="I95"/>
  <c r="K95" s="1"/>
  <c r="W94"/>
  <c r="N94"/>
  <c r="K94"/>
  <c r="O94" s="1"/>
  <c r="J94"/>
  <c r="P94" s="1"/>
  <c r="I94"/>
  <c r="W93"/>
  <c r="P93"/>
  <c r="J93"/>
  <c r="N93" s="1"/>
  <c r="I93"/>
  <c r="K93" s="1"/>
  <c r="W92"/>
  <c r="W96" s="1"/>
  <c r="N92"/>
  <c r="J92"/>
  <c r="I92"/>
  <c r="K92" s="1"/>
  <c r="O92" s="1"/>
  <c r="W91"/>
  <c r="V91"/>
  <c r="X91" s="1"/>
  <c r="Q91"/>
  <c r="P91"/>
  <c r="U90"/>
  <c r="S90"/>
  <c r="R90"/>
  <c r="M90"/>
  <c r="L90"/>
  <c r="H90"/>
  <c r="F90"/>
  <c r="E90"/>
  <c r="D90"/>
  <c r="C90"/>
  <c r="W89"/>
  <c r="Q89"/>
  <c r="K89"/>
  <c r="J89"/>
  <c r="I89"/>
  <c r="W88"/>
  <c r="J88"/>
  <c r="P88" s="1"/>
  <c r="I88"/>
  <c r="K88" s="1"/>
  <c r="Q88" s="1"/>
  <c r="W87"/>
  <c r="Q87"/>
  <c r="P87"/>
  <c r="W86"/>
  <c r="J86"/>
  <c r="P86" s="1"/>
  <c r="I86"/>
  <c r="W85"/>
  <c r="V85"/>
  <c r="X85" s="1"/>
  <c r="P85"/>
  <c r="J85"/>
  <c r="I85"/>
  <c r="K85" s="1"/>
  <c r="Q85" s="1"/>
  <c r="W84"/>
  <c r="V84"/>
  <c r="X84" s="1"/>
  <c r="Q84"/>
  <c r="P84"/>
  <c r="U83"/>
  <c r="S83"/>
  <c r="R83"/>
  <c r="M83"/>
  <c r="L83"/>
  <c r="K83"/>
  <c r="I83"/>
  <c r="H83"/>
  <c r="F83"/>
  <c r="E83"/>
  <c r="D83"/>
  <c r="C83"/>
  <c r="W82"/>
  <c r="W83" s="1"/>
  <c r="Q82"/>
  <c r="Q83" s="1"/>
  <c r="O82"/>
  <c r="J82"/>
  <c r="U81"/>
  <c r="S81"/>
  <c r="R81"/>
  <c r="M81"/>
  <c r="L81"/>
  <c r="H81"/>
  <c r="F81"/>
  <c r="E81"/>
  <c r="D81"/>
  <c r="C81"/>
  <c r="W80"/>
  <c r="J80"/>
  <c r="I80"/>
  <c r="K80" s="1"/>
  <c r="Q80" s="1"/>
  <c r="W79"/>
  <c r="N79"/>
  <c r="J79"/>
  <c r="P79" s="1"/>
  <c r="I79"/>
  <c r="W78"/>
  <c r="V78"/>
  <c r="X78" s="1"/>
  <c r="Q78"/>
  <c r="P78"/>
  <c r="S76"/>
  <c r="R76"/>
  <c r="M76"/>
  <c r="M77" s="1"/>
  <c r="H76"/>
  <c r="F76"/>
  <c r="E76"/>
  <c r="E77" s="1"/>
  <c r="D76"/>
  <c r="D77" s="1"/>
  <c r="C76"/>
  <c r="W75"/>
  <c r="P75"/>
  <c r="J75"/>
  <c r="I75"/>
  <c r="K75" s="1"/>
  <c r="W74"/>
  <c r="N74"/>
  <c r="J74"/>
  <c r="P74" s="1"/>
  <c r="I74"/>
  <c r="K74" s="1"/>
  <c r="O74" s="1"/>
  <c r="W73"/>
  <c r="P73"/>
  <c r="J73"/>
  <c r="I73"/>
  <c r="K73" s="1"/>
  <c r="W72"/>
  <c r="J72"/>
  <c r="P72" s="1"/>
  <c r="I72"/>
  <c r="K72" s="1"/>
  <c r="W71"/>
  <c r="P71"/>
  <c r="J71"/>
  <c r="I71"/>
  <c r="K71" s="1"/>
  <c r="W70"/>
  <c r="J70"/>
  <c r="P70" s="1"/>
  <c r="I70"/>
  <c r="K70" s="1"/>
  <c r="O70" s="1"/>
  <c r="W69"/>
  <c r="J69"/>
  <c r="N69" s="1"/>
  <c r="I69"/>
  <c r="K69" s="1"/>
  <c r="W68"/>
  <c r="K68"/>
  <c r="O68" s="1"/>
  <c r="J68"/>
  <c r="P68" s="1"/>
  <c r="I68"/>
  <c r="W67"/>
  <c r="P67"/>
  <c r="J67"/>
  <c r="N67" s="1"/>
  <c r="I67"/>
  <c r="K67" s="1"/>
  <c r="W66"/>
  <c r="K66"/>
  <c r="J66"/>
  <c r="P66" s="1"/>
  <c r="I66"/>
  <c r="W65"/>
  <c r="J65"/>
  <c r="I65"/>
  <c r="K65" s="1"/>
  <c r="W64"/>
  <c r="K64"/>
  <c r="O64" s="1"/>
  <c r="J64"/>
  <c r="I64"/>
  <c r="W63"/>
  <c r="J63"/>
  <c r="I63"/>
  <c r="K63" s="1"/>
  <c r="W62"/>
  <c r="J62"/>
  <c r="I62"/>
  <c r="K62" s="1"/>
  <c r="O62" s="1"/>
  <c r="W61"/>
  <c r="P61"/>
  <c r="J61"/>
  <c r="I61"/>
  <c r="K61" s="1"/>
  <c r="W60"/>
  <c r="J60"/>
  <c r="P60" s="1"/>
  <c r="I60"/>
  <c r="K60" s="1"/>
  <c r="W59"/>
  <c r="P59"/>
  <c r="J59"/>
  <c r="I59"/>
  <c r="K59" s="1"/>
  <c r="W58"/>
  <c r="J58"/>
  <c r="P58" s="1"/>
  <c r="I58"/>
  <c r="K58" s="1"/>
  <c r="O58" s="1"/>
  <c r="W57"/>
  <c r="J57"/>
  <c r="P57" s="1"/>
  <c r="I57"/>
  <c r="K57" s="1"/>
  <c r="W56"/>
  <c r="J56"/>
  <c r="P56" s="1"/>
  <c r="I56"/>
  <c r="K56" s="1"/>
  <c r="W55"/>
  <c r="J55"/>
  <c r="P55" s="1"/>
  <c r="I55"/>
  <c r="K55" s="1"/>
  <c r="Q55" s="1"/>
  <c r="W54"/>
  <c r="W76" s="1"/>
  <c r="W77" s="1"/>
  <c r="N54"/>
  <c r="K54"/>
  <c r="O54" s="1"/>
  <c r="J54"/>
  <c r="P54" s="1"/>
  <c r="P76" s="1"/>
  <c r="P77" s="1"/>
  <c r="I54"/>
  <c r="U52"/>
  <c r="S52"/>
  <c r="R52"/>
  <c r="M52"/>
  <c r="L52"/>
  <c r="H52"/>
  <c r="F52"/>
  <c r="E52"/>
  <c r="D52"/>
  <c r="C52"/>
  <c r="W51"/>
  <c r="P51"/>
  <c r="J51"/>
  <c r="N51" s="1"/>
  <c r="I51"/>
  <c r="K51" s="1"/>
  <c r="Q51" s="1"/>
  <c r="W50"/>
  <c r="K50"/>
  <c r="J50"/>
  <c r="P50" s="1"/>
  <c r="I50"/>
  <c r="W49"/>
  <c r="J49"/>
  <c r="I49"/>
  <c r="K49" s="1"/>
  <c r="Q49" s="1"/>
  <c r="W48"/>
  <c r="K48"/>
  <c r="Q48" s="1"/>
  <c r="J48"/>
  <c r="P48" s="1"/>
  <c r="I48"/>
  <c r="W47"/>
  <c r="V47"/>
  <c r="X47" s="1"/>
  <c r="Q47"/>
  <c r="P47"/>
  <c r="W46"/>
  <c r="V46"/>
  <c r="X46" s="1"/>
  <c r="Q46"/>
  <c r="P46"/>
  <c r="M45"/>
  <c r="H45"/>
  <c r="C45"/>
  <c r="S44"/>
  <c r="S45" s="1"/>
  <c r="M44"/>
  <c r="H44"/>
  <c r="F44"/>
  <c r="F45" s="1"/>
  <c r="E44"/>
  <c r="E45" s="1"/>
  <c r="D44"/>
  <c r="D45" s="1"/>
  <c r="C44"/>
  <c r="J43"/>
  <c r="I43"/>
  <c r="K43" s="1"/>
  <c r="Q43" s="1"/>
  <c r="K42"/>
  <c r="O42" s="1"/>
  <c r="J42"/>
  <c r="P42" s="1"/>
  <c r="I42"/>
  <c r="J41"/>
  <c r="P41" s="1"/>
  <c r="I41"/>
  <c r="J40"/>
  <c r="P40" s="1"/>
  <c r="I40"/>
  <c r="K40" s="1"/>
  <c r="J39"/>
  <c r="I39"/>
  <c r="K39" s="1"/>
  <c r="Q39" s="1"/>
  <c r="W38"/>
  <c r="N38"/>
  <c r="J38"/>
  <c r="P38" s="1"/>
  <c r="I38"/>
  <c r="K38" s="1"/>
  <c r="P37"/>
  <c r="J37"/>
  <c r="N37" s="1"/>
  <c r="I37"/>
  <c r="K37" s="1"/>
  <c r="Q37" s="1"/>
  <c r="N36"/>
  <c r="J36"/>
  <c r="P36" s="1"/>
  <c r="I36"/>
  <c r="K36" s="1"/>
  <c r="O36" s="1"/>
  <c r="J35"/>
  <c r="N35" s="1"/>
  <c r="I35"/>
  <c r="K35" s="1"/>
  <c r="Q35" s="1"/>
  <c r="K34"/>
  <c r="Q34" s="1"/>
  <c r="J34"/>
  <c r="P34" s="1"/>
  <c r="I34"/>
  <c r="O33"/>
  <c r="J33"/>
  <c r="N33" s="1"/>
  <c r="I33"/>
  <c r="K33" s="1"/>
  <c r="Q33" s="1"/>
  <c r="K32"/>
  <c r="O32" s="1"/>
  <c r="J32"/>
  <c r="P32" s="1"/>
  <c r="I32"/>
  <c r="J31"/>
  <c r="N31" s="1"/>
  <c r="I31"/>
  <c r="K31" s="1"/>
  <c r="Q31" s="1"/>
  <c r="J30"/>
  <c r="P30" s="1"/>
  <c r="I30"/>
  <c r="K30" s="1"/>
  <c r="P29"/>
  <c r="J29"/>
  <c r="I29"/>
  <c r="K29" s="1"/>
  <c r="Q29" s="1"/>
  <c r="K28"/>
  <c r="J28"/>
  <c r="P28" s="1"/>
  <c r="I28"/>
  <c r="J27"/>
  <c r="N27" s="1"/>
  <c r="I27"/>
  <c r="K27" s="1"/>
  <c r="Q27" s="1"/>
  <c r="J26"/>
  <c r="P26" s="1"/>
  <c r="I26"/>
  <c r="K26" s="1"/>
  <c r="Q26" s="1"/>
  <c r="P25"/>
  <c r="J25"/>
  <c r="I25"/>
  <c r="K25" s="1"/>
  <c r="Q25" s="1"/>
  <c r="N24"/>
  <c r="J24"/>
  <c r="P24" s="1"/>
  <c r="I24"/>
  <c r="K24" s="1"/>
  <c r="O24" s="1"/>
  <c r="J23"/>
  <c r="N23" s="1"/>
  <c r="I23"/>
  <c r="K23" s="1"/>
  <c r="Q23" s="1"/>
  <c r="O22"/>
  <c r="U21"/>
  <c r="S21"/>
  <c r="R21"/>
  <c r="M21"/>
  <c r="L21"/>
  <c r="H21"/>
  <c r="F21"/>
  <c r="E21"/>
  <c r="D21"/>
  <c r="C21"/>
  <c r="W20"/>
  <c r="N20"/>
  <c r="J20"/>
  <c r="P20" s="1"/>
  <c r="I20"/>
  <c r="K20" s="1"/>
  <c r="Q20" s="1"/>
  <c r="W19"/>
  <c r="J19"/>
  <c r="J21" s="1"/>
  <c r="N21" s="1"/>
  <c r="I19"/>
  <c r="K19" s="1"/>
  <c r="Q19" s="1"/>
  <c r="W18"/>
  <c r="N18"/>
  <c r="K18"/>
  <c r="Q18" s="1"/>
  <c r="J18"/>
  <c r="P18" s="1"/>
  <c r="I18"/>
  <c r="O18" s="1"/>
  <c r="W17"/>
  <c r="W21" s="1"/>
  <c r="P17"/>
  <c r="J17"/>
  <c r="N17" s="1"/>
  <c r="I17"/>
  <c r="K17" s="1"/>
  <c r="K16"/>
  <c r="J16"/>
  <c r="K15"/>
  <c r="J15"/>
  <c r="K14"/>
  <c r="J14"/>
  <c r="K13"/>
  <c r="J13"/>
  <c r="K12"/>
  <c r="J12"/>
  <c r="K11"/>
  <c r="J11"/>
  <c r="K10"/>
  <c r="J10"/>
  <c r="K9"/>
  <c r="J9"/>
  <c r="N8"/>
  <c r="K8"/>
  <c r="J8"/>
  <c r="K7"/>
  <c r="J7"/>
  <c r="O38" l="1"/>
  <c r="Q38"/>
  <c r="O221"/>
  <c r="Q221"/>
  <c r="O264"/>
  <c r="Q264"/>
  <c r="Q265" s="1"/>
  <c r="O343"/>
  <c r="Q343"/>
  <c r="Q344" s="1"/>
  <c r="O362"/>
  <c r="Q362"/>
  <c r="O30"/>
  <c r="Q30"/>
  <c r="O208"/>
  <c r="Q208"/>
  <c r="O231"/>
  <c r="Q231"/>
  <c r="O248"/>
  <c r="Q248"/>
  <c r="O193"/>
  <c r="Q193"/>
  <c r="O197"/>
  <c r="Q197"/>
  <c r="O374"/>
  <c r="Q374"/>
  <c r="O139"/>
  <c r="N65"/>
  <c r="L65"/>
  <c r="P65" s="1"/>
  <c r="P196"/>
  <c r="J211"/>
  <c r="N211" s="1"/>
  <c r="V358"/>
  <c r="V381" s="1"/>
  <c r="X348"/>
  <c r="X358" s="1"/>
  <c r="X381" s="1"/>
  <c r="L63"/>
  <c r="P63" s="1"/>
  <c r="P64"/>
  <c r="L64"/>
  <c r="N64" s="1"/>
  <c r="P237"/>
  <c r="J239"/>
  <c r="N239" s="1"/>
  <c r="V239"/>
  <c r="X238"/>
  <c r="X239" s="1"/>
  <c r="L62"/>
  <c r="V144"/>
  <c r="X142"/>
  <c r="X144" s="1"/>
  <c r="P267"/>
  <c r="P272" s="1"/>
  <c r="J272"/>
  <c r="N272" s="1"/>
  <c r="X274"/>
  <c r="X276" s="1"/>
  <c r="V276"/>
  <c r="M121"/>
  <c r="P239"/>
  <c r="J250"/>
  <c r="N250" s="1"/>
  <c r="W358"/>
  <c r="K380"/>
  <c r="J52"/>
  <c r="N52" s="1"/>
  <c r="S77"/>
  <c r="Q100"/>
  <c r="D121"/>
  <c r="Q130"/>
  <c r="P132"/>
  <c r="I140"/>
  <c r="J144"/>
  <c r="N144" s="1"/>
  <c r="I250"/>
  <c r="P288"/>
  <c r="O305"/>
  <c r="I344"/>
  <c r="C381"/>
  <c r="H381"/>
  <c r="N30"/>
  <c r="O37"/>
  <c r="Q42"/>
  <c r="R77"/>
  <c r="N58"/>
  <c r="N70"/>
  <c r="W81"/>
  <c r="O83"/>
  <c r="W90"/>
  <c r="P100"/>
  <c r="N105"/>
  <c r="J108"/>
  <c r="N108" s="1"/>
  <c r="S121"/>
  <c r="W120"/>
  <c r="C121"/>
  <c r="H121"/>
  <c r="P130"/>
  <c r="K136"/>
  <c r="K139"/>
  <c r="W144"/>
  <c r="K144"/>
  <c r="O144" s="1"/>
  <c r="W211"/>
  <c r="P197"/>
  <c r="N207"/>
  <c r="N221"/>
  <c r="Q227"/>
  <c r="J243"/>
  <c r="P248"/>
  <c r="I265"/>
  <c r="I276"/>
  <c r="P275"/>
  <c r="P276" s="1"/>
  <c r="N280"/>
  <c r="N284"/>
  <c r="P287"/>
  <c r="O296"/>
  <c r="Q301"/>
  <c r="Q311"/>
  <c r="O313"/>
  <c r="J339"/>
  <c r="P361"/>
  <c r="Q366"/>
  <c r="N368"/>
  <c r="O369"/>
  <c r="P373"/>
  <c r="Q378"/>
  <c r="S381"/>
  <c r="N32"/>
  <c r="P33"/>
  <c r="N42"/>
  <c r="W52"/>
  <c r="I76"/>
  <c r="Q54"/>
  <c r="O55"/>
  <c r="N68"/>
  <c r="P69"/>
  <c r="C77"/>
  <c r="H77"/>
  <c r="N86"/>
  <c r="J96"/>
  <c r="W102"/>
  <c r="P110"/>
  <c r="P114" s="1"/>
  <c r="N125"/>
  <c r="K138"/>
  <c r="Q138" s="1"/>
  <c r="I144"/>
  <c r="O176"/>
  <c r="H188"/>
  <c r="H340" s="1"/>
  <c r="H345" s="1"/>
  <c r="H382" s="1"/>
  <c r="S188"/>
  <c r="O196"/>
  <c r="O206"/>
  <c r="Q217"/>
  <c r="O218"/>
  <c r="N247"/>
  <c r="N253"/>
  <c r="N260"/>
  <c r="J261"/>
  <c r="N261" s="1"/>
  <c r="O275"/>
  <c r="O279"/>
  <c r="Q282"/>
  <c r="O283"/>
  <c r="Q286"/>
  <c r="Q293"/>
  <c r="N295"/>
  <c r="Q297"/>
  <c r="P301"/>
  <c r="N311"/>
  <c r="N313"/>
  <c r="Q337"/>
  <c r="O342"/>
  <c r="N360"/>
  <c r="O361"/>
  <c r="N366"/>
  <c r="Q370"/>
  <c r="N372"/>
  <c r="O373"/>
  <c r="N378"/>
  <c r="X295"/>
  <c r="X326" s="1"/>
  <c r="V326"/>
  <c r="V340" s="1"/>
  <c r="W186"/>
  <c r="W187" s="1"/>
  <c r="W188" s="1"/>
  <c r="O260"/>
  <c r="K261"/>
  <c r="O261" s="1"/>
  <c r="W250"/>
  <c r="W254"/>
  <c r="K21"/>
  <c r="Q17"/>
  <c r="Q21" s="1"/>
  <c r="Q57"/>
  <c r="Q59"/>
  <c r="Q63"/>
  <c r="O63"/>
  <c r="Q65"/>
  <c r="O65"/>
  <c r="Q67"/>
  <c r="O67"/>
  <c r="Q69"/>
  <c r="O69"/>
  <c r="Q71"/>
  <c r="K110"/>
  <c r="I114"/>
  <c r="Q155"/>
  <c r="Q194"/>
  <c r="O194"/>
  <c r="Q199"/>
  <c r="O303"/>
  <c r="Q303"/>
  <c r="N308"/>
  <c r="P308"/>
  <c r="Q312"/>
  <c r="O312"/>
  <c r="Q350"/>
  <c r="O380"/>
  <c r="I81"/>
  <c r="K79"/>
  <c r="J83"/>
  <c r="N83" s="1"/>
  <c r="N82"/>
  <c r="P82"/>
  <c r="P83" s="1"/>
  <c r="Q107"/>
  <c r="P117"/>
  <c r="P139"/>
  <c r="N139"/>
  <c r="O175"/>
  <c r="Q175"/>
  <c r="N214"/>
  <c r="J225"/>
  <c r="N225" s="1"/>
  <c r="P214"/>
  <c r="Q219"/>
  <c r="P363"/>
  <c r="J380"/>
  <c r="K41"/>
  <c r="Q93"/>
  <c r="O93"/>
  <c r="Q95"/>
  <c r="O95"/>
  <c r="K104"/>
  <c r="I108"/>
  <c r="Q118"/>
  <c r="Q120" s="1"/>
  <c r="L140"/>
  <c r="N136"/>
  <c r="P136"/>
  <c r="P137"/>
  <c r="J140"/>
  <c r="N137"/>
  <c r="Q150"/>
  <c r="P151"/>
  <c r="Q159"/>
  <c r="Q178"/>
  <c r="Q183"/>
  <c r="Q198"/>
  <c r="O198"/>
  <c r="N210"/>
  <c r="P210"/>
  <c r="Q232"/>
  <c r="O232"/>
  <c r="K254"/>
  <c r="O254" s="1"/>
  <c r="O252"/>
  <c r="Q252"/>
  <c r="Q254" s="1"/>
  <c r="O280"/>
  <c r="K326"/>
  <c r="O326" s="1"/>
  <c r="Q280"/>
  <c r="K281"/>
  <c r="I326"/>
  <c r="Q292"/>
  <c r="O292"/>
  <c r="N294"/>
  <c r="P294"/>
  <c r="Q298"/>
  <c r="O298"/>
  <c r="Q302"/>
  <c r="O302"/>
  <c r="P325"/>
  <c r="O338"/>
  <c r="Q338"/>
  <c r="V21"/>
  <c r="V45" s="1"/>
  <c r="P52"/>
  <c r="N96"/>
  <c r="J326"/>
  <c r="N326" s="1"/>
  <c r="I21"/>
  <c r="J44"/>
  <c r="N44" s="1"/>
  <c r="Q127"/>
  <c r="F340"/>
  <c r="F345" s="1"/>
  <c r="F382" s="1"/>
  <c r="O17"/>
  <c r="O21"/>
  <c r="Q32"/>
  <c r="P35"/>
  <c r="Q36"/>
  <c r="I44"/>
  <c r="I45" s="1"/>
  <c r="Q40"/>
  <c r="P43"/>
  <c r="P19"/>
  <c r="P21" s="1"/>
  <c r="O23"/>
  <c r="O27"/>
  <c r="O31"/>
  <c r="O35"/>
  <c r="P49"/>
  <c r="Q50"/>
  <c r="Q52" s="1"/>
  <c r="K52"/>
  <c r="O52" s="1"/>
  <c r="Q56"/>
  <c r="F77"/>
  <c r="W108"/>
  <c r="L121"/>
  <c r="Q209"/>
  <c r="K358"/>
  <c r="O358" s="1"/>
  <c r="Q61"/>
  <c r="Q73"/>
  <c r="Q75"/>
  <c r="P98"/>
  <c r="P102" s="1"/>
  <c r="J102"/>
  <c r="N102" s="1"/>
  <c r="O126"/>
  <c r="Q126"/>
  <c r="Q174"/>
  <c r="O174"/>
  <c r="Q179"/>
  <c r="O233"/>
  <c r="Q233"/>
  <c r="O306"/>
  <c r="Q306"/>
  <c r="N357"/>
  <c r="P357"/>
  <c r="N55"/>
  <c r="J76"/>
  <c r="J120"/>
  <c r="N120" s="1"/>
  <c r="P116"/>
  <c r="N128"/>
  <c r="P128"/>
  <c r="N138"/>
  <c r="P138"/>
  <c r="Q195"/>
  <c r="Q220"/>
  <c r="K237"/>
  <c r="I239"/>
  <c r="N318"/>
  <c r="P318"/>
  <c r="J344"/>
  <c r="N342"/>
  <c r="P342"/>
  <c r="P344" s="1"/>
  <c r="Q367"/>
  <c r="O367"/>
  <c r="O372"/>
  <c r="Q372"/>
  <c r="N379"/>
  <c r="P379"/>
  <c r="I90"/>
  <c r="K86"/>
  <c r="K99"/>
  <c r="I102"/>
  <c r="K134"/>
  <c r="O134" s="1"/>
  <c r="O125"/>
  <c r="Q125"/>
  <c r="Q163"/>
  <c r="Q182"/>
  <c r="O207"/>
  <c r="Q207"/>
  <c r="K242"/>
  <c r="I243"/>
  <c r="O270"/>
  <c r="Q270"/>
  <c r="N344"/>
  <c r="K44"/>
  <c r="O44" s="1"/>
  <c r="C340"/>
  <c r="C345" s="1"/>
  <c r="O20"/>
  <c r="I52"/>
  <c r="I77" s="1"/>
  <c r="K76"/>
  <c r="P129"/>
  <c r="P23"/>
  <c r="P44" s="1"/>
  <c r="P45" s="1"/>
  <c r="Q24"/>
  <c r="P27"/>
  <c r="Q28"/>
  <c r="P31"/>
  <c r="P39"/>
  <c r="O51"/>
  <c r="O79"/>
  <c r="U121"/>
  <c r="W134"/>
  <c r="J134"/>
  <c r="N134" s="1"/>
  <c r="L166"/>
  <c r="Q216"/>
  <c r="N233"/>
  <c r="P233"/>
  <c r="O287"/>
  <c r="Q287"/>
  <c r="O299"/>
  <c r="Q299"/>
  <c r="N303"/>
  <c r="P303"/>
  <c r="Q308"/>
  <c r="O308"/>
  <c r="Q316"/>
  <c r="O322"/>
  <c r="Q322"/>
  <c r="P353"/>
  <c r="Q357"/>
  <c r="O357"/>
  <c r="Q363"/>
  <c r="O368"/>
  <c r="Q368"/>
  <c r="N375"/>
  <c r="P375"/>
  <c r="Q379"/>
  <c r="O379"/>
  <c r="J186"/>
  <c r="J187" s="1"/>
  <c r="N170"/>
  <c r="I211"/>
  <c r="K192"/>
  <c r="N222"/>
  <c r="P222"/>
  <c r="N229"/>
  <c r="P229"/>
  <c r="I272"/>
  <c r="K267"/>
  <c r="N269"/>
  <c r="P269"/>
  <c r="N283"/>
  <c r="P283"/>
  <c r="O290"/>
  <c r="Q290"/>
  <c r="N291"/>
  <c r="P291"/>
  <c r="O295"/>
  <c r="Q295"/>
  <c r="N299"/>
  <c r="P299"/>
  <c r="O309"/>
  <c r="Q309"/>
  <c r="P316"/>
  <c r="N322"/>
  <c r="P322"/>
  <c r="O335"/>
  <c r="K339"/>
  <c r="Q335"/>
  <c r="Q336"/>
  <c r="O336"/>
  <c r="P349"/>
  <c r="Q353"/>
  <c r="O364"/>
  <c r="Q364"/>
  <c r="N371"/>
  <c r="P371"/>
  <c r="Q375"/>
  <c r="O375"/>
  <c r="Q62"/>
  <c r="Q64"/>
  <c r="Q66"/>
  <c r="Q68"/>
  <c r="Q72"/>
  <c r="Q92"/>
  <c r="Q94"/>
  <c r="K96"/>
  <c r="O96" s="1"/>
  <c r="K120"/>
  <c r="I134"/>
  <c r="M188"/>
  <c r="J81"/>
  <c r="N81" s="1"/>
  <c r="J90"/>
  <c r="N90" s="1"/>
  <c r="P92"/>
  <c r="P96" s="1"/>
  <c r="Q105"/>
  <c r="W114"/>
  <c r="Q113"/>
  <c r="I120"/>
  <c r="O120"/>
  <c r="P126"/>
  <c r="Q132"/>
  <c r="O136"/>
  <c r="Q143"/>
  <c r="Q144" s="1"/>
  <c r="J165"/>
  <c r="J166" s="1"/>
  <c r="P150"/>
  <c r="E188"/>
  <c r="E340" s="1"/>
  <c r="E345" s="1"/>
  <c r="R188"/>
  <c r="L187"/>
  <c r="Q210"/>
  <c r="W272"/>
  <c r="I358"/>
  <c r="E381"/>
  <c r="K165"/>
  <c r="K166" s="1"/>
  <c r="K169"/>
  <c r="I186"/>
  <c r="I187" s="1"/>
  <c r="Q215"/>
  <c r="I234"/>
  <c r="K228"/>
  <c r="O229"/>
  <c r="Q229"/>
  <c r="N252"/>
  <c r="J254"/>
  <c r="N254" s="1"/>
  <c r="P252"/>
  <c r="P254" s="1"/>
  <c r="J258"/>
  <c r="P257"/>
  <c r="P258" s="1"/>
  <c r="Q294"/>
  <c r="O294"/>
  <c r="N218"/>
  <c r="P218"/>
  <c r="Q223"/>
  <c r="Q224"/>
  <c r="V272"/>
  <c r="Q269"/>
  <c r="O269"/>
  <c r="O284"/>
  <c r="Q284"/>
  <c r="Q285"/>
  <c r="O285"/>
  <c r="N298"/>
  <c r="P298"/>
  <c r="N312"/>
  <c r="P312"/>
  <c r="J333"/>
  <c r="N333" s="1"/>
  <c r="N330"/>
  <c r="P330"/>
  <c r="P333" s="1"/>
  <c r="Q349"/>
  <c r="Q354"/>
  <c r="O360"/>
  <c r="Q360"/>
  <c r="N367"/>
  <c r="P367"/>
  <c r="Q371"/>
  <c r="O371"/>
  <c r="O376"/>
  <c r="Q376"/>
  <c r="Q58"/>
  <c r="Q60"/>
  <c r="Q70"/>
  <c r="Q74"/>
  <c r="P80"/>
  <c r="P81" s="1"/>
  <c r="P89"/>
  <c r="P90" s="1"/>
  <c r="E121"/>
  <c r="I165"/>
  <c r="I166" s="1"/>
  <c r="I96"/>
  <c r="N114"/>
  <c r="R121"/>
  <c r="Q137"/>
  <c r="Q139"/>
  <c r="P153"/>
  <c r="Q154"/>
  <c r="Q165" s="1"/>
  <c r="Q166" s="1"/>
  <c r="P157"/>
  <c r="Q158"/>
  <c r="P161"/>
  <c r="Q162"/>
  <c r="O165"/>
  <c r="M166"/>
  <c r="Q170"/>
  <c r="P175"/>
  <c r="P186" s="1"/>
  <c r="P187" s="1"/>
  <c r="P179"/>
  <c r="P183"/>
  <c r="D188"/>
  <c r="P195"/>
  <c r="P199"/>
  <c r="P250"/>
  <c r="S340"/>
  <c r="S345" s="1"/>
  <c r="S382" s="1"/>
  <c r="J358"/>
  <c r="N358" s="1"/>
  <c r="N227"/>
  <c r="J234"/>
  <c r="N234" s="1"/>
  <c r="N264"/>
  <c r="J265"/>
  <c r="N265" s="1"/>
  <c r="K333"/>
  <c r="O333" s="1"/>
  <c r="O330"/>
  <c r="P192"/>
  <c r="Q202"/>
  <c r="Q205"/>
  <c r="I225"/>
  <c r="O230"/>
  <c r="O253"/>
  <c r="I254"/>
  <c r="J276"/>
  <c r="N276" s="1"/>
  <c r="O300"/>
  <c r="P304"/>
  <c r="P317"/>
  <c r="I339"/>
  <c r="D340"/>
  <c r="D345" s="1"/>
  <c r="D382" s="1"/>
  <c r="K225"/>
  <c r="O225" s="1"/>
  <c r="Q214"/>
  <c r="K243"/>
  <c r="K250"/>
  <c r="Q247"/>
  <c r="K257"/>
  <c r="I258"/>
  <c r="O250"/>
  <c r="K265"/>
  <c r="O265" s="1"/>
  <c r="N339"/>
  <c r="I380"/>
  <c r="C382"/>
  <c r="P335"/>
  <c r="P339" s="1"/>
  <c r="K344"/>
  <c r="Q136" l="1"/>
  <c r="Q140" s="1"/>
  <c r="K140"/>
  <c r="O140" s="1"/>
  <c r="P165"/>
  <c r="P166" s="1"/>
  <c r="P188" s="1"/>
  <c r="P120"/>
  <c r="Q250"/>
  <c r="N186"/>
  <c r="P358"/>
  <c r="Q76"/>
  <c r="Q77" s="1"/>
  <c r="O138"/>
  <c r="L76"/>
  <c r="L77" s="1"/>
  <c r="N62"/>
  <c r="I188"/>
  <c r="P140"/>
  <c r="Q358"/>
  <c r="R340"/>
  <c r="R345" s="1"/>
  <c r="R382" s="1"/>
  <c r="P134"/>
  <c r="W121"/>
  <c r="Q339"/>
  <c r="X340"/>
  <c r="P62"/>
  <c r="N63"/>
  <c r="P211"/>
  <c r="P326"/>
  <c r="P380"/>
  <c r="P381" s="1"/>
  <c r="Q228"/>
  <c r="Q234" s="1"/>
  <c r="K234"/>
  <c r="O234" s="1"/>
  <c r="O228"/>
  <c r="K77"/>
  <c r="O77" s="1"/>
  <c r="O76"/>
  <c r="Q79"/>
  <c r="Q81" s="1"/>
  <c r="K81"/>
  <c r="O81" s="1"/>
  <c r="N380"/>
  <c r="J381"/>
  <c r="Q257"/>
  <c r="Q258" s="1"/>
  <c r="K258"/>
  <c r="Q267"/>
  <c r="Q272" s="1"/>
  <c r="K272"/>
  <c r="O272" s="1"/>
  <c r="O267"/>
  <c r="K211"/>
  <c r="O211" s="1"/>
  <c r="Q192"/>
  <c r="Q211" s="1"/>
  <c r="O192"/>
  <c r="Q169"/>
  <c r="Q186" s="1"/>
  <c r="Q187" s="1"/>
  <c r="Q188" s="1"/>
  <c r="K186"/>
  <c r="O169"/>
  <c r="N187"/>
  <c r="L188"/>
  <c r="O339"/>
  <c r="Q99"/>
  <c r="Q102" s="1"/>
  <c r="O99"/>
  <c r="K102"/>
  <c r="O102" s="1"/>
  <c r="Q41"/>
  <c r="Q44" s="1"/>
  <c r="K45"/>
  <c r="O45" s="1"/>
  <c r="Q110"/>
  <c r="Q114" s="1"/>
  <c r="K114"/>
  <c r="O114" s="1"/>
  <c r="Q225"/>
  <c r="N165"/>
  <c r="I381"/>
  <c r="Q96"/>
  <c r="N166"/>
  <c r="O344"/>
  <c r="E382"/>
  <c r="I121"/>
  <c r="J188"/>
  <c r="Q134"/>
  <c r="J45"/>
  <c r="N45" s="1"/>
  <c r="J121"/>
  <c r="N121" s="1"/>
  <c r="K381"/>
  <c r="Q242"/>
  <c r="Q243" s="1"/>
  <c r="Q86"/>
  <c r="Q90" s="1"/>
  <c r="K90"/>
  <c r="O90" s="1"/>
  <c r="O86"/>
  <c r="K239"/>
  <c r="O239" s="1"/>
  <c r="Q237"/>
  <c r="Q239" s="1"/>
  <c r="O237"/>
  <c r="N76"/>
  <c r="J77"/>
  <c r="N77" s="1"/>
  <c r="Q281"/>
  <c r="Q326" s="1"/>
  <c r="O281"/>
  <c r="K108"/>
  <c r="O108" s="1"/>
  <c r="Q104"/>
  <c r="Q108" s="1"/>
  <c r="Q380"/>
  <c r="Q381" s="1"/>
  <c r="P121"/>
  <c r="O166"/>
  <c r="M340"/>
  <c r="N140"/>
  <c r="P340" l="1"/>
  <c r="P345" s="1"/>
  <c r="Q121"/>
  <c r="K121"/>
  <c r="O121" s="1"/>
  <c r="I340"/>
  <c r="I345" s="1"/>
  <c r="P382"/>
  <c r="K187"/>
  <c r="O186"/>
  <c r="W333"/>
  <c r="U333"/>
  <c r="I382"/>
  <c r="J340"/>
  <c r="J345" s="1"/>
  <c r="J382" s="1"/>
  <c r="N188"/>
  <c r="L340"/>
  <c r="N381"/>
  <c r="M345"/>
  <c r="O381"/>
  <c r="Q45"/>
  <c r="Q340" s="1"/>
  <c r="Q345" s="1"/>
  <c r="Q382" s="1"/>
  <c r="K188" l="1"/>
  <c r="O187"/>
  <c r="M382"/>
  <c r="N340"/>
  <c r="L345"/>
  <c r="O188" l="1"/>
  <c r="K340"/>
  <c r="N345"/>
  <c r="L382"/>
  <c r="N382" s="1"/>
  <c r="K345" l="1"/>
  <c r="O340"/>
  <c r="K382" l="1"/>
  <c r="O382" s="1"/>
  <c r="O345"/>
  <c r="K384" i="97" l="1"/>
  <c r="S380"/>
  <c r="S381" s="1"/>
  <c r="R380"/>
  <c r="M380"/>
  <c r="H380"/>
  <c r="H381" s="1"/>
  <c r="F380"/>
  <c r="E380"/>
  <c r="D380"/>
  <c r="D381" s="1"/>
  <c r="C380"/>
  <c r="W379"/>
  <c r="K379"/>
  <c r="O379" s="1"/>
  <c r="J379"/>
  <c r="I379"/>
  <c r="W378"/>
  <c r="N378"/>
  <c r="K378"/>
  <c r="O378" s="1"/>
  <c r="J378"/>
  <c r="P378" s="1"/>
  <c r="I378"/>
  <c r="W377"/>
  <c r="P377"/>
  <c r="J377"/>
  <c r="I377"/>
  <c r="K377" s="1"/>
  <c r="Q377" s="1"/>
  <c r="W376"/>
  <c r="J376"/>
  <c r="P376" s="1"/>
  <c r="I376"/>
  <c r="K376" s="1"/>
  <c r="W375"/>
  <c r="J375"/>
  <c r="N375" s="1"/>
  <c r="I375"/>
  <c r="K375" s="1"/>
  <c r="W374"/>
  <c r="J374"/>
  <c r="P374" s="1"/>
  <c r="I374"/>
  <c r="K374" s="1"/>
  <c r="Q374" s="1"/>
  <c r="W373"/>
  <c r="J373"/>
  <c r="I373"/>
  <c r="K373" s="1"/>
  <c r="O373" s="1"/>
  <c r="W372"/>
  <c r="J372"/>
  <c r="P372" s="1"/>
  <c r="I372"/>
  <c r="K372" s="1"/>
  <c r="O372" s="1"/>
  <c r="W371"/>
  <c r="K371"/>
  <c r="O371" s="1"/>
  <c r="J371"/>
  <c r="I371"/>
  <c r="W370"/>
  <c r="N370"/>
  <c r="K370"/>
  <c r="J370"/>
  <c r="P370" s="1"/>
  <c r="I370"/>
  <c r="W369"/>
  <c r="P369"/>
  <c r="J369"/>
  <c r="N369" s="1"/>
  <c r="I369"/>
  <c r="K369" s="1"/>
  <c r="W368"/>
  <c r="J368"/>
  <c r="P368" s="1"/>
  <c r="I368"/>
  <c r="K368" s="1"/>
  <c r="W367"/>
  <c r="O367"/>
  <c r="J367"/>
  <c r="N367" s="1"/>
  <c r="I367"/>
  <c r="K367" s="1"/>
  <c r="Q367" s="1"/>
  <c r="W366"/>
  <c r="N366"/>
  <c r="J366"/>
  <c r="P366" s="1"/>
  <c r="I366"/>
  <c r="K366" s="1"/>
  <c r="Q366" s="1"/>
  <c r="W365"/>
  <c r="P365"/>
  <c r="J365"/>
  <c r="I365"/>
  <c r="K365" s="1"/>
  <c r="W364"/>
  <c r="O364"/>
  <c r="N364"/>
  <c r="J364"/>
  <c r="P364" s="1"/>
  <c r="I364"/>
  <c r="K364" s="1"/>
  <c r="Q364" s="1"/>
  <c r="W363"/>
  <c r="K363"/>
  <c r="J363"/>
  <c r="I363"/>
  <c r="W362"/>
  <c r="J362"/>
  <c r="P362" s="1"/>
  <c r="I362"/>
  <c r="K362" s="1"/>
  <c r="W361"/>
  <c r="O361"/>
  <c r="K361"/>
  <c r="Q361" s="1"/>
  <c r="J361"/>
  <c r="N361" s="1"/>
  <c r="I361"/>
  <c r="W360"/>
  <c r="W380" s="1"/>
  <c r="W381" s="1"/>
  <c r="N360"/>
  <c r="J360"/>
  <c r="P360" s="1"/>
  <c r="I360"/>
  <c r="K360" s="1"/>
  <c r="U358"/>
  <c r="S358"/>
  <c r="R358"/>
  <c r="M358"/>
  <c r="L358"/>
  <c r="H358"/>
  <c r="F358"/>
  <c r="E358"/>
  <c r="D358"/>
  <c r="C358"/>
  <c r="W357"/>
  <c r="Q357"/>
  <c r="P357"/>
  <c r="J357"/>
  <c r="N357" s="1"/>
  <c r="I357"/>
  <c r="K357" s="1"/>
  <c r="O357" s="1"/>
  <c r="W356"/>
  <c r="V356"/>
  <c r="X356" s="1"/>
  <c r="J356"/>
  <c r="P356" s="1"/>
  <c r="I356"/>
  <c r="K356" s="1"/>
  <c r="Q356" s="1"/>
  <c r="W355"/>
  <c r="V355"/>
  <c r="X355" s="1"/>
  <c r="J355"/>
  <c r="I355"/>
  <c r="K355" s="1"/>
  <c r="Q355" s="1"/>
  <c r="W354"/>
  <c r="V354"/>
  <c r="X354" s="1"/>
  <c r="Q354"/>
  <c r="K354"/>
  <c r="J354"/>
  <c r="P354" s="1"/>
  <c r="I354"/>
  <c r="W353"/>
  <c r="V353"/>
  <c r="X353" s="1"/>
  <c r="J353"/>
  <c r="P353" s="1"/>
  <c r="I353"/>
  <c r="K353" s="1"/>
  <c r="Q353" s="1"/>
  <c r="W352"/>
  <c r="V352"/>
  <c r="X352" s="1"/>
  <c r="K352"/>
  <c r="J352"/>
  <c r="P352" s="1"/>
  <c r="I352"/>
  <c r="W351"/>
  <c r="V351"/>
  <c r="X351" s="1"/>
  <c r="P351"/>
  <c r="J351"/>
  <c r="I351"/>
  <c r="K351" s="1"/>
  <c r="Q351" s="1"/>
  <c r="W350"/>
  <c r="V350"/>
  <c r="X350" s="1"/>
  <c r="J350"/>
  <c r="P350" s="1"/>
  <c r="I350"/>
  <c r="K350" s="1"/>
  <c r="Q350" s="1"/>
  <c r="W349"/>
  <c r="V349"/>
  <c r="X349" s="1"/>
  <c r="J349"/>
  <c r="P349" s="1"/>
  <c r="I349"/>
  <c r="K349" s="1"/>
  <c r="W348"/>
  <c r="V348"/>
  <c r="J348"/>
  <c r="P348" s="1"/>
  <c r="I348"/>
  <c r="K347"/>
  <c r="J347"/>
  <c r="U344"/>
  <c r="S344"/>
  <c r="R344"/>
  <c r="M344"/>
  <c r="L344"/>
  <c r="J344"/>
  <c r="H344"/>
  <c r="F344"/>
  <c r="E344"/>
  <c r="D344"/>
  <c r="C344"/>
  <c r="W343"/>
  <c r="K343"/>
  <c r="J343"/>
  <c r="P343" s="1"/>
  <c r="I343"/>
  <c r="I344" s="1"/>
  <c r="W342"/>
  <c r="W344" s="1"/>
  <c r="V342"/>
  <c r="X342" s="1"/>
  <c r="K342"/>
  <c r="O342" s="1"/>
  <c r="J342"/>
  <c r="N342" s="1"/>
  <c r="U339"/>
  <c r="S339"/>
  <c r="R339"/>
  <c r="M339"/>
  <c r="H339"/>
  <c r="F339"/>
  <c r="E339"/>
  <c r="D339"/>
  <c r="C339"/>
  <c r="P338"/>
  <c r="P339" s="1"/>
  <c r="O338"/>
  <c r="K338"/>
  <c r="Q338" s="1"/>
  <c r="J338"/>
  <c r="N338" s="1"/>
  <c r="Q337"/>
  <c r="K337"/>
  <c r="O337" s="1"/>
  <c r="J337"/>
  <c r="L337" s="1"/>
  <c r="N337" s="1"/>
  <c r="I337"/>
  <c r="Q336"/>
  <c r="K336"/>
  <c r="O336" s="1"/>
  <c r="J336"/>
  <c r="L336" s="1"/>
  <c r="N336" s="1"/>
  <c r="I336"/>
  <c r="W339"/>
  <c r="L335"/>
  <c r="N335" s="1"/>
  <c r="J335"/>
  <c r="I335"/>
  <c r="I339" s="1"/>
  <c r="J334"/>
  <c r="W333"/>
  <c r="U333"/>
  <c r="S333"/>
  <c r="R333"/>
  <c r="M333"/>
  <c r="L333"/>
  <c r="I333"/>
  <c r="H333"/>
  <c r="F333"/>
  <c r="E333"/>
  <c r="D333"/>
  <c r="C333"/>
  <c r="K332"/>
  <c r="J332"/>
  <c r="K331"/>
  <c r="J331"/>
  <c r="O330"/>
  <c r="K330"/>
  <c r="J330"/>
  <c r="N330" s="1"/>
  <c r="K329"/>
  <c r="J329"/>
  <c r="S326"/>
  <c r="R326"/>
  <c r="L326"/>
  <c r="H326"/>
  <c r="F326"/>
  <c r="E326"/>
  <c r="D326"/>
  <c r="C326"/>
  <c r="W325"/>
  <c r="K325"/>
  <c r="Q325" s="1"/>
  <c r="J325"/>
  <c r="P325" s="1"/>
  <c r="W324"/>
  <c r="V324"/>
  <c r="X324" s="1"/>
  <c r="J324"/>
  <c r="P324" s="1"/>
  <c r="I324"/>
  <c r="K324" s="1"/>
  <c r="W323"/>
  <c r="V323"/>
  <c r="X323" s="1"/>
  <c r="J323"/>
  <c r="P323" s="1"/>
  <c r="I323"/>
  <c r="K323" s="1"/>
  <c r="Q323" s="1"/>
  <c r="W322"/>
  <c r="V322"/>
  <c r="X322" s="1"/>
  <c r="J322"/>
  <c r="I322"/>
  <c r="K322" s="1"/>
  <c r="W321"/>
  <c r="V321"/>
  <c r="X321" s="1"/>
  <c r="J321"/>
  <c r="P321" s="1"/>
  <c r="I321"/>
  <c r="K321" s="1"/>
  <c r="W320"/>
  <c r="V320"/>
  <c r="X320" s="1"/>
  <c r="K320"/>
  <c r="Q320" s="1"/>
  <c r="J320"/>
  <c r="I320"/>
  <c r="W319"/>
  <c r="V319"/>
  <c r="X319" s="1"/>
  <c r="K319"/>
  <c r="J319"/>
  <c r="P319" s="1"/>
  <c r="I319"/>
  <c r="W318"/>
  <c r="K318"/>
  <c r="Q318" s="1"/>
  <c r="J318"/>
  <c r="N318" s="1"/>
  <c r="W317"/>
  <c r="K317"/>
  <c r="Q317" s="1"/>
  <c r="J317"/>
  <c r="P317" s="1"/>
  <c r="W316"/>
  <c r="J316"/>
  <c r="P316" s="1"/>
  <c r="I316"/>
  <c r="K316" s="1"/>
  <c r="Q316" s="1"/>
  <c r="W315"/>
  <c r="K315"/>
  <c r="Q315" s="1"/>
  <c r="J315"/>
  <c r="P315" s="1"/>
  <c r="I315"/>
  <c r="W314"/>
  <c r="P314"/>
  <c r="J314"/>
  <c r="I314"/>
  <c r="K314" s="1"/>
  <c r="Q314" s="1"/>
  <c r="W313"/>
  <c r="V313"/>
  <c r="X313" s="1"/>
  <c r="O313"/>
  <c r="K313"/>
  <c r="J313"/>
  <c r="N313" s="1"/>
  <c r="W312"/>
  <c r="V312"/>
  <c r="X312" s="1"/>
  <c r="J312"/>
  <c r="N312" s="1"/>
  <c r="I312"/>
  <c r="K312" s="1"/>
  <c r="W311"/>
  <c r="J311"/>
  <c r="P311" s="1"/>
  <c r="I311"/>
  <c r="K311" s="1"/>
  <c r="Q311" s="1"/>
  <c r="W310"/>
  <c r="J310"/>
  <c r="I310"/>
  <c r="K310" s="1"/>
  <c r="W309"/>
  <c r="J309"/>
  <c r="P309" s="1"/>
  <c r="I309"/>
  <c r="K309" s="1"/>
  <c r="Q309" s="1"/>
  <c r="W308"/>
  <c r="J308"/>
  <c r="I308"/>
  <c r="K308" s="1"/>
  <c r="O308" s="1"/>
  <c r="J307"/>
  <c r="P307" s="1"/>
  <c r="I307"/>
  <c r="K307" s="1"/>
  <c r="W306"/>
  <c r="O306"/>
  <c r="K306"/>
  <c r="Q306" s="1"/>
  <c r="J306"/>
  <c r="N306" s="1"/>
  <c r="W305"/>
  <c r="K305"/>
  <c r="O305" s="1"/>
  <c r="J305"/>
  <c r="I305"/>
  <c r="W304"/>
  <c r="N304"/>
  <c r="K304"/>
  <c r="J304"/>
  <c r="P304" s="1"/>
  <c r="W303"/>
  <c r="P303"/>
  <c r="J303"/>
  <c r="N303" s="1"/>
  <c r="I303"/>
  <c r="K303" s="1"/>
  <c r="W302"/>
  <c r="Q302"/>
  <c r="K302"/>
  <c r="O302" s="1"/>
  <c r="J302"/>
  <c r="I302"/>
  <c r="W301"/>
  <c r="N301"/>
  <c r="J301"/>
  <c r="P301" s="1"/>
  <c r="I301"/>
  <c r="K301" s="1"/>
  <c r="Q301" s="1"/>
  <c r="W300"/>
  <c r="K300"/>
  <c r="J300"/>
  <c r="N300" s="1"/>
  <c r="I300"/>
  <c r="W299"/>
  <c r="P299"/>
  <c r="N299"/>
  <c r="J299"/>
  <c r="I299"/>
  <c r="K299" s="1"/>
  <c r="Q299" s="1"/>
  <c r="W298"/>
  <c r="N298"/>
  <c r="K298"/>
  <c r="O298" s="1"/>
  <c r="J298"/>
  <c r="P298" s="1"/>
  <c r="I298"/>
  <c r="W297"/>
  <c r="P297"/>
  <c r="J297"/>
  <c r="N297" s="1"/>
  <c r="I297"/>
  <c r="K297" s="1"/>
  <c r="W296"/>
  <c r="N296"/>
  <c r="J296"/>
  <c r="I296"/>
  <c r="K296" s="1"/>
  <c r="O296" s="1"/>
  <c r="W295"/>
  <c r="V295"/>
  <c r="X295" s="1"/>
  <c r="P295"/>
  <c r="N295"/>
  <c r="J295"/>
  <c r="I295"/>
  <c r="K295" s="1"/>
  <c r="W294"/>
  <c r="P294"/>
  <c r="J294"/>
  <c r="N294" s="1"/>
  <c r="I294"/>
  <c r="K294" s="1"/>
  <c r="W293"/>
  <c r="K293"/>
  <c r="O293" s="1"/>
  <c r="J293"/>
  <c r="N293" s="1"/>
  <c r="W292"/>
  <c r="J292"/>
  <c r="P292" s="1"/>
  <c r="I292"/>
  <c r="K292" s="1"/>
  <c r="W291"/>
  <c r="K291"/>
  <c r="Q291" s="1"/>
  <c r="J291"/>
  <c r="W290"/>
  <c r="O290"/>
  <c r="K290"/>
  <c r="Q290" s="1"/>
  <c r="J290"/>
  <c r="N290" s="1"/>
  <c r="W289"/>
  <c r="Q289"/>
  <c r="P289"/>
  <c r="K289"/>
  <c r="O289" s="1"/>
  <c r="J289"/>
  <c r="N289" s="1"/>
  <c r="W288"/>
  <c r="Q288"/>
  <c r="K288"/>
  <c r="O288" s="1"/>
  <c r="J288"/>
  <c r="W287"/>
  <c r="K287"/>
  <c r="Q287" s="1"/>
  <c r="J287"/>
  <c r="P287" s="1"/>
  <c r="W286"/>
  <c r="V286"/>
  <c r="X286" s="1"/>
  <c r="P286"/>
  <c r="N286"/>
  <c r="J286"/>
  <c r="I286"/>
  <c r="K286" s="1"/>
  <c r="Q286" s="1"/>
  <c r="W285"/>
  <c r="V285"/>
  <c r="X285" s="1"/>
  <c r="P285"/>
  <c r="N285"/>
  <c r="J285"/>
  <c r="I285"/>
  <c r="K285" s="1"/>
  <c r="W284"/>
  <c r="P284"/>
  <c r="J284"/>
  <c r="N284" s="1"/>
  <c r="I284"/>
  <c r="K284" s="1"/>
  <c r="W283"/>
  <c r="K283"/>
  <c r="O283" s="1"/>
  <c r="J283"/>
  <c r="N283" s="1"/>
  <c r="I283"/>
  <c r="W282"/>
  <c r="J282"/>
  <c r="I282"/>
  <c r="W281"/>
  <c r="J281"/>
  <c r="I281"/>
  <c r="K281" s="1"/>
  <c r="O281" s="1"/>
  <c r="W280"/>
  <c r="V280"/>
  <c r="X280" s="1"/>
  <c r="O280"/>
  <c r="N280"/>
  <c r="K280"/>
  <c r="Q280" s="1"/>
  <c r="J280"/>
  <c r="P280" s="1"/>
  <c r="W279"/>
  <c r="V279"/>
  <c r="X279" s="1"/>
  <c r="K279"/>
  <c r="Q279" s="1"/>
  <c r="J279"/>
  <c r="N279" s="1"/>
  <c r="U276"/>
  <c r="S276"/>
  <c r="R276"/>
  <c r="M276"/>
  <c r="L276"/>
  <c r="N276" s="1"/>
  <c r="H276"/>
  <c r="F276"/>
  <c r="E276"/>
  <c r="D276"/>
  <c r="C276"/>
  <c r="W275"/>
  <c r="P275"/>
  <c r="P276" s="1"/>
  <c r="N275"/>
  <c r="J275"/>
  <c r="I275"/>
  <c r="K275" s="1"/>
  <c r="W274"/>
  <c r="V274"/>
  <c r="J274"/>
  <c r="J276" s="1"/>
  <c r="I274"/>
  <c r="U272"/>
  <c r="S272"/>
  <c r="R272"/>
  <c r="F272"/>
  <c r="E272"/>
  <c r="D272"/>
  <c r="C272"/>
  <c r="W271"/>
  <c r="N271"/>
  <c r="K271"/>
  <c r="J271"/>
  <c r="P271" s="1"/>
  <c r="I271"/>
  <c r="W270"/>
  <c r="J270"/>
  <c r="N270" s="1"/>
  <c r="I270"/>
  <c r="K270" s="1"/>
  <c r="Q270" s="1"/>
  <c r="W269"/>
  <c r="P269"/>
  <c r="N269"/>
  <c r="J269"/>
  <c r="I269"/>
  <c r="I272" s="1"/>
  <c r="W268"/>
  <c r="K268"/>
  <c r="Q268" s="1"/>
  <c r="J268"/>
  <c r="P268" s="1"/>
  <c r="W267"/>
  <c r="M267"/>
  <c r="M272" s="1"/>
  <c r="K267"/>
  <c r="J267"/>
  <c r="J272" s="1"/>
  <c r="I267"/>
  <c r="U265"/>
  <c r="S265"/>
  <c r="R265"/>
  <c r="L265"/>
  <c r="H265"/>
  <c r="F265"/>
  <c r="E265"/>
  <c r="D265"/>
  <c r="C265"/>
  <c r="W264"/>
  <c r="W265" s="1"/>
  <c r="M264"/>
  <c r="M265" s="1"/>
  <c r="K264"/>
  <c r="J264"/>
  <c r="J265" s="1"/>
  <c r="N265" s="1"/>
  <c r="I264"/>
  <c r="I265" s="1"/>
  <c r="U261"/>
  <c r="S261"/>
  <c r="R261"/>
  <c r="M261"/>
  <c r="L261"/>
  <c r="I261"/>
  <c r="H261"/>
  <c r="F261"/>
  <c r="E261"/>
  <c r="D261"/>
  <c r="C261"/>
  <c r="W260"/>
  <c r="W261" s="1"/>
  <c r="K260"/>
  <c r="K261" s="1"/>
  <c r="J260"/>
  <c r="P260" s="1"/>
  <c r="P261" s="1"/>
  <c r="U258"/>
  <c r="S258"/>
  <c r="R258"/>
  <c r="M258"/>
  <c r="L258"/>
  <c r="H258"/>
  <c r="F258"/>
  <c r="E258"/>
  <c r="D258"/>
  <c r="C258"/>
  <c r="W257"/>
  <c r="J257"/>
  <c r="P257" s="1"/>
  <c r="I257"/>
  <c r="K257" s="1"/>
  <c r="Q257" s="1"/>
  <c r="W256"/>
  <c r="W258" s="1"/>
  <c r="K256"/>
  <c r="J256"/>
  <c r="P256" s="1"/>
  <c r="U254"/>
  <c r="S254"/>
  <c r="R254"/>
  <c r="M254"/>
  <c r="L254"/>
  <c r="H254"/>
  <c r="F254"/>
  <c r="E254"/>
  <c r="D254"/>
  <c r="C254"/>
  <c r="W253"/>
  <c r="N253"/>
  <c r="J253"/>
  <c r="P253" s="1"/>
  <c r="I253"/>
  <c r="K253" s="1"/>
  <c r="W252"/>
  <c r="J252"/>
  <c r="N252" s="1"/>
  <c r="I252"/>
  <c r="U250"/>
  <c r="S250"/>
  <c r="R250"/>
  <c r="M250"/>
  <c r="L250"/>
  <c r="H250"/>
  <c r="F250"/>
  <c r="E250"/>
  <c r="D250"/>
  <c r="C250"/>
  <c r="W249"/>
  <c r="O249"/>
  <c r="N249"/>
  <c r="J249"/>
  <c r="P249" s="1"/>
  <c r="I249"/>
  <c r="K249" s="1"/>
  <c r="Q249" s="1"/>
  <c r="W248"/>
  <c r="K248"/>
  <c r="O248" s="1"/>
  <c r="J248"/>
  <c r="I248"/>
  <c r="W247"/>
  <c r="N247"/>
  <c r="J247"/>
  <c r="P247" s="1"/>
  <c r="I247"/>
  <c r="K247" s="1"/>
  <c r="J246"/>
  <c r="N246" s="1"/>
  <c r="I246"/>
  <c r="K246" s="1"/>
  <c r="O246" s="1"/>
  <c r="I245"/>
  <c r="U243"/>
  <c r="S243"/>
  <c r="R243"/>
  <c r="M243"/>
  <c r="L243"/>
  <c r="H243"/>
  <c r="F243"/>
  <c r="E243"/>
  <c r="D243"/>
  <c r="C243"/>
  <c r="W242"/>
  <c r="J242"/>
  <c r="P242" s="1"/>
  <c r="I242"/>
  <c r="K242" s="1"/>
  <c r="Q242" s="1"/>
  <c r="W241"/>
  <c r="J241"/>
  <c r="I241"/>
  <c r="S239"/>
  <c r="R239"/>
  <c r="M239"/>
  <c r="F239"/>
  <c r="E239"/>
  <c r="D239"/>
  <c r="C239"/>
  <c r="W238"/>
  <c r="Q238"/>
  <c r="O238"/>
  <c r="J238"/>
  <c r="W237"/>
  <c r="J237"/>
  <c r="N237" s="1"/>
  <c r="I237"/>
  <c r="K237" s="1"/>
  <c r="O237" s="1"/>
  <c r="O236"/>
  <c r="K236"/>
  <c r="J236"/>
  <c r="N236" s="1"/>
  <c r="S234"/>
  <c r="R234"/>
  <c r="H234"/>
  <c r="F234"/>
  <c r="E234"/>
  <c r="D234"/>
  <c r="C234"/>
  <c r="W233"/>
  <c r="Q233"/>
  <c r="P233"/>
  <c r="K233"/>
  <c r="O233" s="1"/>
  <c r="J233"/>
  <c r="N233" s="1"/>
  <c r="W232"/>
  <c r="J232"/>
  <c r="N232" s="1"/>
  <c r="I232"/>
  <c r="K232" s="1"/>
  <c r="W231"/>
  <c r="J231"/>
  <c r="N231" s="1"/>
  <c r="I231"/>
  <c r="K231" s="1"/>
  <c r="W230"/>
  <c r="W234" s="1"/>
  <c r="J230"/>
  <c r="I230"/>
  <c r="K230" s="1"/>
  <c r="W229"/>
  <c r="N229"/>
  <c r="J229"/>
  <c r="P229" s="1"/>
  <c r="I229"/>
  <c r="K229" s="1"/>
  <c r="Q229" s="1"/>
  <c r="W228"/>
  <c r="P228"/>
  <c r="N228"/>
  <c r="J228"/>
  <c r="I228"/>
  <c r="K228" s="1"/>
  <c r="W227"/>
  <c r="M227"/>
  <c r="M234" s="1"/>
  <c r="J227"/>
  <c r="N227" s="1"/>
  <c r="I227"/>
  <c r="S225"/>
  <c r="R225"/>
  <c r="H225"/>
  <c r="G225"/>
  <c r="F225"/>
  <c r="E225"/>
  <c r="D225"/>
  <c r="C225"/>
  <c r="W224"/>
  <c r="P224"/>
  <c r="J224"/>
  <c r="I224"/>
  <c r="K224" s="1"/>
  <c r="Q224" s="1"/>
  <c r="W223"/>
  <c r="J223"/>
  <c r="P223" s="1"/>
  <c r="I223"/>
  <c r="K223" s="1"/>
  <c r="Q223" s="1"/>
  <c r="W222"/>
  <c r="O222"/>
  <c r="J222"/>
  <c r="N222" s="1"/>
  <c r="I222"/>
  <c r="K222" s="1"/>
  <c r="Q222" s="1"/>
  <c r="W221"/>
  <c r="W225" s="1"/>
  <c r="Q221"/>
  <c r="K221"/>
  <c r="O221" s="1"/>
  <c r="J221"/>
  <c r="I221"/>
  <c r="W220"/>
  <c r="P220"/>
  <c r="J220"/>
  <c r="I220"/>
  <c r="K220" s="1"/>
  <c r="W219"/>
  <c r="J219"/>
  <c r="I219"/>
  <c r="K219" s="1"/>
  <c r="Q219" s="1"/>
  <c r="W218"/>
  <c r="J218"/>
  <c r="P218" s="1"/>
  <c r="I218"/>
  <c r="K218" s="1"/>
  <c r="Q218" s="1"/>
  <c r="W217"/>
  <c r="N217"/>
  <c r="K217"/>
  <c r="J217"/>
  <c r="P217" s="1"/>
  <c r="I217"/>
  <c r="W216"/>
  <c r="P216"/>
  <c r="J216"/>
  <c r="I216"/>
  <c r="K216" s="1"/>
  <c r="Q216" s="1"/>
  <c r="W215"/>
  <c r="J215"/>
  <c r="P215" s="1"/>
  <c r="I215"/>
  <c r="K215" s="1"/>
  <c r="Q215" s="1"/>
  <c r="W214"/>
  <c r="M214"/>
  <c r="O214" s="1"/>
  <c r="K214"/>
  <c r="J214"/>
  <c r="N214" s="1"/>
  <c r="I214"/>
  <c r="K213"/>
  <c r="J213"/>
  <c r="S211"/>
  <c r="R211"/>
  <c r="M211"/>
  <c r="F211"/>
  <c r="E211"/>
  <c r="D211"/>
  <c r="C211"/>
  <c r="K210"/>
  <c r="J210"/>
  <c r="I210"/>
  <c r="W209"/>
  <c r="J209"/>
  <c r="P209" s="1"/>
  <c r="I209"/>
  <c r="K209" s="1"/>
  <c r="W208"/>
  <c r="P208"/>
  <c r="N208"/>
  <c r="I208"/>
  <c r="K208" s="1"/>
  <c r="W207"/>
  <c r="P207"/>
  <c r="N207"/>
  <c r="J207"/>
  <c r="I207"/>
  <c r="K207" s="1"/>
  <c r="W206"/>
  <c r="P206"/>
  <c r="J206"/>
  <c r="N206" s="1"/>
  <c r="I206"/>
  <c r="K206" s="1"/>
  <c r="W205"/>
  <c r="K205"/>
  <c r="O205" s="1"/>
  <c r="J205"/>
  <c r="N205" s="1"/>
  <c r="I205"/>
  <c r="W204"/>
  <c r="P204"/>
  <c r="K204"/>
  <c r="Q204" s="1"/>
  <c r="W203"/>
  <c r="J203"/>
  <c r="P203" s="1"/>
  <c r="I203"/>
  <c r="K203" s="1"/>
  <c r="W202"/>
  <c r="K202"/>
  <c r="Q202" s="1"/>
  <c r="J202"/>
  <c r="I202"/>
  <c r="W201"/>
  <c r="J201"/>
  <c r="I201"/>
  <c r="K201" s="1"/>
  <c r="W200"/>
  <c r="P200"/>
  <c r="K200"/>
  <c r="Q200" s="1"/>
  <c r="W199"/>
  <c r="P199"/>
  <c r="K199"/>
  <c r="Q199" s="1"/>
  <c r="J199"/>
  <c r="I199"/>
  <c r="W198"/>
  <c r="N198"/>
  <c r="J198"/>
  <c r="P198" s="1"/>
  <c r="I198"/>
  <c r="K198" s="1"/>
  <c r="Q198" s="1"/>
  <c r="W197"/>
  <c r="K197"/>
  <c r="J197"/>
  <c r="I197"/>
  <c r="W196"/>
  <c r="W211" s="1"/>
  <c r="N196"/>
  <c r="J196"/>
  <c r="I196"/>
  <c r="K196" s="1"/>
  <c r="Q196" s="1"/>
  <c r="W195"/>
  <c r="J195"/>
  <c r="P195" s="1"/>
  <c r="I195"/>
  <c r="K195" s="1"/>
  <c r="Q195" s="1"/>
  <c r="W194"/>
  <c r="J194"/>
  <c r="P194" s="1"/>
  <c r="I194"/>
  <c r="K194" s="1"/>
  <c r="Q194" s="1"/>
  <c r="W193"/>
  <c r="J193"/>
  <c r="I193"/>
  <c r="K193" s="1"/>
  <c r="W192"/>
  <c r="J192"/>
  <c r="P192" s="1"/>
  <c r="I192"/>
  <c r="U186"/>
  <c r="U187" s="1"/>
  <c r="S186"/>
  <c r="S187" s="1"/>
  <c r="S188" s="1"/>
  <c r="R186"/>
  <c r="R187" s="1"/>
  <c r="L186"/>
  <c r="L187" s="1"/>
  <c r="H186"/>
  <c r="H187" s="1"/>
  <c r="F186"/>
  <c r="F187" s="1"/>
  <c r="F188" s="1"/>
  <c r="E186"/>
  <c r="E187" s="1"/>
  <c r="D186"/>
  <c r="D187" s="1"/>
  <c r="C186"/>
  <c r="C187" s="1"/>
  <c r="C188" s="1"/>
  <c r="W185"/>
  <c r="J185"/>
  <c r="I185"/>
  <c r="K185" s="1"/>
  <c r="Q185" s="1"/>
  <c r="W184"/>
  <c r="J184"/>
  <c r="P184" s="1"/>
  <c r="I184"/>
  <c r="K184" s="1"/>
  <c r="Q184" s="1"/>
  <c r="W183"/>
  <c r="J183"/>
  <c r="P183" s="1"/>
  <c r="I183"/>
  <c r="K183" s="1"/>
  <c r="W182"/>
  <c r="J182"/>
  <c r="P182" s="1"/>
  <c r="I182"/>
  <c r="K182" s="1"/>
  <c r="W181"/>
  <c r="J181"/>
  <c r="I181"/>
  <c r="K181" s="1"/>
  <c r="Q181" s="1"/>
  <c r="W180"/>
  <c r="J180"/>
  <c r="P180" s="1"/>
  <c r="I180"/>
  <c r="K180" s="1"/>
  <c r="Q180" s="1"/>
  <c r="W179"/>
  <c r="J179"/>
  <c r="P179" s="1"/>
  <c r="I179"/>
  <c r="K179" s="1"/>
  <c r="W178"/>
  <c r="J178"/>
  <c r="P178" s="1"/>
  <c r="I178"/>
  <c r="K178" s="1"/>
  <c r="W177"/>
  <c r="J177"/>
  <c r="I177"/>
  <c r="K177" s="1"/>
  <c r="Q177" s="1"/>
  <c r="W176"/>
  <c r="N176"/>
  <c r="J176"/>
  <c r="P176" s="1"/>
  <c r="I176"/>
  <c r="K176" s="1"/>
  <c r="Q176" s="1"/>
  <c r="W175"/>
  <c r="P175"/>
  <c r="K175"/>
  <c r="J175"/>
  <c r="N175" s="1"/>
  <c r="I175"/>
  <c r="W174"/>
  <c r="N174"/>
  <c r="J174"/>
  <c r="P174" s="1"/>
  <c r="I174"/>
  <c r="K174" s="1"/>
  <c r="W173"/>
  <c r="J173"/>
  <c r="I173"/>
  <c r="K173" s="1"/>
  <c r="Q173" s="1"/>
  <c r="W172"/>
  <c r="J172"/>
  <c r="I172"/>
  <c r="W171"/>
  <c r="J171"/>
  <c r="P171" s="1"/>
  <c r="I171"/>
  <c r="K171" s="1"/>
  <c r="Q171" s="1"/>
  <c r="W170"/>
  <c r="M170"/>
  <c r="M186" s="1"/>
  <c r="M187" s="1"/>
  <c r="J170"/>
  <c r="N170" s="1"/>
  <c r="I170"/>
  <c r="K170" s="1"/>
  <c r="W169"/>
  <c r="J169"/>
  <c r="P169" s="1"/>
  <c r="I169"/>
  <c r="I168"/>
  <c r="U165"/>
  <c r="U166" s="1"/>
  <c r="S165"/>
  <c r="S166" s="1"/>
  <c r="R165"/>
  <c r="R166" s="1"/>
  <c r="M165"/>
  <c r="L165"/>
  <c r="H165"/>
  <c r="H166" s="1"/>
  <c r="H188" s="1"/>
  <c r="F165"/>
  <c r="F166" s="1"/>
  <c r="E165"/>
  <c r="E166" s="1"/>
  <c r="D165"/>
  <c r="D166" s="1"/>
  <c r="C165"/>
  <c r="C166" s="1"/>
  <c r="W164"/>
  <c r="K164"/>
  <c r="Q164" s="1"/>
  <c r="J164"/>
  <c r="P164" s="1"/>
  <c r="I164"/>
  <c r="W163"/>
  <c r="P163"/>
  <c r="J163"/>
  <c r="I163"/>
  <c r="K163" s="1"/>
  <c r="Q163" s="1"/>
  <c r="W162"/>
  <c r="K162"/>
  <c r="J162"/>
  <c r="P162" s="1"/>
  <c r="I162"/>
  <c r="W161"/>
  <c r="J161"/>
  <c r="I161"/>
  <c r="K161" s="1"/>
  <c r="W160"/>
  <c r="K160"/>
  <c r="Q160" s="1"/>
  <c r="J160"/>
  <c r="P160" s="1"/>
  <c r="I160"/>
  <c r="W159"/>
  <c r="P159"/>
  <c r="J159"/>
  <c r="I159"/>
  <c r="K159" s="1"/>
  <c r="Q159" s="1"/>
  <c r="W158"/>
  <c r="K158"/>
  <c r="J158"/>
  <c r="P158" s="1"/>
  <c r="I158"/>
  <c r="W157"/>
  <c r="J157"/>
  <c r="I157"/>
  <c r="K157" s="1"/>
  <c r="W156"/>
  <c r="K156"/>
  <c r="Q156" s="1"/>
  <c r="J156"/>
  <c r="P156" s="1"/>
  <c r="I156"/>
  <c r="W155"/>
  <c r="P155"/>
  <c r="J155"/>
  <c r="I155"/>
  <c r="K155" s="1"/>
  <c r="Q155" s="1"/>
  <c r="W154"/>
  <c r="K154"/>
  <c r="J154"/>
  <c r="P154" s="1"/>
  <c r="I154"/>
  <c r="W153"/>
  <c r="J153"/>
  <c r="I153"/>
  <c r="K153" s="1"/>
  <c r="W152"/>
  <c r="K152"/>
  <c r="Q152" s="1"/>
  <c r="J152"/>
  <c r="P152" s="1"/>
  <c r="I152"/>
  <c r="W151"/>
  <c r="P151"/>
  <c r="J151"/>
  <c r="I151"/>
  <c r="K151" s="1"/>
  <c r="Q151" s="1"/>
  <c r="W150"/>
  <c r="K150"/>
  <c r="J150"/>
  <c r="P150" s="1"/>
  <c r="I150"/>
  <c r="W149"/>
  <c r="J149"/>
  <c r="I149"/>
  <c r="K149" s="1"/>
  <c r="W148"/>
  <c r="K148"/>
  <c r="Q148" s="1"/>
  <c r="J148"/>
  <c r="P148" s="1"/>
  <c r="I148"/>
  <c r="K146"/>
  <c r="J146"/>
  <c r="U144"/>
  <c r="S144"/>
  <c r="R144"/>
  <c r="M144"/>
  <c r="L144"/>
  <c r="H144"/>
  <c r="F144"/>
  <c r="E144"/>
  <c r="D144"/>
  <c r="C144"/>
  <c r="W143"/>
  <c r="K143"/>
  <c r="J143"/>
  <c r="P143" s="1"/>
  <c r="I143"/>
  <c r="W142"/>
  <c r="W144" s="1"/>
  <c r="V142"/>
  <c r="J142"/>
  <c r="I142"/>
  <c r="K142" s="1"/>
  <c r="K141"/>
  <c r="J141"/>
  <c r="U140"/>
  <c r="S140"/>
  <c r="R140"/>
  <c r="L140"/>
  <c r="H140"/>
  <c r="F140"/>
  <c r="E140"/>
  <c r="D140"/>
  <c r="C140"/>
  <c r="W139"/>
  <c r="M139"/>
  <c r="J139"/>
  <c r="N139" s="1"/>
  <c r="I139"/>
  <c r="K139" s="1"/>
  <c r="W138"/>
  <c r="W140" s="1"/>
  <c r="M138"/>
  <c r="J138"/>
  <c r="P138" s="1"/>
  <c r="I138"/>
  <c r="K138" s="1"/>
  <c r="Q138" s="1"/>
  <c r="W137"/>
  <c r="M137"/>
  <c r="O137" s="1"/>
  <c r="J137"/>
  <c r="P137" s="1"/>
  <c r="I137"/>
  <c r="K137" s="1"/>
  <c r="W136"/>
  <c r="M136"/>
  <c r="J136"/>
  <c r="P136" s="1"/>
  <c r="I136"/>
  <c r="U134"/>
  <c r="S134"/>
  <c r="R134"/>
  <c r="M134"/>
  <c r="L134"/>
  <c r="H134"/>
  <c r="F134"/>
  <c r="E134"/>
  <c r="D134"/>
  <c r="C134"/>
  <c r="W133"/>
  <c r="P133"/>
  <c r="J133"/>
  <c r="N133" s="1"/>
  <c r="I133"/>
  <c r="K133" s="1"/>
  <c r="Q133" s="1"/>
  <c r="W132"/>
  <c r="J132"/>
  <c r="P132" s="1"/>
  <c r="I132"/>
  <c r="K132" s="1"/>
  <c r="W131"/>
  <c r="J131"/>
  <c r="I131"/>
  <c r="K131" s="1"/>
  <c r="W130"/>
  <c r="K130"/>
  <c r="O130" s="1"/>
  <c r="J130"/>
  <c r="P130" s="1"/>
  <c r="I130"/>
  <c r="W129"/>
  <c r="P129"/>
  <c r="O129"/>
  <c r="J129"/>
  <c r="N129" s="1"/>
  <c r="I129"/>
  <c r="K129" s="1"/>
  <c r="Q129" s="1"/>
  <c r="W128"/>
  <c r="N128"/>
  <c r="J128"/>
  <c r="P128" s="1"/>
  <c r="I128"/>
  <c r="K128" s="1"/>
  <c r="W127"/>
  <c r="J127"/>
  <c r="I127"/>
  <c r="K127" s="1"/>
  <c r="W126"/>
  <c r="J126"/>
  <c r="P126" s="1"/>
  <c r="I126"/>
  <c r="K126" s="1"/>
  <c r="W125"/>
  <c r="J125"/>
  <c r="N125" s="1"/>
  <c r="I125"/>
  <c r="W124"/>
  <c r="K124"/>
  <c r="Q124" s="1"/>
  <c r="J124"/>
  <c r="P124" s="1"/>
  <c r="K123"/>
  <c r="J123"/>
  <c r="U120"/>
  <c r="S120"/>
  <c r="R120"/>
  <c r="M120"/>
  <c r="L120"/>
  <c r="H120"/>
  <c r="F120"/>
  <c r="E120"/>
  <c r="E121" s="1"/>
  <c r="D120"/>
  <c r="C120"/>
  <c r="W119"/>
  <c r="J119"/>
  <c r="P119" s="1"/>
  <c r="I119"/>
  <c r="K119" s="1"/>
  <c r="Q119" s="1"/>
  <c r="W118"/>
  <c r="J118"/>
  <c r="I118"/>
  <c r="K118" s="1"/>
  <c r="W117"/>
  <c r="J117"/>
  <c r="P117" s="1"/>
  <c r="I117"/>
  <c r="W116"/>
  <c r="K116"/>
  <c r="Q116" s="1"/>
  <c r="J116"/>
  <c r="P116" s="1"/>
  <c r="I116"/>
  <c r="U114"/>
  <c r="S114"/>
  <c r="R114"/>
  <c r="M114"/>
  <c r="L114"/>
  <c r="H114"/>
  <c r="F114"/>
  <c r="E114"/>
  <c r="D114"/>
  <c r="C114"/>
  <c r="W113"/>
  <c r="J113"/>
  <c r="P113" s="1"/>
  <c r="I113"/>
  <c r="K113" s="1"/>
  <c r="Q113" s="1"/>
  <c r="W112"/>
  <c r="K112"/>
  <c r="J112"/>
  <c r="I112"/>
  <c r="W111"/>
  <c r="J111"/>
  <c r="I111"/>
  <c r="K111" s="1"/>
  <c r="Q111" s="1"/>
  <c r="W110"/>
  <c r="K110"/>
  <c r="J110"/>
  <c r="J114" s="1"/>
  <c r="N114" s="1"/>
  <c r="I110"/>
  <c r="W109"/>
  <c r="Q109"/>
  <c r="P109"/>
  <c r="U108"/>
  <c r="S108"/>
  <c r="R108"/>
  <c r="M108"/>
  <c r="L108"/>
  <c r="H108"/>
  <c r="F108"/>
  <c r="E108"/>
  <c r="D108"/>
  <c r="C108"/>
  <c r="W107"/>
  <c r="J107"/>
  <c r="I107"/>
  <c r="K107" s="1"/>
  <c r="Q107" s="1"/>
  <c r="W106"/>
  <c r="J106"/>
  <c r="P106" s="1"/>
  <c r="I106"/>
  <c r="K106" s="1"/>
  <c r="Q106" s="1"/>
  <c r="W105"/>
  <c r="P105"/>
  <c r="J105"/>
  <c r="I105"/>
  <c r="K105" s="1"/>
  <c r="O105" s="1"/>
  <c r="W104"/>
  <c r="J104"/>
  <c r="P104" s="1"/>
  <c r="I104"/>
  <c r="W103"/>
  <c r="V103"/>
  <c r="X103" s="1"/>
  <c r="Q103"/>
  <c r="P103"/>
  <c r="U102"/>
  <c r="S102"/>
  <c r="R102"/>
  <c r="M102"/>
  <c r="L102"/>
  <c r="H102"/>
  <c r="F102"/>
  <c r="E102"/>
  <c r="D102"/>
  <c r="D121" s="1"/>
  <c r="C102"/>
  <c r="W101"/>
  <c r="J101"/>
  <c r="P101" s="1"/>
  <c r="I101"/>
  <c r="K101" s="1"/>
  <c r="W100"/>
  <c r="J100"/>
  <c r="N100" s="1"/>
  <c r="I100"/>
  <c r="K100" s="1"/>
  <c r="Q100" s="1"/>
  <c r="W99"/>
  <c r="N99"/>
  <c r="K99"/>
  <c r="O99" s="1"/>
  <c r="J99"/>
  <c r="P99" s="1"/>
  <c r="I99"/>
  <c r="W98"/>
  <c r="P98"/>
  <c r="J98"/>
  <c r="I98"/>
  <c r="K98" s="1"/>
  <c r="W97"/>
  <c r="V97"/>
  <c r="X97" s="1"/>
  <c r="Q97"/>
  <c r="P97"/>
  <c r="U96"/>
  <c r="S96"/>
  <c r="R96"/>
  <c r="M96"/>
  <c r="L96"/>
  <c r="H96"/>
  <c r="F96"/>
  <c r="E96"/>
  <c r="D96"/>
  <c r="C96"/>
  <c r="W95"/>
  <c r="N95"/>
  <c r="J95"/>
  <c r="P95" s="1"/>
  <c r="I95"/>
  <c r="K95" s="1"/>
  <c r="Q95" s="1"/>
  <c r="W94"/>
  <c r="K94"/>
  <c r="O94" s="1"/>
  <c r="J94"/>
  <c r="N94" s="1"/>
  <c r="I94"/>
  <c r="W93"/>
  <c r="N93"/>
  <c r="J93"/>
  <c r="P93" s="1"/>
  <c r="I93"/>
  <c r="K93" s="1"/>
  <c r="Q93" s="1"/>
  <c r="W92"/>
  <c r="P92"/>
  <c r="J92"/>
  <c r="N92" s="1"/>
  <c r="I92"/>
  <c r="K92" s="1"/>
  <c r="Q92" s="1"/>
  <c r="W91"/>
  <c r="V91"/>
  <c r="X91" s="1"/>
  <c r="Q91"/>
  <c r="P91"/>
  <c r="U90"/>
  <c r="S90"/>
  <c r="R90"/>
  <c r="M90"/>
  <c r="L90"/>
  <c r="H90"/>
  <c r="F90"/>
  <c r="E90"/>
  <c r="D90"/>
  <c r="C90"/>
  <c r="W89"/>
  <c r="P89"/>
  <c r="J89"/>
  <c r="I89"/>
  <c r="W88"/>
  <c r="K88"/>
  <c r="J88"/>
  <c r="P88" s="1"/>
  <c r="I88"/>
  <c r="W87"/>
  <c r="W90" s="1"/>
  <c r="Q87"/>
  <c r="P87"/>
  <c r="W86"/>
  <c r="N86"/>
  <c r="K86"/>
  <c r="O86" s="1"/>
  <c r="J86"/>
  <c r="P86" s="1"/>
  <c r="I86"/>
  <c r="W85"/>
  <c r="V85"/>
  <c r="X85" s="1"/>
  <c r="J85"/>
  <c r="P85" s="1"/>
  <c r="I85"/>
  <c r="K85" s="1"/>
  <c r="Q85" s="1"/>
  <c r="W84"/>
  <c r="V84"/>
  <c r="X84" s="1"/>
  <c r="Q84"/>
  <c r="P84"/>
  <c r="U83"/>
  <c r="S83"/>
  <c r="R83"/>
  <c r="M83"/>
  <c r="L83"/>
  <c r="K83"/>
  <c r="I83"/>
  <c r="H83"/>
  <c r="F83"/>
  <c r="E83"/>
  <c r="D83"/>
  <c r="C83"/>
  <c r="W82"/>
  <c r="W83" s="1"/>
  <c r="Q82"/>
  <c r="Q83" s="1"/>
  <c r="O82"/>
  <c r="J82"/>
  <c r="N82" s="1"/>
  <c r="U81"/>
  <c r="S81"/>
  <c r="R81"/>
  <c r="M81"/>
  <c r="L81"/>
  <c r="H81"/>
  <c r="F81"/>
  <c r="E81"/>
  <c r="D81"/>
  <c r="C81"/>
  <c r="W80"/>
  <c r="W81" s="1"/>
  <c r="J80"/>
  <c r="I80"/>
  <c r="W79"/>
  <c r="N79"/>
  <c r="K79"/>
  <c r="Q79" s="1"/>
  <c r="J79"/>
  <c r="P79" s="1"/>
  <c r="I79"/>
  <c r="O79" s="1"/>
  <c r="W78"/>
  <c r="V78"/>
  <c r="X78" s="1"/>
  <c r="Q78"/>
  <c r="P78"/>
  <c r="S76"/>
  <c r="R76"/>
  <c r="R77" s="1"/>
  <c r="M76"/>
  <c r="H76"/>
  <c r="F76"/>
  <c r="E76"/>
  <c r="E77" s="1"/>
  <c r="D76"/>
  <c r="D77" s="1"/>
  <c r="C76"/>
  <c r="C77" s="1"/>
  <c r="W75"/>
  <c r="J75"/>
  <c r="P75" s="1"/>
  <c r="I75"/>
  <c r="K75" s="1"/>
  <c r="Q75" s="1"/>
  <c r="W74"/>
  <c r="K74"/>
  <c r="O74" s="1"/>
  <c r="J74"/>
  <c r="N74" s="1"/>
  <c r="I74"/>
  <c r="W73"/>
  <c r="J73"/>
  <c r="P73" s="1"/>
  <c r="I73"/>
  <c r="K73" s="1"/>
  <c r="Q73" s="1"/>
  <c r="W72"/>
  <c r="K72"/>
  <c r="J72"/>
  <c r="P72" s="1"/>
  <c r="I72"/>
  <c r="W71"/>
  <c r="J71"/>
  <c r="P71" s="1"/>
  <c r="I71"/>
  <c r="K71" s="1"/>
  <c r="Q71" s="1"/>
  <c r="W70"/>
  <c r="K70"/>
  <c r="O70" s="1"/>
  <c r="J70"/>
  <c r="N70" s="1"/>
  <c r="I70"/>
  <c r="W69"/>
  <c r="O69"/>
  <c r="N69"/>
  <c r="J69"/>
  <c r="P69" s="1"/>
  <c r="I69"/>
  <c r="K69" s="1"/>
  <c r="Q69" s="1"/>
  <c r="W68"/>
  <c r="P68"/>
  <c r="J68"/>
  <c r="N68" s="1"/>
  <c r="I68"/>
  <c r="K68" s="1"/>
  <c r="O68" s="1"/>
  <c r="W67"/>
  <c r="J67"/>
  <c r="P67" s="1"/>
  <c r="I67"/>
  <c r="K67" s="1"/>
  <c r="Q67" s="1"/>
  <c r="W66"/>
  <c r="J66"/>
  <c r="I66"/>
  <c r="K66" s="1"/>
  <c r="Q66" s="1"/>
  <c r="W65"/>
  <c r="O65"/>
  <c r="J65"/>
  <c r="I65"/>
  <c r="K65" s="1"/>
  <c r="Q65" s="1"/>
  <c r="W64"/>
  <c r="K64"/>
  <c r="O64" s="1"/>
  <c r="J64"/>
  <c r="I64"/>
  <c r="W63"/>
  <c r="J63"/>
  <c r="I63"/>
  <c r="K63" s="1"/>
  <c r="Q63" s="1"/>
  <c r="W62"/>
  <c r="J62"/>
  <c r="I62"/>
  <c r="K62" s="1"/>
  <c r="W61"/>
  <c r="J61"/>
  <c r="P61" s="1"/>
  <c r="I61"/>
  <c r="K61" s="1"/>
  <c r="Q61" s="1"/>
  <c r="W60"/>
  <c r="P60"/>
  <c r="J60"/>
  <c r="I60"/>
  <c r="K60" s="1"/>
  <c r="W59"/>
  <c r="J59"/>
  <c r="P59" s="1"/>
  <c r="I59"/>
  <c r="K59" s="1"/>
  <c r="Q59" s="1"/>
  <c r="W58"/>
  <c r="J58"/>
  <c r="N58" s="1"/>
  <c r="I58"/>
  <c r="K58" s="1"/>
  <c r="W57"/>
  <c r="J57"/>
  <c r="P57" s="1"/>
  <c r="I57"/>
  <c r="K57" s="1"/>
  <c r="Q57" s="1"/>
  <c r="W56"/>
  <c r="P56"/>
  <c r="J56"/>
  <c r="I56"/>
  <c r="K56" s="1"/>
  <c r="W55"/>
  <c r="J55"/>
  <c r="P55" s="1"/>
  <c r="I55"/>
  <c r="K55" s="1"/>
  <c r="Q55" s="1"/>
  <c r="W54"/>
  <c r="W76" s="1"/>
  <c r="W77" s="1"/>
  <c r="J54"/>
  <c r="N54" s="1"/>
  <c r="I54"/>
  <c r="K54" s="1"/>
  <c r="Q54" s="1"/>
  <c r="U52"/>
  <c r="S52"/>
  <c r="R52"/>
  <c r="M52"/>
  <c r="L52"/>
  <c r="H52"/>
  <c r="H77" s="1"/>
  <c r="F52"/>
  <c r="F77" s="1"/>
  <c r="E52"/>
  <c r="D52"/>
  <c r="C52"/>
  <c r="W51"/>
  <c r="J51"/>
  <c r="P51" s="1"/>
  <c r="I51"/>
  <c r="K51" s="1"/>
  <c r="Q51" s="1"/>
  <c r="W50"/>
  <c r="K50"/>
  <c r="J50"/>
  <c r="P50" s="1"/>
  <c r="I50"/>
  <c r="W49"/>
  <c r="J49"/>
  <c r="P49" s="1"/>
  <c r="I49"/>
  <c r="K49" s="1"/>
  <c r="Q49" s="1"/>
  <c r="W48"/>
  <c r="K48"/>
  <c r="Q48" s="1"/>
  <c r="J48"/>
  <c r="I48"/>
  <c r="I52" s="1"/>
  <c r="W47"/>
  <c r="V47"/>
  <c r="X47" s="1"/>
  <c r="Q47"/>
  <c r="P47"/>
  <c r="W46"/>
  <c r="V46"/>
  <c r="X46" s="1"/>
  <c r="Q46"/>
  <c r="P46"/>
  <c r="E45"/>
  <c r="S44"/>
  <c r="S45" s="1"/>
  <c r="M44"/>
  <c r="M45" s="1"/>
  <c r="H44"/>
  <c r="H45" s="1"/>
  <c r="F44"/>
  <c r="F45" s="1"/>
  <c r="E44"/>
  <c r="D44"/>
  <c r="D45" s="1"/>
  <c r="C44"/>
  <c r="C45" s="1"/>
  <c r="J43"/>
  <c r="P43" s="1"/>
  <c r="I43"/>
  <c r="K43" s="1"/>
  <c r="Q43" s="1"/>
  <c r="K42"/>
  <c r="O42" s="1"/>
  <c r="J42"/>
  <c r="N42" s="1"/>
  <c r="I42"/>
  <c r="J41"/>
  <c r="P41" s="1"/>
  <c r="I41"/>
  <c r="J40"/>
  <c r="I40"/>
  <c r="I44" s="1"/>
  <c r="J39"/>
  <c r="P39" s="1"/>
  <c r="I39"/>
  <c r="K39" s="1"/>
  <c r="Q39" s="1"/>
  <c r="W38"/>
  <c r="P38"/>
  <c r="K38"/>
  <c r="O38" s="1"/>
  <c r="J38"/>
  <c r="N38" s="1"/>
  <c r="I38"/>
  <c r="N37"/>
  <c r="J37"/>
  <c r="P37" s="1"/>
  <c r="I37"/>
  <c r="K37" s="1"/>
  <c r="Q37" s="1"/>
  <c r="K36"/>
  <c r="O36" s="1"/>
  <c r="J36"/>
  <c r="N36" s="1"/>
  <c r="I36"/>
  <c r="N35"/>
  <c r="J35"/>
  <c r="P35" s="1"/>
  <c r="I35"/>
  <c r="K35" s="1"/>
  <c r="Q35" s="1"/>
  <c r="K34"/>
  <c r="J34"/>
  <c r="P34" s="1"/>
  <c r="I34"/>
  <c r="J33"/>
  <c r="P33" s="1"/>
  <c r="I33"/>
  <c r="K33" s="1"/>
  <c r="Q33" s="1"/>
  <c r="J32"/>
  <c r="N32" s="1"/>
  <c r="I32"/>
  <c r="K32" s="1"/>
  <c r="J31"/>
  <c r="P31" s="1"/>
  <c r="I31"/>
  <c r="K31" s="1"/>
  <c r="Q31" s="1"/>
  <c r="J30"/>
  <c r="N30" s="1"/>
  <c r="I30"/>
  <c r="K30" s="1"/>
  <c r="O30" s="1"/>
  <c r="J29"/>
  <c r="P29" s="1"/>
  <c r="I29"/>
  <c r="K29" s="1"/>
  <c r="Q29" s="1"/>
  <c r="Q28"/>
  <c r="K28"/>
  <c r="J28"/>
  <c r="I28"/>
  <c r="O27"/>
  <c r="N27"/>
  <c r="J27"/>
  <c r="P27" s="1"/>
  <c r="I27"/>
  <c r="K27" s="1"/>
  <c r="Q27" s="1"/>
  <c r="P26"/>
  <c r="K26"/>
  <c r="J26"/>
  <c r="I26"/>
  <c r="J25"/>
  <c r="P25" s="1"/>
  <c r="I25"/>
  <c r="K25" s="1"/>
  <c r="Q25" s="1"/>
  <c r="J24"/>
  <c r="N24" s="1"/>
  <c r="I24"/>
  <c r="K24" s="1"/>
  <c r="J23"/>
  <c r="P23" s="1"/>
  <c r="P44" s="1"/>
  <c r="P45" s="1"/>
  <c r="I23"/>
  <c r="K23" s="1"/>
  <c r="Q23" s="1"/>
  <c r="O22"/>
  <c r="U21"/>
  <c r="S21"/>
  <c r="R21"/>
  <c r="M21"/>
  <c r="L21"/>
  <c r="H21"/>
  <c r="F21"/>
  <c r="E21"/>
  <c r="D21"/>
  <c r="C21"/>
  <c r="W20"/>
  <c r="K20"/>
  <c r="O20" s="1"/>
  <c r="J20"/>
  <c r="P20" s="1"/>
  <c r="I20"/>
  <c r="W19"/>
  <c r="J19"/>
  <c r="P19" s="1"/>
  <c r="I19"/>
  <c r="K19" s="1"/>
  <c r="Q19" s="1"/>
  <c r="W18"/>
  <c r="K18"/>
  <c r="Q18" s="1"/>
  <c r="J18"/>
  <c r="N18" s="1"/>
  <c r="I18"/>
  <c r="O18" s="1"/>
  <c r="W17"/>
  <c r="N17"/>
  <c r="J17"/>
  <c r="I17"/>
  <c r="K17" s="1"/>
  <c r="K16"/>
  <c r="J16"/>
  <c r="K15"/>
  <c r="J15"/>
  <c r="K14"/>
  <c r="J14"/>
  <c r="K13"/>
  <c r="J13"/>
  <c r="K12"/>
  <c r="J12"/>
  <c r="K11"/>
  <c r="J11"/>
  <c r="K10"/>
  <c r="J10"/>
  <c r="K9"/>
  <c r="J9"/>
  <c r="N8"/>
  <c r="K8"/>
  <c r="J8"/>
  <c r="K7"/>
  <c r="J7"/>
  <c r="O58" l="1"/>
  <c r="Q58"/>
  <c r="O232"/>
  <c r="Q232"/>
  <c r="O32"/>
  <c r="Q32"/>
  <c r="O126"/>
  <c r="Q126"/>
  <c r="O209"/>
  <c r="Q209"/>
  <c r="O275"/>
  <c r="Q275"/>
  <c r="Q276" s="1"/>
  <c r="O295"/>
  <c r="Q295"/>
  <c r="Q139"/>
  <c r="O139"/>
  <c r="O24"/>
  <c r="Q24"/>
  <c r="O62"/>
  <c r="Q62"/>
  <c r="O362"/>
  <c r="Q362"/>
  <c r="O207"/>
  <c r="Q207"/>
  <c r="O285"/>
  <c r="Q285"/>
  <c r="X142"/>
  <c r="X144" s="1"/>
  <c r="V144"/>
  <c r="P63"/>
  <c r="L63"/>
  <c r="N63" s="1"/>
  <c r="N64"/>
  <c r="L64"/>
  <c r="P64" s="1"/>
  <c r="P196"/>
  <c r="P211" s="1"/>
  <c r="J211"/>
  <c r="N211" s="1"/>
  <c r="X274"/>
  <c r="X276" s="1"/>
  <c r="V276"/>
  <c r="V358"/>
  <c r="V381" s="1"/>
  <c r="X348"/>
  <c r="X358" s="1"/>
  <c r="X381" s="1"/>
  <c r="M225"/>
  <c r="P82"/>
  <c r="P83" s="1"/>
  <c r="I140"/>
  <c r="N136"/>
  <c r="Q260"/>
  <c r="Q261" s="1"/>
  <c r="J261"/>
  <c r="N261" s="1"/>
  <c r="P264"/>
  <c r="P265" s="1"/>
  <c r="P270"/>
  <c r="O301"/>
  <c r="Q342"/>
  <c r="Q20"/>
  <c r="O23"/>
  <c r="P30"/>
  <c r="O31"/>
  <c r="K40"/>
  <c r="Q40" s="1"/>
  <c r="O51"/>
  <c r="N55"/>
  <c r="N67"/>
  <c r="J90"/>
  <c r="N90" s="1"/>
  <c r="W96"/>
  <c r="W134"/>
  <c r="N126"/>
  <c r="Q130"/>
  <c r="N132"/>
  <c r="O133"/>
  <c r="N138"/>
  <c r="R188"/>
  <c r="R340" s="1"/>
  <c r="R345" s="1"/>
  <c r="R382" s="1"/>
  <c r="Q205"/>
  <c r="N209"/>
  <c r="O218"/>
  <c r="P232"/>
  <c r="P252"/>
  <c r="P254" s="1"/>
  <c r="J254"/>
  <c r="N254" s="1"/>
  <c r="O260"/>
  <c r="N264"/>
  <c r="Q267"/>
  <c r="K269"/>
  <c r="K272" s="1"/>
  <c r="O272" s="1"/>
  <c r="O270"/>
  <c r="P279"/>
  <c r="Q283"/>
  <c r="O287"/>
  <c r="Q293"/>
  <c r="Q298"/>
  <c r="P300"/>
  <c r="N307"/>
  <c r="O309"/>
  <c r="N317"/>
  <c r="O318"/>
  <c r="K335"/>
  <c r="O335" s="1"/>
  <c r="P342"/>
  <c r="P344" s="1"/>
  <c r="C381"/>
  <c r="N362"/>
  <c r="N368"/>
  <c r="Q372"/>
  <c r="N376"/>
  <c r="R381"/>
  <c r="P65"/>
  <c r="L65"/>
  <c r="N65" s="1"/>
  <c r="N291"/>
  <c r="P291"/>
  <c r="N62"/>
  <c r="L62"/>
  <c r="L76" s="1"/>
  <c r="L77" s="1"/>
  <c r="P237"/>
  <c r="J239"/>
  <c r="J83"/>
  <c r="N83" s="1"/>
  <c r="U188"/>
  <c r="I258"/>
  <c r="J380"/>
  <c r="J21"/>
  <c r="W108"/>
  <c r="W114"/>
  <c r="I225"/>
  <c r="O286"/>
  <c r="O299"/>
  <c r="P318"/>
  <c r="W21"/>
  <c r="P18"/>
  <c r="N20"/>
  <c r="N23"/>
  <c r="N31"/>
  <c r="N33"/>
  <c r="O35"/>
  <c r="Q36"/>
  <c r="P42"/>
  <c r="W52"/>
  <c r="N51"/>
  <c r="Q70"/>
  <c r="Q74"/>
  <c r="S77"/>
  <c r="O83"/>
  <c r="O95"/>
  <c r="Q99"/>
  <c r="O100"/>
  <c r="W120"/>
  <c r="F121"/>
  <c r="F340" s="1"/>
  <c r="F345" s="1"/>
  <c r="R121"/>
  <c r="P125"/>
  <c r="N130"/>
  <c r="K136"/>
  <c r="K140" s="1"/>
  <c r="N137"/>
  <c r="N169"/>
  <c r="O176"/>
  <c r="N192"/>
  <c r="N194"/>
  <c r="P205"/>
  <c r="N218"/>
  <c r="P222"/>
  <c r="O229"/>
  <c r="P231"/>
  <c r="W243"/>
  <c r="N260"/>
  <c r="O261"/>
  <c r="P267"/>
  <c r="P272" s="1"/>
  <c r="O279"/>
  <c r="P283"/>
  <c r="N287"/>
  <c r="P290"/>
  <c r="O291"/>
  <c r="N292"/>
  <c r="P293"/>
  <c r="P306"/>
  <c r="N309"/>
  <c r="N311"/>
  <c r="P312"/>
  <c r="P330"/>
  <c r="P333" s="1"/>
  <c r="N343"/>
  <c r="W358"/>
  <c r="P361"/>
  <c r="P380" s="1"/>
  <c r="P381" s="1"/>
  <c r="P367"/>
  <c r="Q371"/>
  <c r="N372"/>
  <c r="N374"/>
  <c r="P375"/>
  <c r="Q379"/>
  <c r="E381"/>
  <c r="M381"/>
  <c r="W276"/>
  <c r="W250"/>
  <c r="V272"/>
  <c r="K102"/>
  <c r="Q98"/>
  <c r="K114"/>
  <c r="O114" s="1"/>
  <c r="Q112"/>
  <c r="K117"/>
  <c r="I120"/>
  <c r="Q118"/>
  <c r="O217"/>
  <c r="Q217"/>
  <c r="P219"/>
  <c r="O230"/>
  <c r="Q230"/>
  <c r="P238"/>
  <c r="N238"/>
  <c r="K282"/>
  <c r="I326"/>
  <c r="O310"/>
  <c r="Q310"/>
  <c r="N322"/>
  <c r="P322"/>
  <c r="Q363"/>
  <c r="Q369"/>
  <c r="O369"/>
  <c r="N380"/>
  <c r="I45"/>
  <c r="K41"/>
  <c r="J120"/>
  <c r="P118"/>
  <c r="Q153"/>
  <c r="Q158"/>
  <c r="Q178"/>
  <c r="O193"/>
  <c r="Q193"/>
  <c r="Q203"/>
  <c r="Q206"/>
  <c r="O206"/>
  <c r="N221"/>
  <c r="P221"/>
  <c r="P225" s="1"/>
  <c r="O228"/>
  <c r="Q228"/>
  <c r="N230"/>
  <c r="P230"/>
  <c r="P234" s="1"/>
  <c r="Q231"/>
  <c r="O231"/>
  <c r="K250"/>
  <c r="O250" s="1"/>
  <c r="O247"/>
  <c r="Q247"/>
  <c r="Q297"/>
  <c r="O297"/>
  <c r="O304"/>
  <c r="Q304"/>
  <c r="O322"/>
  <c r="Q322"/>
  <c r="Q335"/>
  <c r="Q339" s="1"/>
  <c r="O370"/>
  <c r="Q370"/>
  <c r="I81"/>
  <c r="K80"/>
  <c r="O92"/>
  <c r="K96"/>
  <c r="J108"/>
  <c r="N108" s="1"/>
  <c r="N105"/>
  <c r="P111"/>
  <c r="Q127"/>
  <c r="O132"/>
  <c r="Q132"/>
  <c r="Q143"/>
  <c r="Q149"/>
  <c r="Q154"/>
  <c r="P161"/>
  <c r="Q174"/>
  <c r="O174"/>
  <c r="Q179"/>
  <c r="P181"/>
  <c r="N193"/>
  <c r="P193"/>
  <c r="Q208"/>
  <c r="O208"/>
  <c r="J243"/>
  <c r="P241"/>
  <c r="P243" s="1"/>
  <c r="I254"/>
  <c r="K252"/>
  <c r="K258"/>
  <c r="Q256"/>
  <c r="Q258" s="1"/>
  <c r="N267"/>
  <c r="N288"/>
  <c r="P288"/>
  <c r="O307"/>
  <c r="Q307"/>
  <c r="Q312"/>
  <c r="O312"/>
  <c r="Q365"/>
  <c r="Q375"/>
  <c r="O375"/>
  <c r="N21"/>
  <c r="O96"/>
  <c r="Q321"/>
  <c r="I21"/>
  <c r="V21"/>
  <c r="V45" s="1"/>
  <c r="P96"/>
  <c r="O93"/>
  <c r="P120"/>
  <c r="I165"/>
  <c r="I166" s="1"/>
  <c r="P170"/>
  <c r="O196"/>
  <c r="O17"/>
  <c r="P24"/>
  <c r="P28"/>
  <c r="P32"/>
  <c r="O33"/>
  <c r="P36"/>
  <c r="O37"/>
  <c r="P40"/>
  <c r="P48"/>
  <c r="P52" s="1"/>
  <c r="P54"/>
  <c r="P76" s="1"/>
  <c r="P77" s="1"/>
  <c r="O55"/>
  <c r="P58"/>
  <c r="P62"/>
  <c r="O63"/>
  <c r="P66"/>
  <c r="O67"/>
  <c r="P70"/>
  <c r="P74"/>
  <c r="I76"/>
  <c r="I77" s="1"/>
  <c r="J81"/>
  <c r="N81" s="1"/>
  <c r="P90"/>
  <c r="Q88"/>
  <c r="Q94"/>
  <c r="Q96" s="1"/>
  <c r="J96"/>
  <c r="N96" s="1"/>
  <c r="P107"/>
  <c r="P108" s="1"/>
  <c r="I114"/>
  <c r="Q110"/>
  <c r="Q114" s="1"/>
  <c r="L121"/>
  <c r="M121"/>
  <c r="D188"/>
  <c r="D340" s="1"/>
  <c r="D345" s="1"/>
  <c r="D382" s="1"/>
  <c r="N239"/>
  <c r="Q248"/>
  <c r="I250"/>
  <c r="Q305"/>
  <c r="K339"/>
  <c r="N131"/>
  <c r="P131"/>
  <c r="P153"/>
  <c r="Q157"/>
  <c r="Q162"/>
  <c r="P173"/>
  <c r="Q182"/>
  <c r="O197"/>
  <c r="Q197"/>
  <c r="N210"/>
  <c r="P210"/>
  <c r="Q284"/>
  <c r="O284"/>
  <c r="Q352"/>
  <c r="P355"/>
  <c r="P358" s="1"/>
  <c r="K21"/>
  <c r="O21" s="1"/>
  <c r="Q17"/>
  <c r="Q21" s="1"/>
  <c r="K104"/>
  <c r="I108"/>
  <c r="P112"/>
  <c r="P127"/>
  <c r="Q131"/>
  <c r="O131"/>
  <c r="M140"/>
  <c r="J144"/>
  <c r="N144" s="1"/>
  <c r="P142"/>
  <c r="P144" s="1"/>
  <c r="J165"/>
  <c r="J166" s="1"/>
  <c r="P149"/>
  <c r="Q183"/>
  <c r="P185"/>
  <c r="I211"/>
  <c r="K192"/>
  <c r="N197"/>
  <c r="P197"/>
  <c r="K44"/>
  <c r="O44" s="1"/>
  <c r="K52"/>
  <c r="O52" s="1"/>
  <c r="O54"/>
  <c r="K76"/>
  <c r="I90"/>
  <c r="K89"/>
  <c r="K90" s="1"/>
  <c r="O90" s="1"/>
  <c r="J102"/>
  <c r="N102" s="1"/>
  <c r="O128"/>
  <c r="Q128"/>
  <c r="Q150"/>
  <c r="P157"/>
  <c r="Q161"/>
  <c r="I186"/>
  <c r="I187" s="1"/>
  <c r="K169"/>
  <c r="Q170"/>
  <c r="O170"/>
  <c r="O175"/>
  <c r="Q175"/>
  <c r="P177"/>
  <c r="P202"/>
  <c r="O210"/>
  <c r="Q210"/>
  <c r="I243"/>
  <c r="K241"/>
  <c r="K274"/>
  <c r="K276" s="1"/>
  <c r="O276" s="1"/>
  <c r="I276"/>
  <c r="N282"/>
  <c r="J326"/>
  <c r="N326" s="1"/>
  <c r="P282"/>
  <c r="Q292"/>
  <c r="O292"/>
  <c r="Q294"/>
  <c r="O294"/>
  <c r="N310"/>
  <c r="P310"/>
  <c r="O317"/>
  <c r="M326"/>
  <c r="Q319"/>
  <c r="Q324"/>
  <c r="N373"/>
  <c r="P373"/>
  <c r="O265"/>
  <c r="J76"/>
  <c r="O102"/>
  <c r="Q26"/>
  <c r="Q30"/>
  <c r="Q34"/>
  <c r="Q38"/>
  <c r="Q42"/>
  <c r="J44"/>
  <c r="N44" s="1"/>
  <c r="Q50"/>
  <c r="Q52" s="1"/>
  <c r="J52"/>
  <c r="N52" s="1"/>
  <c r="Q56"/>
  <c r="Q60"/>
  <c r="Q64"/>
  <c r="Q68"/>
  <c r="Q72"/>
  <c r="M77"/>
  <c r="P80"/>
  <c r="P81" s="1"/>
  <c r="Q86"/>
  <c r="P94"/>
  <c r="I96"/>
  <c r="W102"/>
  <c r="W121" s="1"/>
  <c r="P100"/>
  <c r="P102" s="1"/>
  <c r="Q101"/>
  <c r="I102"/>
  <c r="Q105"/>
  <c r="C121"/>
  <c r="H121"/>
  <c r="S121"/>
  <c r="Q137"/>
  <c r="P201"/>
  <c r="Q281"/>
  <c r="Q308"/>
  <c r="K333"/>
  <c r="O333" s="1"/>
  <c r="Q330"/>
  <c r="Q333" s="1"/>
  <c r="K125"/>
  <c r="I134"/>
  <c r="Q220"/>
  <c r="I234"/>
  <c r="K227"/>
  <c r="O253"/>
  <c r="Q253"/>
  <c r="O300"/>
  <c r="Q300"/>
  <c r="N302"/>
  <c r="P302"/>
  <c r="O376"/>
  <c r="Q376"/>
  <c r="N379"/>
  <c r="P379"/>
  <c r="C340"/>
  <c r="C345" s="1"/>
  <c r="P17"/>
  <c r="P21" s="1"/>
  <c r="U121"/>
  <c r="J134"/>
  <c r="N134" s="1"/>
  <c r="O138"/>
  <c r="P139"/>
  <c r="P140" s="1"/>
  <c r="I144"/>
  <c r="L166"/>
  <c r="L188" s="1"/>
  <c r="W186"/>
  <c r="W187" s="1"/>
  <c r="E188"/>
  <c r="E340" s="1"/>
  <c r="E345" s="1"/>
  <c r="O194"/>
  <c r="O198"/>
  <c r="P214"/>
  <c r="J225"/>
  <c r="N225" s="1"/>
  <c r="W254"/>
  <c r="J258"/>
  <c r="O311"/>
  <c r="S340"/>
  <c r="S345" s="1"/>
  <c r="S382" s="1"/>
  <c r="J333"/>
  <c r="N333" s="1"/>
  <c r="L339"/>
  <c r="N344"/>
  <c r="Q349"/>
  <c r="N358"/>
  <c r="O374"/>
  <c r="Q378"/>
  <c r="O343"/>
  <c r="Q343"/>
  <c r="Q344" s="1"/>
  <c r="I358"/>
  <c r="K348"/>
  <c r="J358"/>
  <c r="K380"/>
  <c r="O360"/>
  <c r="Q360"/>
  <c r="P363"/>
  <c r="K120"/>
  <c r="O120" s="1"/>
  <c r="Q142"/>
  <c r="K144"/>
  <c r="O144" s="1"/>
  <c r="K165"/>
  <c r="K166" s="1"/>
  <c r="Q201"/>
  <c r="K225"/>
  <c r="O225" s="1"/>
  <c r="Q214"/>
  <c r="J234"/>
  <c r="N234" s="1"/>
  <c r="P227"/>
  <c r="K239"/>
  <c r="O239" s="1"/>
  <c r="Q237"/>
  <c r="Q239" s="1"/>
  <c r="N248"/>
  <c r="J250"/>
  <c r="N250" s="1"/>
  <c r="P248"/>
  <c r="P250" s="1"/>
  <c r="Q264"/>
  <c r="Q265" s="1"/>
  <c r="K265"/>
  <c r="O264"/>
  <c r="O271"/>
  <c r="Q271"/>
  <c r="N281"/>
  <c r="P281"/>
  <c r="P326" s="1"/>
  <c r="Q303"/>
  <c r="O303"/>
  <c r="N305"/>
  <c r="P305"/>
  <c r="N308"/>
  <c r="P308"/>
  <c r="P320"/>
  <c r="O368"/>
  <c r="Q368"/>
  <c r="N371"/>
  <c r="P371"/>
  <c r="J339"/>
  <c r="H340"/>
  <c r="H345" s="1"/>
  <c r="H382" s="1"/>
  <c r="P110"/>
  <c r="J140"/>
  <c r="N140" s="1"/>
  <c r="W165"/>
  <c r="W166" s="1"/>
  <c r="O165"/>
  <c r="M166"/>
  <c r="O166" s="1"/>
  <c r="I239"/>
  <c r="O366"/>
  <c r="Q373"/>
  <c r="F381"/>
  <c r="J186"/>
  <c r="J187" s="1"/>
  <c r="O267"/>
  <c r="W272"/>
  <c r="O339"/>
  <c r="K344"/>
  <c r="P258"/>
  <c r="N272"/>
  <c r="O344"/>
  <c r="I380"/>
  <c r="Q272" l="1"/>
  <c r="M188"/>
  <c r="J381"/>
  <c r="E382"/>
  <c r="I188"/>
  <c r="O136"/>
  <c r="P134"/>
  <c r="Q136"/>
  <c r="Q140" s="1"/>
  <c r="O269"/>
  <c r="Q269"/>
  <c r="F382"/>
  <c r="C382"/>
  <c r="Q76"/>
  <c r="Q77" s="1"/>
  <c r="P114"/>
  <c r="P121" s="1"/>
  <c r="O140"/>
  <c r="Q165"/>
  <c r="Q166" s="1"/>
  <c r="P239"/>
  <c r="M340"/>
  <c r="M345" s="1"/>
  <c r="Q125"/>
  <c r="Q134" s="1"/>
  <c r="K134"/>
  <c r="O134" s="1"/>
  <c r="O125"/>
  <c r="K243"/>
  <c r="Q241"/>
  <c r="Q243" s="1"/>
  <c r="K77"/>
  <c r="O77" s="1"/>
  <c r="O76"/>
  <c r="Q282"/>
  <c r="Q326" s="1"/>
  <c r="O282"/>
  <c r="N381"/>
  <c r="J77"/>
  <c r="N77" s="1"/>
  <c r="N76"/>
  <c r="N120"/>
  <c r="J121"/>
  <c r="Q41"/>
  <c r="K45"/>
  <c r="O45" s="1"/>
  <c r="K385"/>
  <c r="K386" s="1"/>
  <c r="N339"/>
  <c r="L340"/>
  <c r="Q104"/>
  <c r="Q108" s="1"/>
  <c r="K108"/>
  <c r="O108" s="1"/>
  <c r="K254"/>
  <c r="O254" s="1"/>
  <c r="Q252"/>
  <c r="Q254" s="1"/>
  <c r="O252"/>
  <c r="Q80"/>
  <c r="Q81" s="1"/>
  <c r="K81"/>
  <c r="O81" s="1"/>
  <c r="Q102"/>
  <c r="J188"/>
  <c r="N188" s="1"/>
  <c r="Q144"/>
  <c r="W188"/>
  <c r="N187"/>
  <c r="J45"/>
  <c r="N45" s="1"/>
  <c r="Q250"/>
  <c r="I121"/>
  <c r="I340" s="1"/>
  <c r="I345" s="1"/>
  <c r="O380"/>
  <c r="K358"/>
  <c r="O358" s="1"/>
  <c r="Q348"/>
  <c r="Q358" s="1"/>
  <c r="Q227"/>
  <c r="Q234" s="1"/>
  <c r="K234"/>
  <c r="O234" s="1"/>
  <c r="O227"/>
  <c r="Q169"/>
  <c r="Q186" s="1"/>
  <c r="Q187" s="1"/>
  <c r="Q188" s="1"/>
  <c r="K186"/>
  <c r="O169"/>
  <c r="Q89"/>
  <c r="Q90" s="1"/>
  <c r="K211"/>
  <c r="O211" s="1"/>
  <c r="Q192"/>
  <c r="Q211" s="1"/>
  <c r="O192"/>
  <c r="Q117"/>
  <c r="Q120" s="1"/>
  <c r="P186"/>
  <c r="P187" s="1"/>
  <c r="K121"/>
  <c r="O121" s="1"/>
  <c r="N165"/>
  <c r="I381"/>
  <c r="Q225"/>
  <c r="Q380"/>
  <c r="Q381" s="1"/>
  <c r="N186"/>
  <c r="N166"/>
  <c r="P165"/>
  <c r="P166" s="1"/>
  <c r="N121"/>
  <c r="K326"/>
  <c r="O326" s="1"/>
  <c r="O186" l="1"/>
  <c r="K187"/>
  <c r="J340"/>
  <c r="J345" s="1"/>
  <c r="J382" s="1"/>
  <c r="L345"/>
  <c r="M382"/>
  <c r="Q45"/>
  <c r="Q44"/>
  <c r="P188"/>
  <c r="P340" s="1"/>
  <c r="P345" s="1"/>
  <c r="P382" s="1"/>
  <c r="I382"/>
  <c r="Q121"/>
  <c r="Q340" s="1"/>
  <c r="Q345" s="1"/>
  <c r="Q382" s="1"/>
  <c r="K381"/>
  <c r="K188" l="1"/>
  <c r="O187"/>
  <c r="O381"/>
  <c r="N345"/>
  <c r="L382"/>
  <c r="N382" s="1"/>
  <c r="N340"/>
  <c r="O188" l="1"/>
  <c r="K340"/>
  <c r="K345" l="1"/>
  <c r="O340"/>
  <c r="O345" l="1"/>
  <c r="K382"/>
  <c r="K387" l="1"/>
  <c r="O382"/>
  <c r="S380" i="96" l="1"/>
  <c r="R380"/>
  <c r="M380"/>
  <c r="H380"/>
  <c r="F380"/>
  <c r="F381" s="1"/>
  <c r="E380"/>
  <c r="E381" s="1"/>
  <c r="D380"/>
  <c r="C380"/>
  <c r="W379"/>
  <c r="J379"/>
  <c r="N379" s="1"/>
  <c r="I379"/>
  <c r="K379" s="1"/>
  <c r="W378"/>
  <c r="J378"/>
  <c r="P378" s="1"/>
  <c r="I378"/>
  <c r="K378" s="1"/>
  <c r="W377"/>
  <c r="J377"/>
  <c r="I377"/>
  <c r="K377" s="1"/>
  <c r="W376"/>
  <c r="J376"/>
  <c r="P376" s="1"/>
  <c r="I376"/>
  <c r="K376" s="1"/>
  <c r="W375"/>
  <c r="K375"/>
  <c r="Q375" s="1"/>
  <c r="J375"/>
  <c r="N375" s="1"/>
  <c r="I375"/>
  <c r="W374"/>
  <c r="J374"/>
  <c r="P374" s="1"/>
  <c r="I374"/>
  <c r="K374" s="1"/>
  <c r="W373"/>
  <c r="K373"/>
  <c r="Q373" s="1"/>
  <c r="J373"/>
  <c r="N373" s="1"/>
  <c r="I373"/>
  <c r="W372"/>
  <c r="J372"/>
  <c r="P372" s="1"/>
  <c r="I372"/>
  <c r="K372" s="1"/>
  <c r="W371"/>
  <c r="J371"/>
  <c r="N371" s="1"/>
  <c r="I371"/>
  <c r="K371" s="1"/>
  <c r="Q371" s="1"/>
  <c r="W370"/>
  <c r="J370"/>
  <c r="P370" s="1"/>
  <c r="I370"/>
  <c r="K370" s="1"/>
  <c r="W369"/>
  <c r="J369"/>
  <c r="N369" s="1"/>
  <c r="I369"/>
  <c r="K369" s="1"/>
  <c r="Q369" s="1"/>
  <c r="W368"/>
  <c r="J368"/>
  <c r="P368" s="1"/>
  <c r="I368"/>
  <c r="K368" s="1"/>
  <c r="W367"/>
  <c r="K367"/>
  <c r="Q367" s="1"/>
  <c r="J367"/>
  <c r="N367" s="1"/>
  <c r="I367"/>
  <c r="W366"/>
  <c r="J366"/>
  <c r="P366" s="1"/>
  <c r="I366"/>
  <c r="K366" s="1"/>
  <c r="W365"/>
  <c r="K365"/>
  <c r="Q365" s="1"/>
  <c r="J365"/>
  <c r="I365"/>
  <c r="W364"/>
  <c r="N364"/>
  <c r="J364"/>
  <c r="P364" s="1"/>
  <c r="I364"/>
  <c r="K364" s="1"/>
  <c r="W363"/>
  <c r="K363"/>
  <c r="Q363" s="1"/>
  <c r="J363"/>
  <c r="I363"/>
  <c r="W362"/>
  <c r="N362"/>
  <c r="J362"/>
  <c r="P362" s="1"/>
  <c r="I362"/>
  <c r="K362" s="1"/>
  <c r="W361"/>
  <c r="K361"/>
  <c r="Q361" s="1"/>
  <c r="J361"/>
  <c r="N361" s="1"/>
  <c r="I361"/>
  <c r="W360"/>
  <c r="W380" s="1"/>
  <c r="W381" s="1"/>
  <c r="N360"/>
  <c r="J360"/>
  <c r="P360" s="1"/>
  <c r="I360"/>
  <c r="U358"/>
  <c r="S358"/>
  <c r="R358"/>
  <c r="M358"/>
  <c r="L358"/>
  <c r="H358"/>
  <c r="F358"/>
  <c r="E358"/>
  <c r="D358"/>
  <c r="C358"/>
  <c r="W357"/>
  <c r="J357"/>
  <c r="N357" s="1"/>
  <c r="I357"/>
  <c r="K357" s="1"/>
  <c r="Q357" s="1"/>
  <c r="W356"/>
  <c r="V356"/>
  <c r="X356" s="1"/>
  <c r="J356"/>
  <c r="P356" s="1"/>
  <c r="I356"/>
  <c r="K356" s="1"/>
  <c r="W355"/>
  <c r="V355"/>
  <c r="X355" s="1"/>
  <c r="J355"/>
  <c r="I355"/>
  <c r="K355" s="1"/>
  <c r="Q355" s="1"/>
  <c r="W354"/>
  <c r="V354"/>
  <c r="X354" s="1"/>
  <c r="J354"/>
  <c r="P354" s="1"/>
  <c r="I354"/>
  <c r="K354" s="1"/>
  <c r="W353"/>
  <c r="V353"/>
  <c r="X353" s="1"/>
  <c r="K353"/>
  <c r="Q353" s="1"/>
  <c r="J353"/>
  <c r="I353"/>
  <c r="W352"/>
  <c r="V352"/>
  <c r="X352" s="1"/>
  <c r="J352"/>
  <c r="P352" s="1"/>
  <c r="I352"/>
  <c r="K352" s="1"/>
  <c r="W351"/>
  <c r="V351"/>
  <c r="X351" s="1"/>
  <c r="K351"/>
  <c r="Q351" s="1"/>
  <c r="J351"/>
  <c r="I351"/>
  <c r="W350"/>
  <c r="V350"/>
  <c r="X350" s="1"/>
  <c r="J350"/>
  <c r="P350" s="1"/>
  <c r="I350"/>
  <c r="K350" s="1"/>
  <c r="W349"/>
  <c r="V349"/>
  <c r="X349" s="1"/>
  <c r="J349"/>
  <c r="I349"/>
  <c r="K349" s="1"/>
  <c r="Q349" s="1"/>
  <c r="W348"/>
  <c r="V348"/>
  <c r="J348"/>
  <c r="P348" s="1"/>
  <c r="I348"/>
  <c r="I358" s="1"/>
  <c r="K347"/>
  <c r="J347"/>
  <c r="U344"/>
  <c r="S344"/>
  <c r="R344"/>
  <c r="M344"/>
  <c r="L344"/>
  <c r="H344"/>
  <c r="F344"/>
  <c r="E344"/>
  <c r="D344"/>
  <c r="C344"/>
  <c r="W343"/>
  <c r="W344" s="1"/>
  <c r="J343"/>
  <c r="P343" s="1"/>
  <c r="I343"/>
  <c r="K343" s="1"/>
  <c r="W342"/>
  <c r="V342"/>
  <c r="X342" s="1"/>
  <c r="K342"/>
  <c r="Q342" s="1"/>
  <c r="J342"/>
  <c r="J344" s="1"/>
  <c r="U339"/>
  <c r="S339"/>
  <c r="R339"/>
  <c r="M339"/>
  <c r="H339"/>
  <c r="F339"/>
  <c r="E339"/>
  <c r="D339"/>
  <c r="C339"/>
  <c r="K338"/>
  <c r="Q338" s="1"/>
  <c r="J338"/>
  <c r="N338" s="1"/>
  <c r="L337"/>
  <c r="N337" s="1"/>
  <c r="J337"/>
  <c r="I337"/>
  <c r="K337" s="1"/>
  <c r="L336"/>
  <c r="N336" s="1"/>
  <c r="K336"/>
  <c r="Q336" s="1"/>
  <c r="J336"/>
  <c r="I336"/>
  <c r="W339"/>
  <c r="J335"/>
  <c r="I335"/>
  <c r="I339" s="1"/>
  <c r="J334"/>
  <c r="U333"/>
  <c r="S333"/>
  <c r="R333"/>
  <c r="M333"/>
  <c r="L333"/>
  <c r="I333"/>
  <c r="H333"/>
  <c r="F333"/>
  <c r="E333"/>
  <c r="D333"/>
  <c r="C333"/>
  <c r="K332"/>
  <c r="J332"/>
  <c r="K331"/>
  <c r="J331"/>
  <c r="W333"/>
  <c r="N330"/>
  <c r="K330"/>
  <c r="Q330" s="1"/>
  <c r="Q333" s="1"/>
  <c r="J330"/>
  <c r="P330" s="1"/>
  <c r="P333" s="1"/>
  <c r="K329"/>
  <c r="J329"/>
  <c r="S326"/>
  <c r="R326"/>
  <c r="M326"/>
  <c r="L326"/>
  <c r="H326"/>
  <c r="F326"/>
  <c r="E326"/>
  <c r="D326"/>
  <c r="C326"/>
  <c r="W325"/>
  <c r="K325"/>
  <c r="J325"/>
  <c r="P325" s="1"/>
  <c r="W324"/>
  <c r="V324"/>
  <c r="X324" s="1"/>
  <c r="J324"/>
  <c r="P324" s="1"/>
  <c r="I324"/>
  <c r="K324" s="1"/>
  <c r="W323"/>
  <c r="V323"/>
  <c r="X323" s="1"/>
  <c r="J323"/>
  <c r="I323"/>
  <c r="K323" s="1"/>
  <c r="Q323" s="1"/>
  <c r="W322"/>
  <c r="V322"/>
  <c r="X322" s="1"/>
  <c r="N322"/>
  <c r="J322"/>
  <c r="P322" s="1"/>
  <c r="I322"/>
  <c r="K322" s="1"/>
  <c r="W321"/>
  <c r="V321"/>
  <c r="X321" s="1"/>
  <c r="K321"/>
  <c r="Q321" s="1"/>
  <c r="J321"/>
  <c r="I321"/>
  <c r="W320"/>
  <c r="V320"/>
  <c r="X320" s="1"/>
  <c r="J320"/>
  <c r="P320" s="1"/>
  <c r="I320"/>
  <c r="K320" s="1"/>
  <c r="W319"/>
  <c r="V319"/>
  <c r="X319" s="1"/>
  <c r="J319"/>
  <c r="I319"/>
  <c r="K319" s="1"/>
  <c r="Q319" s="1"/>
  <c r="W318"/>
  <c r="K318"/>
  <c r="O318" s="1"/>
  <c r="J318"/>
  <c r="P318" s="1"/>
  <c r="W317"/>
  <c r="K317"/>
  <c r="O317" s="1"/>
  <c r="J317"/>
  <c r="P317" s="1"/>
  <c r="W316"/>
  <c r="J316"/>
  <c r="P316" s="1"/>
  <c r="I316"/>
  <c r="K316" s="1"/>
  <c r="W315"/>
  <c r="K315"/>
  <c r="Q315" s="1"/>
  <c r="J315"/>
  <c r="I315"/>
  <c r="W314"/>
  <c r="J314"/>
  <c r="P314" s="1"/>
  <c r="I314"/>
  <c r="K314" s="1"/>
  <c r="W313"/>
  <c r="V313"/>
  <c r="X313" s="1"/>
  <c r="K313"/>
  <c r="Q313" s="1"/>
  <c r="J313"/>
  <c r="N313" s="1"/>
  <c r="W312"/>
  <c r="V312"/>
  <c r="X312" s="1"/>
  <c r="N312"/>
  <c r="J312"/>
  <c r="P312" s="1"/>
  <c r="I312"/>
  <c r="K312" s="1"/>
  <c r="O312" s="1"/>
  <c r="W311"/>
  <c r="J311"/>
  <c r="P311" s="1"/>
  <c r="I311"/>
  <c r="K311" s="1"/>
  <c r="W310"/>
  <c r="N310"/>
  <c r="J310"/>
  <c r="P310" s="1"/>
  <c r="I310"/>
  <c r="K310" s="1"/>
  <c r="O310" s="1"/>
  <c r="W309"/>
  <c r="J309"/>
  <c r="P309" s="1"/>
  <c r="I309"/>
  <c r="K309" s="1"/>
  <c r="W308"/>
  <c r="N308"/>
  <c r="J308"/>
  <c r="P308" s="1"/>
  <c r="I308"/>
  <c r="K308" s="1"/>
  <c r="O308" s="1"/>
  <c r="J307"/>
  <c r="P307" s="1"/>
  <c r="I307"/>
  <c r="K307" s="1"/>
  <c r="W306"/>
  <c r="K306"/>
  <c r="Q306" s="1"/>
  <c r="J306"/>
  <c r="N306" s="1"/>
  <c r="W305"/>
  <c r="K305"/>
  <c r="O305" s="1"/>
  <c r="J305"/>
  <c r="P305" s="1"/>
  <c r="I305"/>
  <c r="W304"/>
  <c r="O304"/>
  <c r="N304"/>
  <c r="K304"/>
  <c r="Q304" s="1"/>
  <c r="J304"/>
  <c r="P304" s="1"/>
  <c r="W303"/>
  <c r="J303"/>
  <c r="P303" s="1"/>
  <c r="I303"/>
  <c r="K303" s="1"/>
  <c r="W302"/>
  <c r="K302"/>
  <c r="Q302" s="1"/>
  <c r="J302"/>
  <c r="N302" s="1"/>
  <c r="I302"/>
  <c r="W301"/>
  <c r="N301"/>
  <c r="J301"/>
  <c r="P301" s="1"/>
  <c r="I301"/>
  <c r="K301" s="1"/>
  <c r="W300"/>
  <c r="K300"/>
  <c r="Q300" s="1"/>
  <c r="J300"/>
  <c r="N300" s="1"/>
  <c r="I300"/>
  <c r="W299"/>
  <c r="N299"/>
  <c r="J299"/>
  <c r="P299" s="1"/>
  <c r="I299"/>
  <c r="K299" s="1"/>
  <c r="W298"/>
  <c r="K298"/>
  <c r="Q298" s="1"/>
  <c r="J298"/>
  <c r="N298" s="1"/>
  <c r="I298"/>
  <c r="W297"/>
  <c r="N297"/>
  <c r="J297"/>
  <c r="P297" s="1"/>
  <c r="I297"/>
  <c r="K297" s="1"/>
  <c r="W296"/>
  <c r="K296"/>
  <c r="Q296" s="1"/>
  <c r="J296"/>
  <c r="N296" s="1"/>
  <c r="I296"/>
  <c r="W295"/>
  <c r="V295"/>
  <c r="N295"/>
  <c r="J295"/>
  <c r="P295" s="1"/>
  <c r="I295"/>
  <c r="K295" s="1"/>
  <c r="W294"/>
  <c r="K294"/>
  <c r="Q294" s="1"/>
  <c r="J294"/>
  <c r="N294" s="1"/>
  <c r="I294"/>
  <c r="W293"/>
  <c r="O293"/>
  <c r="K293"/>
  <c r="Q293" s="1"/>
  <c r="J293"/>
  <c r="P293" s="1"/>
  <c r="W292"/>
  <c r="J292"/>
  <c r="P292" s="1"/>
  <c r="I292"/>
  <c r="K292" s="1"/>
  <c r="W291"/>
  <c r="N291"/>
  <c r="K291"/>
  <c r="O291" s="1"/>
  <c r="J291"/>
  <c r="P291" s="1"/>
  <c r="W290"/>
  <c r="O290"/>
  <c r="K290"/>
  <c r="Q290" s="1"/>
  <c r="J290"/>
  <c r="P290" s="1"/>
  <c r="W289"/>
  <c r="K289"/>
  <c r="Q289" s="1"/>
  <c r="J289"/>
  <c r="P289" s="1"/>
  <c r="W288"/>
  <c r="K288"/>
  <c r="Q288" s="1"/>
  <c r="J288"/>
  <c r="N288" s="1"/>
  <c r="W287"/>
  <c r="N287"/>
  <c r="K287"/>
  <c r="O287" s="1"/>
  <c r="J287"/>
  <c r="P287" s="1"/>
  <c r="W286"/>
  <c r="V286"/>
  <c r="X286" s="1"/>
  <c r="J286"/>
  <c r="P286" s="1"/>
  <c r="I286"/>
  <c r="K286" s="1"/>
  <c r="W285"/>
  <c r="V285"/>
  <c r="X285" s="1"/>
  <c r="J285"/>
  <c r="N285" s="1"/>
  <c r="I285"/>
  <c r="K285" s="1"/>
  <c r="Q285" s="1"/>
  <c r="W284"/>
  <c r="J284"/>
  <c r="P284" s="1"/>
  <c r="I284"/>
  <c r="K284" s="1"/>
  <c r="W283"/>
  <c r="J283"/>
  <c r="N283" s="1"/>
  <c r="I283"/>
  <c r="K283" s="1"/>
  <c r="Q283" s="1"/>
  <c r="W282"/>
  <c r="J282"/>
  <c r="P282" s="1"/>
  <c r="I282"/>
  <c r="K282" s="1"/>
  <c r="W281"/>
  <c r="J281"/>
  <c r="N281" s="1"/>
  <c r="I281"/>
  <c r="W280"/>
  <c r="V280"/>
  <c r="X280" s="1"/>
  <c r="O280"/>
  <c r="N280"/>
  <c r="K280"/>
  <c r="Q280" s="1"/>
  <c r="J280"/>
  <c r="P280" s="1"/>
  <c r="W279"/>
  <c r="V279"/>
  <c r="X279" s="1"/>
  <c r="K279"/>
  <c r="Q279" s="1"/>
  <c r="J279"/>
  <c r="P279" s="1"/>
  <c r="U276"/>
  <c r="S276"/>
  <c r="R276"/>
  <c r="M276"/>
  <c r="L276"/>
  <c r="H276"/>
  <c r="F276"/>
  <c r="E276"/>
  <c r="D276"/>
  <c r="C276"/>
  <c r="W275"/>
  <c r="K275"/>
  <c r="Q275" s="1"/>
  <c r="Q276" s="1"/>
  <c r="J275"/>
  <c r="N275" s="1"/>
  <c r="I275"/>
  <c r="W274"/>
  <c r="W276" s="1"/>
  <c r="V274"/>
  <c r="J274"/>
  <c r="J276" s="1"/>
  <c r="I274"/>
  <c r="I276" s="1"/>
  <c r="U272"/>
  <c r="S272"/>
  <c r="R272"/>
  <c r="M272"/>
  <c r="F272"/>
  <c r="E272"/>
  <c r="D272"/>
  <c r="C272"/>
  <c r="W271"/>
  <c r="K271"/>
  <c r="Q271" s="1"/>
  <c r="J271"/>
  <c r="N271" s="1"/>
  <c r="I271"/>
  <c r="W270"/>
  <c r="N270"/>
  <c r="J270"/>
  <c r="P270" s="1"/>
  <c r="I270"/>
  <c r="K270" s="1"/>
  <c r="W269"/>
  <c r="K269"/>
  <c r="Q269" s="1"/>
  <c r="J269"/>
  <c r="N269" s="1"/>
  <c r="I269"/>
  <c r="W268"/>
  <c r="V268"/>
  <c r="X268" s="1"/>
  <c r="X272" s="1"/>
  <c r="K268"/>
  <c r="Q268" s="1"/>
  <c r="J268"/>
  <c r="P268" s="1"/>
  <c r="W267"/>
  <c r="J267"/>
  <c r="I267"/>
  <c r="I272" s="1"/>
  <c r="U265"/>
  <c r="S265"/>
  <c r="R265"/>
  <c r="M265"/>
  <c r="L265"/>
  <c r="H265"/>
  <c r="F265"/>
  <c r="E265"/>
  <c r="D265"/>
  <c r="C265"/>
  <c r="W264"/>
  <c r="W265" s="1"/>
  <c r="J264"/>
  <c r="J265" s="1"/>
  <c r="I264"/>
  <c r="I265" s="1"/>
  <c r="U261"/>
  <c r="S261"/>
  <c r="R261"/>
  <c r="M261"/>
  <c r="L261"/>
  <c r="I261"/>
  <c r="H261"/>
  <c r="F261"/>
  <c r="E261"/>
  <c r="D261"/>
  <c r="C261"/>
  <c r="W260"/>
  <c r="W261" s="1"/>
  <c r="K260"/>
  <c r="Q260" s="1"/>
  <c r="Q261" s="1"/>
  <c r="J260"/>
  <c r="P260" s="1"/>
  <c r="P261" s="1"/>
  <c r="U258"/>
  <c r="S258"/>
  <c r="R258"/>
  <c r="M258"/>
  <c r="L258"/>
  <c r="H258"/>
  <c r="F258"/>
  <c r="E258"/>
  <c r="D258"/>
  <c r="C258"/>
  <c r="W257"/>
  <c r="K257"/>
  <c r="Q257" s="1"/>
  <c r="J257"/>
  <c r="I257"/>
  <c r="I258" s="1"/>
  <c r="W256"/>
  <c r="W258" s="1"/>
  <c r="K256"/>
  <c r="Q256" s="1"/>
  <c r="Q258" s="1"/>
  <c r="J256"/>
  <c r="P256" s="1"/>
  <c r="U254"/>
  <c r="S254"/>
  <c r="R254"/>
  <c r="M254"/>
  <c r="L254"/>
  <c r="H254"/>
  <c r="F254"/>
  <c r="E254"/>
  <c r="D254"/>
  <c r="C254"/>
  <c r="W253"/>
  <c r="J253"/>
  <c r="P253" s="1"/>
  <c r="I253"/>
  <c r="K253" s="1"/>
  <c r="W252"/>
  <c r="N252"/>
  <c r="J252"/>
  <c r="P252" s="1"/>
  <c r="I252"/>
  <c r="I254" s="1"/>
  <c r="U250"/>
  <c r="S250"/>
  <c r="R250"/>
  <c r="M250"/>
  <c r="L250"/>
  <c r="H250"/>
  <c r="F250"/>
  <c r="E250"/>
  <c r="D250"/>
  <c r="C250"/>
  <c r="W249"/>
  <c r="J249"/>
  <c r="P249" s="1"/>
  <c r="I249"/>
  <c r="K249" s="1"/>
  <c r="W248"/>
  <c r="K248"/>
  <c r="O248" s="1"/>
  <c r="J248"/>
  <c r="P248" s="1"/>
  <c r="I248"/>
  <c r="W247"/>
  <c r="J247"/>
  <c r="P247" s="1"/>
  <c r="I247"/>
  <c r="K247" s="1"/>
  <c r="J246"/>
  <c r="N246" s="1"/>
  <c r="I246"/>
  <c r="K246" s="1"/>
  <c r="O246" s="1"/>
  <c r="I245"/>
  <c r="U243"/>
  <c r="S243"/>
  <c r="R243"/>
  <c r="M243"/>
  <c r="L243"/>
  <c r="H243"/>
  <c r="F243"/>
  <c r="E243"/>
  <c r="D243"/>
  <c r="C243"/>
  <c r="W242"/>
  <c r="J242"/>
  <c r="P242" s="1"/>
  <c r="I242"/>
  <c r="K242" s="1"/>
  <c r="W241"/>
  <c r="K241"/>
  <c r="K243" s="1"/>
  <c r="J241"/>
  <c r="P241" s="1"/>
  <c r="I241"/>
  <c r="I243" s="1"/>
  <c r="S239"/>
  <c r="R239"/>
  <c r="M239"/>
  <c r="F239"/>
  <c r="E239"/>
  <c r="D239"/>
  <c r="C239"/>
  <c r="W238"/>
  <c r="V238"/>
  <c r="Q238"/>
  <c r="O238"/>
  <c r="J238"/>
  <c r="N238" s="1"/>
  <c r="W237"/>
  <c r="J237"/>
  <c r="N237" s="1"/>
  <c r="I237"/>
  <c r="I239" s="1"/>
  <c r="O236"/>
  <c r="K236"/>
  <c r="J236"/>
  <c r="N236" s="1"/>
  <c r="S234"/>
  <c r="R234"/>
  <c r="M234"/>
  <c r="H234"/>
  <c r="F234"/>
  <c r="E234"/>
  <c r="D234"/>
  <c r="C234"/>
  <c r="W233"/>
  <c r="K233"/>
  <c r="Q233" s="1"/>
  <c r="J233"/>
  <c r="N233" s="1"/>
  <c r="I233"/>
  <c r="W232"/>
  <c r="N232"/>
  <c r="J232"/>
  <c r="P232" s="1"/>
  <c r="I232"/>
  <c r="K232" s="1"/>
  <c r="W231"/>
  <c r="K231"/>
  <c r="Q231" s="1"/>
  <c r="J231"/>
  <c r="N231" s="1"/>
  <c r="I231"/>
  <c r="W230"/>
  <c r="W234" s="1"/>
  <c r="N230"/>
  <c r="J230"/>
  <c r="P230" s="1"/>
  <c r="P234" s="1"/>
  <c r="I230"/>
  <c r="K230" s="1"/>
  <c r="W229"/>
  <c r="K229"/>
  <c r="Q229" s="1"/>
  <c r="J229"/>
  <c r="N229" s="1"/>
  <c r="I229"/>
  <c r="W228"/>
  <c r="N228"/>
  <c r="J228"/>
  <c r="P228" s="1"/>
  <c r="I228"/>
  <c r="K228" s="1"/>
  <c r="W227"/>
  <c r="K227"/>
  <c r="Q227" s="1"/>
  <c r="J227"/>
  <c r="N227" s="1"/>
  <c r="I227"/>
  <c r="I234" s="1"/>
  <c r="S225"/>
  <c r="R225"/>
  <c r="M225"/>
  <c r="H225"/>
  <c r="G225"/>
  <c r="F225"/>
  <c r="E225"/>
  <c r="D225"/>
  <c r="C225"/>
  <c r="W224"/>
  <c r="J224"/>
  <c r="P224" s="1"/>
  <c r="I224"/>
  <c r="K224" s="1"/>
  <c r="W223"/>
  <c r="K223"/>
  <c r="J223"/>
  <c r="P223" s="1"/>
  <c r="I223"/>
  <c r="W222"/>
  <c r="J222"/>
  <c r="P222" s="1"/>
  <c r="I222"/>
  <c r="K222" s="1"/>
  <c r="W221"/>
  <c r="W225" s="1"/>
  <c r="N221"/>
  <c r="K221"/>
  <c r="O221" s="1"/>
  <c r="J221"/>
  <c r="P221" s="1"/>
  <c r="P225" s="1"/>
  <c r="I221"/>
  <c r="W220"/>
  <c r="J220"/>
  <c r="P220" s="1"/>
  <c r="I220"/>
  <c r="K220" s="1"/>
  <c r="W219"/>
  <c r="K219"/>
  <c r="J219"/>
  <c r="P219" s="1"/>
  <c r="I219"/>
  <c r="W218"/>
  <c r="J218"/>
  <c r="P218" s="1"/>
  <c r="I218"/>
  <c r="K218" s="1"/>
  <c r="W217"/>
  <c r="J217"/>
  <c r="I217"/>
  <c r="K217" s="1"/>
  <c r="W216"/>
  <c r="J216"/>
  <c r="I216"/>
  <c r="K216" s="1"/>
  <c r="Q216" s="1"/>
  <c r="W215"/>
  <c r="J215"/>
  <c r="I215"/>
  <c r="W214"/>
  <c r="J214"/>
  <c r="P214" s="1"/>
  <c r="I214"/>
  <c r="K214" s="1"/>
  <c r="Q214" s="1"/>
  <c r="K213"/>
  <c r="J213"/>
  <c r="S211"/>
  <c r="R211"/>
  <c r="M211"/>
  <c r="F211"/>
  <c r="E211"/>
  <c r="D211"/>
  <c r="C211"/>
  <c r="N210"/>
  <c r="K210"/>
  <c r="O210" s="1"/>
  <c r="J210"/>
  <c r="P210" s="1"/>
  <c r="I210"/>
  <c r="W209"/>
  <c r="P209"/>
  <c r="J209"/>
  <c r="N209" s="1"/>
  <c r="I209"/>
  <c r="K209" s="1"/>
  <c r="Q209" s="1"/>
  <c r="W208"/>
  <c r="P208"/>
  <c r="N208"/>
  <c r="K208"/>
  <c r="O208" s="1"/>
  <c r="I208"/>
  <c r="W207"/>
  <c r="J207"/>
  <c r="P207" s="1"/>
  <c r="I207"/>
  <c r="K207" s="1"/>
  <c r="Q207" s="1"/>
  <c r="W206"/>
  <c r="P206"/>
  <c r="K206"/>
  <c r="O206" s="1"/>
  <c r="J206"/>
  <c r="N206" s="1"/>
  <c r="I206"/>
  <c r="W205"/>
  <c r="N205"/>
  <c r="J205"/>
  <c r="P205" s="1"/>
  <c r="I205"/>
  <c r="K205" s="1"/>
  <c r="Q205" s="1"/>
  <c r="W204"/>
  <c r="P204"/>
  <c r="K204"/>
  <c r="Q204" s="1"/>
  <c r="W203"/>
  <c r="J203"/>
  <c r="I203"/>
  <c r="K203" s="1"/>
  <c r="W202"/>
  <c r="K202"/>
  <c r="J202"/>
  <c r="P202" s="1"/>
  <c r="I202"/>
  <c r="W201"/>
  <c r="J201"/>
  <c r="I201"/>
  <c r="K201" s="1"/>
  <c r="W200"/>
  <c r="P200"/>
  <c r="K200"/>
  <c r="W199"/>
  <c r="J199"/>
  <c r="P199" s="1"/>
  <c r="I199"/>
  <c r="K199" s="1"/>
  <c r="W198"/>
  <c r="J198"/>
  <c r="N198" s="1"/>
  <c r="I198"/>
  <c r="K198" s="1"/>
  <c r="W197"/>
  <c r="N197"/>
  <c r="J197"/>
  <c r="P197" s="1"/>
  <c r="I197"/>
  <c r="K197" s="1"/>
  <c r="O197" s="1"/>
  <c r="W196"/>
  <c r="J196"/>
  <c r="I196"/>
  <c r="K196" s="1"/>
  <c r="W195"/>
  <c r="K195"/>
  <c r="J195"/>
  <c r="P195" s="1"/>
  <c r="I195"/>
  <c r="W194"/>
  <c r="J194"/>
  <c r="N194" s="1"/>
  <c r="I194"/>
  <c r="K194" s="1"/>
  <c r="W193"/>
  <c r="N193"/>
  <c r="K193"/>
  <c r="O193" s="1"/>
  <c r="J193"/>
  <c r="P193" s="1"/>
  <c r="I193"/>
  <c r="W192"/>
  <c r="J192"/>
  <c r="I192"/>
  <c r="K192" s="1"/>
  <c r="U186"/>
  <c r="U187" s="1"/>
  <c r="S186"/>
  <c r="S187" s="1"/>
  <c r="R186"/>
  <c r="R187" s="1"/>
  <c r="M186"/>
  <c r="L186"/>
  <c r="H186"/>
  <c r="H187" s="1"/>
  <c r="F186"/>
  <c r="F187" s="1"/>
  <c r="E186"/>
  <c r="E187" s="1"/>
  <c r="D186"/>
  <c r="D187" s="1"/>
  <c r="C186"/>
  <c r="C187" s="1"/>
  <c r="W185"/>
  <c r="J185"/>
  <c r="P185" s="1"/>
  <c r="I185"/>
  <c r="K185" s="1"/>
  <c r="W184"/>
  <c r="J184"/>
  <c r="I184"/>
  <c r="K184" s="1"/>
  <c r="W183"/>
  <c r="K183"/>
  <c r="J183"/>
  <c r="P183" s="1"/>
  <c r="I183"/>
  <c r="W182"/>
  <c r="J182"/>
  <c r="I182"/>
  <c r="K182" s="1"/>
  <c r="W181"/>
  <c r="K181"/>
  <c r="J181"/>
  <c r="P181" s="1"/>
  <c r="I181"/>
  <c r="W180"/>
  <c r="J180"/>
  <c r="I180"/>
  <c r="K180" s="1"/>
  <c r="W179"/>
  <c r="J179"/>
  <c r="P179" s="1"/>
  <c r="I179"/>
  <c r="K179" s="1"/>
  <c r="W178"/>
  <c r="J178"/>
  <c r="I178"/>
  <c r="K178" s="1"/>
  <c r="W177"/>
  <c r="J177"/>
  <c r="P177" s="1"/>
  <c r="I177"/>
  <c r="K177" s="1"/>
  <c r="W176"/>
  <c r="J176"/>
  <c r="N176" s="1"/>
  <c r="I176"/>
  <c r="K176" s="1"/>
  <c r="W175"/>
  <c r="N175"/>
  <c r="J175"/>
  <c r="P175" s="1"/>
  <c r="I175"/>
  <c r="K175" s="1"/>
  <c r="O175" s="1"/>
  <c r="W174"/>
  <c r="J174"/>
  <c r="N174" s="1"/>
  <c r="I174"/>
  <c r="K174" s="1"/>
  <c r="W173"/>
  <c r="K173"/>
  <c r="J173"/>
  <c r="P173" s="1"/>
  <c r="I173"/>
  <c r="W172"/>
  <c r="K172"/>
  <c r="J172"/>
  <c r="I172"/>
  <c r="W171"/>
  <c r="J171"/>
  <c r="I171"/>
  <c r="K171" s="1"/>
  <c r="W170"/>
  <c r="N170"/>
  <c r="K170"/>
  <c r="O170" s="1"/>
  <c r="J170"/>
  <c r="P170" s="1"/>
  <c r="I170"/>
  <c r="W169"/>
  <c r="J169"/>
  <c r="I169"/>
  <c r="K169" s="1"/>
  <c r="I168"/>
  <c r="U165"/>
  <c r="U166" s="1"/>
  <c r="S165"/>
  <c r="S166" s="1"/>
  <c r="R165"/>
  <c r="R166" s="1"/>
  <c r="M165"/>
  <c r="L165"/>
  <c r="L166" s="1"/>
  <c r="H165"/>
  <c r="H166" s="1"/>
  <c r="F165"/>
  <c r="F166" s="1"/>
  <c r="E165"/>
  <c r="E166" s="1"/>
  <c r="D165"/>
  <c r="D166" s="1"/>
  <c r="C165"/>
  <c r="C166" s="1"/>
  <c r="W164"/>
  <c r="J164"/>
  <c r="P164" s="1"/>
  <c r="I164"/>
  <c r="K164" s="1"/>
  <c r="W163"/>
  <c r="J163"/>
  <c r="I163"/>
  <c r="K163" s="1"/>
  <c r="W162"/>
  <c r="J162"/>
  <c r="P162" s="1"/>
  <c r="I162"/>
  <c r="K162" s="1"/>
  <c r="W161"/>
  <c r="K161"/>
  <c r="J161"/>
  <c r="I161"/>
  <c r="W160"/>
  <c r="J160"/>
  <c r="P160" s="1"/>
  <c r="I160"/>
  <c r="K160" s="1"/>
  <c r="W159"/>
  <c r="K159"/>
  <c r="J159"/>
  <c r="I159"/>
  <c r="W158"/>
  <c r="J158"/>
  <c r="P158" s="1"/>
  <c r="I158"/>
  <c r="K158" s="1"/>
  <c r="W157"/>
  <c r="J157"/>
  <c r="I157"/>
  <c r="K157" s="1"/>
  <c r="W156"/>
  <c r="J156"/>
  <c r="P156" s="1"/>
  <c r="I156"/>
  <c r="K156" s="1"/>
  <c r="W155"/>
  <c r="J155"/>
  <c r="I155"/>
  <c r="K155" s="1"/>
  <c r="W154"/>
  <c r="J154"/>
  <c r="P154" s="1"/>
  <c r="I154"/>
  <c r="K154" s="1"/>
  <c r="W153"/>
  <c r="K153"/>
  <c r="J153"/>
  <c r="I153"/>
  <c r="W152"/>
  <c r="J152"/>
  <c r="P152" s="1"/>
  <c r="I152"/>
  <c r="K152" s="1"/>
  <c r="W151"/>
  <c r="K151"/>
  <c r="J151"/>
  <c r="I151"/>
  <c r="W150"/>
  <c r="J150"/>
  <c r="P150" s="1"/>
  <c r="I150"/>
  <c r="K150" s="1"/>
  <c r="W149"/>
  <c r="J149"/>
  <c r="I149"/>
  <c r="K149" s="1"/>
  <c r="W148"/>
  <c r="J148"/>
  <c r="P148" s="1"/>
  <c r="I148"/>
  <c r="K148" s="1"/>
  <c r="K146"/>
  <c r="J146"/>
  <c r="U144"/>
  <c r="S144"/>
  <c r="R144"/>
  <c r="M144"/>
  <c r="L144"/>
  <c r="H144"/>
  <c r="F144"/>
  <c r="E144"/>
  <c r="D144"/>
  <c r="C144"/>
  <c r="W143"/>
  <c r="J143"/>
  <c r="P143" s="1"/>
  <c r="I143"/>
  <c r="K143" s="1"/>
  <c r="W142"/>
  <c r="V142"/>
  <c r="J142"/>
  <c r="J144" s="1"/>
  <c r="N144" s="1"/>
  <c r="I142"/>
  <c r="K142" s="1"/>
  <c r="K144" s="1"/>
  <c r="K141"/>
  <c r="J141"/>
  <c r="U140"/>
  <c r="S140"/>
  <c r="R140"/>
  <c r="M140"/>
  <c r="L140"/>
  <c r="H140"/>
  <c r="F140"/>
  <c r="E140"/>
  <c r="D140"/>
  <c r="C140"/>
  <c r="W139"/>
  <c r="J139"/>
  <c r="N139" s="1"/>
  <c r="I139"/>
  <c r="K139" s="1"/>
  <c r="O139" s="1"/>
  <c r="W138"/>
  <c r="J138"/>
  <c r="P138" s="1"/>
  <c r="I138"/>
  <c r="K138" s="1"/>
  <c r="W137"/>
  <c r="J137"/>
  <c r="N137" s="1"/>
  <c r="I137"/>
  <c r="K137" s="1"/>
  <c r="O137" s="1"/>
  <c r="W136"/>
  <c r="W140" s="1"/>
  <c r="J136"/>
  <c r="P136" s="1"/>
  <c r="I136"/>
  <c r="I140" s="1"/>
  <c r="U134"/>
  <c r="S134"/>
  <c r="R134"/>
  <c r="M134"/>
  <c r="L134"/>
  <c r="H134"/>
  <c r="F134"/>
  <c r="E134"/>
  <c r="D134"/>
  <c r="C134"/>
  <c r="W133"/>
  <c r="K133"/>
  <c r="O133" s="1"/>
  <c r="J133"/>
  <c r="N133" s="1"/>
  <c r="I133"/>
  <c r="W132"/>
  <c r="N132"/>
  <c r="J132"/>
  <c r="P132" s="1"/>
  <c r="I132"/>
  <c r="K132" s="1"/>
  <c r="W131"/>
  <c r="K131"/>
  <c r="O131" s="1"/>
  <c r="J131"/>
  <c r="N131" s="1"/>
  <c r="I131"/>
  <c r="W130"/>
  <c r="N130"/>
  <c r="J130"/>
  <c r="P130" s="1"/>
  <c r="I130"/>
  <c r="K130" s="1"/>
  <c r="W129"/>
  <c r="K129"/>
  <c r="O129" s="1"/>
  <c r="J129"/>
  <c r="N129" s="1"/>
  <c r="I129"/>
  <c r="W128"/>
  <c r="N128"/>
  <c r="J128"/>
  <c r="P128" s="1"/>
  <c r="I128"/>
  <c r="K128" s="1"/>
  <c r="W127"/>
  <c r="K127"/>
  <c r="J127"/>
  <c r="I127"/>
  <c r="W126"/>
  <c r="N126"/>
  <c r="J126"/>
  <c r="P126" s="1"/>
  <c r="I126"/>
  <c r="K126" s="1"/>
  <c r="W125"/>
  <c r="W134" s="1"/>
  <c r="K125"/>
  <c r="O125" s="1"/>
  <c r="J125"/>
  <c r="N125" s="1"/>
  <c r="I125"/>
  <c r="I134" s="1"/>
  <c r="W124"/>
  <c r="K124"/>
  <c r="Q124" s="1"/>
  <c r="J124"/>
  <c r="P124" s="1"/>
  <c r="K123"/>
  <c r="J123"/>
  <c r="U120"/>
  <c r="S120"/>
  <c r="R120"/>
  <c r="M120"/>
  <c r="L120"/>
  <c r="H120"/>
  <c r="F120"/>
  <c r="E120"/>
  <c r="D120"/>
  <c r="C120"/>
  <c r="W119"/>
  <c r="J119"/>
  <c r="I119"/>
  <c r="K119" s="1"/>
  <c r="W118"/>
  <c r="J118"/>
  <c r="P118" s="1"/>
  <c r="I118"/>
  <c r="K118" s="1"/>
  <c r="W117"/>
  <c r="J117"/>
  <c r="I117"/>
  <c r="K117" s="1"/>
  <c r="W116"/>
  <c r="W120" s="1"/>
  <c r="J116"/>
  <c r="P116" s="1"/>
  <c r="I116"/>
  <c r="I120" s="1"/>
  <c r="U114"/>
  <c r="S114"/>
  <c r="R114"/>
  <c r="M114"/>
  <c r="L114"/>
  <c r="H114"/>
  <c r="F114"/>
  <c r="E114"/>
  <c r="D114"/>
  <c r="C114"/>
  <c r="W113"/>
  <c r="J113"/>
  <c r="I113"/>
  <c r="K113" s="1"/>
  <c r="W112"/>
  <c r="J112"/>
  <c r="P112" s="1"/>
  <c r="I112"/>
  <c r="K112" s="1"/>
  <c r="W111"/>
  <c r="J111"/>
  <c r="I111"/>
  <c r="K111" s="1"/>
  <c r="W110"/>
  <c r="W114" s="1"/>
  <c r="J110"/>
  <c r="P110" s="1"/>
  <c r="I110"/>
  <c r="I114" s="1"/>
  <c r="W109"/>
  <c r="Q109"/>
  <c r="P109"/>
  <c r="U108"/>
  <c r="S108"/>
  <c r="R108"/>
  <c r="M108"/>
  <c r="L108"/>
  <c r="H108"/>
  <c r="F108"/>
  <c r="E108"/>
  <c r="D108"/>
  <c r="C108"/>
  <c r="W107"/>
  <c r="J107"/>
  <c r="I107"/>
  <c r="K107" s="1"/>
  <c r="W106"/>
  <c r="J106"/>
  <c r="P106" s="1"/>
  <c r="I106"/>
  <c r="K106" s="1"/>
  <c r="W105"/>
  <c r="J105"/>
  <c r="N105" s="1"/>
  <c r="I105"/>
  <c r="K105" s="1"/>
  <c r="O105" s="1"/>
  <c r="W104"/>
  <c r="W108" s="1"/>
  <c r="J104"/>
  <c r="P104" s="1"/>
  <c r="I104"/>
  <c r="W103"/>
  <c r="V103"/>
  <c r="X103" s="1"/>
  <c r="Q103"/>
  <c r="P103"/>
  <c r="U102"/>
  <c r="S102"/>
  <c r="R102"/>
  <c r="M102"/>
  <c r="L102"/>
  <c r="H102"/>
  <c r="F102"/>
  <c r="E102"/>
  <c r="D102"/>
  <c r="C102"/>
  <c r="W101"/>
  <c r="K101"/>
  <c r="J101"/>
  <c r="P101" s="1"/>
  <c r="I101"/>
  <c r="W100"/>
  <c r="J100"/>
  <c r="N100" s="1"/>
  <c r="I100"/>
  <c r="K100" s="1"/>
  <c r="W99"/>
  <c r="K99"/>
  <c r="O99" s="1"/>
  <c r="J99"/>
  <c r="P99" s="1"/>
  <c r="I99"/>
  <c r="W98"/>
  <c r="W102" s="1"/>
  <c r="J98"/>
  <c r="J102" s="1"/>
  <c r="I98"/>
  <c r="K98" s="1"/>
  <c r="W97"/>
  <c r="V97"/>
  <c r="X97" s="1"/>
  <c r="Q97"/>
  <c r="P97"/>
  <c r="U96"/>
  <c r="S96"/>
  <c r="R96"/>
  <c r="M96"/>
  <c r="L96"/>
  <c r="H96"/>
  <c r="F96"/>
  <c r="E96"/>
  <c r="D96"/>
  <c r="C96"/>
  <c r="W95"/>
  <c r="N95"/>
  <c r="J95"/>
  <c r="P95" s="1"/>
  <c r="I95"/>
  <c r="K95" s="1"/>
  <c r="W94"/>
  <c r="J94"/>
  <c r="N94" s="1"/>
  <c r="I94"/>
  <c r="K94" s="1"/>
  <c r="O94" s="1"/>
  <c r="W93"/>
  <c r="W96" s="1"/>
  <c r="J93"/>
  <c r="P93" s="1"/>
  <c r="I93"/>
  <c r="K93" s="1"/>
  <c r="W92"/>
  <c r="J92"/>
  <c r="N92" s="1"/>
  <c r="I92"/>
  <c r="I96" s="1"/>
  <c r="W91"/>
  <c r="V91"/>
  <c r="X91" s="1"/>
  <c r="Q91"/>
  <c r="P91"/>
  <c r="U90"/>
  <c r="S90"/>
  <c r="R90"/>
  <c r="M90"/>
  <c r="L90"/>
  <c r="H90"/>
  <c r="F90"/>
  <c r="E90"/>
  <c r="D90"/>
  <c r="C90"/>
  <c r="W89"/>
  <c r="J89"/>
  <c r="I89"/>
  <c r="K89" s="1"/>
  <c r="W88"/>
  <c r="J88"/>
  <c r="P88" s="1"/>
  <c r="I88"/>
  <c r="K88" s="1"/>
  <c r="W87"/>
  <c r="Q87"/>
  <c r="P87"/>
  <c r="W86"/>
  <c r="W90" s="1"/>
  <c r="N86"/>
  <c r="J86"/>
  <c r="P86" s="1"/>
  <c r="I86"/>
  <c r="W85"/>
  <c r="V85"/>
  <c r="X85" s="1"/>
  <c r="J85"/>
  <c r="P85" s="1"/>
  <c r="I85"/>
  <c r="K85" s="1"/>
  <c r="Q85" s="1"/>
  <c r="W84"/>
  <c r="V84"/>
  <c r="X84" s="1"/>
  <c r="Q84"/>
  <c r="P84"/>
  <c r="U83"/>
  <c r="S83"/>
  <c r="R83"/>
  <c r="M83"/>
  <c r="O83" s="1"/>
  <c r="L83"/>
  <c r="K83"/>
  <c r="I83"/>
  <c r="H83"/>
  <c r="F83"/>
  <c r="E83"/>
  <c r="D83"/>
  <c r="C83"/>
  <c r="W82"/>
  <c r="W83" s="1"/>
  <c r="Q82"/>
  <c r="Q83" s="1"/>
  <c r="O82"/>
  <c r="J82"/>
  <c r="J83" s="1"/>
  <c r="U81"/>
  <c r="S81"/>
  <c r="R81"/>
  <c r="M81"/>
  <c r="L81"/>
  <c r="H81"/>
  <c r="F81"/>
  <c r="E81"/>
  <c r="D81"/>
  <c r="C81"/>
  <c r="W80"/>
  <c r="K80"/>
  <c r="Q80" s="1"/>
  <c r="J80"/>
  <c r="I80"/>
  <c r="W79"/>
  <c r="W81" s="1"/>
  <c r="N79"/>
  <c r="J79"/>
  <c r="P79" s="1"/>
  <c r="I79"/>
  <c r="O79" s="1"/>
  <c r="W78"/>
  <c r="V78"/>
  <c r="X78" s="1"/>
  <c r="Q78"/>
  <c r="P78"/>
  <c r="S76"/>
  <c r="S77" s="1"/>
  <c r="R76"/>
  <c r="M76"/>
  <c r="H76"/>
  <c r="F76"/>
  <c r="F77" s="1"/>
  <c r="E76"/>
  <c r="E77" s="1"/>
  <c r="D76"/>
  <c r="C76"/>
  <c r="W75"/>
  <c r="J75"/>
  <c r="P75" s="1"/>
  <c r="I75"/>
  <c r="K75" s="1"/>
  <c r="W74"/>
  <c r="N74"/>
  <c r="K74"/>
  <c r="O74" s="1"/>
  <c r="J74"/>
  <c r="P74" s="1"/>
  <c r="I74"/>
  <c r="W73"/>
  <c r="J73"/>
  <c r="P73" s="1"/>
  <c r="I73"/>
  <c r="K73" s="1"/>
  <c r="W72"/>
  <c r="K72"/>
  <c r="J72"/>
  <c r="P72" s="1"/>
  <c r="I72"/>
  <c r="W71"/>
  <c r="J71"/>
  <c r="P71" s="1"/>
  <c r="I71"/>
  <c r="K71" s="1"/>
  <c r="W70"/>
  <c r="K70"/>
  <c r="O70" s="1"/>
  <c r="J70"/>
  <c r="P70" s="1"/>
  <c r="I70"/>
  <c r="W69"/>
  <c r="J69"/>
  <c r="P69" s="1"/>
  <c r="I69"/>
  <c r="K69" s="1"/>
  <c r="W68"/>
  <c r="K68"/>
  <c r="O68" s="1"/>
  <c r="J68"/>
  <c r="P68" s="1"/>
  <c r="I68"/>
  <c r="W67"/>
  <c r="J67"/>
  <c r="P67" s="1"/>
  <c r="I67"/>
  <c r="K67" s="1"/>
  <c r="W66"/>
  <c r="J66"/>
  <c r="P66" s="1"/>
  <c r="I66"/>
  <c r="K66" s="1"/>
  <c r="W65"/>
  <c r="J65"/>
  <c r="I65"/>
  <c r="K65" s="1"/>
  <c r="W64"/>
  <c r="J64"/>
  <c r="I64"/>
  <c r="K64" s="1"/>
  <c r="O64" s="1"/>
  <c r="W63"/>
  <c r="J63"/>
  <c r="I63"/>
  <c r="K63" s="1"/>
  <c r="W62"/>
  <c r="J62"/>
  <c r="I62"/>
  <c r="K62" s="1"/>
  <c r="O62" s="1"/>
  <c r="W61"/>
  <c r="J61"/>
  <c r="P61" s="1"/>
  <c r="I61"/>
  <c r="K61" s="1"/>
  <c r="W60"/>
  <c r="J60"/>
  <c r="P60" s="1"/>
  <c r="I60"/>
  <c r="K60" s="1"/>
  <c r="W59"/>
  <c r="J59"/>
  <c r="P59" s="1"/>
  <c r="I59"/>
  <c r="K59" s="1"/>
  <c r="W58"/>
  <c r="N58"/>
  <c r="J58"/>
  <c r="P58" s="1"/>
  <c r="I58"/>
  <c r="K58" s="1"/>
  <c r="O58" s="1"/>
  <c r="W57"/>
  <c r="J57"/>
  <c r="P57" s="1"/>
  <c r="I57"/>
  <c r="K57" s="1"/>
  <c r="W56"/>
  <c r="K56"/>
  <c r="J56"/>
  <c r="P56" s="1"/>
  <c r="I56"/>
  <c r="W55"/>
  <c r="J55"/>
  <c r="P55" s="1"/>
  <c r="I55"/>
  <c r="K55" s="1"/>
  <c r="W54"/>
  <c r="W76" s="1"/>
  <c r="W77" s="1"/>
  <c r="N54"/>
  <c r="K54"/>
  <c r="J54"/>
  <c r="P54" s="1"/>
  <c r="P76" s="1"/>
  <c r="P77" s="1"/>
  <c r="I54"/>
  <c r="U52"/>
  <c r="S52"/>
  <c r="R52"/>
  <c r="M52"/>
  <c r="L52"/>
  <c r="H52"/>
  <c r="F52"/>
  <c r="E52"/>
  <c r="D52"/>
  <c r="D77" s="1"/>
  <c r="C52"/>
  <c r="W51"/>
  <c r="J51"/>
  <c r="P51" s="1"/>
  <c r="I51"/>
  <c r="K51" s="1"/>
  <c r="W50"/>
  <c r="J50"/>
  <c r="P50" s="1"/>
  <c r="I50"/>
  <c r="K50" s="1"/>
  <c r="W49"/>
  <c r="J49"/>
  <c r="I49"/>
  <c r="K49" s="1"/>
  <c r="Q49" s="1"/>
  <c r="W48"/>
  <c r="K48"/>
  <c r="J48"/>
  <c r="P48" s="1"/>
  <c r="I48"/>
  <c r="W47"/>
  <c r="V47"/>
  <c r="X47" s="1"/>
  <c r="Q47"/>
  <c r="P47"/>
  <c r="W46"/>
  <c r="V46"/>
  <c r="X46" s="1"/>
  <c r="Q46"/>
  <c r="P46"/>
  <c r="H45"/>
  <c r="S44"/>
  <c r="S45" s="1"/>
  <c r="M44"/>
  <c r="M45" s="1"/>
  <c r="H44"/>
  <c r="F44"/>
  <c r="F45" s="1"/>
  <c r="E44"/>
  <c r="E45" s="1"/>
  <c r="D44"/>
  <c r="D45" s="1"/>
  <c r="C44"/>
  <c r="C45" s="1"/>
  <c r="J43"/>
  <c r="P43" s="1"/>
  <c r="I43"/>
  <c r="K43" s="1"/>
  <c r="J42"/>
  <c r="N42" s="1"/>
  <c r="I42"/>
  <c r="K42" s="1"/>
  <c r="O42" s="1"/>
  <c r="J41"/>
  <c r="I41"/>
  <c r="J40"/>
  <c r="I40"/>
  <c r="K40" s="1"/>
  <c r="J39"/>
  <c r="P39" s="1"/>
  <c r="I39"/>
  <c r="K39" s="1"/>
  <c r="W38"/>
  <c r="K38"/>
  <c r="O38" s="1"/>
  <c r="J38"/>
  <c r="N38" s="1"/>
  <c r="I38"/>
  <c r="N37"/>
  <c r="J37"/>
  <c r="P37" s="1"/>
  <c r="I37"/>
  <c r="K37" s="1"/>
  <c r="J36"/>
  <c r="N36" s="1"/>
  <c r="I36"/>
  <c r="K36" s="1"/>
  <c r="O36" s="1"/>
  <c r="N35"/>
  <c r="J35"/>
  <c r="P35" s="1"/>
  <c r="I35"/>
  <c r="K35" s="1"/>
  <c r="K34"/>
  <c r="J34"/>
  <c r="I34"/>
  <c r="N33"/>
  <c r="J33"/>
  <c r="P33" s="1"/>
  <c r="I33"/>
  <c r="K33" s="1"/>
  <c r="J32"/>
  <c r="N32" s="1"/>
  <c r="I32"/>
  <c r="K32" s="1"/>
  <c r="O32" s="1"/>
  <c r="J31"/>
  <c r="P31" s="1"/>
  <c r="I31"/>
  <c r="K31" s="1"/>
  <c r="K30"/>
  <c r="O30" s="1"/>
  <c r="J30"/>
  <c r="N30" s="1"/>
  <c r="I30"/>
  <c r="J29"/>
  <c r="P29" s="1"/>
  <c r="I29"/>
  <c r="K29" s="1"/>
  <c r="J28"/>
  <c r="I28"/>
  <c r="K28" s="1"/>
  <c r="N27"/>
  <c r="J27"/>
  <c r="P27" s="1"/>
  <c r="I27"/>
  <c r="K27" s="1"/>
  <c r="K26"/>
  <c r="J26"/>
  <c r="I26"/>
  <c r="J25"/>
  <c r="P25" s="1"/>
  <c r="I25"/>
  <c r="K25" s="1"/>
  <c r="K24"/>
  <c r="O24" s="1"/>
  <c r="J24"/>
  <c r="N24" s="1"/>
  <c r="I24"/>
  <c r="N23"/>
  <c r="J23"/>
  <c r="P23" s="1"/>
  <c r="P44" s="1"/>
  <c r="P45" s="1"/>
  <c r="I23"/>
  <c r="K23" s="1"/>
  <c r="O22"/>
  <c r="U21"/>
  <c r="S21"/>
  <c r="R21"/>
  <c r="M21"/>
  <c r="L21"/>
  <c r="H21"/>
  <c r="F21"/>
  <c r="E21"/>
  <c r="D21"/>
  <c r="C21"/>
  <c r="W20"/>
  <c r="K20"/>
  <c r="O20" s="1"/>
  <c r="J20"/>
  <c r="P20" s="1"/>
  <c r="I20"/>
  <c r="W19"/>
  <c r="J19"/>
  <c r="P19" s="1"/>
  <c r="I19"/>
  <c r="K19" s="1"/>
  <c r="W18"/>
  <c r="J18"/>
  <c r="N18" s="1"/>
  <c r="I18"/>
  <c r="O18" s="1"/>
  <c r="W17"/>
  <c r="W21" s="1"/>
  <c r="J17"/>
  <c r="N17" s="1"/>
  <c r="I17"/>
  <c r="K17" s="1"/>
  <c r="K16"/>
  <c r="J16"/>
  <c r="K15"/>
  <c r="J15"/>
  <c r="K14"/>
  <c r="J14"/>
  <c r="K13"/>
  <c r="J13"/>
  <c r="K12"/>
  <c r="J12"/>
  <c r="K11"/>
  <c r="J11"/>
  <c r="K10"/>
  <c r="J10"/>
  <c r="K9"/>
  <c r="J9"/>
  <c r="N8"/>
  <c r="K8"/>
  <c r="J8"/>
  <c r="K7"/>
  <c r="J7"/>
  <c r="Q217" l="1"/>
  <c r="Q225" s="1"/>
  <c r="O217"/>
  <c r="X238"/>
  <c r="X239" s="1"/>
  <c r="V239"/>
  <c r="P267"/>
  <c r="P272" s="1"/>
  <c r="J272"/>
  <c r="V144"/>
  <c r="X142"/>
  <c r="X144" s="1"/>
  <c r="N196"/>
  <c r="J211"/>
  <c r="X348"/>
  <c r="X358" s="1"/>
  <c r="X381" s="1"/>
  <c r="V358"/>
  <c r="V381" s="1"/>
  <c r="M121"/>
  <c r="S381"/>
  <c r="N83"/>
  <c r="I102"/>
  <c r="D121"/>
  <c r="D340" s="1"/>
  <c r="D345" s="1"/>
  <c r="D382" s="1"/>
  <c r="U121"/>
  <c r="J186"/>
  <c r="J187" s="1"/>
  <c r="W254"/>
  <c r="N276"/>
  <c r="P337"/>
  <c r="R381"/>
  <c r="N31"/>
  <c r="I44"/>
  <c r="I45" s="1"/>
  <c r="R77"/>
  <c r="R340" s="1"/>
  <c r="R345" s="1"/>
  <c r="R382" s="1"/>
  <c r="M77"/>
  <c r="K92"/>
  <c r="K96" s="1"/>
  <c r="N93"/>
  <c r="K110"/>
  <c r="Q110" s="1"/>
  <c r="K116"/>
  <c r="C121"/>
  <c r="H121"/>
  <c r="H340" s="1"/>
  <c r="H345" s="1"/>
  <c r="H382" s="1"/>
  <c r="S121"/>
  <c r="S340" s="1"/>
  <c r="S345" s="1"/>
  <c r="S382" s="1"/>
  <c r="W165"/>
  <c r="W166" s="1"/>
  <c r="O209"/>
  <c r="N214"/>
  <c r="P238"/>
  <c r="P239" s="1"/>
  <c r="K252"/>
  <c r="K254" s="1"/>
  <c r="O254" s="1"/>
  <c r="N264"/>
  <c r="O279"/>
  <c r="N286"/>
  <c r="O289"/>
  <c r="N290"/>
  <c r="N293"/>
  <c r="N317"/>
  <c r="N318"/>
  <c r="K335"/>
  <c r="N343"/>
  <c r="I380"/>
  <c r="I381" s="1"/>
  <c r="D381"/>
  <c r="M381"/>
  <c r="P62"/>
  <c r="L62"/>
  <c r="P64"/>
  <c r="L64"/>
  <c r="N64" s="1"/>
  <c r="P217"/>
  <c r="N217"/>
  <c r="X274"/>
  <c r="X276" s="1"/>
  <c r="V276"/>
  <c r="P63"/>
  <c r="L63"/>
  <c r="P65"/>
  <c r="L65"/>
  <c r="P237"/>
  <c r="J239"/>
  <c r="N239" s="1"/>
  <c r="E121"/>
  <c r="W52"/>
  <c r="L121"/>
  <c r="W211"/>
  <c r="I326"/>
  <c r="W358"/>
  <c r="J21"/>
  <c r="N21" s="1"/>
  <c r="N20"/>
  <c r="I76"/>
  <c r="N68"/>
  <c r="N70"/>
  <c r="C77"/>
  <c r="H77"/>
  <c r="P82"/>
  <c r="P83" s="1"/>
  <c r="I90"/>
  <c r="J96"/>
  <c r="N96" s="1"/>
  <c r="N99"/>
  <c r="I108"/>
  <c r="I121" s="1"/>
  <c r="F121"/>
  <c r="R121"/>
  <c r="N136"/>
  <c r="N138"/>
  <c r="D188"/>
  <c r="N186"/>
  <c r="Q206"/>
  <c r="N207"/>
  <c r="Q210"/>
  <c r="N248"/>
  <c r="O260"/>
  <c r="K261"/>
  <c r="O261" s="1"/>
  <c r="K264"/>
  <c r="O264" s="1"/>
  <c r="K281"/>
  <c r="Q281" s="1"/>
  <c r="N282"/>
  <c r="N284"/>
  <c r="N305"/>
  <c r="O330"/>
  <c r="K333"/>
  <c r="P336"/>
  <c r="C381"/>
  <c r="H381"/>
  <c r="X295"/>
  <c r="X326" s="1"/>
  <c r="V326"/>
  <c r="V340" s="1"/>
  <c r="W186"/>
  <c r="W187" s="1"/>
  <c r="W250"/>
  <c r="O333"/>
  <c r="W272"/>
  <c r="V272"/>
  <c r="W144"/>
  <c r="W243"/>
  <c r="U188"/>
  <c r="Q31"/>
  <c r="O31"/>
  <c r="Q39"/>
  <c r="Q29"/>
  <c r="Q37"/>
  <c r="O37"/>
  <c r="Q17"/>
  <c r="Q23"/>
  <c r="O23"/>
  <c r="Q25"/>
  <c r="Q33"/>
  <c r="O33"/>
  <c r="Q19"/>
  <c r="Q27"/>
  <c r="O27"/>
  <c r="Q35"/>
  <c r="O35"/>
  <c r="Q43"/>
  <c r="Q69"/>
  <c r="O69"/>
  <c r="Q88"/>
  <c r="K165"/>
  <c r="K166" s="1"/>
  <c r="Q148"/>
  <c r="Q156"/>
  <c r="Q164"/>
  <c r="K52"/>
  <c r="O52" s="1"/>
  <c r="Q59"/>
  <c r="Q67"/>
  <c r="O67"/>
  <c r="Q75"/>
  <c r="Q89"/>
  <c r="Q95"/>
  <c r="O95"/>
  <c r="Q98"/>
  <c r="K102"/>
  <c r="O102" s="1"/>
  <c r="Q113"/>
  <c r="Q119"/>
  <c r="Q132"/>
  <c r="O132"/>
  <c r="Q138"/>
  <c r="O138"/>
  <c r="Q154"/>
  <c r="Q162"/>
  <c r="Q174"/>
  <c r="O174"/>
  <c r="Q182"/>
  <c r="K211"/>
  <c r="O211" s="1"/>
  <c r="Q192"/>
  <c r="O192"/>
  <c r="Q203"/>
  <c r="Q20"/>
  <c r="P34"/>
  <c r="P36"/>
  <c r="P38"/>
  <c r="O17"/>
  <c r="K18"/>
  <c r="Q18" s="1"/>
  <c r="I21"/>
  <c r="V21"/>
  <c r="V45" s="1"/>
  <c r="Q24"/>
  <c r="Q26"/>
  <c r="Q28"/>
  <c r="Q30"/>
  <c r="Q32"/>
  <c r="Q34"/>
  <c r="Q36"/>
  <c r="Q38"/>
  <c r="Q40"/>
  <c r="Q42"/>
  <c r="J44"/>
  <c r="N44" s="1"/>
  <c r="O96"/>
  <c r="N102"/>
  <c r="W121"/>
  <c r="E188"/>
  <c r="O186"/>
  <c r="Q61"/>
  <c r="Q126"/>
  <c r="O126"/>
  <c r="Q169"/>
  <c r="K186"/>
  <c r="K187" s="1"/>
  <c r="K188" s="1"/>
  <c r="O169"/>
  <c r="Q176"/>
  <c r="O176"/>
  <c r="P49"/>
  <c r="P52" s="1"/>
  <c r="J52"/>
  <c r="N52" s="1"/>
  <c r="Q55"/>
  <c r="O55"/>
  <c r="Q63"/>
  <c r="O63"/>
  <c r="Q71"/>
  <c r="Q128"/>
  <c r="O128"/>
  <c r="Q150"/>
  <c r="Q158"/>
  <c r="Q171"/>
  <c r="Q178"/>
  <c r="Q196"/>
  <c r="O196"/>
  <c r="P26"/>
  <c r="P30"/>
  <c r="K41"/>
  <c r="I52"/>
  <c r="I77" s="1"/>
  <c r="Q48"/>
  <c r="K76"/>
  <c r="O165"/>
  <c r="W188"/>
  <c r="C188"/>
  <c r="H188"/>
  <c r="S188"/>
  <c r="Q100"/>
  <c r="O100"/>
  <c r="Q184"/>
  <c r="Q194"/>
  <c r="O194"/>
  <c r="Q50"/>
  <c r="Q51"/>
  <c r="O51"/>
  <c r="Q57"/>
  <c r="Q65"/>
  <c r="O65"/>
  <c r="Q73"/>
  <c r="Q93"/>
  <c r="O93"/>
  <c r="Q106"/>
  <c r="Q111"/>
  <c r="K114"/>
  <c r="O114" s="1"/>
  <c r="Q117"/>
  <c r="K120"/>
  <c r="Q130"/>
  <c r="O130"/>
  <c r="Q143"/>
  <c r="Q152"/>
  <c r="Q160"/>
  <c r="Q180"/>
  <c r="Q198"/>
  <c r="O198"/>
  <c r="Q201"/>
  <c r="P18"/>
  <c r="P24"/>
  <c r="P28"/>
  <c r="P32"/>
  <c r="P40"/>
  <c r="P42"/>
  <c r="P17"/>
  <c r="J45"/>
  <c r="N45" s="1"/>
  <c r="P41"/>
  <c r="O144"/>
  <c r="F188"/>
  <c r="R188"/>
  <c r="Q220"/>
  <c r="O228"/>
  <c r="Q228"/>
  <c r="O286"/>
  <c r="Q286"/>
  <c r="Q292"/>
  <c r="O292"/>
  <c r="O297"/>
  <c r="Q297"/>
  <c r="Q303"/>
  <c r="O303"/>
  <c r="Q309"/>
  <c r="O309"/>
  <c r="O343"/>
  <c r="Q343"/>
  <c r="Q344" s="1"/>
  <c r="Q350"/>
  <c r="O364"/>
  <c r="Q364"/>
  <c r="O370"/>
  <c r="Q370"/>
  <c r="Q54"/>
  <c r="Q56"/>
  <c r="Q58"/>
  <c r="Q60"/>
  <c r="Q62"/>
  <c r="Q64"/>
  <c r="Q66"/>
  <c r="Q68"/>
  <c r="Q70"/>
  <c r="Q72"/>
  <c r="Q74"/>
  <c r="J76"/>
  <c r="P80"/>
  <c r="P81" s="1"/>
  <c r="P89"/>
  <c r="P90" s="1"/>
  <c r="Q92"/>
  <c r="Q94"/>
  <c r="P98"/>
  <c r="P100"/>
  <c r="Q105"/>
  <c r="Q107"/>
  <c r="P111"/>
  <c r="P113"/>
  <c r="P114" s="1"/>
  <c r="P117"/>
  <c r="P120" s="1"/>
  <c r="P119"/>
  <c r="Q125"/>
  <c r="Q127"/>
  <c r="Q129"/>
  <c r="Q131"/>
  <c r="Q133"/>
  <c r="Q137"/>
  <c r="Q139"/>
  <c r="Q142"/>
  <c r="Q149"/>
  <c r="Q151"/>
  <c r="Q153"/>
  <c r="Q155"/>
  <c r="Q157"/>
  <c r="Q159"/>
  <c r="Q161"/>
  <c r="Q163"/>
  <c r="J165"/>
  <c r="P169"/>
  <c r="P186" s="1"/>
  <c r="P187" s="1"/>
  <c r="P171"/>
  <c r="P174"/>
  <c r="P176"/>
  <c r="P178"/>
  <c r="P180"/>
  <c r="P182"/>
  <c r="P184"/>
  <c r="I186"/>
  <c r="I187" s="1"/>
  <c r="M187"/>
  <c r="P192"/>
  <c r="P194"/>
  <c r="P196"/>
  <c r="P211" s="1"/>
  <c r="P198"/>
  <c r="P201"/>
  <c r="P203"/>
  <c r="I211"/>
  <c r="E340"/>
  <c r="E345" s="1"/>
  <c r="E382" s="1"/>
  <c r="J225"/>
  <c r="N225" s="1"/>
  <c r="Q222"/>
  <c r="O222"/>
  <c r="O230"/>
  <c r="Q230"/>
  <c r="Q234" s="1"/>
  <c r="Q242"/>
  <c r="O270"/>
  <c r="Q270"/>
  <c r="O299"/>
  <c r="Q299"/>
  <c r="Q311"/>
  <c r="O311"/>
  <c r="Q314"/>
  <c r="Q320"/>
  <c r="N344"/>
  <c r="Q352"/>
  <c r="O368"/>
  <c r="Q368"/>
  <c r="O376"/>
  <c r="Q376"/>
  <c r="Q377"/>
  <c r="O378"/>
  <c r="Q378"/>
  <c r="Q379"/>
  <c r="O379"/>
  <c r="N51"/>
  <c r="N55"/>
  <c r="N63"/>
  <c r="N65"/>
  <c r="N67"/>
  <c r="N69"/>
  <c r="K79"/>
  <c r="J81"/>
  <c r="N81" s="1"/>
  <c r="K86"/>
  <c r="J90"/>
  <c r="N90" s="1"/>
  <c r="P92"/>
  <c r="P94"/>
  <c r="Q99"/>
  <c r="Q101"/>
  <c r="P105"/>
  <c r="P108" s="1"/>
  <c r="P107"/>
  <c r="Q112"/>
  <c r="J114"/>
  <c r="N114" s="1"/>
  <c r="Q116"/>
  <c r="Q120" s="1"/>
  <c r="Q118"/>
  <c r="J120"/>
  <c r="P125"/>
  <c r="P127"/>
  <c r="P129"/>
  <c r="P131"/>
  <c r="P133"/>
  <c r="K134"/>
  <c r="O134" s="1"/>
  <c r="P137"/>
  <c r="P140" s="1"/>
  <c r="P139"/>
  <c r="P142"/>
  <c r="P144" s="1"/>
  <c r="I144"/>
  <c r="P149"/>
  <c r="P151"/>
  <c r="P153"/>
  <c r="P155"/>
  <c r="P157"/>
  <c r="P159"/>
  <c r="P161"/>
  <c r="P163"/>
  <c r="I165"/>
  <c r="I166" s="1"/>
  <c r="M166"/>
  <c r="O166" s="1"/>
  <c r="Q170"/>
  <c r="Q173"/>
  <c r="Q175"/>
  <c r="Q177"/>
  <c r="Q179"/>
  <c r="Q181"/>
  <c r="Q183"/>
  <c r="Q185"/>
  <c r="L187"/>
  <c r="Q193"/>
  <c r="Q195"/>
  <c r="Q197"/>
  <c r="Q199"/>
  <c r="Q200"/>
  <c r="Q202"/>
  <c r="O207"/>
  <c r="P250"/>
  <c r="K215"/>
  <c r="I225"/>
  <c r="Q224"/>
  <c r="O232"/>
  <c r="Q232"/>
  <c r="K250"/>
  <c r="O250" s="1"/>
  <c r="Q247"/>
  <c r="O247"/>
  <c r="Q253"/>
  <c r="O253"/>
  <c r="O282"/>
  <c r="Q282"/>
  <c r="O301"/>
  <c r="Q301"/>
  <c r="Q316"/>
  <c r="O322"/>
  <c r="Q322"/>
  <c r="Q354"/>
  <c r="O366"/>
  <c r="Q366"/>
  <c r="O374"/>
  <c r="Q374"/>
  <c r="O54"/>
  <c r="I81"/>
  <c r="N82"/>
  <c r="O92"/>
  <c r="K104"/>
  <c r="J108"/>
  <c r="N108" s="1"/>
  <c r="J134"/>
  <c r="N134" s="1"/>
  <c r="K136"/>
  <c r="J140"/>
  <c r="N140" s="1"/>
  <c r="N169"/>
  <c r="N192"/>
  <c r="Q208"/>
  <c r="P216"/>
  <c r="P243"/>
  <c r="C340"/>
  <c r="C345" s="1"/>
  <c r="C382" s="1"/>
  <c r="O214"/>
  <c r="Q218"/>
  <c r="O218"/>
  <c r="Q249"/>
  <c r="O249"/>
  <c r="O284"/>
  <c r="Q284"/>
  <c r="O295"/>
  <c r="Q295"/>
  <c r="Q307"/>
  <c r="O307"/>
  <c r="Q324"/>
  <c r="O337"/>
  <c r="Q337"/>
  <c r="Q356"/>
  <c r="O362"/>
  <c r="Q362"/>
  <c r="O372"/>
  <c r="Q372"/>
  <c r="O205"/>
  <c r="N211"/>
  <c r="P254"/>
  <c r="N265"/>
  <c r="F340"/>
  <c r="F345" s="1"/>
  <c r="F382" s="1"/>
  <c r="Q219"/>
  <c r="Q221"/>
  <c r="Q223"/>
  <c r="P227"/>
  <c r="P229"/>
  <c r="P231"/>
  <c r="P233"/>
  <c r="K234"/>
  <c r="O234" s="1"/>
  <c r="Q241"/>
  <c r="J243"/>
  <c r="Q248"/>
  <c r="J250"/>
  <c r="N250" s="1"/>
  <c r="J254"/>
  <c r="N254" s="1"/>
  <c r="P257"/>
  <c r="P258" s="1"/>
  <c r="K258"/>
  <c r="J261"/>
  <c r="N261" s="1"/>
  <c r="Q264"/>
  <c r="Q265" s="1"/>
  <c r="P269"/>
  <c r="P271"/>
  <c r="P275"/>
  <c r="P276" s="1"/>
  <c r="P281"/>
  <c r="P283"/>
  <c r="P285"/>
  <c r="Q287"/>
  <c r="P288"/>
  <c r="Q291"/>
  <c r="P294"/>
  <c r="P296"/>
  <c r="P298"/>
  <c r="P300"/>
  <c r="P302"/>
  <c r="Q305"/>
  <c r="P306"/>
  <c r="Q308"/>
  <c r="Q310"/>
  <c r="Q312"/>
  <c r="P313"/>
  <c r="P315"/>
  <c r="Q317"/>
  <c r="Q318"/>
  <c r="P319"/>
  <c r="P321"/>
  <c r="P323"/>
  <c r="Q325"/>
  <c r="P338"/>
  <c r="P342"/>
  <c r="P344" s="1"/>
  <c r="I344"/>
  <c r="P349"/>
  <c r="P351"/>
  <c r="P353"/>
  <c r="P355"/>
  <c r="P357"/>
  <c r="P361"/>
  <c r="P363"/>
  <c r="P365"/>
  <c r="N366"/>
  <c r="P367"/>
  <c r="N368"/>
  <c r="P369"/>
  <c r="N370"/>
  <c r="P371"/>
  <c r="N372"/>
  <c r="P373"/>
  <c r="N374"/>
  <c r="P375"/>
  <c r="N376"/>
  <c r="P377"/>
  <c r="N378"/>
  <c r="P379"/>
  <c r="N218"/>
  <c r="N222"/>
  <c r="O227"/>
  <c r="O229"/>
  <c r="O231"/>
  <c r="O233"/>
  <c r="J234"/>
  <c r="N234" s="1"/>
  <c r="K237"/>
  <c r="N247"/>
  <c r="N249"/>
  <c r="I250"/>
  <c r="N253"/>
  <c r="J258"/>
  <c r="N260"/>
  <c r="P264"/>
  <c r="P265" s="1"/>
  <c r="K265"/>
  <c r="O265" s="1"/>
  <c r="N267"/>
  <c r="O269"/>
  <c r="O271"/>
  <c r="N272"/>
  <c r="K274"/>
  <c r="K276" s="1"/>
  <c r="O276" s="1"/>
  <c r="O275"/>
  <c r="N279"/>
  <c r="O281"/>
  <c r="O283"/>
  <c r="O285"/>
  <c r="O288"/>
  <c r="N289"/>
  <c r="N292"/>
  <c r="O294"/>
  <c r="O296"/>
  <c r="O298"/>
  <c r="O300"/>
  <c r="O302"/>
  <c r="N303"/>
  <c r="O306"/>
  <c r="N307"/>
  <c r="N309"/>
  <c r="N311"/>
  <c r="O313"/>
  <c r="K326"/>
  <c r="O326" s="1"/>
  <c r="J333"/>
  <c r="N333" s="1"/>
  <c r="O336"/>
  <c r="O338"/>
  <c r="K339"/>
  <c r="O342"/>
  <c r="K348"/>
  <c r="O357"/>
  <c r="J358"/>
  <c r="N358" s="1"/>
  <c r="K360"/>
  <c r="O361"/>
  <c r="O367"/>
  <c r="O369"/>
  <c r="O371"/>
  <c r="O373"/>
  <c r="O375"/>
  <c r="J380"/>
  <c r="N380" s="1"/>
  <c r="K267"/>
  <c r="J326"/>
  <c r="N326" s="1"/>
  <c r="L335"/>
  <c r="J339"/>
  <c r="N342"/>
  <c r="K344"/>
  <c r="O344" s="1"/>
  <c r="L76" l="1"/>
  <c r="L77" s="1"/>
  <c r="N62"/>
  <c r="Q96"/>
  <c r="P165"/>
  <c r="P166" s="1"/>
  <c r="Q335"/>
  <c r="Q339" s="1"/>
  <c r="O335"/>
  <c r="O252"/>
  <c r="P326"/>
  <c r="Q326"/>
  <c r="Q252"/>
  <c r="Q254" s="1"/>
  <c r="Q243"/>
  <c r="P102"/>
  <c r="K21"/>
  <c r="O21" s="1"/>
  <c r="X340"/>
  <c r="P380"/>
  <c r="P358"/>
  <c r="P381" s="1"/>
  <c r="N335"/>
  <c r="L339"/>
  <c r="Q348"/>
  <c r="Q358" s="1"/>
  <c r="K358"/>
  <c r="O358" s="1"/>
  <c r="Q136"/>
  <c r="Q140" s="1"/>
  <c r="K140"/>
  <c r="O140" s="1"/>
  <c r="O136"/>
  <c r="N187"/>
  <c r="L188"/>
  <c r="O86"/>
  <c r="Q86"/>
  <c r="Q90" s="1"/>
  <c r="K90"/>
  <c r="O90" s="1"/>
  <c r="J166"/>
  <c r="N165"/>
  <c r="Q211"/>
  <c r="Q102"/>
  <c r="J381"/>
  <c r="K225"/>
  <c r="O225" s="1"/>
  <c r="P335"/>
  <c r="P339" s="1"/>
  <c r="Q114"/>
  <c r="Q121" s="1"/>
  <c r="Q134"/>
  <c r="Q52"/>
  <c r="Q79"/>
  <c r="Q81" s="1"/>
  <c r="K81"/>
  <c r="O81" s="1"/>
  <c r="O187"/>
  <c r="M188"/>
  <c r="J77"/>
  <c r="N76"/>
  <c r="O120"/>
  <c r="Q41"/>
  <c r="Q44" s="1"/>
  <c r="P188"/>
  <c r="O339"/>
  <c r="Q250"/>
  <c r="P134"/>
  <c r="P96"/>
  <c r="P121" s="1"/>
  <c r="P21"/>
  <c r="Q186"/>
  <c r="Q187" s="1"/>
  <c r="K44"/>
  <c r="O44" s="1"/>
  <c r="Q21"/>
  <c r="Q267"/>
  <c r="Q272" s="1"/>
  <c r="K272"/>
  <c r="O272" s="1"/>
  <c r="O267"/>
  <c r="J121"/>
  <c r="N121" s="1"/>
  <c r="N120"/>
  <c r="K77"/>
  <c r="O77" s="1"/>
  <c r="O76"/>
  <c r="K385"/>
  <c r="O360"/>
  <c r="Q360"/>
  <c r="Q380" s="1"/>
  <c r="Q381" s="1"/>
  <c r="K380"/>
  <c r="K239"/>
  <c r="O239" s="1"/>
  <c r="O237"/>
  <c r="Q237"/>
  <c r="Q239" s="1"/>
  <c r="Q104"/>
  <c r="Q108" s="1"/>
  <c r="K108"/>
  <c r="O108" s="1"/>
  <c r="I188"/>
  <c r="I340" s="1"/>
  <c r="I345" s="1"/>
  <c r="I382" s="1"/>
  <c r="Q144"/>
  <c r="Q76"/>
  <c r="Q77" s="1"/>
  <c r="Q165"/>
  <c r="Q166" s="1"/>
  <c r="K45" l="1"/>
  <c r="O45" s="1"/>
  <c r="N77"/>
  <c r="K381"/>
  <c r="O380"/>
  <c r="N381"/>
  <c r="P340"/>
  <c r="P345" s="1"/>
  <c r="P382" s="1"/>
  <c r="J188"/>
  <c r="J340" s="1"/>
  <c r="J345" s="1"/>
  <c r="J382" s="1"/>
  <c r="N166"/>
  <c r="N339"/>
  <c r="L340"/>
  <c r="Q45"/>
  <c r="Q188"/>
  <c r="K121"/>
  <c r="O121" s="1"/>
  <c r="N188"/>
  <c r="O188"/>
  <c r="M340"/>
  <c r="K340" l="1"/>
  <c r="K345" s="1"/>
  <c r="Q340"/>
  <c r="Q345" s="1"/>
  <c r="Q382" s="1"/>
  <c r="K382"/>
  <c r="O381"/>
  <c r="O340"/>
  <c r="M345"/>
  <c r="N340"/>
  <c r="L345"/>
  <c r="K384" l="1"/>
  <c r="K386" s="1"/>
  <c r="K387" s="1"/>
  <c r="N345"/>
  <c r="L382"/>
  <c r="N382" s="1"/>
  <c r="O345"/>
  <c r="M382"/>
  <c r="O382" s="1"/>
  <c r="K384" i="95" l="1"/>
  <c r="S381"/>
  <c r="S380"/>
  <c r="R380"/>
  <c r="M380"/>
  <c r="H380"/>
  <c r="F380"/>
  <c r="E380"/>
  <c r="D380"/>
  <c r="D381" s="1"/>
  <c r="C380"/>
  <c r="W379"/>
  <c r="J379"/>
  <c r="P379" s="1"/>
  <c r="I379"/>
  <c r="K379" s="1"/>
  <c r="Q379" s="1"/>
  <c r="W378"/>
  <c r="K378"/>
  <c r="O378" s="1"/>
  <c r="J378"/>
  <c r="P378" s="1"/>
  <c r="I378"/>
  <c r="W377"/>
  <c r="J377"/>
  <c r="P377" s="1"/>
  <c r="I377"/>
  <c r="K377" s="1"/>
  <c r="Q377" s="1"/>
  <c r="W376"/>
  <c r="N376"/>
  <c r="K376"/>
  <c r="O376" s="1"/>
  <c r="J376"/>
  <c r="P376" s="1"/>
  <c r="I376"/>
  <c r="W375"/>
  <c r="P375"/>
  <c r="J375"/>
  <c r="N375" s="1"/>
  <c r="I375"/>
  <c r="K375" s="1"/>
  <c r="W374"/>
  <c r="J374"/>
  <c r="I374"/>
  <c r="K374" s="1"/>
  <c r="W373"/>
  <c r="J373"/>
  <c r="I373"/>
  <c r="K373" s="1"/>
  <c r="Q373" s="1"/>
  <c r="W372"/>
  <c r="J372"/>
  <c r="N372" s="1"/>
  <c r="I372"/>
  <c r="K372" s="1"/>
  <c r="W371"/>
  <c r="J371"/>
  <c r="P371" s="1"/>
  <c r="I371"/>
  <c r="K371" s="1"/>
  <c r="Q371" s="1"/>
  <c r="W370"/>
  <c r="J370"/>
  <c r="P370" s="1"/>
  <c r="I370"/>
  <c r="K370" s="1"/>
  <c r="O370" s="1"/>
  <c r="W369"/>
  <c r="P369"/>
  <c r="O369"/>
  <c r="N369"/>
  <c r="I369"/>
  <c r="K369" s="1"/>
  <c r="Q369" s="1"/>
  <c r="W368"/>
  <c r="P368"/>
  <c r="J368"/>
  <c r="N368" s="1"/>
  <c r="I368"/>
  <c r="K368" s="1"/>
  <c r="Q368" s="1"/>
  <c r="W367"/>
  <c r="N367"/>
  <c r="K367"/>
  <c r="O367" s="1"/>
  <c r="J367"/>
  <c r="P367" s="1"/>
  <c r="I367"/>
  <c r="W366"/>
  <c r="P366"/>
  <c r="J366"/>
  <c r="N366" s="1"/>
  <c r="I366"/>
  <c r="K366" s="1"/>
  <c r="W365"/>
  <c r="J365"/>
  <c r="P365" s="1"/>
  <c r="I365"/>
  <c r="K365" s="1"/>
  <c r="Q365" s="1"/>
  <c r="W364"/>
  <c r="J364"/>
  <c r="I364"/>
  <c r="K364" s="1"/>
  <c r="O364" s="1"/>
  <c r="W363"/>
  <c r="J363"/>
  <c r="P363" s="1"/>
  <c r="I363"/>
  <c r="K363" s="1"/>
  <c r="Q363" s="1"/>
  <c r="W362"/>
  <c r="J362"/>
  <c r="N362" s="1"/>
  <c r="I362"/>
  <c r="K362" s="1"/>
  <c r="W361"/>
  <c r="K361"/>
  <c r="J361"/>
  <c r="P361" s="1"/>
  <c r="I361"/>
  <c r="W360"/>
  <c r="W380" s="1"/>
  <c r="W381" s="1"/>
  <c r="P360"/>
  <c r="J360"/>
  <c r="N360" s="1"/>
  <c r="I360"/>
  <c r="K360" s="1"/>
  <c r="O360" s="1"/>
  <c r="U358"/>
  <c r="S358"/>
  <c r="R358"/>
  <c r="M358"/>
  <c r="L358"/>
  <c r="H358"/>
  <c r="F358"/>
  <c r="E358"/>
  <c r="D358"/>
  <c r="C358"/>
  <c r="W357"/>
  <c r="N357"/>
  <c r="J357"/>
  <c r="P357" s="1"/>
  <c r="I357"/>
  <c r="K357" s="1"/>
  <c r="Q357" s="1"/>
  <c r="W356"/>
  <c r="V356"/>
  <c r="X356" s="1"/>
  <c r="J356"/>
  <c r="I356"/>
  <c r="K356" s="1"/>
  <c r="Q356" s="1"/>
  <c r="W355"/>
  <c r="V355"/>
  <c r="X355" s="1"/>
  <c r="J355"/>
  <c r="P355" s="1"/>
  <c r="I355"/>
  <c r="K355" s="1"/>
  <c r="W354"/>
  <c r="V354"/>
  <c r="X354" s="1"/>
  <c r="J354"/>
  <c r="I354"/>
  <c r="K354" s="1"/>
  <c r="W353"/>
  <c r="V353"/>
  <c r="X353" s="1"/>
  <c r="K353"/>
  <c r="J353"/>
  <c r="P353" s="1"/>
  <c r="I353"/>
  <c r="W352"/>
  <c r="V352"/>
  <c r="X352" s="1"/>
  <c r="P352"/>
  <c r="J352"/>
  <c r="I352"/>
  <c r="K352" s="1"/>
  <c r="Q352" s="1"/>
  <c r="W351"/>
  <c r="W358" s="1"/>
  <c r="V351"/>
  <c r="X351" s="1"/>
  <c r="J351"/>
  <c r="P351" s="1"/>
  <c r="I351"/>
  <c r="K351" s="1"/>
  <c r="W350"/>
  <c r="V350"/>
  <c r="X350" s="1"/>
  <c r="P350"/>
  <c r="J350"/>
  <c r="I350"/>
  <c r="K350" s="1"/>
  <c r="W349"/>
  <c r="V349"/>
  <c r="X349" s="1"/>
  <c r="J349"/>
  <c r="P349" s="1"/>
  <c r="I349"/>
  <c r="K349" s="1"/>
  <c r="Q349" s="1"/>
  <c r="W348"/>
  <c r="V348"/>
  <c r="J348"/>
  <c r="I348"/>
  <c r="K347"/>
  <c r="J347"/>
  <c r="U344"/>
  <c r="S344"/>
  <c r="R344"/>
  <c r="M344"/>
  <c r="L344"/>
  <c r="H344"/>
  <c r="F344"/>
  <c r="E344"/>
  <c r="D344"/>
  <c r="C344"/>
  <c r="W343"/>
  <c r="P343"/>
  <c r="P344" s="1"/>
  <c r="J343"/>
  <c r="N343" s="1"/>
  <c r="I343"/>
  <c r="W342"/>
  <c r="W344" s="1"/>
  <c r="V342"/>
  <c r="X342" s="1"/>
  <c r="N342"/>
  <c r="K342"/>
  <c r="O342" s="1"/>
  <c r="J342"/>
  <c r="P342" s="1"/>
  <c r="W339"/>
  <c r="U339"/>
  <c r="S339"/>
  <c r="R339"/>
  <c r="M339"/>
  <c r="L339"/>
  <c r="H339"/>
  <c r="F339"/>
  <c r="E339"/>
  <c r="D339"/>
  <c r="C339"/>
  <c r="N338"/>
  <c r="K338"/>
  <c r="O338" s="1"/>
  <c r="J338"/>
  <c r="P338" s="1"/>
  <c r="J337"/>
  <c r="N337" s="1"/>
  <c r="I337"/>
  <c r="K337" s="1"/>
  <c r="J336"/>
  <c r="I336"/>
  <c r="K336" s="1"/>
  <c r="J335"/>
  <c r="I335"/>
  <c r="K335" s="1"/>
  <c r="Q335" s="1"/>
  <c r="J334"/>
  <c r="W333"/>
  <c r="U333"/>
  <c r="S333"/>
  <c r="R333"/>
  <c r="M333"/>
  <c r="L333"/>
  <c r="I333"/>
  <c r="H333"/>
  <c r="F333"/>
  <c r="E333"/>
  <c r="D333"/>
  <c r="C333"/>
  <c r="K332"/>
  <c r="J332"/>
  <c r="K331"/>
  <c r="J331"/>
  <c r="Q330"/>
  <c r="Q333" s="1"/>
  <c r="K330"/>
  <c r="O330" s="1"/>
  <c r="J330"/>
  <c r="K329"/>
  <c r="J329"/>
  <c r="S326"/>
  <c r="R326"/>
  <c r="M326"/>
  <c r="L326"/>
  <c r="H326"/>
  <c r="F326"/>
  <c r="E326"/>
  <c r="D326"/>
  <c r="C326"/>
  <c r="W325"/>
  <c r="Q325"/>
  <c r="P325"/>
  <c r="K325"/>
  <c r="J325"/>
  <c r="W324"/>
  <c r="V324"/>
  <c r="X324" s="1"/>
  <c r="K324"/>
  <c r="Q324" s="1"/>
  <c r="J324"/>
  <c r="P324" s="1"/>
  <c r="I324"/>
  <c r="W323"/>
  <c r="V323"/>
  <c r="X323" s="1"/>
  <c r="P323"/>
  <c r="J323"/>
  <c r="I323"/>
  <c r="K323" s="1"/>
  <c r="W322"/>
  <c r="V322"/>
  <c r="X322" s="1"/>
  <c r="J322"/>
  <c r="I322"/>
  <c r="K322" s="1"/>
  <c r="W321"/>
  <c r="V321"/>
  <c r="X321" s="1"/>
  <c r="J321"/>
  <c r="I321"/>
  <c r="K321" s="1"/>
  <c r="Q321" s="1"/>
  <c r="W320"/>
  <c r="V320"/>
  <c r="X320" s="1"/>
  <c r="K320"/>
  <c r="J320"/>
  <c r="I320"/>
  <c r="W319"/>
  <c r="V319"/>
  <c r="X319" s="1"/>
  <c r="J319"/>
  <c r="P319" s="1"/>
  <c r="I319"/>
  <c r="K319" s="1"/>
  <c r="Q319" s="1"/>
  <c r="W318"/>
  <c r="K318"/>
  <c r="J318"/>
  <c r="N318" s="1"/>
  <c r="W317"/>
  <c r="K317"/>
  <c r="O317" s="1"/>
  <c r="J317"/>
  <c r="W316"/>
  <c r="K316"/>
  <c r="Q316" s="1"/>
  <c r="J316"/>
  <c r="I316"/>
  <c r="W315"/>
  <c r="J315"/>
  <c r="I315"/>
  <c r="K315" s="1"/>
  <c r="Q315" s="1"/>
  <c r="W314"/>
  <c r="J314"/>
  <c r="I314"/>
  <c r="K314" s="1"/>
  <c r="W313"/>
  <c r="V313"/>
  <c r="X313" s="1"/>
  <c r="O313"/>
  <c r="N313"/>
  <c r="K313"/>
  <c r="Q313" s="1"/>
  <c r="J313"/>
  <c r="P313" s="1"/>
  <c r="W312"/>
  <c r="V312"/>
  <c r="X312" s="1"/>
  <c r="K312"/>
  <c r="Q312" s="1"/>
  <c r="J312"/>
  <c r="N312" s="1"/>
  <c r="I312"/>
  <c r="W311"/>
  <c r="N311"/>
  <c r="K311"/>
  <c r="O311" s="1"/>
  <c r="J311"/>
  <c r="P311" s="1"/>
  <c r="I311"/>
  <c r="W310"/>
  <c r="P310"/>
  <c r="J310"/>
  <c r="N310" s="1"/>
  <c r="I310"/>
  <c r="K310" s="1"/>
  <c r="W309"/>
  <c r="N309"/>
  <c r="J309"/>
  <c r="P309" s="1"/>
  <c r="I309"/>
  <c r="K309" s="1"/>
  <c r="Q309" s="1"/>
  <c r="W308"/>
  <c r="J308"/>
  <c r="I308"/>
  <c r="K308" s="1"/>
  <c r="O308" s="1"/>
  <c r="Q307"/>
  <c r="N307"/>
  <c r="J307"/>
  <c r="P307" s="1"/>
  <c r="I307"/>
  <c r="K307" s="1"/>
  <c r="O307" s="1"/>
  <c r="W306"/>
  <c r="K306"/>
  <c r="Q306" s="1"/>
  <c r="J306"/>
  <c r="N306" s="1"/>
  <c r="W305"/>
  <c r="J305"/>
  <c r="I305"/>
  <c r="K305" s="1"/>
  <c r="O305" s="1"/>
  <c r="W304"/>
  <c r="K304"/>
  <c r="O304" s="1"/>
  <c r="J304"/>
  <c r="W303"/>
  <c r="J303"/>
  <c r="P303" s="1"/>
  <c r="I303"/>
  <c r="K303" s="1"/>
  <c r="Q303" s="1"/>
  <c r="W302"/>
  <c r="J302"/>
  <c r="I302"/>
  <c r="K302" s="1"/>
  <c r="O302" s="1"/>
  <c r="W301"/>
  <c r="N301"/>
  <c r="J301"/>
  <c r="P301" s="1"/>
  <c r="I301"/>
  <c r="K301" s="1"/>
  <c r="O301" s="1"/>
  <c r="W300"/>
  <c r="K300"/>
  <c r="J300"/>
  <c r="N300" s="1"/>
  <c r="I300"/>
  <c r="W299"/>
  <c r="N299"/>
  <c r="J299"/>
  <c r="P299" s="1"/>
  <c r="I299"/>
  <c r="K299" s="1"/>
  <c r="W298"/>
  <c r="J298"/>
  <c r="N298" s="1"/>
  <c r="I298"/>
  <c r="K298" s="1"/>
  <c r="W297"/>
  <c r="K297"/>
  <c r="O297" s="1"/>
  <c r="J297"/>
  <c r="P297" s="1"/>
  <c r="I297"/>
  <c r="W296"/>
  <c r="P296"/>
  <c r="J296"/>
  <c r="N296" s="1"/>
  <c r="I296"/>
  <c r="K296" s="1"/>
  <c r="W295"/>
  <c r="V295"/>
  <c r="J295"/>
  <c r="P295" s="1"/>
  <c r="I295"/>
  <c r="K295" s="1"/>
  <c r="Q295" s="1"/>
  <c r="W294"/>
  <c r="J294"/>
  <c r="I294"/>
  <c r="K294" s="1"/>
  <c r="O294" s="1"/>
  <c r="W293"/>
  <c r="K293"/>
  <c r="Q293" s="1"/>
  <c r="J293"/>
  <c r="P293" s="1"/>
  <c r="W292"/>
  <c r="N292"/>
  <c r="J292"/>
  <c r="P292" s="1"/>
  <c r="I292"/>
  <c r="K292" s="1"/>
  <c r="W291"/>
  <c r="Q291"/>
  <c r="K291"/>
  <c r="O291" s="1"/>
  <c r="J291"/>
  <c r="W290"/>
  <c r="O290"/>
  <c r="N290"/>
  <c r="J290"/>
  <c r="P290" s="1"/>
  <c r="I290"/>
  <c r="K290" s="1"/>
  <c r="Q290" s="1"/>
  <c r="W289"/>
  <c r="J289"/>
  <c r="I289"/>
  <c r="K289" s="1"/>
  <c r="O289" s="1"/>
  <c r="W288"/>
  <c r="Q288"/>
  <c r="N288"/>
  <c r="J288"/>
  <c r="P288" s="1"/>
  <c r="I288"/>
  <c r="K288" s="1"/>
  <c r="O288" s="1"/>
  <c r="W287"/>
  <c r="K287"/>
  <c r="J287"/>
  <c r="N287" s="1"/>
  <c r="I287"/>
  <c r="W286"/>
  <c r="V286"/>
  <c r="X286" s="1"/>
  <c r="J286"/>
  <c r="P286" s="1"/>
  <c r="I286"/>
  <c r="K286" s="1"/>
  <c r="W285"/>
  <c r="V285"/>
  <c r="X285" s="1"/>
  <c r="O285"/>
  <c r="K285"/>
  <c r="Q285" s="1"/>
  <c r="J285"/>
  <c r="N285" s="1"/>
  <c r="I285"/>
  <c r="W284"/>
  <c r="N284"/>
  <c r="J284"/>
  <c r="P284" s="1"/>
  <c r="I284"/>
  <c r="K284" s="1"/>
  <c r="O284" s="1"/>
  <c r="W283"/>
  <c r="J283"/>
  <c r="N283" s="1"/>
  <c r="I283"/>
  <c r="K283" s="1"/>
  <c r="W282"/>
  <c r="J282"/>
  <c r="P282" s="1"/>
  <c r="I282"/>
  <c r="K282" s="1"/>
  <c r="Q282" s="1"/>
  <c r="W281"/>
  <c r="J281"/>
  <c r="I281"/>
  <c r="K281" s="1"/>
  <c r="O281" s="1"/>
  <c r="W280"/>
  <c r="V280"/>
  <c r="X280" s="1"/>
  <c r="Q280"/>
  <c r="O280"/>
  <c r="N280"/>
  <c r="K280"/>
  <c r="J280"/>
  <c r="P280" s="1"/>
  <c r="W279"/>
  <c r="V279"/>
  <c r="X279" s="1"/>
  <c r="K279"/>
  <c r="Q279" s="1"/>
  <c r="J279"/>
  <c r="U276"/>
  <c r="S276"/>
  <c r="R276"/>
  <c r="M276"/>
  <c r="L276"/>
  <c r="H276"/>
  <c r="F276"/>
  <c r="E276"/>
  <c r="D276"/>
  <c r="C276"/>
  <c r="W275"/>
  <c r="W276" s="1"/>
  <c r="K275"/>
  <c r="J275"/>
  <c r="N275" s="1"/>
  <c r="I275"/>
  <c r="W274"/>
  <c r="V274"/>
  <c r="J274"/>
  <c r="J276" s="1"/>
  <c r="N276" s="1"/>
  <c r="I274"/>
  <c r="K274" s="1"/>
  <c r="K276" s="1"/>
  <c r="U272"/>
  <c r="S272"/>
  <c r="R272"/>
  <c r="M272"/>
  <c r="F272"/>
  <c r="E272"/>
  <c r="D272"/>
  <c r="C272"/>
  <c r="W271"/>
  <c r="J271"/>
  <c r="I271"/>
  <c r="K271" s="1"/>
  <c r="O271" s="1"/>
  <c r="W270"/>
  <c r="N270"/>
  <c r="J270"/>
  <c r="P270" s="1"/>
  <c r="I270"/>
  <c r="K270" s="1"/>
  <c r="O270" s="1"/>
  <c r="W269"/>
  <c r="J269"/>
  <c r="N269" s="1"/>
  <c r="I269"/>
  <c r="K269" s="1"/>
  <c r="W268"/>
  <c r="V268"/>
  <c r="X268" s="1"/>
  <c r="X272" s="1"/>
  <c r="K268"/>
  <c r="J268"/>
  <c r="P268" s="1"/>
  <c r="W267"/>
  <c r="J267"/>
  <c r="J272" s="1"/>
  <c r="I267"/>
  <c r="U265"/>
  <c r="S265"/>
  <c r="R265"/>
  <c r="M265"/>
  <c r="L265"/>
  <c r="H265"/>
  <c r="F265"/>
  <c r="E265"/>
  <c r="D265"/>
  <c r="C265"/>
  <c r="W264"/>
  <c r="W265" s="1"/>
  <c r="N264"/>
  <c r="J264"/>
  <c r="J265" s="1"/>
  <c r="I264"/>
  <c r="I265" s="1"/>
  <c r="U261"/>
  <c r="S261"/>
  <c r="R261"/>
  <c r="M261"/>
  <c r="L261"/>
  <c r="I261"/>
  <c r="H261"/>
  <c r="F261"/>
  <c r="E261"/>
  <c r="D261"/>
  <c r="C261"/>
  <c r="W260"/>
  <c r="W261" s="1"/>
  <c r="N260"/>
  <c r="K260"/>
  <c r="Q260" s="1"/>
  <c r="Q261" s="1"/>
  <c r="J260"/>
  <c r="P260" s="1"/>
  <c r="P261" s="1"/>
  <c r="U258"/>
  <c r="S258"/>
  <c r="R258"/>
  <c r="M258"/>
  <c r="L258"/>
  <c r="H258"/>
  <c r="F258"/>
  <c r="E258"/>
  <c r="D258"/>
  <c r="C258"/>
  <c r="W257"/>
  <c r="P257"/>
  <c r="P258" s="1"/>
  <c r="J257"/>
  <c r="I257"/>
  <c r="W256"/>
  <c r="W258" s="1"/>
  <c r="K256"/>
  <c r="Q256" s="1"/>
  <c r="J256"/>
  <c r="P256" s="1"/>
  <c r="U254"/>
  <c r="S254"/>
  <c r="R254"/>
  <c r="M254"/>
  <c r="L254"/>
  <c r="I254"/>
  <c r="H254"/>
  <c r="F254"/>
  <c r="E254"/>
  <c r="D254"/>
  <c r="C254"/>
  <c r="W253"/>
  <c r="J253"/>
  <c r="P253" s="1"/>
  <c r="I253"/>
  <c r="K253" s="1"/>
  <c r="Q253" s="1"/>
  <c r="W252"/>
  <c r="K252"/>
  <c r="O252" s="1"/>
  <c r="J252"/>
  <c r="P252" s="1"/>
  <c r="I252"/>
  <c r="U250"/>
  <c r="S250"/>
  <c r="R250"/>
  <c r="M250"/>
  <c r="L250"/>
  <c r="H250"/>
  <c r="F250"/>
  <c r="E250"/>
  <c r="D250"/>
  <c r="C250"/>
  <c r="W249"/>
  <c r="N249"/>
  <c r="J249"/>
  <c r="P249" s="1"/>
  <c r="I249"/>
  <c r="K249" s="1"/>
  <c r="Q249" s="1"/>
  <c r="W248"/>
  <c r="N248"/>
  <c r="J248"/>
  <c r="P248" s="1"/>
  <c r="I248"/>
  <c r="K248" s="1"/>
  <c r="O248" s="1"/>
  <c r="W247"/>
  <c r="J247"/>
  <c r="P247" s="1"/>
  <c r="P250" s="1"/>
  <c r="I247"/>
  <c r="K247" s="1"/>
  <c r="Q247" s="1"/>
  <c r="J246"/>
  <c r="N246" s="1"/>
  <c r="I246"/>
  <c r="K246" s="1"/>
  <c r="O246" s="1"/>
  <c r="I245"/>
  <c r="U243"/>
  <c r="S243"/>
  <c r="R243"/>
  <c r="M243"/>
  <c r="L243"/>
  <c r="K243"/>
  <c r="H243"/>
  <c r="F243"/>
  <c r="E243"/>
  <c r="D243"/>
  <c r="C243"/>
  <c r="W242"/>
  <c r="J242"/>
  <c r="P242" s="1"/>
  <c r="I242"/>
  <c r="K242" s="1"/>
  <c r="Q242" s="1"/>
  <c r="W241"/>
  <c r="P241"/>
  <c r="K241"/>
  <c r="J241"/>
  <c r="I241"/>
  <c r="I243" s="1"/>
  <c r="S239"/>
  <c r="R239"/>
  <c r="M239"/>
  <c r="F239"/>
  <c r="E239"/>
  <c r="D239"/>
  <c r="C239"/>
  <c r="W238"/>
  <c r="V238"/>
  <c r="Q238"/>
  <c r="O238"/>
  <c r="J238"/>
  <c r="N238" s="1"/>
  <c r="W237"/>
  <c r="J237"/>
  <c r="I237"/>
  <c r="K237" s="1"/>
  <c r="Q237" s="1"/>
  <c r="K236"/>
  <c r="O236" s="1"/>
  <c r="J236"/>
  <c r="N236" s="1"/>
  <c r="S234"/>
  <c r="R234"/>
  <c r="M234"/>
  <c r="H234"/>
  <c r="F234"/>
  <c r="E234"/>
  <c r="D234"/>
  <c r="C234"/>
  <c r="W233"/>
  <c r="K233"/>
  <c r="O233" s="1"/>
  <c r="J233"/>
  <c r="N233" s="1"/>
  <c r="I233"/>
  <c r="W232"/>
  <c r="P232"/>
  <c r="N232"/>
  <c r="J232"/>
  <c r="I232"/>
  <c r="K232" s="1"/>
  <c r="W231"/>
  <c r="J231"/>
  <c r="I231"/>
  <c r="K231" s="1"/>
  <c r="W230"/>
  <c r="W234" s="1"/>
  <c r="J230"/>
  <c r="I230"/>
  <c r="K230" s="1"/>
  <c r="Q230" s="1"/>
  <c r="W229"/>
  <c r="K229"/>
  <c r="J229"/>
  <c r="N229" s="1"/>
  <c r="I229"/>
  <c r="W228"/>
  <c r="N228"/>
  <c r="J228"/>
  <c r="P228" s="1"/>
  <c r="I228"/>
  <c r="K228" s="1"/>
  <c r="Q228" s="1"/>
  <c r="W227"/>
  <c r="N227"/>
  <c r="J227"/>
  <c r="I227"/>
  <c r="K227" s="1"/>
  <c r="O227" s="1"/>
  <c r="S225"/>
  <c r="R225"/>
  <c r="M225"/>
  <c r="H225"/>
  <c r="G225"/>
  <c r="F225"/>
  <c r="E225"/>
  <c r="D225"/>
  <c r="C225"/>
  <c r="W224"/>
  <c r="J224"/>
  <c r="P224" s="1"/>
  <c r="I224"/>
  <c r="K224" s="1"/>
  <c r="W223"/>
  <c r="J223"/>
  <c r="P223" s="1"/>
  <c r="I223"/>
  <c r="K223" s="1"/>
  <c r="Q223" s="1"/>
  <c r="W222"/>
  <c r="J222"/>
  <c r="I222"/>
  <c r="K222" s="1"/>
  <c r="O222" s="1"/>
  <c r="W221"/>
  <c r="W225" s="1"/>
  <c r="J221"/>
  <c r="P221" s="1"/>
  <c r="P225" s="1"/>
  <c r="I221"/>
  <c r="K221" s="1"/>
  <c r="O221" s="1"/>
  <c r="W220"/>
  <c r="J220"/>
  <c r="I220"/>
  <c r="K220" s="1"/>
  <c r="W219"/>
  <c r="J219"/>
  <c r="P219" s="1"/>
  <c r="I219"/>
  <c r="K219" s="1"/>
  <c r="W218"/>
  <c r="J218"/>
  <c r="N218" s="1"/>
  <c r="I218"/>
  <c r="K218" s="1"/>
  <c r="W217"/>
  <c r="K217"/>
  <c r="O217" s="1"/>
  <c r="J217"/>
  <c r="P217" s="1"/>
  <c r="I217"/>
  <c r="W216"/>
  <c r="P216"/>
  <c r="J216"/>
  <c r="I216"/>
  <c r="K216" s="1"/>
  <c r="W215"/>
  <c r="J215"/>
  <c r="P215" s="1"/>
  <c r="I215"/>
  <c r="K215" s="1"/>
  <c r="Q215" s="1"/>
  <c r="W214"/>
  <c r="J214"/>
  <c r="I214"/>
  <c r="K213"/>
  <c r="J213"/>
  <c r="S211"/>
  <c r="R211"/>
  <c r="M211"/>
  <c r="F211"/>
  <c r="E211"/>
  <c r="D211"/>
  <c r="C211"/>
  <c r="J210"/>
  <c r="P210" s="1"/>
  <c r="I210"/>
  <c r="K210" s="1"/>
  <c r="Q210" s="1"/>
  <c r="W209"/>
  <c r="N209"/>
  <c r="K209"/>
  <c r="O209" s="1"/>
  <c r="J209"/>
  <c r="P209" s="1"/>
  <c r="I209"/>
  <c r="W208"/>
  <c r="P208"/>
  <c r="N208"/>
  <c r="I208"/>
  <c r="K208" s="1"/>
  <c r="Q208" s="1"/>
  <c r="W207"/>
  <c r="J207"/>
  <c r="N207" s="1"/>
  <c r="I207"/>
  <c r="K207" s="1"/>
  <c r="W206"/>
  <c r="J206"/>
  <c r="P206" s="1"/>
  <c r="I206"/>
  <c r="K206" s="1"/>
  <c r="Q206" s="1"/>
  <c r="W205"/>
  <c r="J205"/>
  <c r="I205"/>
  <c r="K205" s="1"/>
  <c r="O205" s="1"/>
  <c r="W204"/>
  <c r="P204"/>
  <c r="K204"/>
  <c r="W203"/>
  <c r="J203"/>
  <c r="P203" s="1"/>
  <c r="I203"/>
  <c r="K203" s="1"/>
  <c r="Q203" s="1"/>
  <c r="W202"/>
  <c r="J202"/>
  <c r="I202"/>
  <c r="K202" s="1"/>
  <c r="W201"/>
  <c r="J201"/>
  <c r="P201" s="1"/>
  <c r="I201"/>
  <c r="K201" s="1"/>
  <c r="W200"/>
  <c r="P200"/>
  <c r="K200"/>
  <c r="Q200" s="1"/>
  <c r="W199"/>
  <c r="K199"/>
  <c r="J199"/>
  <c r="I199"/>
  <c r="W198"/>
  <c r="N198"/>
  <c r="J198"/>
  <c r="P198" s="1"/>
  <c r="I198"/>
  <c r="K198" s="1"/>
  <c r="W197"/>
  <c r="J197"/>
  <c r="N197" s="1"/>
  <c r="I197"/>
  <c r="K197" s="1"/>
  <c r="W196"/>
  <c r="K196"/>
  <c r="O196" s="1"/>
  <c r="J196"/>
  <c r="I196"/>
  <c r="W195"/>
  <c r="P195"/>
  <c r="J195"/>
  <c r="I195"/>
  <c r="K195" s="1"/>
  <c r="W194"/>
  <c r="K194"/>
  <c r="O194" s="1"/>
  <c r="J194"/>
  <c r="P194" s="1"/>
  <c r="I194"/>
  <c r="W193"/>
  <c r="N193"/>
  <c r="J193"/>
  <c r="P193" s="1"/>
  <c r="I193"/>
  <c r="K193" s="1"/>
  <c r="Q193" s="1"/>
  <c r="W192"/>
  <c r="Q192"/>
  <c r="K192"/>
  <c r="J192"/>
  <c r="P192" s="1"/>
  <c r="I192"/>
  <c r="R187"/>
  <c r="R188" s="1"/>
  <c r="U186"/>
  <c r="U187" s="1"/>
  <c r="S186"/>
  <c r="S187" s="1"/>
  <c r="R186"/>
  <c r="M186"/>
  <c r="M187" s="1"/>
  <c r="L186"/>
  <c r="L187" s="1"/>
  <c r="H186"/>
  <c r="H187" s="1"/>
  <c r="F186"/>
  <c r="F187" s="1"/>
  <c r="E186"/>
  <c r="E187" s="1"/>
  <c r="D186"/>
  <c r="D187" s="1"/>
  <c r="C186"/>
  <c r="C187" s="1"/>
  <c r="W185"/>
  <c r="J185"/>
  <c r="P185" s="1"/>
  <c r="I185"/>
  <c r="K185" s="1"/>
  <c r="Q185" s="1"/>
  <c r="W184"/>
  <c r="P184"/>
  <c r="K184"/>
  <c r="Q184" s="1"/>
  <c r="J184"/>
  <c r="I184"/>
  <c r="W183"/>
  <c r="J183"/>
  <c r="P183" s="1"/>
  <c r="I183"/>
  <c r="K183" s="1"/>
  <c r="Q183" s="1"/>
  <c r="W182"/>
  <c r="K182"/>
  <c r="J182"/>
  <c r="I182"/>
  <c r="W181"/>
  <c r="J181"/>
  <c r="P181" s="1"/>
  <c r="I181"/>
  <c r="K181" s="1"/>
  <c r="Q181" s="1"/>
  <c r="W180"/>
  <c r="P180"/>
  <c r="K180"/>
  <c r="Q180" s="1"/>
  <c r="J180"/>
  <c r="I180"/>
  <c r="W179"/>
  <c r="J179"/>
  <c r="P179" s="1"/>
  <c r="I179"/>
  <c r="K179" s="1"/>
  <c r="Q179" s="1"/>
  <c r="W178"/>
  <c r="K178"/>
  <c r="J178"/>
  <c r="I178"/>
  <c r="W177"/>
  <c r="K177"/>
  <c r="Q177" s="1"/>
  <c r="J177"/>
  <c r="P177" s="1"/>
  <c r="I177"/>
  <c r="W176"/>
  <c r="J176"/>
  <c r="N176" s="1"/>
  <c r="I176"/>
  <c r="K176" s="1"/>
  <c r="W175"/>
  <c r="K175"/>
  <c r="O175" s="1"/>
  <c r="J175"/>
  <c r="P175" s="1"/>
  <c r="I175"/>
  <c r="W174"/>
  <c r="P174"/>
  <c r="J174"/>
  <c r="N174" s="1"/>
  <c r="I174"/>
  <c r="K174" s="1"/>
  <c r="W173"/>
  <c r="J173"/>
  <c r="P173" s="1"/>
  <c r="I173"/>
  <c r="K173" s="1"/>
  <c r="W172"/>
  <c r="J172"/>
  <c r="I172"/>
  <c r="K172" s="1"/>
  <c r="W171"/>
  <c r="J171"/>
  <c r="I171"/>
  <c r="K171" s="1"/>
  <c r="W170"/>
  <c r="N170"/>
  <c r="J170"/>
  <c r="P170" s="1"/>
  <c r="I170"/>
  <c r="K170" s="1"/>
  <c r="W169"/>
  <c r="P169"/>
  <c r="J169"/>
  <c r="N169" s="1"/>
  <c r="I169"/>
  <c r="K169" s="1"/>
  <c r="I168"/>
  <c r="U165"/>
  <c r="U166" s="1"/>
  <c r="S165"/>
  <c r="S166" s="1"/>
  <c r="R165"/>
  <c r="R166" s="1"/>
  <c r="M165"/>
  <c r="M166" s="1"/>
  <c r="L165"/>
  <c r="L166" s="1"/>
  <c r="H165"/>
  <c r="H166" s="1"/>
  <c r="F165"/>
  <c r="F166" s="1"/>
  <c r="E165"/>
  <c r="E166" s="1"/>
  <c r="D165"/>
  <c r="D166" s="1"/>
  <c r="C165"/>
  <c r="C166" s="1"/>
  <c r="W164"/>
  <c r="J164"/>
  <c r="P164" s="1"/>
  <c r="I164"/>
  <c r="K164" s="1"/>
  <c r="Q164" s="1"/>
  <c r="W163"/>
  <c r="J163"/>
  <c r="P163" s="1"/>
  <c r="I163"/>
  <c r="K163" s="1"/>
  <c r="W162"/>
  <c r="J162"/>
  <c r="P162" s="1"/>
  <c r="I162"/>
  <c r="K162" s="1"/>
  <c r="Q162" s="1"/>
  <c r="W161"/>
  <c r="K161"/>
  <c r="Q161" s="1"/>
  <c r="J161"/>
  <c r="P161" s="1"/>
  <c r="I161"/>
  <c r="W160"/>
  <c r="J160"/>
  <c r="I160"/>
  <c r="K160" s="1"/>
  <c r="Q160" s="1"/>
  <c r="W159"/>
  <c r="K159"/>
  <c r="J159"/>
  <c r="P159" s="1"/>
  <c r="I159"/>
  <c r="W158"/>
  <c r="P158"/>
  <c r="J158"/>
  <c r="I158"/>
  <c r="K158" s="1"/>
  <c r="Q158" s="1"/>
  <c r="W157"/>
  <c r="Q157"/>
  <c r="K157"/>
  <c r="J157"/>
  <c r="P157" s="1"/>
  <c r="I157"/>
  <c r="W156"/>
  <c r="J156"/>
  <c r="P156" s="1"/>
  <c r="I156"/>
  <c r="K156" s="1"/>
  <c r="Q156" s="1"/>
  <c r="W155"/>
  <c r="P155"/>
  <c r="K155"/>
  <c r="J155"/>
  <c r="I155"/>
  <c r="W154"/>
  <c r="P154"/>
  <c r="J154"/>
  <c r="I154"/>
  <c r="K154" s="1"/>
  <c r="Q154" s="1"/>
  <c r="W153"/>
  <c r="J153"/>
  <c r="P153" s="1"/>
  <c r="I153"/>
  <c r="K153" s="1"/>
  <c r="Q153" s="1"/>
  <c r="W152"/>
  <c r="J152"/>
  <c r="I152"/>
  <c r="K152" s="1"/>
  <c r="Q152" s="1"/>
  <c r="W151"/>
  <c r="P151"/>
  <c r="J151"/>
  <c r="I151"/>
  <c r="K151" s="1"/>
  <c r="W150"/>
  <c r="J150"/>
  <c r="P150" s="1"/>
  <c r="I150"/>
  <c r="K150" s="1"/>
  <c r="Q150" s="1"/>
  <c r="W149"/>
  <c r="J149"/>
  <c r="P149" s="1"/>
  <c r="I149"/>
  <c r="K149" s="1"/>
  <c r="Q149" s="1"/>
  <c r="W148"/>
  <c r="J148"/>
  <c r="P148" s="1"/>
  <c r="I148"/>
  <c r="K148" s="1"/>
  <c r="Q148" s="1"/>
  <c r="K146"/>
  <c r="J146"/>
  <c r="U144"/>
  <c r="S144"/>
  <c r="R144"/>
  <c r="M144"/>
  <c r="L144"/>
  <c r="H144"/>
  <c r="F144"/>
  <c r="E144"/>
  <c r="D144"/>
  <c r="C144"/>
  <c r="W143"/>
  <c r="J143"/>
  <c r="P143" s="1"/>
  <c r="I143"/>
  <c r="K143" s="1"/>
  <c r="Q143" s="1"/>
  <c r="W142"/>
  <c r="V142"/>
  <c r="Q142"/>
  <c r="Q144" s="1"/>
  <c r="K142"/>
  <c r="J142"/>
  <c r="P142" s="1"/>
  <c r="I142"/>
  <c r="K141"/>
  <c r="J141"/>
  <c r="U140"/>
  <c r="S140"/>
  <c r="R140"/>
  <c r="M140"/>
  <c r="L140"/>
  <c r="H140"/>
  <c r="F140"/>
  <c r="E140"/>
  <c r="D140"/>
  <c r="C140"/>
  <c r="W139"/>
  <c r="J139"/>
  <c r="P139" s="1"/>
  <c r="I139"/>
  <c r="K139" s="1"/>
  <c r="W138"/>
  <c r="J138"/>
  <c r="N138" s="1"/>
  <c r="I138"/>
  <c r="K138" s="1"/>
  <c r="Q138" s="1"/>
  <c r="W137"/>
  <c r="N137"/>
  <c r="K137"/>
  <c r="O137" s="1"/>
  <c r="J137"/>
  <c r="P137" s="1"/>
  <c r="I137"/>
  <c r="W136"/>
  <c r="P136"/>
  <c r="J136"/>
  <c r="N136" s="1"/>
  <c r="I136"/>
  <c r="K136" s="1"/>
  <c r="Q136" s="1"/>
  <c r="U134"/>
  <c r="S134"/>
  <c r="R134"/>
  <c r="M134"/>
  <c r="L134"/>
  <c r="H134"/>
  <c r="F134"/>
  <c r="E134"/>
  <c r="D134"/>
  <c r="C134"/>
  <c r="W133"/>
  <c r="J133"/>
  <c r="P133" s="1"/>
  <c r="I133"/>
  <c r="K133" s="1"/>
  <c r="W132"/>
  <c r="K132"/>
  <c r="Q132" s="1"/>
  <c r="J132"/>
  <c r="P132" s="1"/>
  <c r="I132"/>
  <c r="W131"/>
  <c r="J131"/>
  <c r="N131" s="1"/>
  <c r="I131"/>
  <c r="K131" s="1"/>
  <c r="W130"/>
  <c r="K130"/>
  <c r="Q130" s="1"/>
  <c r="J130"/>
  <c r="P130" s="1"/>
  <c r="I130"/>
  <c r="W129"/>
  <c r="J129"/>
  <c r="P129" s="1"/>
  <c r="I129"/>
  <c r="K129" s="1"/>
  <c r="W128"/>
  <c r="K128"/>
  <c r="Q128" s="1"/>
  <c r="J128"/>
  <c r="P128" s="1"/>
  <c r="I128"/>
  <c r="W127"/>
  <c r="J127"/>
  <c r="I127"/>
  <c r="K127" s="1"/>
  <c r="W126"/>
  <c r="K126"/>
  <c r="Q126" s="1"/>
  <c r="J126"/>
  <c r="P126" s="1"/>
  <c r="I126"/>
  <c r="W125"/>
  <c r="J125"/>
  <c r="J134" s="1"/>
  <c r="N134" s="1"/>
  <c r="I125"/>
  <c r="K125" s="1"/>
  <c r="W124"/>
  <c r="K124"/>
  <c r="Q124" s="1"/>
  <c r="J124"/>
  <c r="P124" s="1"/>
  <c r="K123"/>
  <c r="J123"/>
  <c r="U120"/>
  <c r="S120"/>
  <c r="S121" s="1"/>
  <c r="R120"/>
  <c r="M120"/>
  <c r="L120"/>
  <c r="L121" s="1"/>
  <c r="H120"/>
  <c r="F120"/>
  <c r="E120"/>
  <c r="D120"/>
  <c r="C120"/>
  <c r="W119"/>
  <c r="J119"/>
  <c r="P119" s="1"/>
  <c r="I119"/>
  <c r="K119" s="1"/>
  <c r="W118"/>
  <c r="J118"/>
  <c r="P118" s="1"/>
  <c r="I118"/>
  <c r="K118" s="1"/>
  <c r="Q118" s="1"/>
  <c r="W117"/>
  <c r="J117"/>
  <c r="P117" s="1"/>
  <c r="I117"/>
  <c r="K117" s="1"/>
  <c r="W116"/>
  <c r="J116"/>
  <c r="P116" s="1"/>
  <c r="I116"/>
  <c r="I120" s="1"/>
  <c r="U114"/>
  <c r="S114"/>
  <c r="R114"/>
  <c r="M114"/>
  <c r="L114"/>
  <c r="H114"/>
  <c r="F114"/>
  <c r="E114"/>
  <c r="D114"/>
  <c r="C114"/>
  <c r="W113"/>
  <c r="J113"/>
  <c r="P113" s="1"/>
  <c r="I113"/>
  <c r="K113" s="1"/>
  <c r="W112"/>
  <c r="K112"/>
  <c r="Q112" s="1"/>
  <c r="J112"/>
  <c r="P112" s="1"/>
  <c r="I112"/>
  <c r="W111"/>
  <c r="J111"/>
  <c r="P111" s="1"/>
  <c r="I111"/>
  <c r="K111" s="1"/>
  <c r="W110"/>
  <c r="J110"/>
  <c r="P110" s="1"/>
  <c r="I110"/>
  <c r="I114" s="1"/>
  <c r="W109"/>
  <c r="Q109"/>
  <c r="P109"/>
  <c r="U108"/>
  <c r="S108"/>
  <c r="R108"/>
  <c r="M108"/>
  <c r="L108"/>
  <c r="H108"/>
  <c r="F108"/>
  <c r="E108"/>
  <c r="D108"/>
  <c r="C108"/>
  <c r="W107"/>
  <c r="J107"/>
  <c r="P107" s="1"/>
  <c r="I107"/>
  <c r="K107" s="1"/>
  <c r="W106"/>
  <c r="J106"/>
  <c r="P106" s="1"/>
  <c r="I106"/>
  <c r="K106" s="1"/>
  <c r="Q106" s="1"/>
  <c r="W105"/>
  <c r="J105"/>
  <c r="N105" s="1"/>
  <c r="I105"/>
  <c r="K105" s="1"/>
  <c r="W104"/>
  <c r="J104"/>
  <c r="I104"/>
  <c r="K104" s="1"/>
  <c r="Q104" s="1"/>
  <c r="W103"/>
  <c r="V103"/>
  <c r="X103" s="1"/>
  <c r="Q103"/>
  <c r="P103"/>
  <c r="U102"/>
  <c r="S102"/>
  <c r="R102"/>
  <c r="M102"/>
  <c r="L102"/>
  <c r="H102"/>
  <c r="F102"/>
  <c r="E102"/>
  <c r="D102"/>
  <c r="C102"/>
  <c r="W101"/>
  <c r="K101"/>
  <c r="Q101" s="1"/>
  <c r="J101"/>
  <c r="P101" s="1"/>
  <c r="I101"/>
  <c r="W100"/>
  <c r="N100"/>
  <c r="J100"/>
  <c r="P100" s="1"/>
  <c r="I100"/>
  <c r="K100" s="1"/>
  <c r="W99"/>
  <c r="K99"/>
  <c r="O99" s="1"/>
  <c r="J99"/>
  <c r="P99" s="1"/>
  <c r="I99"/>
  <c r="W98"/>
  <c r="W102" s="1"/>
  <c r="J98"/>
  <c r="P98" s="1"/>
  <c r="I98"/>
  <c r="I102" s="1"/>
  <c r="W97"/>
  <c r="V97"/>
  <c r="X97" s="1"/>
  <c r="Q97"/>
  <c r="P97"/>
  <c r="U96"/>
  <c r="S96"/>
  <c r="R96"/>
  <c r="M96"/>
  <c r="L96"/>
  <c r="H96"/>
  <c r="F96"/>
  <c r="E96"/>
  <c r="D96"/>
  <c r="C96"/>
  <c r="W95"/>
  <c r="J95"/>
  <c r="P95" s="1"/>
  <c r="I95"/>
  <c r="K95" s="1"/>
  <c r="Q95" s="1"/>
  <c r="W94"/>
  <c r="J94"/>
  <c r="N94" s="1"/>
  <c r="I94"/>
  <c r="K94" s="1"/>
  <c r="W93"/>
  <c r="J93"/>
  <c r="P93" s="1"/>
  <c r="I93"/>
  <c r="K93" s="1"/>
  <c r="Q93" s="1"/>
  <c r="W92"/>
  <c r="J92"/>
  <c r="I92"/>
  <c r="K92" s="1"/>
  <c r="W91"/>
  <c r="V91"/>
  <c r="X91" s="1"/>
  <c r="Q91"/>
  <c r="P91"/>
  <c r="U90"/>
  <c r="S90"/>
  <c r="R90"/>
  <c r="M90"/>
  <c r="L90"/>
  <c r="H90"/>
  <c r="F90"/>
  <c r="E90"/>
  <c r="D90"/>
  <c r="C90"/>
  <c r="W89"/>
  <c r="J89"/>
  <c r="P89" s="1"/>
  <c r="I89"/>
  <c r="K89" s="1"/>
  <c r="W88"/>
  <c r="K88"/>
  <c r="Q88" s="1"/>
  <c r="J88"/>
  <c r="P88" s="1"/>
  <c r="I88"/>
  <c r="W87"/>
  <c r="Q87"/>
  <c r="P87"/>
  <c r="W86"/>
  <c r="J86"/>
  <c r="P86" s="1"/>
  <c r="I86"/>
  <c r="I90" s="1"/>
  <c r="W85"/>
  <c r="V85"/>
  <c r="X85" s="1"/>
  <c r="K85"/>
  <c r="Q85" s="1"/>
  <c r="J85"/>
  <c r="P85" s="1"/>
  <c r="I85"/>
  <c r="W84"/>
  <c r="V84"/>
  <c r="X84" s="1"/>
  <c r="Q84"/>
  <c r="P84"/>
  <c r="U83"/>
  <c r="S83"/>
  <c r="R83"/>
  <c r="M83"/>
  <c r="L83"/>
  <c r="K83"/>
  <c r="O83" s="1"/>
  <c r="I83"/>
  <c r="H83"/>
  <c r="F83"/>
  <c r="E83"/>
  <c r="D83"/>
  <c r="C83"/>
  <c r="W82"/>
  <c r="W83" s="1"/>
  <c r="Q82"/>
  <c r="Q83" s="1"/>
  <c r="O82"/>
  <c r="J82"/>
  <c r="J83" s="1"/>
  <c r="N83" s="1"/>
  <c r="U81"/>
  <c r="S81"/>
  <c r="R81"/>
  <c r="M81"/>
  <c r="L81"/>
  <c r="H81"/>
  <c r="F81"/>
  <c r="E81"/>
  <c r="D81"/>
  <c r="C81"/>
  <c r="W80"/>
  <c r="W81" s="1"/>
  <c r="J80"/>
  <c r="P80" s="1"/>
  <c r="I80"/>
  <c r="W79"/>
  <c r="N79"/>
  <c r="K79"/>
  <c r="J79"/>
  <c r="P79" s="1"/>
  <c r="I79"/>
  <c r="W78"/>
  <c r="V78"/>
  <c r="X78" s="1"/>
  <c r="Q78"/>
  <c r="P78"/>
  <c r="C77"/>
  <c r="S76"/>
  <c r="R76"/>
  <c r="M76"/>
  <c r="H76"/>
  <c r="H77" s="1"/>
  <c r="F76"/>
  <c r="E76"/>
  <c r="E77" s="1"/>
  <c r="D76"/>
  <c r="D77" s="1"/>
  <c r="C76"/>
  <c r="W75"/>
  <c r="K75"/>
  <c r="Q75" s="1"/>
  <c r="J75"/>
  <c r="P75" s="1"/>
  <c r="I75"/>
  <c r="W74"/>
  <c r="J74"/>
  <c r="P74" s="1"/>
  <c r="I74"/>
  <c r="K74" s="1"/>
  <c r="W73"/>
  <c r="J73"/>
  <c r="P73" s="1"/>
  <c r="I73"/>
  <c r="K73" s="1"/>
  <c r="Q73" s="1"/>
  <c r="W72"/>
  <c r="J72"/>
  <c r="P72" s="1"/>
  <c r="I72"/>
  <c r="K72" s="1"/>
  <c r="W71"/>
  <c r="J71"/>
  <c r="P71" s="1"/>
  <c r="I71"/>
  <c r="K71" s="1"/>
  <c r="Q71" s="1"/>
  <c r="W70"/>
  <c r="J70"/>
  <c r="N70" s="1"/>
  <c r="I70"/>
  <c r="K70" s="1"/>
  <c r="W69"/>
  <c r="N69"/>
  <c r="J69"/>
  <c r="P69" s="1"/>
  <c r="I69"/>
  <c r="K69" s="1"/>
  <c r="Q69" s="1"/>
  <c r="W68"/>
  <c r="J68"/>
  <c r="P68" s="1"/>
  <c r="I68"/>
  <c r="K68" s="1"/>
  <c r="W67"/>
  <c r="N67"/>
  <c r="J67"/>
  <c r="P67" s="1"/>
  <c r="I67"/>
  <c r="K67" s="1"/>
  <c r="Q67" s="1"/>
  <c r="W66"/>
  <c r="J66"/>
  <c r="I66"/>
  <c r="K66" s="1"/>
  <c r="W65"/>
  <c r="J65"/>
  <c r="I65"/>
  <c r="K65" s="1"/>
  <c r="Q65" s="1"/>
  <c r="W64"/>
  <c r="J64"/>
  <c r="I64"/>
  <c r="K64" s="1"/>
  <c r="W63"/>
  <c r="J63"/>
  <c r="I63"/>
  <c r="K63" s="1"/>
  <c r="Q63" s="1"/>
  <c r="W62"/>
  <c r="J62"/>
  <c r="I62"/>
  <c r="K62" s="1"/>
  <c r="W61"/>
  <c r="K61"/>
  <c r="Q61" s="1"/>
  <c r="J61"/>
  <c r="P61" s="1"/>
  <c r="I61"/>
  <c r="W60"/>
  <c r="J60"/>
  <c r="I60"/>
  <c r="K60" s="1"/>
  <c r="W59"/>
  <c r="K59"/>
  <c r="Q59" s="1"/>
  <c r="J59"/>
  <c r="P59" s="1"/>
  <c r="I59"/>
  <c r="W58"/>
  <c r="J58"/>
  <c r="P58" s="1"/>
  <c r="I58"/>
  <c r="K58" s="1"/>
  <c r="W57"/>
  <c r="J57"/>
  <c r="P57" s="1"/>
  <c r="I57"/>
  <c r="K57" s="1"/>
  <c r="Q57" s="1"/>
  <c r="W56"/>
  <c r="J56"/>
  <c r="I56"/>
  <c r="K56" s="1"/>
  <c r="W55"/>
  <c r="J55"/>
  <c r="P55" s="1"/>
  <c r="I55"/>
  <c r="K55" s="1"/>
  <c r="Q55" s="1"/>
  <c r="W54"/>
  <c r="W76" s="1"/>
  <c r="W77" s="1"/>
  <c r="J54"/>
  <c r="P54" s="1"/>
  <c r="P76" s="1"/>
  <c r="P77" s="1"/>
  <c r="I54"/>
  <c r="K54" s="1"/>
  <c r="U52"/>
  <c r="S52"/>
  <c r="S77" s="1"/>
  <c r="R52"/>
  <c r="M52"/>
  <c r="L52"/>
  <c r="H52"/>
  <c r="F52"/>
  <c r="E52"/>
  <c r="D52"/>
  <c r="C52"/>
  <c r="W51"/>
  <c r="N51"/>
  <c r="J51"/>
  <c r="P51" s="1"/>
  <c r="I51"/>
  <c r="K51" s="1"/>
  <c r="Q51" s="1"/>
  <c r="W50"/>
  <c r="J50"/>
  <c r="P50" s="1"/>
  <c r="I50"/>
  <c r="K50" s="1"/>
  <c r="W49"/>
  <c r="K49"/>
  <c r="Q49" s="1"/>
  <c r="J49"/>
  <c r="P49" s="1"/>
  <c r="I49"/>
  <c r="W48"/>
  <c r="W52" s="1"/>
  <c r="J48"/>
  <c r="P48" s="1"/>
  <c r="I48"/>
  <c r="K48" s="1"/>
  <c r="W47"/>
  <c r="V47"/>
  <c r="X47" s="1"/>
  <c r="Q47"/>
  <c r="P47"/>
  <c r="W46"/>
  <c r="V46"/>
  <c r="X46" s="1"/>
  <c r="Q46"/>
  <c r="P46"/>
  <c r="S44"/>
  <c r="S45" s="1"/>
  <c r="M44"/>
  <c r="H44"/>
  <c r="H45" s="1"/>
  <c r="F44"/>
  <c r="F45" s="1"/>
  <c r="E44"/>
  <c r="E45" s="1"/>
  <c r="D44"/>
  <c r="D45" s="1"/>
  <c r="C44"/>
  <c r="C45" s="1"/>
  <c r="Q43"/>
  <c r="K43"/>
  <c r="J43"/>
  <c r="P43" s="1"/>
  <c r="I43"/>
  <c r="J42"/>
  <c r="I42"/>
  <c r="J41"/>
  <c r="P41" s="1"/>
  <c r="I41"/>
  <c r="K41" s="1"/>
  <c r="J40"/>
  <c r="I40"/>
  <c r="K40" s="1"/>
  <c r="J39"/>
  <c r="P39" s="1"/>
  <c r="I39"/>
  <c r="K39" s="1"/>
  <c r="Q39" s="1"/>
  <c r="W38"/>
  <c r="J38"/>
  <c r="P38" s="1"/>
  <c r="I38"/>
  <c r="K38" s="1"/>
  <c r="N37"/>
  <c r="J37"/>
  <c r="P37" s="1"/>
  <c r="I37"/>
  <c r="K37" s="1"/>
  <c r="Q37" s="1"/>
  <c r="J36"/>
  <c r="P36" s="1"/>
  <c r="I36"/>
  <c r="K36" s="1"/>
  <c r="K35"/>
  <c r="O35" s="1"/>
  <c r="J35"/>
  <c r="P35" s="1"/>
  <c r="I35"/>
  <c r="J34"/>
  <c r="P34" s="1"/>
  <c r="I34"/>
  <c r="K34" s="1"/>
  <c r="N33"/>
  <c r="J33"/>
  <c r="P33" s="1"/>
  <c r="I33"/>
  <c r="K33" s="1"/>
  <c r="O33" s="1"/>
  <c r="J32"/>
  <c r="N32" s="1"/>
  <c r="I32"/>
  <c r="K32" s="1"/>
  <c r="K31"/>
  <c r="O31" s="1"/>
  <c r="J31"/>
  <c r="P31" s="1"/>
  <c r="I31"/>
  <c r="J30"/>
  <c r="N30" s="1"/>
  <c r="I30"/>
  <c r="K30" s="1"/>
  <c r="K29"/>
  <c r="J29"/>
  <c r="P29" s="1"/>
  <c r="I29"/>
  <c r="J28"/>
  <c r="P28" s="1"/>
  <c r="I28"/>
  <c r="K28" s="1"/>
  <c r="J27"/>
  <c r="P27" s="1"/>
  <c r="I27"/>
  <c r="K27" s="1"/>
  <c r="O27" s="1"/>
  <c r="J26"/>
  <c r="I26"/>
  <c r="K26" s="1"/>
  <c r="K25"/>
  <c r="J25"/>
  <c r="P25" s="1"/>
  <c r="I25"/>
  <c r="J24"/>
  <c r="N24" s="1"/>
  <c r="I24"/>
  <c r="K24" s="1"/>
  <c r="N23"/>
  <c r="J23"/>
  <c r="P23" s="1"/>
  <c r="P44" s="1"/>
  <c r="P45" s="1"/>
  <c r="I23"/>
  <c r="K23" s="1"/>
  <c r="O23" s="1"/>
  <c r="O22"/>
  <c r="U21"/>
  <c r="S21"/>
  <c r="R21"/>
  <c r="M21"/>
  <c r="L21"/>
  <c r="H21"/>
  <c r="F21"/>
  <c r="E21"/>
  <c r="D21"/>
  <c r="C21"/>
  <c r="W20"/>
  <c r="K20"/>
  <c r="O20" s="1"/>
  <c r="J20"/>
  <c r="P20" s="1"/>
  <c r="I20"/>
  <c r="W19"/>
  <c r="K19"/>
  <c r="J19"/>
  <c r="P19" s="1"/>
  <c r="I19"/>
  <c r="W18"/>
  <c r="W21" s="1"/>
  <c r="J18"/>
  <c r="N18" s="1"/>
  <c r="I18"/>
  <c r="K18" s="1"/>
  <c r="Q18" s="1"/>
  <c r="W17"/>
  <c r="V21"/>
  <c r="V45" s="1"/>
  <c r="N17"/>
  <c r="J17"/>
  <c r="P17" s="1"/>
  <c r="I17"/>
  <c r="I21" s="1"/>
  <c r="K16"/>
  <c r="J16"/>
  <c r="K15"/>
  <c r="J15"/>
  <c r="K14"/>
  <c r="J14"/>
  <c r="K13"/>
  <c r="J13"/>
  <c r="K12"/>
  <c r="J12"/>
  <c r="K11"/>
  <c r="J11"/>
  <c r="K10"/>
  <c r="J10"/>
  <c r="K9"/>
  <c r="J9"/>
  <c r="N8"/>
  <c r="K8"/>
  <c r="J8"/>
  <c r="K7"/>
  <c r="J7"/>
  <c r="Q218" l="1"/>
  <c r="O218"/>
  <c r="Q197"/>
  <c r="O197"/>
  <c r="O322"/>
  <c r="Q322"/>
  <c r="O336"/>
  <c r="Q336"/>
  <c r="O139"/>
  <c r="Q139"/>
  <c r="O176"/>
  <c r="Q176"/>
  <c r="O231"/>
  <c r="Q231"/>
  <c r="Q298"/>
  <c r="O298"/>
  <c r="O374"/>
  <c r="Q374"/>
  <c r="X348"/>
  <c r="X358" s="1"/>
  <c r="X381" s="1"/>
  <c r="V358"/>
  <c r="V381" s="1"/>
  <c r="P196"/>
  <c r="J211"/>
  <c r="X274"/>
  <c r="X276" s="1"/>
  <c r="V276"/>
  <c r="P62"/>
  <c r="L62"/>
  <c r="L76" s="1"/>
  <c r="L77" s="1"/>
  <c r="N64"/>
  <c r="L64"/>
  <c r="J144"/>
  <c r="N144" s="1"/>
  <c r="W165"/>
  <c r="W166" s="1"/>
  <c r="I76"/>
  <c r="J81"/>
  <c r="N81" s="1"/>
  <c r="D121"/>
  <c r="J120"/>
  <c r="L188"/>
  <c r="Q221"/>
  <c r="P254"/>
  <c r="P306"/>
  <c r="K17"/>
  <c r="K21" s="1"/>
  <c r="O21" s="1"/>
  <c r="N27"/>
  <c r="I44"/>
  <c r="I45" s="1"/>
  <c r="I52"/>
  <c r="N55"/>
  <c r="I81"/>
  <c r="N82"/>
  <c r="J90"/>
  <c r="N90" s="1"/>
  <c r="W96"/>
  <c r="N93"/>
  <c r="N95"/>
  <c r="W108"/>
  <c r="J114"/>
  <c r="N114" s="1"/>
  <c r="K116"/>
  <c r="Q116" s="1"/>
  <c r="Q120" s="1"/>
  <c r="W120"/>
  <c r="W121" s="1"/>
  <c r="C121"/>
  <c r="H121"/>
  <c r="R121"/>
  <c r="R340" s="1"/>
  <c r="R345" s="1"/>
  <c r="N139"/>
  <c r="P144"/>
  <c r="W144"/>
  <c r="Q175"/>
  <c r="W211"/>
  <c r="Q205"/>
  <c r="N206"/>
  <c r="P207"/>
  <c r="O208"/>
  <c r="O210"/>
  <c r="N221"/>
  <c r="P233"/>
  <c r="O237"/>
  <c r="O247"/>
  <c r="I250"/>
  <c r="K261"/>
  <c r="O261" s="1"/>
  <c r="K264"/>
  <c r="Q264" s="1"/>
  <c r="Q265" s="1"/>
  <c r="Q271"/>
  <c r="O279"/>
  <c r="Q281"/>
  <c r="N282"/>
  <c r="P283"/>
  <c r="N286"/>
  <c r="O293"/>
  <c r="N295"/>
  <c r="N303"/>
  <c r="Q304"/>
  <c r="Q305"/>
  <c r="O306"/>
  <c r="P312"/>
  <c r="Q338"/>
  <c r="Q342"/>
  <c r="I358"/>
  <c r="N370"/>
  <c r="N371"/>
  <c r="F381"/>
  <c r="P237"/>
  <c r="J239"/>
  <c r="N239" s="1"/>
  <c r="L63"/>
  <c r="N63" s="1"/>
  <c r="P65"/>
  <c r="L65"/>
  <c r="N65" s="1"/>
  <c r="V144"/>
  <c r="X142"/>
  <c r="X144" s="1"/>
  <c r="V239"/>
  <c r="X238"/>
  <c r="X239" s="1"/>
  <c r="E121"/>
  <c r="E188"/>
  <c r="J44"/>
  <c r="N44" s="1"/>
  <c r="P81"/>
  <c r="Q239"/>
  <c r="P238"/>
  <c r="P239" s="1"/>
  <c r="I239"/>
  <c r="J243"/>
  <c r="J250"/>
  <c r="N250" s="1"/>
  <c r="J258"/>
  <c r="W272"/>
  <c r="O295"/>
  <c r="O309"/>
  <c r="N31"/>
  <c r="N35"/>
  <c r="F77"/>
  <c r="R77"/>
  <c r="K86"/>
  <c r="K90" s="1"/>
  <c r="O90" s="1"/>
  <c r="W90"/>
  <c r="J96"/>
  <c r="I96"/>
  <c r="J108"/>
  <c r="N108" s="1"/>
  <c r="K110"/>
  <c r="K114" s="1"/>
  <c r="W114"/>
  <c r="P120"/>
  <c r="F121"/>
  <c r="M121"/>
  <c r="N126"/>
  <c r="N128"/>
  <c r="N130"/>
  <c r="N132"/>
  <c r="O138"/>
  <c r="N175"/>
  <c r="N196"/>
  <c r="N210"/>
  <c r="N217"/>
  <c r="N237"/>
  <c r="K239"/>
  <c r="O239" s="1"/>
  <c r="N247"/>
  <c r="N252"/>
  <c r="N253"/>
  <c r="J254"/>
  <c r="N254" s="1"/>
  <c r="O260"/>
  <c r="J261"/>
  <c r="N261" s="1"/>
  <c r="N293"/>
  <c r="N297"/>
  <c r="O312"/>
  <c r="Q317"/>
  <c r="P337"/>
  <c r="N361"/>
  <c r="N378"/>
  <c r="N379"/>
  <c r="E381"/>
  <c r="E382" s="1"/>
  <c r="W254"/>
  <c r="X295"/>
  <c r="X326" s="1"/>
  <c r="V326"/>
  <c r="W186"/>
  <c r="W187" s="1"/>
  <c r="W188" s="1"/>
  <c r="W250"/>
  <c r="W140"/>
  <c r="O276"/>
  <c r="U121"/>
  <c r="W243"/>
  <c r="W134"/>
  <c r="Q38"/>
  <c r="O38"/>
  <c r="O64"/>
  <c r="Q64"/>
  <c r="Q72"/>
  <c r="Q34"/>
  <c r="Q60"/>
  <c r="O68"/>
  <c r="Q68"/>
  <c r="O94"/>
  <c r="Q94"/>
  <c r="Q127"/>
  <c r="O170"/>
  <c r="Q170"/>
  <c r="Q173"/>
  <c r="P90"/>
  <c r="P102"/>
  <c r="Q30"/>
  <c r="O30"/>
  <c r="O100"/>
  <c r="Q100"/>
  <c r="Q119"/>
  <c r="O131"/>
  <c r="Q131"/>
  <c r="Q26"/>
  <c r="Q28"/>
  <c r="O36"/>
  <c r="Q36"/>
  <c r="O54"/>
  <c r="Q54"/>
  <c r="K76"/>
  <c r="O62"/>
  <c r="Q62"/>
  <c r="O70"/>
  <c r="Q70"/>
  <c r="Q117"/>
  <c r="O129"/>
  <c r="Q129"/>
  <c r="O76"/>
  <c r="P52"/>
  <c r="Q48"/>
  <c r="K52"/>
  <c r="O52" s="1"/>
  <c r="Q56"/>
  <c r="O105"/>
  <c r="Q105"/>
  <c r="K108"/>
  <c r="O108" s="1"/>
  <c r="Q111"/>
  <c r="Q24"/>
  <c r="O24"/>
  <c r="Q32"/>
  <c r="O32"/>
  <c r="Q40"/>
  <c r="Q50"/>
  <c r="O58"/>
  <c r="Q58"/>
  <c r="Q66"/>
  <c r="O74"/>
  <c r="Q74"/>
  <c r="Q89"/>
  <c r="O92"/>
  <c r="Q92"/>
  <c r="Q96" s="1"/>
  <c r="K96"/>
  <c r="O96" s="1"/>
  <c r="Q107"/>
  <c r="Q113"/>
  <c r="O125"/>
  <c r="Q125"/>
  <c r="K134"/>
  <c r="O134" s="1"/>
  <c r="O133"/>
  <c r="Q133"/>
  <c r="Q171"/>
  <c r="O174"/>
  <c r="Q174"/>
  <c r="J45"/>
  <c r="N45" s="1"/>
  <c r="N96"/>
  <c r="P114"/>
  <c r="O114"/>
  <c r="O229"/>
  <c r="Q229"/>
  <c r="N289"/>
  <c r="P289"/>
  <c r="I344"/>
  <c r="K343"/>
  <c r="Q350"/>
  <c r="Q354"/>
  <c r="N364"/>
  <c r="P364"/>
  <c r="Q198"/>
  <c r="O198"/>
  <c r="O207"/>
  <c r="Q207"/>
  <c r="Q216"/>
  <c r="Q232"/>
  <c r="O232"/>
  <c r="I258"/>
  <c r="K257"/>
  <c r="P267"/>
  <c r="P272" s="1"/>
  <c r="N267"/>
  <c r="Q268"/>
  <c r="O283"/>
  <c r="Q283"/>
  <c r="Q300"/>
  <c r="O300"/>
  <c r="N305"/>
  <c r="P305"/>
  <c r="Q320"/>
  <c r="P321"/>
  <c r="P322"/>
  <c r="N322"/>
  <c r="P335"/>
  <c r="J339"/>
  <c r="N335"/>
  <c r="P336"/>
  <c r="N336"/>
  <c r="Q353"/>
  <c r="O372"/>
  <c r="Q372"/>
  <c r="P373"/>
  <c r="N373"/>
  <c r="P374"/>
  <c r="N374"/>
  <c r="P18"/>
  <c r="P21" s="1"/>
  <c r="Q20"/>
  <c r="P24"/>
  <c r="P30"/>
  <c r="P40"/>
  <c r="P56"/>
  <c r="P60"/>
  <c r="P64"/>
  <c r="P66"/>
  <c r="P70"/>
  <c r="M77"/>
  <c r="P94"/>
  <c r="Q99"/>
  <c r="P105"/>
  <c r="Q110"/>
  <c r="P127"/>
  <c r="P131"/>
  <c r="O339"/>
  <c r="O18"/>
  <c r="Q19"/>
  <c r="Q25"/>
  <c r="Q29"/>
  <c r="Q31"/>
  <c r="Q33"/>
  <c r="J21"/>
  <c r="N21" s="1"/>
  <c r="N38"/>
  <c r="O79"/>
  <c r="K80"/>
  <c r="Q80" s="1"/>
  <c r="O86"/>
  <c r="N92"/>
  <c r="K98"/>
  <c r="J102"/>
  <c r="P104"/>
  <c r="P108" s="1"/>
  <c r="I108"/>
  <c r="N125"/>
  <c r="N129"/>
  <c r="N133"/>
  <c r="I134"/>
  <c r="K165"/>
  <c r="K166" s="1"/>
  <c r="O166" s="1"/>
  <c r="I186"/>
  <c r="I187" s="1"/>
  <c r="Q178"/>
  <c r="Q182"/>
  <c r="C188"/>
  <c r="C340" s="1"/>
  <c r="C345" s="1"/>
  <c r="H188"/>
  <c r="Q202"/>
  <c r="I225"/>
  <c r="Q302"/>
  <c r="I339"/>
  <c r="J380"/>
  <c r="R381"/>
  <c r="N222"/>
  <c r="P222"/>
  <c r="P231"/>
  <c r="N231"/>
  <c r="Q269"/>
  <c r="O269"/>
  <c r="J326"/>
  <c r="N326" s="1"/>
  <c r="N279"/>
  <c r="N294"/>
  <c r="P294"/>
  <c r="Q299"/>
  <c r="O299"/>
  <c r="N308"/>
  <c r="P308"/>
  <c r="M188"/>
  <c r="Q195"/>
  <c r="P202"/>
  <c r="Q220"/>
  <c r="Q287"/>
  <c r="O287"/>
  <c r="Q292"/>
  <c r="O292"/>
  <c r="N302"/>
  <c r="P302"/>
  <c r="N317"/>
  <c r="P317"/>
  <c r="P330"/>
  <c r="P333" s="1"/>
  <c r="N330"/>
  <c r="P348"/>
  <c r="J358"/>
  <c r="N358" s="1"/>
  <c r="Q362"/>
  <c r="O362"/>
  <c r="P26"/>
  <c r="P32"/>
  <c r="Q79"/>
  <c r="Q81" s="1"/>
  <c r="P92"/>
  <c r="K140"/>
  <c r="O140" s="1"/>
  <c r="K186"/>
  <c r="K187" s="1"/>
  <c r="K188" s="1"/>
  <c r="K326"/>
  <c r="O326" s="1"/>
  <c r="Q17"/>
  <c r="Q21" s="1"/>
  <c r="Q23"/>
  <c r="Q27"/>
  <c r="Q35"/>
  <c r="Q41"/>
  <c r="N36"/>
  <c r="N42"/>
  <c r="M45"/>
  <c r="N54"/>
  <c r="N58"/>
  <c r="N68"/>
  <c r="N74"/>
  <c r="O17"/>
  <c r="N20"/>
  <c r="O37"/>
  <c r="K42"/>
  <c r="K44" s="1"/>
  <c r="O44" s="1"/>
  <c r="O51"/>
  <c r="J52"/>
  <c r="N52" s="1"/>
  <c r="O55"/>
  <c r="O63"/>
  <c r="O65"/>
  <c r="O67"/>
  <c r="O69"/>
  <c r="J76"/>
  <c r="P82"/>
  <c r="P83" s="1"/>
  <c r="N86"/>
  <c r="O93"/>
  <c r="O95"/>
  <c r="N99"/>
  <c r="O126"/>
  <c r="O128"/>
  <c r="O130"/>
  <c r="O132"/>
  <c r="J140"/>
  <c r="N140" s="1"/>
  <c r="Q137"/>
  <c r="Q140" s="1"/>
  <c r="P138"/>
  <c r="P140" s="1"/>
  <c r="K144"/>
  <c r="O144" s="1"/>
  <c r="Q151"/>
  <c r="Q165" s="1"/>
  <c r="Q166" s="1"/>
  <c r="P152"/>
  <c r="P165" s="1"/>
  <c r="P166" s="1"/>
  <c r="Q159"/>
  <c r="P160"/>
  <c r="J165"/>
  <c r="O169"/>
  <c r="P176"/>
  <c r="P178"/>
  <c r="P182"/>
  <c r="F188"/>
  <c r="F340" s="1"/>
  <c r="F345" s="1"/>
  <c r="F382" s="1"/>
  <c r="U188"/>
  <c r="Q194"/>
  <c r="Q201"/>
  <c r="Q222"/>
  <c r="P243"/>
  <c r="N272"/>
  <c r="Q289"/>
  <c r="Q294"/>
  <c r="Q301"/>
  <c r="O303"/>
  <c r="Q308"/>
  <c r="E340"/>
  <c r="E345" s="1"/>
  <c r="J333"/>
  <c r="N333" s="1"/>
  <c r="I380"/>
  <c r="Q364"/>
  <c r="O368"/>
  <c r="Q199"/>
  <c r="P230"/>
  <c r="P234" s="1"/>
  <c r="N230"/>
  <c r="P304"/>
  <c r="N304"/>
  <c r="Q323"/>
  <c r="Q337"/>
  <c r="Q339" s="1"/>
  <c r="O337"/>
  <c r="Q375"/>
  <c r="O375"/>
  <c r="K211"/>
  <c r="O211" s="1"/>
  <c r="O192"/>
  <c r="N205"/>
  <c r="P205"/>
  <c r="N214"/>
  <c r="P214"/>
  <c r="Q219"/>
  <c r="Q224"/>
  <c r="V272"/>
  <c r="N271"/>
  <c r="P271"/>
  <c r="Q275"/>
  <c r="Q276" s="1"/>
  <c r="O275"/>
  <c r="N281"/>
  <c r="P281"/>
  <c r="Q286"/>
  <c r="O286"/>
  <c r="P291"/>
  <c r="N291"/>
  <c r="O296"/>
  <c r="Q296"/>
  <c r="O310"/>
  <c r="Q310"/>
  <c r="Q314"/>
  <c r="P315"/>
  <c r="P316"/>
  <c r="Q318"/>
  <c r="O318"/>
  <c r="P356"/>
  <c r="Q361"/>
  <c r="O361"/>
  <c r="O366"/>
  <c r="Q366"/>
  <c r="P42"/>
  <c r="N120"/>
  <c r="P125"/>
  <c r="I165"/>
  <c r="I166" s="1"/>
  <c r="S188"/>
  <c r="S340" s="1"/>
  <c r="S345" s="1"/>
  <c r="S382" s="1"/>
  <c r="M381"/>
  <c r="O136"/>
  <c r="I140"/>
  <c r="I144"/>
  <c r="Q155"/>
  <c r="Q163"/>
  <c r="Q169"/>
  <c r="P171"/>
  <c r="P186" s="1"/>
  <c r="P187" s="1"/>
  <c r="D188"/>
  <c r="D340" s="1"/>
  <c r="D345" s="1"/>
  <c r="D382" s="1"/>
  <c r="J186"/>
  <c r="O193"/>
  <c r="Q204"/>
  <c r="O206"/>
  <c r="J225"/>
  <c r="N225" s="1"/>
  <c r="Q270"/>
  <c r="P279"/>
  <c r="O282"/>
  <c r="Q355"/>
  <c r="O357"/>
  <c r="K380"/>
  <c r="O380" s="1"/>
  <c r="I211"/>
  <c r="Q196"/>
  <c r="P199"/>
  <c r="Q217"/>
  <c r="P220"/>
  <c r="J234"/>
  <c r="N234" s="1"/>
  <c r="Q227"/>
  <c r="P229"/>
  <c r="O230"/>
  <c r="I234"/>
  <c r="Q248"/>
  <c r="Q250" s="1"/>
  <c r="Q252"/>
  <c r="Q254" s="1"/>
  <c r="P269"/>
  <c r="P275"/>
  <c r="P276" s="1"/>
  <c r="Q284"/>
  <c r="P287"/>
  <c r="Q297"/>
  <c r="P300"/>
  <c r="Q311"/>
  <c r="P314"/>
  <c r="P318"/>
  <c r="P320"/>
  <c r="O335"/>
  <c r="K339"/>
  <c r="J344"/>
  <c r="Q351"/>
  <c r="P354"/>
  <c r="Q360"/>
  <c r="P362"/>
  <c r="P380" s="1"/>
  <c r="Q367"/>
  <c r="Q370"/>
  <c r="P372"/>
  <c r="O373"/>
  <c r="Q378"/>
  <c r="C381"/>
  <c r="H381"/>
  <c r="N192"/>
  <c r="N194"/>
  <c r="P197"/>
  <c r="Q209"/>
  <c r="N211"/>
  <c r="K214"/>
  <c r="P218"/>
  <c r="P227"/>
  <c r="O228"/>
  <c r="Q233"/>
  <c r="Q241"/>
  <c r="Q243" s="1"/>
  <c r="O249"/>
  <c r="K250"/>
  <c r="O250" s="1"/>
  <c r="O253"/>
  <c r="K254"/>
  <c r="O254" s="1"/>
  <c r="P264"/>
  <c r="P265" s="1"/>
  <c r="N265"/>
  <c r="I276"/>
  <c r="P285"/>
  <c r="P298"/>
  <c r="K333"/>
  <c r="O333" s="1"/>
  <c r="K348"/>
  <c r="O371"/>
  <c r="Q376"/>
  <c r="O379"/>
  <c r="I272"/>
  <c r="K267"/>
  <c r="K234"/>
  <c r="O234" s="1"/>
  <c r="I326"/>
  <c r="H340"/>
  <c r="H345" s="1"/>
  <c r="L340"/>
  <c r="L345" s="1"/>
  <c r="P121" l="1"/>
  <c r="P211"/>
  <c r="P188"/>
  <c r="K120"/>
  <c r="O120" s="1"/>
  <c r="Q326"/>
  <c r="P134"/>
  <c r="I381"/>
  <c r="P96"/>
  <c r="J121"/>
  <c r="N121" s="1"/>
  <c r="Q108"/>
  <c r="V340"/>
  <c r="P63"/>
  <c r="I77"/>
  <c r="O264"/>
  <c r="K265"/>
  <c r="O265" s="1"/>
  <c r="I121"/>
  <c r="Q114"/>
  <c r="Q121" s="1"/>
  <c r="Q211"/>
  <c r="N62"/>
  <c r="Q86"/>
  <c r="Q90" s="1"/>
  <c r="R382"/>
  <c r="Q134"/>
  <c r="X340"/>
  <c r="L382"/>
  <c r="J381"/>
  <c r="N380"/>
  <c r="K102"/>
  <c r="O102" s="1"/>
  <c r="Q98"/>
  <c r="Q102" s="1"/>
  <c r="N344"/>
  <c r="Q186"/>
  <c r="Q187" s="1"/>
  <c r="Q188" s="1"/>
  <c r="I188"/>
  <c r="P339"/>
  <c r="Q52"/>
  <c r="K77"/>
  <c r="O77" s="1"/>
  <c r="K81"/>
  <c r="O81" s="1"/>
  <c r="Q267"/>
  <c r="Q272" s="1"/>
  <c r="K272"/>
  <c r="O272" s="1"/>
  <c r="O267"/>
  <c r="K358"/>
  <c r="O358" s="1"/>
  <c r="Q348"/>
  <c r="Q358" s="1"/>
  <c r="J77"/>
  <c r="N77" s="1"/>
  <c r="N76"/>
  <c r="K258"/>
  <c r="Q257"/>
  <c r="Q258" s="1"/>
  <c r="K344"/>
  <c r="O343"/>
  <c r="Q343"/>
  <c r="Q344" s="1"/>
  <c r="K225"/>
  <c r="O225" s="1"/>
  <c r="O214"/>
  <c r="Q214"/>
  <c r="Q225" s="1"/>
  <c r="J187"/>
  <c r="N186"/>
  <c r="N165"/>
  <c r="J166"/>
  <c r="N166" s="1"/>
  <c r="N339"/>
  <c r="O188"/>
  <c r="O186"/>
  <c r="P326"/>
  <c r="P358"/>
  <c r="P381" s="1"/>
  <c r="M340"/>
  <c r="O42"/>
  <c r="Q42"/>
  <c r="Q44" s="1"/>
  <c r="Q45" s="1"/>
  <c r="C382"/>
  <c r="N102"/>
  <c r="K45"/>
  <c r="O45" s="1"/>
  <c r="H382"/>
  <c r="Q380"/>
  <c r="Q234"/>
  <c r="O187"/>
  <c r="I340"/>
  <c r="I345" s="1"/>
  <c r="I382" s="1"/>
  <c r="O165"/>
  <c r="K121"/>
  <c r="O121" s="1"/>
  <c r="Q76"/>
  <c r="Q381" l="1"/>
  <c r="Q77"/>
  <c r="Q340" s="1"/>
  <c r="Q345" s="1"/>
  <c r="Q382" s="1"/>
  <c r="J188"/>
  <c r="N187"/>
  <c r="K381"/>
  <c r="O344"/>
  <c r="K385"/>
  <c r="K386" s="1"/>
  <c r="M345"/>
  <c r="K340"/>
  <c r="K345" s="1"/>
  <c r="P340"/>
  <c r="P345" s="1"/>
  <c r="P382" s="1"/>
  <c r="N381"/>
  <c r="O340" l="1"/>
  <c r="K382"/>
  <c r="K387" s="1"/>
  <c r="O381"/>
  <c r="N188"/>
  <c r="J340"/>
  <c r="O345"/>
  <c r="M382"/>
  <c r="O382" s="1"/>
  <c r="J345" l="1"/>
  <c r="N340"/>
  <c r="N345" l="1"/>
  <c r="J382"/>
  <c r="N382" s="1"/>
  <c r="R381" i="94" l="1"/>
  <c r="S380"/>
  <c r="R380"/>
  <c r="M380"/>
  <c r="H380"/>
  <c r="F380"/>
  <c r="E380"/>
  <c r="D380"/>
  <c r="D381" s="1"/>
  <c r="C380"/>
  <c r="W379"/>
  <c r="J379"/>
  <c r="I379"/>
  <c r="K379" s="1"/>
  <c r="W378"/>
  <c r="K378"/>
  <c r="O378" s="1"/>
  <c r="J378"/>
  <c r="P378" s="1"/>
  <c r="I378"/>
  <c r="W377"/>
  <c r="P377"/>
  <c r="J377"/>
  <c r="I377"/>
  <c r="K377" s="1"/>
  <c r="Q377" s="1"/>
  <c r="W376"/>
  <c r="N376"/>
  <c r="K376"/>
  <c r="J376"/>
  <c r="P376" s="1"/>
  <c r="I376"/>
  <c r="W375"/>
  <c r="J375"/>
  <c r="I375"/>
  <c r="K375" s="1"/>
  <c r="W374"/>
  <c r="N374"/>
  <c r="J374"/>
  <c r="P374" s="1"/>
  <c r="I374"/>
  <c r="K374" s="1"/>
  <c r="W373"/>
  <c r="J373"/>
  <c r="N373" s="1"/>
  <c r="I373"/>
  <c r="K373" s="1"/>
  <c r="Q373" s="1"/>
  <c r="W372"/>
  <c r="K372"/>
  <c r="J372"/>
  <c r="P372" s="1"/>
  <c r="I372"/>
  <c r="W371"/>
  <c r="J371"/>
  <c r="I371"/>
  <c r="K371" s="1"/>
  <c r="W370"/>
  <c r="N370"/>
  <c r="K370"/>
  <c r="O370" s="1"/>
  <c r="J370"/>
  <c r="P370" s="1"/>
  <c r="I370"/>
  <c r="W369"/>
  <c r="P369"/>
  <c r="J369"/>
  <c r="N369" s="1"/>
  <c r="I369"/>
  <c r="K369" s="1"/>
  <c r="Q369" s="1"/>
  <c r="W368"/>
  <c r="J368"/>
  <c r="P368" s="1"/>
  <c r="I368"/>
  <c r="K368" s="1"/>
  <c r="W367"/>
  <c r="J367"/>
  <c r="I367"/>
  <c r="K367" s="1"/>
  <c r="W366"/>
  <c r="K366"/>
  <c r="O366" s="1"/>
  <c r="J366"/>
  <c r="P366" s="1"/>
  <c r="I366"/>
  <c r="W365"/>
  <c r="P365"/>
  <c r="J365"/>
  <c r="I365"/>
  <c r="K365" s="1"/>
  <c r="Q365" s="1"/>
  <c r="W364"/>
  <c r="N364"/>
  <c r="K364"/>
  <c r="J364"/>
  <c r="P364" s="1"/>
  <c r="I364"/>
  <c r="W363"/>
  <c r="J363"/>
  <c r="I363"/>
  <c r="K363" s="1"/>
  <c r="W362"/>
  <c r="N362"/>
  <c r="J362"/>
  <c r="P362" s="1"/>
  <c r="I362"/>
  <c r="K362" s="1"/>
  <c r="W361"/>
  <c r="J361"/>
  <c r="N361" s="1"/>
  <c r="I361"/>
  <c r="K361" s="1"/>
  <c r="Q361" s="1"/>
  <c r="W360"/>
  <c r="W380" s="1"/>
  <c r="W381" s="1"/>
  <c r="K360"/>
  <c r="J360"/>
  <c r="P360" s="1"/>
  <c r="I360"/>
  <c r="U358"/>
  <c r="S358"/>
  <c r="R358"/>
  <c r="M358"/>
  <c r="L358"/>
  <c r="H358"/>
  <c r="F358"/>
  <c r="F381" s="1"/>
  <c r="E358"/>
  <c r="D358"/>
  <c r="C358"/>
  <c r="W357"/>
  <c r="J357"/>
  <c r="I357"/>
  <c r="K357" s="1"/>
  <c r="W356"/>
  <c r="V356"/>
  <c r="X356" s="1"/>
  <c r="J356"/>
  <c r="P356" s="1"/>
  <c r="I356"/>
  <c r="K356" s="1"/>
  <c r="Q356" s="1"/>
  <c r="W355"/>
  <c r="V355"/>
  <c r="X355" s="1"/>
  <c r="P355"/>
  <c r="J355"/>
  <c r="I355"/>
  <c r="K355" s="1"/>
  <c r="Q355" s="1"/>
  <c r="W354"/>
  <c r="V354"/>
  <c r="X354" s="1"/>
  <c r="K354"/>
  <c r="J354"/>
  <c r="P354" s="1"/>
  <c r="I354"/>
  <c r="W353"/>
  <c r="V353"/>
  <c r="X353" s="1"/>
  <c r="J353"/>
  <c r="I353"/>
  <c r="K353" s="1"/>
  <c r="W352"/>
  <c r="V352"/>
  <c r="X352" s="1"/>
  <c r="J352"/>
  <c r="P352" s="1"/>
  <c r="I352"/>
  <c r="K352" s="1"/>
  <c r="Q352" s="1"/>
  <c r="W351"/>
  <c r="V351"/>
  <c r="X351" s="1"/>
  <c r="P351"/>
  <c r="J351"/>
  <c r="I351"/>
  <c r="K351" s="1"/>
  <c r="Q351" s="1"/>
  <c r="W350"/>
  <c r="V350"/>
  <c r="X350" s="1"/>
  <c r="K350"/>
  <c r="J350"/>
  <c r="P350" s="1"/>
  <c r="I350"/>
  <c r="W349"/>
  <c r="W358" s="1"/>
  <c r="V349"/>
  <c r="X349" s="1"/>
  <c r="J349"/>
  <c r="I349"/>
  <c r="K349" s="1"/>
  <c r="W348"/>
  <c r="V348"/>
  <c r="J348"/>
  <c r="P348" s="1"/>
  <c r="I348"/>
  <c r="K348" s="1"/>
  <c r="Q348" s="1"/>
  <c r="K347"/>
  <c r="J347"/>
  <c r="U344"/>
  <c r="S344"/>
  <c r="R344"/>
  <c r="M344"/>
  <c r="L344"/>
  <c r="H344"/>
  <c r="F344"/>
  <c r="E344"/>
  <c r="D344"/>
  <c r="C344"/>
  <c r="W343"/>
  <c r="N343"/>
  <c r="J343"/>
  <c r="P343" s="1"/>
  <c r="I343"/>
  <c r="K343" s="1"/>
  <c r="W342"/>
  <c r="W344" s="1"/>
  <c r="V342"/>
  <c r="X342" s="1"/>
  <c r="K342"/>
  <c r="Q342" s="1"/>
  <c r="J342"/>
  <c r="U339"/>
  <c r="S339"/>
  <c r="R339"/>
  <c r="M339"/>
  <c r="L339"/>
  <c r="H339"/>
  <c r="F339"/>
  <c r="E339"/>
  <c r="D339"/>
  <c r="C339"/>
  <c r="Q338"/>
  <c r="P338"/>
  <c r="K338"/>
  <c r="O338" s="1"/>
  <c r="J338"/>
  <c r="N338" s="1"/>
  <c r="N337"/>
  <c r="K337"/>
  <c r="J337"/>
  <c r="P337" s="1"/>
  <c r="I337"/>
  <c r="J336"/>
  <c r="I336"/>
  <c r="K336" s="1"/>
  <c r="K335"/>
  <c r="O335" s="1"/>
  <c r="J335"/>
  <c r="N335" s="1"/>
  <c r="I335"/>
  <c r="J334"/>
  <c r="W333"/>
  <c r="U333"/>
  <c r="S333"/>
  <c r="R333"/>
  <c r="Q333"/>
  <c r="M333"/>
  <c r="L333"/>
  <c r="I333"/>
  <c r="H333"/>
  <c r="F333"/>
  <c r="E333"/>
  <c r="D333"/>
  <c r="C333"/>
  <c r="K332"/>
  <c r="J332"/>
  <c r="K331"/>
  <c r="J331"/>
  <c r="K330"/>
  <c r="Q330" s="1"/>
  <c r="J330"/>
  <c r="P330" s="1"/>
  <c r="P333" s="1"/>
  <c r="K329"/>
  <c r="J329"/>
  <c r="R326"/>
  <c r="M326"/>
  <c r="L326"/>
  <c r="H326"/>
  <c r="F326"/>
  <c r="E326"/>
  <c r="D326"/>
  <c r="C326"/>
  <c r="W325"/>
  <c r="K325"/>
  <c r="Q325" s="1"/>
  <c r="J325"/>
  <c r="P325" s="1"/>
  <c r="W324"/>
  <c r="V324"/>
  <c r="X324" s="1"/>
  <c r="J324"/>
  <c r="I324"/>
  <c r="K324" s="1"/>
  <c r="W323"/>
  <c r="V323"/>
  <c r="X323" s="1"/>
  <c r="Q323"/>
  <c r="K323"/>
  <c r="J323"/>
  <c r="P323" s="1"/>
  <c r="I323"/>
  <c r="W322"/>
  <c r="N322"/>
  <c r="J322"/>
  <c r="P322" s="1"/>
  <c r="I322"/>
  <c r="K322" s="1"/>
  <c r="Q322" s="1"/>
  <c r="W321"/>
  <c r="V321"/>
  <c r="X321" s="1"/>
  <c r="J321"/>
  <c r="I321"/>
  <c r="K321" s="1"/>
  <c r="W320"/>
  <c r="V320"/>
  <c r="X320" s="1"/>
  <c r="J320"/>
  <c r="P320" s="1"/>
  <c r="I320"/>
  <c r="K320" s="1"/>
  <c r="Q320" s="1"/>
  <c r="W319"/>
  <c r="V319"/>
  <c r="X319" s="1"/>
  <c r="P319"/>
  <c r="K319"/>
  <c r="Q319" s="1"/>
  <c r="J319"/>
  <c r="I319"/>
  <c r="W318"/>
  <c r="N318"/>
  <c r="K318"/>
  <c r="J318"/>
  <c r="P318" s="1"/>
  <c r="W317"/>
  <c r="Q317"/>
  <c r="K317"/>
  <c r="O317" s="1"/>
  <c r="J317"/>
  <c r="P317" s="1"/>
  <c r="W316"/>
  <c r="J316"/>
  <c r="P316" s="1"/>
  <c r="I316"/>
  <c r="K316" s="1"/>
  <c r="Q316" s="1"/>
  <c r="W315"/>
  <c r="K315"/>
  <c r="J315"/>
  <c r="I315"/>
  <c r="W314"/>
  <c r="J314"/>
  <c r="P314" s="1"/>
  <c r="I314"/>
  <c r="K314" s="1"/>
  <c r="Q314" s="1"/>
  <c r="W313"/>
  <c r="V313"/>
  <c r="X313" s="1"/>
  <c r="Q313"/>
  <c r="K313"/>
  <c r="O313" s="1"/>
  <c r="J313"/>
  <c r="N313" s="1"/>
  <c r="W312"/>
  <c r="V312"/>
  <c r="X312" s="1"/>
  <c r="K312"/>
  <c r="J312"/>
  <c r="P312" s="1"/>
  <c r="I312"/>
  <c r="W311"/>
  <c r="J311"/>
  <c r="I311"/>
  <c r="K311" s="1"/>
  <c r="W310"/>
  <c r="N310"/>
  <c r="K310"/>
  <c r="O310" s="1"/>
  <c r="J310"/>
  <c r="P310" s="1"/>
  <c r="I310"/>
  <c r="W309"/>
  <c r="P309"/>
  <c r="J309"/>
  <c r="N309" s="1"/>
  <c r="I309"/>
  <c r="K309" s="1"/>
  <c r="Q309" s="1"/>
  <c r="W308"/>
  <c r="J308"/>
  <c r="P308" s="1"/>
  <c r="I308"/>
  <c r="K308" s="1"/>
  <c r="J307"/>
  <c r="I307"/>
  <c r="K307" s="1"/>
  <c r="W306"/>
  <c r="Q306"/>
  <c r="K306"/>
  <c r="O306" s="1"/>
  <c r="J306"/>
  <c r="N306" s="1"/>
  <c r="W305"/>
  <c r="J305"/>
  <c r="P305" s="1"/>
  <c r="I305"/>
  <c r="K305" s="1"/>
  <c r="W304"/>
  <c r="K304"/>
  <c r="Q304" s="1"/>
  <c r="J304"/>
  <c r="W303"/>
  <c r="K303"/>
  <c r="O303" s="1"/>
  <c r="J303"/>
  <c r="I303"/>
  <c r="W302"/>
  <c r="O302"/>
  <c r="N302"/>
  <c r="J302"/>
  <c r="P302" s="1"/>
  <c r="I302"/>
  <c r="K302" s="1"/>
  <c r="Q302" s="1"/>
  <c r="W301"/>
  <c r="P301"/>
  <c r="J301"/>
  <c r="N301" s="1"/>
  <c r="I301"/>
  <c r="K301" s="1"/>
  <c r="W300"/>
  <c r="J300"/>
  <c r="P300" s="1"/>
  <c r="I300"/>
  <c r="K300" s="1"/>
  <c r="W299"/>
  <c r="J299"/>
  <c r="I299"/>
  <c r="K299" s="1"/>
  <c r="W298"/>
  <c r="J298"/>
  <c r="P298" s="1"/>
  <c r="I298"/>
  <c r="K298" s="1"/>
  <c r="Q298" s="1"/>
  <c r="W297"/>
  <c r="J297"/>
  <c r="P297" s="1"/>
  <c r="I297"/>
  <c r="K297" s="1"/>
  <c r="Q297" s="1"/>
  <c r="W296"/>
  <c r="P296"/>
  <c r="K296"/>
  <c r="O296" s="1"/>
  <c r="J296"/>
  <c r="N296" s="1"/>
  <c r="I296"/>
  <c r="W295"/>
  <c r="V295"/>
  <c r="J295"/>
  <c r="P295" s="1"/>
  <c r="I295"/>
  <c r="K295" s="1"/>
  <c r="Q295" s="1"/>
  <c r="W294"/>
  <c r="J294"/>
  <c r="I294"/>
  <c r="K294" s="1"/>
  <c r="W293"/>
  <c r="K293"/>
  <c r="Q293" s="1"/>
  <c r="J293"/>
  <c r="P293" s="1"/>
  <c r="W292"/>
  <c r="O292"/>
  <c r="J292"/>
  <c r="N292" s="1"/>
  <c r="I292"/>
  <c r="K292" s="1"/>
  <c r="Q292" s="1"/>
  <c r="W291"/>
  <c r="N291"/>
  <c r="K291"/>
  <c r="J291"/>
  <c r="P291" s="1"/>
  <c r="W290"/>
  <c r="O290"/>
  <c r="N290"/>
  <c r="K290"/>
  <c r="Q290" s="1"/>
  <c r="J290"/>
  <c r="P290" s="1"/>
  <c r="W289"/>
  <c r="O289"/>
  <c r="K289"/>
  <c r="Q289" s="1"/>
  <c r="J289"/>
  <c r="N289" s="1"/>
  <c r="W288"/>
  <c r="K288"/>
  <c r="J288"/>
  <c r="W287"/>
  <c r="Q287"/>
  <c r="N287"/>
  <c r="K287"/>
  <c r="O287" s="1"/>
  <c r="J287"/>
  <c r="P287" s="1"/>
  <c r="W286"/>
  <c r="V286"/>
  <c r="X286" s="1"/>
  <c r="N286"/>
  <c r="J286"/>
  <c r="P286" s="1"/>
  <c r="I286"/>
  <c r="K286" s="1"/>
  <c r="W285"/>
  <c r="V285"/>
  <c r="X285" s="1"/>
  <c r="K285"/>
  <c r="O285" s="1"/>
  <c r="J285"/>
  <c r="I285"/>
  <c r="W284"/>
  <c r="O284"/>
  <c r="N284"/>
  <c r="J284"/>
  <c r="P284" s="1"/>
  <c r="I284"/>
  <c r="K284" s="1"/>
  <c r="Q284" s="1"/>
  <c r="W283"/>
  <c r="P283"/>
  <c r="J283"/>
  <c r="N283" s="1"/>
  <c r="I283"/>
  <c r="K283" s="1"/>
  <c r="W282"/>
  <c r="J282"/>
  <c r="P282" s="1"/>
  <c r="I282"/>
  <c r="W281"/>
  <c r="J281"/>
  <c r="I281"/>
  <c r="K281" s="1"/>
  <c r="W280"/>
  <c r="V280"/>
  <c r="X280" s="1"/>
  <c r="O280"/>
  <c r="N280"/>
  <c r="K280"/>
  <c r="Q280" s="1"/>
  <c r="J280"/>
  <c r="P280" s="1"/>
  <c r="W279"/>
  <c r="V279"/>
  <c r="X279" s="1"/>
  <c r="K279"/>
  <c r="O279" s="1"/>
  <c r="J279"/>
  <c r="N279" s="1"/>
  <c r="U276"/>
  <c r="S276"/>
  <c r="R276"/>
  <c r="M276"/>
  <c r="L276"/>
  <c r="N276" s="1"/>
  <c r="H276"/>
  <c r="F276"/>
  <c r="E276"/>
  <c r="D276"/>
  <c r="C276"/>
  <c r="W275"/>
  <c r="P275"/>
  <c r="P276" s="1"/>
  <c r="J275"/>
  <c r="N275" s="1"/>
  <c r="I275"/>
  <c r="K275" s="1"/>
  <c r="W274"/>
  <c r="W276" s="1"/>
  <c r="V274"/>
  <c r="J274"/>
  <c r="J276" s="1"/>
  <c r="I274"/>
  <c r="U272"/>
  <c r="S272"/>
  <c r="R272"/>
  <c r="M272"/>
  <c r="F272"/>
  <c r="E272"/>
  <c r="D272"/>
  <c r="C272"/>
  <c r="W271"/>
  <c r="J271"/>
  <c r="I271"/>
  <c r="K271" s="1"/>
  <c r="W270"/>
  <c r="J270"/>
  <c r="P270" s="1"/>
  <c r="I270"/>
  <c r="K270" s="1"/>
  <c r="Q270" s="1"/>
  <c r="W269"/>
  <c r="K269"/>
  <c r="O269" s="1"/>
  <c r="J269"/>
  <c r="N269" s="1"/>
  <c r="I269"/>
  <c r="W268"/>
  <c r="V268"/>
  <c r="X268" s="1"/>
  <c r="X272" s="1"/>
  <c r="K268"/>
  <c r="Q268" s="1"/>
  <c r="J268"/>
  <c r="P268" s="1"/>
  <c r="W267"/>
  <c r="J267"/>
  <c r="J272" s="1"/>
  <c r="I267"/>
  <c r="U265"/>
  <c r="S265"/>
  <c r="R265"/>
  <c r="M265"/>
  <c r="L265"/>
  <c r="I265"/>
  <c r="H265"/>
  <c r="F265"/>
  <c r="E265"/>
  <c r="D265"/>
  <c r="C265"/>
  <c r="W264"/>
  <c r="W265" s="1"/>
  <c r="K264"/>
  <c r="J264"/>
  <c r="P264" s="1"/>
  <c r="P265" s="1"/>
  <c r="I264"/>
  <c r="U261"/>
  <c r="S261"/>
  <c r="R261"/>
  <c r="M261"/>
  <c r="L261"/>
  <c r="I261"/>
  <c r="H261"/>
  <c r="F261"/>
  <c r="E261"/>
  <c r="D261"/>
  <c r="C261"/>
  <c r="W260"/>
  <c r="W261" s="1"/>
  <c r="O260"/>
  <c r="K260"/>
  <c r="Q260" s="1"/>
  <c r="Q261" s="1"/>
  <c r="J260"/>
  <c r="N260" s="1"/>
  <c r="U258"/>
  <c r="S258"/>
  <c r="R258"/>
  <c r="M258"/>
  <c r="L258"/>
  <c r="I258"/>
  <c r="H258"/>
  <c r="F258"/>
  <c r="E258"/>
  <c r="D258"/>
  <c r="C258"/>
  <c r="W257"/>
  <c r="J257"/>
  <c r="I257"/>
  <c r="K257" s="1"/>
  <c r="W256"/>
  <c r="W258" s="1"/>
  <c r="K256"/>
  <c r="Q256" s="1"/>
  <c r="J256"/>
  <c r="P256" s="1"/>
  <c r="U254"/>
  <c r="S254"/>
  <c r="R254"/>
  <c r="M254"/>
  <c r="L254"/>
  <c r="H254"/>
  <c r="F254"/>
  <c r="E254"/>
  <c r="D254"/>
  <c r="C254"/>
  <c r="W253"/>
  <c r="P253"/>
  <c r="O253"/>
  <c r="J253"/>
  <c r="N253" s="1"/>
  <c r="I253"/>
  <c r="K253" s="1"/>
  <c r="Q253" s="1"/>
  <c r="W252"/>
  <c r="N252"/>
  <c r="J252"/>
  <c r="P252" s="1"/>
  <c r="I252"/>
  <c r="I254" s="1"/>
  <c r="U250"/>
  <c r="S250"/>
  <c r="R250"/>
  <c r="M250"/>
  <c r="L250"/>
  <c r="H250"/>
  <c r="F250"/>
  <c r="E250"/>
  <c r="D250"/>
  <c r="C250"/>
  <c r="W249"/>
  <c r="J249"/>
  <c r="I249"/>
  <c r="K249" s="1"/>
  <c r="W248"/>
  <c r="N248"/>
  <c r="J248"/>
  <c r="P248" s="1"/>
  <c r="I248"/>
  <c r="K248" s="1"/>
  <c r="W247"/>
  <c r="J247"/>
  <c r="N247" s="1"/>
  <c r="I247"/>
  <c r="K246"/>
  <c r="O246" s="1"/>
  <c r="J246"/>
  <c r="N246" s="1"/>
  <c r="I246"/>
  <c r="I245"/>
  <c r="U243"/>
  <c r="S243"/>
  <c r="R243"/>
  <c r="M243"/>
  <c r="L243"/>
  <c r="H243"/>
  <c r="F243"/>
  <c r="E243"/>
  <c r="D243"/>
  <c r="C243"/>
  <c r="W242"/>
  <c r="J242"/>
  <c r="I242"/>
  <c r="K242" s="1"/>
  <c r="Q242" s="1"/>
  <c r="W241"/>
  <c r="Q241"/>
  <c r="Q243" s="1"/>
  <c r="K241"/>
  <c r="K243" s="1"/>
  <c r="J241"/>
  <c r="P241" s="1"/>
  <c r="I241"/>
  <c r="I243" s="1"/>
  <c r="S239"/>
  <c r="R239"/>
  <c r="M239"/>
  <c r="F239"/>
  <c r="E239"/>
  <c r="D239"/>
  <c r="C239"/>
  <c r="W238"/>
  <c r="V238"/>
  <c r="Q238"/>
  <c r="O238"/>
  <c r="J238"/>
  <c r="N238" s="1"/>
  <c r="W237"/>
  <c r="J237"/>
  <c r="I237"/>
  <c r="K236"/>
  <c r="O236" s="1"/>
  <c r="J236"/>
  <c r="N236" s="1"/>
  <c r="S234"/>
  <c r="R234"/>
  <c r="M234"/>
  <c r="H234"/>
  <c r="F234"/>
  <c r="E234"/>
  <c r="D234"/>
  <c r="C234"/>
  <c r="W233"/>
  <c r="N233"/>
  <c r="J233"/>
  <c r="P233" s="1"/>
  <c r="I233"/>
  <c r="K233" s="1"/>
  <c r="W232"/>
  <c r="J232"/>
  <c r="I232"/>
  <c r="K232" s="1"/>
  <c r="W231"/>
  <c r="J231"/>
  <c r="P231" s="1"/>
  <c r="I231"/>
  <c r="K231" s="1"/>
  <c r="W230"/>
  <c r="W234" s="1"/>
  <c r="O230"/>
  <c r="J230"/>
  <c r="N230" s="1"/>
  <c r="I230"/>
  <c r="K230" s="1"/>
  <c r="Q230" s="1"/>
  <c r="W229"/>
  <c r="N229"/>
  <c r="K229"/>
  <c r="J229"/>
  <c r="P229" s="1"/>
  <c r="I229"/>
  <c r="W228"/>
  <c r="J228"/>
  <c r="I228"/>
  <c r="W227"/>
  <c r="N227"/>
  <c r="J227"/>
  <c r="P227" s="1"/>
  <c r="I227"/>
  <c r="K227" s="1"/>
  <c r="Q227" s="1"/>
  <c r="S225"/>
  <c r="R225"/>
  <c r="M225"/>
  <c r="H225"/>
  <c r="G225"/>
  <c r="F225"/>
  <c r="E225"/>
  <c r="D225"/>
  <c r="C225"/>
  <c r="W224"/>
  <c r="K224"/>
  <c r="Q224" s="1"/>
  <c r="J224"/>
  <c r="I224"/>
  <c r="W223"/>
  <c r="J223"/>
  <c r="P223" s="1"/>
  <c r="I223"/>
  <c r="K223" s="1"/>
  <c r="Q223" s="1"/>
  <c r="W222"/>
  <c r="K222"/>
  <c r="J222"/>
  <c r="N222" s="1"/>
  <c r="I222"/>
  <c r="W221"/>
  <c r="W225" s="1"/>
  <c r="N221"/>
  <c r="J221"/>
  <c r="P221" s="1"/>
  <c r="P225" s="1"/>
  <c r="I221"/>
  <c r="K221" s="1"/>
  <c r="W220"/>
  <c r="Q220"/>
  <c r="K220"/>
  <c r="J220"/>
  <c r="I220"/>
  <c r="W219"/>
  <c r="J219"/>
  <c r="P219" s="1"/>
  <c r="I219"/>
  <c r="K219" s="1"/>
  <c r="Q219" s="1"/>
  <c r="W218"/>
  <c r="P218"/>
  <c r="K218"/>
  <c r="J218"/>
  <c r="N218" s="1"/>
  <c r="I218"/>
  <c r="W217"/>
  <c r="N217"/>
  <c r="J217"/>
  <c r="P217" s="1"/>
  <c r="I217"/>
  <c r="K217" s="1"/>
  <c r="Q217" s="1"/>
  <c r="W216"/>
  <c r="K216"/>
  <c r="J216"/>
  <c r="P216" s="1"/>
  <c r="I216"/>
  <c r="W215"/>
  <c r="J215"/>
  <c r="P215" s="1"/>
  <c r="I215"/>
  <c r="K215" s="1"/>
  <c r="Q215" s="1"/>
  <c r="W214"/>
  <c r="P214"/>
  <c r="N214"/>
  <c r="J214"/>
  <c r="I214"/>
  <c r="I225" s="1"/>
  <c r="K213"/>
  <c r="J213"/>
  <c r="S211"/>
  <c r="R211"/>
  <c r="M211"/>
  <c r="F211"/>
  <c r="E211"/>
  <c r="D211"/>
  <c r="C211"/>
  <c r="K210"/>
  <c r="O210" s="1"/>
  <c r="J210"/>
  <c r="N210" s="1"/>
  <c r="I210"/>
  <c r="W209"/>
  <c r="P209"/>
  <c r="O209"/>
  <c r="N209"/>
  <c r="I209"/>
  <c r="K209" s="1"/>
  <c r="Q209" s="1"/>
  <c r="W208"/>
  <c r="P208"/>
  <c r="N208"/>
  <c r="I208"/>
  <c r="K208" s="1"/>
  <c r="Q208" s="1"/>
  <c r="W207"/>
  <c r="K207"/>
  <c r="O207" s="1"/>
  <c r="J207"/>
  <c r="N207" s="1"/>
  <c r="I207"/>
  <c r="W206"/>
  <c r="P206"/>
  <c r="J206"/>
  <c r="N206" s="1"/>
  <c r="I206"/>
  <c r="K206" s="1"/>
  <c r="W205"/>
  <c r="K205"/>
  <c r="J205"/>
  <c r="I205"/>
  <c r="W204"/>
  <c r="P204"/>
  <c r="K204"/>
  <c r="Q204" s="1"/>
  <c r="W203"/>
  <c r="J203"/>
  <c r="I203"/>
  <c r="K203" s="1"/>
  <c r="W202"/>
  <c r="J202"/>
  <c r="P202" s="1"/>
  <c r="I202"/>
  <c r="K202" s="1"/>
  <c r="W201"/>
  <c r="K201"/>
  <c r="Q201" s="1"/>
  <c r="J201"/>
  <c r="P201" s="1"/>
  <c r="I201"/>
  <c r="W200"/>
  <c r="P200"/>
  <c r="K200"/>
  <c r="Q200" s="1"/>
  <c r="W199"/>
  <c r="J199"/>
  <c r="P199" s="1"/>
  <c r="I199"/>
  <c r="K199" s="1"/>
  <c r="W198"/>
  <c r="K198"/>
  <c r="O198" s="1"/>
  <c r="J198"/>
  <c r="N198" s="1"/>
  <c r="I198"/>
  <c r="W197"/>
  <c r="N197"/>
  <c r="J197"/>
  <c r="P197" s="1"/>
  <c r="I197"/>
  <c r="K197" s="1"/>
  <c r="Q197" s="1"/>
  <c r="W196"/>
  <c r="K196"/>
  <c r="J196"/>
  <c r="I196"/>
  <c r="W195"/>
  <c r="J195"/>
  <c r="P195" s="1"/>
  <c r="I195"/>
  <c r="K195" s="1"/>
  <c r="W194"/>
  <c r="P194"/>
  <c r="K194"/>
  <c r="O194" s="1"/>
  <c r="J194"/>
  <c r="N194" s="1"/>
  <c r="I194"/>
  <c r="W193"/>
  <c r="N193"/>
  <c r="J193"/>
  <c r="P193" s="1"/>
  <c r="I193"/>
  <c r="K193" s="1"/>
  <c r="Q193" s="1"/>
  <c r="W192"/>
  <c r="K192"/>
  <c r="J192"/>
  <c r="I192"/>
  <c r="D188"/>
  <c r="U186"/>
  <c r="U187" s="1"/>
  <c r="S186"/>
  <c r="S187" s="1"/>
  <c r="R186"/>
  <c r="R187" s="1"/>
  <c r="M186"/>
  <c r="L186"/>
  <c r="L187" s="1"/>
  <c r="H186"/>
  <c r="H187" s="1"/>
  <c r="F186"/>
  <c r="F187" s="1"/>
  <c r="E186"/>
  <c r="E187" s="1"/>
  <c r="D186"/>
  <c r="D187" s="1"/>
  <c r="C186"/>
  <c r="C187" s="1"/>
  <c r="W185"/>
  <c r="J185"/>
  <c r="P185" s="1"/>
  <c r="I185"/>
  <c r="K185" s="1"/>
  <c r="W184"/>
  <c r="P184"/>
  <c r="J184"/>
  <c r="I184"/>
  <c r="K184" s="1"/>
  <c r="Q184" s="1"/>
  <c r="W183"/>
  <c r="J183"/>
  <c r="P183" s="1"/>
  <c r="I183"/>
  <c r="K183" s="1"/>
  <c r="Q183" s="1"/>
  <c r="W182"/>
  <c r="K182"/>
  <c r="J182"/>
  <c r="I182"/>
  <c r="W181"/>
  <c r="J181"/>
  <c r="P181" s="1"/>
  <c r="I181"/>
  <c r="K181" s="1"/>
  <c r="W180"/>
  <c r="P180"/>
  <c r="J180"/>
  <c r="I180"/>
  <c r="K180" s="1"/>
  <c r="Q180" s="1"/>
  <c r="W179"/>
  <c r="J179"/>
  <c r="P179" s="1"/>
  <c r="I179"/>
  <c r="K179" s="1"/>
  <c r="Q179" s="1"/>
  <c r="W178"/>
  <c r="K178"/>
  <c r="J178"/>
  <c r="I178"/>
  <c r="W177"/>
  <c r="J177"/>
  <c r="P177" s="1"/>
  <c r="I177"/>
  <c r="K177" s="1"/>
  <c r="W176"/>
  <c r="P176"/>
  <c r="J176"/>
  <c r="N176" s="1"/>
  <c r="I176"/>
  <c r="K176" s="1"/>
  <c r="W175"/>
  <c r="J175"/>
  <c r="P175" s="1"/>
  <c r="I175"/>
  <c r="K175" s="1"/>
  <c r="Q175" s="1"/>
  <c r="W174"/>
  <c r="J174"/>
  <c r="N174" s="1"/>
  <c r="I174"/>
  <c r="K174" s="1"/>
  <c r="W173"/>
  <c r="J173"/>
  <c r="P173" s="1"/>
  <c r="I173"/>
  <c r="K173" s="1"/>
  <c r="W172"/>
  <c r="J172"/>
  <c r="I172"/>
  <c r="K172" s="1"/>
  <c r="W171"/>
  <c r="P171"/>
  <c r="K171"/>
  <c r="J171"/>
  <c r="I171"/>
  <c r="W170"/>
  <c r="N170"/>
  <c r="J170"/>
  <c r="P170" s="1"/>
  <c r="I170"/>
  <c r="K170" s="1"/>
  <c r="Q170" s="1"/>
  <c r="W169"/>
  <c r="J169"/>
  <c r="J186" s="1"/>
  <c r="I169"/>
  <c r="K169" s="1"/>
  <c r="Q169" s="1"/>
  <c r="I168"/>
  <c r="U165"/>
  <c r="U166" s="1"/>
  <c r="S165"/>
  <c r="S166" s="1"/>
  <c r="R165"/>
  <c r="R166" s="1"/>
  <c r="M165"/>
  <c r="M166" s="1"/>
  <c r="L165"/>
  <c r="L166" s="1"/>
  <c r="H165"/>
  <c r="H166" s="1"/>
  <c r="F165"/>
  <c r="F166" s="1"/>
  <c r="E165"/>
  <c r="E166" s="1"/>
  <c r="D165"/>
  <c r="D166" s="1"/>
  <c r="C165"/>
  <c r="C166" s="1"/>
  <c r="W164"/>
  <c r="J164"/>
  <c r="P164" s="1"/>
  <c r="I164"/>
  <c r="K164" s="1"/>
  <c r="Q164" s="1"/>
  <c r="W163"/>
  <c r="J163"/>
  <c r="P163" s="1"/>
  <c r="I163"/>
  <c r="K163" s="1"/>
  <c r="W162"/>
  <c r="J162"/>
  <c r="I162"/>
  <c r="K162" s="1"/>
  <c r="Q162" s="1"/>
  <c r="W161"/>
  <c r="J161"/>
  <c r="P161" s="1"/>
  <c r="I161"/>
  <c r="K161" s="1"/>
  <c r="Q161" s="1"/>
  <c r="W160"/>
  <c r="J160"/>
  <c r="P160" s="1"/>
  <c r="I160"/>
  <c r="K160" s="1"/>
  <c r="Q160" s="1"/>
  <c r="W159"/>
  <c r="J159"/>
  <c r="P159" s="1"/>
  <c r="I159"/>
  <c r="K159" s="1"/>
  <c r="W158"/>
  <c r="J158"/>
  <c r="I158"/>
  <c r="K158" s="1"/>
  <c r="Q158" s="1"/>
  <c r="W157"/>
  <c r="J157"/>
  <c r="P157" s="1"/>
  <c r="I157"/>
  <c r="K157" s="1"/>
  <c r="Q157" s="1"/>
  <c r="W156"/>
  <c r="J156"/>
  <c r="P156" s="1"/>
  <c r="I156"/>
  <c r="K156" s="1"/>
  <c r="Q156" s="1"/>
  <c r="W155"/>
  <c r="J155"/>
  <c r="P155" s="1"/>
  <c r="I155"/>
  <c r="K155" s="1"/>
  <c r="W154"/>
  <c r="J154"/>
  <c r="I154"/>
  <c r="K154" s="1"/>
  <c r="Q154" s="1"/>
  <c r="W153"/>
  <c r="J153"/>
  <c r="P153" s="1"/>
  <c r="I153"/>
  <c r="K153" s="1"/>
  <c r="Q153" s="1"/>
  <c r="W152"/>
  <c r="J152"/>
  <c r="P152" s="1"/>
  <c r="I152"/>
  <c r="K152" s="1"/>
  <c r="Q152" s="1"/>
  <c r="W151"/>
  <c r="J151"/>
  <c r="P151" s="1"/>
  <c r="I151"/>
  <c r="K151" s="1"/>
  <c r="W150"/>
  <c r="J150"/>
  <c r="I150"/>
  <c r="K150" s="1"/>
  <c r="Q150" s="1"/>
  <c r="W149"/>
  <c r="J149"/>
  <c r="P149" s="1"/>
  <c r="I149"/>
  <c r="K149" s="1"/>
  <c r="Q149" s="1"/>
  <c r="W148"/>
  <c r="J148"/>
  <c r="P148" s="1"/>
  <c r="I148"/>
  <c r="K146"/>
  <c r="J146"/>
  <c r="U144"/>
  <c r="S144"/>
  <c r="R144"/>
  <c r="M144"/>
  <c r="L144"/>
  <c r="H144"/>
  <c r="F144"/>
  <c r="E144"/>
  <c r="D144"/>
  <c r="C144"/>
  <c r="W143"/>
  <c r="J143"/>
  <c r="P143" s="1"/>
  <c r="I143"/>
  <c r="W142"/>
  <c r="V142"/>
  <c r="K142"/>
  <c r="J142"/>
  <c r="P142" s="1"/>
  <c r="I142"/>
  <c r="K141"/>
  <c r="J141"/>
  <c r="U140"/>
  <c r="S140"/>
  <c r="R140"/>
  <c r="M140"/>
  <c r="L140"/>
  <c r="H140"/>
  <c r="F140"/>
  <c r="E140"/>
  <c r="D140"/>
  <c r="C140"/>
  <c r="W139"/>
  <c r="N139"/>
  <c r="K139"/>
  <c r="J139"/>
  <c r="P139" s="1"/>
  <c r="I139"/>
  <c r="W138"/>
  <c r="J138"/>
  <c r="I138"/>
  <c r="K138" s="1"/>
  <c r="Q138" s="1"/>
  <c r="W137"/>
  <c r="Q137"/>
  <c r="K137"/>
  <c r="O137" s="1"/>
  <c r="J137"/>
  <c r="P137" s="1"/>
  <c r="I137"/>
  <c r="W136"/>
  <c r="P136"/>
  <c r="N136"/>
  <c r="J136"/>
  <c r="I136"/>
  <c r="U134"/>
  <c r="S134"/>
  <c r="R134"/>
  <c r="M134"/>
  <c r="L134"/>
  <c r="H134"/>
  <c r="F134"/>
  <c r="E134"/>
  <c r="D134"/>
  <c r="C134"/>
  <c r="W133"/>
  <c r="K133"/>
  <c r="J133"/>
  <c r="N133" s="1"/>
  <c r="I133"/>
  <c r="W132"/>
  <c r="N132"/>
  <c r="J132"/>
  <c r="P132" s="1"/>
  <c r="I132"/>
  <c r="K132" s="1"/>
  <c r="Q132" s="1"/>
  <c r="W131"/>
  <c r="N131"/>
  <c r="K131"/>
  <c r="O131" s="1"/>
  <c r="J131"/>
  <c r="P131" s="1"/>
  <c r="I131"/>
  <c r="W130"/>
  <c r="N130"/>
  <c r="J130"/>
  <c r="P130" s="1"/>
  <c r="I130"/>
  <c r="K130" s="1"/>
  <c r="Q130" s="1"/>
  <c r="W129"/>
  <c r="K129"/>
  <c r="O129" s="1"/>
  <c r="J129"/>
  <c r="N129" s="1"/>
  <c r="I129"/>
  <c r="W128"/>
  <c r="P128"/>
  <c r="N128"/>
  <c r="J128"/>
  <c r="I128"/>
  <c r="K128" s="1"/>
  <c r="W127"/>
  <c r="J127"/>
  <c r="I127"/>
  <c r="K127" s="1"/>
  <c r="Q127" s="1"/>
  <c r="W126"/>
  <c r="J126"/>
  <c r="I126"/>
  <c r="K126" s="1"/>
  <c r="Q126" s="1"/>
  <c r="W125"/>
  <c r="K125"/>
  <c r="J125"/>
  <c r="I125"/>
  <c r="W124"/>
  <c r="K124"/>
  <c r="Q124" s="1"/>
  <c r="J124"/>
  <c r="P124" s="1"/>
  <c r="K123"/>
  <c r="J123"/>
  <c r="U120"/>
  <c r="S120"/>
  <c r="R120"/>
  <c r="M120"/>
  <c r="L120"/>
  <c r="H120"/>
  <c r="F120"/>
  <c r="E120"/>
  <c r="D120"/>
  <c r="C120"/>
  <c r="W119"/>
  <c r="K119"/>
  <c r="Q119" s="1"/>
  <c r="J119"/>
  <c r="I119"/>
  <c r="W118"/>
  <c r="K118"/>
  <c r="J118"/>
  <c r="P118" s="1"/>
  <c r="I118"/>
  <c r="W117"/>
  <c r="P117"/>
  <c r="J117"/>
  <c r="I117"/>
  <c r="K117" s="1"/>
  <c r="W116"/>
  <c r="J116"/>
  <c r="P116" s="1"/>
  <c r="I116"/>
  <c r="U114"/>
  <c r="S114"/>
  <c r="R114"/>
  <c r="M114"/>
  <c r="L114"/>
  <c r="H114"/>
  <c r="F114"/>
  <c r="E114"/>
  <c r="D114"/>
  <c r="C114"/>
  <c r="W113"/>
  <c r="K113"/>
  <c r="J113"/>
  <c r="I113"/>
  <c r="W112"/>
  <c r="K112"/>
  <c r="J112"/>
  <c r="P112" s="1"/>
  <c r="I112"/>
  <c r="W111"/>
  <c r="K111"/>
  <c r="Q111" s="1"/>
  <c r="J111"/>
  <c r="I111"/>
  <c r="W110"/>
  <c r="W114" s="1"/>
  <c r="K110"/>
  <c r="J110"/>
  <c r="P110" s="1"/>
  <c r="I110"/>
  <c r="W109"/>
  <c r="Q109"/>
  <c r="P109"/>
  <c r="U108"/>
  <c r="S108"/>
  <c r="R108"/>
  <c r="M108"/>
  <c r="L108"/>
  <c r="H108"/>
  <c r="F108"/>
  <c r="E108"/>
  <c r="D108"/>
  <c r="C108"/>
  <c r="W107"/>
  <c r="J107"/>
  <c r="I107"/>
  <c r="K107" s="1"/>
  <c r="Q107" s="1"/>
  <c r="W106"/>
  <c r="J106"/>
  <c r="P106" s="1"/>
  <c r="I106"/>
  <c r="K106" s="1"/>
  <c r="Q106" s="1"/>
  <c r="W105"/>
  <c r="J105"/>
  <c r="P105" s="1"/>
  <c r="I105"/>
  <c r="K105" s="1"/>
  <c r="W104"/>
  <c r="J104"/>
  <c r="I104"/>
  <c r="K104" s="1"/>
  <c r="Q104" s="1"/>
  <c r="W103"/>
  <c r="V103"/>
  <c r="X103" s="1"/>
  <c r="Q103"/>
  <c r="P103"/>
  <c r="U102"/>
  <c r="S102"/>
  <c r="R102"/>
  <c r="M102"/>
  <c r="L102"/>
  <c r="H102"/>
  <c r="F102"/>
  <c r="E102"/>
  <c r="D102"/>
  <c r="C102"/>
  <c r="W101"/>
  <c r="J101"/>
  <c r="P101" s="1"/>
  <c r="I101"/>
  <c r="K101" s="1"/>
  <c r="Q101" s="1"/>
  <c r="W100"/>
  <c r="J100"/>
  <c r="I100"/>
  <c r="K100" s="1"/>
  <c r="O100" s="1"/>
  <c r="W99"/>
  <c r="N99"/>
  <c r="K99"/>
  <c r="O99" s="1"/>
  <c r="J99"/>
  <c r="P99" s="1"/>
  <c r="I99"/>
  <c r="W98"/>
  <c r="K98"/>
  <c r="J98"/>
  <c r="I98"/>
  <c r="W97"/>
  <c r="V97"/>
  <c r="X97" s="1"/>
  <c r="Q97"/>
  <c r="P97"/>
  <c r="U96"/>
  <c r="S96"/>
  <c r="R96"/>
  <c r="M96"/>
  <c r="L96"/>
  <c r="H96"/>
  <c r="F96"/>
  <c r="E96"/>
  <c r="D96"/>
  <c r="C96"/>
  <c r="W95"/>
  <c r="J95"/>
  <c r="P95" s="1"/>
  <c r="I95"/>
  <c r="K95" s="1"/>
  <c r="Q95" s="1"/>
  <c r="W94"/>
  <c r="N94"/>
  <c r="K94"/>
  <c r="J94"/>
  <c r="P94" s="1"/>
  <c r="I94"/>
  <c r="W93"/>
  <c r="N93"/>
  <c r="J93"/>
  <c r="P93" s="1"/>
  <c r="I93"/>
  <c r="K93" s="1"/>
  <c r="Q93" s="1"/>
  <c r="W92"/>
  <c r="K92"/>
  <c r="O92" s="1"/>
  <c r="J92"/>
  <c r="N92" s="1"/>
  <c r="I92"/>
  <c r="I96" s="1"/>
  <c r="W91"/>
  <c r="V91"/>
  <c r="X91" s="1"/>
  <c r="Q91"/>
  <c r="P91"/>
  <c r="U90"/>
  <c r="S90"/>
  <c r="R90"/>
  <c r="M90"/>
  <c r="L90"/>
  <c r="H90"/>
  <c r="F90"/>
  <c r="E90"/>
  <c r="D90"/>
  <c r="C90"/>
  <c r="W89"/>
  <c r="J89"/>
  <c r="P89" s="1"/>
  <c r="I89"/>
  <c r="K89" s="1"/>
  <c r="W88"/>
  <c r="J88"/>
  <c r="P88" s="1"/>
  <c r="I88"/>
  <c r="K88" s="1"/>
  <c r="Q88" s="1"/>
  <c r="W87"/>
  <c r="Q87"/>
  <c r="P87"/>
  <c r="W86"/>
  <c r="W90" s="1"/>
  <c r="N86"/>
  <c r="J86"/>
  <c r="P86" s="1"/>
  <c r="I86"/>
  <c r="W85"/>
  <c r="V85"/>
  <c r="X85" s="1"/>
  <c r="P85"/>
  <c r="J85"/>
  <c r="I85"/>
  <c r="K85" s="1"/>
  <c r="Q85" s="1"/>
  <c r="W84"/>
  <c r="V84"/>
  <c r="X84" s="1"/>
  <c r="Q84"/>
  <c r="P84"/>
  <c r="U83"/>
  <c r="S83"/>
  <c r="R83"/>
  <c r="M83"/>
  <c r="O83" s="1"/>
  <c r="L83"/>
  <c r="K83"/>
  <c r="I83"/>
  <c r="H83"/>
  <c r="F83"/>
  <c r="E83"/>
  <c r="D83"/>
  <c r="C83"/>
  <c r="W82"/>
  <c r="W83" s="1"/>
  <c r="Q82"/>
  <c r="Q83" s="1"/>
  <c r="O82"/>
  <c r="J82"/>
  <c r="P82" s="1"/>
  <c r="P83" s="1"/>
  <c r="U81"/>
  <c r="S81"/>
  <c r="R81"/>
  <c r="M81"/>
  <c r="L81"/>
  <c r="H81"/>
  <c r="F81"/>
  <c r="E81"/>
  <c r="D81"/>
  <c r="C81"/>
  <c r="W80"/>
  <c r="J80"/>
  <c r="P80" s="1"/>
  <c r="I80"/>
  <c r="K80" s="1"/>
  <c r="Q80" s="1"/>
  <c r="W79"/>
  <c r="N79"/>
  <c r="J79"/>
  <c r="P79" s="1"/>
  <c r="I79"/>
  <c r="O79" s="1"/>
  <c r="W78"/>
  <c r="V78"/>
  <c r="X78" s="1"/>
  <c r="Q78"/>
  <c r="P78"/>
  <c r="S76"/>
  <c r="S77" s="1"/>
  <c r="R76"/>
  <c r="M76"/>
  <c r="H76"/>
  <c r="F76"/>
  <c r="E76"/>
  <c r="D76"/>
  <c r="D77" s="1"/>
  <c r="C76"/>
  <c r="W75"/>
  <c r="P75"/>
  <c r="J75"/>
  <c r="I75"/>
  <c r="K75" s="1"/>
  <c r="Q75" s="1"/>
  <c r="W74"/>
  <c r="N74"/>
  <c r="J74"/>
  <c r="P74" s="1"/>
  <c r="I74"/>
  <c r="K74" s="1"/>
  <c r="O74" s="1"/>
  <c r="W73"/>
  <c r="J73"/>
  <c r="I73"/>
  <c r="K73" s="1"/>
  <c r="Q73" s="1"/>
  <c r="W72"/>
  <c r="J72"/>
  <c r="P72" s="1"/>
  <c r="I72"/>
  <c r="K72" s="1"/>
  <c r="Q72" s="1"/>
  <c r="W71"/>
  <c r="J71"/>
  <c r="P71" s="1"/>
  <c r="I71"/>
  <c r="K71" s="1"/>
  <c r="Q71" s="1"/>
  <c r="W70"/>
  <c r="J70"/>
  <c r="P70" s="1"/>
  <c r="I70"/>
  <c r="K70" s="1"/>
  <c r="O70" s="1"/>
  <c r="W69"/>
  <c r="J69"/>
  <c r="N69" s="1"/>
  <c r="I69"/>
  <c r="K69" s="1"/>
  <c r="Q69" s="1"/>
  <c r="W68"/>
  <c r="K68"/>
  <c r="O68" s="1"/>
  <c r="J68"/>
  <c r="P68" s="1"/>
  <c r="I68"/>
  <c r="W67"/>
  <c r="P67"/>
  <c r="O67"/>
  <c r="J67"/>
  <c r="N67" s="1"/>
  <c r="I67"/>
  <c r="K67" s="1"/>
  <c r="Q67" s="1"/>
  <c r="W66"/>
  <c r="K66"/>
  <c r="J66"/>
  <c r="P66" s="1"/>
  <c r="I66"/>
  <c r="W65"/>
  <c r="J65"/>
  <c r="I65"/>
  <c r="K65" s="1"/>
  <c r="Q65" s="1"/>
  <c r="W64"/>
  <c r="J64"/>
  <c r="I64"/>
  <c r="K64" s="1"/>
  <c r="W63"/>
  <c r="J63"/>
  <c r="I63"/>
  <c r="K63" s="1"/>
  <c r="Q63" s="1"/>
  <c r="W62"/>
  <c r="K62"/>
  <c r="O62" s="1"/>
  <c r="J62"/>
  <c r="I62"/>
  <c r="W61"/>
  <c r="J61"/>
  <c r="I61"/>
  <c r="K61" s="1"/>
  <c r="Q61" s="1"/>
  <c r="W60"/>
  <c r="K60"/>
  <c r="Q60" s="1"/>
  <c r="J60"/>
  <c r="P60" s="1"/>
  <c r="I60"/>
  <c r="W59"/>
  <c r="P59"/>
  <c r="J59"/>
  <c r="I59"/>
  <c r="K59" s="1"/>
  <c r="Q59" s="1"/>
  <c r="W58"/>
  <c r="N58"/>
  <c r="K58"/>
  <c r="O58" s="1"/>
  <c r="J58"/>
  <c r="P58" s="1"/>
  <c r="I58"/>
  <c r="W57"/>
  <c r="J57"/>
  <c r="I57"/>
  <c r="K57" s="1"/>
  <c r="Q57" s="1"/>
  <c r="W56"/>
  <c r="Q56"/>
  <c r="K56"/>
  <c r="J56"/>
  <c r="P56" s="1"/>
  <c r="I56"/>
  <c r="W55"/>
  <c r="P55"/>
  <c r="J55"/>
  <c r="N55" s="1"/>
  <c r="I55"/>
  <c r="K55" s="1"/>
  <c r="Q55" s="1"/>
  <c r="W54"/>
  <c r="W76" s="1"/>
  <c r="W77" s="1"/>
  <c r="J54"/>
  <c r="P54" s="1"/>
  <c r="P76" s="1"/>
  <c r="P77" s="1"/>
  <c r="I54"/>
  <c r="K54" s="1"/>
  <c r="O54" s="1"/>
  <c r="U52"/>
  <c r="S52"/>
  <c r="R52"/>
  <c r="M52"/>
  <c r="L52"/>
  <c r="H52"/>
  <c r="H77" s="1"/>
  <c r="F52"/>
  <c r="E52"/>
  <c r="D52"/>
  <c r="C52"/>
  <c r="C77" s="1"/>
  <c r="W51"/>
  <c r="J51"/>
  <c r="N51" s="1"/>
  <c r="I51"/>
  <c r="K51" s="1"/>
  <c r="Q51" s="1"/>
  <c r="W50"/>
  <c r="Q50"/>
  <c r="K50"/>
  <c r="J50"/>
  <c r="P50" s="1"/>
  <c r="I50"/>
  <c r="W49"/>
  <c r="P49"/>
  <c r="J49"/>
  <c r="I49"/>
  <c r="W48"/>
  <c r="K48"/>
  <c r="J48"/>
  <c r="P48" s="1"/>
  <c r="I48"/>
  <c r="W47"/>
  <c r="V47"/>
  <c r="X47" s="1"/>
  <c r="Q47"/>
  <c r="P47"/>
  <c r="W46"/>
  <c r="V46"/>
  <c r="X46" s="1"/>
  <c r="Q46"/>
  <c r="P46"/>
  <c r="F45"/>
  <c r="S44"/>
  <c r="S45" s="1"/>
  <c r="M44"/>
  <c r="H44"/>
  <c r="F44"/>
  <c r="E44"/>
  <c r="E45" s="1"/>
  <c r="D44"/>
  <c r="D45" s="1"/>
  <c r="C44"/>
  <c r="C45" s="1"/>
  <c r="J43"/>
  <c r="I43"/>
  <c r="K43" s="1"/>
  <c r="Q43" s="1"/>
  <c r="J42"/>
  <c r="P42" s="1"/>
  <c r="I42"/>
  <c r="K42" s="1"/>
  <c r="P41"/>
  <c r="J41"/>
  <c r="I41"/>
  <c r="K41" s="1"/>
  <c r="Q41" s="1"/>
  <c r="K40"/>
  <c r="J40"/>
  <c r="P40" s="1"/>
  <c r="I40"/>
  <c r="J39"/>
  <c r="I39"/>
  <c r="K39" s="1"/>
  <c r="Q39" s="1"/>
  <c r="W38"/>
  <c r="N38"/>
  <c r="K38"/>
  <c r="O38" s="1"/>
  <c r="J38"/>
  <c r="P38" s="1"/>
  <c r="I38"/>
  <c r="P37"/>
  <c r="O37"/>
  <c r="J37"/>
  <c r="N37" s="1"/>
  <c r="I37"/>
  <c r="K37" s="1"/>
  <c r="Q37" s="1"/>
  <c r="N36"/>
  <c r="K36"/>
  <c r="O36" s="1"/>
  <c r="J36"/>
  <c r="P36" s="1"/>
  <c r="I36"/>
  <c r="J35"/>
  <c r="N35" s="1"/>
  <c r="I35"/>
  <c r="K35" s="1"/>
  <c r="Q35" s="1"/>
  <c r="J34"/>
  <c r="P34" s="1"/>
  <c r="I34"/>
  <c r="K34" s="1"/>
  <c r="Q34" s="1"/>
  <c r="J33"/>
  <c r="N33" s="1"/>
  <c r="I33"/>
  <c r="K33" s="1"/>
  <c r="Q33" s="1"/>
  <c r="J32"/>
  <c r="P32" s="1"/>
  <c r="I32"/>
  <c r="K32" s="1"/>
  <c r="O32" s="1"/>
  <c r="J31"/>
  <c r="N31" s="1"/>
  <c r="I31"/>
  <c r="K31" s="1"/>
  <c r="Q31" s="1"/>
  <c r="N30"/>
  <c r="J30"/>
  <c r="P30" s="1"/>
  <c r="I30"/>
  <c r="K30" s="1"/>
  <c r="P29"/>
  <c r="J29"/>
  <c r="I29"/>
  <c r="K29" s="1"/>
  <c r="Q29" s="1"/>
  <c r="K28"/>
  <c r="J28"/>
  <c r="P28" s="1"/>
  <c r="I28"/>
  <c r="J27"/>
  <c r="N27" s="1"/>
  <c r="I27"/>
  <c r="K27" s="1"/>
  <c r="Q27" s="1"/>
  <c r="J26"/>
  <c r="P26" s="1"/>
  <c r="I26"/>
  <c r="K26" s="1"/>
  <c r="Q26" s="1"/>
  <c r="P25"/>
  <c r="J25"/>
  <c r="I25"/>
  <c r="K25" s="1"/>
  <c r="Q25" s="1"/>
  <c r="N24"/>
  <c r="K24"/>
  <c r="O24" s="1"/>
  <c r="J24"/>
  <c r="P24" s="1"/>
  <c r="I24"/>
  <c r="J23"/>
  <c r="N23" s="1"/>
  <c r="I23"/>
  <c r="O22"/>
  <c r="U21"/>
  <c r="S21"/>
  <c r="R21"/>
  <c r="M21"/>
  <c r="L21"/>
  <c r="H21"/>
  <c r="H45" s="1"/>
  <c r="F21"/>
  <c r="E21"/>
  <c r="D21"/>
  <c r="C21"/>
  <c r="W20"/>
  <c r="J20"/>
  <c r="P20" s="1"/>
  <c r="I20"/>
  <c r="K20" s="1"/>
  <c r="Q20" s="1"/>
  <c r="W19"/>
  <c r="J19"/>
  <c r="I19"/>
  <c r="K19" s="1"/>
  <c r="Q19" s="1"/>
  <c r="W18"/>
  <c r="K18"/>
  <c r="Q18" s="1"/>
  <c r="J18"/>
  <c r="P18" s="1"/>
  <c r="I18"/>
  <c r="O18" s="1"/>
  <c r="W17"/>
  <c r="P17"/>
  <c r="J17"/>
  <c r="N17" s="1"/>
  <c r="I17"/>
  <c r="K17" s="1"/>
  <c r="K16"/>
  <c r="J16"/>
  <c r="K15"/>
  <c r="J15"/>
  <c r="K14"/>
  <c r="J14"/>
  <c r="K13"/>
  <c r="J13"/>
  <c r="K12"/>
  <c r="J12"/>
  <c r="K11"/>
  <c r="J11"/>
  <c r="K10"/>
  <c r="J10"/>
  <c r="K9"/>
  <c r="J9"/>
  <c r="N8"/>
  <c r="K8"/>
  <c r="J8"/>
  <c r="K7"/>
  <c r="J7"/>
  <c r="O362" l="1"/>
  <c r="Q362"/>
  <c r="O231"/>
  <c r="Q231"/>
  <c r="O248"/>
  <c r="Q248"/>
  <c r="O275"/>
  <c r="Q275"/>
  <c r="Q276" s="1"/>
  <c r="O281"/>
  <c r="Q281"/>
  <c r="O299"/>
  <c r="Q299"/>
  <c r="N114"/>
  <c r="O261"/>
  <c r="O176"/>
  <c r="Q176"/>
  <c r="O343"/>
  <c r="Q343"/>
  <c r="Q344" s="1"/>
  <c r="O42"/>
  <c r="Q42"/>
  <c r="O64"/>
  <c r="Q64"/>
  <c r="O30"/>
  <c r="Q30"/>
  <c r="O374"/>
  <c r="Q374"/>
  <c r="N63"/>
  <c r="L63"/>
  <c r="N237"/>
  <c r="J239"/>
  <c r="N239" s="1"/>
  <c r="P62"/>
  <c r="L62"/>
  <c r="N196"/>
  <c r="J211"/>
  <c r="V239"/>
  <c r="X238"/>
  <c r="X239" s="1"/>
  <c r="V358"/>
  <c r="V381" s="1"/>
  <c r="X348"/>
  <c r="X358" s="1"/>
  <c r="X381" s="1"/>
  <c r="X274"/>
  <c r="X276" s="1"/>
  <c r="V276"/>
  <c r="J21"/>
  <c r="N21" s="1"/>
  <c r="K380"/>
  <c r="O380" s="1"/>
  <c r="P81"/>
  <c r="J96"/>
  <c r="N96" s="1"/>
  <c r="E121"/>
  <c r="O130"/>
  <c r="I344"/>
  <c r="N32"/>
  <c r="P33"/>
  <c r="N42"/>
  <c r="N54"/>
  <c r="O55"/>
  <c r="P63"/>
  <c r="Q68"/>
  <c r="N70"/>
  <c r="W81"/>
  <c r="P90"/>
  <c r="P92"/>
  <c r="W102"/>
  <c r="W108"/>
  <c r="N105"/>
  <c r="J120"/>
  <c r="P129"/>
  <c r="W144"/>
  <c r="N175"/>
  <c r="Q198"/>
  <c r="Q207"/>
  <c r="O208"/>
  <c r="P210"/>
  <c r="K214"/>
  <c r="O214" s="1"/>
  <c r="N231"/>
  <c r="P247"/>
  <c r="J250"/>
  <c r="N250" s="1"/>
  <c r="K252"/>
  <c r="K254" s="1"/>
  <c r="O254" s="1"/>
  <c r="K261"/>
  <c r="Q269"/>
  <c r="N270"/>
  <c r="N282"/>
  <c r="O293"/>
  <c r="N295"/>
  <c r="O298"/>
  <c r="N300"/>
  <c r="N305"/>
  <c r="P306"/>
  <c r="N308"/>
  <c r="O309"/>
  <c r="P313"/>
  <c r="N317"/>
  <c r="O330"/>
  <c r="I339"/>
  <c r="Q335"/>
  <c r="P361"/>
  <c r="Q366"/>
  <c r="N368"/>
  <c r="O369"/>
  <c r="P373"/>
  <c r="Q378"/>
  <c r="S381"/>
  <c r="L65"/>
  <c r="N65" s="1"/>
  <c r="P64"/>
  <c r="L64"/>
  <c r="N64" s="1"/>
  <c r="X142"/>
  <c r="X144" s="1"/>
  <c r="V144"/>
  <c r="W52"/>
  <c r="F77"/>
  <c r="J144"/>
  <c r="N144" s="1"/>
  <c r="E77"/>
  <c r="O93"/>
  <c r="J114"/>
  <c r="L121"/>
  <c r="C381"/>
  <c r="H381"/>
  <c r="N18"/>
  <c r="N20"/>
  <c r="O33"/>
  <c r="Q38"/>
  <c r="O63"/>
  <c r="N68"/>
  <c r="Q99"/>
  <c r="I108"/>
  <c r="R188"/>
  <c r="Q194"/>
  <c r="W211"/>
  <c r="P198"/>
  <c r="P207"/>
  <c r="J225"/>
  <c r="N225" s="1"/>
  <c r="P222"/>
  <c r="P230"/>
  <c r="P234" s="1"/>
  <c r="P237"/>
  <c r="P238"/>
  <c r="W243"/>
  <c r="P254"/>
  <c r="W254"/>
  <c r="P260"/>
  <c r="P261" s="1"/>
  <c r="J261"/>
  <c r="N261" s="1"/>
  <c r="N264"/>
  <c r="J265"/>
  <c r="N265" s="1"/>
  <c r="P269"/>
  <c r="Q285"/>
  <c r="P292"/>
  <c r="N293"/>
  <c r="Q296"/>
  <c r="N297"/>
  <c r="N298"/>
  <c r="Q303"/>
  <c r="O304"/>
  <c r="Q310"/>
  <c r="N312"/>
  <c r="O342"/>
  <c r="N360"/>
  <c r="O361"/>
  <c r="N366"/>
  <c r="Q370"/>
  <c r="N372"/>
  <c r="O373"/>
  <c r="N378"/>
  <c r="M77"/>
  <c r="X295"/>
  <c r="X326" s="1"/>
  <c r="X340" s="1"/>
  <c r="V326"/>
  <c r="N137"/>
  <c r="W96"/>
  <c r="W21"/>
  <c r="W272"/>
  <c r="W250"/>
  <c r="U188"/>
  <c r="W186"/>
  <c r="W187" s="1"/>
  <c r="M381"/>
  <c r="S326"/>
  <c r="K21"/>
  <c r="O21" s="1"/>
  <c r="Q17"/>
  <c r="Q21" s="1"/>
  <c r="O94"/>
  <c r="Q94"/>
  <c r="Q113"/>
  <c r="Q128"/>
  <c r="O128"/>
  <c r="P154"/>
  <c r="Q163"/>
  <c r="Q216"/>
  <c r="P224"/>
  <c r="Q249"/>
  <c r="O249"/>
  <c r="K23"/>
  <c r="I44"/>
  <c r="I90"/>
  <c r="K86"/>
  <c r="N100"/>
  <c r="P100"/>
  <c r="O105"/>
  <c r="Q105"/>
  <c r="Q108" s="1"/>
  <c r="O133"/>
  <c r="Q133"/>
  <c r="O139"/>
  <c r="Q139"/>
  <c r="P150"/>
  <c r="Q177"/>
  <c r="Q181"/>
  <c r="Q185"/>
  <c r="O229"/>
  <c r="Q229"/>
  <c r="Q257"/>
  <c r="Q258" s="1"/>
  <c r="K258"/>
  <c r="I276"/>
  <c r="K274"/>
  <c r="K276" s="1"/>
  <c r="O276" s="1"/>
  <c r="P324"/>
  <c r="Q350"/>
  <c r="K358"/>
  <c r="O358" s="1"/>
  <c r="N357"/>
  <c r="P357"/>
  <c r="I81"/>
  <c r="K79"/>
  <c r="J83"/>
  <c r="N83" s="1"/>
  <c r="N82"/>
  <c r="J90"/>
  <c r="N90" s="1"/>
  <c r="K102"/>
  <c r="O102" s="1"/>
  <c r="Q98"/>
  <c r="Q112"/>
  <c r="Q117"/>
  <c r="O125"/>
  <c r="K134"/>
  <c r="O134" s="1"/>
  <c r="Q125"/>
  <c r="N126"/>
  <c r="P126"/>
  <c r="P127"/>
  <c r="K136"/>
  <c r="I140"/>
  <c r="Q155"/>
  <c r="P162"/>
  <c r="N169"/>
  <c r="P169"/>
  <c r="O174"/>
  <c r="Q174"/>
  <c r="Q178"/>
  <c r="Q182"/>
  <c r="O205"/>
  <c r="Q205"/>
  <c r="O264"/>
  <c r="K265"/>
  <c r="O265" s="1"/>
  <c r="Q264"/>
  <c r="Q265" s="1"/>
  <c r="I272"/>
  <c r="K267"/>
  <c r="N281"/>
  <c r="P281"/>
  <c r="O291"/>
  <c r="Q291"/>
  <c r="J344"/>
  <c r="N342"/>
  <c r="P342"/>
  <c r="P344" s="1"/>
  <c r="P363"/>
  <c r="J380"/>
  <c r="Q367"/>
  <c r="O367"/>
  <c r="O372"/>
  <c r="Q372"/>
  <c r="N379"/>
  <c r="P379"/>
  <c r="V21"/>
  <c r="V45" s="1"/>
  <c r="O20"/>
  <c r="I21"/>
  <c r="R121"/>
  <c r="I134"/>
  <c r="O17"/>
  <c r="P23"/>
  <c r="P44" s="1"/>
  <c r="P45" s="1"/>
  <c r="Q24"/>
  <c r="P27"/>
  <c r="Q28"/>
  <c r="P31"/>
  <c r="Q32"/>
  <c r="P35"/>
  <c r="Q36"/>
  <c r="P39"/>
  <c r="Q40"/>
  <c r="P43"/>
  <c r="M45"/>
  <c r="Q48"/>
  <c r="P51"/>
  <c r="P52" s="1"/>
  <c r="I76"/>
  <c r="Q54"/>
  <c r="P57"/>
  <c r="Q58"/>
  <c r="P61"/>
  <c r="Q62"/>
  <c r="Q66"/>
  <c r="P69"/>
  <c r="Q70"/>
  <c r="P73"/>
  <c r="Q74"/>
  <c r="K76"/>
  <c r="R77"/>
  <c r="N95"/>
  <c r="J121"/>
  <c r="N121" s="1"/>
  <c r="E188"/>
  <c r="I120"/>
  <c r="K116"/>
  <c r="O192"/>
  <c r="Q192"/>
  <c r="O196"/>
  <c r="Q196"/>
  <c r="Q202"/>
  <c r="O222"/>
  <c r="Q222"/>
  <c r="Q159"/>
  <c r="Q173"/>
  <c r="Q203"/>
  <c r="K49"/>
  <c r="K52" s="1"/>
  <c r="O52" s="1"/>
  <c r="I52"/>
  <c r="J81"/>
  <c r="N81" s="1"/>
  <c r="P107"/>
  <c r="N138"/>
  <c r="P138"/>
  <c r="P140" s="1"/>
  <c r="I144"/>
  <c r="K143"/>
  <c r="K144" s="1"/>
  <c r="O144" s="1"/>
  <c r="Q151"/>
  <c r="P158"/>
  <c r="J187"/>
  <c r="N186"/>
  <c r="Q195"/>
  <c r="Q199"/>
  <c r="Q206"/>
  <c r="O206"/>
  <c r="O301"/>
  <c r="Q301"/>
  <c r="N303"/>
  <c r="P303"/>
  <c r="Q307"/>
  <c r="O307"/>
  <c r="O312"/>
  <c r="Q312"/>
  <c r="N344"/>
  <c r="C121"/>
  <c r="F121"/>
  <c r="S121"/>
  <c r="P21"/>
  <c r="J44"/>
  <c r="J52"/>
  <c r="N52" s="1"/>
  <c r="P96"/>
  <c r="P19"/>
  <c r="O27"/>
  <c r="O31"/>
  <c r="O35"/>
  <c r="O51"/>
  <c r="O65"/>
  <c r="O69"/>
  <c r="J76"/>
  <c r="Q89"/>
  <c r="Q100"/>
  <c r="I102"/>
  <c r="K114"/>
  <c r="O114" s="1"/>
  <c r="W120"/>
  <c r="W121" s="1"/>
  <c r="H121"/>
  <c r="U121"/>
  <c r="W165"/>
  <c r="W166" s="1"/>
  <c r="K211"/>
  <c r="O211" s="1"/>
  <c r="N192"/>
  <c r="P205"/>
  <c r="N205"/>
  <c r="P220"/>
  <c r="N232"/>
  <c r="P232"/>
  <c r="J243"/>
  <c r="P242"/>
  <c r="P243" s="1"/>
  <c r="O288"/>
  <c r="Q288"/>
  <c r="O318"/>
  <c r="Q318"/>
  <c r="Q324"/>
  <c r="N336"/>
  <c r="P336"/>
  <c r="Q357"/>
  <c r="O357"/>
  <c r="Q363"/>
  <c r="O368"/>
  <c r="Q368"/>
  <c r="N375"/>
  <c r="P375"/>
  <c r="Q379"/>
  <c r="O379"/>
  <c r="J234"/>
  <c r="N234" s="1"/>
  <c r="N228"/>
  <c r="P228"/>
  <c r="Q232"/>
  <c r="O232"/>
  <c r="Q252"/>
  <c r="Q254" s="1"/>
  <c r="N271"/>
  <c r="P271"/>
  <c r="K282"/>
  <c r="K326" s="1"/>
  <c r="O326" s="1"/>
  <c r="I326"/>
  <c r="N288"/>
  <c r="P288"/>
  <c r="N294"/>
  <c r="P294"/>
  <c r="N304"/>
  <c r="P304"/>
  <c r="O305"/>
  <c r="Q305"/>
  <c r="N311"/>
  <c r="P311"/>
  <c r="P315"/>
  <c r="P321"/>
  <c r="Q336"/>
  <c r="Q339" s="1"/>
  <c r="O336"/>
  <c r="P349"/>
  <c r="Q353"/>
  <c r="O364"/>
  <c r="Q364"/>
  <c r="N371"/>
  <c r="P371"/>
  <c r="Q375"/>
  <c r="O375"/>
  <c r="D121"/>
  <c r="N120"/>
  <c r="J134"/>
  <c r="I186"/>
  <c r="I187" s="1"/>
  <c r="J108"/>
  <c r="N108" s="1"/>
  <c r="Q110"/>
  <c r="Q114" s="1"/>
  <c r="P113"/>
  <c r="Q118"/>
  <c r="M121"/>
  <c r="P125"/>
  <c r="P134" s="1"/>
  <c r="O126"/>
  <c r="Q131"/>
  <c r="P133"/>
  <c r="N134"/>
  <c r="W140"/>
  <c r="P144"/>
  <c r="O170"/>
  <c r="C188"/>
  <c r="H188"/>
  <c r="S188"/>
  <c r="M187"/>
  <c r="I211"/>
  <c r="O270"/>
  <c r="I358"/>
  <c r="E381"/>
  <c r="O218"/>
  <c r="Q218"/>
  <c r="P257"/>
  <c r="P258" s="1"/>
  <c r="O271"/>
  <c r="Q271"/>
  <c r="Q286"/>
  <c r="O286"/>
  <c r="O294"/>
  <c r="Q294"/>
  <c r="N299"/>
  <c r="P299"/>
  <c r="O308"/>
  <c r="Q308"/>
  <c r="Q315"/>
  <c r="Q321"/>
  <c r="P353"/>
  <c r="I165"/>
  <c r="I166" s="1"/>
  <c r="K148"/>
  <c r="O169"/>
  <c r="K186"/>
  <c r="K187" s="1"/>
  <c r="Q221"/>
  <c r="O221"/>
  <c r="K228"/>
  <c r="I234"/>
  <c r="O233"/>
  <c r="Q233"/>
  <c r="N249"/>
  <c r="P249"/>
  <c r="P250" s="1"/>
  <c r="N267"/>
  <c r="P267"/>
  <c r="P272" s="1"/>
  <c r="O283"/>
  <c r="Q283"/>
  <c r="N285"/>
  <c r="P285"/>
  <c r="Q300"/>
  <c r="O300"/>
  <c r="N307"/>
  <c r="P307"/>
  <c r="Q311"/>
  <c r="O311"/>
  <c r="O337"/>
  <c r="Q337"/>
  <c r="Q349"/>
  <c r="Q358" s="1"/>
  <c r="Q354"/>
  <c r="O360"/>
  <c r="Q360"/>
  <c r="N367"/>
  <c r="P367"/>
  <c r="Q371"/>
  <c r="O371"/>
  <c r="O376"/>
  <c r="Q376"/>
  <c r="Q92"/>
  <c r="O95"/>
  <c r="K96"/>
  <c r="O96" s="1"/>
  <c r="P98"/>
  <c r="J102"/>
  <c r="N102" s="1"/>
  <c r="P104"/>
  <c r="K108"/>
  <c r="O108" s="1"/>
  <c r="I114"/>
  <c r="P111"/>
  <c r="P119"/>
  <c r="P120" s="1"/>
  <c r="N125"/>
  <c r="W134"/>
  <c r="Q129"/>
  <c r="O132"/>
  <c r="J140"/>
  <c r="N140" s="1"/>
  <c r="O138"/>
  <c r="Q142"/>
  <c r="J165"/>
  <c r="Q171"/>
  <c r="P174"/>
  <c r="O175"/>
  <c r="P178"/>
  <c r="P182"/>
  <c r="F188"/>
  <c r="F340" s="1"/>
  <c r="F345" s="1"/>
  <c r="F382" s="1"/>
  <c r="L188"/>
  <c r="P192"/>
  <c r="O193"/>
  <c r="P196"/>
  <c r="O197"/>
  <c r="P203"/>
  <c r="N211"/>
  <c r="N272"/>
  <c r="J358"/>
  <c r="N358" s="1"/>
  <c r="K237"/>
  <c r="I239"/>
  <c r="K247"/>
  <c r="I250"/>
  <c r="J333"/>
  <c r="N333" s="1"/>
  <c r="N330"/>
  <c r="Q210"/>
  <c r="Q214"/>
  <c r="O217"/>
  <c r="J254"/>
  <c r="N254" s="1"/>
  <c r="P279"/>
  <c r="P289"/>
  <c r="O295"/>
  <c r="O322"/>
  <c r="J339"/>
  <c r="N339" s="1"/>
  <c r="D340"/>
  <c r="D345" s="1"/>
  <c r="D382" s="1"/>
  <c r="K339"/>
  <c r="O227"/>
  <c r="K234"/>
  <c r="O234" s="1"/>
  <c r="V272"/>
  <c r="P239"/>
  <c r="O297"/>
  <c r="J326"/>
  <c r="N326" s="1"/>
  <c r="W339"/>
  <c r="I380"/>
  <c r="I381" s="1"/>
  <c r="J258"/>
  <c r="K333"/>
  <c r="O333" s="1"/>
  <c r="P335"/>
  <c r="K344"/>
  <c r="Q279"/>
  <c r="P380" l="1"/>
  <c r="H340"/>
  <c r="H345" s="1"/>
  <c r="H382" s="1"/>
  <c r="E340"/>
  <c r="E345" s="1"/>
  <c r="S340"/>
  <c r="S345" s="1"/>
  <c r="S382" s="1"/>
  <c r="K225"/>
  <c r="O225" s="1"/>
  <c r="P211"/>
  <c r="P102"/>
  <c r="O186"/>
  <c r="O252"/>
  <c r="C340"/>
  <c r="C345" s="1"/>
  <c r="C382" s="1"/>
  <c r="P65"/>
  <c r="K381"/>
  <c r="L76"/>
  <c r="L77" s="1"/>
  <c r="N62"/>
  <c r="P186"/>
  <c r="P187" s="1"/>
  <c r="P188" s="1"/>
  <c r="Q186"/>
  <c r="Q187" s="1"/>
  <c r="P165"/>
  <c r="P166" s="1"/>
  <c r="L340"/>
  <c r="L345" s="1"/>
  <c r="P114"/>
  <c r="Q96"/>
  <c r="P358"/>
  <c r="R340"/>
  <c r="R345" s="1"/>
  <c r="R382" s="1"/>
  <c r="V340"/>
  <c r="W188"/>
  <c r="Q228"/>
  <c r="Q234" s="1"/>
  <c r="O228"/>
  <c r="N76"/>
  <c r="J77"/>
  <c r="O78" s="1"/>
  <c r="N187"/>
  <c r="K140"/>
  <c r="O140" s="1"/>
  <c r="Q136"/>
  <c r="Q140" s="1"/>
  <c r="O136"/>
  <c r="Q237"/>
  <c r="Q239" s="1"/>
  <c r="K239"/>
  <c r="O239" s="1"/>
  <c r="O237"/>
  <c r="O187"/>
  <c r="M188"/>
  <c r="Q282"/>
  <c r="O282"/>
  <c r="J45"/>
  <c r="N45" s="1"/>
  <c r="N44"/>
  <c r="K77"/>
  <c r="O77" s="1"/>
  <c r="O76"/>
  <c r="O381"/>
  <c r="Q225"/>
  <c r="I45"/>
  <c r="P339"/>
  <c r="I188"/>
  <c r="I340" s="1"/>
  <c r="I345" s="1"/>
  <c r="I382" s="1"/>
  <c r="Q211"/>
  <c r="I77"/>
  <c r="O339"/>
  <c r="Q247"/>
  <c r="Q250" s="1"/>
  <c r="K250"/>
  <c r="O250" s="1"/>
  <c r="O247"/>
  <c r="Q148"/>
  <c r="Q165" s="1"/>
  <c r="Q166" s="1"/>
  <c r="Q188" s="1"/>
  <c r="K165"/>
  <c r="Q143"/>
  <c r="Q144" s="1"/>
  <c r="Q116"/>
  <c r="Q120" s="1"/>
  <c r="K120"/>
  <c r="Q23"/>
  <c r="Q44" s="1"/>
  <c r="Q45" s="1"/>
  <c r="O23"/>
  <c r="K44"/>
  <c r="Q267"/>
  <c r="Q272" s="1"/>
  <c r="O267"/>
  <c r="K272"/>
  <c r="O272" s="1"/>
  <c r="Q79"/>
  <c r="Q81" s="1"/>
  <c r="K81"/>
  <c r="O81" s="1"/>
  <c r="Q86"/>
  <c r="Q90" s="1"/>
  <c r="K90"/>
  <c r="O90" s="1"/>
  <c r="O86"/>
  <c r="N165"/>
  <c r="J166"/>
  <c r="N166" s="1"/>
  <c r="Q49"/>
  <c r="N380"/>
  <c r="J381"/>
  <c r="Q326"/>
  <c r="Q52"/>
  <c r="Q134"/>
  <c r="Q102"/>
  <c r="O344"/>
  <c r="P326"/>
  <c r="P108"/>
  <c r="Q380"/>
  <c r="Q381" s="1"/>
  <c r="E382"/>
  <c r="I121"/>
  <c r="Q76"/>
  <c r="Q77" l="1"/>
  <c r="P121"/>
  <c r="P381"/>
  <c r="N381"/>
  <c r="L382"/>
  <c r="K166"/>
  <c r="O165"/>
  <c r="M340"/>
  <c r="J188"/>
  <c r="Q121"/>
  <c r="Q340" s="1"/>
  <c r="Q345" s="1"/>
  <c r="Q382" s="1"/>
  <c r="K45"/>
  <c r="O45" s="1"/>
  <c r="O44"/>
  <c r="K121"/>
  <c r="O121" s="1"/>
  <c r="O120"/>
  <c r="P340"/>
  <c r="P345" s="1"/>
  <c r="P382" s="1"/>
  <c r="M345" l="1"/>
  <c r="N188"/>
  <c r="J340"/>
  <c r="O166"/>
  <c r="K188"/>
  <c r="J345" l="1"/>
  <c r="N340"/>
  <c r="K340"/>
  <c r="O188"/>
  <c r="M382"/>
  <c r="N345" l="1"/>
  <c r="J382"/>
  <c r="N382" s="1"/>
  <c r="K345"/>
  <c r="O340"/>
  <c r="K382" l="1"/>
  <c r="O382" s="1"/>
  <c r="O345"/>
  <c r="E381" i="93" l="1"/>
  <c r="S380"/>
  <c r="S381" s="1"/>
  <c r="R380"/>
  <c r="H380"/>
  <c r="F380"/>
  <c r="E380"/>
  <c r="D380"/>
  <c r="C380"/>
  <c r="W379"/>
  <c r="O379"/>
  <c r="J379"/>
  <c r="N379" s="1"/>
  <c r="I379"/>
  <c r="K379" s="1"/>
  <c r="Q379" s="1"/>
  <c r="W378"/>
  <c r="J378"/>
  <c r="P378" s="1"/>
  <c r="I378"/>
  <c r="K378" s="1"/>
  <c r="W377"/>
  <c r="J377"/>
  <c r="P377" s="1"/>
  <c r="I377"/>
  <c r="K377" s="1"/>
  <c r="W376"/>
  <c r="K376"/>
  <c r="O376" s="1"/>
  <c r="J376"/>
  <c r="P376" s="1"/>
  <c r="I376"/>
  <c r="W375"/>
  <c r="O375"/>
  <c r="J375"/>
  <c r="N375" s="1"/>
  <c r="I375"/>
  <c r="K375" s="1"/>
  <c r="Q375" s="1"/>
  <c r="W374"/>
  <c r="P374"/>
  <c r="N374"/>
  <c r="M374"/>
  <c r="J374"/>
  <c r="I374"/>
  <c r="K374" s="1"/>
  <c r="W373"/>
  <c r="M373"/>
  <c r="K373"/>
  <c r="J373"/>
  <c r="N373" s="1"/>
  <c r="I373"/>
  <c r="W372"/>
  <c r="M372"/>
  <c r="J372"/>
  <c r="N372" s="1"/>
  <c r="I372"/>
  <c r="K372" s="1"/>
  <c r="W371"/>
  <c r="M371"/>
  <c r="J371"/>
  <c r="P371" s="1"/>
  <c r="I371"/>
  <c r="K371" s="1"/>
  <c r="Q371" s="1"/>
  <c r="W370"/>
  <c r="N370"/>
  <c r="M370"/>
  <c r="O370" s="1"/>
  <c r="J370"/>
  <c r="P370" s="1"/>
  <c r="I370"/>
  <c r="K370" s="1"/>
  <c r="W369"/>
  <c r="M369"/>
  <c r="J369"/>
  <c r="N369" s="1"/>
  <c r="I369"/>
  <c r="K369" s="1"/>
  <c r="Q369" s="1"/>
  <c r="W368"/>
  <c r="M368"/>
  <c r="O368" s="1"/>
  <c r="K368"/>
  <c r="J368"/>
  <c r="N368" s="1"/>
  <c r="I368"/>
  <c r="W367"/>
  <c r="N367"/>
  <c r="M367"/>
  <c r="J367"/>
  <c r="P367" s="1"/>
  <c r="I367"/>
  <c r="K367" s="1"/>
  <c r="Q367" s="1"/>
  <c r="W366"/>
  <c r="M366"/>
  <c r="J366"/>
  <c r="N366" s="1"/>
  <c r="I366"/>
  <c r="K366" s="1"/>
  <c r="W365"/>
  <c r="P365"/>
  <c r="J365"/>
  <c r="I365"/>
  <c r="K365" s="1"/>
  <c r="Q365" s="1"/>
  <c r="W364"/>
  <c r="N364"/>
  <c r="J364"/>
  <c r="P364" s="1"/>
  <c r="I364"/>
  <c r="K364" s="1"/>
  <c r="Q364" s="1"/>
  <c r="W363"/>
  <c r="J363"/>
  <c r="I363"/>
  <c r="K363" s="1"/>
  <c r="W362"/>
  <c r="M362"/>
  <c r="J362"/>
  <c r="I362"/>
  <c r="K362" s="1"/>
  <c r="Q362" s="1"/>
  <c r="W361"/>
  <c r="N361"/>
  <c r="M361"/>
  <c r="J361"/>
  <c r="P361" s="1"/>
  <c r="I361"/>
  <c r="K361" s="1"/>
  <c r="Q361" s="1"/>
  <c r="W360"/>
  <c r="W380" s="1"/>
  <c r="W381" s="1"/>
  <c r="M360"/>
  <c r="J360"/>
  <c r="N360" s="1"/>
  <c r="I360"/>
  <c r="K360" s="1"/>
  <c r="U358"/>
  <c r="S358"/>
  <c r="R358"/>
  <c r="M358"/>
  <c r="L358"/>
  <c r="H358"/>
  <c r="F358"/>
  <c r="E358"/>
  <c r="D358"/>
  <c r="C358"/>
  <c r="W357"/>
  <c r="J357"/>
  <c r="I357"/>
  <c r="K357" s="1"/>
  <c r="Q357" s="1"/>
  <c r="W356"/>
  <c r="V356"/>
  <c r="X356" s="1"/>
  <c r="J356"/>
  <c r="P356" s="1"/>
  <c r="I356"/>
  <c r="K356" s="1"/>
  <c r="Q356" s="1"/>
  <c r="W355"/>
  <c r="V355"/>
  <c r="X355" s="1"/>
  <c r="J355"/>
  <c r="P355" s="1"/>
  <c r="I355"/>
  <c r="K355" s="1"/>
  <c r="Q355" s="1"/>
  <c r="W354"/>
  <c r="V354"/>
  <c r="X354" s="1"/>
  <c r="K354"/>
  <c r="J354"/>
  <c r="P354" s="1"/>
  <c r="I354"/>
  <c r="W353"/>
  <c r="V353"/>
  <c r="X353" s="1"/>
  <c r="J353"/>
  <c r="I353"/>
  <c r="K353" s="1"/>
  <c r="Q353" s="1"/>
  <c r="W352"/>
  <c r="V352"/>
  <c r="X352" s="1"/>
  <c r="J352"/>
  <c r="P352" s="1"/>
  <c r="I352"/>
  <c r="K352" s="1"/>
  <c r="Q352" s="1"/>
  <c r="W351"/>
  <c r="V351"/>
  <c r="X351" s="1"/>
  <c r="J351"/>
  <c r="P351" s="1"/>
  <c r="I351"/>
  <c r="K351" s="1"/>
  <c r="Q351" s="1"/>
  <c r="W350"/>
  <c r="V350"/>
  <c r="X350" s="1"/>
  <c r="K350"/>
  <c r="J350"/>
  <c r="P350" s="1"/>
  <c r="I350"/>
  <c r="W349"/>
  <c r="V349"/>
  <c r="X349" s="1"/>
  <c r="J349"/>
  <c r="I349"/>
  <c r="K349" s="1"/>
  <c r="Q349" s="1"/>
  <c r="W348"/>
  <c r="V348"/>
  <c r="J348"/>
  <c r="P348" s="1"/>
  <c r="I348"/>
  <c r="I358" s="1"/>
  <c r="K347"/>
  <c r="J347"/>
  <c r="U344"/>
  <c r="S344"/>
  <c r="R344"/>
  <c r="M344"/>
  <c r="L344"/>
  <c r="I344"/>
  <c r="H344"/>
  <c r="F344"/>
  <c r="E344"/>
  <c r="D344"/>
  <c r="C344"/>
  <c r="W343"/>
  <c r="N343"/>
  <c r="K343"/>
  <c r="O343" s="1"/>
  <c r="J343"/>
  <c r="P343" s="1"/>
  <c r="I343"/>
  <c r="W342"/>
  <c r="W344" s="1"/>
  <c r="V342"/>
  <c r="X342" s="1"/>
  <c r="K342"/>
  <c r="Q342" s="1"/>
  <c r="J342"/>
  <c r="U339"/>
  <c r="S339"/>
  <c r="R339"/>
  <c r="M339"/>
  <c r="L339"/>
  <c r="H339"/>
  <c r="F339"/>
  <c r="E339"/>
  <c r="D339"/>
  <c r="C339"/>
  <c r="K338"/>
  <c r="Q338" s="1"/>
  <c r="J338"/>
  <c r="N338" s="1"/>
  <c r="J337"/>
  <c r="N337" s="1"/>
  <c r="I337"/>
  <c r="K337" s="1"/>
  <c r="N336"/>
  <c r="J336"/>
  <c r="P336" s="1"/>
  <c r="I336"/>
  <c r="K336" s="1"/>
  <c r="W339"/>
  <c r="J335"/>
  <c r="P335" s="1"/>
  <c r="I335"/>
  <c r="J334"/>
  <c r="U333"/>
  <c r="S333"/>
  <c r="R333"/>
  <c r="M333"/>
  <c r="L333"/>
  <c r="K333"/>
  <c r="O333" s="1"/>
  <c r="I333"/>
  <c r="H333"/>
  <c r="F333"/>
  <c r="E333"/>
  <c r="D333"/>
  <c r="C333"/>
  <c r="K332"/>
  <c r="J332"/>
  <c r="K331"/>
  <c r="J331"/>
  <c r="W333"/>
  <c r="O330"/>
  <c r="K330"/>
  <c r="Q330" s="1"/>
  <c r="Q333" s="1"/>
  <c r="J330"/>
  <c r="K329"/>
  <c r="J329"/>
  <c r="S326"/>
  <c r="R326"/>
  <c r="H326"/>
  <c r="F326"/>
  <c r="E326"/>
  <c r="D326"/>
  <c r="C326"/>
  <c r="W325"/>
  <c r="K325"/>
  <c r="Q325" s="1"/>
  <c r="J325"/>
  <c r="P325" s="1"/>
  <c r="W324"/>
  <c r="V324"/>
  <c r="X324" s="1"/>
  <c r="J324"/>
  <c r="P324" s="1"/>
  <c r="I324"/>
  <c r="K324" s="1"/>
  <c r="Q324" s="1"/>
  <c r="W323"/>
  <c r="V323"/>
  <c r="X323" s="1"/>
  <c r="J323"/>
  <c r="P323" s="1"/>
  <c r="I323"/>
  <c r="K323" s="1"/>
  <c r="W322"/>
  <c r="V322"/>
  <c r="X322" s="1"/>
  <c r="J322"/>
  <c r="N322" s="1"/>
  <c r="I322"/>
  <c r="K322" s="1"/>
  <c r="Q322" s="1"/>
  <c r="W321"/>
  <c r="V321"/>
  <c r="X321" s="1"/>
  <c r="Q321"/>
  <c r="K321"/>
  <c r="J321"/>
  <c r="P321" s="1"/>
  <c r="I321"/>
  <c r="W320"/>
  <c r="V320"/>
  <c r="X320" s="1"/>
  <c r="J320"/>
  <c r="P320" s="1"/>
  <c r="I320"/>
  <c r="K320" s="1"/>
  <c r="Q320" s="1"/>
  <c r="W319"/>
  <c r="V319"/>
  <c r="X319" s="1"/>
  <c r="J319"/>
  <c r="P319" s="1"/>
  <c r="I319"/>
  <c r="K319" s="1"/>
  <c r="W318"/>
  <c r="N318"/>
  <c r="K318"/>
  <c r="Q318" s="1"/>
  <c r="J318"/>
  <c r="P318" s="1"/>
  <c r="W317"/>
  <c r="K317"/>
  <c r="Q317" s="1"/>
  <c r="J317"/>
  <c r="P317" s="1"/>
  <c r="W316"/>
  <c r="K316"/>
  <c r="Q316" s="1"/>
  <c r="J316"/>
  <c r="P316" s="1"/>
  <c r="I316"/>
  <c r="W315"/>
  <c r="P315"/>
  <c r="J315"/>
  <c r="I315"/>
  <c r="K315" s="1"/>
  <c r="Q315" s="1"/>
  <c r="W314"/>
  <c r="K314"/>
  <c r="J314"/>
  <c r="P314" s="1"/>
  <c r="I314"/>
  <c r="W313"/>
  <c r="M313"/>
  <c r="L313"/>
  <c r="K313"/>
  <c r="J313"/>
  <c r="W312"/>
  <c r="V312"/>
  <c r="X312" s="1"/>
  <c r="K312"/>
  <c r="O312" s="1"/>
  <c r="J312"/>
  <c r="P312" s="1"/>
  <c r="I312"/>
  <c r="W311"/>
  <c r="P311"/>
  <c r="O311"/>
  <c r="J311"/>
  <c r="N311" s="1"/>
  <c r="I311"/>
  <c r="K311" s="1"/>
  <c r="Q311" s="1"/>
  <c r="W310"/>
  <c r="N310"/>
  <c r="J310"/>
  <c r="P310" s="1"/>
  <c r="I310"/>
  <c r="K310" s="1"/>
  <c r="O310" s="1"/>
  <c r="W309"/>
  <c r="J309"/>
  <c r="N309" s="1"/>
  <c r="I309"/>
  <c r="K309" s="1"/>
  <c r="Q309" s="1"/>
  <c r="W308"/>
  <c r="K308"/>
  <c r="O308" s="1"/>
  <c r="J308"/>
  <c r="P308" s="1"/>
  <c r="I308"/>
  <c r="M307"/>
  <c r="L307"/>
  <c r="L326" s="1"/>
  <c r="K307"/>
  <c r="Q307" s="1"/>
  <c r="J307"/>
  <c r="I307"/>
  <c r="W306"/>
  <c r="K306"/>
  <c r="Q306" s="1"/>
  <c r="J306"/>
  <c r="P306" s="1"/>
  <c r="W305"/>
  <c r="J305"/>
  <c r="N305" s="1"/>
  <c r="I305"/>
  <c r="K305" s="1"/>
  <c r="Q305" s="1"/>
  <c r="W304"/>
  <c r="K304"/>
  <c r="O304" s="1"/>
  <c r="J304"/>
  <c r="N304" s="1"/>
  <c r="W303"/>
  <c r="K303"/>
  <c r="O303" s="1"/>
  <c r="J303"/>
  <c r="P303" s="1"/>
  <c r="I303"/>
  <c r="W302"/>
  <c r="P302"/>
  <c r="O302"/>
  <c r="J302"/>
  <c r="N302" s="1"/>
  <c r="I302"/>
  <c r="K302" s="1"/>
  <c r="Q302" s="1"/>
  <c r="W301"/>
  <c r="N301"/>
  <c r="J301"/>
  <c r="P301" s="1"/>
  <c r="I301"/>
  <c r="K301" s="1"/>
  <c r="W300"/>
  <c r="J300"/>
  <c r="I300"/>
  <c r="K300" s="1"/>
  <c r="Q300" s="1"/>
  <c r="W299"/>
  <c r="K299"/>
  <c r="O299" s="1"/>
  <c r="J299"/>
  <c r="P299" s="1"/>
  <c r="I299"/>
  <c r="W298"/>
  <c r="P298"/>
  <c r="J298"/>
  <c r="N298" s="1"/>
  <c r="I298"/>
  <c r="K298" s="1"/>
  <c r="Q298" s="1"/>
  <c r="W297"/>
  <c r="N297"/>
  <c r="K297"/>
  <c r="J297"/>
  <c r="P297" s="1"/>
  <c r="I297"/>
  <c r="W296"/>
  <c r="J296"/>
  <c r="I296"/>
  <c r="K296" s="1"/>
  <c r="Q296" s="1"/>
  <c r="W295"/>
  <c r="V295"/>
  <c r="J295"/>
  <c r="P295" s="1"/>
  <c r="I295"/>
  <c r="K295" s="1"/>
  <c r="W294"/>
  <c r="O294"/>
  <c r="J294"/>
  <c r="N294" s="1"/>
  <c r="I294"/>
  <c r="K294" s="1"/>
  <c r="Q294" s="1"/>
  <c r="W293"/>
  <c r="N293"/>
  <c r="K293"/>
  <c r="J293"/>
  <c r="P293" s="1"/>
  <c r="W292"/>
  <c r="N292"/>
  <c r="J292"/>
  <c r="P292" s="1"/>
  <c r="I292"/>
  <c r="K292" s="1"/>
  <c r="Q292" s="1"/>
  <c r="W291"/>
  <c r="P291"/>
  <c r="K291"/>
  <c r="O291" s="1"/>
  <c r="J291"/>
  <c r="N291" s="1"/>
  <c r="W290"/>
  <c r="Q290"/>
  <c r="N290"/>
  <c r="K290"/>
  <c r="O290" s="1"/>
  <c r="J290"/>
  <c r="P290" s="1"/>
  <c r="W289"/>
  <c r="O289"/>
  <c r="K289"/>
  <c r="Q289" s="1"/>
  <c r="J289"/>
  <c r="P289" s="1"/>
  <c r="W288"/>
  <c r="O288"/>
  <c r="K288"/>
  <c r="Q288" s="1"/>
  <c r="J288"/>
  <c r="W287"/>
  <c r="K287"/>
  <c r="O287" s="1"/>
  <c r="J287"/>
  <c r="W286"/>
  <c r="V286"/>
  <c r="X286" s="1"/>
  <c r="K286"/>
  <c r="O286" s="1"/>
  <c r="J286"/>
  <c r="P286" s="1"/>
  <c r="I286"/>
  <c r="W285"/>
  <c r="V285"/>
  <c r="X285" s="1"/>
  <c r="P285"/>
  <c r="J285"/>
  <c r="N285" s="1"/>
  <c r="I285"/>
  <c r="K285" s="1"/>
  <c r="Q285" s="1"/>
  <c r="W284"/>
  <c r="J284"/>
  <c r="P284" s="1"/>
  <c r="I284"/>
  <c r="K284" s="1"/>
  <c r="O284" s="1"/>
  <c r="W283"/>
  <c r="J283"/>
  <c r="P283" s="1"/>
  <c r="I283"/>
  <c r="K283" s="1"/>
  <c r="W282"/>
  <c r="M282"/>
  <c r="O282" s="1"/>
  <c r="K282"/>
  <c r="Q282" s="1"/>
  <c r="J282"/>
  <c r="N282" s="1"/>
  <c r="W281"/>
  <c r="J281"/>
  <c r="N281" s="1"/>
  <c r="I281"/>
  <c r="K281" s="1"/>
  <c r="Q281" s="1"/>
  <c r="W280"/>
  <c r="V280"/>
  <c r="X280" s="1"/>
  <c r="N280"/>
  <c r="K280"/>
  <c r="J280"/>
  <c r="P280" s="1"/>
  <c r="W279"/>
  <c r="V279"/>
  <c r="X279" s="1"/>
  <c r="O279"/>
  <c r="K279"/>
  <c r="J279"/>
  <c r="P279" s="1"/>
  <c r="S276"/>
  <c r="R276"/>
  <c r="M276"/>
  <c r="L276"/>
  <c r="H276"/>
  <c r="F276"/>
  <c r="E276"/>
  <c r="D276"/>
  <c r="C276"/>
  <c r="W275"/>
  <c r="M275"/>
  <c r="J275"/>
  <c r="I275"/>
  <c r="K275" s="1"/>
  <c r="Q275" s="1"/>
  <c r="Q276" s="1"/>
  <c r="W274"/>
  <c r="W276" s="1"/>
  <c r="V274"/>
  <c r="J274"/>
  <c r="I274"/>
  <c r="K274" s="1"/>
  <c r="K276" s="1"/>
  <c r="U272"/>
  <c r="S272"/>
  <c r="R272"/>
  <c r="F272"/>
  <c r="E272"/>
  <c r="D272"/>
  <c r="C272"/>
  <c r="W271"/>
  <c r="M271"/>
  <c r="M272" s="1"/>
  <c r="J271"/>
  <c r="P271" s="1"/>
  <c r="I271"/>
  <c r="K271" s="1"/>
  <c r="Q271" s="1"/>
  <c r="W270"/>
  <c r="N270"/>
  <c r="K270"/>
  <c r="O270" s="1"/>
  <c r="J270"/>
  <c r="P270" s="1"/>
  <c r="I270"/>
  <c r="W269"/>
  <c r="P269"/>
  <c r="J269"/>
  <c r="N269" s="1"/>
  <c r="I269"/>
  <c r="K269" s="1"/>
  <c r="Q269" s="1"/>
  <c r="W268"/>
  <c r="V268"/>
  <c r="X268" s="1"/>
  <c r="X272" s="1"/>
  <c r="K268"/>
  <c r="J268"/>
  <c r="P268" s="1"/>
  <c r="W267"/>
  <c r="K267"/>
  <c r="O267" s="1"/>
  <c r="J267"/>
  <c r="I267"/>
  <c r="U265"/>
  <c r="S265"/>
  <c r="R265"/>
  <c r="M265"/>
  <c r="L265"/>
  <c r="H265"/>
  <c r="F265"/>
  <c r="E265"/>
  <c r="D265"/>
  <c r="C265"/>
  <c r="W264"/>
  <c r="W265" s="1"/>
  <c r="J264"/>
  <c r="I264"/>
  <c r="U261"/>
  <c r="S261"/>
  <c r="R261"/>
  <c r="M261"/>
  <c r="L261"/>
  <c r="I261"/>
  <c r="H261"/>
  <c r="F261"/>
  <c r="E261"/>
  <c r="D261"/>
  <c r="C261"/>
  <c r="W260"/>
  <c r="W261" s="1"/>
  <c r="N260"/>
  <c r="K260"/>
  <c r="J260"/>
  <c r="J261" s="1"/>
  <c r="U258"/>
  <c r="S258"/>
  <c r="R258"/>
  <c r="M258"/>
  <c r="L258"/>
  <c r="J258"/>
  <c r="H258"/>
  <c r="F258"/>
  <c r="E258"/>
  <c r="D258"/>
  <c r="C258"/>
  <c r="W257"/>
  <c r="J257"/>
  <c r="P257" s="1"/>
  <c r="I257"/>
  <c r="K257" s="1"/>
  <c r="Q257" s="1"/>
  <c r="W256"/>
  <c r="K256"/>
  <c r="Q256" s="1"/>
  <c r="Q258" s="1"/>
  <c r="J256"/>
  <c r="P256" s="1"/>
  <c r="P258" s="1"/>
  <c r="U254"/>
  <c r="S254"/>
  <c r="R254"/>
  <c r="M254"/>
  <c r="L254"/>
  <c r="H254"/>
  <c r="F254"/>
  <c r="E254"/>
  <c r="D254"/>
  <c r="C254"/>
  <c r="W253"/>
  <c r="K253"/>
  <c r="O253" s="1"/>
  <c r="J253"/>
  <c r="P253" s="1"/>
  <c r="I253"/>
  <c r="W252"/>
  <c r="P252"/>
  <c r="P254" s="1"/>
  <c r="O252"/>
  <c r="J252"/>
  <c r="I252"/>
  <c r="K252" s="1"/>
  <c r="U250"/>
  <c r="S250"/>
  <c r="R250"/>
  <c r="M250"/>
  <c r="L250"/>
  <c r="H250"/>
  <c r="F250"/>
  <c r="E250"/>
  <c r="D250"/>
  <c r="C250"/>
  <c r="W249"/>
  <c r="N249"/>
  <c r="J249"/>
  <c r="P249" s="1"/>
  <c r="I249"/>
  <c r="K249" s="1"/>
  <c r="W248"/>
  <c r="J248"/>
  <c r="N248" s="1"/>
  <c r="I248"/>
  <c r="K248" s="1"/>
  <c r="Q248" s="1"/>
  <c r="W247"/>
  <c r="K247"/>
  <c r="J247"/>
  <c r="I247"/>
  <c r="N246"/>
  <c r="J246"/>
  <c r="I246"/>
  <c r="K246" s="1"/>
  <c r="O246" s="1"/>
  <c r="I245"/>
  <c r="U243"/>
  <c r="S243"/>
  <c r="R243"/>
  <c r="M243"/>
  <c r="L243"/>
  <c r="H243"/>
  <c r="F243"/>
  <c r="E243"/>
  <c r="D243"/>
  <c r="C243"/>
  <c r="W242"/>
  <c r="Q242"/>
  <c r="K242"/>
  <c r="J242"/>
  <c r="P242" s="1"/>
  <c r="I242"/>
  <c r="W241"/>
  <c r="W243" s="1"/>
  <c r="P241"/>
  <c r="P243" s="1"/>
  <c r="J241"/>
  <c r="I241"/>
  <c r="K241" s="1"/>
  <c r="S239"/>
  <c r="R239"/>
  <c r="M239"/>
  <c r="F239"/>
  <c r="E239"/>
  <c r="D239"/>
  <c r="C239"/>
  <c r="W238"/>
  <c r="V238"/>
  <c r="Q238"/>
  <c r="O238"/>
  <c r="J238"/>
  <c r="W237"/>
  <c r="J237"/>
  <c r="N237" s="1"/>
  <c r="I237"/>
  <c r="I239" s="1"/>
  <c r="K236"/>
  <c r="O236" s="1"/>
  <c r="J236"/>
  <c r="N236" s="1"/>
  <c r="S234"/>
  <c r="R234"/>
  <c r="M234"/>
  <c r="H234"/>
  <c r="F234"/>
  <c r="E234"/>
  <c r="D234"/>
  <c r="C234"/>
  <c r="W233"/>
  <c r="J233"/>
  <c r="I233"/>
  <c r="K233" s="1"/>
  <c r="Q233" s="1"/>
  <c r="W232"/>
  <c r="K232"/>
  <c r="O232" s="1"/>
  <c r="J232"/>
  <c r="P232" s="1"/>
  <c r="I232"/>
  <c r="W231"/>
  <c r="P231"/>
  <c r="O231"/>
  <c r="J231"/>
  <c r="N231" s="1"/>
  <c r="I231"/>
  <c r="K231" s="1"/>
  <c r="Q231" s="1"/>
  <c r="W230"/>
  <c r="W234" s="1"/>
  <c r="N230"/>
  <c r="J230"/>
  <c r="P230" s="1"/>
  <c r="P234" s="1"/>
  <c r="I230"/>
  <c r="K230" s="1"/>
  <c r="W229"/>
  <c r="J229"/>
  <c r="I229"/>
  <c r="K229" s="1"/>
  <c r="Q229" s="1"/>
  <c r="W228"/>
  <c r="K228"/>
  <c r="O228" s="1"/>
  <c r="J228"/>
  <c r="P228" s="1"/>
  <c r="I228"/>
  <c r="W227"/>
  <c r="P227"/>
  <c r="J227"/>
  <c r="N227" s="1"/>
  <c r="I227"/>
  <c r="S225"/>
  <c r="R225"/>
  <c r="M225"/>
  <c r="H225"/>
  <c r="G225"/>
  <c r="F225"/>
  <c r="E225"/>
  <c r="D225"/>
  <c r="C225"/>
  <c r="W224"/>
  <c r="J224"/>
  <c r="P224" s="1"/>
  <c r="I224"/>
  <c r="K224" s="1"/>
  <c r="Q224" s="1"/>
  <c r="W223"/>
  <c r="Q223"/>
  <c r="K223"/>
  <c r="J223"/>
  <c r="I223"/>
  <c r="W222"/>
  <c r="N222"/>
  <c r="J222"/>
  <c r="P222" s="1"/>
  <c r="I222"/>
  <c r="K222" s="1"/>
  <c r="Q222" s="1"/>
  <c r="W221"/>
  <c r="W225" s="1"/>
  <c r="J221"/>
  <c r="N221" s="1"/>
  <c r="I221"/>
  <c r="K221" s="1"/>
  <c r="W220"/>
  <c r="J220"/>
  <c r="P220" s="1"/>
  <c r="I220"/>
  <c r="K220" s="1"/>
  <c r="Q220" s="1"/>
  <c r="W219"/>
  <c r="J219"/>
  <c r="I219"/>
  <c r="K219" s="1"/>
  <c r="Q219" s="1"/>
  <c r="W218"/>
  <c r="N218"/>
  <c r="J218"/>
  <c r="P218" s="1"/>
  <c r="I218"/>
  <c r="K218" s="1"/>
  <c r="Q218" s="1"/>
  <c r="W217"/>
  <c r="K217"/>
  <c r="J217"/>
  <c r="N217" s="1"/>
  <c r="I217"/>
  <c r="W216"/>
  <c r="J216"/>
  <c r="P216" s="1"/>
  <c r="I216"/>
  <c r="K216" s="1"/>
  <c r="Q216" s="1"/>
  <c r="W215"/>
  <c r="P215"/>
  <c r="K215"/>
  <c r="Q215" s="1"/>
  <c r="J215"/>
  <c r="I215"/>
  <c r="W214"/>
  <c r="N214"/>
  <c r="M214"/>
  <c r="J214"/>
  <c r="I214"/>
  <c r="K214" s="1"/>
  <c r="K213"/>
  <c r="J213"/>
  <c r="S211"/>
  <c r="R211"/>
  <c r="F211"/>
  <c r="E211"/>
  <c r="D211"/>
  <c r="C211"/>
  <c r="P210"/>
  <c r="J210"/>
  <c r="N210" s="1"/>
  <c r="I210"/>
  <c r="K210" s="1"/>
  <c r="Q210" s="1"/>
  <c r="W209"/>
  <c r="N209"/>
  <c r="J209"/>
  <c r="P209" s="1"/>
  <c r="I209"/>
  <c r="K209" s="1"/>
  <c r="W208"/>
  <c r="P208"/>
  <c r="N208"/>
  <c r="I208"/>
  <c r="K208" s="1"/>
  <c r="Q208" s="1"/>
  <c r="W207"/>
  <c r="K207"/>
  <c r="O207" s="1"/>
  <c r="J207"/>
  <c r="I207"/>
  <c r="W206"/>
  <c r="O206"/>
  <c r="N206"/>
  <c r="J206"/>
  <c r="P206" s="1"/>
  <c r="I206"/>
  <c r="K206" s="1"/>
  <c r="Q206" s="1"/>
  <c r="W205"/>
  <c r="P205"/>
  <c r="J205"/>
  <c r="N205" s="1"/>
  <c r="I205"/>
  <c r="K205" s="1"/>
  <c r="W204"/>
  <c r="P204"/>
  <c r="K204"/>
  <c r="Q204" s="1"/>
  <c r="W203"/>
  <c r="Q203"/>
  <c r="K203"/>
  <c r="J203"/>
  <c r="P203" s="1"/>
  <c r="I203"/>
  <c r="W202"/>
  <c r="P202"/>
  <c r="J202"/>
  <c r="I202"/>
  <c r="K202" s="1"/>
  <c r="W201"/>
  <c r="J201"/>
  <c r="P201" s="1"/>
  <c r="I201"/>
  <c r="K201" s="1"/>
  <c r="W200"/>
  <c r="P200"/>
  <c r="K200"/>
  <c r="W199"/>
  <c r="J199"/>
  <c r="I199"/>
  <c r="K199" s="1"/>
  <c r="W198"/>
  <c r="N198"/>
  <c r="J198"/>
  <c r="P198" s="1"/>
  <c r="I198"/>
  <c r="K198" s="1"/>
  <c r="W197"/>
  <c r="J197"/>
  <c r="N197" s="1"/>
  <c r="I197"/>
  <c r="K197" s="1"/>
  <c r="O197" s="1"/>
  <c r="W196"/>
  <c r="K196"/>
  <c r="O196" s="1"/>
  <c r="J196"/>
  <c r="I196"/>
  <c r="W195"/>
  <c r="Q195"/>
  <c r="K195"/>
  <c r="J195"/>
  <c r="I195"/>
  <c r="W194"/>
  <c r="M194"/>
  <c r="J194"/>
  <c r="P194" s="1"/>
  <c r="I194"/>
  <c r="K194" s="1"/>
  <c r="Q194" s="1"/>
  <c r="W193"/>
  <c r="N193"/>
  <c r="M193"/>
  <c r="J193"/>
  <c r="P193" s="1"/>
  <c r="I193"/>
  <c r="K193" s="1"/>
  <c r="W192"/>
  <c r="M192"/>
  <c r="M211" s="1"/>
  <c r="J192"/>
  <c r="N192" s="1"/>
  <c r="I192"/>
  <c r="K192" s="1"/>
  <c r="U186"/>
  <c r="U187" s="1"/>
  <c r="S186"/>
  <c r="S187" s="1"/>
  <c r="R186"/>
  <c r="R187" s="1"/>
  <c r="L186"/>
  <c r="L187" s="1"/>
  <c r="H186"/>
  <c r="H187" s="1"/>
  <c r="F186"/>
  <c r="F187" s="1"/>
  <c r="E186"/>
  <c r="E187" s="1"/>
  <c r="E188" s="1"/>
  <c r="D186"/>
  <c r="D187" s="1"/>
  <c r="C186"/>
  <c r="C187" s="1"/>
  <c r="W185"/>
  <c r="P185"/>
  <c r="J185"/>
  <c r="I185"/>
  <c r="K185" s="1"/>
  <c r="Q185" s="1"/>
  <c r="W184"/>
  <c r="J184"/>
  <c r="I184"/>
  <c r="K184" s="1"/>
  <c r="Q184" s="1"/>
  <c r="W183"/>
  <c r="J183"/>
  <c r="I183"/>
  <c r="K183" s="1"/>
  <c r="Q183" s="1"/>
  <c r="W182"/>
  <c r="P182"/>
  <c r="J182"/>
  <c r="I182"/>
  <c r="K182" s="1"/>
  <c r="W181"/>
  <c r="J181"/>
  <c r="P181" s="1"/>
  <c r="I181"/>
  <c r="K181" s="1"/>
  <c r="Q181" s="1"/>
  <c r="W180"/>
  <c r="J180"/>
  <c r="P180" s="1"/>
  <c r="I180"/>
  <c r="K180" s="1"/>
  <c r="Q180" s="1"/>
  <c r="W179"/>
  <c r="J179"/>
  <c r="P179" s="1"/>
  <c r="I179"/>
  <c r="K179" s="1"/>
  <c r="Q179" s="1"/>
  <c r="W178"/>
  <c r="J178"/>
  <c r="P178" s="1"/>
  <c r="I178"/>
  <c r="K178" s="1"/>
  <c r="W177"/>
  <c r="J177"/>
  <c r="P177" s="1"/>
  <c r="I177"/>
  <c r="K177" s="1"/>
  <c r="Q177" s="1"/>
  <c r="W176"/>
  <c r="N176"/>
  <c r="M176"/>
  <c r="J176"/>
  <c r="P176" s="1"/>
  <c r="I176"/>
  <c r="K176" s="1"/>
  <c r="Q176" s="1"/>
  <c r="W175"/>
  <c r="M175"/>
  <c r="O175" s="1"/>
  <c r="K175"/>
  <c r="Q175" s="1"/>
  <c r="J175"/>
  <c r="N175" s="1"/>
  <c r="I175"/>
  <c r="W174"/>
  <c r="M174"/>
  <c r="J174"/>
  <c r="P174" s="1"/>
  <c r="I174"/>
  <c r="K174" s="1"/>
  <c r="Q174" s="1"/>
  <c r="W173"/>
  <c r="J173"/>
  <c r="P173" s="1"/>
  <c r="I173"/>
  <c r="K173" s="1"/>
  <c r="W172"/>
  <c r="J172"/>
  <c r="I172"/>
  <c r="K172" s="1"/>
  <c r="W171"/>
  <c r="K171"/>
  <c r="Q171" s="1"/>
  <c r="J171"/>
  <c r="I171"/>
  <c r="W170"/>
  <c r="N170"/>
  <c r="M170"/>
  <c r="J170"/>
  <c r="P170" s="1"/>
  <c r="I170"/>
  <c r="K170" s="1"/>
  <c r="Q170" s="1"/>
  <c r="W169"/>
  <c r="M169"/>
  <c r="J169"/>
  <c r="N169" s="1"/>
  <c r="I169"/>
  <c r="I168"/>
  <c r="S166"/>
  <c r="D166"/>
  <c r="U165"/>
  <c r="U166" s="1"/>
  <c r="S165"/>
  <c r="R165"/>
  <c r="R166" s="1"/>
  <c r="M165"/>
  <c r="M166" s="1"/>
  <c r="L165"/>
  <c r="H165"/>
  <c r="H166" s="1"/>
  <c r="F165"/>
  <c r="F166" s="1"/>
  <c r="E165"/>
  <c r="E166" s="1"/>
  <c r="D165"/>
  <c r="C165"/>
  <c r="C166" s="1"/>
  <c r="W164"/>
  <c r="J164"/>
  <c r="P164" s="1"/>
  <c r="I164"/>
  <c r="K164" s="1"/>
  <c r="Q164" s="1"/>
  <c r="W163"/>
  <c r="J163"/>
  <c r="P163" s="1"/>
  <c r="I163"/>
  <c r="K163" s="1"/>
  <c r="Q163" s="1"/>
  <c r="W162"/>
  <c r="P162"/>
  <c r="J162"/>
  <c r="I162"/>
  <c r="K162" s="1"/>
  <c r="W161"/>
  <c r="J161"/>
  <c r="P161" s="1"/>
  <c r="I161"/>
  <c r="K161" s="1"/>
  <c r="Q161" s="1"/>
  <c r="W160"/>
  <c r="J160"/>
  <c r="I160"/>
  <c r="K160" s="1"/>
  <c r="Q160" s="1"/>
  <c r="W159"/>
  <c r="J159"/>
  <c r="I159"/>
  <c r="K159" s="1"/>
  <c r="Q159" s="1"/>
  <c r="W158"/>
  <c r="J158"/>
  <c r="P158" s="1"/>
  <c r="I158"/>
  <c r="K158" s="1"/>
  <c r="W157"/>
  <c r="J157"/>
  <c r="P157" s="1"/>
  <c r="I157"/>
  <c r="K157" s="1"/>
  <c r="Q157" s="1"/>
  <c r="W156"/>
  <c r="K156"/>
  <c r="Q156" s="1"/>
  <c r="J156"/>
  <c r="P156" s="1"/>
  <c r="I156"/>
  <c r="W155"/>
  <c r="J155"/>
  <c r="P155" s="1"/>
  <c r="I155"/>
  <c r="K155" s="1"/>
  <c r="Q155" s="1"/>
  <c r="W154"/>
  <c r="K154"/>
  <c r="J154"/>
  <c r="P154" s="1"/>
  <c r="I154"/>
  <c r="W153"/>
  <c r="P153"/>
  <c r="J153"/>
  <c r="I153"/>
  <c r="K153" s="1"/>
  <c r="Q153" s="1"/>
  <c r="W152"/>
  <c r="Q152"/>
  <c r="K152"/>
  <c r="J152"/>
  <c r="I152"/>
  <c r="W151"/>
  <c r="J151"/>
  <c r="I151"/>
  <c r="K151" s="1"/>
  <c r="Q151" s="1"/>
  <c r="W150"/>
  <c r="P150"/>
  <c r="K150"/>
  <c r="J150"/>
  <c r="I150"/>
  <c r="W149"/>
  <c r="P149"/>
  <c r="J149"/>
  <c r="I149"/>
  <c r="K149" s="1"/>
  <c r="Q149" s="1"/>
  <c r="W148"/>
  <c r="W165" s="1"/>
  <c r="W166" s="1"/>
  <c r="J148"/>
  <c r="I148"/>
  <c r="K148" s="1"/>
  <c r="Q148" s="1"/>
  <c r="K146"/>
  <c r="J146"/>
  <c r="U144"/>
  <c r="S144"/>
  <c r="R144"/>
  <c r="M144"/>
  <c r="L144"/>
  <c r="K144"/>
  <c r="I144"/>
  <c r="H144"/>
  <c r="F144"/>
  <c r="E144"/>
  <c r="D144"/>
  <c r="C144"/>
  <c r="W143"/>
  <c r="Q143"/>
  <c r="K143"/>
  <c r="J143"/>
  <c r="P143" s="1"/>
  <c r="I143"/>
  <c r="W142"/>
  <c r="W144" s="1"/>
  <c r="V142"/>
  <c r="J142"/>
  <c r="J144" s="1"/>
  <c r="I142"/>
  <c r="K142" s="1"/>
  <c r="Q142" s="1"/>
  <c r="K141"/>
  <c r="J141"/>
  <c r="U140"/>
  <c r="S140"/>
  <c r="R140"/>
  <c r="M140"/>
  <c r="L140"/>
  <c r="H140"/>
  <c r="F140"/>
  <c r="E140"/>
  <c r="D140"/>
  <c r="C140"/>
  <c r="W139"/>
  <c r="P139"/>
  <c r="J139"/>
  <c r="N139" s="1"/>
  <c r="I139"/>
  <c r="K139" s="1"/>
  <c r="Q139" s="1"/>
  <c r="W138"/>
  <c r="J138"/>
  <c r="N138" s="1"/>
  <c r="I138"/>
  <c r="K138" s="1"/>
  <c r="W137"/>
  <c r="J137"/>
  <c r="N137" s="1"/>
  <c r="I137"/>
  <c r="K137" s="1"/>
  <c r="Q137" s="1"/>
  <c r="W136"/>
  <c r="K136"/>
  <c r="O136" s="1"/>
  <c r="J136"/>
  <c r="N136" s="1"/>
  <c r="I136"/>
  <c r="U134"/>
  <c r="S134"/>
  <c r="R134"/>
  <c r="M134"/>
  <c r="L134"/>
  <c r="H134"/>
  <c r="F134"/>
  <c r="E134"/>
  <c r="D134"/>
  <c r="C134"/>
  <c r="W133"/>
  <c r="J133"/>
  <c r="N133" s="1"/>
  <c r="I133"/>
  <c r="K133" s="1"/>
  <c r="Q133" s="1"/>
  <c r="W132"/>
  <c r="J132"/>
  <c r="N132" s="1"/>
  <c r="I132"/>
  <c r="K132" s="1"/>
  <c r="O132" s="1"/>
  <c r="W131"/>
  <c r="N131"/>
  <c r="J131"/>
  <c r="P131" s="1"/>
  <c r="I131"/>
  <c r="K131" s="1"/>
  <c r="Q131" s="1"/>
  <c r="W130"/>
  <c r="N130"/>
  <c r="J130"/>
  <c r="P130" s="1"/>
  <c r="I130"/>
  <c r="K130" s="1"/>
  <c r="W129"/>
  <c r="J129"/>
  <c r="P129" s="1"/>
  <c r="I129"/>
  <c r="K129" s="1"/>
  <c r="Q129" s="1"/>
  <c r="W128"/>
  <c r="K128"/>
  <c r="O128" s="1"/>
  <c r="J128"/>
  <c r="N128" s="1"/>
  <c r="I128"/>
  <c r="W127"/>
  <c r="P127"/>
  <c r="J127"/>
  <c r="I127"/>
  <c r="K127" s="1"/>
  <c r="Q127" s="1"/>
  <c r="W126"/>
  <c r="Q126"/>
  <c r="K126"/>
  <c r="O126" s="1"/>
  <c r="J126"/>
  <c r="N126" s="1"/>
  <c r="I126"/>
  <c r="W125"/>
  <c r="O125"/>
  <c r="J125"/>
  <c r="I125"/>
  <c r="K125" s="1"/>
  <c r="Q125" s="1"/>
  <c r="W124"/>
  <c r="Q124"/>
  <c r="K124"/>
  <c r="J124"/>
  <c r="P124" s="1"/>
  <c r="K123"/>
  <c r="J123"/>
  <c r="U120"/>
  <c r="S120"/>
  <c r="R120"/>
  <c r="M120"/>
  <c r="L120"/>
  <c r="H120"/>
  <c r="F120"/>
  <c r="E120"/>
  <c r="D120"/>
  <c r="C120"/>
  <c r="W119"/>
  <c r="J119"/>
  <c r="P119" s="1"/>
  <c r="I119"/>
  <c r="K119" s="1"/>
  <c r="W118"/>
  <c r="J118"/>
  <c r="I118"/>
  <c r="K118" s="1"/>
  <c r="Q118" s="1"/>
  <c r="W117"/>
  <c r="K117"/>
  <c r="Q117" s="1"/>
  <c r="J117"/>
  <c r="P117" s="1"/>
  <c r="I117"/>
  <c r="W116"/>
  <c r="P116"/>
  <c r="J116"/>
  <c r="J120" s="1"/>
  <c r="I116"/>
  <c r="K116" s="1"/>
  <c r="U114"/>
  <c r="S114"/>
  <c r="R114"/>
  <c r="M114"/>
  <c r="L114"/>
  <c r="H114"/>
  <c r="F114"/>
  <c r="E114"/>
  <c r="D114"/>
  <c r="D121" s="1"/>
  <c r="C114"/>
  <c r="W113"/>
  <c r="J113"/>
  <c r="P113" s="1"/>
  <c r="I113"/>
  <c r="K113" s="1"/>
  <c r="W112"/>
  <c r="J112"/>
  <c r="P112" s="1"/>
  <c r="I112"/>
  <c r="K112" s="1"/>
  <c r="W111"/>
  <c r="J111"/>
  <c r="P111" s="1"/>
  <c r="I111"/>
  <c r="K111" s="1"/>
  <c r="W110"/>
  <c r="K110"/>
  <c r="Q110" s="1"/>
  <c r="J110"/>
  <c r="I110"/>
  <c r="W109"/>
  <c r="Q109"/>
  <c r="P109"/>
  <c r="U108"/>
  <c r="S108"/>
  <c r="R108"/>
  <c r="M108"/>
  <c r="L108"/>
  <c r="H108"/>
  <c r="F108"/>
  <c r="E108"/>
  <c r="D108"/>
  <c r="C108"/>
  <c r="W107"/>
  <c r="J107"/>
  <c r="P107" s="1"/>
  <c r="I107"/>
  <c r="K107" s="1"/>
  <c r="Q107" s="1"/>
  <c r="W106"/>
  <c r="J106"/>
  <c r="P106" s="1"/>
  <c r="I106"/>
  <c r="K106" s="1"/>
  <c r="Q106" s="1"/>
  <c r="W105"/>
  <c r="J105"/>
  <c r="P105" s="1"/>
  <c r="I105"/>
  <c r="K105" s="1"/>
  <c r="Q105" s="1"/>
  <c r="W104"/>
  <c r="K104"/>
  <c r="J104"/>
  <c r="J108" s="1"/>
  <c r="N108" s="1"/>
  <c r="I104"/>
  <c r="W103"/>
  <c r="V103"/>
  <c r="X103" s="1"/>
  <c r="Q103"/>
  <c r="P103"/>
  <c r="U102"/>
  <c r="S102"/>
  <c r="R102"/>
  <c r="L102"/>
  <c r="H102"/>
  <c r="F102"/>
  <c r="E102"/>
  <c r="D102"/>
  <c r="C102"/>
  <c r="W101"/>
  <c r="J101"/>
  <c r="P101" s="1"/>
  <c r="I101"/>
  <c r="K101" s="1"/>
  <c r="W100"/>
  <c r="K100"/>
  <c r="O100" s="1"/>
  <c r="J100"/>
  <c r="P100" s="1"/>
  <c r="I100"/>
  <c r="W99"/>
  <c r="M99"/>
  <c r="M102" s="1"/>
  <c r="J99"/>
  <c r="N99" s="1"/>
  <c r="I99"/>
  <c r="K99" s="1"/>
  <c r="W98"/>
  <c r="W102" s="1"/>
  <c r="J98"/>
  <c r="J102" s="1"/>
  <c r="I98"/>
  <c r="W97"/>
  <c r="V97"/>
  <c r="X97" s="1"/>
  <c r="Q97"/>
  <c r="P97"/>
  <c r="U96"/>
  <c r="S96"/>
  <c r="R96"/>
  <c r="M96"/>
  <c r="L96"/>
  <c r="H96"/>
  <c r="F96"/>
  <c r="E96"/>
  <c r="D96"/>
  <c r="C96"/>
  <c r="W95"/>
  <c r="N95"/>
  <c r="J95"/>
  <c r="P95" s="1"/>
  <c r="I95"/>
  <c r="K95" s="1"/>
  <c r="O95" s="1"/>
  <c r="W94"/>
  <c r="K94"/>
  <c r="O94" s="1"/>
  <c r="J94"/>
  <c r="N94" s="1"/>
  <c r="I94"/>
  <c r="W93"/>
  <c r="Q93"/>
  <c r="N93"/>
  <c r="K93"/>
  <c r="O93" s="1"/>
  <c r="J93"/>
  <c r="P93" s="1"/>
  <c r="W92"/>
  <c r="W96" s="1"/>
  <c r="N92"/>
  <c r="J92"/>
  <c r="P92" s="1"/>
  <c r="I92"/>
  <c r="I96" s="1"/>
  <c r="W91"/>
  <c r="V91"/>
  <c r="X91" s="1"/>
  <c r="Q91"/>
  <c r="P91"/>
  <c r="U90"/>
  <c r="S90"/>
  <c r="R90"/>
  <c r="M90"/>
  <c r="L90"/>
  <c r="H90"/>
  <c r="F90"/>
  <c r="E90"/>
  <c r="D90"/>
  <c r="C90"/>
  <c r="W89"/>
  <c r="K89"/>
  <c r="J89"/>
  <c r="I89"/>
  <c r="W88"/>
  <c r="J88"/>
  <c r="P88" s="1"/>
  <c r="I88"/>
  <c r="K88" s="1"/>
  <c r="W87"/>
  <c r="Q87"/>
  <c r="P87"/>
  <c r="W86"/>
  <c r="W90" s="1"/>
  <c r="M86"/>
  <c r="J86"/>
  <c r="I86"/>
  <c r="I90" s="1"/>
  <c r="W85"/>
  <c r="V85"/>
  <c r="X85" s="1"/>
  <c r="J85"/>
  <c r="P85" s="1"/>
  <c r="I85"/>
  <c r="K85" s="1"/>
  <c r="Q85" s="1"/>
  <c r="W84"/>
  <c r="V84"/>
  <c r="X84" s="1"/>
  <c r="Q84"/>
  <c r="P84"/>
  <c r="U83"/>
  <c r="S83"/>
  <c r="R83"/>
  <c r="M83"/>
  <c r="O83" s="1"/>
  <c r="L83"/>
  <c r="K83"/>
  <c r="J83"/>
  <c r="I83"/>
  <c r="H83"/>
  <c r="F83"/>
  <c r="E83"/>
  <c r="D83"/>
  <c r="C83"/>
  <c r="W82"/>
  <c r="W83" s="1"/>
  <c r="Q82"/>
  <c r="Q83" s="1"/>
  <c r="P82"/>
  <c r="P83" s="1"/>
  <c r="O82"/>
  <c r="N82"/>
  <c r="U81"/>
  <c r="S81"/>
  <c r="R81"/>
  <c r="M81"/>
  <c r="L81"/>
  <c r="H81"/>
  <c r="F81"/>
  <c r="E81"/>
  <c r="D81"/>
  <c r="C81"/>
  <c r="W80"/>
  <c r="J80"/>
  <c r="I80"/>
  <c r="K80" s="1"/>
  <c r="Q80" s="1"/>
  <c r="W79"/>
  <c r="W81" s="1"/>
  <c r="N79"/>
  <c r="J79"/>
  <c r="P79" s="1"/>
  <c r="I79"/>
  <c r="I81" s="1"/>
  <c r="W78"/>
  <c r="V78"/>
  <c r="X78" s="1"/>
  <c r="Q78"/>
  <c r="P78"/>
  <c r="C77"/>
  <c r="S76"/>
  <c r="R76"/>
  <c r="M76"/>
  <c r="H76"/>
  <c r="H77" s="1"/>
  <c r="F76"/>
  <c r="E76"/>
  <c r="E77" s="1"/>
  <c r="D76"/>
  <c r="D77" s="1"/>
  <c r="C76"/>
  <c r="W75"/>
  <c r="J75"/>
  <c r="P75" s="1"/>
  <c r="I75"/>
  <c r="K75" s="1"/>
  <c r="W74"/>
  <c r="K74"/>
  <c r="O74" s="1"/>
  <c r="J74"/>
  <c r="P74" s="1"/>
  <c r="I74"/>
  <c r="W73"/>
  <c r="P73"/>
  <c r="J73"/>
  <c r="I73"/>
  <c r="K73" s="1"/>
  <c r="W72"/>
  <c r="K72"/>
  <c r="J72"/>
  <c r="P72" s="1"/>
  <c r="I72"/>
  <c r="W71"/>
  <c r="P71"/>
  <c r="J71"/>
  <c r="I71"/>
  <c r="K71" s="1"/>
  <c r="W70"/>
  <c r="N70"/>
  <c r="K70"/>
  <c r="O70" s="1"/>
  <c r="J70"/>
  <c r="P70" s="1"/>
  <c r="I70"/>
  <c r="W69"/>
  <c r="P69"/>
  <c r="J69"/>
  <c r="N69" s="1"/>
  <c r="I69"/>
  <c r="K69" s="1"/>
  <c r="W68"/>
  <c r="N68"/>
  <c r="J68"/>
  <c r="P68" s="1"/>
  <c r="I68"/>
  <c r="K68" s="1"/>
  <c r="O68" s="1"/>
  <c r="W67"/>
  <c r="P67"/>
  <c r="J67"/>
  <c r="N67" s="1"/>
  <c r="I67"/>
  <c r="K67" s="1"/>
  <c r="W66"/>
  <c r="J66"/>
  <c r="P66" s="1"/>
  <c r="I66"/>
  <c r="K66" s="1"/>
  <c r="W65"/>
  <c r="J65"/>
  <c r="I65"/>
  <c r="K65" s="1"/>
  <c r="W64"/>
  <c r="J64"/>
  <c r="I64"/>
  <c r="K64" s="1"/>
  <c r="O64" s="1"/>
  <c r="W63"/>
  <c r="J63"/>
  <c r="I63"/>
  <c r="K63" s="1"/>
  <c r="W62"/>
  <c r="K62"/>
  <c r="O62" s="1"/>
  <c r="J62"/>
  <c r="I62"/>
  <c r="W61"/>
  <c r="P61"/>
  <c r="J61"/>
  <c r="I61"/>
  <c r="K61" s="1"/>
  <c r="W60"/>
  <c r="K60"/>
  <c r="J60"/>
  <c r="P60" s="1"/>
  <c r="I60"/>
  <c r="W59"/>
  <c r="P59"/>
  <c r="J59"/>
  <c r="I59"/>
  <c r="K59" s="1"/>
  <c r="W58"/>
  <c r="N58"/>
  <c r="K58"/>
  <c r="O58" s="1"/>
  <c r="J58"/>
  <c r="P58" s="1"/>
  <c r="I58"/>
  <c r="W57"/>
  <c r="P57"/>
  <c r="J57"/>
  <c r="I57"/>
  <c r="K57" s="1"/>
  <c r="W56"/>
  <c r="K56"/>
  <c r="J56"/>
  <c r="P56" s="1"/>
  <c r="I56"/>
  <c r="W55"/>
  <c r="P55"/>
  <c r="J55"/>
  <c r="N55" s="1"/>
  <c r="I55"/>
  <c r="K55" s="1"/>
  <c r="W54"/>
  <c r="W76" s="1"/>
  <c r="W77" s="1"/>
  <c r="N54"/>
  <c r="J54"/>
  <c r="P54" s="1"/>
  <c r="P76" s="1"/>
  <c r="P77" s="1"/>
  <c r="I54"/>
  <c r="I76" s="1"/>
  <c r="U52"/>
  <c r="S52"/>
  <c r="R52"/>
  <c r="M52"/>
  <c r="M77" s="1"/>
  <c r="L52"/>
  <c r="H52"/>
  <c r="F52"/>
  <c r="E52"/>
  <c r="D52"/>
  <c r="C52"/>
  <c r="W51"/>
  <c r="J51"/>
  <c r="N51" s="1"/>
  <c r="I51"/>
  <c r="K51" s="1"/>
  <c r="W50"/>
  <c r="K50"/>
  <c r="J50"/>
  <c r="P50" s="1"/>
  <c r="I50"/>
  <c r="W49"/>
  <c r="J49"/>
  <c r="I49"/>
  <c r="K49" s="1"/>
  <c r="W48"/>
  <c r="J48"/>
  <c r="P48" s="1"/>
  <c r="I48"/>
  <c r="K48" s="1"/>
  <c r="W47"/>
  <c r="V47"/>
  <c r="X47" s="1"/>
  <c r="Q47"/>
  <c r="P47"/>
  <c r="W46"/>
  <c r="V46"/>
  <c r="X46" s="1"/>
  <c r="Q46"/>
  <c r="P46"/>
  <c r="S44"/>
  <c r="S45" s="1"/>
  <c r="M44"/>
  <c r="M45" s="1"/>
  <c r="H44"/>
  <c r="F44"/>
  <c r="F45" s="1"/>
  <c r="E44"/>
  <c r="E45" s="1"/>
  <c r="D44"/>
  <c r="D45" s="1"/>
  <c r="C44"/>
  <c r="C45" s="1"/>
  <c r="J43"/>
  <c r="I43"/>
  <c r="K43" s="1"/>
  <c r="N42"/>
  <c r="J42"/>
  <c r="P42" s="1"/>
  <c r="I42"/>
  <c r="K42" s="1"/>
  <c r="O42" s="1"/>
  <c r="J41"/>
  <c r="I41"/>
  <c r="K41" s="1"/>
  <c r="J40"/>
  <c r="P40" s="1"/>
  <c r="I40"/>
  <c r="K40" s="1"/>
  <c r="J39"/>
  <c r="I39"/>
  <c r="K39" s="1"/>
  <c r="W38"/>
  <c r="N38"/>
  <c r="J38"/>
  <c r="P38" s="1"/>
  <c r="I38"/>
  <c r="K38" s="1"/>
  <c r="O38" s="1"/>
  <c r="J37"/>
  <c r="N37" s="1"/>
  <c r="I37"/>
  <c r="K37" s="1"/>
  <c r="K36"/>
  <c r="O36" s="1"/>
  <c r="J36"/>
  <c r="P36" s="1"/>
  <c r="I36"/>
  <c r="J35"/>
  <c r="N35" s="1"/>
  <c r="I35"/>
  <c r="K35" s="1"/>
  <c r="K34"/>
  <c r="J34"/>
  <c r="P34" s="1"/>
  <c r="I34"/>
  <c r="J33"/>
  <c r="N33" s="1"/>
  <c r="I33"/>
  <c r="K33" s="1"/>
  <c r="J32"/>
  <c r="P32" s="1"/>
  <c r="I32"/>
  <c r="K32" s="1"/>
  <c r="O32" s="1"/>
  <c r="J31"/>
  <c r="N31" s="1"/>
  <c r="I31"/>
  <c r="K31" s="1"/>
  <c r="N30"/>
  <c r="K30"/>
  <c r="O30" s="1"/>
  <c r="J30"/>
  <c r="P30" s="1"/>
  <c r="I30"/>
  <c r="J29"/>
  <c r="I29"/>
  <c r="K29" s="1"/>
  <c r="J28"/>
  <c r="P28" s="1"/>
  <c r="I28"/>
  <c r="K28" s="1"/>
  <c r="J27"/>
  <c r="N27" s="1"/>
  <c r="I27"/>
  <c r="K27" s="1"/>
  <c r="J26"/>
  <c r="P26" s="1"/>
  <c r="I26"/>
  <c r="K26" s="1"/>
  <c r="J25"/>
  <c r="I25"/>
  <c r="K25" s="1"/>
  <c r="N24"/>
  <c r="K24"/>
  <c r="O24" s="1"/>
  <c r="J24"/>
  <c r="P24" s="1"/>
  <c r="I24"/>
  <c r="J23"/>
  <c r="P23" s="1"/>
  <c r="P44" s="1"/>
  <c r="P45" s="1"/>
  <c r="I23"/>
  <c r="K23" s="1"/>
  <c r="O22"/>
  <c r="U21"/>
  <c r="S21"/>
  <c r="R21"/>
  <c r="M21"/>
  <c r="L21"/>
  <c r="H21"/>
  <c r="H45" s="1"/>
  <c r="F21"/>
  <c r="E21"/>
  <c r="D21"/>
  <c r="C21"/>
  <c r="W20"/>
  <c r="J20"/>
  <c r="P20" s="1"/>
  <c r="I20"/>
  <c r="K20" s="1"/>
  <c r="Q20" s="1"/>
  <c r="W19"/>
  <c r="J19"/>
  <c r="I19"/>
  <c r="K19" s="1"/>
  <c r="W18"/>
  <c r="N18"/>
  <c r="J18"/>
  <c r="P18" s="1"/>
  <c r="I18"/>
  <c r="O18" s="1"/>
  <c r="W17"/>
  <c r="J17"/>
  <c r="N17" s="1"/>
  <c r="I17"/>
  <c r="K17" s="1"/>
  <c r="K16"/>
  <c r="J16"/>
  <c r="K15"/>
  <c r="J15"/>
  <c r="K14"/>
  <c r="J14"/>
  <c r="K13"/>
  <c r="J13"/>
  <c r="K12"/>
  <c r="J12"/>
  <c r="K11"/>
  <c r="J11"/>
  <c r="K10"/>
  <c r="J10"/>
  <c r="K9"/>
  <c r="J9"/>
  <c r="N8"/>
  <c r="K8"/>
  <c r="J8"/>
  <c r="K7"/>
  <c r="J7"/>
  <c r="Q372" l="1"/>
  <c r="O372"/>
  <c r="O130"/>
  <c r="Q130"/>
  <c r="O249"/>
  <c r="Q249"/>
  <c r="O295"/>
  <c r="Q295"/>
  <c r="O378"/>
  <c r="Q378"/>
  <c r="Q99"/>
  <c r="O99"/>
  <c r="O138"/>
  <c r="Q138"/>
  <c r="L64"/>
  <c r="N64" s="1"/>
  <c r="X238"/>
  <c r="X239" s="1"/>
  <c r="V239"/>
  <c r="V276"/>
  <c r="X274"/>
  <c r="X276" s="1"/>
  <c r="J81"/>
  <c r="N81" s="1"/>
  <c r="C121"/>
  <c r="R121"/>
  <c r="S188"/>
  <c r="S340" s="1"/>
  <c r="S345" s="1"/>
  <c r="S382" s="1"/>
  <c r="P282"/>
  <c r="F381"/>
  <c r="I44"/>
  <c r="N174"/>
  <c r="R188"/>
  <c r="R340" s="1"/>
  <c r="R345" s="1"/>
  <c r="R382" s="1"/>
  <c r="O222"/>
  <c r="I339"/>
  <c r="Q368"/>
  <c r="K18"/>
  <c r="Q18" s="1"/>
  <c r="N20"/>
  <c r="N32"/>
  <c r="I52"/>
  <c r="I77" s="1"/>
  <c r="S77"/>
  <c r="K54"/>
  <c r="O54" s="1"/>
  <c r="F77"/>
  <c r="R77"/>
  <c r="K92"/>
  <c r="K96" s="1"/>
  <c r="O96" s="1"/>
  <c r="Q94"/>
  <c r="J96"/>
  <c r="N96" s="1"/>
  <c r="P98"/>
  <c r="N102"/>
  <c r="W108"/>
  <c r="W114"/>
  <c r="W120"/>
  <c r="W121" s="1"/>
  <c r="E121"/>
  <c r="E340" s="1"/>
  <c r="E345" s="1"/>
  <c r="E382" s="1"/>
  <c r="L121"/>
  <c r="J134"/>
  <c r="N134" s="1"/>
  <c r="P128"/>
  <c r="O129"/>
  <c r="P132"/>
  <c r="O133"/>
  <c r="W140"/>
  <c r="O144"/>
  <c r="I186"/>
  <c r="I187" s="1"/>
  <c r="P169"/>
  <c r="O170"/>
  <c r="N194"/>
  <c r="W211"/>
  <c r="P197"/>
  <c r="P221"/>
  <c r="P225" s="1"/>
  <c r="Q228"/>
  <c r="O229"/>
  <c r="Q232"/>
  <c r="P248"/>
  <c r="Q253"/>
  <c r="W258"/>
  <c r="Q267"/>
  <c r="O269"/>
  <c r="W272"/>
  <c r="I276"/>
  <c r="N279"/>
  <c r="P281"/>
  <c r="N284"/>
  <c r="O285"/>
  <c r="Q286"/>
  <c r="N289"/>
  <c r="N295"/>
  <c r="Q299"/>
  <c r="O300"/>
  <c r="Q303"/>
  <c r="O306"/>
  <c r="P307"/>
  <c r="Q308"/>
  <c r="O309"/>
  <c r="Q312"/>
  <c r="Q313"/>
  <c r="O342"/>
  <c r="K348"/>
  <c r="Q348" s="1"/>
  <c r="Q366"/>
  <c r="P366"/>
  <c r="O369"/>
  <c r="N371"/>
  <c r="P373"/>
  <c r="N378"/>
  <c r="D381"/>
  <c r="R381"/>
  <c r="N63"/>
  <c r="L63"/>
  <c r="P237"/>
  <c r="J239"/>
  <c r="X348"/>
  <c r="X358" s="1"/>
  <c r="X381" s="1"/>
  <c r="V358"/>
  <c r="V381" s="1"/>
  <c r="L62"/>
  <c r="X142"/>
  <c r="X144" s="1"/>
  <c r="V144"/>
  <c r="P196"/>
  <c r="J211"/>
  <c r="N211" s="1"/>
  <c r="P267"/>
  <c r="P272" s="1"/>
  <c r="J272"/>
  <c r="N272" s="1"/>
  <c r="L65"/>
  <c r="P65" s="1"/>
  <c r="I114"/>
  <c r="H121"/>
  <c r="F188"/>
  <c r="K358"/>
  <c r="O358" s="1"/>
  <c r="D188"/>
  <c r="J250"/>
  <c r="I250"/>
  <c r="O275"/>
  <c r="P360"/>
  <c r="P369"/>
  <c r="N36"/>
  <c r="W52"/>
  <c r="P63"/>
  <c r="N74"/>
  <c r="J90"/>
  <c r="N100"/>
  <c r="P104"/>
  <c r="O105"/>
  <c r="P136"/>
  <c r="O137"/>
  <c r="Q144"/>
  <c r="Q193"/>
  <c r="O194"/>
  <c r="N196"/>
  <c r="Q207"/>
  <c r="O208"/>
  <c r="O218"/>
  <c r="N228"/>
  <c r="N232"/>
  <c r="K237"/>
  <c r="N247"/>
  <c r="O248"/>
  <c r="W254"/>
  <c r="N253"/>
  <c r="I254"/>
  <c r="N267"/>
  <c r="Q270"/>
  <c r="O281"/>
  <c r="N286"/>
  <c r="P294"/>
  <c r="N299"/>
  <c r="N303"/>
  <c r="P305"/>
  <c r="N308"/>
  <c r="N312"/>
  <c r="P313"/>
  <c r="O318"/>
  <c r="M326"/>
  <c r="O326" s="1"/>
  <c r="K335"/>
  <c r="O338"/>
  <c r="Q343"/>
  <c r="Q344" s="1"/>
  <c r="O373"/>
  <c r="N376"/>
  <c r="C381"/>
  <c r="H381"/>
  <c r="X295"/>
  <c r="X326" s="1"/>
  <c r="V326"/>
  <c r="W21"/>
  <c r="N83"/>
  <c r="U121"/>
  <c r="W250"/>
  <c r="W186"/>
  <c r="W187" s="1"/>
  <c r="W188" s="1"/>
  <c r="W134"/>
  <c r="W358"/>
  <c r="Q25"/>
  <c r="Q27"/>
  <c r="O27"/>
  <c r="Q29"/>
  <c r="Q33"/>
  <c r="O33"/>
  <c r="Q35"/>
  <c r="O35"/>
  <c r="Q37"/>
  <c r="O37"/>
  <c r="Q39"/>
  <c r="Q41"/>
  <c r="Q43"/>
  <c r="Q49"/>
  <c r="Q51"/>
  <c r="O51"/>
  <c r="Q17"/>
  <c r="Q19"/>
  <c r="K120"/>
  <c r="Q116"/>
  <c r="Q199"/>
  <c r="Q202"/>
  <c r="Q55"/>
  <c r="O55"/>
  <c r="Q57"/>
  <c r="Q59"/>
  <c r="Q61"/>
  <c r="Q63"/>
  <c r="O63"/>
  <c r="Q65"/>
  <c r="O65"/>
  <c r="Q67"/>
  <c r="O67"/>
  <c r="Q69"/>
  <c r="O69"/>
  <c r="Q71"/>
  <c r="Q73"/>
  <c r="Q75"/>
  <c r="O198"/>
  <c r="Q198"/>
  <c r="Q201"/>
  <c r="Q205"/>
  <c r="O205"/>
  <c r="K52"/>
  <c r="O52" s="1"/>
  <c r="J21"/>
  <c r="N21" s="1"/>
  <c r="I188"/>
  <c r="V21"/>
  <c r="V45" s="1"/>
  <c r="P25"/>
  <c r="P27"/>
  <c r="P29"/>
  <c r="P31"/>
  <c r="P33"/>
  <c r="P35"/>
  <c r="P37"/>
  <c r="P39"/>
  <c r="P41"/>
  <c r="P43"/>
  <c r="P49"/>
  <c r="P51"/>
  <c r="K76"/>
  <c r="Q23"/>
  <c r="O23"/>
  <c r="Q31"/>
  <c r="O31"/>
  <c r="Q113"/>
  <c r="N23"/>
  <c r="J44"/>
  <c r="Q88"/>
  <c r="K44"/>
  <c r="P102"/>
  <c r="O20"/>
  <c r="P17"/>
  <c r="P19"/>
  <c r="I102"/>
  <c r="K98"/>
  <c r="N207"/>
  <c r="P207"/>
  <c r="O217"/>
  <c r="Q217"/>
  <c r="N233"/>
  <c r="P233"/>
  <c r="Q283"/>
  <c r="O283"/>
  <c r="N296"/>
  <c r="P296"/>
  <c r="O209"/>
  <c r="Q209"/>
  <c r="O221"/>
  <c r="Q221"/>
  <c r="K227"/>
  <c r="I234"/>
  <c r="O237"/>
  <c r="K239"/>
  <c r="Q237"/>
  <c r="Q239" s="1"/>
  <c r="P238"/>
  <c r="P239" s="1"/>
  <c r="N238"/>
  <c r="O260"/>
  <c r="K261"/>
  <c r="O261" s="1"/>
  <c r="N264"/>
  <c r="J265"/>
  <c r="N265" s="1"/>
  <c r="N287"/>
  <c r="P287"/>
  <c r="O297"/>
  <c r="Q297"/>
  <c r="J333"/>
  <c r="N330"/>
  <c r="P330"/>
  <c r="P333" s="1"/>
  <c r="J344"/>
  <c r="N342"/>
  <c r="P342"/>
  <c r="P344" s="1"/>
  <c r="Q354"/>
  <c r="Q358" s="1"/>
  <c r="Q89"/>
  <c r="P108"/>
  <c r="C188"/>
  <c r="C340" s="1"/>
  <c r="C345" s="1"/>
  <c r="C382" s="1"/>
  <c r="H188"/>
  <c r="H340" s="1"/>
  <c r="H345" s="1"/>
  <c r="H382" s="1"/>
  <c r="Q200"/>
  <c r="O17"/>
  <c r="I21"/>
  <c r="I45" s="1"/>
  <c r="Q24"/>
  <c r="Q26"/>
  <c r="Q28"/>
  <c r="Q30"/>
  <c r="Q32"/>
  <c r="Q34"/>
  <c r="Q36"/>
  <c r="Q38"/>
  <c r="Q40"/>
  <c r="Q42"/>
  <c r="Q48"/>
  <c r="Q50"/>
  <c r="J52"/>
  <c r="N52" s="1"/>
  <c r="Q54"/>
  <c r="Q56"/>
  <c r="Q58"/>
  <c r="Q60"/>
  <c r="Q62"/>
  <c r="Q64"/>
  <c r="Q66"/>
  <c r="Q68"/>
  <c r="Q70"/>
  <c r="Q72"/>
  <c r="Q74"/>
  <c r="J76"/>
  <c r="P80"/>
  <c r="P81" s="1"/>
  <c r="N86"/>
  <c r="P89"/>
  <c r="N90"/>
  <c r="Q92"/>
  <c r="Q96" s="1"/>
  <c r="Q95"/>
  <c r="Q100"/>
  <c r="Q101"/>
  <c r="N105"/>
  <c r="I108"/>
  <c r="K114"/>
  <c r="O114" s="1"/>
  <c r="Q111"/>
  <c r="Q114" s="1"/>
  <c r="Q112"/>
  <c r="Q119"/>
  <c r="I120"/>
  <c r="N120"/>
  <c r="S121"/>
  <c r="P125"/>
  <c r="P126"/>
  <c r="N129"/>
  <c r="Q132"/>
  <c r="P133"/>
  <c r="Q136"/>
  <c r="P137"/>
  <c r="P140" s="1"/>
  <c r="P138"/>
  <c r="O139"/>
  <c r="K140"/>
  <c r="O140" s="1"/>
  <c r="Q150"/>
  <c r="P151"/>
  <c r="P152"/>
  <c r="Q158"/>
  <c r="P159"/>
  <c r="P160"/>
  <c r="I165"/>
  <c r="I166" s="1"/>
  <c r="Q173"/>
  <c r="O174"/>
  <c r="Q182"/>
  <c r="P183"/>
  <c r="P184"/>
  <c r="U188"/>
  <c r="K211"/>
  <c r="O211" s="1"/>
  <c r="Q192"/>
  <c r="Q196"/>
  <c r="Q197"/>
  <c r="P199"/>
  <c r="I258"/>
  <c r="I272"/>
  <c r="K272"/>
  <c r="O272" s="1"/>
  <c r="O307"/>
  <c r="N313"/>
  <c r="O317"/>
  <c r="N229"/>
  <c r="P229"/>
  <c r="Q241"/>
  <c r="Q243" s="1"/>
  <c r="K243"/>
  <c r="V272"/>
  <c r="P275"/>
  <c r="P276" s="1"/>
  <c r="N275"/>
  <c r="N300"/>
  <c r="P300"/>
  <c r="Q336"/>
  <c r="O336"/>
  <c r="Q350"/>
  <c r="N357"/>
  <c r="P357"/>
  <c r="Q363"/>
  <c r="Q377"/>
  <c r="K225"/>
  <c r="O225" s="1"/>
  <c r="Q214"/>
  <c r="O230"/>
  <c r="Q230"/>
  <c r="O247"/>
  <c r="K250"/>
  <c r="O250" s="1"/>
  <c r="Q247"/>
  <c r="Q252"/>
  <c r="K254"/>
  <c r="O280"/>
  <c r="Q280"/>
  <c r="N283"/>
  <c r="J326"/>
  <c r="N326" s="1"/>
  <c r="N288"/>
  <c r="P288"/>
  <c r="O293"/>
  <c r="Q293"/>
  <c r="O301"/>
  <c r="Q301"/>
  <c r="O337"/>
  <c r="Q337"/>
  <c r="P353"/>
  <c r="K380"/>
  <c r="Q360"/>
  <c r="O374"/>
  <c r="Q374"/>
  <c r="O79"/>
  <c r="I134"/>
  <c r="K165"/>
  <c r="K166" s="1"/>
  <c r="O166" s="1"/>
  <c r="K79"/>
  <c r="O120"/>
  <c r="M121"/>
  <c r="K134"/>
  <c r="O134" s="1"/>
  <c r="J140"/>
  <c r="N140" s="1"/>
  <c r="J165"/>
  <c r="J166" s="1"/>
  <c r="J186"/>
  <c r="P192"/>
  <c r="O193"/>
  <c r="P219"/>
  <c r="I225"/>
  <c r="J234"/>
  <c r="N234" s="1"/>
  <c r="N239"/>
  <c r="O271"/>
  <c r="Q284"/>
  <c r="Q291"/>
  <c r="O305"/>
  <c r="N306"/>
  <c r="Q314"/>
  <c r="O322"/>
  <c r="I326"/>
  <c r="O367"/>
  <c r="P368"/>
  <c r="K86"/>
  <c r="P86"/>
  <c r="P90" s="1"/>
  <c r="P94"/>
  <c r="P96" s="1"/>
  <c r="P99"/>
  <c r="Q104"/>
  <c r="Q108" s="1"/>
  <c r="K108"/>
  <c r="O108" s="1"/>
  <c r="P110"/>
  <c r="P114" s="1"/>
  <c r="J114"/>
  <c r="N114" s="1"/>
  <c r="P118"/>
  <c r="P120" s="1"/>
  <c r="P121" s="1"/>
  <c r="F121"/>
  <c r="F340" s="1"/>
  <c r="F345" s="1"/>
  <c r="F382" s="1"/>
  <c r="N125"/>
  <c r="Q128"/>
  <c r="O131"/>
  <c r="I140"/>
  <c r="P142"/>
  <c r="P144" s="1"/>
  <c r="N144"/>
  <c r="P148"/>
  <c r="Q154"/>
  <c r="Q162"/>
  <c r="L166"/>
  <c r="K169"/>
  <c r="O169" s="1"/>
  <c r="P171"/>
  <c r="P175"/>
  <c r="O176"/>
  <c r="Q178"/>
  <c r="M186"/>
  <c r="O192"/>
  <c r="P195"/>
  <c r="O210"/>
  <c r="O214"/>
  <c r="P217"/>
  <c r="P223"/>
  <c r="O233"/>
  <c r="I243"/>
  <c r="N250"/>
  <c r="Q260"/>
  <c r="Q261" s="1"/>
  <c r="P264"/>
  <c r="P265" s="1"/>
  <c r="Q268"/>
  <c r="Q272" s="1"/>
  <c r="N271"/>
  <c r="J276"/>
  <c r="N276" s="1"/>
  <c r="Q287"/>
  <c r="O292"/>
  <c r="O296"/>
  <c r="O298"/>
  <c r="P304"/>
  <c r="Q373"/>
  <c r="P349"/>
  <c r="P358" s="1"/>
  <c r="J358"/>
  <c r="N358" s="1"/>
  <c r="P362"/>
  <c r="J380"/>
  <c r="N362"/>
  <c r="J225"/>
  <c r="N225" s="1"/>
  <c r="P214"/>
  <c r="J243"/>
  <c r="J254"/>
  <c r="N254" s="1"/>
  <c r="N252"/>
  <c r="K258"/>
  <c r="K264"/>
  <c r="I265"/>
  <c r="N335"/>
  <c r="J339"/>
  <c r="N339" s="1"/>
  <c r="M380"/>
  <c r="O360"/>
  <c r="I211"/>
  <c r="O239"/>
  <c r="O254"/>
  <c r="N261"/>
  <c r="O276"/>
  <c r="K326"/>
  <c r="Q304"/>
  <c r="P309"/>
  <c r="Q310"/>
  <c r="Q319"/>
  <c r="P322"/>
  <c r="Q323"/>
  <c r="N333"/>
  <c r="P337"/>
  <c r="P338"/>
  <c r="P339" s="1"/>
  <c r="D340"/>
  <c r="D345" s="1"/>
  <c r="D382" s="1"/>
  <c r="K339"/>
  <c r="O344"/>
  <c r="O357"/>
  <c r="O361"/>
  <c r="P363"/>
  <c r="O364"/>
  <c r="O371"/>
  <c r="P372"/>
  <c r="P375"/>
  <c r="Q376"/>
  <c r="P379"/>
  <c r="N307"/>
  <c r="O313"/>
  <c r="N317"/>
  <c r="O362"/>
  <c r="I380"/>
  <c r="I381" s="1"/>
  <c r="O366"/>
  <c r="Q370"/>
  <c r="P247"/>
  <c r="P260"/>
  <c r="P261" s="1"/>
  <c r="Q279"/>
  <c r="K344"/>
  <c r="O335" l="1"/>
  <c r="Q335"/>
  <c r="P326"/>
  <c r="Q165"/>
  <c r="Q166" s="1"/>
  <c r="Q339"/>
  <c r="P52"/>
  <c r="X340"/>
  <c r="P186"/>
  <c r="P187" s="1"/>
  <c r="P188" s="1"/>
  <c r="N165"/>
  <c r="Q134"/>
  <c r="O92"/>
  <c r="K381"/>
  <c r="Q250"/>
  <c r="Q52"/>
  <c r="Q120"/>
  <c r="K21"/>
  <c r="O21" s="1"/>
  <c r="L76"/>
  <c r="L77" s="1"/>
  <c r="N62"/>
  <c r="Q326"/>
  <c r="Q76"/>
  <c r="Q77" s="1"/>
  <c r="V340"/>
  <c r="P250"/>
  <c r="P380"/>
  <c r="Q254"/>
  <c r="O165"/>
  <c r="Q140"/>
  <c r="I121"/>
  <c r="I340" s="1"/>
  <c r="I345" s="1"/>
  <c r="I382" s="1"/>
  <c r="Q21"/>
  <c r="N65"/>
  <c r="P211"/>
  <c r="P62"/>
  <c r="P64"/>
  <c r="P381"/>
  <c r="M187"/>
  <c r="O186"/>
  <c r="K90"/>
  <c r="O90" s="1"/>
  <c r="Q86"/>
  <c r="Q90" s="1"/>
  <c r="O86"/>
  <c r="Q98"/>
  <c r="Q102" s="1"/>
  <c r="Q121" s="1"/>
  <c r="K102"/>
  <c r="O102" s="1"/>
  <c r="K77"/>
  <c r="O77" s="1"/>
  <c r="O76"/>
  <c r="Q169"/>
  <c r="Q186" s="1"/>
  <c r="Q187" s="1"/>
  <c r="Q188" s="1"/>
  <c r="K186"/>
  <c r="K187" s="1"/>
  <c r="K188" s="1"/>
  <c r="N186"/>
  <c r="J187"/>
  <c r="K45"/>
  <c r="O45" s="1"/>
  <c r="O44"/>
  <c r="Q44"/>
  <c r="N166"/>
  <c r="N344"/>
  <c r="Q225"/>
  <c r="J121"/>
  <c r="N121" s="1"/>
  <c r="P165"/>
  <c r="P166" s="1"/>
  <c r="Q211"/>
  <c r="P21"/>
  <c r="K385"/>
  <c r="O339"/>
  <c r="Q264"/>
  <c r="Q265" s="1"/>
  <c r="K265"/>
  <c r="O265" s="1"/>
  <c r="O264"/>
  <c r="M381"/>
  <c r="O380"/>
  <c r="J381"/>
  <c r="N380"/>
  <c r="Q79"/>
  <c r="Q81" s="1"/>
  <c r="K81"/>
  <c r="O81" s="1"/>
  <c r="J77"/>
  <c r="Q227"/>
  <c r="Q234" s="1"/>
  <c r="O227"/>
  <c r="K234"/>
  <c r="O234" s="1"/>
  <c r="J45"/>
  <c r="N45" s="1"/>
  <c r="N44"/>
  <c r="Q380"/>
  <c r="Q381" s="1"/>
  <c r="P134"/>
  <c r="L188"/>
  <c r="N76" l="1"/>
  <c r="Q45"/>
  <c r="Q340" s="1"/>
  <c r="Q345" s="1"/>
  <c r="Q382" s="1"/>
  <c r="P340"/>
  <c r="P345" s="1"/>
  <c r="N77"/>
  <c r="O381"/>
  <c r="K121"/>
  <c r="O121" s="1"/>
  <c r="N381"/>
  <c r="O187"/>
  <c r="M188"/>
  <c r="L340"/>
  <c r="J188"/>
  <c r="J340" s="1"/>
  <c r="J345" s="1"/>
  <c r="J382" s="1"/>
  <c r="N187"/>
  <c r="P382"/>
  <c r="O188" l="1"/>
  <c r="M340"/>
  <c r="N340"/>
  <c r="L345"/>
  <c r="K340"/>
  <c r="K345" s="1"/>
  <c r="K382" s="1"/>
  <c r="N188"/>
  <c r="O340" l="1"/>
  <c r="M345"/>
  <c r="K384"/>
  <c r="K386" s="1"/>
  <c r="K387" s="1"/>
  <c r="N345"/>
  <c r="L382"/>
  <c r="N382" s="1"/>
  <c r="O345" l="1"/>
  <c r="M382"/>
  <c r="O382" s="1"/>
  <c r="S380" i="92" l="1"/>
  <c r="R380"/>
  <c r="R381" s="1"/>
  <c r="M380"/>
  <c r="M381" s="1"/>
  <c r="H380"/>
  <c r="H381" s="1"/>
  <c r="F380"/>
  <c r="E380"/>
  <c r="D380"/>
  <c r="D381" s="1"/>
  <c r="C380"/>
  <c r="C381" s="1"/>
  <c r="W379"/>
  <c r="J379"/>
  <c r="P379" s="1"/>
  <c r="I379"/>
  <c r="K379" s="1"/>
  <c r="Q379" s="1"/>
  <c r="W378"/>
  <c r="J378"/>
  <c r="I378"/>
  <c r="K378" s="1"/>
  <c r="W377"/>
  <c r="J377"/>
  <c r="P377" s="1"/>
  <c r="I377"/>
  <c r="K377" s="1"/>
  <c r="Q377" s="1"/>
  <c r="W376"/>
  <c r="K376"/>
  <c r="O376" s="1"/>
  <c r="J376"/>
  <c r="N376" s="1"/>
  <c r="I376"/>
  <c r="W375"/>
  <c r="N375"/>
  <c r="J375"/>
  <c r="P375" s="1"/>
  <c r="I375"/>
  <c r="K375" s="1"/>
  <c r="Q375" s="1"/>
  <c r="W374"/>
  <c r="K374"/>
  <c r="J374"/>
  <c r="I374"/>
  <c r="W373"/>
  <c r="O373"/>
  <c r="N373"/>
  <c r="J373"/>
  <c r="P373" s="1"/>
  <c r="I373"/>
  <c r="K373" s="1"/>
  <c r="Q373" s="1"/>
  <c r="W372"/>
  <c r="J372"/>
  <c r="N372" s="1"/>
  <c r="I372"/>
  <c r="K372" s="1"/>
  <c r="W371"/>
  <c r="J371"/>
  <c r="P371" s="1"/>
  <c r="I371"/>
  <c r="K371" s="1"/>
  <c r="Q371" s="1"/>
  <c r="W370"/>
  <c r="J370"/>
  <c r="I370"/>
  <c r="K370" s="1"/>
  <c r="W369"/>
  <c r="J369"/>
  <c r="P369" s="1"/>
  <c r="I369"/>
  <c r="K369" s="1"/>
  <c r="Q369" s="1"/>
  <c r="W368"/>
  <c r="P368"/>
  <c r="K368"/>
  <c r="O368" s="1"/>
  <c r="J368"/>
  <c r="N368" s="1"/>
  <c r="I368"/>
  <c r="W367"/>
  <c r="N367"/>
  <c r="J367"/>
  <c r="P367" s="1"/>
  <c r="I367"/>
  <c r="K367" s="1"/>
  <c r="Q367" s="1"/>
  <c r="W366"/>
  <c r="K366"/>
  <c r="J366"/>
  <c r="I366"/>
  <c r="W365"/>
  <c r="J365"/>
  <c r="P365" s="1"/>
  <c r="I365"/>
  <c r="K365" s="1"/>
  <c r="Q365" s="1"/>
  <c r="W364"/>
  <c r="P364"/>
  <c r="J364"/>
  <c r="N364" s="1"/>
  <c r="I364"/>
  <c r="K364" s="1"/>
  <c r="W363"/>
  <c r="J363"/>
  <c r="P363" s="1"/>
  <c r="I363"/>
  <c r="K363" s="1"/>
  <c r="Q363" s="1"/>
  <c r="W362"/>
  <c r="K362"/>
  <c r="J362"/>
  <c r="I362"/>
  <c r="W361"/>
  <c r="N361"/>
  <c r="J361"/>
  <c r="P361" s="1"/>
  <c r="I361"/>
  <c r="W360"/>
  <c r="W380" s="1"/>
  <c r="W381" s="1"/>
  <c r="J360"/>
  <c r="N360" s="1"/>
  <c r="I360"/>
  <c r="K360" s="1"/>
  <c r="Q360" s="1"/>
  <c r="U358"/>
  <c r="S358"/>
  <c r="R358"/>
  <c r="M358"/>
  <c r="L358"/>
  <c r="H358"/>
  <c r="F358"/>
  <c r="E358"/>
  <c r="D358"/>
  <c r="C358"/>
  <c r="W357"/>
  <c r="O357"/>
  <c r="K357"/>
  <c r="Q357" s="1"/>
  <c r="J357"/>
  <c r="P357" s="1"/>
  <c r="W356"/>
  <c r="V356"/>
  <c r="X356" s="1"/>
  <c r="J356"/>
  <c r="I356"/>
  <c r="K356" s="1"/>
  <c r="W355"/>
  <c r="V355"/>
  <c r="X355" s="1"/>
  <c r="K355"/>
  <c r="Q355" s="1"/>
  <c r="J355"/>
  <c r="P355" s="1"/>
  <c r="I355"/>
  <c r="W354"/>
  <c r="V354"/>
  <c r="X354" s="1"/>
  <c r="P354"/>
  <c r="J354"/>
  <c r="I354"/>
  <c r="K354" s="1"/>
  <c r="Q354" s="1"/>
  <c r="W353"/>
  <c r="V353"/>
  <c r="X353" s="1"/>
  <c r="J353"/>
  <c r="P353" s="1"/>
  <c r="I353"/>
  <c r="K353" s="1"/>
  <c r="W352"/>
  <c r="V352"/>
  <c r="X352" s="1"/>
  <c r="J352"/>
  <c r="I352"/>
  <c r="K352" s="1"/>
  <c r="W351"/>
  <c r="V351"/>
  <c r="X351" s="1"/>
  <c r="K351"/>
  <c r="Q351" s="1"/>
  <c r="J351"/>
  <c r="P351" s="1"/>
  <c r="I351"/>
  <c r="W350"/>
  <c r="V350"/>
  <c r="X350" s="1"/>
  <c r="P350"/>
  <c r="J350"/>
  <c r="I350"/>
  <c r="K350" s="1"/>
  <c r="Q350" s="1"/>
  <c r="W349"/>
  <c r="V349"/>
  <c r="X349" s="1"/>
  <c r="J349"/>
  <c r="P349" s="1"/>
  <c r="I349"/>
  <c r="K349" s="1"/>
  <c r="W348"/>
  <c r="V348"/>
  <c r="J348"/>
  <c r="I348"/>
  <c r="K347"/>
  <c r="J347"/>
  <c r="U344"/>
  <c r="S344"/>
  <c r="R344"/>
  <c r="M344"/>
  <c r="L344"/>
  <c r="H344"/>
  <c r="F344"/>
  <c r="E344"/>
  <c r="D344"/>
  <c r="C344"/>
  <c r="W343"/>
  <c r="J343"/>
  <c r="N343" s="1"/>
  <c r="I343"/>
  <c r="W342"/>
  <c r="V342"/>
  <c r="X342" s="1"/>
  <c r="N342"/>
  <c r="K342"/>
  <c r="J342"/>
  <c r="P342" s="1"/>
  <c r="U339"/>
  <c r="S339"/>
  <c r="R339"/>
  <c r="M339"/>
  <c r="H339"/>
  <c r="F339"/>
  <c r="E339"/>
  <c r="D339"/>
  <c r="C339"/>
  <c r="Q338"/>
  <c r="L338"/>
  <c r="K338"/>
  <c r="O338" s="1"/>
  <c r="J338"/>
  <c r="W339"/>
  <c r="K337"/>
  <c r="J337"/>
  <c r="I337"/>
  <c r="J336"/>
  <c r="I336"/>
  <c r="J335"/>
  <c r="L335" s="1"/>
  <c r="N335" s="1"/>
  <c r="I335"/>
  <c r="K335" s="1"/>
  <c r="J334"/>
  <c r="U333"/>
  <c r="S333"/>
  <c r="R333"/>
  <c r="M333"/>
  <c r="L333"/>
  <c r="I333"/>
  <c r="H333"/>
  <c r="F333"/>
  <c r="E333"/>
  <c r="D333"/>
  <c r="C333"/>
  <c r="K332"/>
  <c r="J332"/>
  <c r="J333" s="1"/>
  <c r="K331"/>
  <c r="J331"/>
  <c r="W333"/>
  <c r="N330"/>
  <c r="K330"/>
  <c r="J330"/>
  <c r="P330" s="1"/>
  <c r="P333" s="1"/>
  <c r="K329"/>
  <c r="J329"/>
  <c r="S326"/>
  <c r="R326"/>
  <c r="M326"/>
  <c r="L326"/>
  <c r="H326"/>
  <c r="F326"/>
  <c r="E326"/>
  <c r="D326"/>
  <c r="C326"/>
  <c r="W325"/>
  <c r="Q325"/>
  <c r="K325"/>
  <c r="J325"/>
  <c r="W324"/>
  <c r="V324"/>
  <c r="X324" s="1"/>
  <c r="K324"/>
  <c r="J324"/>
  <c r="P324" s="1"/>
  <c r="I324"/>
  <c r="W323"/>
  <c r="V323"/>
  <c r="X323" s="1"/>
  <c r="J323"/>
  <c r="I323"/>
  <c r="K323" s="1"/>
  <c r="Q323" s="1"/>
  <c r="W322"/>
  <c r="V322"/>
  <c r="X322" s="1"/>
  <c r="K322"/>
  <c r="O322" s="1"/>
  <c r="J322"/>
  <c r="P322" s="1"/>
  <c r="I322"/>
  <c r="W321"/>
  <c r="V321"/>
  <c r="X321" s="1"/>
  <c r="P321"/>
  <c r="J321"/>
  <c r="I321"/>
  <c r="K321" s="1"/>
  <c r="W320"/>
  <c r="V320"/>
  <c r="X320" s="1"/>
  <c r="J320"/>
  <c r="P320" s="1"/>
  <c r="I320"/>
  <c r="K320" s="1"/>
  <c r="W319"/>
  <c r="V319"/>
  <c r="X319" s="1"/>
  <c r="J319"/>
  <c r="I319"/>
  <c r="K319" s="1"/>
  <c r="Q319" s="1"/>
  <c r="W318"/>
  <c r="K318"/>
  <c r="O318" s="1"/>
  <c r="J318"/>
  <c r="W317"/>
  <c r="K317"/>
  <c r="J317"/>
  <c r="N317" s="1"/>
  <c r="W316"/>
  <c r="J316"/>
  <c r="P316" s="1"/>
  <c r="I316"/>
  <c r="K316" s="1"/>
  <c r="Q316" s="1"/>
  <c r="W315"/>
  <c r="J315"/>
  <c r="P315" s="1"/>
  <c r="I315"/>
  <c r="K315" s="1"/>
  <c r="W314"/>
  <c r="J314"/>
  <c r="P314" s="1"/>
  <c r="I314"/>
  <c r="K314" s="1"/>
  <c r="W313"/>
  <c r="V313"/>
  <c r="X313" s="1"/>
  <c r="O313"/>
  <c r="K313"/>
  <c r="Q313" s="1"/>
  <c r="J313"/>
  <c r="N313" s="1"/>
  <c r="W312"/>
  <c r="V312"/>
  <c r="X312" s="1"/>
  <c r="K312"/>
  <c r="J312"/>
  <c r="I312"/>
  <c r="W311"/>
  <c r="N311"/>
  <c r="J311"/>
  <c r="P311" s="1"/>
  <c r="I311"/>
  <c r="K311" s="1"/>
  <c r="Q311" s="1"/>
  <c r="W310"/>
  <c r="J310"/>
  <c r="N310" s="1"/>
  <c r="I310"/>
  <c r="K310" s="1"/>
  <c r="W309"/>
  <c r="J309"/>
  <c r="P309" s="1"/>
  <c r="I309"/>
  <c r="K309" s="1"/>
  <c r="Q309" s="1"/>
  <c r="W308"/>
  <c r="J308"/>
  <c r="I308"/>
  <c r="K308" s="1"/>
  <c r="J307"/>
  <c r="P307" s="1"/>
  <c r="I307"/>
  <c r="K307" s="1"/>
  <c r="Q307" s="1"/>
  <c r="W306"/>
  <c r="K306"/>
  <c r="Q306" s="1"/>
  <c r="J306"/>
  <c r="N306" s="1"/>
  <c r="W305"/>
  <c r="J305"/>
  <c r="I305"/>
  <c r="K305" s="1"/>
  <c r="W304"/>
  <c r="N304"/>
  <c r="K304"/>
  <c r="O304" s="1"/>
  <c r="J304"/>
  <c r="P304" s="1"/>
  <c r="W303"/>
  <c r="N303"/>
  <c r="J303"/>
  <c r="P303" s="1"/>
  <c r="I303"/>
  <c r="K303" s="1"/>
  <c r="Q303" s="1"/>
  <c r="W302"/>
  <c r="K302"/>
  <c r="J302"/>
  <c r="I302"/>
  <c r="W301"/>
  <c r="N301"/>
  <c r="J301"/>
  <c r="P301" s="1"/>
  <c r="I301"/>
  <c r="K301" s="1"/>
  <c r="Q301" s="1"/>
  <c r="W300"/>
  <c r="P300"/>
  <c r="J300"/>
  <c r="N300" s="1"/>
  <c r="I300"/>
  <c r="K300" s="1"/>
  <c r="W299"/>
  <c r="N299"/>
  <c r="J299"/>
  <c r="P299" s="1"/>
  <c r="I299"/>
  <c r="K299" s="1"/>
  <c r="Q299" s="1"/>
  <c r="W298"/>
  <c r="J298"/>
  <c r="I298"/>
  <c r="K298" s="1"/>
  <c r="W297"/>
  <c r="N297"/>
  <c r="J297"/>
  <c r="P297" s="1"/>
  <c r="I297"/>
  <c r="K297" s="1"/>
  <c r="Q297" s="1"/>
  <c r="W296"/>
  <c r="K296"/>
  <c r="O296" s="1"/>
  <c r="J296"/>
  <c r="N296" s="1"/>
  <c r="I296"/>
  <c r="W295"/>
  <c r="V295"/>
  <c r="N295"/>
  <c r="J295"/>
  <c r="P295" s="1"/>
  <c r="I295"/>
  <c r="K295" s="1"/>
  <c r="Q295" s="1"/>
  <c r="W294"/>
  <c r="K294"/>
  <c r="J294"/>
  <c r="I294"/>
  <c r="W293"/>
  <c r="O293"/>
  <c r="K293"/>
  <c r="Q293" s="1"/>
  <c r="J293"/>
  <c r="P293" s="1"/>
  <c r="W292"/>
  <c r="J292"/>
  <c r="N292" s="1"/>
  <c r="I292"/>
  <c r="K292" s="1"/>
  <c r="Q292" s="1"/>
  <c r="W291"/>
  <c r="K291"/>
  <c r="Q291" s="1"/>
  <c r="J291"/>
  <c r="P291" s="1"/>
  <c r="W290"/>
  <c r="N290"/>
  <c r="K290"/>
  <c r="Q290" s="1"/>
  <c r="J290"/>
  <c r="P290" s="1"/>
  <c r="W289"/>
  <c r="O289"/>
  <c r="K289"/>
  <c r="Q289" s="1"/>
  <c r="J289"/>
  <c r="N289" s="1"/>
  <c r="W288"/>
  <c r="K288"/>
  <c r="J288"/>
  <c r="W287"/>
  <c r="N287"/>
  <c r="K287"/>
  <c r="O287" s="1"/>
  <c r="J287"/>
  <c r="P287" s="1"/>
  <c r="W286"/>
  <c r="V286"/>
  <c r="X286" s="1"/>
  <c r="N286"/>
  <c r="J286"/>
  <c r="P286" s="1"/>
  <c r="I286"/>
  <c r="K286" s="1"/>
  <c r="W285"/>
  <c r="V285"/>
  <c r="X285" s="1"/>
  <c r="J285"/>
  <c r="I285"/>
  <c r="K285" s="1"/>
  <c r="W284"/>
  <c r="N284"/>
  <c r="J284"/>
  <c r="P284" s="1"/>
  <c r="I284"/>
  <c r="K284" s="1"/>
  <c r="Q284" s="1"/>
  <c r="W283"/>
  <c r="P283"/>
  <c r="K283"/>
  <c r="J283"/>
  <c r="N283" s="1"/>
  <c r="I283"/>
  <c r="W282"/>
  <c r="N282"/>
  <c r="J282"/>
  <c r="P282" s="1"/>
  <c r="I282"/>
  <c r="K282" s="1"/>
  <c r="W281"/>
  <c r="J281"/>
  <c r="I281"/>
  <c r="K281" s="1"/>
  <c r="W280"/>
  <c r="V280"/>
  <c r="X280" s="1"/>
  <c r="N280"/>
  <c r="K280"/>
  <c r="Q280" s="1"/>
  <c r="J280"/>
  <c r="P280" s="1"/>
  <c r="W279"/>
  <c r="V279"/>
  <c r="X279" s="1"/>
  <c r="O279"/>
  <c r="K279"/>
  <c r="Q279" s="1"/>
  <c r="J279"/>
  <c r="P279" s="1"/>
  <c r="U276"/>
  <c r="S276"/>
  <c r="R276"/>
  <c r="M276"/>
  <c r="L276"/>
  <c r="H276"/>
  <c r="F276"/>
  <c r="E276"/>
  <c r="D276"/>
  <c r="C276"/>
  <c r="W275"/>
  <c r="P275"/>
  <c r="P276" s="1"/>
  <c r="K275"/>
  <c r="O275" s="1"/>
  <c r="J275"/>
  <c r="I275"/>
  <c r="W274"/>
  <c r="W276" s="1"/>
  <c r="V274"/>
  <c r="J274"/>
  <c r="I274"/>
  <c r="U272"/>
  <c r="S272"/>
  <c r="R272"/>
  <c r="M272"/>
  <c r="F272"/>
  <c r="E272"/>
  <c r="D272"/>
  <c r="C272"/>
  <c r="W271"/>
  <c r="K271"/>
  <c r="J271"/>
  <c r="I271"/>
  <c r="W270"/>
  <c r="J270"/>
  <c r="P270" s="1"/>
  <c r="I270"/>
  <c r="K270" s="1"/>
  <c r="Q270" s="1"/>
  <c r="W269"/>
  <c r="K269"/>
  <c r="O269" s="1"/>
  <c r="J269"/>
  <c r="N269" s="1"/>
  <c r="I269"/>
  <c r="W268"/>
  <c r="V268"/>
  <c r="X268" s="1"/>
  <c r="X272" s="1"/>
  <c r="K268"/>
  <c r="Q268" s="1"/>
  <c r="J268"/>
  <c r="P268" s="1"/>
  <c r="W267"/>
  <c r="J267"/>
  <c r="J272" s="1"/>
  <c r="I267"/>
  <c r="U265"/>
  <c r="S265"/>
  <c r="R265"/>
  <c r="M265"/>
  <c r="L265"/>
  <c r="H265"/>
  <c r="F265"/>
  <c r="E265"/>
  <c r="D265"/>
  <c r="C265"/>
  <c r="W264"/>
  <c r="W265" s="1"/>
  <c r="J264"/>
  <c r="P264" s="1"/>
  <c r="P265" s="1"/>
  <c r="I264"/>
  <c r="I265" s="1"/>
  <c r="U261"/>
  <c r="S261"/>
  <c r="R261"/>
  <c r="M261"/>
  <c r="L261"/>
  <c r="J261"/>
  <c r="N261" s="1"/>
  <c r="I261"/>
  <c r="H261"/>
  <c r="F261"/>
  <c r="E261"/>
  <c r="D261"/>
  <c r="C261"/>
  <c r="W260"/>
  <c r="W261" s="1"/>
  <c r="O260"/>
  <c r="K260"/>
  <c r="Q260" s="1"/>
  <c r="Q261" s="1"/>
  <c r="J260"/>
  <c r="N260" s="1"/>
  <c r="U258"/>
  <c r="S258"/>
  <c r="R258"/>
  <c r="M258"/>
  <c r="L258"/>
  <c r="H258"/>
  <c r="F258"/>
  <c r="E258"/>
  <c r="D258"/>
  <c r="C258"/>
  <c r="W257"/>
  <c r="K257"/>
  <c r="Q257" s="1"/>
  <c r="J257"/>
  <c r="P257" s="1"/>
  <c r="I257"/>
  <c r="I258" s="1"/>
  <c r="W256"/>
  <c r="K256"/>
  <c r="Q256" s="1"/>
  <c r="J256"/>
  <c r="P256" s="1"/>
  <c r="U254"/>
  <c r="S254"/>
  <c r="R254"/>
  <c r="M254"/>
  <c r="L254"/>
  <c r="H254"/>
  <c r="F254"/>
  <c r="E254"/>
  <c r="D254"/>
  <c r="C254"/>
  <c r="W253"/>
  <c r="W254" s="1"/>
  <c r="J253"/>
  <c r="I253"/>
  <c r="W252"/>
  <c r="N252"/>
  <c r="J252"/>
  <c r="P252" s="1"/>
  <c r="I252"/>
  <c r="K252" s="1"/>
  <c r="U250"/>
  <c r="S250"/>
  <c r="R250"/>
  <c r="M250"/>
  <c r="L250"/>
  <c r="H250"/>
  <c r="F250"/>
  <c r="E250"/>
  <c r="D250"/>
  <c r="C250"/>
  <c r="W249"/>
  <c r="P249"/>
  <c r="O249"/>
  <c r="J249"/>
  <c r="N249" s="1"/>
  <c r="I249"/>
  <c r="K249" s="1"/>
  <c r="Q249" s="1"/>
  <c r="W248"/>
  <c r="N248"/>
  <c r="J248"/>
  <c r="P248" s="1"/>
  <c r="I248"/>
  <c r="K248" s="1"/>
  <c r="W247"/>
  <c r="J247"/>
  <c r="I247"/>
  <c r="K246"/>
  <c r="O246" s="1"/>
  <c r="J246"/>
  <c r="N246" s="1"/>
  <c r="I246"/>
  <c r="I245"/>
  <c r="U243"/>
  <c r="S243"/>
  <c r="R243"/>
  <c r="M243"/>
  <c r="L243"/>
  <c r="H243"/>
  <c r="F243"/>
  <c r="E243"/>
  <c r="D243"/>
  <c r="C243"/>
  <c r="W242"/>
  <c r="P242"/>
  <c r="J242"/>
  <c r="I242"/>
  <c r="W241"/>
  <c r="K241"/>
  <c r="J241"/>
  <c r="P241" s="1"/>
  <c r="I241"/>
  <c r="S239"/>
  <c r="R239"/>
  <c r="M239"/>
  <c r="F239"/>
  <c r="E239"/>
  <c r="D239"/>
  <c r="C239"/>
  <c r="W238"/>
  <c r="V238"/>
  <c r="Q238"/>
  <c r="O238"/>
  <c r="J238"/>
  <c r="P238" s="1"/>
  <c r="W237"/>
  <c r="J237"/>
  <c r="J239" s="1"/>
  <c r="I237"/>
  <c r="K236"/>
  <c r="O236" s="1"/>
  <c r="J236"/>
  <c r="N236" s="1"/>
  <c r="S234"/>
  <c r="R234"/>
  <c r="M234"/>
  <c r="H234"/>
  <c r="F234"/>
  <c r="E234"/>
  <c r="D234"/>
  <c r="C234"/>
  <c r="W233"/>
  <c r="N233"/>
  <c r="K233"/>
  <c r="O233" s="1"/>
  <c r="J233"/>
  <c r="P233" s="1"/>
  <c r="I233"/>
  <c r="W232"/>
  <c r="P232"/>
  <c r="J232"/>
  <c r="N232" s="1"/>
  <c r="I232"/>
  <c r="K232" s="1"/>
  <c r="W231"/>
  <c r="N231"/>
  <c r="J231"/>
  <c r="P231" s="1"/>
  <c r="I231"/>
  <c r="K231" s="1"/>
  <c r="W230"/>
  <c r="W234" s="1"/>
  <c r="J230"/>
  <c r="I230"/>
  <c r="K230" s="1"/>
  <c r="Q230" s="1"/>
  <c r="W229"/>
  <c r="K229"/>
  <c r="O229" s="1"/>
  <c r="J229"/>
  <c r="P229" s="1"/>
  <c r="I229"/>
  <c r="W228"/>
  <c r="P228"/>
  <c r="J228"/>
  <c r="N228" s="1"/>
  <c r="I228"/>
  <c r="K228" s="1"/>
  <c r="W227"/>
  <c r="N227"/>
  <c r="K227"/>
  <c r="J227"/>
  <c r="P227" s="1"/>
  <c r="I227"/>
  <c r="S225"/>
  <c r="R225"/>
  <c r="M225"/>
  <c r="H225"/>
  <c r="G225"/>
  <c r="F225"/>
  <c r="E225"/>
  <c r="D225"/>
  <c r="C225"/>
  <c r="W224"/>
  <c r="K224"/>
  <c r="Q224" s="1"/>
  <c r="J224"/>
  <c r="P224" s="1"/>
  <c r="I224"/>
  <c r="W223"/>
  <c r="J223"/>
  <c r="P223" s="1"/>
  <c r="I223"/>
  <c r="K223" s="1"/>
  <c r="Q223" s="1"/>
  <c r="W222"/>
  <c r="J222"/>
  <c r="I222"/>
  <c r="K222" s="1"/>
  <c r="W221"/>
  <c r="W225" s="1"/>
  <c r="J221"/>
  <c r="P221" s="1"/>
  <c r="P225" s="1"/>
  <c r="I221"/>
  <c r="K221" s="1"/>
  <c r="Q221" s="1"/>
  <c r="W220"/>
  <c r="P220"/>
  <c r="K220"/>
  <c r="Q220" s="1"/>
  <c r="J220"/>
  <c r="I220"/>
  <c r="W219"/>
  <c r="J219"/>
  <c r="P219" s="1"/>
  <c r="I219"/>
  <c r="K219" s="1"/>
  <c r="Q219" s="1"/>
  <c r="W218"/>
  <c r="K218"/>
  <c r="J218"/>
  <c r="I218"/>
  <c r="W217"/>
  <c r="N217"/>
  <c r="J217"/>
  <c r="P217" s="1"/>
  <c r="I217"/>
  <c r="K217" s="1"/>
  <c r="Q217" s="1"/>
  <c r="W216"/>
  <c r="P216"/>
  <c r="J216"/>
  <c r="I216"/>
  <c r="K216" s="1"/>
  <c r="Q216" s="1"/>
  <c r="W215"/>
  <c r="J215"/>
  <c r="P215" s="1"/>
  <c r="I215"/>
  <c r="K215" s="1"/>
  <c r="Q215" s="1"/>
  <c r="W214"/>
  <c r="K214"/>
  <c r="J214"/>
  <c r="I214"/>
  <c r="K213"/>
  <c r="J213"/>
  <c r="S211"/>
  <c r="R211"/>
  <c r="M211"/>
  <c r="F211"/>
  <c r="E211"/>
  <c r="D211"/>
  <c r="C211"/>
  <c r="K210"/>
  <c r="J210"/>
  <c r="I210"/>
  <c r="W209"/>
  <c r="J209"/>
  <c r="P209" s="1"/>
  <c r="I209"/>
  <c r="K209" s="1"/>
  <c r="Q209" s="1"/>
  <c r="W208"/>
  <c r="P208"/>
  <c r="N208"/>
  <c r="I208"/>
  <c r="K208" s="1"/>
  <c r="O208" s="1"/>
  <c r="W207"/>
  <c r="K207"/>
  <c r="J207"/>
  <c r="P207" s="1"/>
  <c r="I207"/>
  <c r="W206"/>
  <c r="O206"/>
  <c r="J206"/>
  <c r="I206"/>
  <c r="K206" s="1"/>
  <c r="Q206" s="1"/>
  <c r="W205"/>
  <c r="N205"/>
  <c r="J205"/>
  <c r="P205" s="1"/>
  <c r="I205"/>
  <c r="K205" s="1"/>
  <c r="W204"/>
  <c r="P204"/>
  <c r="K204"/>
  <c r="Q204" s="1"/>
  <c r="W203"/>
  <c r="P203"/>
  <c r="J203"/>
  <c r="I203"/>
  <c r="K203" s="1"/>
  <c r="Q203" s="1"/>
  <c r="W202"/>
  <c r="K202"/>
  <c r="J202"/>
  <c r="P202" s="1"/>
  <c r="I202"/>
  <c r="W201"/>
  <c r="J201"/>
  <c r="I201"/>
  <c r="K201" s="1"/>
  <c r="W200"/>
  <c r="Q200"/>
  <c r="P200"/>
  <c r="K200"/>
  <c r="W199"/>
  <c r="P199"/>
  <c r="J199"/>
  <c r="I199"/>
  <c r="K199" s="1"/>
  <c r="Q199" s="1"/>
  <c r="W198"/>
  <c r="N198"/>
  <c r="K198"/>
  <c r="O198" s="1"/>
  <c r="J198"/>
  <c r="P198" s="1"/>
  <c r="I198"/>
  <c r="W197"/>
  <c r="J197"/>
  <c r="N197" s="1"/>
  <c r="I197"/>
  <c r="K197" s="1"/>
  <c r="Q197" s="1"/>
  <c r="W196"/>
  <c r="N196"/>
  <c r="J196"/>
  <c r="I196"/>
  <c r="K196" s="1"/>
  <c r="W195"/>
  <c r="P195"/>
  <c r="J195"/>
  <c r="I195"/>
  <c r="K195" s="1"/>
  <c r="Q195" s="1"/>
  <c r="W194"/>
  <c r="J194"/>
  <c r="P194" s="1"/>
  <c r="I194"/>
  <c r="K194" s="1"/>
  <c r="O194" s="1"/>
  <c r="W193"/>
  <c r="J193"/>
  <c r="N193" s="1"/>
  <c r="I193"/>
  <c r="K193" s="1"/>
  <c r="Q193" s="1"/>
  <c r="W192"/>
  <c r="K192"/>
  <c r="O192" s="1"/>
  <c r="J192"/>
  <c r="N192" s="1"/>
  <c r="I192"/>
  <c r="U186"/>
  <c r="U187" s="1"/>
  <c r="S186"/>
  <c r="S187" s="1"/>
  <c r="R186"/>
  <c r="R187" s="1"/>
  <c r="M186"/>
  <c r="M187" s="1"/>
  <c r="L186"/>
  <c r="L187" s="1"/>
  <c r="H186"/>
  <c r="H187" s="1"/>
  <c r="F186"/>
  <c r="F187" s="1"/>
  <c r="E186"/>
  <c r="E187" s="1"/>
  <c r="D186"/>
  <c r="D187" s="1"/>
  <c r="C186"/>
  <c r="C187" s="1"/>
  <c r="W185"/>
  <c r="J185"/>
  <c r="P185" s="1"/>
  <c r="I185"/>
  <c r="K185" s="1"/>
  <c r="Q185" s="1"/>
  <c r="W184"/>
  <c r="J184"/>
  <c r="P184" s="1"/>
  <c r="I184"/>
  <c r="K184" s="1"/>
  <c r="W183"/>
  <c r="J183"/>
  <c r="I183"/>
  <c r="K183" s="1"/>
  <c r="Q183" s="1"/>
  <c r="W182"/>
  <c r="J182"/>
  <c r="P182" s="1"/>
  <c r="I182"/>
  <c r="K182" s="1"/>
  <c r="Q182" s="1"/>
  <c r="W181"/>
  <c r="J181"/>
  <c r="P181" s="1"/>
  <c r="I181"/>
  <c r="K181" s="1"/>
  <c r="Q181" s="1"/>
  <c r="W180"/>
  <c r="J180"/>
  <c r="P180" s="1"/>
  <c r="I180"/>
  <c r="K180" s="1"/>
  <c r="W179"/>
  <c r="J179"/>
  <c r="I179"/>
  <c r="K179" s="1"/>
  <c r="Q179" s="1"/>
  <c r="W178"/>
  <c r="J178"/>
  <c r="P178" s="1"/>
  <c r="I178"/>
  <c r="K178" s="1"/>
  <c r="Q178" s="1"/>
  <c r="W177"/>
  <c r="J177"/>
  <c r="P177" s="1"/>
  <c r="I177"/>
  <c r="K177" s="1"/>
  <c r="Q177" s="1"/>
  <c r="W176"/>
  <c r="K176"/>
  <c r="J176"/>
  <c r="P176" s="1"/>
  <c r="I176"/>
  <c r="W175"/>
  <c r="J175"/>
  <c r="I175"/>
  <c r="K175" s="1"/>
  <c r="Q175" s="1"/>
  <c r="W174"/>
  <c r="N174"/>
  <c r="K174"/>
  <c r="O174" s="1"/>
  <c r="J174"/>
  <c r="P174" s="1"/>
  <c r="I174"/>
  <c r="W173"/>
  <c r="P173"/>
  <c r="J173"/>
  <c r="I173"/>
  <c r="K173" s="1"/>
  <c r="Q173" s="1"/>
  <c r="W172"/>
  <c r="J172"/>
  <c r="I172"/>
  <c r="K172" s="1"/>
  <c r="W171"/>
  <c r="K171"/>
  <c r="J171"/>
  <c r="P171" s="1"/>
  <c r="I171"/>
  <c r="W170"/>
  <c r="J170"/>
  <c r="N170" s="1"/>
  <c r="I170"/>
  <c r="W169"/>
  <c r="N169"/>
  <c r="K169"/>
  <c r="O169" s="1"/>
  <c r="J169"/>
  <c r="P169" s="1"/>
  <c r="I169"/>
  <c r="I168"/>
  <c r="U165"/>
  <c r="U166" s="1"/>
  <c r="S165"/>
  <c r="S166" s="1"/>
  <c r="R165"/>
  <c r="R166" s="1"/>
  <c r="M165"/>
  <c r="M166" s="1"/>
  <c r="L165"/>
  <c r="H165"/>
  <c r="H166" s="1"/>
  <c r="F165"/>
  <c r="F166" s="1"/>
  <c r="E165"/>
  <c r="E166" s="1"/>
  <c r="D165"/>
  <c r="D166" s="1"/>
  <c r="C165"/>
  <c r="C166" s="1"/>
  <c r="W164"/>
  <c r="J164"/>
  <c r="I164"/>
  <c r="K164" s="1"/>
  <c r="W163"/>
  <c r="J163"/>
  <c r="P163" s="1"/>
  <c r="I163"/>
  <c r="K163" s="1"/>
  <c r="W162"/>
  <c r="K162"/>
  <c r="Q162" s="1"/>
  <c r="J162"/>
  <c r="P162" s="1"/>
  <c r="I162"/>
  <c r="W161"/>
  <c r="J161"/>
  <c r="P161" s="1"/>
  <c r="I161"/>
  <c r="K161" s="1"/>
  <c r="Q161" s="1"/>
  <c r="W160"/>
  <c r="J160"/>
  <c r="I160"/>
  <c r="K160" s="1"/>
  <c r="W159"/>
  <c r="J159"/>
  <c r="P159" s="1"/>
  <c r="I159"/>
  <c r="K159" s="1"/>
  <c r="W158"/>
  <c r="K158"/>
  <c r="Q158" s="1"/>
  <c r="J158"/>
  <c r="P158" s="1"/>
  <c r="I158"/>
  <c r="W157"/>
  <c r="J157"/>
  <c r="P157" s="1"/>
  <c r="I157"/>
  <c r="K157" s="1"/>
  <c r="Q157" s="1"/>
  <c r="W156"/>
  <c r="J156"/>
  <c r="I156"/>
  <c r="K156" s="1"/>
  <c r="W155"/>
  <c r="J155"/>
  <c r="P155" s="1"/>
  <c r="I155"/>
  <c r="K155" s="1"/>
  <c r="W154"/>
  <c r="K154"/>
  <c r="Q154" s="1"/>
  <c r="J154"/>
  <c r="P154" s="1"/>
  <c r="I154"/>
  <c r="W153"/>
  <c r="J153"/>
  <c r="P153" s="1"/>
  <c r="I153"/>
  <c r="K153" s="1"/>
  <c r="Q153" s="1"/>
  <c r="W152"/>
  <c r="J152"/>
  <c r="I152"/>
  <c r="K152" s="1"/>
  <c r="W151"/>
  <c r="J151"/>
  <c r="P151" s="1"/>
  <c r="I151"/>
  <c r="K151" s="1"/>
  <c r="W150"/>
  <c r="K150"/>
  <c r="Q150" s="1"/>
  <c r="J150"/>
  <c r="P150" s="1"/>
  <c r="I150"/>
  <c r="W149"/>
  <c r="J149"/>
  <c r="P149" s="1"/>
  <c r="I149"/>
  <c r="K149" s="1"/>
  <c r="Q149" s="1"/>
  <c r="W148"/>
  <c r="J148"/>
  <c r="I148"/>
  <c r="K148" s="1"/>
  <c r="K146"/>
  <c r="J146"/>
  <c r="U144"/>
  <c r="S144"/>
  <c r="R144"/>
  <c r="M144"/>
  <c r="L144"/>
  <c r="H144"/>
  <c r="F144"/>
  <c r="E144"/>
  <c r="D144"/>
  <c r="C144"/>
  <c r="W143"/>
  <c r="J143"/>
  <c r="I143"/>
  <c r="K143" s="1"/>
  <c r="W142"/>
  <c r="W144" s="1"/>
  <c r="V142"/>
  <c r="J142"/>
  <c r="P142" s="1"/>
  <c r="I142"/>
  <c r="K141"/>
  <c r="J141"/>
  <c r="U140"/>
  <c r="S140"/>
  <c r="R140"/>
  <c r="M140"/>
  <c r="L140"/>
  <c r="H140"/>
  <c r="F140"/>
  <c r="E140"/>
  <c r="D140"/>
  <c r="C140"/>
  <c r="W139"/>
  <c r="N139"/>
  <c r="J139"/>
  <c r="P139" s="1"/>
  <c r="I139"/>
  <c r="W138"/>
  <c r="P138"/>
  <c r="J138"/>
  <c r="N138" s="1"/>
  <c r="I138"/>
  <c r="K138" s="1"/>
  <c r="W137"/>
  <c r="J137"/>
  <c r="P137" s="1"/>
  <c r="I137"/>
  <c r="K137" s="1"/>
  <c r="Q137" s="1"/>
  <c r="W136"/>
  <c r="J136"/>
  <c r="N136" s="1"/>
  <c r="I136"/>
  <c r="K136" s="1"/>
  <c r="U134"/>
  <c r="S134"/>
  <c r="R134"/>
  <c r="M134"/>
  <c r="L134"/>
  <c r="H134"/>
  <c r="F134"/>
  <c r="E134"/>
  <c r="D134"/>
  <c r="C134"/>
  <c r="W133"/>
  <c r="J133"/>
  <c r="P133" s="1"/>
  <c r="I133"/>
  <c r="K133" s="1"/>
  <c r="W132"/>
  <c r="K132"/>
  <c r="O132" s="1"/>
  <c r="J132"/>
  <c r="N132" s="1"/>
  <c r="I132"/>
  <c r="W131"/>
  <c r="O131"/>
  <c r="N131"/>
  <c r="J131"/>
  <c r="P131" s="1"/>
  <c r="I131"/>
  <c r="K131" s="1"/>
  <c r="Q131" s="1"/>
  <c r="W130"/>
  <c r="K130"/>
  <c r="J130"/>
  <c r="N130" s="1"/>
  <c r="I130"/>
  <c r="W129"/>
  <c r="N129"/>
  <c r="J129"/>
  <c r="P129" s="1"/>
  <c r="I129"/>
  <c r="K129" s="1"/>
  <c r="W128"/>
  <c r="J128"/>
  <c r="N128" s="1"/>
  <c r="I128"/>
  <c r="K128" s="1"/>
  <c r="W127"/>
  <c r="J127"/>
  <c r="P127" s="1"/>
  <c r="I127"/>
  <c r="K127" s="1"/>
  <c r="Q127" s="1"/>
  <c r="W126"/>
  <c r="J126"/>
  <c r="N126" s="1"/>
  <c r="I126"/>
  <c r="K126" s="1"/>
  <c r="W125"/>
  <c r="J125"/>
  <c r="P125" s="1"/>
  <c r="I125"/>
  <c r="W124"/>
  <c r="K124"/>
  <c r="Q124" s="1"/>
  <c r="J124"/>
  <c r="P124" s="1"/>
  <c r="K123"/>
  <c r="J123"/>
  <c r="U120"/>
  <c r="S120"/>
  <c r="R120"/>
  <c r="M120"/>
  <c r="L120"/>
  <c r="I120"/>
  <c r="H120"/>
  <c r="F120"/>
  <c r="E120"/>
  <c r="D120"/>
  <c r="C120"/>
  <c r="W119"/>
  <c r="Q119"/>
  <c r="K119"/>
  <c r="J119"/>
  <c r="P119" s="1"/>
  <c r="I119"/>
  <c r="W118"/>
  <c r="P118"/>
  <c r="J118"/>
  <c r="I118"/>
  <c r="K118" s="1"/>
  <c r="Q118" s="1"/>
  <c r="W117"/>
  <c r="K117"/>
  <c r="J117"/>
  <c r="P117" s="1"/>
  <c r="I117"/>
  <c r="W116"/>
  <c r="W120" s="1"/>
  <c r="J116"/>
  <c r="I116"/>
  <c r="K116" s="1"/>
  <c r="U114"/>
  <c r="S114"/>
  <c r="R114"/>
  <c r="M114"/>
  <c r="L114"/>
  <c r="H114"/>
  <c r="F114"/>
  <c r="E114"/>
  <c r="D114"/>
  <c r="C114"/>
  <c r="W113"/>
  <c r="J113"/>
  <c r="P113" s="1"/>
  <c r="I113"/>
  <c r="K113" s="1"/>
  <c r="W112"/>
  <c r="J112"/>
  <c r="I112"/>
  <c r="K112" s="1"/>
  <c r="Q112" s="1"/>
  <c r="W111"/>
  <c r="J111"/>
  <c r="P111" s="1"/>
  <c r="I111"/>
  <c r="K111" s="1"/>
  <c r="Q111" s="1"/>
  <c r="W110"/>
  <c r="J110"/>
  <c r="P110" s="1"/>
  <c r="I110"/>
  <c r="K110" s="1"/>
  <c r="W109"/>
  <c r="Q109"/>
  <c r="P109"/>
  <c r="U108"/>
  <c r="S108"/>
  <c r="R108"/>
  <c r="M108"/>
  <c r="L108"/>
  <c r="H108"/>
  <c r="F108"/>
  <c r="E108"/>
  <c r="D108"/>
  <c r="C108"/>
  <c r="W107"/>
  <c r="J107"/>
  <c r="P107" s="1"/>
  <c r="I107"/>
  <c r="K107" s="1"/>
  <c r="Q107" s="1"/>
  <c r="W106"/>
  <c r="K106"/>
  <c r="Q106" s="1"/>
  <c r="J106"/>
  <c r="I106"/>
  <c r="W105"/>
  <c r="O105"/>
  <c r="N105"/>
  <c r="J105"/>
  <c r="P105" s="1"/>
  <c r="I105"/>
  <c r="K105" s="1"/>
  <c r="Q105" s="1"/>
  <c r="W104"/>
  <c r="W108" s="1"/>
  <c r="P104"/>
  <c r="J104"/>
  <c r="I104"/>
  <c r="K104" s="1"/>
  <c r="W103"/>
  <c r="V103"/>
  <c r="X103" s="1"/>
  <c r="Q103"/>
  <c r="P103"/>
  <c r="U102"/>
  <c r="S102"/>
  <c r="R102"/>
  <c r="M102"/>
  <c r="L102"/>
  <c r="H102"/>
  <c r="F102"/>
  <c r="E102"/>
  <c r="D102"/>
  <c r="C102"/>
  <c r="W101"/>
  <c r="J101"/>
  <c r="I101"/>
  <c r="K101" s="1"/>
  <c r="Q101" s="1"/>
  <c r="W100"/>
  <c r="N100"/>
  <c r="K100"/>
  <c r="O100" s="1"/>
  <c r="J100"/>
  <c r="P100" s="1"/>
  <c r="I100"/>
  <c r="W99"/>
  <c r="P99"/>
  <c r="J99"/>
  <c r="N99" s="1"/>
  <c r="I99"/>
  <c r="W98"/>
  <c r="K98"/>
  <c r="J98"/>
  <c r="P98" s="1"/>
  <c r="I98"/>
  <c r="W97"/>
  <c r="V97"/>
  <c r="X97" s="1"/>
  <c r="Q97"/>
  <c r="P97"/>
  <c r="U96"/>
  <c r="S96"/>
  <c r="R96"/>
  <c r="M96"/>
  <c r="L96"/>
  <c r="H96"/>
  <c r="F96"/>
  <c r="E96"/>
  <c r="D96"/>
  <c r="C96"/>
  <c r="W95"/>
  <c r="J95"/>
  <c r="N95" s="1"/>
  <c r="I95"/>
  <c r="K95" s="1"/>
  <c r="W94"/>
  <c r="J94"/>
  <c r="P94" s="1"/>
  <c r="I94"/>
  <c r="K94" s="1"/>
  <c r="W93"/>
  <c r="P93"/>
  <c r="K93"/>
  <c r="O93" s="1"/>
  <c r="J93"/>
  <c r="I93"/>
  <c r="W92"/>
  <c r="W96" s="1"/>
  <c r="N92"/>
  <c r="J92"/>
  <c r="P92" s="1"/>
  <c r="I92"/>
  <c r="W91"/>
  <c r="V91"/>
  <c r="X91" s="1"/>
  <c r="Q91"/>
  <c r="P91"/>
  <c r="U90"/>
  <c r="S90"/>
  <c r="R90"/>
  <c r="M90"/>
  <c r="L90"/>
  <c r="H90"/>
  <c r="F90"/>
  <c r="E90"/>
  <c r="D90"/>
  <c r="C90"/>
  <c r="W89"/>
  <c r="K89"/>
  <c r="Q89" s="1"/>
  <c r="J89"/>
  <c r="P89" s="1"/>
  <c r="I89"/>
  <c r="W88"/>
  <c r="P88"/>
  <c r="J88"/>
  <c r="I88"/>
  <c r="K88" s="1"/>
  <c r="Q88" s="1"/>
  <c r="W87"/>
  <c r="Q87"/>
  <c r="P87"/>
  <c r="W86"/>
  <c r="W90" s="1"/>
  <c r="J86"/>
  <c r="P86" s="1"/>
  <c r="P90" s="1"/>
  <c r="I86"/>
  <c r="K86" s="1"/>
  <c r="W85"/>
  <c r="V85"/>
  <c r="X85" s="1"/>
  <c r="Q85"/>
  <c r="P85"/>
  <c r="J85"/>
  <c r="I85"/>
  <c r="K85" s="1"/>
  <c r="W84"/>
  <c r="V84"/>
  <c r="X84" s="1"/>
  <c r="Q84"/>
  <c r="P84"/>
  <c r="U83"/>
  <c r="S83"/>
  <c r="R83"/>
  <c r="M83"/>
  <c r="L83"/>
  <c r="K83"/>
  <c r="I83"/>
  <c r="H83"/>
  <c r="F83"/>
  <c r="E83"/>
  <c r="D83"/>
  <c r="C83"/>
  <c r="W82"/>
  <c r="W83" s="1"/>
  <c r="Q82"/>
  <c r="Q83" s="1"/>
  <c r="O82"/>
  <c r="N82"/>
  <c r="J82"/>
  <c r="P82" s="1"/>
  <c r="P83" s="1"/>
  <c r="U81"/>
  <c r="S81"/>
  <c r="R81"/>
  <c r="M81"/>
  <c r="L81"/>
  <c r="I81"/>
  <c r="H81"/>
  <c r="F81"/>
  <c r="E81"/>
  <c r="D81"/>
  <c r="C81"/>
  <c r="W80"/>
  <c r="K80"/>
  <c r="Q80" s="1"/>
  <c r="Q81" s="1"/>
  <c r="J80"/>
  <c r="P80" s="1"/>
  <c r="I80"/>
  <c r="W79"/>
  <c r="W81" s="1"/>
  <c r="N79"/>
  <c r="K79"/>
  <c r="K81" s="1"/>
  <c r="O81" s="1"/>
  <c r="J79"/>
  <c r="I79"/>
  <c r="O79" s="1"/>
  <c r="W78"/>
  <c r="V78"/>
  <c r="X78" s="1"/>
  <c r="Q78"/>
  <c r="P78"/>
  <c r="H77"/>
  <c r="S76"/>
  <c r="R76"/>
  <c r="R77" s="1"/>
  <c r="M76"/>
  <c r="H76"/>
  <c r="F76"/>
  <c r="E76"/>
  <c r="D76"/>
  <c r="D77" s="1"/>
  <c r="C76"/>
  <c r="C77" s="1"/>
  <c r="W75"/>
  <c r="P75"/>
  <c r="J75"/>
  <c r="I75"/>
  <c r="K75" s="1"/>
  <c r="W74"/>
  <c r="Q74"/>
  <c r="K74"/>
  <c r="O74" s="1"/>
  <c r="J74"/>
  <c r="I74"/>
  <c r="W73"/>
  <c r="J73"/>
  <c r="I73"/>
  <c r="K73" s="1"/>
  <c r="Q73" s="1"/>
  <c r="W72"/>
  <c r="K72"/>
  <c r="J72"/>
  <c r="I72"/>
  <c r="W71"/>
  <c r="J71"/>
  <c r="P71" s="1"/>
  <c r="I71"/>
  <c r="K71" s="1"/>
  <c r="Q71" s="1"/>
  <c r="W70"/>
  <c r="N70"/>
  <c r="K70"/>
  <c r="O70" s="1"/>
  <c r="J70"/>
  <c r="P70" s="1"/>
  <c r="I70"/>
  <c r="W69"/>
  <c r="J69"/>
  <c r="P69" s="1"/>
  <c r="I69"/>
  <c r="K69" s="1"/>
  <c r="Q69" s="1"/>
  <c r="W68"/>
  <c r="P68"/>
  <c r="N68"/>
  <c r="J68"/>
  <c r="I68"/>
  <c r="K68" s="1"/>
  <c r="W67"/>
  <c r="P67"/>
  <c r="J67"/>
  <c r="N67" s="1"/>
  <c r="I67"/>
  <c r="K67" s="1"/>
  <c r="W66"/>
  <c r="J66"/>
  <c r="I66"/>
  <c r="K66" s="1"/>
  <c r="Q66" s="1"/>
  <c r="W65"/>
  <c r="J65"/>
  <c r="L65" s="1"/>
  <c r="I65"/>
  <c r="K65" s="1"/>
  <c r="Q65" s="1"/>
  <c r="W64"/>
  <c r="J64"/>
  <c r="I64"/>
  <c r="K64" s="1"/>
  <c r="W63"/>
  <c r="J63"/>
  <c r="I63"/>
  <c r="K63" s="1"/>
  <c r="Q63" s="1"/>
  <c r="W62"/>
  <c r="N62"/>
  <c r="K62"/>
  <c r="O62" s="1"/>
  <c r="J62"/>
  <c r="L62" s="1"/>
  <c r="L76" s="1"/>
  <c r="L77" s="1"/>
  <c r="I62"/>
  <c r="W61"/>
  <c r="P61"/>
  <c r="J61"/>
  <c r="I61"/>
  <c r="K61" s="1"/>
  <c r="Q61" s="1"/>
  <c r="W60"/>
  <c r="J60"/>
  <c r="P60" s="1"/>
  <c r="I60"/>
  <c r="K60" s="1"/>
  <c r="Q60" s="1"/>
  <c r="W59"/>
  <c r="J59"/>
  <c r="P59" s="1"/>
  <c r="I59"/>
  <c r="K59" s="1"/>
  <c r="W58"/>
  <c r="K58"/>
  <c r="O58" s="1"/>
  <c r="J58"/>
  <c r="I58"/>
  <c r="W57"/>
  <c r="J57"/>
  <c r="I57"/>
  <c r="K57" s="1"/>
  <c r="Q57" s="1"/>
  <c r="W56"/>
  <c r="J56"/>
  <c r="I56"/>
  <c r="K56" s="1"/>
  <c r="W55"/>
  <c r="N55"/>
  <c r="J55"/>
  <c r="P55" s="1"/>
  <c r="I55"/>
  <c r="K55" s="1"/>
  <c r="Q55" s="1"/>
  <c r="W54"/>
  <c r="W76" s="1"/>
  <c r="W77" s="1"/>
  <c r="P54"/>
  <c r="P76" s="1"/>
  <c r="P77" s="1"/>
  <c r="N54"/>
  <c r="J54"/>
  <c r="I54"/>
  <c r="K54" s="1"/>
  <c r="O54" s="1"/>
  <c r="U52"/>
  <c r="S52"/>
  <c r="R52"/>
  <c r="M52"/>
  <c r="M77" s="1"/>
  <c r="L52"/>
  <c r="I52"/>
  <c r="H52"/>
  <c r="F52"/>
  <c r="E52"/>
  <c r="D52"/>
  <c r="C52"/>
  <c r="W51"/>
  <c r="N51"/>
  <c r="J51"/>
  <c r="P51" s="1"/>
  <c r="I51"/>
  <c r="K51" s="1"/>
  <c r="Q51" s="1"/>
  <c r="W50"/>
  <c r="P50"/>
  <c r="K50"/>
  <c r="J50"/>
  <c r="I50"/>
  <c r="W49"/>
  <c r="P49"/>
  <c r="J49"/>
  <c r="I49"/>
  <c r="K49" s="1"/>
  <c r="Q49" s="1"/>
  <c r="W48"/>
  <c r="J48"/>
  <c r="P48" s="1"/>
  <c r="I48"/>
  <c r="K48" s="1"/>
  <c r="Q48" s="1"/>
  <c r="W47"/>
  <c r="V47"/>
  <c r="X47" s="1"/>
  <c r="Q47"/>
  <c r="P47"/>
  <c r="W46"/>
  <c r="V46"/>
  <c r="X46" s="1"/>
  <c r="Q46"/>
  <c r="P46"/>
  <c r="S44"/>
  <c r="S45" s="1"/>
  <c r="M44"/>
  <c r="M45" s="1"/>
  <c r="H44"/>
  <c r="H45" s="1"/>
  <c r="F44"/>
  <c r="F45" s="1"/>
  <c r="E44"/>
  <c r="E45" s="1"/>
  <c r="D44"/>
  <c r="D45" s="1"/>
  <c r="C44"/>
  <c r="C45" s="1"/>
  <c r="P43"/>
  <c r="J43"/>
  <c r="I43"/>
  <c r="K43" s="1"/>
  <c r="Q43" s="1"/>
  <c r="J42"/>
  <c r="N42" s="1"/>
  <c r="I42"/>
  <c r="K42" s="1"/>
  <c r="J41"/>
  <c r="P41" s="1"/>
  <c r="I41"/>
  <c r="J40"/>
  <c r="I40"/>
  <c r="K40" s="1"/>
  <c r="Q40" s="1"/>
  <c r="J39"/>
  <c r="I39"/>
  <c r="K39" s="1"/>
  <c r="Q39" s="1"/>
  <c r="W38"/>
  <c r="K38"/>
  <c r="J38"/>
  <c r="N38" s="1"/>
  <c r="I38"/>
  <c r="J37"/>
  <c r="P37" s="1"/>
  <c r="I37"/>
  <c r="K37" s="1"/>
  <c r="Q37" s="1"/>
  <c r="J36"/>
  <c r="N36" s="1"/>
  <c r="I36"/>
  <c r="K36" s="1"/>
  <c r="J35"/>
  <c r="P35" s="1"/>
  <c r="I35"/>
  <c r="K35" s="1"/>
  <c r="Q35" s="1"/>
  <c r="J34"/>
  <c r="I34"/>
  <c r="K34" s="1"/>
  <c r="Q34" s="1"/>
  <c r="N33"/>
  <c r="J33"/>
  <c r="P33" s="1"/>
  <c r="I33"/>
  <c r="K33" s="1"/>
  <c r="Q33" s="1"/>
  <c r="Q32"/>
  <c r="K32"/>
  <c r="O32" s="1"/>
  <c r="J32"/>
  <c r="N32" s="1"/>
  <c r="I32"/>
  <c r="O31"/>
  <c r="N31"/>
  <c r="J31"/>
  <c r="P31" s="1"/>
  <c r="I31"/>
  <c r="K31" s="1"/>
  <c r="Q31" s="1"/>
  <c r="K30"/>
  <c r="O30" s="1"/>
  <c r="J30"/>
  <c r="N30" s="1"/>
  <c r="I30"/>
  <c r="J29"/>
  <c r="P29" s="1"/>
  <c r="I29"/>
  <c r="K29" s="1"/>
  <c r="Q29" s="1"/>
  <c r="J28"/>
  <c r="I28"/>
  <c r="K28" s="1"/>
  <c r="Q28" s="1"/>
  <c r="N27"/>
  <c r="J27"/>
  <c r="P27" s="1"/>
  <c r="I27"/>
  <c r="K27" s="1"/>
  <c r="Q27" s="1"/>
  <c r="Q26"/>
  <c r="K26"/>
  <c r="J26"/>
  <c r="I26"/>
  <c r="J25"/>
  <c r="P25" s="1"/>
  <c r="I25"/>
  <c r="K25" s="1"/>
  <c r="Q25" s="1"/>
  <c r="J24"/>
  <c r="N24" s="1"/>
  <c r="I24"/>
  <c r="K24" s="1"/>
  <c r="J23"/>
  <c r="P23" s="1"/>
  <c r="P44" s="1"/>
  <c r="P45" s="1"/>
  <c r="I23"/>
  <c r="K23" s="1"/>
  <c r="Q23" s="1"/>
  <c r="O22"/>
  <c r="V21"/>
  <c r="V45" s="1"/>
  <c r="U21"/>
  <c r="S21"/>
  <c r="R21"/>
  <c r="M21"/>
  <c r="L21"/>
  <c r="I21"/>
  <c r="H21"/>
  <c r="F21"/>
  <c r="E21"/>
  <c r="D21"/>
  <c r="C21"/>
  <c r="W20"/>
  <c r="N20"/>
  <c r="K20"/>
  <c r="O20" s="1"/>
  <c r="J20"/>
  <c r="P20" s="1"/>
  <c r="I20"/>
  <c r="W19"/>
  <c r="J19"/>
  <c r="P19" s="1"/>
  <c r="I19"/>
  <c r="K19" s="1"/>
  <c r="Q19" s="1"/>
  <c r="W18"/>
  <c r="Q18"/>
  <c r="K18"/>
  <c r="J18"/>
  <c r="N18" s="1"/>
  <c r="I18"/>
  <c r="O18" s="1"/>
  <c r="W17"/>
  <c r="W21" s="1"/>
  <c r="N17"/>
  <c r="J17"/>
  <c r="I17"/>
  <c r="K17" s="1"/>
  <c r="K16"/>
  <c r="J16"/>
  <c r="K15"/>
  <c r="J15"/>
  <c r="K14"/>
  <c r="J14"/>
  <c r="K13"/>
  <c r="J13"/>
  <c r="K12"/>
  <c r="J12"/>
  <c r="K11"/>
  <c r="J11"/>
  <c r="K10"/>
  <c r="J10"/>
  <c r="K9"/>
  <c r="J9"/>
  <c r="N8"/>
  <c r="K8"/>
  <c r="J8"/>
  <c r="K7"/>
  <c r="J7"/>
  <c r="O138" l="1"/>
  <c r="Q138"/>
  <c r="O364"/>
  <c r="Q364"/>
  <c r="O36"/>
  <c r="Q36"/>
  <c r="O196"/>
  <c r="Q196"/>
  <c r="O252"/>
  <c r="Q252"/>
  <c r="O300"/>
  <c r="Q300"/>
  <c r="O24"/>
  <c r="Q24"/>
  <c r="O68"/>
  <c r="Q68"/>
  <c r="O42"/>
  <c r="Q42"/>
  <c r="O128"/>
  <c r="Q128"/>
  <c r="O205"/>
  <c r="Q205"/>
  <c r="O281"/>
  <c r="Q281"/>
  <c r="O285"/>
  <c r="Q285"/>
  <c r="O310"/>
  <c r="Q310"/>
  <c r="O372"/>
  <c r="Q372"/>
  <c r="N333"/>
  <c r="P63"/>
  <c r="L63"/>
  <c r="N63" s="1"/>
  <c r="N64"/>
  <c r="L64"/>
  <c r="V144"/>
  <c r="X142"/>
  <c r="X144" s="1"/>
  <c r="P196"/>
  <c r="J211"/>
  <c r="N211" s="1"/>
  <c r="X238"/>
  <c r="X239" s="1"/>
  <c r="V239"/>
  <c r="W52"/>
  <c r="U121"/>
  <c r="Q258"/>
  <c r="J140"/>
  <c r="N140" s="1"/>
  <c r="S188"/>
  <c r="W250"/>
  <c r="O270"/>
  <c r="N23"/>
  <c r="N37"/>
  <c r="O51"/>
  <c r="E77"/>
  <c r="J52"/>
  <c r="N52" s="1"/>
  <c r="O55"/>
  <c r="Q58"/>
  <c r="P62"/>
  <c r="N69"/>
  <c r="F77"/>
  <c r="S77"/>
  <c r="O83"/>
  <c r="Q93"/>
  <c r="N94"/>
  <c r="Q100"/>
  <c r="W102"/>
  <c r="P132"/>
  <c r="J134"/>
  <c r="N134" s="1"/>
  <c r="N137"/>
  <c r="Q169"/>
  <c r="W186"/>
  <c r="W187" s="1"/>
  <c r="Q174"/>
  <c r="N176"/>
  <c r="M188"/>
  <c r="W211"/>
  <c r="N207"/>
  <c r="N221"/>
  <c r="N229"/>
  <c r="Q233"/>
  <c r="N238"/>
  <c r="W243"/>
  <c r="W258"/>
  <c r="K261"/>
  <c r="O261" s="1"/>
  <c r="K264"/>
  <c r="Q264" s="1"/>
  <c r="Q265" s="1"/>
  <c r="P269"/>
  <c r="Q275"/>
  <c r="Q276" s="1"/>
  <c r="O280"/>
  <c r="K326"/>
  <c r="O326" s="1"/>
  <c r="O284"/>
  <c r="Q287"/>
  <c r="O290"/>
  <c r="N291"/>
  <c r="O292"/>
  <c r="P296"/>
  <c r="Q304"/>
  <c r="O306"/>
  <c r="N307"/>
  <c r="N309"/>
  <c r="N322"/>
  <c r="P343"/>
  <c r="P344" s="1"/>
  <c r="Q368"/>
  <c r="N369"/>
  <c r="N371"/>
  <c r="P376"/>
  <c r="N379"/>
  <c r="E381"/>
  <c r="X274"/>
  <c r="X276" s="1"/>
  <c r="V276"/>
  <c r="X348"/>
  <c r="X358" s="1"/>
  <c r="X381" s="1"/>
  <c r="V358"/>
  <c r="V381" s="1"/>
  <c r="J344"/>
  <c r="P42"/>
  <c r="D121"/>
  <c r="W134"/>
  <c r="O209"/>
  <c r="J243"/>
  <c r="W358"/>
  <c r="J21"/>
  <c r="O23"/>
  <c r="N35"/>
  <c r="O63"/>
  <c r="O69"/>
  <c r="J81"/>
  <c r="N81"/>
  <c r="J83"/>
  <c r="N83" s="1"/>
  <c r="C121"/>
  <c r="H121"/>
  <c r="N125"/>
  <c r="P128"/>
  <c r="Q132"/>
  <c r="N133"/>
  <c r="O137"/>
  <c r="W165"/>
  <c r="W166" s="1"/>
  <c r="W188" s="1"/>
  <c r="Q192"/>
  <c r="N194"/>
  <c r="Q208"/>
  <c r="N209"/>
  <c r="Q229"/>
  <c r="O230"/>
  <c r="N264"/>
  <c r="Q269"/>
  <c r="N270"/>
  <c r="P292"/>
  <c r="N293"/>
  <c r="Q296"/>
  <c r="O307"/>
  <c r="P310"/>
  <c r="P317"/>
  <c r="Q318"/>
  <c r="Q322"/>
  <c r="J339"/>
  <c r="W344"/>
  <c r="N357"/>
  <c r="P360"/>
  <c r="P372"/>
  <c r="Q376"/>
  <c r="F381"/>
  <c r="S381"/>
  <c r="X295"/>
  <c r="X326" s="1"/>
  <c r="X340" s="1"/>
  <c r="V326"/>
  <c r="V340" s="1"/>
  <c r="W140"/>
  <c r="V272"/>
  <c r="O38"/>
  <c r="Q38"/>
  <c r="J44"/>
  <c r="P40"/>
  <c r="P57"/>
  <c r="O64"/>
  <c r="Q64"/>
  <c r="P66"/>
  <c r="Q72"/>
  <c r="P74"/>
  <c r="N74"/>
  <c r="P112"/>
  <c r="P114" s="1"/>
  <c r="Q143"/>
  <c r="Q151"/>
  <c r="P179"/>
  <c r="Q94"/>
  <c r="O94"/>
  <c r="I102"/>
  <c r="K99"/>
  <c r="K102" s="1"/>
  <c r="O102" s="1"/>
  <c r="P106"/>
  <c r="P108" s="1"/>
  <c r="J108"/>
  <c r="N108" s="1"/>
  <c r="Q117"/>
  <c r="Q133"/>
  <c r="O133"/>
  <c r="N175"/>
  <c r="P175"/>
  <c r="Q184"/>
  <c r="J120"/>
  <c r="P116"/>
  <c r="P120" s="1"/>
  <c r="K125"/>
  <c r="I134"/>
  <c r="O130"/>
  <c r="Q130"/>
  <c r="K139"/>
  <c r="I140"/>
  <c r="K142"/>
  <c r="I144"/>
  <c r="Q155"/>
  <c r="Q160"/>
  <c r="O176"/>
  <c r="Q176"/>
  <c r="P183"/>
  <c r="E188"/>
  <c r="O37"/>
  <c r="O17"/>
  <c r="N21"/>
  <c r="Q30"/>
  <c r="O33"/>
  <c r="P52"/>
  <c r="I90"/>
  <c r="L166"/>
  <c r="F188"/>
  <c r="F340" s="1"/>
  <c r="F345" s="1"/>
  <c r="F382" s="1"/>
  <c r="R188"/>
  <c r="P39"/>
  <c r="Q56"/>
  <c r="P58"/>
  <c r="N58"/>
  <c r="N65"/>
  <c r="P65"/>
  <c r="P73"/>
  <c r="O126"/>
  <c r="Q126"/>
  <c r="Q156"/>
  <c r="O136"/>
  <c r="K140"/>
  <c r="O140" s="1"/>
  <c r="Q136"/>
  <c r="Q152"/>
  <c r="Q163"/>
  <c r="K21"/>
  <c r="Q17"/>
  <c r="K41"/>
  <c r="I44"/>
  <c r="I45" s="1"/>
  <c r="Q59"/>
  <c r="Q67"/>
  <c r="O67"/>
  <c r="Q75"/>
  <c r="K90"/>
  <c r="Q86"/>
  <c r="Q90" s="1"/>
  <c r="O86"/>
  <c r="O95"/>
  <c r="Q95"/>
  <c r="Q113"/>
  <c r="Q129"/>
  <c r="O129"/>
  <c r="Q148"/>
  <c r="K165"/>
  <c r="Q159"/>
  <c r="Q164"/>
  <c r="Q180"/>
  <c r="O21"/>
  <c r="O27"/>
  <c r="O35"/>
  <c r="J76"/>
  <c r="C188"/>
  <c r="C340" s="1"/>
  <c r="C345" s="1"/>
  <c r="C382" s="1"/>
  <c r="N237"/>
  <c r="N239"/>
  <c r="P237"/>
  <c r="P239" s="1"/>
  <c r="N247"/>
  <c r="P247"/>
  <c r="P250" s="1"/>
  <c r="J250"/>
  <c r="N250" s="1"/>
  <c r="N253"/>
  <c r="P253"/>
  <c r="P254" s="1"/>
  <c r="O283"/>
  <c r="Q283"/>
  <c r="O302"/>
  <c r="Q302"/>
  <c r="O342"/>
  <c r="Q342"/>
  <c r="P352"/>
  <c r="Q356"/>
  <c r="O370"/>
  <c r="Q370"/>
  <c r="N374"/>
  <c r="P374"/>
  <c r="K120"/>
  <c r="Q116"/>
  <c r="Q120" s="1"/>
  <c r="J165"/>
  <c r="J166" s="1"/>
  <c r="P201"/>
  <c r="O231"/>
  <c r="Q231"/>
  <c r="I272"/>
  <c r="K267"/>
  <c r="K274"/>
  <c r="K276" s="1"/>
  <c r="O276" s="1"/>
  <c r="I276"/>
  <c r="N281"/>
  <c r="P281"/>
  <c r="O291"/>
  <c r="O298"/>
  <c r="Q298"/>
  <c r="N302"/>
  <c r="P302"/>
  <c r="O312"/>
  <c r="Q312"/>
  <c r="Q314"/>
  <c r="Q315"/>
  <c r="P319"/>
  <c r="Q324"/>
  <c r="P325"/>
  <c r="P338"/>
  <c r="N338"/>
  <c r="J358"/>
  <c r="N358" s="1"/>
  <c r="P348"/>
  <c r="Q352"/>
  <c r="O366"/>
  <c r="Q366"/>
  <c r="N370"/>
  <c r="P370"/>
  <c r="K92"/>
  <c r="I96"/>
  <c r="J114"/>
  <c r="N114" s="1"/>
  <c r="I186"/>
  <c r="I187" s="1"/>
  <c r="K170"/>
  <c r="K186" s="1"/>
  <c r="Q201"/>
  <c r="O207"/>
  <c r="Q207"/>
  <c r="O214"/>
  <c r="Q214"/>
  <c r="N218"/>
  <c r="P218"/>
  <c r="K234"/>
  <c r="O234" s="1"/>
  <c r="O227"/>
  <c r="Q227"/>
  <c r="Q228"/>
  <c r="O228"/>
  <c r="O248"/>
  <c r="Q248"/>
  <c r="O271"/>
  <c r="Q271"/>
  <c r="Q286"/>
  <c r="O286"/>
  <c r="O288"/>
  <c r="Q288"/>
  <c r="O294"/>
  <c r="Q294"/>
  <c r="N298"/>
  <c r="P298"/>
  <c r="O308"/>
  <c r="Q308"/>
  <c r="N312"/>
  <c r="P312"/>
  <c r="Q320"/>
  <c r="Q321"/>
  <c r="K333"/>
  <c r="O333" s="1"/>
  <c r="O330"/>
  <c r="Q330"/>
  <c r="Q333" s="1"/>
  <c r="P335"/>
  <c r="K336"/>
  <c r="I339"/>
  <c r="K348"/>
  <c r="I358"/>
  <c r="Q353"/>
  <c r="K361"/>
  <c r="K380" s="1"/>
  <c r="O380" s="1"/>
  <c r="I380"/>
  <c r="O362"/>
  <c r="Q362"/>
  <c r="N366"/>
  <c r="P366"/>
  <c r="O378"/>
  <c r="Q378"/>
  <c r="H188"/>
  <c r="N272"/>
  <c r="P24"/>
  <c r="P26"/>
  <c r="P30"/>
  <c r="P32"/>
  <c r="O221"/>
  <c r="P258"/>
  <c r="O301"/>
  <c r="O369"/>
  <c r="P38"/>
  <c r="Q50"/>
  <c r="Q52" s="1"/>
  <c r="Q54"/>
  <c r="P56"/>
  <c r="Q62"/>
  <c r="P64"/>
  <c r="O65"/>
  <c r="Q70"/>
  <c r="P72"/>
  <c r="O90"/>
  <c r="J102"/>
  <c r="N102" s="1"/>
  <c r="I108"/>
  <c r="W114"/>
  <c r="W121" s="1"/>
  <c r="I114"/>
  <c r="I121" s="1"/>
  <c r="F121"/>
  <c r="S121"/>
  <c r="M121"/>
  <c r="I165"/>
  <c r="I166" s="1"/>
  <c r="P193"/>
  <c r="Q194"/>
  <c r="P197"/>
  <c r="Q198"/>
  <c r="K211"/>
  <c r="O211" s="1"/>
  <c r="O217"/>
  <c r="N265"/>
  <c r="W272"/>
  <c r="I326"/>
  <c r="O297"/>
  <c r="O311"/>
  <c r="N344"/>
  <c r="N210"/>
  <c r="P210"/>
  <c r="O222"/>
  <c r="Q222"/>
  <c r="N230"/>
  <c r="P230"/>
  <c r="P234" s="1"/>
  <c r="K265"/>
  <c r="O265" s="1"/>
  <c r="N267"/>
  <c r="P267"/>
  <c r="P272" s="1"/>
  <c r="N285"/>
  <c r="P285"/>
  <c r="N305"/>
  <c r="P305"/>
  <c r="P323"/>
  <c r="L337"/>
  <c r="N337" s="1"/>
  <c r="I344"/>
  <c r="K343"/>
  <c r="K344" s="1"/>
  <c r="K108"/>
  <c r="O108" s="1"/>
  <c r="J144"/>
  <c r="N144" s="1"/>
  <c r="N206"/>
  <c r="P206"/>
  <c r="O218"/>
  <c r="Q218"/>
  <c r="N222"/>
  <c r="P222"/>
  <c r="Q232"/>
  <c r="O232"/>
  <c r="I250"/>
  <c r="K247"/>
  <c r="I254"/>
  <c r="K253"/>
  <c r="N86"/>
  <c r="J90"/>
  <c r="N90" s="1"/>
  <c r="J96"/>
  <c r="N96" s="1"/>
  <c r="N93"/>
  <c r="K114"/>
  <c r="O114" s="1"/>
  <c r="Q110"/>
  <c r="Q202"/>
  <c r="O210"/>
  <c r="Q210"/>
  <c r="N214"/>
  <c r="J225"/>
  <c r="N225" s="1"/>
  <c r="P214"/>
  <c r="Q241"/>
  <c r="I243"/>
  <c r="K242"/>
  <c r="K243" s="1"/>
  <c r="N271"/>
  <c r="P271"/>
  <c r="Q282"/>
  <c r="O282"/>
  <c r="N288"/>
  <c r="P288"/>
  <c r="N294"/>
  <c r="P294"/>
  <c r="O305"/>
  <c r="Q305"/>
  <c r="N308"/>
  <c r="P308"/>
  <c r="O317"/>
  <c r="Q317"/>
  <c r="N318"/>
  <c r="P318"/>
  <c r="Q337"/>
  <c r="O337"/>
  <c r="Q349"/>
  <c r="P356"/>
  <c r="N362"/>
  <c r="J380"/>
  <c r="P362"/>
  <c r="O374"/>
  <c r="Q374"/>
  <c r="N378"/>
  <c r="P378"/>
  <c r="M340"/>
  <c r="M345" s="1"/>
  <c r="P18"/>
  <c r="Q20"/>
  <c r="P28"/>
  <c r="P34"/>
  <c r="P36"/>
  <c r="K76"/>
  <c r="K225"/>
  <c r="O225" s="1"/>
  <c r="P17"/>
  <c r="P21" s="1"/>
  <c r="K52"/>
  <c r="O52"/>
  <c r="I76"/>
  <c r="I77" s="1"/>
  <c r="P95"/>
  <c r="P96" s="1"/>
  <c r="Q98"/>
  <c r="P101"/>
  <c r="P102" s="1"/>
  <c r="Q104"/>
  <c r="Q108" s="1"/>
  <c r="E121"/>
  <c r="N120"/>
  <c r="R121"/>
  <c r="R340" s="1"/>
  <c r="R345" s="1"/>
  <c r="R382" s="1"/>
  <c r="L121"/>
  <c r="P126"/>
  <c r="P134" s="1"/>
  <c r="P130"/>
  <c r="P136"/>
  <c r="P140" s="1"/>
  <c r="P143"/>
  <c r="P144" s="1"/>
  <c r="P148"/>
  <c r="P152"/>
  <c r="P156"/>
  <c r="P160"/>
  <c r="P164"/>
  <c r="P170"/>
  <c r="P186" s="1"/>
  <c r="P187" s="1"/>
  <c r="Q171"/>
  <c r="O175"/>
  <c r="D188"/>
  <c r="D340" s="1"/>
  <c r="D345" s="1"/>
  <c r="D382" s="1"/>
  <c r="J186"/>
  <c r="U188"/>
  <c r="O193"/>
  <c r="O197"/>
  <c r="I234"/>
  <c r="J254"/>
  <c r="N254" s="1"/>
  <c r="P380"/>
  <c r="J258"/>
  <c r="J276"/>
  <c r="N275"/>
  <c r="K339"/>
  <c r="O339" s="1"/>
  <c r="O335"/>
  <c r="L336"/>
  <c r="N336" s="1"/>
  <c r="P79"/>
  <c r="P81" s="1"/>
  <c r="I211"/>
  <c r="K258"/>
  <c r="P260"/>
  <c r="P261" s="1"/>
  <c r="P289"/>
  <c r="O295"/>
  <c r="O299"/>
  <c r="O303"/>
  <c r="P306"/>
  <c r="O309"/>
  <c r="P313"/>
  <c r="Q335"/>
  <c r="H340"/>
  <c r="H345" s="1"/>
  <c r="H382" s="1"/>
  <c r="O367"/>
  <c r="O371"/>
  <c r="O375"/>
  <c r="O379"/>
  <c r="I239"/>
  <c r="K237"/>
  <c r="J326"/>
  <c r="N326" s="1"/>
  <c r="N279"/>
  <c r="O360"/>
  <c r="P192"/>
  <c r="I225"/>
  <c r="P243"/>
  <c r="J234"/>
  <c r="N234" s="1"/>
  <c r="J265"/>
  <c r="P211" l="1"/>
  <c r="O264"/>
  <c r="Q211"/>
  <c r="Q326"/>
  <c r="I188"/>
  <c r="I340" s="1"/>
  <c r="I345" s="1"/>
  <c r="N166"/>
  <c r="E340"/>
  <c r="E345" s="1"/>
  <c r="E382" s="1"/>
  <c r="Q225"/>
  <c r="S340"/>
  <c r="S345" s="1"/>
  <c r="S382" s="1"/>
  <c r="Q234"/>
  <c r="P358"/>
  <c r="P381" s="1"/>
  <c r="Q165"/>
  <c r="Q166" s="1"/>
  <c r="Q21"/>
  <c r="P326"/>
  <c r="M382"/>
  <c r="Q237"/>
  <c r="Q239" s="1"/>
  <c r="O237"/>
  <c r="K239"/>
  <c r="O239" s="1"/>
  <c r="N76"/>
  <c r="J77"/>
  <c r="N77" s="1"/>
  <c r="N186"/>
  <c r="J187"/>
  <c r="Q247"/>
  <c r="Q250" s="1"/>
  <c r="K250"/>
  <c r="O250" s="1"/>
  <c r="O247"/>
  <c r="K358"/>
  <c r="O358" s="1"/>
  <c r="Q348"/>
  <c r="Q358" s="1"/>
  <c r="Q267"/>
  <c r="Q272" s="1"/>
  <c r="O267"/>
  <c r="K272"/>
  <c r="O272" s="1"/>
  <c r="Q139"/>
  <c r="O139"/>
  <c r="N380"/>
  <c r="J381"/>
  <c r="Q242"/>
  <c r="Q253"/>
  <c r="Q254" s="1"/>
  <c r="O253"/>
  <c r="K254"/>
  <c r="O254" s="1"/>
  <c r="Q343"/>
  <c r="Q344" s="1"/>
  <c r="O343"/>
  <c r="Q336"/>
  <c r="O336"/>
  <c r="Q142"/>
  <c r="Q144" s="1"/>
  <c r="K144"/>
  <c r="O144" s="1"/>
  <c r="P336"/>
  <c r="Q114"/>
  <c r="P165"/>
  <c r="P166" s="1"/>
  <c r="P188" s="1"/>
  <c r="L188"/>
  <c r="N276"/>
  <c r="N121"/>
  <c r="N165"/>
  <c r="J121"/>
  <c r="K187"/>
  <c r="O186"/>
  <c r="Q361"/>
  <c r="Q380" s="1"/>
  <c r="Q381" s="1"/>
  <c r="O361"/>
  <c r="Q92"/>
  <c r="Q96" s="1"/>
  <c r="O92"/>
  <c r="K96"/>
  <c r="O96" s="1"/>
  <c r="K166"/>
  <c r="O166" s="1"/>
  <c r="O165"/>
  <c r="Q125"/>
  <c r="Q134" s="1"/>
  <c r="K134"/>
  <c r="O134" s="1"/>
  <c r="O125"/>
  <c r="K77"/>
  <c r="O77" s="1"/>
  <c r="O76"/>
  <c r="Q170"/>
  <c r="Q186" s="1"/>
  <c r="Q187" s="1"/>
  <c r="O170"/>
  <c r="O344"/>
  <c r="K385"/>
  <c r="Q41"/>
  <c r="K44"/>
  <c r="O44" s="1"/>
  <c r="Q99"/>
  <c r="Q102" s="1"/>
  <c r="Q121" s="1"/>
  <c r="O99"/>
  <c r="N44"/>
  <c r="J45"/>
  <c r="N45" s="1"/>
  <c r="K381"/>
  <c r="Q339"/>
  <c r="P121"/>
  <c r="Q243"/>
  <c r="P337"/>
  <c r="L339"/>
  <c r="O120"/>
  <c r="Q76"/>
  <c r="Q77" s="1"/>
  <c r="I381"/>
  <c r="Q140"/>
  <c r="P339" l="1"/>
  <c r="Q188"/>
  <c r="I382"/>
  <c r="P340"/>
  <c r="P345" s="1"/>
  <c r="P382" s="1"/>
  <c r="K188"/>
  <c r="O188" s="1"/>
  <c r="O187"/>
  <c r="L340"/>
  <c r="N339"/>
  <c r="K121"/>
  <c r="O121" s="1"/>
  <c r="O381"/>
  <c r="Q45"/>
  <c r="Q44"/>
  <c r="J188"/>
  <c r="J340" s="1"/>
  <c r="J345" s="1"/>
  <c r="J382" s="1"/>
  <c r="N187"/>
  <c r="N381"/>
  <c r="K45"/>
  <c r="O45" s="1"/>
  <c r="N188" l="1"/>
  <c r="Q340"/>
  <c r="Q345" s="1"/>
  <c r="Q382" s="1"/>
  <c r="N340"/>
  <c r="L345"/>
  <c r="K340"/>
  <c r="N345" l="1"/>
  <c r="L382"/>
  <c r="N382" s="1"/>
  <c r="O340"/>
  <c r="K345"/>
  <c r="O345" l="1"/>
  <c r="K382"/>
  <c r="K384" l="1"/>
  <c r="K386" s="1"/>
  <c r="K387" s="1"/>
  <c r="O382"/>
  <c r="O391" i="91" l="1"/>
  <c r="W389"/>
  <c r="V389"/>
  <c r="X389" s="1"/>
  <c r="M389"/>
  <c r="K389"/>
  <c r="J389"/>
  <c r="P389" s="1"/>
  <c r="I389"/>
  <c r="S380"/>
  <c r="R380"/>
  <c r="M380"/>
  <c r="M381" s="1"/>
  <c r="H380"/>
  <c r="H381" s="1"/>
  <c r="F380"/>
  <c r="F381" s="1"/>
  <c r="E380"/>
  <c r="D380"/>
  <c r="C380"/>
  <c r="C381" s="1"/>
  <c r="W379"/>
  <c r="J379"/>
  <c r="N379" s="1"/>
  <c r="I379"/>
  <c r="K379" s="1"/>
  <c r="W378"/>
  <c r="N378"/>
  <c r="K378"/>
  <c r="O378" s="1"/>
  <c r="J378"/>
  <c r="P378" s="1"/>
  <c r="I378"/>
  <c r="W377"/>
  <c r="K377"/>
  <c r="Q377" s="1"/>
  <c r="J377"/>
  <c r="P377" s="1"/>
  <c r="I377"/>
  <c r="W376"/>
  <c r="J376"/>
  <c r="I376"/>
  <c r="K376" s="1"/>
  <c r="W375"/>
  <c r="P375"/>
  <c r="K375"/>
  <c r="O375" s="1"/>
  <c r="J375"/>
  <c r="N375" s="1"/>
  <c r="I375"/>
  <c r="W374"/>
  <c r="P374"/>
  <c r="J374"/>
  <c r="N374" s="1"/>
  <c r="I374"/>
  <c r="K374" s="1"/>
  <c r="W373"/>
  <c r="J373"/>
  <c r="N373" s="1"/>
  <c r="I373"/>
  <c r="K373" s="1"/>
  <c r="O373" s="1"/>
  <c r="W372"/>
  <c r="N372"/>
  <c r="J372"/>
  <c r="P372" s="1"/>
  <c r="I372"/>
  <c r="K372" s="1"/>
  <c r="W371"/>
  <c r="P371"/>
  <c r="N371"/>
  <c r="J371"/>
  <c r="I371"/>
  <c r="K371" s="1"/>
  <c r="O371" s="1"/>
  <c r="W370"/>
  <c r="J370"/>
  <c r="P370" s="1"/>
  <c r="I370"/>
  <c r="K370" s="1"/>
  <c r="W369"/>
  <c r="K369"/>
  <c r="O369" s="1"/>
  <c r="J369"/>
  <c r="I369"/>
  <c r="W368"/>
  <c r="J368"/>
  <c r="I368"/>
  <c r="K368" s="1"/>
  <c r="W367"/>
  <c r="P367"/>
  <c r="K367"/>
  <c r="O367" s="1"/>
  <c r="J367"/>
  <c r="N367" s="1"/>
  <c r="I367"/>
  <c r="W366"/>
  <c r="P366"/>
  <c r="J366"/>
  <c r="N366" s="1"/>
  <c r="I366"/>
  <c r="K366" s="1"/>
  <c r="W365"/>
  <c r="P365"/>
  <c r="J365"/>
  <c r="I365"/>
  <c r="K365" s="1"/>
  <c r="Q365" s="1"/>
  <c r="W364"/>
  <c r="K364"/>
  <c r="O364" s="1"/>
  <c r="J364"/>
  <c r="I364"/>
  <c r="W363"/>
  <c r="J363"/>
  <c r="I363"/>
  <c r="K363" s="1"/>
  <c r="Q363" s="1"/>
  <c r="W362"/>
  <c r="O362"/>
  <c r="N362"/>
  <c r="J362"/>
  <c r="P362" s="1"/>
  <c r="I362"/>
  <c r="K362" s="1"/>
  <c r="Q362" s="1"/>
  <c r="W361"/>
  <c r="J361"/>
  <c r="N361" s="1"/>
  <c r="I361"/>
  <c r="K361" s="1"/>
  <c r="O361" s="1"/>
  <c r="W360"/>
  <c r="W380" s="1"/>
  <c r="W381" s="1"/>
  <c r="N360"/>
  <c r="J360"/>
  <c r="P360" s="1"/>
  <c r="I360"/>
  <c r="U358"/>
  <c r="S358"/>
  <c r="R358"/>
  <c r="M358"/>
  <c r="L358"/>
  <c r="H358"/>
  <c r="F358"/>
  <c r="E358"/>
  <c r="D358"/>
  <c r="D381" s="1"/>
  <c r="C358"/>
  <c r="W357"/>
  <c r="J357"/>
  <c r="N357" s="1"/>
  <c r="I357"/>
  <c r="K357" s="1"/>
  <c r="W356"/>
  <c r="V356"/>
  <c r="X356" s="1"/>
  <c r="Q356"/>
  <c r="K356"/>
  <c r="J356"/>
  <c r="P356" s="1"/>
  <c r="W355"/>
  <c r="V355"/>
  <c r="X355" s="1"/>
  <c r="Q355"/>
  <c r="K355"/>
  <c r="J355"/>
  <c r="J358" s="1"/>
  <c r="W354"/>
  <c r="V354"/>
  <c r="X354" s="1"/>
  <c r="K354"/>
  <c r="Q354" s="1"/>
  <c r="J354"/>
  <c r="P354" s="1"/>
  <c r="I354"/>
  <c r="W353"/>
  <c r="V353"/>
  <c r="X353" s="1"/>
  <c r="P353"/>
  <c r="J353"/>
  <c r="I353"/>
  <c r="K353" s="1"/>
  <c r="Q353" s="1"/>
  <c r="W352"/>
  <c r="V352"/>
  <c r="X352" s="1"/>
  <c r="K352"/>
  <c r="Q352" s="1"/>
  <c r="J352"/>
  <c r="P352" s="1"/>
  <c r="I352"/>
  <c r="W351"/>
  <c r="V351"/>
  <c r="X351" s="1"/>
  <c r="P351"/>
  <c r="J351"/>
  <c r="I351"/>
  <c r="K351" s="1"/>
  <c r="Q351" s="1"/>
  <c r="W350"/>
  <c r="V350"/>
  <c r="X350" s="1"/>
  <c r="K350"/>
  <c r="Q350" s="1"/>
  <c r="J350"/>
  <c r="P350" s="1"/>
  <c r="I350"/>
  <c r="W349"/>
  <c r="V349"/>
  <c r="X349" s="1"/>
  <c r="P349"/>
  <c r="J349"/>
  <c r="I349"/>
  <c r="K349" s="1"/>
  <c r="Q349" s="1"/>
  <c r="W348"/>
  <c r="V348"/>
  <c r="K348"/>
  <c r="J348"/>
  <c r="P348" s="1"/>
  <c r="I348"/>
  <c r="K347"/>
  <c r="J347"/>
  <c r="U344"/>
  <c r="S344"/>
  <c r="R344"/>
  <c r="M344"/>
  <c r="L344"/>
  <c r="H344"/>
  <c r="F344"/>
  <c r="E344"/>
  <c r="D344"/>
  <c r="C344"/>
  <c r="W343"/>
  <c r="K343"/>
  <c r="J343"/>
  <c r="P343" s="1"/>
  <c r="I343"/>
  <c r="I344" s="1"/>
  <c r="W342"/>
  <c r="V342"/>
  <c r="X342" s="1"/>
  <c r="K342"/>
  <c r="Q342" s="1"/>
  <c r="Q344" s="1"/>
  <c r="J342"/>
  <c r="U339"/>
  <c r="S339"/>
  <c r="R339"/>
  <c r="M339"/>
  <c r="L339"/>
  <c r="H339"/>
  <c r="F339"/>
  <c r="E339"/>
  <c r="D339"/>
  <c r="C339"/>
  <c r="N338"/>
  <c r="K338"/>
  <c r="O338" s="1"/>
  <c r="J338"/>
  <c r="P338" s="1"/>
  <c r="N337"/>
  <c r="K337"/>
  <c r="O337" s="1"/>
  <c r="J337"/>
  <c r="P337" s="1"/>
  <c r="I337"/>
  <c r="K336"/>
  <c r="J336"/>
  <c r="N336" s="1"/>
  <c r="I336"/>
  <c r="W339"/>
  <c r="N335"/>
  <c r="J335"/>
  <c r="P335" s="1"/>
  <c r="I335"/>
  <c r="I339" s="1"/>
  <c r="J334"/>
  <c r="W333"/>
  <c r="U333"/>
  <c r="S333"/>
  <c r="R333"/>
  <c r="M333"/>
  <c r="L333"/>
  <c r="I333"/>
  <c r="H333"/>
  <c r="F333"/>
  <c r="E333"/>
  <c r="D333"/>
  <c r="C333"/>
  <c r="K332"/>
  <c r="J332"/>
  <c r="K331"/>
  <c r="J331"/>
  <c r="K330"/>
  <c r="K333" s="1"/>
  <c r="J330"/>
  <c r="N330" s="1"/>
  <c r="K329"/>
  <c r="J329"/>
  <c r="R326"/>
  <c r="H326"/>
  <c r="F326"/>
  <c r="E326"/>
  <c r="D326"/>
  <c r="C326"/>
  <c r="W325"/>
  <c r="P325"/>
  <c r="K325"/>
  <c r="Q325" s="1"/>
  <c r="J325"/>
  <c r="W324"/>
  <c r="V324"/>
  <c r="X324" s="1"/>
  <c r="K324"/>
  <c r="Q324" s="1"/>
  <c r="J324"/>
  <c r="P324" s="1"/>
  <c r="I324"/>
  <c r="W323"/>
  <c r="V323"/>
  <c r="X323" s="1"/>
  <c r="J323"/>
  <c r="P323" s="1"/>
  <c r="I323"/>
  <c r="K323" s="1"/>
  <c r="Q323" s="1"/>
  <c r="W322"/>
  <c r="V322"/>
  <c r="X322" s="1"/>
  <c r="K322"/>
  <c r="Q322" s="1"/>
  <c r="J322"/>
  <c r="P322" s="1"/>
  <c r="I322"/>
  <c r="W321"/>
  <c r="V321"/>
  <c r="X321" s="1"/>
  <c r="P321"/>
  <c r="J321"/>
  <c r="I321"/>
  <c r="K321" s="1"/>
  <c r="Q321" s="1"/>
  <c r="W320"/>
  <c r="V320"/>
  <c r="X320" s="1"/>
  <c r="J320"/>
  <c r="P320" s="1"/>
  <c r="I320"/>
  <c r="K320" s="1"/>
  <c r="Q320" s="1"/>
  <c r="W319"/>
  <c r="V319"/>
  <c r="X319" s="1"/>
  <c r="K319"/>
  <c r="Q319" s="1"/>
  <c r="J319"/>
  <c r="P319" s="1"/>
  <c r="I319"/>
  <c r="W318"/>
  <c r="K318"/>
  <c r="Q318" s="1"/>
  <c r="J318"/>
  <c r="P318" s="1"/>
  <c r="W317"/>
  <c r="P317"/>
  <c r="K317"/>
  <c r="Q317" s="1"/>
  <c r="J317"/>
  <c r="W316"/>
  <c r="P316"/>
  <c r="K316"/>
  <c r="Q316" s="1"/>
  <c r="J316"/>
  <c r="I316"/>
  <c r="W315"/>
  <c r="K315"/>
  <c r="Q315" s="1"/>
  <c r="J315"/>
  <c r="P315" s="1"/>
  <c r="I315"/>
  <c r="W314"/>
  <c r="K314"/>
  <c r="Q314" s="1"/>
  <c r="J314"/>
  <c r="P314" s="1"/>
  <c r="I314"/>
  <c r="W313"/>
  <c r="V313"/>
  <c r="X313" s="1"/>
  <c r="K313"/>
  <c r="Q313" s="1"/>
  <c r="J313"/>
  <c r="P313" s="1"/>
  <c r="W312"/>
  <c r="V312"/>
  <c r="X312" s="1"/>
  <c r="J312"/>
  <c r="P312" s="1"/>
  <c r="I312"/>
  <c r="K312" s="1"/>
  <c r="Q312" s="1"/>
  <c r="W311"/>
  <c r="J311"/>
  <c r="P311" s="1"/>
  <c r="I311"/>
  <c r="K311" s="1"/>
  <c r="Q311" s="1"/>
  <c r="W310"/>
  <c r="J310"/>
  <c r="P310" s="1"/>
  <c r="I310"/>
  <c r="K310" s="1"/>
  <c r="Q310" s="1"/>
  <c r="W309"/>
  <c r="J309"/>
  <c r="P309" s="1"/>
  <c r="I309"/>
  <c r="K309" s="1"/>
  <c r="Q309" s="1"/>
  <c r="W308"/>
  <c r="J308"/>
  <c r="P308" s="1"/>
  <c r="I308"/>
  <c r="K308" s="1"/>
  <c r="Q308" s="1"/>
  <c r="V307"/>
  <c r="X307" s="1"/>
  <c r="P307"/>
  <c r="J307"/>
  <c r="I307"/>
  <c r="K307" s="1"/>
  <c r="Q307" s="1"/>
  <c r="W306"/>
  <c r="N306"/>
  <c r="K306"/>
  <c r="O306" s="1"/>
  <c r="J306"/>
  <c r="P306" s="1"/>
  <c r="W305"/>
  <c r="J305"/>
  <c r="P305" s="1"/>
  <c r="I305"/>
  <c r="K305" s="1"/>
  <c r="Q305" s="1"/>
  <c r="W304"/>
  <c r="P304"/>
  <c r="K304"/>
  <c r="Q304" s="1"/>
  <c r="J304"/>
  <c r="W303"/>
  <c r="P303"/>
  <c r="K303"/>
  <c r="Q303" s="1"/>
  <c r="J303"/>
  <c r="I303"/>
  <c r="W302"/>
  <c r="P302"/>
  <c r="J302"/>
  <c r="I302"/>
  <c r="K302" s="1"/>
  <c r="Q302" s="1"/>
  <c r="W301"/>
  <c r="J301"/>
  <c r="P301" s="1"/>
  <c r="I301"/>
  <c r="K301" s="1"/>
  <c r="Q301" s="1"/>
  <c r="W300"/>
  <c r="K300"/>
  <c r="Q300" s="1"/>
  <c r="J300"/>
  <c r="P300" s="1"/>
  <c r="I300"/>
  <c r="W299"/>
  <c r="P299"/>
  <c r="K299"/>
  <c r="Q299" s="1"/>
  <c r="J299"/>
  <c r="I299"/>
  <c r="W298"/>
  <c r="P298"/>
  <c r="J298"/>
  <c r="I298"/>
  <c r="K298" s="1"/>
  <c r="Q298" s="1"/>
  <c r="W297"/>
  <c r="J297"/>
  <c r="P297" s="1"/>
  <c r="I297"/>
  <c r="K297" s="1"/>
  <c r="Q297" s="1"/>
  <c r="W296"/>
  <c r="K296"/>
  <c r="Q296" s="1"/>
  <c r="J296"/>
  <c r="P296" s="1"/>
  <c r="I296"/>
  <c r="W295"/>
  <c r="V295"/>
  <c r="P295"/>
  <c r="J295"/>
  <c r="I295"/>
  <c r="K295" s="1"/>
  <c r="Q295" s="1"/>
  <c r="W294"/>
  <c r="J294"/>
  <c r="P294" s="1"/>
  <c r="I294"/>
  <c r="K294" s="1"/>
  <c r="Q294" s="1"/>
  <c r="W293"/>
  <c r="M293"/>
  <c r="L293"/>
  <c r="L293" i="17" s="1"/>
  <c r="E293" i="118" s="1"/>
  <c r="K293" i="91"/>
  <c r="J293"/>
  <c r="W292"/>
  <c r="K292"/>
  <c r="Q292" s="1"/>
  <c r="J292"/>
  <c r="P292" s="1"/>
  <c r="I292"/>
  <c r="W291"/>
  <c r="O291"/>
  <c r="K291"/>
  <c r="Q291" s="1"/>
  <c r="S326" s="1"/>
  <c r="J291"/>
  <c r="W290"/>
  <c r="Q290"/>
  <c r="K290"/>
  <c r="J290"/>
  <c r="P290" s="1"/>
  <c r="W289"/>
  <c r="Q289"/>
  <c r="P289"/>
  <c r="K289"/>
  <c r="J289"/>
  <c r="W288"/>
  <c r="P288"/>
  <c r="K288"/>
  <c r="Q288" s="1"/>
  <c r="J288"/>
  <c r="W287"/>
  <c r="Q287"/>
  <c r="K287"/>
  <c r="J287"/>
  <c r="P287" s="1"/>
  <c r="W286"/>
  <c r="V286"/>
  <c r="X286" s="1"/>
  <c r="J286"/>
  <c r="P286" s="1"/>
  <c r="I286"/>
  <c r="K286" s="1"/>
  <c r="Q286" s="1"/>
  <c r="W285"/>
  <c r="V285"/>
  <c r="X285" s="1"/>
  <c r="J285"/>
  <c r="P285" s="1"/>
  <c r="I285"/>
  <c r="K285" s="1"/>
  <c r="Q285" s="1"/>
  <c r="W284"/>
  <c r="J284"/>
  <c r="P284" s="1"/>
  <c r="I284"/>
  <c r="K284" s="1"/>
  <c r="Q284" s="1"/>
  <c r="W283"/>
  <c r="P283"/>
  <c r="J283"/>
  <c r="I283"/>
  <c r="K283" s="1"/>
  <c r="Q283" s="1"/>
  <c r="W282"/>
  <c r="J282"/>
  <c r="P282" s="1"/>
  <c r="I282"/>
  <c r="K282" s="1"/>
  <c r="Q282" s="1"/>
  <c r="W281"/>
  <c r="J281"/>
  <c r="P281" s="1"/>
  <c r="I281"/>
  <c r="W280"/>
  <c r="V280"/>
  <c r="X280" s="1"/>
  <c r="K280"/>
  <c r="Q280" s="1"/>
  <c r="J280"/>
  <c r="W279"/>
  <c r="V279"/>
  <c r="X279" s="1"/>
  <c r="Q279"/>
  <c r="P279"/>
  <c r="K279"/>
  <c r="J279"/>
  <c r="U276"/>
  <c r="S276"/>
  <c r="R276"/>
  <c r="M276"/>
  <c r="L276"/>
  <c r="H276"/>
  <c r="F276"/>
  <c r="E276"/>
  <c r="D276"/>
  <c r="C276"/>
  <c r="W275"/>
  <c r="O275"/>
  <c r="J275"/>
  <c r="P275" s="1"/>
  <c r="P276" s="1"/>
  <c r="I275"/>
  <c r="K275" s="1"/>
  <c r="Q275" s="1"/>
  <c r="Q276" s="1"/>
  <c r="W274"/>
  <c r="V274"/>
  <c r="J274"/>
  <c r="I274"/>
  <c r="I276" s="1"/>
  <c r="U272"/>
  <c r="S272"/>
  <c r="R272"/>
  <c r="M272"/>
  <c r="F272"/>
  <c r="E272"/>
  <c r="D272"/>
  <c r="C272"/>
  <c r="W271"/>
  <c r="J271"/>
  <c r="P271" s="1"/>
  <c r="I271"/>
  <c r="K271" s="1"/>
  <c r="W270"/>
  <c r="J270"/>
  <c r="P270" s="1"/>
  <c r="I270"/>
  <c r="K270" s="1"/>
  <c r="Q270" s="1"/>
  <c r="W269"/>
  <c r="N269"/>
  <c r="K269"/>
  <c r="J269"/>
  <c r="P269" s="1"/>
  <c r="I269"/>
  <c r="W268"/>
  <c r="V268"/>
  <c r="X268" s="1"/>
  <c r="X272" s="1"/>
  <c r="K268"/>
  <c r="Q268" s="1"/>
  <c r="J268"/>
  <c r="P268" s="1"/>
  <c r="W267"/>
  <c r="N267"/>
  <c r="J267"/>
  <c r="I267"/>
  <c r="U265"/>
  <c r="S265"/>
  <c r="R265"/>
  <c r="M265"/>
  <c r="L265"/>
  <c r="J265"/>
  <c r="H265"/>
  <c r="F265"/>
  <c r="E265"/>
  <c r="D265"/>
  <c r="C265"/>
  <c r="W264"/>
  <c r="W265" s="1"/>
  <c r="P264"/>
  <c r="P265" s="1"/>
  <c r="K264"/>
  <c r="Q264" s="1"/>
  <c r="Q265" s="1"/>
  <c r="J264"/>
  <c r="N264" s="1"/>
  <c r="I264"/>
  <c r="I265" s="1"/>
  <c r="W261"/>
  <c r="U261"/>
  <c r="S261"/>
  <c r="R261"/>
  <c r="M261"/>
  <c r="O261" s="1"/>
  <c r="L261"/>
  <c r="I261"/>
  <c r="H261"/>
  <c r="F261"/>
  <c r="E261"/>
  <c r="D261"/>
  <c r="C261"/>
  <c r="W260"/>
  <c r="O260"/>
  <c r="N260"/>
  <c r="K260"/>
  <c r="K261" s="1"/>
  <c r="J260"/>
  <c r="P260" s="1"/>
  <c r="P261" s="1"/>
  <c r="U258"/>
  <c r="S258"/>
  <c r="R258"/>
  <c r="M258"/>
  <c r="L258"/>
  <c r="H258"/>
  <c r="F258"/>
  <c r="E258"/>
  <c r="D258"/>
  <c r="C258"/>
  <c r="W257"/>
  <c r="Q257"/>
  <c r="J257"/>
  <c r="P257" s="1"/>
  <c r="I257"/>
  <c r="K257" s="1"/>
  <c r="W256"/>
  <c r="W258" s="1"/>
  <c r="Q256"/>
  <c r="Q258" s="1"/>
  <c r="K256"/>
  <c r="K258" s="1"/>
  <c r="J256"/>
  <c r="U254"/>
  <c r="S254"/>
  <c r="R254"/>
  <c r="M254"/>
  <c r="L254"/>
  <c r="H254"/>
  <c r="F254"/>
  <c r="E254"/>
  <c r="D254"/>
  <c r="C254"/>
  <c r="W253"/>
  <c r="P253"/>
  <c r="J253"/>
  <c r="N253" s="1"/>
  <c r="I253"/>
  <c r="K253" s="1"/>
  <c r="W252"/>
  <c r="W254" s="1"/>
  <c r="J252"/>
  <c r="P252" s="1"/>
  <c r="I252"/>
  <c r="U250"/>
  <c r="S250"/>
  <c r="R250"/>
  <c r="M250"/>
  <c r="L250"/>
  <c r="H250"/>
  <c r="F250"/>
  <c r="E250"/>
  <c r="D250"/>
  <c r="C250"/>
  <c r="W249"/>
  <c r="J249"/>
  <c r="N249" s="1"/>
  <c r="I249"/>
  <c r="K249" s="1"/>
  <c r="O249" s="1"/>
  <c r="W248"/>
  <c r="N248"/>
  <c r="J248"/>
  <c r="P248" s="1"/>
  <c r="I248"/>
  <c r="K248" s="1"/>
  <c r="O248" s="1"/>
  <c r="W247"/>
  <c r="Q247"/>
  <c r="K247"/>
  <c r="J247"/>
  <c r="I247"/>
  <c r="J246"/>
  <c r="I246"/>
  <c r="K246" s="1"/>
  <c r="I245"/>
  <c r="U243"/>
  <c r="S243"/>
  <c r="R243"/>
  <c r="M243"/>
  <c r="L243"/>
  <c r="J243"/>
  <c r="H243"/>
  <c r="F243"/>
  <c r="E243"/>
  <c r="D243"/>
  <c r="C243"/>
  <c r="W242"/>
  <c r="Q242"/>
  <c r="P242"/>
  <c r="J242"/>
  <c r="I242"/>
  <c r="K242" s="1"/>
  <c r="W241"/>
  <c r="W243" s="1"/>
  <c r="P241"/>
  <c r="P243" s="1"/>
  <c r="J241"/>
  <c r="I241"/>
  <c r="S239"/>
  <c r="R239"/>
  <c r="M239"/>
  <c r="F239"/>
  <c r="E239"/>
  <c r="D239"/>
  <c r="C239"/>
  <c r="W238"/>
  <c r="V238"/>
  <c r="Q238"/>
  <c r="J238"/>
  <c r="N238" s="1"/>
  <c r="W237"/>
  <c r="P237"/>
  <c r="J237"/>
  <c r="I237"/>
  <c r="K236"/>
  <c r="S234"/>
  <c r="R234"/>
  <c r="M234"/>
  <c r="H234"/>
  <c r="F234"/>
  <c r="E234"/>
  <c r="D234"/>
  <c r="C234"/>
  <c r="W233"/>
  <c r="P233"/>
  <c r="J233"/>
  <c r="I233"/>
  <c r="K233" s="1"/>
  <c r="Q233" s="1"/>
  <c r="W232"/>
  <c r="P232"/>
  <c r="J232"/>
  <c r="I232"/>
  <c r="K232" s="1"/>
  <c r="Q232" s="1"/>
  <c r="W231"/>
  <c r="Q231"/>
  <c r="K231"/>
  <c r="O231" s="1"/>
  <c r="J231"/>
  <c r="I231"/>
  <c r="W230"/>
  <c r="W234" s="1"/>
  <c r="N230"/>
  <c r="J230"/>
  <c r="P230" s="1"/>
  <c r="P234" s="1"/>
  <c r="I230"/>
  <c r="K230" s="1"/>
  <c r="O230" s="1"/>
  <c r="W229"/>
  <c r="J229"/>
  <c r="P229" s="1"/>
  <c r="I229"/>
  <c r="K229" s="1"/>
  <c r="Q229" s="1"/>
  <c r="W228"/>
  <c r="K228"/>
  <c r="Q228" s="1"/>
  <c r="J228"/>
  <c r="P228" s="1"/>
  <c r="I228"/>
  <c r="W227"/>
  <c r="P227"/>
  <c r="K227"/>
  <c r="O227" s="1"/>
  <c r="J227"/>
  <c r="N227" s="1"/>
  <c r="I227"/>
  <c r="S225"/>
  <c r="R225"/>
  <c r="M225"/>
  <c r="H225"/>
  <c r="G225"/>
  <c r="F225"/>
  <c r="E225"/>
  <c r="D225"/>
  <c r="C225"/>
  <c r="W224"/>
  <c r="J224"/>
  <c r="P224" s="1"/>
  <c r="I224"/>
  <c r="K224" s="1"/>
  <c r="Q224" s="1"/>
  <c r="W223"/>
  <c r="J223"/>
  <c r="P223" s="1"/>
  <c r="I223"/>
  <c r="K223" s="1"/>
  <c r="Q223" s="1"/>
  <c r="W222"/>
  <c r="N222"/>
  <c r="J222"/>
  <c r="P222" s="1"/>
  <c r="I222"/>
  <c r="K222" s="1"/>
  <c r="Q222" s="1"/>
  <c r="W221"/>
  <c r="W225" s="1"/>
  <c r="J221"/>
  <c r="N221" s="1"/>
  <c r="I221"/>
  <c r="K221" s="1"/>
  <c r="O221" s="1"/>
  <c r="W220"/>
  <c r="J220"/>
  <c r="P220" s="1"/>
  <c r="I220"/>
  <c r="K220" s="1"/>
  <c r="Q220" s="1"/>
  <c r="W219"/>
  <c r="J219"/>
  <c r="P219" s="1"/>
  <c r="I219"/>
  <c r="K219" s="1"/>
  <c r="Q219" s="1"/>
  <c r="W218"/>
  <c r="J218"/>
  <c r="P218" s="1"/>
  <c r="I218"/>
  <c r="K218" s="1"/>
  <c r="Q218" s="1"/>
  <c r="W217"/>
  <c r="K217"/>
  <c r="J217"/>
  <c r="P217" s="1"/>
  <c r="I217"/>
  <c r="J216"/>
  <c r="P216" s="1"/>
  <c r="I216"/>
  <c r="K216" s="1"/>
  <c r="Q216" s="1"/>
  <c r="W215"/>
  <c r="J215"/>
  <c r="P215" s="1"/>
  <c r="I215"/>
  <c r="K215" s="1"/>
  <c r="Q215" s="1"/>
  <c r="W214"/>
  <c r="K214"/>
  <c r="O214" s="1"/>
  <c r="J214"/>
  <c r="I214"/>
  <c r="K213"/>
  <c r="J213"/>
  <c r="S211"/>
  <c r="R211"/>
  <c r="M211"/>
  <c r="F211"/>
  <c r="E211"/>
  <c r="D211"/>
  <c r="C211"/>
  <c r="O210"/>
  <c r="N210"/>
  <c r="J210"/>
  <c r="P210" s="1"/>
  <c r="I210"/>
  <c r="K210" s="1"/>
  <c r="Q210" s="1"/>
  <c r="W209"/>
  <c r="K209"/>
  <c r="O209" s="1"/>
  <c r="J209"/>
  <c r="I209"/>
  <c r="W208"/>
  <c r="Q208"/>
  <c r="P208"/>
  <c r="K208"/>
  <c r="W207"/>
  <c r="P207"/>
  <c r="J207"/>
  <c r="N207" s="1"/>
  <c r="I207"/>
  <c r="K207" s="1"/>
  <c r="Q207" s="1"/>
  <c r="W206"/>
  <c r="N206"/>
  <c r="J206"/>
  <c r="P206" s="1"/>
  <c r="I206"/>
  <c r="K206" s="1"/>
  <c r="Q206" s="1"/>
  <c r="W205"/>
  <c r="J205"/>
  <c r="N205" s="1"/>
  <c r="I205"/>
  <c r="K205" s="1"/>
  <c r="O205" s="1"/>
  <c r="W204"/>
  <c r="P204"/>
  <c r="K204"/>
  <c r="Q204" s="1"/>
  <c r="W203"/>
  <c r="K203"/>
  <c r="Q203" s="1"/>
  <c r="J203"/>
  <c r="P203" s="1"/>
  <c r="W202"/>
  <c r="K202"/>
  <c r="Q202" s="1"/>
  <c r="J202"/>
  <c r="P202" s="1"/>
  <c r="W201"/>
  <c r="K201"/>
  <c r="Q201" s="1"/>
  <c r="J201"/>
  <c r="P201" s="1"/>
  <c r="W200"/>
  <c r="P200"/>
  <c r="K200"/>
  <c r="Q200" s="1"/>
  <c r="W199"/>
  <c r="K199"/>
  <c r="Q199" s="1"/>
  <c r="J199"/>
  <c r="P199" s="1"/>
  <c r="W198"/>
  <c r="N198"/>
  <c r="J198"/>
  <c r="P198" s="1"/>
  <c r="I198"/>
  <c r="K198" s="1"/>
  <c r="Q198" s="1"/>
  <c r="W197"/>
  <c r="J197"/>
  <c r="N197" s="1"/>
  <c r="I197"/>
  <c r="K197" s="1"/>
  <c r="O197" s="1"/>
  <c r="W196"/>
  <c r="J196"/>
  <c r="I196"/>
  <c r="K196" s="1"/>
  <c r="Q196" s="1"/>
  <c r="W195"/>
  <c r="P195"/>
  <c r="K195"/>
  <c r="Q195" s="1"/>
  <c r="J195"/>
  <c r="W194"/>
  <c r="P194"/>
  <c r="O194"/>
  <c r="J194"/>
  <c r="N194" s="1"/>
  <c r="I194"/>
  <c r="K194" s="1"/>
  <c r="Q194" s="1"/>
  <c r="W193"/>
  <c r="J193"/>
  <c r="N193" s="1"/>
  <c r="I193"/>
  <c r="K193" s="1"/>
  <c r="W192"/>
  <c r="J192"/>
  <c r="P192" s="1"/>
  <c r="I192"/>
  <c r="K192" s="1"/>
  <c r="M187"/>
  <c r="U186"/>
  <c r="U187" s="1"/>
  <c r="S186"/>
  <c r="S187" s="1"/>
  <c r="S188" s="1"/>
  <c r="R186"/>
  <c r="R187" s="1"/>
  <c r="M186"/>
  <c r="L186"/>
  <c r="L187" s="1"/>
  <c r="H186"/>
  <c r="H187" s="1"/>
  <c r="F186"/>
  <c r="F187" s="1"/>
  <c r="E186"/>
  <c r="E187" s="1"/>
  <c r="D186"/>
  <c r="D187" s="1"/>
  <c r="C186"/>
  <c r="C187" s="1"/>
  <c r="W185"/>
  <c r="P185"/>
  <c r="J185"/>
  <c r="I185"/>
  <c r="K185" s="1"/>
  <c r="Q185" s="1"/>
  <c r="W184"/>
  <c r="Q184"/>
  <c r="P184"/>
  <c r="J184"/>
  <c r="I184"/>
  <c r="K184" s="1"/>
  <c r="W183"/>
  <c r="J183"/>
  <c r="P183" s="1"/>
  <c r="I183"/>
  <c r="K183" s="1"/>
  <c r="Q183" s="1"/>
  <c r="W182"/>
  <c r="Q182"/>
  <c r="J182"/>
  <c r="P182" s="1"/>
  <c r="I182"/>
  <c r="K182" s="1"/>
  <c r="W181"/>
  <c r="Q181"/>
  <c r="P181"/>
  <c r="J181"/>
  <c r="I181"/>
  <c r="K181" s="1"/>
  <c r="W180"/>
  <c r="Q180"/>
  <c r="J180"/>
  <c r="P180" s="1"/>
  <c r="I180"/>
  <c r="K180" s="1"/>
  <c r="W179"/>
  <c r="J179"/>
  <c r="P179" s="1"/>
  <c r="I179"/>
  <c r="K179" s="1"/>
  <c r="Q179" s="1"/>
  <c r="W178"/>
  <c r="Q178"/>
  <c r="J178"/>
  <c r="P178" s="1"/>
  <c r="I178"/>
  <c r="K178" s="1"/>
  <c r="W177"/>
  <c r="Q177"/>
  <c r="P177"/>
  <c r="J177"/>
  <c r="I177"/>
  <c r="K177" s="1"/>
  <c r="W176"/>
  <c r="K176"/>
  <c r="O176" s="1"/>
  <c r="J176"/>
  <c r="N176" s="1"/>
  <c r="I176"/>
  <c r="W175"/>
  <c r="P175"/>
  <c r="J175"/>
  <c r="N175" s="1"/>
  <c r="I175"/>
  <c r="K175" s="1"/>
  <c r="Q175" s="1"/>
  <c r="W174"/>
  <c r="Q174"/>
  <c r="K174"/>
  <c r="O174" s="1"/>
  <c r="J174"/>
  <c r="N174" s="1"/>
  <c r="I174"/>
  <c r="W173"/>
  <c r="P173"/>
  <c r="J173"/>
  <c r="I173"/>
  <c r="K173" s="1"/>
  <c r="Q173" s="1"/>
  <c r="W172"/>
  <c r="J172"/>
  <c r="I172"/>
  <c r="K172" s="1"/>
  <c r="W171"/>
  <c r="J171"/>
  <c r="P171" s="1"/>
  <c r="I171"/>
  <c r="K171" s="1"/>
  <c r="Q171" s="1"/>
  <c r="W170"/>
  <c r="Q170"/>
  <c r="K170"/>
  <c r="O170" s="1"/>
  <c r="J170"/>
  <c r="N170" s="1"/>
  <c r="I170"/>
  <c r="W169"/>
  <c r="W186" s="1"/>
  <c r="W187" s="1"/>
  <c r="P169"/>
  <c r="J169"/>
  <c r="I169"/>
  <c r="I168"/>
  <c r="U166"/>
  <c r="F166"/>
  <c r="C166"/>
  <c r="U165"/>
  <c r="S165"/>
  <c r="S166" s="1"/>
  <c r="R165"/>
  <c r="R166" s="1"/>
  <c r="M165"/>
  <c r="M166" s="1"/>
  <c r="L165"/>
  <c r="L166" s="1"/>
  <c r="H165"/>
  <c r="H166" s="1"/>
  <c r="F165"/>
  <c r="E165"/>
  <c r="E166" s="1"/>
  <c r="D165"/>
  <c r="D166" s="1"/>
  <c r="C165"/>
  <c r="W164"/>
  <c r="Q164"/>
  <c r="K164"/>
  <c r="J164"/>
  <c r="P164" s="1"/>
  <c r="W163"/>
  <c r="Q163"/>
  <c r="P163"/>
  <c r="K163"/>
  <c r="J163"/>
  <c r="W162"/>
  <c r="P162"/>
  <c r="K162"/>
  <c r="Q162" s="1"/>
  <c r="J162"/>
  <c r="W161"/>
  <c r="P161"/>
  <c r="J161"/>
  <c r="I161"/>
  <c r="K161" s="1"/>
  <c r="Q161" s="1"/>
  <c r="W160"/>
  <c r="J160"/>
  <c r="P160" s="1"/>
  <c r="I160"/>
  <c r="K160" s="1"/>
  <c r="Q160" s="1"/>
  <c r="W159"/>
  <c r="J159"/>
  <c r="P159" s="1"/>
  <c r="I159"/>
  <c r="K159" s="1"/>
  <c r="Q159" s="1"/>
  <c r="W158"/>
  <c r="J158"/>
  <c r="P158" s="1"/>
  <c r="I158"/>
  <c r="K158" s="1"/>
  <c r="Q158" s="1"/>
  <c r="W157"/>
  <c r="K157"/>
  <c r="Q157" s="1"/>
  <c r="J157"/>
  <c r="P157" s="1"/>
  <c r="I157"/>
  <c r="W156"/>
  <c r="P156"/>
  <c r="K156"/>
  <c r="Q156" s="1"/>
  <c r="J156"/>
  <c r="I156"/>
  <c r="W155"/>
  <c r="K155"/>
  <c r="Q155" s="1"/>
  <c r="J155"/>
  <c r="P155" s="1"/>
  <c r="I155"/>
  <c r="W154"/>
  <c r="K154"/>
  <c r="Q154" s="1"/>
  <c r="J154"/>
  <c r="P154" s="1"/>
  <c r="I154"/>
  <c r="W153"/>
  <c r="P153"/>
  <c r="J153"/>
  <c r="I153"/>
  <c r="K153" s="1"/>
  <c r="Q153" s="1"/>
  <c r="W152"/>
  <c r="J152"/>
  <c r="P152" s="1"/>
  <c r="I152"/>
  <c r="K152" s="1"/>
  <c r="Q152" s="1"/>
  <c r="W151"/>
  <c r="J151"/>
  <c r="P151" s="1"/>
  <c r="I151"/>
  <c r="K151" s="1"/>
  <c r="Q151" s="1"/>
  <c r="W150"/>
  <c r="J150"/>
  <c r="P150" s="1"/>
  <c r="I150"/>
  <c r="K150" s="1"/>
  <c r="Q150" s="1"/>
  <c r="W149"/>
  <c r="K149"/>
  <c r="Q149" s="1"/>
  <c r="J149"/>
  <c r="P149" s="1"/>
  <c r="I149"/>
  <c r="W148"/>
  <c r="W165" s="1"/>
  <c r="W166" s="1"/>
  <c r="P148"/>
  <c r="K148"/>
  <c r="J148"/>
  <c r="I148"/>
  <c r="K146"/>
  <c r="J146"/>
  <c r="U144"/>
  <c r="S144"/>
  <c r="R144"/>
  <c r="M144"/>
  <c r="L144"/>
  <c r="I144"/>
  <c r="H144"/>
  <c r="F144"/>
  <c r="E144"/>
  <c r="D144"/>
  <c r="C144"/>
  <c r="W143"/>
  <c r="J143"/>
  <c r="P143" s="1"/>
  <c r="I143"/>
  <c r="K143" s="1"/>
  <c r="Q143" s="1"/>
  <c r="Q144" s="1"/>
  <c r="W142"/>
  <c r="V142"/>
  <c r="P142"/>
  <c r="P144" s="1"/>
  <c r="K142"/>
  <c r="Q142" s="1"/>
  <c r="J142"/>
  <c r="J144" s="1"/>
  <c r="I142"/>
  <c r="K141"/>
  <c r="J141"/>
  <c r="U140"/>
  <c r="S140"/>
  <c r="R140"/>
  <c r="M140"/>
  <c r="L140"/>
  <c r="H140"/>
  <c r="F140"/>
  <c r="E140"/>
  <c r="D140"/>
  <c r="C140"/>
  <c r="W139"/>
  <c r="K139"/>
  <c r="O139" s="1"/>
  <c r="J139"/>
  <c r="N139" s="1"/>
  <c r="I139"/>
  <c r="W138"/>
  <c r="P138"/>
  <c r="O138"/>
  <c r="J138"/>
  <c r="N138" s="1"/>
  <c r="I138"/>
  <c r="K138" s="1"/>
  <c r="Q138" s="1"/>
  <c r="W137"/>
  <c r="J137"/>
  <c r="N137" s="1"/>
  <c r="I137"/>
  <c r="K137" s="1"/>
  <c r="W136"/>
  <c r="P136"/>
  <c r="J136"/>
  <c r="I136"/>
  <c r="U134"/>
  <c r="S134"/>
  <c r="R134"/>
  <c r="M134"/>
  <c r="L134"/>
  <c r="H134"/>
  <c r="F134"/>
  <c r="E134"/>
  <c r="D134"/>
  <c r="C134"/>
  <c r="W133"/>
  <c r="P133"/>
  <c r="N133"/>
  <c r="J133"/>
  <c r="I133"/>
  <c r="K133" s="1"/>
  <c r="W132"/>
  <c r="N132"/>
  <c r="J132"/>
  <c r="P132" s="1"/>
  <c r="I132"/>
  <c r="K132" s="1"/>
  <c r="Q132" s="1"/>
  <c r="W131"/>
  <c r="J131"/>
  <c r="P131" s="1"/>
  <c r="I131"/>
  <c r="K131" s="1"/>
  <c r="W130"/>
  <c r="J130"/>
  <c r="N130" s="1"/>
  <c r="I130"/>
  <c r="K130" s="1"/>
  <c r="Q130" s="1"/>
  <c r="W129"/>
  <c r="P129"/>
  <c r="K129"/>
  <c r="O129" s="1"/>
  <c r="J129"/>
  <c r="N129" s="1"/>
  <c r="I129"/>
  <c r="W128"/>
  <c r="J128"/>
  <c r="N128" s="1"/>
  <c r="I128"/>
  <c r="K128" s="1"/>
  <c r="W127"/>
  <c r="Q127"/>
  <c r="J127"/>
  <c r="P127" s="1"/>
  <c r="I127"/>
  <c r="K127" s="1"/>
  <c r="W126"/>
  <c r="Q126"/>
  <c r="K126"/>
  <c r="O126" s="1"/>
  <c r="J126"/>
  <c r="N126" s="1"/>
  <c r="I126"/>
  <c r="W125"/>
  <c r="P125"/>
  <c r="J125"/>
  <c r="I125"/>
  <c r="K125" s="1"/>
  <c r="W124"/>
  <c r="K124"/>
  <c r="Q124" s="1"/>
  <c r="J124"/>
  <c r="P124" s="1"/>
  <c r="K123"/>
  <c r="J123"/>
  <c r="U120"/>
  <c r="S120"/>
  <c r="R120"/>
  <c r="M120"/>
  <c r="L120"/>
  <c r="H120"/>
  <c r="F120"/>
  <c r="E120"/>
  <c r="D120"/>
  <c r="C120"/>
  <c r="W119"/>
  <c r="J119"/>
  <c r="P119" s="1"/>
  <c r="I119"/>
  <c r="K119" s="1"/>
  <c r="Q119" s="1"/>
  <c r="W118"/>
  <c r="J118"/>
  <c r="P118" s="1"/>
  <c r="I118"/>
  <c r="K118" s="1"/>
  <c r="Q118" s="1"/>
  <c r="W117"/>
  <c r="J117"/>
  <c r="P117" s="1"/>
  <c r="I117"/>
  <c r="K117" s="1"/>
  <c r="Q117" s="1"/>
  <c r="W116"/>
  <c r="W120" s="1"/>
  <c r="J116"/>
  <c r="I116"/>
  <c r="K116" s="1"/>
  <c r="U114"/>
  <c r="S114"/>
  <c r="R114"/>
  <c r="M114"/>
  <c r="L114"/>
  <c r="H114"/>
  <c r="F114"/>
  <c r="E114"/>
  <c r="E121" s="1"/>
  <c r="D114"/>
  <c r="C114"/>
  <c r="W113"/>
  <c r="P113"/>
  <c r="K113"/>
  <c r="Q113" s="1"/>
  <c r="J113"/>
  <c r="I113"/>
  <c r="W112"/>
  <c r="P112"/>
  <c r="J112"/>
  <c r="I112"/>
  <c r="K112" s="1"/>
  <c r="Q112" s="1"/>
  <c r="W111"/>
  <c r="J111"/>
  <c r="P111" s="1"/>
  <c r="I111"/>
  <c r="K111" s="1"/>
  <c r="Q111" s="1"/>
  <c r="W110"/>
  <c r="K110"/>
  <c r="Q110" s="1"/>
  <c r="J110"/>
  <c r="P110" s="1"/>
  <c r="P114" s="1"/>
  <c r="I110"/>
  <c r="W109"/>
  <c r="Q109"/>
  <c r="P109"/>
  <c r="U108"/>
  <c r="S108"/>
  <c r="R108"/>
  <c r="M108"/>
  <c r="L108"/>
  <c r="H108"/>
  <c r="F108"/>
  <c r="E108"/>
  <c r="D108"/>
  <c r="C108"/>
  <c r="W107"/>
  <c r="J107"/>
  <c r="P107" s="1"/>
  <c r="I107"/>
  <c r="K107" s="1"/>
  <c r="Q107" s="1"/>
  <c r="W106"/>
  <c r="J106"/>
  <c r="P106" s="1"/>
  <c r="I106"/>
  <c r="K106" s="1"/>
  <c r="Q106" s="1"/>
  <c r="W105"/>
  <c r="J105"/>
  <c r="P105" s="1"/>
  <c r="I105"/>
  <c r="K105" s="1"/>
  <c r="Q105" s="1"/>
  <c r="W104"/>
  <c r="J104"/>
  <c r="P104" s="1"/>
  <c r="P108" s="1"/>
  <c r="I104"/>
  <c r="I108" s="1"/>
  <c r="W103"/>
  <c r="V103"/>
  <c r="X103" s="1"/>
  <c r="Q103"/>
  <c r="P103"/>
  <c r="U102"/>
  <c r="S102"/>
  <c r="R102"/>
  <c r="M102"/>
  <c r="L102"/>
  <c r="H102"/>
  <c r="F102"/>
  <c r="E102"/>
  <c r="D102"/>
  <c r="C102"/>
  <c r="W101"/>
  <c r="P101"/>
  <c r="K101"/>
  <c r="Q101" s="1"/>
  <c r="J101"/>
  <c r="I101"/>
  <c r="W100"/>
  <c r="W102" s="1"/>
  <c r="J100"/>
  <c r="N100" s="1"/>
  <c r="I100"/>
  <c r="K100" s="1"/>
  <c r="Q100" s="1"/>
  <c r="W99"/>
  <c r="Q99"/>
  <c r="J99"/>
  <c r="P99" s="1"/>
  <c r="I99"/>
  <c r="K99" s="1"/>
  <c r="W98"/>
  <c r="J98"/>
  <c r="P98" s="1"/>
  <c r="I98"/>
  <c r="W97"/>
  <c r="V97"/>
  <c r="X97" s="1"/>
  <c r="Q97"/>
  <c r="P97"/>
  <c r="U96"/>
  <c r="S96"/>
  <c r="R96"/>
  <c r="M96"/>
  <c r="L96"/>
  <c r="H96"/>
  <c r="F96"/>
  <c r="E96"/>
  <c r="D96"/>
  <c r="C96"/>
  <c r="W95"/>
  <c r="P95"/>
  <c r="J95"/>
  <c r="I95"/>
  <c r="K95" s="1"/>
  <c r="Q95" s="1"/>
  <c r="W94"/>
  <c r="J94"/>
  <c r="P94" s="1"/>
  <c r="I94"/>
  <c r="K94" s="1"/>
  <c r="Q94" s="1"/>
  <c r="W93"/>
  <c r="P93"/>
  <c r="J93"/>
  <c r="I93"/>
  <c r="K93" s="1"/>
  <c r="Q93" s="1"/>
  <c r="W92"/>
  <c r="W96" s="1"/>
  <c r="P92"/>
  <c r="J92"/>
  <c r="I92"/>
  <c r="W91"/>
  <c r="V91"/>
  <c r="X91" s="1"/>
  <c r="Q91"/>
  <c r="P91"/>
  <c r="U90"/>
  <c r="S90"/>
  <c r="R90"/>
  <c r="M90"/>
  <c r="L90"/>
  <c r="J90"/>
  <c r="H90"/>
  <c r="F90"/>
  <c r="E90"/>
  <c r="D90"/>
  <c r="C90"/>
  <c r="W89"/>
  <c r="K89"/>
  <c r="Q89" s="1"/>
  <c r="J89"/>
  <c r="P89" s="1"/>
  <c r="I89"/>
  <c r="W88"/>
  <c r="P88"/>
  <c r="K88"/>
  <c r="Q88" s="1"/>
  <c r="J88"/>
  <c r="I88"/>
  <c r="W87"/>
  <c r="Q87"/>
  <c r="P87"/>
  <c r="W86"/>
  <c r="P86"/>
  <c r="K86"/>
  <c r="J86"/>
  <c r="I86"/>
  <c r="I90" s="1"/>
  <c r="W85"/>
  <c r="V85"/>
  <c r="X85" s="1"/>
  <c r="J85"/>
  <c r="P85" s="1"/>
  <c r="I85"/>
  <c r="K85" s="1"/>
  <c r="Q85" s="1"/>
  <c r="W84"/>
  <c r="V84"/>
  <c r="X84" s="1"/>
  <c r="Q84"/>
  <c r="P84"/>
  <c r="U83"/>
  <c r="S83"/>
  <c r="R83"/>
  <c r="Q83"/>
  <c r="P83"/>
  <c r="M83"/>
  <c r="L83"/>
  <c r="K83"/>
  <c r="I83"/>
  <c r="H83"/>
  <c r="F83"/>
  <c r="E83"/>
  <c r="D83"/>
  <c r="C83"/>
  <c r="W82"/>
  <c r="W83" s="1"/>
  <c r="Q82"/>
  <c r="J82"/>
  <c r="N82" s="1"/>
  <c r="U81"/>
  <c r="S81"/>
  <c r="R81"/>
  <c r="M81"/>
  <c r="L81"/>
  <c r="H81"/>
  <c r="F81"/>
  <c r="E81"/>
  <c r="D81"/>
  <c r="C81"/>
  <c r="W80"/>
  <c r="P80"/>
  <c r="J80"/>
  <c r="I80"/>
  <c r="K80" s="1"/>
  <c r="Q80" s="1"/>
  <c r="W79"/>
  <c r="W81" s="1"/>
  <c r="N79"/>
  <c r="J79"/>
  <c r="J81" s="1"/>
  <c r="I79"/>
  <c r="O79" s="1"/>
  <c r="W78"/>
  <c r="V78"/>
  <c r="X78" s="1"/>
  <c r="Q78"/>
  <c r="P78"/>
  <c r="S76"/>
  <c r="R76"/>
  <c r="R77" s="1"/>
  <c r="M76"/>
  <c r="H76"/>
  <c r="F76"/>
  <c r="E76"/>
  <c r="D76"/>
  <c r="D77" s="1"/>
  <c r="C76"/>
  <c r="W75"/>
  <c r="J75"/>
  <c r="P75" s="1"/>
  <c r="I75"/>
  <c r="K75" s="1"/>
  <c r="Q75" s="1"/>
  <c r="W74"/>
  <c r="K74"/>
  <c r="Q74" s="1"/>
  <c r="J74"/>
  <c r="P74" s="1"/>
  <c r="I74"/>
  <c r="W73"/>
  <c r="J73"/>
  <c r="P73" s="1"/>
  <c r="I73"/>
  <c r="K73" s="1"/>
  <c r="Q73" s="1"/>
  <c r="W72"/>
  <c r="K72"/>
  <c r="Q72" s="1"/>
  <c r="J72"/>
  <c r="P72" s="1"/>
  <c r="I72"/>
  <c r="W71"/>
  <c r="J71"/>
  <c r="P71" s="1"/>
  <c r="I71"/>
  <c r="K71" s="1"/>
  <c r="Q71" s="1"/>
  <c r="W70"/>
  <c r="J70"/>
  <c r="P70" s="1"/>
  <c r="I70"/>
  <c r="K70" s="1"/>
  <c r="Q70" s="1"/>
  <c r="W69"/>
  <c r="J69"/>
  <c r="P69" s="1"/>
  <c r="I69"/>
  <c r="K69" s="1"/>
  <c r="Q69" s="1"/>
  <c r="W68"/>
  <c r="J68"/>
  <c r="P68" s="1"/>
  <c r="I68"/>
  <c r="K68" s="1"/>
  <c r="Q68" s="1"/>
  <c r="W67"/>
  <c r="J67"/>
  <c r="P67" s="1"/>
  <c r="I67"/>
  <c r="K67" s="1"/>
  <c r="Q67" s="1"/>
  <c r="W66"/>
  <c r="K66"/>
  <c r="Q66" s="1"/>
  <c r="J66"/>
  <c r="P66" s="1"/>
  <c r="I66"/>
  <c r="W65"/>
  <c r="J65"/>
  <c r="I65"/>
  <c r="K65" s="1"/>
  <c r="Q65" s="1"/>
  <c r="W64"/>
  <c r="P64"/>
  <c r="J64"/>
  <c r="L64" s="1"/>
  <c r="I64"/>
  <c r="K64" s="1"/>
  <c r="Q64" s="1"/>
  <c r="W63"/>
  <c r="P63"/>
  <c r="J63"/>
  <c r="L63" s="1"/>
  <c r="I63"/>
  <c r="K63" s="1"/>
  <c r="Q63" s="1"/>
  <c r="W62"/>
  <c r="P62"/>
  <c r="J62"/>
  <c r="L62" s="1"/>
  <c r="L76" s="1"/>
  <c r="L77" s="1"/>
  <c r="I62"/>
  <c r="K62" s="1"/>
  <c r="Q62" s="1"/>
  <c r="W61"/>
  <c r="P61"/>
  <c r="J61"/>
  <c r="I61"/>
  <c r="K61" s="1"/>
  <c r="Q61" s="1"/>
  <c r="W60"/>
  <c r="P60"/>
  <c r="J60"/>
  <c r="I60"/>
  <c r="K60" s="1"/>
  <c r="Q60" s="1"/>
  <c r="W59"/>
  <c r="P59"/>
  <c r="J59"/>
  <c r="I59"/>
  <c r="K59" s="1"/>
  <c r="Q59" s="1"/>
  <c r="W58"/>
  <c r="P58"/>
  <c r="J58"/>
  <c r="I58"/>
  <c r="K58" s="1"/>
  <c r="Q58" s="1"/>
  <c r="W57"/>
  <c r="P57"/>
  <c r="J57"/>
  <c r="I57"/>
  <c r="K57" s="1"/>
  <c r="Q57" s="1"/>
  <c r="W56"/>
  <c r="P56"/>
  <c r="J56"/>
  <c r="I56"/>
  <c r="K56" s="1"/>
  <c r="Q56" s="1"/>
  <c r="W55"/>
  <c r="P55"/>
  <c r="J55"/>
  <c r="I55"/>
  <c r="K55" s="1"/>
  <c r="Q55" s="1"/>
  <c r="W54"/>
  <c r="W76" s="1"/>
  <c r="W77" s="1"/>
  <c r="P54"/>
  <c r="P76" s="1"/>
  <c r="P77" s="1"/>
  <c r="J54"/>
  <c r="J76" s="1"/>
  <c r="J77" s="1"/>
  <c r="I54"/>
  <c r="U52"/>
  <c r="S52"/>
  <c r="R52"/>
  <c r="M52"/>
  <c r="L52"/>
  <c r="J52"/>
  <c r="I52"/>
  <c r="H52"/>
  <c r="F52"/>
  <c r="E52"/>
  <c r="D52"/>
  <c r="C52"/>
  <c r="W51"/>
  <c r="K51"/>
  <c r="Q51" s="1"/>
  <c r="J51"/>
  <c r="P51" s="1"/>
  <c r="I51"/>
  <c r="W50"/>
  <c r="K50"/>
  <c r="Q50" s="1"/>
  <c r="J50"/>
  <c r="P50" s="1"/>
  <c r="I50"/>
  <c r="W49"/>
  <c r="K49"/>
  <c r="Q49" s="1"/>
  <c r="J49"/>
  <c r="P49" s="1"/>
  <c r="I49"/>
  <c r="W48"/>
  <c r="W52" s="1"/>
  <c r="K48"/>
  <c r="K52" s="1"/>
  <c r="J48"/>
  <c r="P48" s="1"/>
  <c r="I48"/>
  <c r="W47"/>
  <c r="V47"/>
  <c r="X47" s="1"/>
  <c r="Q47"/>
  <c r="P47"/>
  <c r="W46"/>
  <c r="V46"/>
  <c r="X46" s="1"/>
  <c r="Q46"/>
  <c r="P46"/>
  <c r="D45"/>
  <c r="S44"/>
  <c r="S45" s="1"/>
  <c r="M44"/>
  <c r="M45" s="1"/>
  <c r="H44"/>
  <c r="H45" s="1"/>
  <c r="F44"/>
  <c r="F45" s="1"/>
  <c r="E44"/>
  <c r="E45" s="1"/>
  <c r="D44"/>
  <c r="C44"/>
  <c r="C45" s="1"/>
  <c r="K43"/>
  <c r="Q43" s="1"/>
  <c r="J43"/>
  <c r="P43" s="1"/>
  <c r="I43"/>
  <c r="K42"/>
  <c r="Q42" s="1"/>
  <c r="J42"/>
  <c r="P42" s="1"/>
  <c r="I42"/>
  <c r="J41"/>
  <c r="J44" s="1"/>
  <c r="I41"/>
  <c r="K41" s="1"/>
  <c r="J40"/>
  <c r="P40" s="1"/>
  <c r="I40"/>
  <c r="I44" s="1"/>
  <c r="I45" s="1"/>
  <c r="K39"/>
  <c r="Q39" s="1"/>
  <c r="J39"/>
  <c r="P39" s="1"/>
  <c r="I39"/>
  <c r="W38"/>
  <c r="K38"/>
  <c r="Q38" s="1"/>
  <c r="J38"/>
  <c r="P38" s="1"/>
  <c r="I38"/>
  <c r="K37"/>
  <c r="Q37" s="1"/>
  <c r="J37"/>
  <c r="P37" s="1"/>
  <c r="I37"/>
  <c r="J36"/>
  <c r="P36" s="1"/>
  <c r="I36"/>
  <c r="K36" s="1"/>
  <c r="Q36" s="1"/>
  <c r="J35"/>
  <c r="P35" s="1"/>
  <c r="I35"/>
  <c r="K35" s="1"/>
  <c r="Q35" s="1"/>
  <c r="K34"/>
  <c r="Q34" s="1"/>
  <c r="J34"/>
  <c r="P34" s="1"/>
  <c r="I34"/>
  <c r="K33"/>
  <c r="Q33" s="1"/>
  <c r="J33"/>
  <c r="P33" s="1"/>
  <c r="I33"/>
  <c r="J32"/>
  <c r="P32" s="1"/>
  <c r="I32"/>
  <c r="K32" s="1"/>
  <c r="Q32" s="1"/>
  <c r="J31"/>
  <c r="P31" s="1"/>
  <c r="I31"/>
  <c r="K31" s="1"/>
  <c r="Q31" s="1"/>
  <c r="K30"/>
  <c r="Q30" s="1"/>
  <c r="J30"/>
  <c r="P30" s="1"/>
  <c r="I30"/>
  <c r="K29"/>
  <c r="Q29" s="1"/>
  <c r="J29"/>
  <c r="P29" s="1"/>
  <c r="I29"/>
  <c r="J28"/>
  <c r="P28" s="1"/>
  <c r="I28"/>
  <c r="K28" s="1"/>
  <c r="Q28" s="1"/>
  <c r="J27"/>
  <c r="P27" s="1"/>
  <c r="I27"/>
  <c r="K27" s="1"/>
  <c r="Q27" s="1"/>
  <c r="K26"/>
  <c r="Q26" s="1"/>
  <c r="J26"/>
  <c r="P26" s="1"/>
  <c r="I26"/>
  <c r="K25"/>
  <c r="Q25" s="1"/>
  <c r="J25"/>
  <c r="P25" s="1"/>
  <c r="I25"/>
  <c r="J24"/>
  <c r="P24" s="1"/>
  <c r="I24"/>
  <c r="K24" s="1"/>
  <c r="Q24" s="1"/>
  <c r="J23"/>
  <c r="P23" s="1"/>
  <c r="P44" s="1"/>
  <c r="P45" s="1"/>
  <c r="I23"/>
  <c r="K23" s="1"/>
  <c r="Q23" s="1"/>
  <c r="V21"/>
  <c r="V45" s="1"/>
  <c r="U21"/>
  <c r="S21"/>
  <c r="R21"/>
  <c r="M21"/>
  <c r="L21"/>
  <c r="H21"/>
  <c r="F21"/>
  <c r="E21"/>
  <c r="D21"/>
  <c r="C21"/>
  <c r="W20"/>
  <c r="P20"/>
  <c r="J20"/>
  <c r="I20"/>
  <c r="K20" s="1"/>
  <c r="Q20" s="1"/>
  <c r="W19"/>
  <c r="W21" s="1"/>
  <c r="J19"/>
  <c r="P19" s="1"/>
  <c r="I19"/>
  <c r="K19" s="1"/>
  <c r="Q19" s="1"/>
  <c r="W18"/>
  <c r="K18"/>
  <c r="Q18" s="1"/>
  <c r="J18"/>
  <c r="P18" s="1"/>
  <c r="I18"/>
  <c r="W17"/>
  <c r="P17"/>
  <c r="K17"/>
  <c r="Q17" s="1"/>
  <c r="J17"/>
  <c r="I17"/>
  <c r="K16"/>
  <c r="J16"/>
  <c r="K15"/>
  <c r="J15"/>
  <c r="K14"/>
  <c r="J14"/>
  <c r="K13"/>
  <c r="J13"/>
  <c r="K12"/>
  <c r="J12"/>
  <c r="K11"/>
  <c r="J11"/>
  <c r="K10"/>
  <c r="J10"/>
  <c r="K9"/>
  <c r="J9"/>
  <c r="K8"/>
  <c r="J8"/>
  <c r="K7"/>
  <c r="J7"/>
  <c r="O137" l="1"/>
  <c r="Q137"/>
  <c r="O193"/>
  <c r="Q193"/>
  <c r="O131"/>
  <c r="Q131"/>
  <c r="Q253"/>
  <c r="O253"/>
  <c r="P165"/>
  <c r="P166" s="1"/>
  <c r="N339"/>
  <c r="P196"/>
  <c r="J211"/>
  <c r="V239"/>
  <c r="X238"/>
  <c r="X239" s="1"/>
  <c r="P65"/>
  <c r="L65"/>
  <c r="P267"/>
  <c r="P272" s="1"/>
  <c r="J272"/>
  <c r="N291"/>
  <c r="P291"/>
  <c r="V358"/>
  <c r="V381" s="1"/>
  <c r="X348"/>
  <c r="X358" s="1"/>
  <c r="X381" s="1"/>
  <c r="P21"/>
  <c r="P90"/>
  <c r="Q114"/>
  <c r="J96"/>
  <c r="J114"/>
  <c r="S121"/>
  <c r="I165"/>
  <c r="I166" s="1"/>
  <c r="Q176"/>
  <c r="H188"/>
  <c r="H340" s="1"/>
  <c r="H345" s="1"/>
  <c r="H382" s="1"/>
  <c r="J225"/>
  <c r="I254"/>
  <c r="N265"/>
  <c r="J339"/>
  <c r="W358"/>
  <c r="P373"/>
  <c r="S381"/>
  <c r="J21"/>
  <c r="K40"/>
  <c r="K44" s="1"/>
  <c r="I76"/>
  <c r="I77" s="1"/>
  <c r="E77"/>
  <c r="J83"/>
  <c r="N83" s="1"/>
  <c r="K104"/>
  <c r="I114"/>
  <c r="R121"/>
  <c r="R340" s="1"/>
  <c r="R345" s="1"/>
  <c r="R382" s="1"/>
  <c r="N131"/>
  <c r="P139"/>
  <c r="P176"/>
  <c r="F188"/>
  <c r="F340" s="1"/>
  <c r="F345" s="1"/>
  <c r="F382" s="1"/>
  <c r="R188"/>
  <c r="P193"/>
  <c r="W211"/>
  <c r="Q197"/>
  <c r="Q205"/>
  <c r="O207"/>
  <c r="Q214"/>
  <c r="Q225" s="1"/>
  <c r="Q221"/>
  <c r="J234"/>
  <c r="N234" s="1"/>
  <c r="P238"/>
  <c r="P239" s="1"/>
  <c r="N252"/>
  <c r="N261"/>
  <c r="N271"/>
  <c r="K274"/>
  <c r="K276" s="1"/>
  <c r="P293"/>
  <c r="Q306"/>
  <c r="P330"/>
  <c r="P333" s="1"/>
  <c r="K335"/>
  <c r="Q335" s="1"/>
  <c r="I358"/>
  <c r="P355"/>
  <c r="P379"/>
  <c r="R381"/>
  <c r="V276"/>
  <c r="X274"/>
  <c r="X276" s="1"/>
  <c r="V144"/>
  <c r="X142"/>
  <c r="X144" s="1"/>
  <c r="N237"/>
  <c r="J239"/>
  <c r="N239" s="1"/>
  <c r="J45"/>
  <c r="N81"/>
  <c r="D121"/>
  <c r="P254"/>
  <c r="W276"/>
  <c r="P79"/>
  <c r="P81" s="1"/>
  <c r="K90"/>
  <c r="W140"/>
  <c r="Q139"/>
  <c r="C188"/>
  <c r="O198"/>
  <c r="J254"/>
  <c r="N254" s="1"/>
  <c r="I21"/>
  <c r="F77"/>
  <c r="K79"/>
  <c r="W90"/>
  <c r="F121"/>
  <c r="Q129"/>
  <c r="P130"/>
  <c r="O132"/>
  <c r="N196"/>
  <c r="P197"/>
  <c r="P205"/>
  <c r="N214"/>
  <c r="N217"/>
  <c r="P221"/>
  <c r="P225" s="1"/>
  <c r="K252"/>
  <c r="K254" s="1"/>
  <c r="O254" s="1"/>
  <c r="Q260"/>
  <c r="Q261" s="1"/>
  <c r="J261"/>
  <c r="O270"/>
  <c r="O276"/>
  <c r="Q337"/>
  <c r="W344"/>
  <c r="X295"/>
  <c r="X326" s="1"/>
  <c r="V326"/>
  <c r="V340" s="1"/>
  <c r="L326"/>
  <c r="U188"/>
  <c r="W250"/>
  <c r="P326"/>
  <c r="P52"/>
  <c r="Q21"/>
  <c r="K45"/>
  <c r="K211"/>
  <c r="O211" s="1"/>
  <c r="Q192"/>
  <c r="O192"/>
  <c r="K267"/>
  <c r="I272"/>
  <c r="O336"/>
  <c r="Q336"/>
  <c r="Q374"/>
  <c r="O374"/>
  <c r="N376"/>
  <c r="P376"/>
  <c r="K108"/>
  <c r="Q104"/>
  <c r="Q108" s="1"/>
  <c r="J186"/>
  <c r="J187" s="1"/>
  <c r="N169"/>
  <c r="L188"/>
  <c r="N209"/>
  <c r="P209"/>
  <c r="K358"/>
  <c r="O358" s="1"/>
  <c r="Q348"/>
  <c r="Q366"/>
  <c r="O366"/>
  <c r="N368"/>
  <c r="P368"/>
  <c r="N369"/>
  <c r="P369"/>
  <c r="Q376"/>
  <c r="O376"/>
  <c r="Q125"/>
  <c r="O125"/>
  <c r="O133"/>
  <c r="Q133"/>
  <c r="J140"/>
  <c r="N140" s="1"/>
  <c r="N136"/>
  <c r="K165"/>
  <c r="K166" s="1"/>
  <c r="Q148"/>
  <c r="Q165" s="1"/>
  <c r="Q166" s="1"/>
  <c r="K169"/>
  <c r="I186"/>
  <c r="I187" s="1"/>
  <c r="N247"/>
  <c r="J250"/>
  <c r="P247"/>
  <c r="O269"/>
  <c r="Q269"/>
  <c r="J344"/>
  <c r="P342"/>
  <c r="P344" s="1"/>
  <c r="Q368"/>
  <c r="O368"/>
  <c r="I120"/>
  <c r="I134"/>
  <c r="Q248"/>
  <c r="Q250" s="1"/>
  <c r="K21"/>
  <c r="K120"/>
  <c r="H121"/>
  <c r="O206"/>
  <c r="I225"/>
  <c r="N225"/>
  <c r="O333"/>
  <c r="L340"/>
  <c r="Q40"/>
  <c r="Q44" s="1"/>
  <c r="Q41"/>
  <c r="Q48"/>
  <c r="Q52" s="1"/>
  <c r="K54"/>
  <c r="C77"/>
  <c r="H77"/>
  <c r="P102"/>
  <c r="P100"/>
  <c r="J102"/>
  <c r="N102" s="1"/>
  <c r="K114"/>
  <c r="M121"/>
  <c r="O130"/>
  <c r="P170"/>
  <c r="P174"/>
  <c r="O196"/>
  <c r="K225"/>
  <c r="O225" s="1"/>
  <c r="Q249"/>
  <c r="W272"/>
  <c r="J333"/>
  <c r="N358"/>
  <c r="Q361"/>
  <c r="J120"/>
  <c r="P116"/>
  <c r="P120" s="1"/>
  <c r="J326"/>
  <c r="P280"/>
  <c r="O357"/>
  <c r="Q357"/>
  <c r="I96"/>
  <c r="K92"/>
  <c r="Q128"/>
  <c r="O128"/>
  <c r="I243"/>
  <c r="K241"/>
  <c r="O247"/>
  <c r="K250"/>
  <c r="O250" s="1"/>
  <c r="J258"/>
  <c r="P256"/>
  <c r="P258" s="1"/>
  <c r="O271"/>
  <c r="Q271"/>
  <c r="K98"/>
  <c r="I102"/>
  <c r="J134"/>
  <c r="N134" s="1"/>
  <c r="N125"/>
  <c r="K136"/>
  <c r="I140"/>
  <c r="N211"/>
  <c r="N192"/>
  <c r="O217"/>
  <c r="Q217"/>
  <c r="K234"/>
  <c r="O234" s="1"/>
  <c r="Q227"/>
  <c r="Q234" s="1"/>
  <c r="N231"/>
  <c r="P231"/>
  <c r="I239"/>
  <c r="K237"/>
  <c r="I326"/>
  <c r="K281"/>
  <c r="Q281" s="1"/>
  <c r="M326"/>
  <c r="Q293"/>
  <c r="K339"/>
  <c r="O339" s="1"/>
  <c r="O335"/>
  <c r="I380"/>
  <c r="K360"/>
  <c r="N364"/>
  <c r="P364"/>
  <c r="M188"/>
  <c r="K265"/>
  <c r="O265" s="1"/>
  <c r="N272"/>
  <c r="J108"/>
  <c r="C121"/>
  <c r="C340" s="1"/>
  <c r="C345" s="1"/>
  <c r="C382" s="1"/>
  <c r="O222"/>
  <c r="N250"/>
  <c r="J276"/>
  <c r="N276" s="1"/>
  <c r="P41"/>
  <c r="M77"/>
  <c r="S77"/>
  <c r="S340" s="1"/>
  <c r="S345" s="1"/>
  <c r="I81"/>
  <c r="Q86"/>
  <c r="Q90" s="1"/>
  <c r="P96"/>
  <c r="O100"/>
  <c r="W108"/>
  <c r="W114"/>
  <c r="Q116"/>
  <c r="Q120" s="1"/>
  <c r="L121"/>
  <c r="U121"/>
  <c r="P126"/>
  <c r="P128"/>
  <c r="K134"/>
  <c r="O134" s="1"/>
  <c r="P137"/>
  <c r="P140" s="1"/>
  <c r="J165"/>
  <c r="J166" s="1"/>
  <c r="O175"/>
  <c r="D188"/>
  <c r="Q209"/>
  <c r="I211"/>
  <c r="Q230"/>
  <c r="P249"/>
  <c r="O264"/>
  <c r="N270"/>
  <c r="N275"/>
  <c r="N370"/>
  <c r="Q370"/>
  <c r="O370"/>
  <c r="E188"/>
  <c r="I250"/>
  <c r="I258"/>
  <c r="E381"/>
  <c r="Q372"/>
  <c r="O372"/>
  <c r="Q379"/>
  <c r="O379"/>
  <c r="W134"/>
  <c r="W144"/>
  <c r="K144"/>
  <c r="W188"/>
  <c r="I234"/>
  <c r="V272"/>
  <c r="D340"/>
  <c r="D345" s="1"/>
  <c r="D382" s="1"/>
  <c r="P214"/>
  <c r="Q330"/>
  <c r="Q333" s="1"/>
  <c r="P336"/>
  <c r="P339" s="1"/>
  <c r="Q338"/>
  <c r="Q339" s="1"/>
  <c r="K344"/>
  <c r="P357"/>
  <c r="P361"/>
  <c r="Q364"/>
  <c r="Q367"/>
  <c r="Q369"/>
  <c r="Q371"/>
  <c r="Q373"/>
  <c r="Q375"/>
  <c r="Q378"/>
  <c r="J380"/>
  <c r="O330"/>
  <c r="P134" l="1"/>
  <c r="I188"/>
  <c r="P358"/>
  <c r="K326"/>
  <c r="O326" s="1"/>
  <c r="I381"/>
  <c r="I382" s="1"/>
  <c r="P380"/>
  <c r="E340"/>
  <c r="E345" s="1"/>
  <c r="S382"/>
  <c r="O394" s="1"/>
  <c r="Q326"/>
  <c r="Q252"/>
  <c r="Q254" s="1"/>
  <c r="P186"/>
  <c r="P187" s="1"/>
  <c r="P188" s="1"/>
  <c r="I121"/>
  <c r="I340" s="1"/>
  <c r="I345" s="1"/>
  <c r="X340"/>
  <c r="K81"/>
  <c r="O81" s="1"/>
  <c r="Q79"/>
  <c r="Q81" s="1"/>
  <c r="W121"/>
  <c r="O252"/>
  <c r="N326"/>
  <c r="P211"/>
  <c r="P340" s="1"/>
  <c r="P345" s="1"/>
  <c r="K385"/>
  <c r="K272"/>
  <c r="O272" s="1"/>
  <c r="O267"/>
  <c r="Q267"/>
  <c r="Q272" s="1"/>
  <c r="K76"/>
  <c r="K77" s="1"/>
  <c r="Q54"/>
  <c r="Q76" s="1"/>
  <c r="Q77" s="1"/>
  <c r="J381"/>
  <c r="N380"/>
  <c r="Q136"/>
  <c r="Q140" s="1"/>
  <c r="O136"/>
  <c r="K140"/>
  <c r="O140" s="1"/>
  <c r="K102"/>
  <c r="O102" s="1"/>
  <c r="Q98"/>
  <c r="Q102" s="1"/>
  <c r="J188"/>
  <c r="J340" s="1"/>
  <c r="E382"/>
  <c r="L345"/>
  <c r="J121"/>
  <c r="N121" s="1"/>
  <c r="N333"/>
  <c r="Q45"/>
  <c r="P250"/>
  <c r="Q134"/>
  <c r="N187"/>
  <c r="Q211"/>
  <c r="Q169"/>
  <c r="Q186" s="1"/>
  <c r="Q187" s="1"/>
  <c r="Q188" s="1"/>
  <c r="K186"/>
  <c r="O169"/>
  <c r="Q360"/>
  <c r="Q380" s="1"/>
  <c r="K380"/>
  <c r="O360"/>
  <c r="Q237"/>
  <c r="Q239" s="1"/>
  <c r="O237"/>
  <c r="K239"/>
  <c r="O239" s="1"/>
  <c r="K243"/>
  <c r="Q241"/>
  <c r="Q243" s="1"/>
  <c r="K96"/>
  <c r="K121" s="1"/>
  <c r="O121" s="1"/>
  <c r="Q92"/>
  <c r="Q96" s="1"/>
  <c r="P381"/>
  <c r="M340"/>
  <c r="N186"/>
  <c r="P121"/>
  <c r="Q358"/>
  <c r="N188"/>
  <c r="Q121" l="1"/>
  <c r="Q340" s="1"/>
  <c r="Q345" s="1"/>
  <c r="N340"/>
  <c r="J345"/>
  <c r="N345" s="1"/>
  <c r="K381"/>
  <c r="O380"/>
  <c r="K187"/>
  <c r="O186"/>
  <c r="Q381"/>
  <c r="P382"/>
  <c r="M345"/>
  <c r="L382"/>
  <c r="N381"/>
  <c r="Q382" l="1"/>
  <c r="O393" s="1"/>
  <c r="J382"/>
  <c r="N382" s="1"/>
  <c r="K188"/>
  <c r="O187"/>
  <c r="M382"/>
  <c r="O381"/>
  <c r="O392" l="1"/>
  <c r="O395" s="1"/>
  <c r="K340"/>
  <c r="O188"/>
  <c r="K345" l="1"/>
  <c r="O340"/>
  <c r="O345" l="1"/>
  <c r="K382"/>
  <c r="O390" l="1"/>
  <c r="O396" s="1"/>
  <c r="O397" s="1"/>
  <c r="K384"/>
  <c r="K386" s="1"/>
  <c r="K387" s="1"/>
  <c r="O382"/>
  <c r="K384" i="90" l="1"/>
  <c r="E381"/>
  <c r="S380"/>
  <c r="R380"/>
  <c r="R381" s="1"/>
  <c r="H380"/>
  <c r="F380"/>
  <c r="E380"/>
  <c r="D380"/>
  <c r="D381" s="1"/>
  <c r="C380"/>
  <c r="W379"/>
  <c r="O379"/>
  <c r="N379"/>
  <c r="J379"/>
  <c r="P379" s="1"/>
  <c r="I379"/>
  <c r="K379" s="1"/>
  <c r="Q379" s="1"/>
  <c r="W378"/>
  <c r="J378"/>
  <c r="N378" s="1"/>
  <c r="I378"/>
  <c r="K378" s="1"/>
  <c r="W377"/>
  <c r="J377"/>
  <c r="I377"/>
  <c r="K377" s="1"/>
  <c r="W376"/>
  <c r="J376"/>
  <c r="I376"/>
  <c r="K376" s="1"/>
  <c r="O376" s="1"/>
  <c r="W375"/>
  <c r="J375"/>
  <c r="P375" s="1"/>
  <c r="I375"/>
  <c r="K375" s="1"/>
  <c r="Q375" s="1"/>
  <c r="W374"/>
  <c r="J374"/>
  <c r="P374" s="1"/>
  <c r="I374"/>
  <c r="K374" s="1"/>
  <c r="W373"/>
  <c r="O373"/>
  <c r="N373"/>
  <c r="J373"/>
  <c r="P373" s="1"/>
  <c r="I373"/>
  <c r="K373" s="1"/>
  <c r="Q373" s="1"/>
  <c r="W372"/>
  <c r="P372"/>
  <c r="N372"/>
  <c r="M372"/>
  <c r="J372"/>
  <c r="I372"/>
  <c r="K372" s="1"/>
  <c r="Q372" s="1"/>
  <c r="W371"/>
  <c r="M371"/>
  <c r="K371"/>
  <c r="Q371" s="1"/>
  <c r="J371"/>
  <c r="N371" s="1"/>
  <c r="I371"/>
  <c r="W370"/>
  <c r="O370"/>
  <c r="N370"/>
  <c r="J370"/>
  <c r="P370" s="1"/>
  <c r="I370"/>
  <c r="K370" s="1"/>
  <c r="Q370" s="1"/>
  <c r="W369"/>
  <c r="J369"/>
  <c r="P369" s="1"/>
  <c r="I369"/>
  <c r="K369" s="1"/>
  <c r="O369" s="1"/>
  <c r="W368"/>
  <c r="O368"/>
  <c r="N368"/>
  <c r="J368"/>
  <c r="P368" s="1"/>
  <c r="I368"/>
  <c r="K368" s="1"/>
  <c r="Q368" s="1"/>
  <c r="W367"/>
  <c r="J367"/>
  <c r="N367" s="1"/>
  <c r="I367"/>
  <c r="K367" s="1"/>
  <c r="W366"/>
  <c r="P366"/>
  <c r="M366"/>
  <c r="K366"/>
  <c r="J366"/>
  <c r="N366" s="1"/>
  <c r="I366"/>
  <c r="W365"/>
  <c r="K365"/>
  <c r="J365"/>
  <c r="P365" s="1"/>
  <c r="I365"/>
  <c r="W364"/>
  <c r="P364"/>
  <c r="J364"/>
  <c r="N364" s="1"/>
  <c r="I364"/>
  <c r="K364" s="1"/>
  <c r="Q364" s="1"/>
  <c r="W363"/>
  <c r="J363"/>
  <c r="P363" s="1"/>
  <c r="I363"/>
  <c r="K363" s="1"/>
  <c r="Q363" s="1"/>
  <c r="W362"/>
  <c r="J362"/>
  <c r="N362" s="1"/>
  <c r="I362"/>
  <c r="K362" s="1"/>
  <c r="O362" s="1"/>
  <c r="W361"/>
  <c r="O361"/>
  <c r="N361"/>
  <c r="J361"/>
  <c r="P361" s="1"/>
  <c r="I361"/>
  <c r="K361" s="1"/>
  <c r="Q361" s="1"/>
  <c r="W360"/>
  <c r="W380" s="1"/>
  <c r="W381" s="1"/>
  <c r="K360"/>
  <c r="O360" s="1"/>
  <c r="J360"/>
  <c r="I360"/>
  <c r="U358"/>
  <c r="S358"/>
  <c r="R358"/>
  <c r="M358"/>
  <c r="L358"/>
  <c r="H358"/>
  <c r="F358"/>
  <c r="E358"/>
  <c r="D358"/>
  <c r="C358"/>
  <c r="W357"/>
  <c r="K357"/>
  <c r="J357"/>
  <c r="P357" s="1"/>
  <c r="I357"/>
  <c r="W356"/>
  <c r="V356"/>
  <c r="X356" s="1"/>
  <c r="P356"/>
  <c r="J356"/>
  <c r="I356"/>
  <c r="K356" s="1"/>
  <c r="Q356" s="1"/>
  <c r="W355"/>
  <c r="V355"/>
  <c r="X355" s="1"/>
  <c r="J355"/>
  <c r="P355" s="1"/>
  <c r="I355"/>
  <c r="K355" s="1"/>
  <c r="Q355" s="1"/>
  <c r="W354"/>
  <c r="V354"/>
  <c r="X354" s="1"/>
  <c r="J354"/>
  <c r="P354" s="1"/>
  <c r="I354"/>
  <c r="K354" s="1"/>
  <c r="Q354" s="1"/>
  <c r="W353"/>
  <c r="V353"/>
  <c r="X353" s="1"/>
  <c r="J353"/>
  <c r="P353" s="1"/>
  <c r="I353"/>
  <c r="K353" s="1"/>
  <c r="Q353" s="1"/>
  <c r="W352"/>
  <c r="V352"/>
  <c r="X352" s="1"/>
  <c r="Q352"/>
  <c r="K352"/>
  <c r="J352"/>
  <c r="I352"/>
  <c r="W351"/>
  <c r="V351"/>
  <c r="X351" s="1"/>
  <c r="J351"/>
  <c r="P351" s="1"/>
  <c r="I351"/>
  <c r="K351" s="1"/>
  <c r="W350"/>
  <c r="V350"/>
  <c r="X350" s="1"/>
  <c r="J350"/>
  <c r="I350"/>
  <c r="K350" s="1"/>
  <c r="Q350" s="1"/>
  <c r="W349"/>
  <c r="V349"/>
  <c r="X349" s="1"/>
  <c r="K349"/>
  <c r="J349"/>
  <c r="P349" s="1"/>
  <c r="I349"/>
  <c r="W348"/>
  <c r="V348"/>
  <c r="P348"/>
  <c r="J348"/>
  <c r="I348"/>
  <c r="K347"/>
  <c r="J347"/>
  <c r="U344"/>
  <c r="S344"/>
  <c r="R344"/>
  <c r="M344"/>
  <c r="L344"/>
  <c r="H344"/>
  <c r="F344"/>
  <c r="E344"/>
  <c r="D344"/>
  <c r="C344"/>
  <c r="W343"/>
  <c r="J343"/>
  <c r="N343" s="1"/>
  <c r="I343"/>
  <c r="I344" s="1"/>
  <c r="W342"/>
  <c r="V342"/>
  <c r="X342" s="1"/>
  <c r="K342"/>
  <c r="J342"/>
  <c r="P342" s="1"/>
  <c r="U339"/>
  <c r="S339"/>
  <c r="R339"/>
  <c r="M339"/>
  <c r="L339"/>
  <c r="H339"/>
  <c r="F339"/>
  <c r="E339"/>
  <c r="D339"/>
  <c r="C339"/>
  <c r="O338"/>
  <c r="N338"/>
  <c r="K338"/>
  <c r="Q338" s="1"/>
  <c r="J338"/>
  <c r="P338" s="1"/>
  <c r="O337"/>
  <c r="N337"/>
  <c r="J337"/>
  <c r="P337" s="1"/>
  <c r="I337"/>
  <c r="K337" s="1"/>
  <c r="Q337" s="1"/>
  <c r="P336"/>
  <c r="N336"/>
  <c r="J336"/>
  <c r="I336"/>
  <c r="K336" s="1"/>
  <c r="O336" s="1"/>
  <c r="W339"/>
  <c r="J335"/>
  <c r="N335" s="1"/>
  <c r="I335"/>
  <c r="J334"/>
  <c r="W333"/>
  <c r="U333"/>
  <c r="S333"/>
  <c r="R333"/>
  <c r="M333"/>
  <c r="L333"/>
  <c r="I333"/>
  <c r="H333"/>
  <c r="F333"/>
  <c r="E333"/>
  <c r="D333"/>
  <c r="C333"/>
  <c r="K332"/>
  <c r="J332"/>
  <c r="K331"/>
  <c r="J331"/>
  <c r="N330"/>
  <c r="K330"/>
  <c r="O330" s="1"/>
  <c r="J330"/>
  <c r="K329"/>
  <c r="J329"/>
  <c r="R326"/>
  <c r="L326"/>
  <c r="H326"/>
  <c r="F326"/>
  <c r="E326"/>
  <c r="D326"/>
  <c r="C326"/>
  <c r="W325"/>
  <c r="Q325"/>
  <c r="K325"/>
  <c r="J325"/>
  <c r="W324"/>
  <c r="V324"/>
  <c r="X324" s="1"/>
  <c r="J324"/>
  <c r="I324"/>
  <c r="K324" s="1"/>
  <c r="Q324" s="1"/>
  <c r="W323"/>
  <c r="V323"/>
  <c r="X323" s="1"/>
  <c r="J323"/>
  <c r="P323" s="1"/>
  <c r="I323"/>
  <c r="K323" s="1"/>
  <c r="Q323" s="1"/>
  <c r="W322"/>
  <c r="V322"/>
  <c r="X322" s="1"/>
  <c r="N322"/>
  <c r="K322"/>
  <c r="J322"/>
  <c r="P322" s="1"/>
  <c r="I322"/>
  <c r="W321"/>
  <c r="V321"/>
  <c r="X321" s="1"/>
  <c r="J321"/>
  <c r="P321" s="1"/>
  <c r="I321"/>
  <c r="K321" s="1"/>
  <c r="Q321" s="1"/>
  <c r="W320"/>
  <c r="V320"/>
  <c r="X320" s="1"/>
  <c r="J320"/>
  <c r="P320" s="1"/>
  <c r="I320"/>
  <c r="K320" s="1"/>
  <c r="W319"/>
  <c r="V319"/>
  <c r="X319" s="1"/>
  <c r="P319"/>
  <c r="J319"/>
  <c r="I319"/>
  <c r="K319" s="1"/>
  <c r="Q319" s="1"/>
  <c r="W318"/>
  <c r="P318"/>
  <c r="O318"/>
  <c r="K318"/>
  <c r="Q318" s="1"/>
  <c r="J318"/>
  <c r="N318" s="1"/>
  <c r="W317"/>
  <c r="M317"/>
  <c r="K317"/>
  <c r="Q317" s="1"/>
  <c r="S317" s="1"/>
  <c r="X317" s="1"/>
  <c r="J317"/>
  <c r="N317" s="1"/>
  <c r="W316"/>
  <c r="J316"/>
  <c r="P316" s="1"/>
  <c r="I316"/>
  <c r="K316" s="1"/>
  <c r="Q316" s="1"/>
  <c r="W315"/>
  <c r="P315"/>
  <c r="K315"/>
  <c r="Q315" s="1"/>
  <c r="J315"/>
  <c r="I315"/>
  <c r="W314"/>
  <c r="J314"/>
  <c r="I314"/>
  <c r="K314" s="1"/>
  <c r="W313"/>
  <c r="V313"/>
  <c r="X313" s="1"/>
  <c r="K313"/>
  <c r="O313" s="1"/>
  <c r="J313"/>
  <c r="W312"/>
  <c r="V312"/>
  <c r="X312" s="1"/>
  <c r="N312"/>
  <c r="J312"/>
  <c r="P312" s="1"/>
  <c r="I312"/>
  <c r="K312" s="1"/>
  <c r="O312" s="1"/>
  <c r="W311"/>
  <c r="J311"/>
  <c r="I311"/>
  <c r="K311" s="1"/>
  <c r="W310"/>
  <c r="J310"/>
  <c r="P310" s="1"/>
  <c r="I310"/>
  <c r="K310" s="1"/>
  <c r="O310" s="1"/>
  <c r="W309"/>
  <c r="J309"/>
  <c r="N309" s="1"/>
  <c r="I309"/>
  <c r="K309" s="1"/>
  <c r="Q309" s="1"/>
  <c r="W308"/>
  <c r="K308"/>
  <c r="J308"/>
  <c r="P308" s="1"/>
  <c r="I308"/>
  <c r="O307"/>
  <c r="J307"/>
  <c r="N307" s="1"/>
  <c r="I307"/>
  <c r="K307" s="1"/>
  <c r="Q307" s="1"/>
  <c r="W306"/>
  <c r="P306"/>
  <c r="N306"/>
  <c r="K306"/>
  <c r="O306" s="1"/>
  <c r="J306"/>
  <c r="W305"/>
  <c r="N305"/>
  <c r="J305"/>
  <c r="P305" s="1"/>
  <c r="I305"/>
  <c r="K305" s="1"/>
  <c r="W304"/>
  <c r="K304"/>
  <c r="Q304" s="1"/>
  <c r="J304"/>
  <c r="P304" s="1"/>
  <c r="W303"/>
  <c r="K303"/>
  <c r="Q303" s="1"/>
  <c r="J303"/>
  <c r="N303" s="1"/>
  <c r="I303"/>
  <c r="W302"/>
  <c r="N302"/>
  <c r="K302"/>
  <c r="J302"/>
  <c r="P302" s="1"/>
  <c r="I302"/>
  <c r="W301"/>
  <c r="P301"/>
  <c r="J301"/>
  <c r="N301" s="1"/>
  <c r="I301"/>
  <c r="K301" s="1"/>
  <c r="Q301" s="1"/>
  <c r="W300"/>
  <c r="N300"/>
  <c r="J300"/>
  <c r="P300" s="1"/>
  <c r="I300"/>
  <c r="K300" s="1"/>
  <c r="Q300" s="1"/>
  <c r="W299"/>
  <c r="J299"/>
  <c r="N299" s="1"/>
  <c r="I299"/>
  <c r="K299" s="1"/>
  <c r="O299" s="1"/>
  <c r="W298"/>
  <c r="N298"/>
  <c r="J298"/>
  <c r="P298" s="1"/>
  <c r="I298"/>
  <c r="K298" s="1"/>
  <c r="O298" s="1"/>
  <c r="W297"/>
  <c r="J297"/>
  <c r="I297"/>
  <c r="K297" s="1"/>
  <c r="W296"/>
  <c r="J296"/>
  <c r="P296" s="1"/>
  <c r="I296"/>
  <c r="K296" s="1"/>
  <c r="O296" s="1"/>
  <c r="W295"/>
  <c r="V295"/>
  <c r="K295"/>
  <c r="Q295" s="1"/>
  <c r="J295"/>
  <c r="N295" s="1"/>
  <c r="I295"/>
  <c r="W294"/>
  <c r="N294"/>
  <c r="K294"/>
  <c r="J294"/>
  <c r="P294" s="1"/>
  <c r="I294"/>
  <c r="W293"/>
  <c r="K293"/>
  <c r="Q293" s="1"/>
  <c r="J293"/>
  <c r="N293" s="1"/>
  <c r="W292"/>
  <c r="K292"/>
  <c r="O292" s="1"/>
  <c r="J292"/>
  <c r="N292" s="1"/>
  <c r="I292"/>
  <c r="W291"/>
  <c r="Q291"/>
  <c r="S291" s="1"/>
  <c r="K291"/>
  <c r="O291" s="1"/>
  <c r="J291"/>
  <c r="N291" s="1"/>
  <c r="W290"/>
  <c r="K290"/>
  <c r="O290" s="1"/>
  <c r="J290"/>
  <c r="N290" s="1"/>
  <c r="W289"/>
  <c r="K289"/>
  <c r="Q289" s="1"/>
  <c r="J289"/>
  <c r="P289" s="1"/>
  <c r="W288"/>
  <c r="N288"/>
  <c r="K288"/>
  <c r="Q288" s="1"/>
  <c r="J288"/>
  <c r="P288" s="1"/>
  <c r="W287"/>
  <c r="P287"/>
  <c r="O287"/>
  <c r="K287"/>
  <c r="Q287" s="1"/>
  <c r="J287"/>
  <c r="N287" s="1"/>
  <c r="W286"/>
  <c r="V286"/>
  <c r="X286" s="1"/>
  <c r="K286"/>
  <c r="O286" s="1"/>
  <c r="J286"/>
  <c r="N286" s="1"/>
  <c r="I286"/>
  <c r="W285"/>
  <c r="V285"/>
  <c r="X285" s="1"/>
  <c r="P285"/>
  <c r="J285"/>
  <c r="N285" s="1"/>
  <c r="I285"/>
  <c r="K285" s="1"/>
  <c r="Q285" s="1"/>
  <c r="W284"/>
  <c r="J284"/>
  <c r="N284" s="1"/>
  <c r="I284"/>
  <c r="K284" s="1"/>
  <c r="W283"/>
  <c r="J283"/>
  <c r="N283" s="1"/>
  <c r="I283"/>
  <c r="K283" s="1"/>
  <c r="W282"/>
  <c r="K282"/>
  <c r="O282" s="1"/>
  <c r="J282"/>
  <c r="I282"/>
  <c r="W281"/>
  <c r="J281"/>
  <c r="P281" s="1"/>
  <c r="I281"/>
  <c r="W280"/>
  <c r="V280"/>
  <c r="X280" s="1"/>
  <c r="N280"/>
  <c r="K280"/>
  <c r="J280"/>
  <c r="P280" s="1"/>
  <c r="W279"/>
  <c r="V279"/>
  <c r="X279" s="1"/>
  <c r="Q279"/>
  <c r="K279"/>
  <c r="J279"/>
  <c r="P279" s="1"/>
  <c r="U276"/>
  <c r="S276"/>
  <c r="R276"/>
  <c r="M276"/>
  <c r="L276"/>
  <c r="H276"/>
  <c r="F276"/>
  <c r="E276"/>
  <c r="D276"/>
  <c r="C276"/>
  <c r="W275"/>
  <c r="P275"/>
  <c r="P276" s="1"/>
  <c r="N275"/>
  <c r="J275"/>
  <c r="I275"/>
  <c r="W274"/>
  <c r="V274"/>
  <c r="J274"/>
  <c r="J276" s="1"/>
  <c r="I274"/>
  <c r="K274" s="1"/>
  <c r="U272"/>
  <c r="S272"/>
  <c r="R272"/>
  <c r="F272"/>
  <c r="E272"/>
  <c r="D272"/>
  <c r="C272"/>
  <c r="W271"/>
  <c r="M271"/>
  <c r="K271"/>
  <c r="J271"/>
  <c r="N271" s="1"/>
  <c r="I271"/>
  <c r="W270"/>
  <c r="N270"/>
  <c r="M270"/>
  <c r="J270"/>
  <c r="P270" s="1"/>
  <c r="I270"/>
  <c r="K270" s="1"/>
  <c r="W269"/>
  <c r="M269"/>
  <c r="J269"/>
  <c r="N269" s="1"/>
  <c r="I269"/>
  <c r="K269" s="1"/>
  <c r="Q269" s="1"/>
  <c r="W268"/>
  <c r="V268"/>
  <c r="X268" s="1"/>
  <c r="X272" s="1"/>
  <c r="K268"/>
  <c r="J268"/>
  <c r="W267"/>
  <c r="N267"/>
  <c r="M267"/>
  <c r="J267"/>
  <c r="J272" s="1"/>
  <c r="I267"/>
  <c r="K267" s="1"/>
  <c r="K272" s="1"/>
  <c r="U265"/>
  <c r="S265"/>
  <c r="R265"/>
  <c r="M265"/>
  <c r="L265"/>
  <c r="H265"/>
  <c r="F265"/>
  <c r="E265"/>
  <c r="D265"/>
  <c r="C265"/>
  <c r="W264"/>
  <c r="W265" s="1"/>
  <c r="P264"/>
  <c r="P265" s="1"/>
  <c r="J264"/>
  <c r="I264"/>
  <c r="U261"/>
  <c r="S261"/>
  <c r="R261"/>
  <c r="M261"/>
  <c r="L261"/>
  <c r="I261"/>
  <c r="H261"/>
  <c r="F261"/>
  <c r="E261"/>
  <c r="D261"/>
  <c r="C261"/>
  <c r="W260"/>
  <c r="W261" s="1"/>
  <c r="K260"/>
  <c r="Q260" s="1"/>
  <c r="Q261" s="1"/>
  <c r="J260"/>
  <c r="P260" s="1"/>
  <c r="P261" s="1"/>
  <c r="U258"/>
  <c r="S258"/>
  <c r="R258"/>
  <c r="M258"/>
  <c r="L258"/>
  <c r="H258"/>
  <c r="F258"/>
  <c r="E258"/>
  <c r="D258"/>
  <c r="C258"/>
  <c r="W257"/>
  <c r="W258" s="1"/>
  <c r="P257"/>
  <c r="J257"/>
  <c r="I257"/>
  <c r="W256"/>
  <c r="Q256"/>
  <c r="K256"/>
  <c r="J256"/>
  <c r="W254"/>
  <c r="U254"/>
  <c r="S254"/>
  <c r="R254"/>
  <c r="M254"/>
  <c r="L254"/>
  <c r="H254"/>
  <c r="F254"/>
  <c r="E254"/>
  <c r="D254"/>
  <c r="C254"/>
  <c r="W253"/>
  <c r="N253"/>
  <c r="J253"/>
  <c r="P253" s="1"/>
  <c r="I253"/>
  <c r="K253" s="1"/>
  <c r="Q253" s="1"/>
  <c r="W252"/>
  <c r="Q252"/>
  <c r="K252"/>
  <c r="J252"/>
  <c r="I252"/>
  <c r="U250"/>
  <c r="S250"/>
  <c r="R250"/>
  <c r="M250"/>
  <c r="L250"/>
  <c r="N250" s="1"/>
  <c r="J250"/>
  <c r="H250"/>
  <c r="F250"/>
  <c r="E250"/>
  <c r="D250"/>
  <c r="C250"/>
  <c r="W249"/>
  <c r="N249"/>
  <c r="K249"/>
  <c r="J249"/>
  <c r="P249" s="1"/>
  <c r="I249"/>
  <c r="W248"/>
  <c r="P248"/>
  <c r="P250" s="1"/>
  <c r="J248"/>
  <c r="N248" s="1"/>
  <c r="I248"/>
  <c r="K248" s="1"/>
  <c r="Q248" s="1"/>
  <c r="W247"/>
  <c r="J247"/>
  <c r="P247" s="1"/>
  <c r="I247"/>
  <c r="N246"/>
  <c r="J246"/>
  <c r="I246"/>
  <c r="K246" s="1"/>
  <c r="O246" s="1"/>
  <c r="I245"/>
  <c r="U243"/>
  <c r="S243"/>
  <c r="R243"/>
  <c r="M243"/>
  <c r="L243"/>
  <c r="H243"/>
  <c r="F243"/>
  <c r="E243"/>
  <c r="D243"/>
  <c r="C243"/>
  <c r="W242"/>
  <c r="J242"/>
  <c r="P242" s="1"/>
  <c r="I242"/>
  <c r="K242" s="1"/>
  <c r="W241"/>
  <c r="W243" s="1"/>
  <c r="J241"/>
  <c r="J243" s="1"/>
  <c r="I241"/>
  <c r="I243" s="1"/>
  <c r="S239"/>
  <c r="R239"/>
  <c r="M239"/>
  <c r="F239"/>
  <c r="E239"/>
  <c r="D239"/>
  <c r="C239"/>
  <c r="W238"/>
  <c r="V238"/>
  <c r="Q238"/>
  <c r="O238"/>
  <c r="N238"/>
  <c r="J238"/>
  <c r="P238" s="1"/>
  <c r="W237"/>
  <c r="N237"/>
  <c r="K237"/>
  <c r="Q237" s="1"/>
  <c r="Q239" s="1"/>
  <c r="J237"/>
  <c r="I237"/>
  <c r="I239" s="1"/>
  <c r="O236"/>
  <c r="N236"/>
  <c r="K236"/>
  <c r="J236"/>
  <c r="S234"/>
  <c r="R234"/>
  <c r="H234"/>
  <c r="F234"/>
  <c r="E234"/>
  <c r="D234"/>
  <c r="C234"/>
  <c r="W233"/>
  <c r="K233"/>
  <c r="Q233" s="1"/>
  <c r="J233"/>
  <c r="N233" s="1"/>
  <c r="I233"/>
  <c r="W232"/>
  <c r="N232"/>
  <c r="J232"/>
  <c r="P232" s="1"/>
  <c r="I232"/>
  <c r="K232" s="1"/>
  <c r="W231"/>
  <c r="J231"/>
  <c r="N231" s="1"/>
  <c r="I231"/>
  <c r="K231" s="1"/>
  <c r="Q231" s="1"/>
  <c r="W230"/>
  <c r="W234" s="1"/>
  <c r="J230"/>
  <c r="P230" s="1"/>
  <c r="P234" s="1"/>
  <c r="I230"/>
  <c r="K230" s="1"/>
  <c r="Q230" s="1"/>
  <c r="W229"/>
  <c r="P229"/>
  <c r="J229"/>
  <c r="N229" s="1"/>
  <c r="I229"/>
  <c r="K229" s="1"/>
  <c r="O229" s="1"/>
  <c r="W228"/>
  <c r="O228"/>
  <c r="N228"/>
  <c r="J228"/>
  <c r="P228" s="1"/>
  <c r="I228"/>
  <c r="K228" s="1"/>
  <c r="Q228" s="1"/>
  <c r="W227"/>
  <c r="M227"/>
  <c r="J227"/>
  <c r="N227" s="1"/>
  <c r="I227"/>
  <c r="K227" s="1"/>
  <c r="Q227" s="1"/>
  <c r="S225"/>
  <c r="R225"/>
  <c r="H225"/>
  <c r="G225"/>
  <c r="F225"/>
  <c r="E225"/>
  <c r="D225"/>
  <c r="C225"/>
  <c r="W224"/>
  <c r="J224"/>
  <c r="P224" s="1"/>
  <c r="I224"/>
  <c r="K224" s="1"/>
  <c r="Q224" s="1"/>
  <c r="W223"/>
  <c r="J223"/>
  <c r="P223" s="1"/>
  <c r="I223"/>
  <c r="K223" s="1"/>
  <c r="Q223" s="1"/>
  <c r="W222"/>
  <c r="J222"/>
  <c r="N222" s="1"/>
  <c r="I222"/>
  <c r="K222" s="1"/>
  <c r="O222" s="1"/>
  <c r="W221"/>
  <c r="W225" s="1"/>
  <c r="J221"/>
  <c r="P221" s="1"/>
  <c r="P225" s="1"/>
  <c r="I221"/>
  <c r="K221" s="1"/>
  <c r="O221" s="1"/>
  <c r="W220"/>
  <c r="K220"/>
  <c r="Q220" s="1"/>
  <c r="J220"/>
  <c r="I220"/>
  <c r="W219"/>
  <c r="K219"/>
  <c r="J219"/>
  <c r="P219" s="1"/>
  <c r="I219"/>
  <c r="W218"/>
  <c r="K218"/>
  <c r="Q218" s="1"/>
  <c r="J218"/>
  <c r="N218" s="1"/>
  <c r="I218"/>
  <c r="W217"/>
  <c r="N217"/>
  <c r="M217"/>
  <c r="M225" s="1"/>
  <c r="J217"/>
  <c r="P217" s="1"/>
  <c r="I217"/>
  <c r="K217" s="1"/>
  <c r="W216"/>
  <c r="P216"/>
  <c r="J216"/>
  <c r="I216"/>
  <c r="K216" s="1"/>
  <c r="W215"/>
  <c r="J215"/>
  <c r="P215" s="1"/>
  <c r="I215"/>
  <c r="K215" s="1"/>
  <c r="Q215" s="1"/>
  <c r="W214"/>
  <c r="K214"/>
  <c r="O214" s="1"/>
  <c r="J214"/>
  <c r="N214" s="1"/>
  <c r="I214"/>
  <c r="K213"/>
  <c r="J213"/>
  <c r="S211"/>
  <c r="R211"/>
  <c r="M211"/>
  <c r="F211"/>
  <c r="E211"/>
  <c r="D211"/>
  <c r="C211"/>
  <c r="P210"/>
  <c r="J210"/>
  <c r="N210" s="1"/>
  <c r="I210"/>
  <c r="K210" s="1"/>
  <c r="W209"/>
  <c r="J209"/>
  <c r="N209" s="1"/>
  <c r="I209"/>
  <c r="K209" s="1"/>
  <c r="W208"/>
  <c r="P208"/>
  <c r="N208"/>
  <c r="I208"/>
  <c r="K208" s="1"/>
  <c r="W207"/>
  <c r="J207"/>
  <c r="P207" s="1"/>
  <c r="I207"/>
  <c r="K207" s="1"/>
  <c r="Q207" s="1"/>
  <c r="W206"/>
  <c r="J206"/>
  <c r="I206"/>
  <c r="K206" s="1"/>
  <c r="O206" s="1"/>
  <c r="W205"/>
  <c r="K205"/>
  <c r="O205" s="1"/>
  <c r="J205"/>
  <c r="P205" s="1"/>
  <c r="I205"/>
  <c r="W204"/>
  <c r="P204"/>
  <c r="K204"/>
  <c r="Q204" s="1"/>
  <c r="W203"/>
  <c r="J203"/>
  <c r="I203"/>
  <c r="K203" s="1"/>
  <c r="Q203" s="1"/>
  <c r="W202"/>
  <c r="J202"/>
  <c r="P202" s="1"/>
  <c r="I202"/>
  <c r="K202" s="1"/>
  <c r="W201"/>
  <c r="J201"/>
  <c r="P201" s="1"/>
  <c r="I201"/>
  <c r="K201" s="1"/>
  <c r="Q201" s="1"/>
  <c r="W200"/>
  <c r="P200"/>
  <c r="K200"/>
  <c r="Q200" s="1"/>
  <c r="W199"/>
  <c r="J199"/>
  <c r="P199" s="1"/>
  <c r="I199"/>
  <c r="K199" s="1"/>
  <c r="Q199" s="1"/>
  <c r="W198"/>
  <c r="P198"/>
  <c r="J198"/>
  <c r="N198" s="1"/>
  <c r="I198"/>
  <c r="K198" s="1"/>
  <c r="O198" s="1"/>
  <c r="W197"/>
  <c r="J197"/>
  <c r="P197" s="1"/>
  <c r="I197"/>
  <c r="K197" s="1"/>
  <c r="Q197" s="1"/>
  <c r="W196"/>
  <c r="J196"/>
  <c r="I196"/>
  <c r="K196" s="1"/>
  <c r="W195"/>
  <c r="J195"/>
  <c r="P195" s="1"/>
  <c r="I195"/>
  <c r="K195" s="1"/>
  <c r="Q195" s="1"/>
  <c r="W194"/>
  <c r="J194"/>
  <c r="N194" s="1"/>
  <c r="I194"/>
  <c r="K194" s="1"/>
  <c r="O194" s="1"/>
  <c r="W193"/>
  <c r="J193"/>
  <c r="P193" s="1"/>
  <c r="I193"/>
  <c r="K193" s="1"/>
  <c r="Q193" s="1"/>
  <c r="W192"/>
  <c r="K192"/>
  <c r="Q192" s="1"/>
  <c r="J192"/>
  <c r="P192" s="1"/>
  <c r="I192"/>
  <c r="U186"/>
  <c r="U187" s="1"/>
  <c r="S186"/>
  <c r="S187" s="1"/>
  <c r="R186"/>
  <c r="R187" s="1"/>
  <c r="L186"/>
  <c r="L187" s="1"/>
  <c r="H186"/>
  <c r="H187" s="1"/>
  <c r="F186"/>
  <c r="F187" s="1"/>
  <c r="E186"/>
  <c r="E187" s="1"/>
  <c r="E188" s="1"/>
  <c r="D186"/>
  <c r="D187" s="1"/>
  <c r="C186"/>
  <c r="C187" s="1"/>
  <c r="W185"/>
  <c r="J185"/>
  <c r="P185" s="1"/>
  <c r="I185"/>
  <c r="K185" s="1"/>
  <c r="Q185" s="1"/>
  <c r="W184"/>
  <c r="P184"/>
  <c r="J184"/>
  <c r="I184"/>
  <c r="K184" s="1"/>
  <c r="W183"/>
  <c r="J183"/>
  <c r="P183" s="1"/>
  <c r="I183"/>
  <c r="K183" s="1"/>
  <c r="Q183" s="1"/>
  <c r="W182"/>
  <c r="J182"/>
  <c r="I182"/>
  <c r="K182" s="1"/>
  <c r="Q182" s="1"/>
  <c r="W181"/>
  <c r="J181"/>
  <c r="P181" s="1"/>
  <c r="I181"/>
  <c r="K181" s="1"/>
  <c r="Q181" s="1"/>
  <c r="W180"/>
  <c r="P180"/>
  <c r="J180"/>
  <c r="I180"/>
  <c r="K180" s="1"/>
  <c r="W179"/>
  <c r="J179"/>
  <c r="P179" s="1"/>
  <c r="I179"/>
  <c r="K179" s="1"/>
  <c r="Q179" s="1"/>
  <c r="W178"/>
  <c r="J178"/>
  <c r="I178"/>
  <c r="K178" s="1"/>
  <c r="Q178" s="1"/>
  <c r="W177"/>
  <c r="J177"/>
  <c r="P177" s="1"/>
  <c r="I177"/>
  <c r="K177" s="1"/>
  <c r="Q177" s="1"/>
  <c r="W176"/>
  <c r="M176"/>
  <c r="J176"/>
  <c r="N176" s="1"/>
  <c r="I176"/>
  <c r="K176" s="1"/>
  <c r="W175"/>
  <c r="M175"/>
  <c r="O175" s="1"/>
  <c r="K175"/>
  <c r="J175"/>
  <c r="N175" s="1"/>
  <c r="I175"/>
  <c r="W174"/>
  <c r="N174"/>
  <c r="M174"/>
  <c r="J174"/>
  <c r="P174" s="1"/>
  <c r="I174"/>
  <c r="K174" s="1"/>
  <c r="Q174" s="1"/>
  <c r="W173"/>
  <c r="J173"/>
  <c r="P173" s="1"/>
  <c r="I173"/>
  <c r="K173" s="1"/>
  <c r="W172"/>
  <c r="J172"/>
  <c r="I172"/>
  <c r="K172" s="1"/>
  <c r="W171"/>
  <c r="J171"/>
  <c r="I171"/>
  <c r="K171" s="1"/>
  <c r="Q171" s="1"/>
  <c r="W170"/>
  <c r="M170"/>
  <c r="Q170" s="1"/>
  <c r="J170"/>
  <c r="N170" s="1"/>
  <c r="I170"/>
  <c r="K170" s="1"/>
  <c r="W169"/>
  <c r="P169"/>
  <c r="M169"/>
  <c r="J169"/>
  <c r="N169" s="1"/>
  <c r="I169"/>
  <c r="K169" s="1"/>
  <c r="I168"/>
  <c r="U165"/>
  <c r="U166" s="1"/>
  <c r="S165"/>
  <c r="S166" s="1"/>
  <c r="R165"/>
  <c r="R166" s="1"/>
  <c r="M165"/>
  <c r="M166" s="1"/>
  <c r="L165"/>
  <c r="H165"/>
  <c r="H166" s="1"/>
  <c r="F165"/>
  <c r="F166" s="1"/>
  <c r="E165"/>
  <c r="E166" s="1"/>
  <c r="D165"/>
  <c r="D166" s="1"/>
  <c r="C165"/>
  <c r="C166" s="1"/>
  <c r="W164"/>
  <c r="K164"/>
  <c r="J164"/>
  <c r="P164" s="1"/>
  <c r="I164"/>
  <c r="W163"/>
  <c r="J163"/>
  <c r="P163" s="1"/>
  <c r="I163"/>
  <c r="K163" s="1"/>
  <c r="Q163" s="1"/>
  <c r="W162"/>
  <c r="K162"/>
  <c r="Q162" s="1"/>
  <c r="J162"/>
  <c r="I162"/>
  <c r="W161"/>
  <c r="J161"/>
  <c r="P161" s="1"/>
  <c r="I161"/>
  <c r="K161" s="1"/>
  <c r="Q161" s="1"/>
  <c r="W160"/>
  <c r="K160"/>
  <c r="J160"/>
  <c r="P160" s="1"/>
  <c r="I160"/>
  <c r="W159"/>
  <c r="J159"/>
  <c r="P159" s="1"/>
  <c r="I159"/>
  <c r="K159" s="1"/>
  <c r="Q159" s="1"/>
  <c r="W158"/>
  <c r="K158"/>
  <c r="Q158" s="1"/>
  <c r="J158"/>
  <c r="I158"/>
  <c r="W157"/>
  <c r="J157"/>
  <c r="P157" s="1"/>
  <c r="I157"/>
  <c r="K157" s="1"/>
  <c r="Q157" s="1"/>
  <c r="W156"/>
  <c r="K156"/>
  <c r="J156"/>
  <c r="P156" s="1"/>
  <c r="I156"/>
  <c r="W155"/>
  <c r="J155"/>
  <c r="P155" s="1"/>
  <c r="I155"/>
  <c r="K155" s="1"/>
  <c r="Q155" s="1"/>
  <c r="W154"/>
  <c r="K154"/>
  <c r="Q154" s="1"/>
  <c r="J154"/>
  <c r="I154"/>
  <c r="W153"/>
  <c r="J153"/>
  <c r="P153" s="1"/>
  <c r="I153"/>
  <c r="K153" s="1"/>
  <c r="Q153" s="1"/>
  <c r="W152"/>
  <c r="K152"/>
  <c r="J152"/>
  <c r="P152" s="1"/>
  <c r="I152"/>
  <c r="W151"/>
  <c r="J151"/>
  <c r="P151" s="1"/>
  <c r="I151"/>
  <c r="K151" s="1"/>
  <c r="Q151" s="1"/>
  <c r="W150"/>
  <c r="K150"/>
  <c r="Q150" s="1"/>
  <c r="J150"/>
  <c r="I150"/>
  <c r="W149"/>
  <c r="J149"/>
  <c r="P149" s="1"/>
  <c r="I149"/>
  <c r="K149" s="1"/>
  <c r="Q149" s="1"/>
  <c r="W148"/>
  <c r="K148"/>
  <c r="J148"/>
  <c r="P148" s="1"/>
  <c r="I148"/>
  <c r="K146"/>
  <c r="J146"/>
  <c r="U144"/>
  <c r="S144"/>
  <c r="R144"/>
  <c r="M144"/>
  <c r="L144"/>
  <c r="H144"/>
  <c r="F144"/>
  <c r="E144"/>
  <c r="D144"/>
  <c r="C144"/>
  <c r="W143"/>
  <c r="P143"/>
  <c r="K143"/>
  <c r="J143"/>
  <c r="I143"/>
  <c r="W142"/>
  <c r="W144" s="1"/>
  <c r="V142"/>
  <c r="J142"/>
  <c r="P142" s="1"/>
  <c r="I142"/>
  <c r="K141"/>
  <c r="J141"/>
  <c r="U140"/>
  <c r="S140"/>
  <c r="R140"/>
  <c r="M140"/>
  <c r="L140"/>
  <c r="H140"/>
  <c r="F140"/>
  <c r="E140"/>
  <c r="D140"/>
  <c r="C140"/>
  <c r="W139"/>
  <c r="N139"/>
  <c r="J139"/>
  <c r="P139" s="1"/>
  <c r="I139"/>
  <c r="K139" s="1"/>
  <c r="Q139" s="1"/>
  <c r="W138"/>
  <c r="J138"/>
  <c r="N138" s="1"/>
  <c r="I138"/>
  <c r="K138" s="1"/>
  <c r="W137"/>
  <c r="J137"/>
  <c r="P137" s="1"/>
  <c r="I137"/>
  <c r="K137" s="1"/>
  <c r="Q137" s="1"/>
  <c r="W136"/>
  <c r="K136"/>
  <c r="J136"/>
  <c r="N136" s="1"/>
  <c r="I136"/>
  <c r="U134"/>
  <c r="S134"/>
  <c r="R134"/>
  <c r="M134"/>
  <c r="L134"/>
  <c r="H134"/>
  <c r="F134"/>
  <c r="E134"/>
  <c r="D134"/>
  <c r="C134"/>
  <c r="W133"/>
  <c r="J133"/>
  <c r="P133" s="1"/>
  <c r="I133"/>
  <c r="K133" s="1"/>
  <c r="Q133" s="1"/>
  <c r="W132"/>
  <c r="J132"/>
  <c r="N132" s="1"/>
  <c r="I132"/>
  <c r="K132" s="1"/>
  <c r="W131"/>
  <c r="N131"/>
  <c r="J131"/>
  <c r="P131" s="1"/>
  <c r="I131"/>
  <c r="K131" s="1"/>
  <c r="W130"/>
  <c r="K130"/>
  <c r="O130" s="1"/>
  <c r="J130"/>
  <c r="N130" s="1"/>
  <c r="I130"/>
  <c r="W129"/>
  <c r="N129"/>
  <c r="J129"/>
  <c r="P129" s="1"/>
  <c r="I129"/>
  <c r="K129" s="1"/>
  <c r="O129" s="1"/>
  <c r="W128"/>
  <c r="K128"/>
  <c r="Q128" s="1"/>
  <c r="J128"/>
  <c r="N128" s="1"/>
  <c r="I128"/>
  <c r="W127"/>
  <c r="K127"/>
  <c r="J127"/>
  <c r="P127" s="1"/>
  <c r="I127"/>
  <c r="W126"/>
  <c r="P126"/>
  <c r="J126"/>
  <c r="N126" s="1"/>
  <c r="I126"/>
  <c r="K126" s="1"/>
  <c r="W125"/>
  <c r="N125"/>
  <c r="J125"/>
  <c r="P125" s="1"/>
  <c r="I125"/>
  <c r="W124"/>
  <c r="Q124"/>
  <c r="P124"/>
  <c r="K124"/>
  <c r="J124"/>
  <c r="K123"/>
  <c r="J123"/>
  <c r="U120"/>
  <c r="S120"/>
  <c r="R120"/>
  <c r="M120"/>
  <c r="L120"/>
  <c r="H120"/>
  <c r="F120"/>
  <c r="E120"/>
  <c r="D120"/>
  <c r="C120"/>
  <c r="W119"/>
  <c r="J119"/>
  <c r="I119"/>
  <c r="K119" s="1"/>
  <c r="W118"/>
  <c r="J118"/>
  <c r="P118" s="1"/>
  <c r="I118"/>
  <c r="K118" s="1"/>
  <c r="Q118" s="1"/>
  <c r="W117"/>
  <c r="J117"/>
  <c r="P117" s="1"/>
  <c r="I117"/>
  <c r="K117" s="1"/>
  <c r="W116"/>
  <c r="J116"/>
  <c r="P116" s="1"/>
  <c r="I116"/>
  <c r="K116" s="1"/>
  <c r="Q116" s="1"/>
  <c r="U114"/>
  <c r="U121" s="1"/>
  <c r="S114"/>
  <c r="R114"/>
  <c r="M114"/>
  <c r="L114"/>
  <c r="H114"/>
  <c r="F114"/>
  <c r="E114"/>
  <c r="D114"/>
  <c r="C114"/>
  <c r="W113"/>
  <c r="J113"/>
  <c r="P113" s="1"/>
  <c r="I113"/>
  <c r="K113" s="1"/>
  <c r="Q113" s="1"/>
  <c r="W112"/>
  <c r="J112"/>
  <c r="I112"/>
  <c r="K112" s="1"/>
  <c r="Q112" s="1"/>
  <c r="W111"/>
  <c r="K111"/>
  <c r="J111"/>
  <c r="I111"/>
  <c r="W110"/>
  <c r="W114" s="1"/>
  <c r="J110"/>
  <c r="P110" s="1"/>
  <c r="I110"/>
  <c r="K110" s="1"/>
  <c r="Q110" s="1"/>
  <c r="W109"/>
  <c r="Q109"/>
  <c r="P109"/>
  <c r="U108"/>
  <c r="S108"/>
  <c r="R108"/>
  <c r="M108"/>
  <c r="L108"/>
  <c r="H108"/>
  <c r="F108"/>
  <c r="E108"/>
  <c r="D108"/>
  <c r="C108"/>
  <c r="W107"/>
  <c r="J107"/>
  <c r="P107" s="1"/>
  <c r="I107"/>
  <c r="K107" s="1"/>
  <c r="W106"/>
  <c r="J106"/>
  <c r="I106"/>
  <c r="K106" s="1"/>
  <c r="W105"/>
  <c r="N105"/>
  <c r="J105"/>
  <c r="P105" s="1"/>
  <c r="I105"/>
  <c r="W104"/>
  <c r="W108" s="1"/>
  <c r="K104"/>
  <c r="J104"/>
  <c r="I104"/>
  <c r="W103"/>
  <c r="V103"/>
  <c r="X103" s="1"/>
  <c r="Q103"/>
  <c r="P103"/>
  <c r="U102"/>
  <c r="S102"/>
  <c r="R102"/>
  <c r="M102"/>
  <c r="L102"/>
  <c r="H102"/>
  <c r="F102"/>
  <c r="E102"/>
  <c r="D102"/>
  <c r="C102"/>
  <c r="W101"/>
  <c r="J101"/>
  <c r="I101"/>
  <c r="K101" s="1"/>
  <c r="Q101" s="1"/>
  <c r="W100"/>
  <c r="J100"/>
  <c r="N100" s="1"/>
  <c r="I100"/>
  <c r="K100" s="1"/>
  <c r="O100" s="1"/>
  <c r="W99"/>
  <c r="W102" s="1"/>
  <c r="J99"/>
  <c r="J102" s="1"/>
  <c r="N102" s="1"/>
  <c r="I99"/>
  <c r="K99" s="1"/>
  <c r="Q99" s="1"/>
  <c r="W98"/>
  <c r="K98"/>
  <c r="J98"/>
  <c r="P98" s="1"/>
  <c r="I98"/>
  <c r="W97"/>
  <c r="V97"/>
  <c r="X97" s="1"/>
  <c r="Q97"/>
  <c r="P97"/>
  <c r="U96"/>
  <c r="S96"/>
  <c r="R96"/>
  <c r="M96"/>
  <c r="L96"/>
  <c r="H96"/>
  <c r="F96"/>
  <c r="E96"/>
  <c r="D96"/>
  <c r="C96"/>
  <c r="W95"/>
  <c r="J95"/>
  <c r="N95" s="1"/>
  <c r="I95"/>
  <c r="K95" s="1"/>
  <c r="O95" s="1"/>
  <c r="W94"/>
  <c r="K94"/>
  <c r="Q94" s="1"/>
  <c r="J94"/>
  <c r="P94" s="1"/>
  <c r="I94"/>
  <c r="W93"/>
  <c r="P93"/>
  <c r="J93"/>
  <c r="N93" s="1"/>
  <c r="I93"/>
  <c r="K93" s="1"/>
  <c r="W92"/>
  <c r="W96" s="1"/>
  <c r="J92"/>
  <c r="P92" s="1"/>
  <c r="I92"/>
  <c r="W91"/>
  <c r="V91"/>
  <c r="X91" s="1"/>
  <c r="Q91"/>
  <c r="P91"/>
  <c r="U90"/>
  <c r="S90"/>
  <c r="R90"/>
  <c r="M90"/>
  <c r="L90"/>
  <c r="H90"/>
  <c r="F90"/>
  <c r="E90"/>
  <c r="D90"/>
  <c r="C90"/>
  <c r="W89"/>
  <c r="K89"/>
  <c r="J89"/>
  <c r="I89"/>
  <c r="W88"/>
  <c r="J88"/>
  <c r="P88" s="1"/>
  <c r="I88"/>
  <c r="K88" s="1"/>
  <c r="Q88" s="1"/>
  <c r="W87"/>
  <c r="Q87"/>
  <c r="P87"/>
  <c r="W86"/>
  <c r="J86"/>
  <c r="N86" s="1"/>
  <c r="I86"/>
  <c r="K86" s="1"/>
  <c r="Q86" s="1"/>
  <c r="W85"/>
  <c r="V85"/>
  <c r="X85" s="1"/>
  <c r="Q85"/>
  <c r="P85"/>
  <c r="J85"/>
  <c r="I85"/>
  <c r="K85" s="1"/>
  <c r="W84"/>
  <c r="V84"/>
  <c r="X84" s="1"/>
  <c r="Q84"/>
  <c r="P84"/>
  <c r="U83"/>
  <c r="S83"/>
  <c r="R83"/>
  <c r="M83"/>
  <c r="L83"/>
  <c r="K83"/>
  <c r="I83"/>
  <c r="H83"/>
  <c r="F83"/>
  <c r="E83"/>
  <c r="D83"/>
  <c r="C83"/>
  <c r="W82"/>
  <c r="W83" s="1"/>
  <c r="Q82"/>
  <c r="Q83" s="1"/>
  <c r="O82"/>
  <c r="N82"/>
  <c r="J82"/>
  <c r="P82" s="1"/>
  <c r="P83" s="1"/>
  <c r="U81"/>
  <c r="S81"/>
  <c r="R81"/>
  <c r="M81"/>
  <c r="L81"/>
  <c r="K81"/>
  <c r="O81" s="1"/>
  <c r="H81"/>
  <c r="F81"/>
  <c r="E81"/>
  <c r="D81"/>
  <c r="C81"/>
  <c r="W80"/>
  <c r="P80"/>
  <c r="K80"/>
  <c r="Q80" s="1"/>
  <c r="J80"/>
  <c r="I80"/>
  <c r="W79"/>
  <c r="W81" s="1"/>
  <c r="N79"/>
  <c r="J79"/>
  <c r="J81" s="1"/>
  <c r="I79"/>
  <c r="K79" s="1"/>
  <c r="Q79" s="1"/>
  <c r="Q81" s="1"/>
  <c r="W78"/>
  <c r="V78"/>
  <c r="X78" s="1"/>
  <c r="Q78"/>
  <c r="P78"/>
  <c r="S76"/>
  <c r="R76"/>
  <c r="M76"/>
  <c r="H76"/>
  <c r="F76"/>
  <c r="E76"/>
  <c r="D76"/>
  <c r="D77" s="1"/>
  <c r="C76"/>
  <c r="W75"/>
  <c r="P75"/>
  <c r="J75"/>
  <c r="I75"/>
  <c r="K75" s="1"/>
  <c r="W74"/>
  <c r="N74"/>
  <c r="J74"/>
  <c r="P74" s="1"/>
  <c r="I74"/>
  <c r="K74" s="1"/>
  <c r="W73"/>
  <c r="J73"/>
  <c r="I73"/>
  <c r="K73" s="1"/>
  <c r="W72"/>
  <c r="J72"/>
  <c r="P72" s="1"/>
  <c r="I72"/>
  <c r="K72" s="1"/>
  <c r="W71"/>
  <c r="J71"/>
  <c r="I71"/>
  <c r="K71" s="1"/>
  <c r="W70"/>
  <c r="J70"/>
  <c r="P70" s="1"/>
  <c r="I70"/>
  <c r="K70" s="1"/>
  <c r="O70" s="1"/>
  <c r="W69"/>
  <c r="P69"/>
  <c r="O69"/>
  <c r="K69"/>
  <c r="Q69" s="1"/>
  <c r="J69"/>
  <c r="N69" s="1"/>
  <c r="I69"/>
  <c r="W68"/>
  <c r="N68"/>
  <c r="J68"/>
  <c r="P68" s="1"/>
  <c r="I68"/>
  <c r="K68" s="1"/>
  <c r="O68" s="1"/>
  <c r="W67"/>
  <c r="J67"/>
  <c r="N67" s="1"/>
  <c r="I67"/>
  <c r="K67" s="1"/>
  <c r="W66"/>
  <c r="J66"/>
  <c r="P66" s="1"/>
  <c r="I66"/>
  <c r="K66" s="1"/>
  <c r="W65"/>
  <c r="J65"/>
  <c r="I65"/>
  <c r="K65" s="1"/>
  <c r="W64"/>
  <c r="J64"/>
  <c r="I64"/>
  <c r="K64" s="1"/>
  <c r="W63"/>
  <c r="K63"/>
  <c r="O63" s="1"/>
  <c r="J63"/>
  <c r="I63"/>
  <c r="W62"/>
  <c r="K62"/>
  <c r="Q62" s="1"/>
  <c r="J62"/>
  <c r="I62"/>
  <c r="W61"/>
  <c r="P61"/>
  <c r="J61"/>
  <c r="I61"/>
  <c r="K61" s="1"/>
  <c r="Q61" s="1"/>
  <c r="W60"/>
  <c r="J60"/>
  <c r="P60" s="1"/>
  <c r="I60"/>
  <c r="K60" s="1"/>
  <c r="W59"/>
  <c r="J59"/>
  <c r="P59" s="1"/>
  <c r="I59"/>
  <c r="K59" s="1"/>
  <c r="W58"/>
  <c r="J58"/>
  <c r="P58" s="1"/>
  <c r="I58"/>
  <c r="K58" s="1"/>
  <c r="W57"/>
  <c r="J57"/>
  <c r="I57"/>
  <c r="K57" s="1"/>
  <c r="W56"/>
  <c r="J56"/>
  <c r="P56" s="1"/>
  <c r="I56"/>
  <c r="K56" s="1"/>
  <c r="W55"/>
  <c r="K55"/>
  <c r="O55" s="1"/>
  <c r="J55"/>
  <c r="N55" s="1"/>
  <c r="I55"/>
  <c r="W54"/>
  <c r="W76" s="1"/>
  <c r="W77" s="1"/>
  <c r="N54"/>
  <c r="K54"/>
  <c r="Q54" s="1"/>
  <c r="J54"/>
  <c r="P54" s="1"/>
  <c r="P76" s="1"/>
  <c r="P77" s="1"/>
  <c r="I54"/>
  <c r="W52"/>
  <c r="U52"/>
  <c r="S52"/>
  <c r="R52"/>
  <c r="M52"/>
  <c r="L52"/>
  <c r="H52"/>
  <c r="F52"/>
  <c r="E52"/>
  <c r="D52"/>
  <c r="C52"/>
  <c r="W51"/>
  <c r="P51"/>
  <c r="J51"/>
  <c r="N51" s="1"/>
  <c r="I51"/>
  <c r="K51" s="1"/>
  <c r="W50"/>
  <c r="J50"/>
  <c r="P50" s="1"/>
  <c r="I50"/>
  <c r="K50" s="1"/>
  <c r="W49"/>
  <c r="J49"/>
  <c r="I49"/>
  <c r="K49" s="1"/>
  <c r="W48"/>
  <c r="J48"/>
  <c r="P48" s="1"/>
  <c r="I48"/>
  <c r="W47"/>
  <c r="V47"/>
  <c r="X47" s="1"/>
  <c r="Q47"/>
  <c r="P47"/>
  <c r="W46"/>
  <c r="V46"/>
  <c r="X46" s="1"/>
  <c r="Q46"/>
  <c r="P46"/>
  <c r="M45"/>
  <c r="H45"/>
  <c r="S44"/>
  <c r="S45" s="1"/>
  <c r="M44"/>
  <c r="H44"/>
  <c r="F44"/>
  <c r="F45" s="1"/>
  <c r="E44"/>
  <c r="E45" s="1"/>
  <c r="D44"/>
  <c r="D45" s="1"/>
  <c r="C44"/>
  <c r="C45" s="1"/>
  <c r="P43"/>
  <c r="K43"/>
  <c r="Q43" s="1"/>
  <c r="J43"/>
  <c r="I43"/>
  <c r="N42"/>
  <c r="K42"/>
  <c r="O42" s="1"/>
  <c r="J42"/>
  <c r="P42" s="1"/>
  <c r="I42"/>
  <c r="P41"/>
  <c r="J41"/>
  <c r="I41"/>
  <c r="J40"/>
  <c r="P40" s="1"/>
  <c r="I40"/>
  <c r="I44" s="1"/>
  <c r="J39"/>
  <c r="I39"/>
  <c r="K39" s="1"/>
  <c r="W38"/>
  <c r="N38"/>
  <c r="J38"/>
  <c r="P38" s="1"/>
  <c r="I38"/>
  <c r="K38" s="1"/>
  <c r="J37"/>
  <c r="N37" s="1"/>
  <c r="I37"/>
  <c r="K37" s="1"/>
  <c r="O37" s="1"/>
  <c r="J36"/>
  <c r="P36" s="1"/>
  <c r="I36"/>
  <c r="K36" s="1"/>
  <c r="Q36" s="1"/>
  <c r="K35"/>
  <c r="Q35" s="1"/>
  <c r="J35"/>
  <c r="N35" s="1"/>
  <c r="I35"/>
  <c r="J34"/>
  <c r="P34" s="1"/>
  <c r="I34"/>
  <c r="K34" s="1"/>
  <c r="J33"/>
  <c r="N33" s="1"/>
  <c r="I33"/>
  <c r="K33" s="1"/>
  <c r="N32"/>
  <c r="J32"/>
  <c r="P32" s="1"/>
  <c r="I32"/>
  <c r="K32" s="1"/>
  <c r="J31"/>
  <c r="N31" s="1"/>
  <c r="I31"/>
  <c r="K31" s="1"/>
  <c r="J30"/>
  <c r="P30" s="1"/>
  <c r="I30"/>
  <c r="K30" s="1"/>
  <c r="K29"/>
  <c r="J29"/>
  <c r="I29"/>
  <c r="K28"/>
  <c r="Q28" s="1"/>
  <c r="J28"/>
  <c r="P28" s="1"/>
  <c r="I28"/>
  <c r="O27"/>
  <c r="K27"/>
  <c r="Q27" s="1"/>
  <c r="J27"/>
  <c r="N27" s="1"/>
  <c r="I27"/>
  <c r="K26"/>
  <c r="J26"/>
  <c r="P26" s="1"/>
  <c r="I26"/>
  <c r="J25"/>
  <c r="P25" s="1"/>
  <c r="I25"/>
  <c r="K25" s="1"/>
  <c r="N24"/>
  <c r="J24"/>
  <c r="P24" s="1"/>
  <c r="I24"/>
  <c r="K24" s="1"/>
  <c r="J23"/>
  <c r="N23" s="1"/>
  <c r="I23"/>
  <c r="K23" s="1"/>
  <c r="O22"/>
  <c r="U21"/>
  <c r="S21"/>
  <c r="R21"/>
  <c r="M21"/>
  <c r="L21"/>
  <c r="H21"/>
  <c r="F21"/>
  <c r="E21"/>
  <c r="D21"/>
  <c r="C21"/>
  <c r="W20"/>
  <c r="V21"/>
  <c r="V45" s="1"/>
  <c r="J20"/>
  <c r="N20" s="1"/>
  <c r="I20"/>
  <c r="K20" s="1"/>
  <c r="Q20" s="1"/>
  <c r="W19"/>
  <c r="W21" s="1"/>
  <c r="J19"/>
  <c r="I19"/>
  <c r="K19" s="1"/>
  <c r="W18"/>
  <c r="N18"/>
  <c r="J18"/>
  <c r="P18" s="1"/>
  <c r="I18"/>
  <c r="K18" s="1"/>
  <c r="Q18" s="1"/>
  <c r="W17"/>
  <c r="O17"/>
  <c r="K17"/>
  <c r="J17"/>
  <c r="N17" s="1"/>
  <c r="I17"/>
  <c r="I21" s="1"/>
  <c r="K16"/>
  <c r="J16"/>
  <c r="K15"/>
  <c r="J15"/>
  <c r="K14"/>
  <c r="J14"/>
  <c r="K13"/>
  <c r="J13"/>
  <c r="K12"/>
  <c r="J12"/>
  <c r="K11"/>
  <c r="J11"/>
  <c r="K10"/>
  <c r="J10"/>
  <c r="K9"/>
  <c r="J9"/>
  <c r="N8"/>
  <c r="K8"/>
  <c r="J8"/>
  <c r="K7"/>
  <c r="J7"/>
  <c r="O138" l="1"/>
  <c r="Q138"/>
  <c r="O210"/>
  <c r="Q210"/>
  <c r="Q93"/>
  <c r="O93"/>
  <c r="O284"/>
  <c r="Q284"/>
  <c r="O297"/>
  <c r="Q297"/>
  <c r="O311"/>
  <c r="Q311"/>
  <c r="O367"/>
  <c r="Q367"/>
  <c r="O378"/>
  <c r="Q378"/>
  <c r="K186"/>
  <c r="K187" s="1"/>
  <c r="N261"/>
  <c r="O196"/>
  <c r="Q196"/>
  <c r="S326"/>
  <c r="Z291"/>
  <c r="X291"/>
  <c r="P64"/>
  <c r="L64"/>
  <c r="N64" s="1"/>
  <c r="X142"/>
  <c r="X144" s="1"/>
  <c r="V144"/>
  <c r="P62"/>
  <c r="L62"/>
  <c r="P237"/>
  <c r="P239" s="1"/>
  <c r="J239"/>
  <c r="E77"/>
  <c r="J96"/>
  <c r="N96" s="1"/>
  <c r="I102"/>
  <c r="S121"/>
  <c r="I272"/>
  <c r="P79"/>
  <c r="P81" s="1"/>
  <c r="I96"/>
  <c r="P176"/>
  <c r="P269"/>
  <c r="P291"/>
  <c r="O300"/>
  <c r="P317"/>
  <c r="H381"/>
  <c r="N30"/>
  <c r="P33"/>
  <c r="P35"/>
  <c r="N36"/>
  <c r="I45"/>
  <c r="J44"/>
  <c r="N44" s="1"/>
  <c r="N58"/>
  <c r="P67"/>
  <c r="N70"/>
  <c r="O79"/>
  <c r="J83"/>
  <c r="N83" s="1"/>
  <c r="N92"/>
  <c r="O99"/>
  <c r="I108"/>
  <c r="F121"/>
  <c r="M121"/>
  <c r="I134"/>
  <c r="P128"/>
  <c r="P134" s="1"/>
  <c r="N133"/>
  <c r="O137"/>
  <c r="P144"/>
  <c r="P170"/>
  <c r="O176"/>
  <c r="R188"/>
  <c r="P194"/>
  <c r="N197"/>
  <c r="Q205"/>
  <c r="N207"/>
  <c r="Q214"/>
  <c r="Q222"/>
  <c r="P231"/>
  <c r="J234"/>
  <c r="N234" s="1"/>
  <c r="K241"/>
  <c r="K243" s="1"/>
  <c r="N247"/>
  <c r="O248"/>
  <c r="J261"/>
  <c r="P271"/>
  <c r="N279"/>
  <c r="P286"/>
  <c r="O289"/>
  <c r="Q290"/>
  <c r="P292"/>
  <c r="O293"/>
  <c r="N296"/>
  <c r="O304"/>
  <c r="N310"/>
  <c r="J333"/>
  <c r="N333" s="1"/>
  <c r="P335"/>
  <c r="K343"/>
  <c r="Q343" s="1"/>
  <c r="O364"/>
  <c r="P367"/>
  <c r="N369"/>
  <c r="N374"/>
  <c r="N375"/>
  <c r="P378"/>
  <c r="F381"/>
  <c r="N196"/>
  <c r="J211"/>
  <c r="N211" s="1"/>
  <c r="V358"/>
  <c r="V381" s="1"/>
  <c r="X348"/>
  <c r="X358" s="1"/>
  <c r="X381" s="1"/>
  <c r="N63"/>
  <c r="L63"/>
  <c r="P63" s="1"/>
  <c r="N65"/>
  <c r="L65"/>
  <c r="V239"/>
  <c r="X238"/>
  <c r="X239" s="1"/>
  <c r="X274"/>
  <c r="X276" s="1"/>
  <c r="V276"/>
  <c r="D121"/>
  <c r="I120"/>
  <c r="W140"/>
  <c r="U188"/>
  <c r="M77"/>
  <c r="I81"/>
  <c r="H121"/>
  <c r="Q175"/>
  <c r="W211"/>
  <c r="O207"/>
  <c r="P293"/>
  <c r="C381"/>
  <c r="P27"/>
  <c r="O35"/>
  <c r="R77"/>
  <c r="F77"/>
  <c r="S77"/>
  <c r="N81"/>
  <c r="O83"/>
  <c r="P86"/>
  <c r="K92"/>
  <c r="K96" s="1"/>
  <c r="O96" s="1"/>
  <c r="N94"/>
  <c r="N99"/>
  <c r="C121"/>
  <c r="W134"/>
  <c r="O128"/>
  <c r="P136"/>
  <c r="N137"/>
  <c r="D188"/>
  <c r="D340" s="1"/>
  <c r="D345" s="1"/>
  <c r="D382" s="1"/>
  <c r="N193"/>
  <c r="N205"/>
  <c r="P214"/>
  <c r="N221"/>
  <c r="P222"/>
  <c r="Q229"/>
  <c r="N230"/>
  <c r="O231"/>
  <c r="N260"/>
  <c r="P267"/>
  <c r="P272" s="1"/>
  <c r="W272"/>
  <c r="N276"/>
  <c r="W276"/>
  <c r="Q282"/>
  <c r="P283"/>
  <c r="O288"/>
  <c r="N289"/>
  <c r="O303"/>
  <c r="N304"/>
  <c r="P307"/>
  <c r="N308"/>
  <c r="P330"/>
  <c r="P333" s="1"/>
  <c r="N342"/>
  <c r="J344"/>
  <c r="N344" s="1"/>
  <c r="N357"/>
  <c r="S381"/>
  <c r="X295"/>
  <c r="V326"/>
  <c r="W250"/>
  <c r="W186"/>
  <c r="W187" s="1"/>
  <c r="Q23"/>
  <c r="O23"/>
  <c r="Q32"/>
  <c r="O32"/>
  <c r="Q58"/>
  <c r="O58"/>
  <c r="Q67"/>
  <c r="O67"/>
  <c r="Q72"/>
  <c r="Q107"/>
  <c r="Q19"/>
  <c r="Q66"/>
  <c r="Q106"/>
  <c r="Q25"/>
  <c r="O30"/>
  <c r="Q30"/>
  <c r="Q39"/>
  <c r="Q56"/>
  <c r="Q65"/>
  <c r="O65"/>
  <c r="Q74"/>
  <c r="O74"/>
  <c r="O132"/>
  <c r="Q132"/>
  <c r="O208"/>
  <c r="Q208"/>
  <c r="O21"/>
  <c r="Q50"/>
  <c r="Q31"/>
  <c r="O31"/>
  <c r="Q49"/>
  <c r="Q57"/>
  <c r="Q75"/>
  <c r="Q24"/>
  <c r="O24"/>
  <c r="Q33"/>
  <c r="O33"/>
  <c r="O38"/>
  <c r="Q38"/>
  <c r="Q51"/>
  <c r="O51"/>
  <c r="Q59"/>
  <c r="O64"/>
  <c r="Q64"/>
  <c r="Q73"/>
  <c r="Q126"/>
  <c r="O126"/>
  <c r="O131"/>
  <c r="Q131"/>
  <c r="K21"/>
  <c r="Q209"/>
  <c r="O209"/>
  <c r="J258"/>
  <c r="K140"/>
  <c r="O136"/>
  <c r="O232"/>
  <c r="Q232"/>
  <c r="Q234" s="1"/>
  <c r="N264"/>
  <c r="J265"/>
  <c r="O270"/>
  <c r="Q270"/>
  <c r="O280"/>
  <c r="Q280"/>
  <c r="O294"/>
  <c r="Q294"/>
  <c r="O308"/>
  <c r="Q308"/>
  <c r="N313"/>
  <c r="P313"/>
  <c r="O322"/>
  <c r="Q322"/>
  <c r="N360"/>
  <c r="J380"/>
  <c r="P360"/>
  <c r="N376"/>
  <c r="P376"/>
  <c r="J144"/>
  <c r="N144" s="1"/>
  <c r="J165"/>
  <c r="J166" s="1"/>
  <c r="Q202"/>
  <c r="O217"/>
  <c r="Q217"/>
  <c r="K239"/>
  <c r="O239" s="1"/>
  <c r="O237"/>
  <c r="O249"/>
  <c r="Q249"/>
  <c r="K254"/>
  <c r="O254" s="1"/>
  <c r="O252"/>
  <c r="K261"/>
  <c r="O261" s="1"/>
  <c r="O260"/>
  <c r="I265"/>
  <c r="K264"/>
  <c r="K275"/>
  <c r="I276"/>
  <c r="Q283"/>
  <c r="O283"/>
  <c r="N297"/>
  <c r="P297"/>
  <c r="N311"/>
  <c r="P311"/>
  <c r="P325"/>
  <c r="K335"/>
  <c r="I339"/>
  <c r="O342"/>
  <c r="Q342"/>
  <c r="Q349"/>
  <c r="Q365"/>
  <c r="I90"/>
  <c r="O174"/>
  <c r="P175"/>
  <c r="K234"/>
  <c r="Q267"/>
  <c r="Q298"/>
  <c r="Q17"/>
  <c r="Q21" s="1"/>
  <c r="P19"/>
  <c r="P20"/>
  <c r="P49"/>
  <c r="P52" s="1"/>
  <c r="Q55"/>
  <c r="Q70"/>
  <c r="Q71"/>
  <c r="P73"/>
  <c r="K76"/>
  <c r="O76" s="1"/>
  <c r="Q89"/>
  <c r="Q90" s="1"/>
  <c r="W120"/>
  <c r="Q119"/>
  <c r="R121"/>
  <c r="R340" s="1"/>
  <c r="R345" s="1"/>
  <c r="R382" s="1"/>
  <c r="Q129"/>
  <c r="J134"/>
  <c r="N134" s="1"/>
  <c r="J140"/>
  <c r="N140" s="1"/>
  <c r="W165"/>
  <c r="W166" s="1"/>
  <c r="C188"/>
  <c r="M186"/>
  <c r="Q221"/>
  <c r="O230"/>
  <c r="Q254"/>
  <c r="Q362"/>
  <c r="P17"/>
  <c r="O20"/>
  <c r="Q26"/>
  <c r="P29"/>
  <c r="Q34"/>
  <c r="O36"/>
  <c r="P37"/>
  <c r="K40"/>
  <c r="K41"/>
  <c r="Q42"/>
  <c r="J52"/>
  <c r="N52" s="1"/>
  <c r="I76"/>
  <c r="O54"/>
  <c r="P55"/>
  <c r="Q60"/>
  <c r="O62"/>
  <c r="Q68"/>
  <c r="P71"/>
  <c r="J76"/>
  <c r="W90"/>
  <c r="P89"/>
  <c r="P90" s="1"/>
  <c r="O94"/>
  <c r="P95"/>
  <c r="P96" s="1"/>
  <c r="Q98"/>
  <c r="P99"/>
  <c r="P100"/>
  <c r="K102"/>
  <c r="O102" s="1"/>
  <c r="P104"/>
  <c r="J108"/>
  <c r="N108" s="1"/>
  <c r="P111"/>
  <c r="K114"/>
  <c r="O114" s="1"/>
  <c r="J120"/>
  <c r="N120" s="1"/>
  <c r="Q117"/>
  <c r="P119"/>
  <c r="P120" s="1"/>
  <c r="L121"/>
  <c r="K125"/>
  <c r="Q127"/>
  <c r="P130"/>
  <c r="P132"/>
  <c r="O133"/>
  <c r="P138"/>
  <c r="P140" s="1"/>
  <c r="O139"/>
  <c r="I140"/>
  <c r="P150"/>
  <c r="P154"/>
  <c r="P158"/>
  <c r="P162"/>
  <c r="K165"/>
  <c r="P171"/>
  <c r="P178"/>
  <c r="P182"/>
  <c r="F188"/>
  <c r="F340" s="1"/>
  <c r="F345" s="1"/>
  <c r="F382" s="1"/>
  <c r="O193"/>
  <c r="P196"/>
  <c r="O197"/>
  <c r="Q206"/>
  <c r="P209"/>
  <c r="O233"/>
  <c r="O253"/>
  <c r="P256"/>
  <c r="P258" s="1"/>
  <c r="N265"/>
  <c r="V272"/>
  <c r="P284"/>
  <c r="O285"/>
  <c r="O295"/>
  <c r="Q296"/>
  <c r="Q299"/>
  <c r="O301"/>
  <c r="O309"/>
  <c r="Q310"/>
  <c r="P314"/>
  <c r="P339"/>
  <c r="W358"/>
  <c r="I380"/>
  <c r="P362"/>
  <c r="P377"/>
  <c r="K380"/>
  <c r="N192"/>
  <c r="N206"/>
  <c r="P206"/>
  <c r="O305"/>
  <c r="Q305"/>
  <c r="Q314"/>
  <c r="O357"/>
  <c r="Q357"/>
  <c r="Q366"/>
  <c r="O366"/>
  <c r="Q377"/>
  <c r="I144"/>
  <c r="K142"/>
  <c r="I250"/>
  <c r="K247"/>
  <c r="K257"/>
  <c r="I258"/>
  <c r="N272"/>
  <c r="P268"/>
  <c r="M380"/>
  <c r="O371"/>
  <c r="K211"/>
  <c r="O211" s="1"/>
  <c r="O192"/>
  <c r="P220"/>
  <c r="M234"/>
  <c r="O227"/>
  <c r="N252"/>
  <c r="J254"/>
  <c r="N254" s="1"/>
  <c r="P252"/>
  <c r="P254" s="1"/>
  <c r="Q271"/>
  <c r="O271"/>
  <c r="O279"/>
  <c r="N282"/>
  <c r="P282"/>
  <c r="O302"/>
  <c r="Q302"/>
  <c r="P324"/>
  <c r="I358"/>
  <c r="K348"/>
  <c r="P352"/>
  <c r="O374"/>
  <c r="Q374"/>
  <c r="I186"/>
  <c r="I187" s="1"/>
  <c r="I225"/>
  <c r="Q312"/>
  <c r="O18"/>
  <c r="P23"/>
  <c r="P44" s="1"/>
  <c r="P45" s="1"/>
  <c r="Q29"/>
  <c r="P31"/>
  <c r="Q37"/>
  <c r="P39"/>
  <c r="I52"/>
  <c r="P57"/>
  <c r="Q63"/>
  <c r="P65"/>
  <c r="O86"/>
  <c r="Q95"/>
  <c r="Q100"/>
  <c r="P101"/>
  <c r="Q104"/>
  <c r="P106"/>
  <c r="J114"/>
  <c r="N114" s="1"/>
  <c r="Q111"/>
  <c r="Q114" s="1"/>
  <c r="P112"/>
  <c r="Q130"/>
  <c r="L166"/>
  <c r="N166" s="1"/>
  <c r="Q169"/>
  <c r="H188"/>
  <c r="S188"/>
  <c r="I211"/>
  <c r="I254"/>
  <c r="J21"/>
  <c r="N21" s="1"/>
  <c r="K48"/>
  <c r="C77"/>
  <c r="C340" s="1"/>
  <c r="C345" s="1"/>
  <c r="C382" s="1"/>
  <c r="H77"/>
  <c r="H340" s="1"/>
  <c r="H345" s="1"/>
  <c r="H382" s="1"/>
  <c r="J90"/>
  <c r="N90" s="1"/>
  <c r="K90"/>
  <c r="O90" s="1"/>
  <c r="K105"/>
  <c r="K108" s="1"/>
  <c r="O108" s="1"/>
  <c r="I114"/>
  <c r="I121" s="1"/>
  <c r="E121"/>
  <c r="E340" s="1"/>
  <c r="E345" s="1"/>
  <c r="E382" s="1"/>
  <c r="K120"/>
  <c r="Q136"/>
  <c r="Q140" s="1"/>
  <c r="O140"/>
  <c r="Q143"/>
  <c r="I165"/>
  <c r="I166" s="1"/>
  <c r="Q148"/>
  <c r="Q152"/>
  <c r="Q156"/>
  <c r="Q160"/>
  <c r="Q164"/>
  <c r="O169"/>
  <c r="O170"/>
  <c r="Q173"/>
  <c r="Q176"/>
  <c r="Q180"/>
  <c r="Q184"/>
  <c r="J186"/>
  <c r="Q194"/>
  <c r="Q198"/>
  <c r="O218"/>
  <c r="Q219"/>
  <c r="J225"/>
  <c r="N225" s="1"/>
  <c r="Q242"/>
  <c r="O267"/>
  <c r="Q268"/>
  <c r="M272"/>
  <c r="O272" s="1"/>
  <c r="N281"/>
  <c r="P290"/>
  <c r="P299"/>
  <c r="Q313"/>
  <c r="J326"/>
  <c r="N326" s="1"/>
  <c r="P344"/>
  <c r="W344"/>
  <c r="Q351"/>
  <c r="J358"/>
  <c r="N358" s="1"/>
  <c r="Q360"/>
  <c r="Q376"/>
  <c r="I326"/>
  <c r="K281"/>
  <c r="K326" s="1"/>
  <c r="M326"/>
  <c r="O317"/>
  <c r="P227"/>
  <c r="N239"/>
  <c r="O269"/>
  <c r="K333"/>
  <c r="O333" s="1"/>
  <c r="J339"/>
  <c r="P371"/>
  <c r="O372"/>
  <c r="P203"/>
  <c r="Q216"/>
  <c r="P218"/>
  <c r="K225"/>
  <c r="O225" s="1"/>
  <c r="I234"/>
  <c r="P233"/>
  <c r="P241"/>
  <c r="P243" s="1"/>
  <c r="Q286"/>
  <c r="Q292"/>
  <c r="P295"/>
  <c r="P303"/>
  <c r="Q306"/>
  <c r="P309"/>
  <c r="Q320"/>
  <c r="Q330"/>
  <c r="Q333" s="1"/>
  <c r="Q336"/>
  <c r="P343"/>
  <c r="P350"/>
  <c r="P358" s="1"/>
  <c r="Q369"/>
  <c r="O375"/>
  <c r="Z326" l="1"/>
  <c r="Z340" s="1"/>
  <c r="Z345" s="1"/>
  <c r="Z382" s="1"/>
  <c r="AE291"/>
  <c r="L76"/>
  <c r="L77" s="1"/>
  <c r="N62"/>
  <c r="Q92"/>
  <c r="Q96" s="1"/>
  <c r="P326"/>
  <c r="Q225"/>
  <c r="S340"/>
  <c r="S345" s="1"/>
  <c r="S382" s="1"/>
  <c r="J45"/>
  <c r="N45" s="1"/>
  <c r="P211"/>
  <c r="P21"/>
  <c r="Q344"/>
  <c r="Q241"/>
  <c r="Q243" s="1"/>
  <c r="X326"/>
  <c r="X340" s="1"/>
  <c r="V340"/>
  <c r="P165"/>
  <c r="P166" s="1"/>
  <c r="Q120"/>
  <c r="K344"/>
  <c r="O344" s="1"/>
  <c r="O343"/>
  <c r="O92"/>
  <c r="I381"/>
  <c r="P186"/>
  <c r="P187" s="1"/>
  <c r="P188" s="1"/>
  <c r="P114"/>
  <c r="P102"/>
  <c r="Q76"/>
  <c r="Q77" s="1"/>
  <c r="W188"/>
  <c r="Q257"/>
  <c r="Q258" s="1"/>
  <c r="K258"/>
  <c r="O186"/>
  <c r="M187"/>
  <c r="N186"/>
  <c r="J187"/>
  <c r="O165"/>
  <c r="K166"/>
  <c r="Q275"/>
  <c r="Q276" s="1"/>
  <c r="O275"/>
  <c r="K276"/>
  <c r="O276" s="1"/>
  <c r="N339"/>
  <c r="K121"/>
  <c r="O121" s="1"/>
  <c r="O120"/>
  <c r="N76"/>
  <c r="J77"/>
  <c r="N77" s="1"/>
  <c r="Q40"/>
  <c r="K44"/>
  <c r="O44" s="1"/>
  <c r="Q186"/>
  <c r="Q187" s="1"/>
  <c r="O234"/>
  <c r="Q272"/>
  <c r="O326"/>
  <c r="L188"/>
  <c r="J121"/>
  <c r="N121" s="1"/>
  <c r="Q102"/>
  <c r="I77"/>
  <c r="W121"/>
  <c r="K265"/>
  <c r="O265" s="1"/>
  <c r="O264"/>
  <c r="Q264"/>
  <c r="Q265" s="1"/>
  <c r="Q281"/>
  <c r="Q326" s="1"/>
  <c r="O281"/>
  <c r="K52"/>
  <c r="O52" s="1"/>
  <c r="Q48"/>
  <c r="Q52" s="1"/>
  <c r="M381"/>
  <c r="O380"/>
  <c r="Q142"/>
  <c r="Q144" s="1"/>
  <c r="K144"/>
  <c r="O144" s="1"/>
  <c r="O105"/>
  <c r="Q105"/>
  <c r="Q108" s="1"/>
  <c r="K358"/>
  <c r="O358" s="1"/>
  <c r="Q348"/>
  <c r="Q358" s="1"/>
  <c r="K250"/>
  <c r="O250" s="1"/>
  <c r="Q247"/>
  <c r="Q250" s="1"/>
  <c r="O247"/>
  <c r="K134"/>
  <c r="O134" s="1"/>
  <c r="Q125"/>
  <c r="Q134" s="1"/>
  <c r="O125"/>
  <c r="Q41"/>
  <c r="Q335"/>
  <c r="Q339" s="1"/>
  <c r="O335"/>
  <c r="K339"/>
  <c r="N380"/>
  <c r="J381"/>
  <c r="I188"/>
  <c r="I340" s="1"/>
  <c r="I345" s="1"/>
  <c r="I382" s="1"/>
  <c r="P380"/>
  <c r="P381" s="1"/>
  <c r="Q165"/>
  <c r="Q166" s="1"/>
  <c r="Q380"/>
  <c r="Q211"/>
  <c r="N165"/>
  <c r="P108"/>
  <c r="P121" s="1"/>
  <c r="X291" i="118" l="1"/>
  <c r="AG291" i="17"/>
  <c r="AE326" i="90"/>
  <c r="K77"/>
  <c r="O77" s="1"/>
  <c r="K385"/>
  <c r="K386" s="1"/>
  <c r="Q121"/>
  <c r="P340"/>
  <c r="P345" s="1"/>
  <c r="J188"/>
  <c r="J340" s="1"/>
  <c r="J345" s="1"/>
  <c r="J382" s="1"/>
  <c r="N187"/>
  <c r="O339"/>
  <c r="L340"/>
  <c r="K188"/>
  <c r="O166"/>
  <c r="O187"/>
  <c r="M188"/>
  <c r="K45"/>
  <c r="O45" s="1"/>
  <c r="Q381"/>
  <c r="Q188"/>
  <c r="K381"/>
  <c r="O381" s="1"/>
  <c r="N381"/>
  <c r="P382"/>
  <c r="Q44"/>
  <c r="Q45" s="1"/>
  <c r="AE340" l="1"/>
  <c r="Q340"/>
  <c r="Q345" s="1"/>
  <c r="N188"/>
  <c r="Q382"/>
  <c r="K382"/>
  <c r="K387" s="1"/>
  <c r="O188"/>
  <c r="M340"/>
  <c r="N340"/>
  <c r="L345"/>
  <c r="K340"/>
  <c r="K345" s="1"/>
  <c r="AE345" l="1"/>
  <c r="N345"/>
  <c r="L382"/>
  <c r="N382" s="1"/>
  <c r="O340"/>
  <c r="M345"/>
  <c r="AA6" i="105" l="1"/>
  <c r="AE382" i="90"/>
  <c r="O345"/>
  <c r="M382"/>
  <c r="O382" s="1"/>
  <c r="AC6" i="105" l="1"/>
  <c r="AC14" s="1"/>
  <c r="AA14"/>
  <c r="AF330" i="90"/>
  <c r="C5" i="117"/>
  <c r="AF337" i="90"/>
  <c r="AE386"/>
  <c r="AF333"/>
  <c r="AF338"/>
  <c r="AE384"/>
  <c r="AE387" s="1"/>
  <c r="AE385"/>
  <c r="V107" i="17"/>
  <c r="M107" i="118" s="1"/>
  <c r="V106" i="17"/>
  <c r="M106" i="118" s="1"/>
  <c r="V105" i="17"/>
  <c r="V100"/>
  <c r="V99"/>
  <c r="U100"/>
  <c r="U99"/>
  <c r="S380" i="88"/>
  <c r="S381" s="1"/>
  <c r="R380"/>
  <c r="M380"/>
  <c r="H380"/>
  <c r="F380"/>
  <c r="E380"/>
  <c r="D380"/>
  <c r="C380"/>
  <c r="W379"/>
  <c r="P379"/>
  <c r="J379"/>
  <c r="N379" s="1"/>
  <c r="I379"/>
  <c r="K379" s="1"/>
  <c r="Q379" s="1"/>
  <c r="W378"/>
  <c r="J378"/>
  <c r="P378" s="1"/>
  <c r="I378"/>
  <c r="K378" s="1"/>
  <c r="O378" s="1"/>
  <c r="W377"/>
  <c r="J377"/>
  <c r="I377"/>
  <c r="K377" s="1"/>
  <c r="W376"/>
  <c r="K376"/>
  <c r="O376" s="1"/>
  <c r="J376"/>
  <c r="P376" s="1"/>
  <c r="I376"/>
  <c r="W375"/>
  <c r="P375"/>
  <c r="O375"/>
  <c r="J375"/>
  <c r="N375" s="1"/>
  <c r="I375"/>
  <c r="K375" s="1"/>
  <c r="Q375" s="1"/>
  <c r="W374"/>
  <c r="N374"/>
  <c r="J374"/>
  <c r="P374" s="1"/>
  <c r="I374"/>
  <c r="K374" s="1"/>
  <c r="O374" s="1"/>
  <c r="W373"/>
  <c r="J373"/>
  <c r="N373" s="1"/>
  <c r="I373"/>
  <c r="K373" s="1"/>
  <c r="W372"/>
  <c r="J372"/>
  <c r="P372" s="1"/>
  <c r="I372"/>
  <c r="K372" s="1"/>
  <c r="W371"/>
  <c r="O371"/>
  <c r="J371"/>
  <c r="N371" s="1"/>
  <c r="I371"/>
  <c r="K371" s="1"/>
  <c r="Q371" s="1"/>
  <c r="W370"/>
  <c r="N370"/>
  <c r="K370"/>
  <c r="O370" s="1"/>
  <c r="J370"/>
  <c r="P370" s="1"/>
  <c r="I370"/>
  <c r="W369"/>
  <c r="J369"/>
  <c r="N369" s="1"/>
  <c r="I369"/>
  <c r="K369" s="1"/>
  <c r="W368"/>
  <c r="N368"/>
  <c r="J368"/>
  <c r="P368" s="1"/>
  <c r="I368"/>
  <c r="K368" s="1"/>
  <c r="W367"/>
  <c r="J367"/>
  <c r="N367" s="1"/>
  <c r="I367"/>
  <c r="K367" s="1"/>
  <c r="Q367" s="1"/>
  <c r="W366"/>
  <c r="K366"/>
  <c r="O366" s="1"/>
  <c r="J366"/>
  <c r="P366" s="1"/>
  <c r="I366"/>
  <c r="W365"/>
  <c r="J365"/>
  <c r="I365"/>
  <c r="K365" s="1"/>
  <c r="W364"/>
  <c r="N364"/>
  <c r="K364"/>
  <c r="O364" s="1"/>
  <c r="J364"/>
  <c r="P364" s="1"/>
  <c r="I364"/>
  <c r="W363"/>
  <c r="P363"/>
  <c r="J363"/>
  <c r="I363"/>
  <c r="K363" s="1"/>
  <c r="Q363" s="1"/>
  <c r="W362"/>
  <c r="N362"/>
  <c r="J362"/>
  <c r="P362" s="1"/>
  <c r="I362"/>
  <c r="K362" s="1"/>
  <c r="O362" s="1"/>
  <c r="W361"/>
  <c r="J361"/>
  <c r="N361" s="1"/>
  <c r="I361"/>
  <c r="W360"/>
  <c r="W380" s="1"/>
  <c r="W381" s="1"/>
  <c r="J360"/>
  <c r="P360" s="1"/>
  <c r="I360"/>
  <c r="K360" s="1"/>
  <c r="U358"/>
  <c r="S358"/>
  <c r="R358"/>
  <c r="M358"/>
  <c r="L358"/>
  <c r="H358"/>
  <c r="F358"/>
  <c r="E358"/>
  <c r="E381" s="1"/>
  <c r="D358"/>
  <c r="C358"/>
  <c r="W357"/>
  <c r="P357"/>
  <c r="J357"/>
  <c r="N357" s="1"/>
  <c r="I357"/>
  <c r="K357" s="1"/>
  <c r="Q357" s="1"/>
  <c r="W356"/>
  <c r="V356"/>
  <c r="X356" s="1"/>
  <c r="J356"/>
  <c r="P356" s="1"/>
  <c r="I356"/>
  <c r="K356" s="1"/>
  <c r="W355"/>
  <c r="V355"/>
  <c r="X355" s="1"/>
  <c r="J355"/>
  <c r="I355"/>
  <c r="K355" s="1"/>
  <c r="W354"/>
  <c r="V354"/>
  <c r="X354" s="1"/>
  <c r="Q354"/>
  <c r="K354"/>
  <c r="J354"/>
  <c r="P354" s="1"/>
  <c r="I354"/>
  <c r="W353"/>
  <c r="V353"/>
  <c r="X353" s="1"/>
  <c r="J353"/>
  <c r="P353" s="1"/>
  <c r="I353"/>
  <c r="K353" s="1"/>
  <c r="Q353" s="1"/>
  <c r="W352"/>
  <c r="V352"/>
  <c r="X352" s="1"/>
  <c r="J352"/>
  <c r="P352" s="1"/>
  <c r="I352"/>
  <c r="K352" s="1"/>
  <c r="W351"/>
  <c r="V351"/>
  <c r="X351" s="1"/>
  <c r="J351"/>
  <c r="I351"/>
  <c r="K351" s="1"/>
  <c r="W350"/>
  <c r="V350"/>
  <c r="X350" s="1"/>
  <c r="Q350"/>
  <c r="K350"/>
  <c r="J350"/>
  <c r="P350" s="1"/>
  <c r="I350"/>
  <c r="W349"/>
  <c r="W358" s="1"/>
  <c r="V349"/>
  <c r="X349" s="1"/>
  <c r="J349"/>
  <c r="P349" s="1"/>
  <c r="I349"/>
  <c r="W348"/>
  <c r="V348"/>
  <c r="J348"/>
  <c r="P348" s="1"/>
  <c r="I348"/>
  <c r="K348" s="1"/>
  <c r="K347"/>
  <c r="J347"/>
  <c r="U344"/>
  <c r="S344"/>
  <c r="R344"/>
  <c r="M344"/>
  <c r="L344"/>
  <c r="I344"/>
  <c r="H344"/>
  <c r="F344"/>
  <c r="E344"/>
  <c r="D344"/>
  <c r="C344"/>
  <c r="W343"/>
  <c r="N343"/>
  <c r="K343"/>
  <c r="J343"/>
  <c r="P343" s="1"/>
  <c r="I343"/>
  <c r="W342"/>
  <c r="W344" s="1"/>
  <c r="V342"/>
  <c r="X342" s="1"/>
  <c r="K342"/>
  <c r="Q342" s="1"/>
  <c r="J342"/>
  <c r="P342" s="1"/>
  <c r="P344" s="1"/>
  <c r="U339"/>
  <c r="S339"/>
  <c r="R339"/>
  <c r="M339"/>
  <c r="L339"/>
  <c r="H339"/>
  <c r="F339"/>
  <c r="E339"/>
  <c r="D339"/>
  <c r="C339"/>
  <c r="P338"/>
  <c r="O338"/>
  <c r="K338"/>
  <c r="Q338" s="1"/>
  <c r="J338"/>
  <c r="N338" s="1"/>
  <c r="P337"/>
  <c r="J337"/>
  <c r="N337" s="1"/>
  <c r="I337"/>
  <c r="K337" s="1"/>
  <c r="N336"/>
  <c r="J336"/>
  <c r="P336" s="1"/>
  <c r="I336"/>
  <c r="K335"/>
  <c r="O335" s="1"/>
  <c r="J335"/>
  <c r="I335"/>
  <c r="J334"/>
  <c r="U333"/>
  <c r="S333"/>
  <c r="R333"/>
  <c r="M333"/>
  <c r="L333"/>
  <c r="I333"/>
  <c r="H333"/>
  <c r="F333"/>
  <c r="E333"/>
  <c r="D333"/>
  <c r="C333"/>
  <c r="K332"/>
  <c r="J332"/>
  <c r="K331"/>
  <c r="J331"/>
  <c r="W333"/>
  <c r="N330"/>
  <c r="K330"/>
  <c r="O330" s="1"/>
  <c r="J330"/>
  <c r="K329"/>
  <c r="J329"/>
  <c r="S326"/>
  <c r="R326"/>
  <c r="M326"/>
  <c r="L326"/>
  <c r="H326"/>
  <c r="F326"/>
  <c r="E326"/>
  <c r="D326"/>
  <c r="C326"/>
  <c r="W325"/>
  <c r="K325"/>
  <c r="Q325" s="1"/>
  <c r="J325"/>
  <c r="P325" s="1"/>
  <c r="W324"/>
  <c r="V324"/>
  <c r="X324" s="1"/>
  <c r="J324"/>
  <c r="P324" s="1"/>
  <c r="I324"/>
  <c r="K324" s="1"/>
  <c r="Q324" s="1"/>
  <c r="W323"/>
  <c r="V323"/>
  <c r="X323" s="1"/>
  <c r="K323"/>
  <c r="J323"/>
  <c r="I323"/>
  <c r="W322"/>
  <c r="V322"/>
  <c r="X322" s="1"/>
  <c r="J322"/>
  <c r="P322" s="1"/>
  <c r="I322"/>
  <c r="K322" s="1"/>
  <c r="Q322" s="1"/>
  <c r="W321"/>
  <c r="V321"/>
  <c r="X321" s="1"/>
  <c r="P321"/>
  <c r="K321"/>
  <c r="Q321" s="1"/>
  <c r="J321"/>
  <c r="I321"/>
  <c r="W320"/>
  <c r="V320"/>
  <c r="X320" s="1"/>
  <c r="J320"/>
  <c r="P320" s="1"/>
  <c r="I320"/>
  <c r="K320" s="1"/>
  <c r="Q320" s="1"/>
  <c r="W319"/>
  <c r="V319"/>
  <c r="X319" s="1"/>
  <c r="J319"/>
  <c r="I319"/>
  <c r="K319" s="1"/>
  <c r="W318"/>
  <c r="K318"/>
  <c r="O318" s="1"/>
  <c r="J318"/>
  <c r="P318" s="1"/>
  <c r="W317"/>
  <c r="K317"/>
  <c r="J317"/>
  <c r="P317" s="1"/>
  <c r="W316"/>
  <c r="J316"/>
  <c r="P316" s="1"/>
  <c r="I316"/>
  <c r="K316" s="1"/>
  <c r="Q316" s="1"/>
  <c r="W315"/>
  <c r="K315"/>
  <c r="Q315" s="1"/>
  <c r="J315"/>
  <c r="P315" s="1"/>
  <c r="I315"/>
  <c r="W314"/>
  <c r="J314"/>
  <c r="P314" s="1"/>
  <c r="I314"/>
  <c r="K314" s="1"/>
  <c r="Q314" s="1"/>
  <c r="W313"/>
  <c r="V313"/>
  <c r="X313" s="1"/>
  <c r="K313"/>
  <c r="O313" s="1"/>
  <c r="J313"/>
  <c r="W312"/>
  <c r="V312"/>
  <c r="X312" s="1"/>
  <c r="N312"/>
  <c r="J312"/>
  <c r="P312" s="1"/>
  <c r="I312"/>
  <c r="K312" s="1"/>
  <c r="W311"/>
  <c r="J311"/>
  <c r="N311" s="1"/>
  <c r="I311"/>
  <c r="K311" s="1"/>
  <c r="Q311" s="1"/>
  <c r="W310"/>
  <c r="K310"/>
  <c r="O310" s="1"/>
  <c r="J310"/>
  <c r="P310" s="1"/>
  <c r="I310"/>
  <c r="W309"/>
  <c r="J309"/>
  <c r="N309" s="1"/>
  <c r="I309"/>
  <c r="K309" s="1"/>
  <c r="W308"/>
  <c r="N308"/>
  <c r="K308"/>
  <c r="O308" s="1"/>
  <c r="J308"/>
  <c r="P308" s="1"/>
  <c r="I308"/>
  <c r="P307"/>
  <c r="O307"/>
  <c r="J307"/>
  <c r="N307" s="1"/>
  <c r="I307"/>
  <c r="K307" s="1"/>
  <c r="Q307" s="1"/>
  <c r="W306"/>
  <c r="K306"/>
  <c r="O306" s="1"/>
  <c r="J306"/>
  <c r="W305"/>
  <c r="N305"/>
  <c r="J305"/>
  <c r="P305" s="1"/>
  <c r="I305"/>
  <c r="K305" s="1"/>
  <c r="W304"/>
  <c r="K304"/>
  <c r="Q304" s="1"/>
  <c r="J304"/>
  <c r="N304" s="1"/>
  <c r="W303"/>
  <c r="K303"/>
  <c r="J303"/>
  <c r="N303" s="1"/>
  <c r="I303"/>
  <c r="W302"/>
  <c r="N302"/>
  <c r="J302"/>
  <c r="P302" s="1"/>
  <c r="I302"/>
  <c r="K302" s="1"/>
  <c r="W301"/>
  <c r="Q301"/>
  <c r="K301"/>
  <c r="O301" s="1"/>
  <c r="J301"/>
  <c r="N301" s="1"/>
  <c r="I301"/>
  <c r="W300"/>
  <c r="N300"/>
  <c r="J300"/>
  <c r="P300" s="1"/>
  <c r="I300"/>
  <c r="K300" s="1"/>
  <c r="Q300" s="1"/>
  <c r="W299"/>
  <c r="K299"/>
  <c r="J299"/>
  <c r="N299" s="1"/>
  <c r="I299"/>
  <c r="W298"/>
  <c r="N298"/>
  <c r="J298"/>
  <c r="P298" s="1"/>
  <c r="I298"/>
  <c r="K298" s="1"/>
  <c r="W297"/>
  <c r="J297"/>
  <c r="N297" s="1"/>
  <c r="I297"/>
  <c r="K297" s="1"/>
  <c r="W296"/>
  <c r="J296"/>
  <c r="P296" s="1"/>
  <c r="I296"/>
  <c r="K296" s="1"/>
  <c r="Q296" s="1"/>
  <c r="W295"/>
  <c r="V295"/>
  <c r="K295"/>
  <c r="J295"/>
  <c r="N295" s="1"/>
  <c r="I295"/>
  <c r="W294"/>
  <c r="N294"/>
  <c r="J294"/>
  <c r="P294" s="1"/>
  <c r="I294"/>
  <c r="K294" s="1"/>
  <c r="W293"/>
  <c r="P293"/>
  <c r="K293"/>
  <c r="J293"/>
  <c r="N293" s="1"/>
  <c r="W292"/>
  <c r="N292"/>
  <c r="K292"/>
  <c r="J292"/>
  <c r="I292"/>
  <c r="W291"/>
  <c r="O291"/>
  <c r="K291"/>
  <c r="Q291" s="1"/>
  <c r="J291"/>
  <c r="W290"/>
  <c r="Q290"/>
  <c r="K290"/>
  <c r="O290" s="1"/>
  <c r="J290"/>
  <c r="W289"/>
  <c r="N289"/>
  <c r="K289"/>
  <c r="O289" s="1"/>
  <c r="J289"/>
  <c r="P289" s="1"/>
  <c r="W288"/>
  <c r="O288"/>
  <c r="K288"/>
  <c r="Q288" s="1"/>
  <c r="J288"/>
  <c r="P288" s="1"/>
  <c r="W287"/>
  <c r="K287"/>
  <c r="Q287" s="1"/>
  <c r="J287"/>
  <c r="N287" s="1"/>
  <c r="W286"/>
  <c r="V286"/>
  <c r="X286" s="1"/>
  <c r="P286"/>
  <c r="K286"/>
  <c r="O286" s="1"/>
  <c r="J286"/>
  <c r="N286" s="1"/>
  <c r="I286"/>
  <c r="W285"/>
  <c r="V285"/>
  <c r="X285" s="1"/>
  <c r="N285"/>
  <c r="J285"/>
  <c r="P285" s="1"/>
  <c r="I285"/>
  <c r="K285" s="1"/>
  <c r="Q285" s="1"/>
  <c r="W284"/>
  <c r="J284"/>
  <c r="I284"/>
  <c r="K284" s="1"/>
  <c r="W283"/>
  <c r="N283"/>
  <c r="J283"/>
  <c r="P283" s="1"/>
  <c r="I283"/>
  <c r="K283" s="1"/>
  <c r="Q283" s="1"/>
  <c r="W282"/>
  <c r="P282"/>
  <c r="K282"/>
  <c r="O282" s="1"/>
  <c r="J282"/>
  <c r="N282" s="1"/>
  <c r="I282"/>
  <c r="W281"/>
  <c r="N281"/>
  <c r="J281"/>
  <c r="P281" s="1"/>
  <c r="I281"/>
  <c r="K281" s="1"/>
  <c r="Q281" s="1"/>
  <c r="W280"/>
  <c r="V280"/>
  <c r="X280" s="1"/>
  <c r="Q280"/>
  <c r="K280"/>
  <c r="O280" s="1"/>
  <c r="J280"/>
  <c r="W279"/>
  <c r="V279"/>
  <c r="X279" s="1"/>
  <c r="K279"/>
  <c r="Q279" s="1"/>
  <c r="J279"/>
  <c r="P279" s="1"/>
  <c r="U276"/>
  <c r="S276"/>
  <c r="R276"/>
  <c r="M276"/>
  <c r="L276"/>
  <c r="H276"/>
  <c r="F276"/>
  <c r="E276"/>
  <c r="D276"/>
  <c r="C276"/>
  <c r="W275"/>
  <c r="W276" s="1"/>
  <c r="J275"/>
  <c r="P275" s="1"/>
  <c r="P276" s="1"/>
  <c r="I275"/>
  <c r="W274"/>
  <c r="V274"/>
  <c r="J274"/>
  <c r="J276" s="1"/>
  <c r="N276" s="1"/>
  <c r="I274"/>
  <c r="K274" s="1"/>
  <c r="U272"/>
  <c r="S272"/>
  <c r="R272"/>
  <c r="M272"/>
  <c r="F272"/>
  <c r="E272"/>
  <c r="D272"/>
  <c r="C272"/>
  <c r="W271"/>
  <c r="N271"/>
  <c r="J271"/>
  <c r="P271" s="1"/>
  <c r="I271"/>
  <c r="W270"/>
  <c r="P270"/>
  <c r="J270"/>
  <c r="N270" s="1"/>
  <c r="I270"/>
  <c r="K270" s="1"/>
  <c r="W269"/>
  <c r="J269"/>
  <c r="P269" s="1"/>
  <c r="I269"/>
  <c r="K269" s="1"/>
  <c r="Q269" s="1"/>
  <c r="W268"/>
  <c r="V268"/>
  <c r="X268" s="1"/>
  <c r="X272" s="1"/>
  <c r="K268"/>
  <c r="J268"/>
  <c r="W267"/>
  <c r="K267"/>
  <c r="Q267" s="1"/>
  <c r="J267"/>
  <c r="I267"/>
  <c r="U265"/>
  <c r="S265"/>
  <c r="R265"/>
  <c r="M265"/>
  <c r="L265"/>
  <c r="H265"/>
  <c r="F265"/>
  <c r="E265"/>
  <c r="D265"/>
  <c r="C265"/>
  <c r="W264"/>
  <c r="W265" s="1"/>
  <c r="J264"/>
  <c r="N264" s="1"/>
  <c r="I264"/>
  <c r="U261"/>
  <c r="S261"/>
  <c r="R261"/>
  <c r="M261"/>
  <c r="L261"/>
  <c r="I261"/>
  <c r="H261"/>
  <c r="F261"/>
  <c r="E261"/>
  <c r="D261"/>
  <c r="C261"/>
  <c r="W260"/>
  <c r="W261" s="1"/>
  <c r="N260"/>
  <c r="K260"/>
  <c r="Q260" s="1"/>
  <c r="Q261" s="1"/>
  <c r="J260"/>
  <c r="P260" s="1"/>
  <c r="P261" s="1"/>
  <c r="U258"/>
  <c r="S258"/>
  <c r="R258"/>
  <c r="M258"/>
  <c r="L258"/>
  <c r="H258"/>
  <c r="F258"/>
  <c r="E258"/>
  <c r="D258"/>
  <c r="C258"/>
  <c r="W257"/>
  <c r="J257"/>
  <c r="P257" s="1"/>
  <c r="I257"/>
  <c r="K257" s="1"/>
  <c r="Q257" s="1"/>
  <c r="W256"/>
  <c r="K256"/>
  <c r="J256"/>
  <c r="U254"/>
  <c r="S254"/>
  <c r="R254"/>
  <c r="M254"/>
  <c r="L254"/>
  <c r="H254"/>
  <c r="F254"/>
  <c r="E254"/>
  <c r="D254"/>
  <c r="C254"/>
  <c r="W253"/>
  <c r="J253"/>
  <c r="P253" s="1"/>
  <c r="I253"/>
  <c r="K253" s="1"/>
  <c r="W252"/>
  <c r="J252"/>
  <c r="I252"/>
  <c r="K252" s="1"/>
  <c r="O252" s="1"/>
  <c r="U250"/>
  <c r="S250"/>
  <c r="R250"/>
  <c r="M250"/>
  <c r="L250"/>
  <c r="H250"/>
  <c r="F250"/>
  <c r="E250"/>
  <c r="D250"/>
  <c r="C250"/>
  <c r="W249"/>
  <c r="N249"/>
  <c r="K249"/>
  <c r="J249"/>
  <c r="P249" s="1"/>
  <c r="I249"/>
  <c r="W248"/>
  <c r="J248"/>
  <c r="I248"/>
  <c r="K248" s="1"/>
  <c r="Q248" s="1"/>
  <c r="W247"/>
  <c r="N247"/>
  <c r="J247"/>
  <c r="P247" s="1"/>
  <c r="I247"/>
  <c r="K247" s="1"/>
  <c r="Q247" s="1"/>
  <c r="N246"/>
  <c r="J246"/>
  <c r="I246"/>
  <c r="K246" s="1"/>
  <c r="O246" s="1"/>
  <c r="I245"/>
  <c r="U243"/>
  <c r="S243"/>
  <c r="R243"/>
  <c r="M243"/>
  <c r="L243"/>
  <c r="H243"/>
  <c r="F243"/>
  <c r="E243"/>
  <c r="D243"/>
  <c r="C243"/>
  <c r="W242"/>
  <c r="K242"/>
  <c r="J242"/>
  <c r="P242" s="1"/>
  <c r="I242"/>
  <c r="W241"/>
  <c r="W243" s="1"/>
  <c r="J241"/>
  <c r="I241"/>
  <c r="K241" s="1"/>
  <c r="S239"/>
  <c r="R239"/>
  <c r="M239"/>
  <c r="F239"/>
  <c r="E239"/>
  <c r="D239"/>
  <c r="C239"/>
  <c r="W238"/>
  <c r="V238"/>
  <c r="Q238"/>
  <c r="O238"/>
  <c r="J238"/>
  <c r="N238" s="1"/>
  <c r="W237"/>
  <c r="J237"/>
  <c r="I237"/>
  <c r="K237" s="1"/>
  <c r="Q237" s="1"/>
  <c r="K236"/>
  <c r="O236" s="1"/>
  <c r="J236"/>
  <c r="N236" s="1"/>
  <c r="S234"/>
  <c r="R234"/>
  <c r="M234"/>
  <c r="H234"/>
  <c r="F234"/>
  <c r="E234"/>
  <c r="D234"/>
  <c r="C234"/>
  <c r="W233"/>
  <c r="O233"/>
  <c r="J233"/>
  <c r="N233" s="1"/>
  <c r="I233"/>
  <c r="K233" s="1"/>
  <c r="Q233" s="1"/>
  <c r="W232"/>
  <c r="N232"/>
  <c r="K232"/>
  <c r="J232"/>
  <c r="P232" s="1"/>
  <c r="I232"/>
  <c r="W231"/>
  <c r="J231"/>
  <c r="I231"/>
  <c r="K231" s="1"/>
  <c r="Q231" s="1"/>
  <c r="W230"/>
  <c r="W234" s="1"/>
  <c r="Q230"/>
  <c r="N230"/>
  <c r="J230"/>
  <c r="P230" s="1"/>
  <c r="P234" s="1"/>
  <c r="I230"/>
  <c r="K230" s="1"/>
  <c r="O230" s="1"/>
  <c r="W229"/>
  <c r="K229"/>
  <c r="J229"/>
  <c r="N229" s="1"/>
  <c r="I229"/>
  <c r="W228"/>
  <c r="N228"/>
  <c r="J228"/>
  <c r="P228" s="1"/>
  <c r="I228"/>
  <c r="K228" s="1"/>
  <c r="W227"/>
  <c r="J227"/>
  <c r="N227" s="1"/>
  <c r="I227"/>
  <c r="K227" s="1"/>
  <c r="O227" s="1"/>
  <c r="S225"/>
  <c r="R225"/>
  <c r="M225"/>
  <c r="H225"/>
  <c r="G225"/>
  <c r="F225"/>
  <c r="E225"/>
  <c r="D225"/>
  <c r="C225"/>
  <c r="W224"/>
  <c r="J224"/>
  <c r="I224"/>
  <c r="K224" s="1"/>
  <c r="Q224" s="1"/>
  <c r="W223"/>
  <c r="J223"/>
  <c r="I223"/>
  <c r="K223" s="1"/>
  <c r="W222"/>
  <c r="J222"/>
  <c r="P222" s="1"/>
  <c r="I222"/>
  <c r="K222" s="1"/>
  <c r="Q222" s="1"/>
  <c r="W221"/>
  <c r="W225" s="1"/>
  <c r="K221"/>
  <c r="O221" s="1"/>
  <c r="J221"/>
  <c r="P221" s="1"/>
  <c r="P225" s="1"/>
  <c r="I221"/>
  <c r="W220"/>
  <c r="J220"/>
  <c r="P220" s="1"/>
  <c r="I220"/>
  <c r="K220" s="1"/>
  <c r="Q220" s="1"/>
  <c r="W219"/>
  <c r="K219"/>
  <c r="J219"/>
  <c r="P219" s="1"/>
  <c r="I219"/>
  <c r="W218"/>
  <c r="P218"/>
  <c r="N218"/>
  <c r="J218"/>
  <c r="I218"/>
  <c r="K218" s="1"/>
  <c r="W217"/>
  <c r="J217"/>
  <c r="I217"/>
  <c r="K217" s="1"/>
  <c r="W216"/>
  <c r="J216"/>
  <c r="I216"/>
  <c r="K216" s="1"/>
  <c r="Q216" s="1"/>
  <c r="W215"/>
  <c r="K215"/>
  <c r="J215"/>
  <c r="I215"/>
  <c r="W214"/>
  <c r="N214"/>
  <c r="J214"/>
  <c r="I214"/>
  <c r="K214" s="1"/>
  <c r="K213"/>
  <c r="J213"/>
  <c r="S211"/>
  <c r="R211"/>
  <c r="M211"/>
  <c r="F211"/>
  <c r="E211"/>
  <c r="D211"/>
  <c r="C211"/>
  <c r="J210"/>
  <c r="P210" s="1"/>
  <c r="I210"/>
  <c r="K210" s="1"/>
  <c r="Q210" s="1"/>
  <c r="W209"/>
  <c r="N209"/>
  <c r="K209"/>
  <c r="O209" s="1"/>
  <c r="J209"/>
  <c r="P209" s="1"/>
  <c r="I209"/>
  <c r="W208"/>
  <c r="P208"/>
  <c r="N208"/>
  <c r="I208"/>
  <c r="K208" s="1"/>
  <c r="Q208" s="1"/>
  <c r="W207"/>
  <c r="J207"/>
  <c r="N207" s="1"/>
  <c r="I207"/>
  <c r="K207" s="1"/>
  <c r="W206"/>
  <c r="J206"/>
  <c r="N206" s="1"/>
  <c r="I206"/>
  <c r="K206" s="1"/>
  <c r="W205"/>
  <c r="J205"/>
  <c r="P205" s="1"/>
  <c r="I205"/>
  <c r="K205" s="1"/>
  <c r="Q205" s="1"/>
  <c r="W204"/>
  <c r="P204"/>
  <c r="K204"/>
  <c r="Q204" s="1"/>
  <c r="W203"/>
  <c r="J203"/>
  <c r="I203"/>
  <c r="K203" s="1"/>
  <c r="W202"/>
  <c r="K202"/>
  <c r="Q202" s="1"/>
  <c r="J202"/>
  <c r="P202" s="1"/>
  <c r="I202"/>
  <c r="W201"/>
  <c r="J201"/>
  <c r="I201"/>
  <c r="K201" s="1"/>
  <c r="W200"/>
  <c r="P200"/>
  <c r="K200"/>
  <c r="Q200" s="1"/>
  <c r="W199"/>
  <c r="J199"/>
  <c r="P199" s="1"/>
  <c r="I199"/>
  <c r="K199" s="1"/>
  <c r="Q199" s="1"/>
  <c r="W198"/>
  <c r="J198"/>
  <c r="N198" s="1"/>
  <c r="I198"/>
  <c r="K198" s="1"/>
  <c r="W197"/>
  <c r="K197"/>
  <c r="Q197" s="1"/>
  <c r="J197"/>
  <c r="P197" s="1"/>
  <c r="I197"/>
  <c r="W196"/>
  <c r="P196"/>
  <c r="J196"/>
  <c r="I196"/>
  <c r="K196" s="1"/>
  <c r="W195"/>
  <c r="K195"/>
  <c r="Q195" s="1"/>
  <c r="J195"/>
  <c r="P195" s="1"/>
  <c r="I195"/>
  <c r="W194"/>
  <c r="P194"/>
  <c r="J194"/>
  <c r="N194" s="1"/>
  <c r="I194"/>
  <c r="K194" s="1"/>
  <c r="W193"/>
  <c r="N193"/>
  <c r="K193"/>
  <c r="Q193" s="1"/>
  <c r="J193"/>
  <c r="P193" s="1"/>
  <c r="I193"/>
  <c r="W192"/>
  <c r="P192"/>
  <c r="J192"/>
  <c r="I192"/>
  <c r="K192" s="1"/>
  <c r="U186"/>
  <c r="U187" s="1"/>
  <c r="S186"/>
  <c r="S187" s="1"/>
  <c r="R186"/>
  <c r="R187" s="1"/>
  <c r="M186"/>
  <c r="L186"/>
  <c r="L187" s="1"/>
  <c r="H186"/>
  <c r="H187" s="1"/>
  <c r="F186"/>
  <c r="F187" s="1"/>
  <c r="E186"/>
  <c r="E187" s="1"/>
  <c r="D186"/>
  <c r="D187" s="1"/>
  <c r="D188" s="1"/>
  <c r="C186"/>
  <c r="C187" s="1"/>
  <c r="W185"/>
  <c r="K185"/>
  <c r="Q185" s="1"/>
  <c r="J185"/>
  <c r="P185" s="1"/>
  <c r="I185"/>
  <c r="W184"/>
  <c r="J184"/>
  <c r="I184"/>
  <c r="K184" s="1"/>
  <c r="W183"/>
  <c r="J183"/>
  <c r="P183" s="1"/>
  <c r="I183"/>
  <c r="K183" s="1"/>
  <c r="Q183" s="1"/>
  <c r="W182"/>
  <c r="J182"/>
  <c r="I182"/>
  <c r="K182" s="1"/>
  <c r="W181"/>
  <c r="J181"/>
  <c r="P181" s="1"/>
  <c r="I181"/>
  <c r="K181" s="1"/>
  <c r="Q181" s="1"/>
  <c r="W180"/>
  <c r="J180"/>
  <c r="I180"/>
  <c r="K180" s="1"/>
  <c r="W179"/>
  <c r="K179"/>
  <c r="Q179" s="1"/>
  <c r="J179"/>
  <c r="P179" s="1"/>
  <c r="I179"/>
  <c r="W178"/>
  <c r="J178"/>
  <c r="I178"/>
  <c r="K178" s="1"/>
  <c r="W177"/>
  <c r="K177"/>
  <c r="Q177" s="1"/>
  <c r="J177"/>
  <c r="P177" s="1"/>
  <c r="I177"/>
  <c r="W176"/>
  <c r="J176"/>
  <c r="N176" s="1"/>
  <c r="I176"/>
  <c r="K176" s="1"/>
  <c r="W175"/>
  <c r="K175"/>
  <c r="Q175" s="1"/>
  <c r="J175"/>
  <c r="P175" s="1"/>
  <c r="I175"/>
  <c r="W174"/>
  <c r="J174"/>
  <c r="N174" s="1"/>
  <c r="I174"/>
  <c r="K174" s="1"/>
  <c r="W173"/>
  <c r="J173"/>
  <c r="P173" s="1"/>
  <c r="I173"/>
  <c r="K173" s="1"/>
  <c r="Q173" s="1"/>
  <c r="W172"/>
  <c r="J172"/>
  <c r="I172"/>
  <c r="K172" s="1"/>
  <c r="W171"/>
  <c r="J171"/>
  <c r="P171" s="1"/>
  <c r="I171"/>
  <c r="K171" s="1"/>
  <c r="W170"/>
  <c r="K170"/>
  <c r="Q170" s="1"/>
  <c r="J170"/>
  <c r="P170" s="1"/>
  <c r="I170"/>
  <c r="W169"/>
  <c r="P169"/>
  <c r="J169"/>
  <c r="I169"/>
  <c r="K169" s="1"/>
  <c r="I168"/>
  <c r="U165"/>
  <c r="U166" s="1"/>
  <c r="S165"/>
  <c r="S166" s="1"/>
  <c r="R165"/>
  <c r="R166" s="1"/>
  <c r="M165"/>
  <c r="M166" s="1"/>
  <c r="L165"/>
  <c r="L166" s="1"/>
  <c r="H165"/>
  <c r="H166" s="1"/>
  <c r="F165"/>
  <c r="F166" s="1"/>
  <c r="E165"/>
  <c r="E166" s="1"/>
  <c r="D165"/>
  <c r="D166" s="1"/>
  <c r="C165"/>
  <c r="C166" s="1"/>
  <c r="W164"/>
  <c r="J164"/>
  <c r="P164" s="1"/>
  <c r="I164"/>
  <c r="K164" s="1"/>
  <c r="Q164" s="1"/>
  <c r="W163"/>
  <c r="J163"/>
  <c r="P163" s="1"/>
  <c r="I163"/>
  <c r="K163" s="1"/>
  <c r="Q163" s="1"/>
  <c r="W162"/>
  <c r="J162"/>
  <c r="P162" s="1"/>
  <c r="I162"/>
  <c r="K162" s="1"/>
  <c r="Q162" s="1"/>
  <c r="W161"/>
  <c r="J161"/>
  <c r="P161" s="1"/>
  <c r="I161"/>
  <c r="K161" s="1"/>
  <c r="Q161" s="1"/>
  <c r="W160"/>
  <c r="J160"/>
  <c r="P160" s="1"/>
  <c r="I160"/>
  <c r="K160" s="1"/>
  <c r="Q160" s="1"/>
  <c r="W159"/>
  <c r="K159"/>
  <c r="J159"/>
  <c r="P159" s="1"/>
  <c r="I159"/>
  <c r="W158"/>
  <c r="J158"/>
  <c r="P158" s="1"/>
  <c r="I158"/>
  <c r="K158" s="1"/>
  <c r="Q158" s="1"/>
  <c r="W157"/>
  <c r="Q157"/>
  <c r="K157"/>
  <c r="J157"/>
  <c r="P157" s="1"/>
  <c r="I157"/>
  <c r="W156"/>
  <c r="J156"/>
  <c r="P156" s="1"/>
  <c r="I156"/>
  <c r="K156" s="1"/>
  <c r="Q156" s="1"/>
  <c r="W155"/>
  <c r="Q155"/>
  <c r="K155"/>
  <c r="J155"/>
  <c r="P155" s="1"/>
  <c r="I155"/>
  <c r="W154"/>
  <c r="J154"/>
  <c r="P154" s="1"/>
  <c r="I154"/>
  <c r="K154" s="1"/>
  <c r="Q154" s="1"/>
  <c r="W153"/>
  <c r="Q153"/>
  <c r="K153"/>
  <c r="J153"/>
  <c r="P153" s="1"/>
  <c r="I153"/>
  <c r="W152"/>
  <c r="J152"/>
  <c r="P152" s="1"/>
  <c r="I152"/>
  <c r="K152" s="1"/>
  <c r="Q152" s="1"/>
  <c r="W151"/>
  <c r="K151"/>
  <c r="J151"/>
  <c r="P151" s="1"/>
  <c r="I151"/>
  <c r="W150"/>
  <c r="J150"/>
  <c r="P150" s="1"/>
  <c r="I150"/>
  <c r="K150" s="1"/>
  <c r="Q150" s="1"/>
  <c r="W149"/>
  <c r="K149"/>
  <c r="Q149" s="1"/>
  <c r="J149"/>
  <c r="P149" s="1"/>
  <c r="I149"/>
  <c r="W148"/>
  <c r="J148"/>
  <c r="P148" s="1"/>
  <c r="P165" s="1"/>
  <c r="P166" s="1"/>
  <c r="I148"/>
  <c r="K146"/>
  <c r="J146"/>
  <c r="W144"/>
  <c r="U144"/>
  <c r="S144"/>
  <c r="R144"/>
  <c r="M144"/>
  <c r="L144"/>
  <c r="H144"/>
  <c r="F144"/>
  <c r="E144"/>
  <c r="D144"/>
  <c r="C144"/>
  <c r="W143"/>
  <c r="J143"/>
  <c r="P143" s="1"/>
  <c r="I143"/>
  <c r="W142"/>
  <c r="V142"/>
  <c r="K142"/>
  <c r="Q142" s="1"/>
  <c r="J142"/>
  <c r="I142"/>
  <c r="K141"/>
  <c r="J141"/>
  <c r="U140"/>
  <c r="S140"/>
  <c r="R140"/>
  <c r="M140"/>
  <c r="L140"/>
  <c r="H140"/>
  <c r="F140"/>
  <c r="E140"/>
  <c r="D140"/>
  <c r="C140"/>
  <c r="W139"/>
  <c r="K139"/>
  <c r="O139" s="1"/>
  <c r="J139"/>
  <c r="N139" s="1"/>
  <c r="I139"/>
  <c r="W138"/>
  <c r="N138"/>
  <c r="J138"/>
  <c r="P138" s="1"/>
  <c r="I138"/>
  <c r="K138" s="1"/>
  <c r="Q138" s="1"/>
  <c r="W137"/>
  <c r="P137"/>
  <c r="J137"/>
  <c r="I137"/>
  <c r="K137" s="1"/>
  <c r="W136"/>
  <c r="W140" s="1"/>
  <c r="N136"/>
  <c r="J136"/>
  <c r="P136" s="1"/>
  <c r="I136"/>
  <c r="I140" s="1"/>
  <c r="U134"/>
  <c r="S134"/>
  <c r="R134"/>
  <c r="M134"/>
  <c r="L134"/>
  <c r="H134"/>
  <c r="F134"/>
  <c r="E134"/>
  <c r="D134"/>
  <c r="C134"/>
  <c r="W133"/>
  <c r="K133"/>
  <c r="Q133" s="1"/>
  <c r="J133"/>
  <c r="N133" s="1"/>
  <c r="I133"/>
  <c r="W132"/>
  <c r="N132"/>
  <c r="K132"/>
  <c r="Q132" s="1"/>
  <c r="J132"/>
  <c r="P132" s="1"/>
  <c r="I132"/>
  <c r="W131"/>
  <c r="J131"/>
  <c r="N131" s="1"/>
  <c r="I131"/>
  <c r="K131" s="1"/>
  <c r="W130"/>
  <c r="J130"/>
  <c r="P130" s="1"/>
  <c r="I130"/>
  <c r="K130" s="1"/>
  <c r="O130" s="1"/>
  <c r="W129"/>
  <c r="J129"/>
  <c r="N129" s="1"/>
  <c r="I129"/>
  <c r="K129" s="1"/>
  <c r="W128"/>
  <c r="J128"/>
  <c r="P128" s="1"/>
  <c r="I128"/>
  <c r="K128" s="1"/>
  <c r="W127"/>
  <c r="J127"/>
  <c r="I127"/>
  <c r="K127" s="1"/>
  <c r="W126"/>
  <c r="N126"/>
  <c r="J126"/>
  <c r="P126" s="1"/>
  <c r="I126"/>
  <c r="K126" s="1"/>
  <c r="W125"/>
  <c r="J125"/>
  <c r="N125" s="1"/>
  <c r="I125"/>
  <c r="K125" s="1"/>
  <c r="Q125" s="1"/>
  <c r="W124"/>
  <c r="K124"/>
  <c r="Q124" s="1"/>
  <c r="J124"/>
  <c r="P124" s="1"/>
  <c r="K123"/>
  <c r="J123"/>
  <c r="U120"/>
  <c r="S120"/>
  <c r="R120"/>
  <c r="M120"/>
  <c r="L120"/>
  <c r="H120"/>
  <c r="F120"/>
  <c r="E120"/>
  <c r="D120"/>
  <c r="C120"/>
  <c r="W119"/>
  <c r="J119"/>
  <c r="P119" s="1"/>
  <c r="I119"/>
  <c r="K119" s="1"/>
  <c r="Q119" s="1"/>
  <c r="W118"/>
  <c r="P118"/>
  <c r="J118"/>
  <c r="I118"/>
  <c r="K118" s="1"/>
  <c r="W117"/>
  <c r="J117"/>
  <c r="P117" s="1"/>
  <c r="I117"/>
  <c r="K117" s="1"/>
  <c r="Q117" s="1"/>
  <c r="W116"/>
  <c r="J116"/>
  <c r="J120" s="1"/>
  <c r="I116"/>
  <c r="K116" s="1"/>
  <c r="Q116" s="1"/>
  <c r="U114"/>
  <c r="S114"/>
  <c r="R114"/>
  <c r="M114"/>
  <c r="L114"/>
  <c r="H114"/>
  <c r="F114"/>
  <c r="E114"/>
  <c r="D114"/>
  <c r="C114"/>
  <c r="W113"/>
  <c r="P113"/>
  <c r="J113"/>
  <c r="I113"/>
  <c r="K113" s="1"/>
  <c r="Q113" s="1"/>
  <c r="W112"/>
  <c r="J112"/>
  <c r="P112" s="1"/>
  <c r="I112"/>
  <c r="K112" s="1"/>
  <c r="Q112" s="1"/>
  <c r="W111"/>
  <c r="J111"/>
  <c r="P111" s="1"/>
  <c r="I111"/>
  <c r="K111" s="1"/>
  <c r="Q111" s="1"/>
  <c r="W110"/>
  <c r="K110"/>
  <c r="J110"/>
  <c r="I110"/>
  <c r="W109"/>
  <c r="Q109"/>
  <c r="P109"/>
  <c r="U108"/>
  <c r="S108"/>
  <c r="R108"/>
  <c r="M108"/>
  <c r="L108"/>
  <c r="H108"/>
  <c r="F108"/>
  <c r="E108"/>
  <c r="D108"/>
  <c r="C108"/>
  <c r="W107"/>
  <c r="J107"/>
  <c r="I107"/>
  <c r="K107" s="1"/>
  <c r="W106"/>
  <c r="W108" s="1"/>
  <c r="J106"/>
  <c r="P106" s="1"/>
  <c r="I106"/>
  <c r="K106" s="1"/>
  <c r="W105"/>
  <c r="K105"/>
  <c r="Q105" s="1"/>
  <c r="J105"/>
  <c r="N105" s="1"/>
  <c r="I105"/>
  <c r="W104"/>
  <c r="K104"/>
  <c r="Q104" s="1"/>
  <c r="J104"/>
  <c r="P104" s="1"/>
  <c r="I104"/>
  <c r="I108" s="1"/>
  <c r="W103"/>
  <c r="V103"/>
  <c r="X103" s="1"/>
  <c r="Q103"/>
  <c r="P103"/>
  <c r="U102"/>
  <c r="S102"/>
  <c r="R102"/>
  <c r="M102"/>
  <c r="L102"/>
  <c r="H102"/>
  <c r="F102"/>
  <c r="E102"/>
  <c r="D102"/>
  <c r="C102"/>
  <c r="W101"/>
  <c r="J101"/>
  <c r="P101" s="1"/>
  <c r="I101"/>
  <c r="K101" s="1"/>
  <c r="Q101" s="1"/>
  <c r="W100"/>
  <c r="J100"/>
  <c r="P100" s="1"/>
  <c r="I100"/>
  <c r="K100" s="1"/>
  <c r="Q100" s="1"/>
  <c r="W99"/>
  <c r="J99"/>
  <c r="N99" s="1"/>
  <c r="I99"/>
  <c r="K99" s="1"/>
  <c r="O99" s="1"/>
  <c r="W98"/>
  <c r="W102" s="1"/>
  <c r="J98"/>
  <c r="P98" s="1"/>
  <c r="I98"/>
  <c r="K98" s="1"/>
  <c r="Q98" s="1"/>
  <c r="W97"/>
  <c r="V97"/>
  <c r="X97" s="1"/>
  <c r="Q97"/>
  <c r="P97"/>
  <c r="W96"/>
  <c r="U96"/>
  <c r="S96"/>
  <c r="R96"/>
  <c r="M96"/>
  <c r="L96"/>
  <c r="H96"/>
  <c r="F96"/>
  <c r="E96"/>
  <c r="D96"/>
  <c r="C96"/>
  <c r="W95"/>
  <c r="N95"/>
  <c r="J95"/>
  <c r="P95" s="1"/>
  <c r="I95"/>
  <c r="K95" s="1"/>
  <c r="W94"/>
  <c r="J94"/>
  <c r="N94" s="1"/>
  <c r="I94"/>
  <c r="K94" s="1"/>
  <c r="W93"/>
  <c r="J93"/>
  <c r="P93" s="1"/>
  <c r="I93"/>
  <c r="K93" s="1"/>
  <c r="W92"/>
  <c r="J92"/>
  <c r="N92" s="1"/>
  <c r="I92"/>
  <c r="I96" s="1"/>
  <c r="W91"/>
  <c r="V91"/>
  <c r="X91" s="1"/>
  <c r="Q91"/>
  <c r="P91"/>
  <c r="U90"/>
  <c r="S90"/>
  <c r="R90"/>
  <c r="M90"/>
  <c r="L90"/>
  <c r="H90"/>
  <c r="F90"/>
  <c r="E90"/>
  <c r="D90"/>
  <c r="D121" s="1"/>
  <c r="C90"/>
  <c r="W89"/>
  <c r="J89"/>
  <c r="P89" s="1"/>
  <c r="I89"/>
  <c r="K89" s="1"/>
  <c r="Q89" s="1"/>
  <c r="W88"/>
  <c r="J88"/>
  <c r="P88" s="1"/>
  <c r="I88"/>
  <c r="K88" s="1"/>
  <c r="Q88" s="1"/>
  <c r="W87"/>
  <c r="Q87"/>
  <c r="P87"/>
  <c r="W86"/>
  <c r="W90" s="1"/>
  <c r="N86"/>
  <c r="J86"/>
  <c r="J90" s="1"/>
  <c r="N90" s="1"/>
  <c r="I86"/>
  <c r="I90" s="1"/>
  <c r="W85"/>
  <c r="V85"/>
  <c r="X85" s="1"/>
  <c r="K85"/>
  <c r="Q85" s="1"/>
  <c r="J85"/>
  <c r="P85" s="1"/>
  <c r="I85"/>
  <c r="W84"/>
  <c r="V84"/>
  <c r="X84" s="1"/>
  <c r="Q84"/>
  <c r="P84"/>
  <c r="U83"/>
  <c r="S83"/>
  <c r="R83"/>
  <c r="M83"/>
  <c r="L83"/>
  <c r="K83"/>
  <c r="O83" s="1"/>
  <c r="I83"/>
  <c r="H83"/>
  <c r="F83"/>
  <c r="E83"/>
  <c r="D83"/>
  <c r="C83"/>
  <c r="W82"/>
  <c r="W83" s="1"/>
  <c r="Q82"/>
  <c r="Q83" s="1"/>
  <c r="O82"/>
  <c r="N82"/>
  <c r="J82"/>
  <c r="P82" s="1"/>
  <c r="P83" s="1"/>
  <c r="U81"/>
  <c r="S81"/>
  <c r="R81"/>
  <c r="M81"/>
  <c r="L81"/>
  <c r="H81"/>
  <c r="F81"/>
  <c r="E81"/>
  <c r="D81"/>
  <c r="C81"/>
  <c r="W80"/>
  <c r="W81" s="1"/>
  <c r="J80"/>
  <c r="P80" s="1"/>
  <c r="I80"/>
  <c r="W79"/>
  <c r="N79"/>
  <c r="K79"/>
  <c r="Q79" s="1"/>
  <c r="J79"/>
  <c r="I79"/>
  <c r="O79" s="1"/>
  <c r="W78"/>
  <c r="V78"/>
  <c r="X78" s="1"/>
  <c r="Q78"/>
  <c r="P78"/>
  <c r="S76"/>
  <c r="R76"/>
  <c r="M76"/>
  <c r="H76"/>
  <c r="F76"/>
  <c r="E76"/>
  <c r="E77" s="1"/>
  <c r="D76"/>
  <c r="D77" s="1"/>
  <c r="C76"/>
  <c r="W75"/>
  <c r="J75"/>
  <c r="P75" s="1"/>
  <c r="I75"/>
  <c r="K75" s="1"/>
  <c r="W74"/>
  <c r="J74"/>
  <c r="P74" s="1"/>
  <c r="I74"/>
  <c r="K74" s="1"/>
  <c r="O74" s="1"/>
  <c r="W73"/>
  <c r="J73"/>
  <c r="P73" s="1"/>
  <c r="I73"/>
  <c r="K73" s="1"/>
  <c r="W72"/>
  <c r="J72"/>
  <c r="P72" s="1"/>
  <c r="I72"/>
  <c r="K72" s="1"/>
  <c r="Q72" s="1"/>
  <c r="W71"/>
  <c r="J71"/>
  <c r="P71" s="1"/>
  <c r="I71"/>
  <c r="K71" s="1"/>
  <c r="W70"/>
  <c r="K70"/>
  <c r="Q70" s="1"/>
  <c r="J70"/>
  <c r="P70" s="1"/>
  <c r="I70"/>
  <c r="W69"/>
  <c r="N69"/>
  <c r="J69"/>
  <c r="P69" s="1"/>
  <c r="I69"/>
  <c r="K69" s="1"/>
  <c r="W68"/>
  <c r="K68"/>
  <c r="O68" s="1"/>
  <c r="J68"/>
  <c r="P68" s="1"/>
  <c r="I68"/>
  <c r="W67"/>
  <c r="N67"/>
  <c r="J67"/>
  <c r="P67" s="1"/>
  <c r="I67"/>
  <c r="K67" s="1"/>
  <c r="W66"/>
  <c r="K66"/>
  <c r="J66"/>
  <c r="P66" s="1"/>
  <c r="I66"/>
  <c r="W65"/>
  <c r="J65"/>
  <c r="I65"/>
  <c r="K65" s="1"/>
  <c r="W64"/>
  <c r="K64"/>
  <c r="Q64" s="1"/>
  <c r="J64"/>
  <c r="I64"/>
  <c r="W63"/>
  <c r="J63"/>
  <c r="I63"/>
  <c r="K63" s="1"/>
  <c r="W62"/>
  <c r="K62"/>
  <c r="O62" s="1"/>
  <c r="J62"/>
  <c r="I62"/>
  <c r="W61"/>
  <c r="J61"/>
  <c r="P61" s="1"/>
  <c r="I61"/>
  <c r="K61" s="1"/>
  <c r="W60"/>
  <c r="K60"/>
  <c r="Q60" s="1"/>
  <c r="J60"/>
  <c r="P60" s="1"/>
  <c r="I60"/>
  <c r="W59"/>
  <c r="J59"/>
  <c r="P59" s="1"/>
  <c r="I59"/>
  <c r="K59" s="1"/>
  <c r="W58"/>
  <c r="J58"/>
  <c r="P58" s="1"/>
  <c r="I58"/>
  <c r="K58" s="1"/>
  <c r="O58" s="1"/>
  <c r="W57"/>
  <c r="J57"/>
  <c r="P57" s="1"/>
  <c r="I57"/>
  <c r="K57" s="1"/>
  <c r="W56"/>
  <c r="J56"/>
  <c r="P56" s="1"/>
  <c r="I56"/>
  <c r="K56" s="1"/>
  <c r="Q56" s="1"/>
  <c r="W55"/>
  <c r="J55"/>
  <c r="P55" s="1"/>
  <c r="I55"/>
  <c r="K55" s="1"/>
  <c r="W54"/>
  <c r="W76" s="1"/>
  <c r="W77" s="1"/>
  <c r="J54"/>
  <c r="P54" s="1"/>
  <c r="P76" s="1"/>
  <c r="P77" s="1"/>
  <c r="I54"/>
  <c r="I76" s="1"/>
  <c r="U52"/>
  <c r="S52"/>
  <c r="R52"/>
  <c r="R77" s="1"/>
  <c r="M52"/>
  <c r="L52"/>
  <c r="H52"/>
  <c r="F52"/>
  <c r="F77" s="1"/>
  <c r="E52"/>
  <c r="D52"/>
  <c r="C52"/>
  <c r="W51"/>
  <c r="N51"/>
  <c r="J51"/>
  <c r="P51" s="1"/>
  <c r="I51"/>
  <c r="K51" s="1"/>
  <c r="W50"/>
  <c r="K50"/>
  <c r="Q50" s="1"/>
  <c r="J50"/>
  <c r="P50" s="1"/>
  <c r="I50"/>
  <c r="W49"/>
  <c r="W52" s="1"/>
  <c r="J49"/>
  <c r="P49" s="1"/>
  <c r="I49"/>
  <c r="W48"/>
  <c r="K48"/>
  <c r="J48"/>
  <c r="P48" s="1"/>
  <c r="I48"/>
  <c r="W47"/>
  <c r="V47"/>
  <c r="X47" s="1"/>
  <c r="Q47"/>
  <c r="P47"/>
  <c r="W46"/>
  <c r="V46"/>
  <c r="X46" s="1"/>
  <c r="Q46"/>
  <c r="P46"/>
  <c r="S44"/>
  <c r="S45" s="1"/>
  <c r="M44"/>
  <c r="M45" s="1"/>
  <c r="H44"/>
  <c r="H45" s="1"/>
  <c r="F44"/>
  <c r="F45" s="1"/>
  <c r="E44"/>
  <c r="E45" s="1"/>
  <c r="D44"/>
  <c r="D45" s="1"/>
  <c r="C44"/>
  <c r="C45" s="1"/>
  <c r="J43"/>
  <c r="P43" s="1"/>
  <c r="I43"/>
  <c r="K43" s="1"/>
  <c r="J42"/>
  <c r="I42"/>
  <c r="K42" s="1"/>
  <c r="Q42" s="1"/>
  <c r="J41"/>
  <c r="P41" s="1"/>
  <c r="I41"/>
  <c r="J40"/>
  <c r="P40" s="1"/>
  <c r="I40"/>
  <c r="K40" s="1"/>
  <c r="Q40" s="1"/>
  <c r="J39"/>
  <c r="P39" s="1"/>
  <c r="I39"/>
  <c r="K39" s="1"/>
  <c r="W38"/>
  <c r="K38"/>
  <c r="O38" s="1"/>
  <c r="J38"/>
  <c r="N38" s="1"/>
  <c r="I38"/>
  <c r="N37"/>
  <c r="J37"/>
  <c r="P37" s="1"/>
  <c r="I37"/>
  <c r="K37" s="1"/>
  <c r="J36"/>
  <c r="N36" s="1"/>
  <c r="I36"/>
  <c r="K36" s="1"/>
  <c r="O36" s="1"/>
  <c r="J35"/>
  <c r="P35" s="1"/>
  <c r="I35"/>
  <c r="K35" s="1"/>
  <c r="K34"/>
  <c r="Q34" s="1"/>
  <c r="J34"/>
  <c r="I34"/>
  <c r="N33"/>
  <c r="J33"/>
  <c r="P33" s="1"/>
  <c r="I33"/>
  <c r="K33" s="1"/>
  <c r="J32"/>
  <c r="N32" s="1"/>
  <c r="I32"/>
  <c r="K32" s="1"/>
  <c r="Q32" s="1"/>
  <c r="J31"/>
  <c r="P31" s="1"/>
  <c r="I31"/>
  <c r="K31" s="1"/>
  <c r="K30"/>
  <c r="Q30" s="1"/>
  <c r="J30"/>
  <c r="N30" s="1"/>
  <c r="I30"/>
  <c r="J29"/>
  <c r="P29" s="1"/>
  <c r="I29"/>
  <c r="K29" s="1"/>
  <c r="J28"/>
  <c r="I28"/>
  <c r="K28" s="1"/>
  <c r="Q28" s="1"/>
  <c r="N27"/>
  <c r="J27"/>
  <c r="P27" s="1"/>
  <c r="I27"/>
  <c r="K27" s="1"/>
  <c r="K26"/>
  <c r="J26"/>
  <c r="I26"/>
  <c r="J25"/>
  <c r="P25" s="1"/>
  <c r="I25"/>
  <c r="K25" s="1"/>
  <c r="K24"/>
  <c r="Q24" s="1"/>
  <c r="J24"/>
  <c r="P24" s="1"/>
  <c r="I24"/>
  <c r="N23"/>
  <c r="J23"/>
  <c r="P23" s="1"/>
  <c r="P44" s="1"/>
  <c r="P45" s="1"/>
  <c r="I23"/>
  <c r="K23" s="1"/>
  <c r="O22"/>
  <c r="U21"/>
  <c r="S21"/>
  <c r="R21"/>
  <c r="M21"/>
  <c r="L21"/>
  <c r="H21"/>
  <c r="F21"/>
  <c r="E21"/>
  <c r="D21"/>
  <c r="C21"/>
  <c r="W20"/>
  <c r="N20"/>
  <c r="K20"/>
  <c r="O20" s="1"/>
  <c r="J20"/>
  <c r="P20" s="1"/>
  <c r="I20"/>
  <c r="W19"/>
  <c r="J19"/>
  <c r="P19" s="1"/>
  <c r="I19"/>
  <c r="K19" s="1"/>
  <c r="W18"/>
  <c r="O18"/>
  <c r="K18"/>
  <c r="Q18" s="1"/>
  <c r="J18"/>
  <c r="N18" s="1"/>
  <c r="I18"/>
  <c r="W17"/>
  <c r="W21" s="1"/>
  <c r="N17"/>
  <c r="J17"/>
  <c r="I17"/>
  <c r="K17" s="1"/>
  <c r="K16"/>
  <c r="J16"/>
  <c r="K15"/>
  <c r="J15"/>
  <c r="K14"/>
  <c r="J14"/>
  <c r="K13"/>
  <c r="J13"/>
  <c r="K12"/>
  <c r="J12"/>
  <c r="K11"/>
  <c r="J11"/>
  <c r="K10"/>
  <c r="J10"/>
  <c r="K9"/>
  <c r="J9"/>
  <c r="J9" i="17" s="1"/>
  <c r="C9" i="118" s="1"/>
  <c r="N8" i="88"/>
  <c r="K8"/>
  <c r="J8"/>
  <c r="J8" i="17" s="1"/>
  <c r="K7" i="88"/>
  <c r="J7"/>
  <c r="Q131" l="1"/>
  <c r="O131"/>
  <c r="O217"/>
  <c r="Q217"/>
  <c r="O270"/>
  <c r="Q270"/>
  <c r="O305"/>
  <c r="Q305"/>
  <c r="O368"/>
  <c r="Q368"/>
  <c r="O372"/>
  <c r="Q372"/>
  <c r="O284"/>
  <c r="Q284"/>
  <c r="O360"/>
  <c r="Q360"/>
  <c r="O137"/>
  <c r="Q137"/>
  <c r="O297"/>
  <c r="Q297"/>
  <c r="O312"/>
  <c r="Q312"/>
  <c r="O337"/>
  <c r="Q337"/>
  <c r="P237"/>
  <c r="J239"/>
  <c r="N239" s="1"/>
  <c r="N196"/>
  <c r="J211"/>
  <c r="P267"/>
  <c r="P272" s="1"/>
  <c r="J272"/>
  <c r="N272" s="1"/>
  <c r="O293"/>
  <c r="Q293"/>
  <c r="C8" i="118"/>
  <c r="D74" i="113"/>
  <c r="F74" s="1"/>
  <c r="P62" i="88"/>
  <c r="L62"/>
  <c r="L76" s="1"/>
  <c r="L77" s="1"/>
  <c r="P63"/>
  <c r="L63"/>
  <c r="N63" s="1"/>
  <c r="P64"/>
  <c r="L64"/>
  <c r="P65"/>
  <c r="L65"/>
  <c r="N65" s="1"/>
  <c r="X274"/>
  <c r="X276" s="1"/>
  <c r="V276"/>
  <c r="X348"/>
  <c r="X358" s="1"/>
  <c r="X381" s="1"/>
  <c r="V358"/>
  <c r="V381" s="1"/>
  <c r="M77"/>
  <c r="J83"/>
  <c r="W114"/>
  <c r="W120"/>
  <c r="R121"/>
  <c r="I239"/>
  <c r="O322"/>
  <c r="J21"/>
  <c r="N21" s="1"/>
  <c r="N31"/>
  <c r="N35"/>
  <c r="J44"/>
  <c r="N44" s="1"/>
  <c r="I52"/>
  <c r="J52"/>
  <c r="N52" s="1"/>
  <c r="K54"/>
  <c r="N55"/>
  <c r="C77"/>
  <c r="H77"/>
  <c r="S77"/>
  <c r="J81"/>
  <c r="N81" s="1"/>
  <c r="K86"/>
  <c r="Q86" s="1"/>
  <c r="E121"/>
  <c r="M121"/>
  <c r="N130"/>
  <c r="C188"/>
  <c r="H188"/>
  <c r="N205"/>
  <c r="P206"/>
  <c r="P207"/>
  <c r="O208"/>
  <c r="O210"/>
  <c r="N237"/>
  <c r="W254"/>
  <c r="N253"/>
  <c r="P264"/>
  <c r="P265" s="1"/>
  <c r="N269"/>
  <c r="N275"/>
  <c r="P287"/>
  <c r="N288"/>
  <c r="P297"/>
  <c r="P304"/>
  <c r="P311"/>
  <c r="Q318"/>
  <c r="N322"/>
  <c r="J333"/>
  <c r="O357"/>
  <c r="N360"/>
  <c r="P367"/>
  <c r="N372"/>
  <c r="Q376"/>
  <c r="N378"/>
  <c r="O379"/>
  <c r="D381"/>
  <c r="M381"/>
  <c r="AF339" i="90"/>
  <c r="X142" i="88"/>
  <c r="X144" s="1"/>
  <c r="V144"/>
  <c r="X238"/>
  <c r="X239" s="1"/>
  <c r="V239"/>
  <c r="N291"/>
  <c r="J291" i="17"/>
  <c r="C291" i="118" s="1"/>
  <c r="N5" i="117"/>
  <c r="J5"/>
  <c r="E5"/>
  <c r="L5"/>
  <c r="S121" i="88"/>
  <c r="Q239"/>
  <c r="J76"/>
  <c r="N76" s="1"/>
  <c r="F121"/>
  <c r="W134"/>
  <c r="I186"/>
  <c r="I187" s="1"/>
  <c r="K211"/>
  <c r="O211" s="1"/>
  <c r="W258"/>
  <c r="J45"/>
  <c r="N45" s="1"/>
  <c r="N83"/>
  <c r="K92"/>
  <c r="O92" s="1"/>
  <c r="N93"/>
  <c r="U121"/>
  <c r="N128"/>
  <c r="P129"/>
  <c r="W165"/>
  <c r="W166" s="1"/>
  <c r="J165"/>
  <c r="W186"/>
  <c r="W187" s="1"/>
  <c r="W188" s="1"/>
  <c r="N170"/>
  <c r="N175"/>
  <c r="W211"/>
  <c r="N197"/>
  <c r="P198"/>
  <c r="N210"/>
  <c r="N221"/>
  <c r="N222"/>
  <c r="P233"/>
  <c r="J261"/>
  <c r="N261" s="1"/>
  <c r="N267"/>
  <c r="N279"/>
  <c r="O283"/>
  <c r="O287"/>
  <c r="N296"/>
  <c r="P303"/>
  <c r="O304"/>
  <c r="Q308"/>
  <c r="N310"/>
  <c r="O311"/>
  <c r="N317"/>
  <c r="N318"/>
  <c r="O342"/>
  <c r="Q364"/>
  <c r="N366"/>
  <c r="O367"/>
  <c r="P371"/>
  <c r="N376"/>
  <c r="C381"/>
  <c r="H381"/>
  <c r="D32" i="109"/>
  <c r="F32" s="1"/>
  <c r="L99" i="118"/>
  <c r="E32" i="109"/>
  <c r="G32" s="1"/>
  <c r="M99" i="118"/>
  <c r="E35" i="109"/>
  <c r="G35" s="1"/>
  <c r="M105" i="118"/>
  <c r="D33" i="109"/>
  <c r="F33" s="1"/>
  <c r="L100" i="118"/>
  <c r="E33" i="109"/>
  <c r="G33" s="1"/>
  <c r="M100" i="118"/>
  <c r="X295" i="88"/>
  <c r="V326"/>
  <c r="W272"/>
  <c r="O128"/>
  <c r="Q128"/>
  <c r="Q29"/>
  <c r="Q31"/>
  <c r="O31"/>
  <c r="Q61"/>
  <c r="O69"/>
  <c r="Q69"/>
  <c r="O93"/>
  <c r="Q93"/>
  <c r="Q107"/>
  <c r="O126"/>
  <c r="Q126"/>
  <c r="O27"/>
  <c r="Q27"/>
  <c r="Q35"/>
  <c r="O35"/>
  <c r="Q43"/>
  <c r="Q57"/>
  <c r="Q65"/>
  <c r="O65"/>
  <c r="Q73"/>
  <c r="Q17"/>
  <c r="K21"/>
  <c r="O21" s="1"/>
  <c r="O23"/>
  <c r="Q23"/>
  <c r="Q39"/>
  <c r="Q25"/>
  <c r="O33"/>
  <c r="Q33"/>
  <c r="O55"/>
  <c r="Q55"/>
  <c r="O63"/>
  <c r="Q63"/>
  <c r="Q71"/>
  <c r="Q106"/>
  <c r="O129"/>
  <c r="Q129"/>
  <c r="Q90"/>
  <c r="K76"/>
  <c r="Q95"/>
  <c r="O95"/>
  <c r="Q19"/>
  <c r="O37"/>
  <c r="Q37"/>
  <c r="Q51"/>
  <c r="O51"/>
  <c r="Q59"/>
  <c r="Q67"/>
  <c r="O67"/>
  <c r="Q75"/>
  <c r="Q94"/>
  <c r="O94"/>
  <c r="N120"/>
  <c r="Q127"/>
  <c r="P52"/>
  <c r="I77"/>
  <c r="Q108"/>
  <c r="P217"/>
  <c r="N217"/>
  <c r="N284"/>
  <c r="P284"/>
  <c r="O299"/>
  <c r="Q299"/>
  <c r="I144"/>
  <c r="K143"/>
  <c r="K144" s="1"/>
  <c r="O144" s="1"/>
  <c r="O192"/>
  <c r="Q192"/>
  <c r="Q211" s="1"/>
  <c r="O194"/>
  <c r="Q194"/>
  <c r="O196"/>
  <c r="Q196"/>
  <c r="O198"/>
  <c r="Q198"/>
  <c r="O206"/>
  <c r="Q206"/>
  <c r="Q218"/>
  <c r="O218"/>
  <c r="N231"/>
  <c r="P231"/>
  <c r="J243"/>
  <c r="P241"/>
  <c r="P243" s="1"/>
  <c r="J250"/>
  <c r="N250" s="1"/>
  <c r="N248"/>
  <c r="P248"/>
  <c r="P250" s="1"/>
  <c r="O292"/>
  <c r="N306"/>
  <c r="P306"/>
  <c r="O317"/>
  <c r="Q317"/>
  <c r="P323"/>
  <c r="Q365"/>
  <c r="I21"/>
  <c r="V21"/>
  <c r="V45" s="1"/>
  <c r="Q26"/>
  <c r="Q36"/>
  <c r="Q54"/>
  <c r="Q58"/>
  <c r="Q62"/>
  <c r="Q66"/>
  <c r="Q68"/>
  <c r="Q74"/>
  <c r="I326"/>
  <c r="P18"/>
  <c r="P26"/>
  <c r="P30"/>
  <c r="P36"/>
  <c r="P38"/>
  <c r="I44"/>
  <c r="I45" s="1"/>
  <c r="O24"/>
  <c r="O30"/>
  <c r="O32"/>
  <c r="O42"/>
  <c r="O54"/>
  <c r="O70"/>
  <c r="P79"/>
  <c r="P81" s="1"/>
  <c r="I81"/>
  <c r="P86"/>
  <c r="P90" s="1"/>
  <c r="K90"/>
  <c r="O90" s="1"/>
  <c r="P92"/>
  <c r="J96"/>
  <c r="N96" s="1"/>
  <c r="P99"/>
  <c r="P102" s="1"/>
  <c r="O100"/>
  <c r="K102"/>
  <c r="O102" s="1"/>
  <c r="P105"/>
  <c r="K108"/>
  <c r="O108" s="1"/>
  <c r="P110"/>
  <c r="P114" s="1"/>
  <c r="J114"/>
  <c r="N114" s="1"/>
  <c r="I120"/>
  <c r="I134"/>
  <c r="P125"/>
  <c r="Q130"/>
  <c r="O132"/>
  <c r="P133"/>
  <c r="K136"/>
  <c r="Q139"/>
  <c r="F188"/>
  <c r="U188"/>
  <c r="M187"/>
  <c r="J225"/>
  <c r="N225" s="1"/>
  <c r="K234"/>
  <c r="O234" s="1"/>
  <c r="F340"/>
  <c r="F345" s="1"/>
  <c r="F381"/>
  <c r="R381"/>
  <c r="Q171"/>
  <c r="Q215"/>
  <c r="O232"/>
  <c r="Q232"/>
  <c r="O249"/>
  <c r="Q249"/>
  <c r="Q250" s="1"/>
  <c r="K271"/>
  <c r="K272" s="1"/>
  <c r="O272" s="1"/>
  <c r="I272"/>
  <c r="K275"/>
  <c r="I276"/>
  <c r="N290"/>
  <c r="P290"/>
  <c r="O295"/>
  <c r="Q295"/>
  <c r="N137"/>
  <c r="J140"/>
  <c r="N140" s="1"/>
  <c r="J186"/>
  <c r="J187" s="1"/>
  <c r="N169"/>
  <c r="L188"/>
  <c r="Q223"/>
  <c r="P224"/>
  <c r="Q228"/>
  <c r="O228"/>
  <c r="O253"/>
  <c r="Q253"/>
  <c r="Q294"/>
  <c r="O294"/>
  <c r="Q298"/>
  <c r="O298"/>
  <c r="N313"/>
  <c r="P313"/>
  <c r="P319"/>
  <c r="Q355"/>
  <c r="K361"/>
  <c r="I380"/>
  <c r="Q377"/>
  <c r="O17"/>
  <c r="Q38"/>
  <c r="Q48"/>
  <c r="K120"/>
  <c r="J134"/>
  <c r="N134" s="1"/>
  <c r="R188"/>
  <c r="Q20"/>
  <c r="P28"/>
  <c r="P32"/>
  <c r="P34"/>
  <c r="P42"/>
  <c r="K41"/>
  <c r="K44" s="1"/>
  <c r="O44" s="1"/>
  <c r="K49"/>
  <c r="O64"/>
  <c r="P17"/>
  <c r="P21" s="1"/>
  <c r="N24"/>
  <c r="N42"/>
  <c r="N54"/>
  <c r="N58"/>
  <c r="N62"/>
  <c r="N64"/>
  <c r="N68"/>
  <c r="N70"/>
  <c r="N74"/>
  <c r="J77"/>
  <c r="N77" s="1"/>
  <c r="K80"/>
  <c r="O86"/>
  <c r="N100"/>
  <c r="I102"/>
  <c r="O105"/>
  <c r="J108"/>
  <c r="N108" s="1"/>
  <c r="I114"/>
  <c r="Q118"/>
  <c r="Q120" s="1"/>
  <c r="C121"/>
  <c r="C340" s="1"/>
  <c r="C345" s="1"/>
  <c r="C382" s="1"/>
  <c r="H121"/>
  <c r="H340" s="1"/>
  <c r="H345" s="1"/>
  <c r="H382" s="1"/>
  <c r="L121"/>
  <c r="O125"/>
  <c r="P131"/>
  <c r="O133"/>
  <c r="K134"/>
  <c r="O134" s="1"/>
  <c r="P139"/>
  <c r="P140" s="1"/>
  <c r="P142"/>
  <c r="P144" s="1"/>
  <c r="J144"/>
  <c r="N144" s="1"/>
  <c r="Q151"/>
  <c r="Q159"/>
  <c r="P174"/>
  <c r="P186" s="1"/>
  <c r="P187" s="1"/>
  <c r="P188" s="1"/>
  <c r="P176"/>
  <c r="P178"/>
  <c r="P180"/>
  <c r="P182"/>
  <c r="P184"/>
  <c r="E188"/>
  <c r="E340" s="1"/>
  <c r="E345" s="1"/>
  <c r="E382" s="1"/>
  <c r="S188"/>
  <c r="S340" s="1"/>
  <c r="S345" s="1"/>
  <c r="S382" s="1"/>
  <c r="P201"/>
  <c r="P211" s="1"/>
  <c r="P203"/>
  <c r="V272"/>
  <c r="N333"/>
  <c r="O169"/>
  <c r="Q169"/>
  <c r="K186"/>
  <c r="K187" s="1"/>
  <c r="P216"/>
  <c r="Q242"/>
  <c r="K258"/>
  <c r="Q256"/>
  <c r="Q258" s="1"/>
  <c r="Q302"/>
  <c r="O302"/>
  <c r="Q309"/>
  <c r="O309"/>
  <c r="Q351"/>
  <c r="Q373"/>
  <c r="O373"/>
  <c r="I165"/>
  <c r="I166" s="1"/>
  <c r="K148"/>
  <c r="O174"/>
  <c r="Q174"/>
  <c r="O176"/>
  <c r="Q176"/>
  <c r="Q178"/>
  <c r="Q180"/>
  <c r="Q182"/>
  <c r="Q184"/>
  <c r="N211"/>
  <c r="N192"/>
  <c r="Q201"/>
  <c r="Q203"/>
  <c r="O207"/>
  <c r="Q207"/>
  <c r="Q229"/>
  <c r="O229"/>
  <c r="J254"/>
  <c r="N254" s="1"/>
  <c r="N252"/>
  <c r="P252"/>
  <c r="P254" s="1"/>
  <c r="Q268"/>
  <c r="J326"/>
  <c r="N326" s="1"/>
  <c r="N280"/>
  <c r="P280"/>
  <c r="O303"/>
  <c r="Q303"/>
  <c r="N335"/>
  <c r="J339"/>
  <c r="N339" s="1"/>
  <c r="P335"/>
  <c r="P339" s="1"/>
  <c r="O343"/>
  <c r="Q343"/>
  <c r="Q344" s="1"/>
  <c r="Q369"/>
  <c r="O369"/>
  <c r="K96"/>
  <c r="O96" s="1"/>
  <c r="K276"/>
  <c r="O276" s="1"/>
  <c r="D340"/>
  <c r="D345" s="1"/>
  <c r="Q92"/>
  <c r="Q96" s="1"/>
  <c r="P94"/>
  <c r="J102"/>
  <c r="Q99"/>
  <c r="Q102" s="1"/>
  <c r="N102"/>
  <c r="P107"/>
  <c r="Q110"/>
  <c r="Q114" s="1"/>
  <c r="K114"/>
  <c r="O114" s="1"/>
  <c r="P116"/>
  <c r="P120" s="1"/>
  <c r="P127"/>
  <c r="O138"/>
  <c r="O254"/>
  <c r="K225"/>
  <c r="O225" s="1"/>
  <c r="Q214"/>
  <c r="O237"/>
  <c r="K239"/>
  <c r="O239" s="1"/>
  <c r="O247"/>
  <c r="K250"/>
  <c r="O250" s="1"/>
  <c r="O267"/>
  <c r="K349"/>
  <c r="K358" s="1"/>
  <c r="O358" s="1"/>
  <c r="I358"/>
  <c r="I211"/>
  <c r="P214"/>
  <c r="P215"/>
  <c r="Q221"/>
  <c r="P223"/>
  <c r="Q227"/>
  <c r="P229"/>
  <c r="I243"/>
  <c r="W250"/>
  <c r="I250"/>
  <c r="I254"/>
  <c r="J258"/>
  <c r="O281"/>
  <c r="O285"/>
  <c r="P291"/>
  <c r="J358"/>
  <c r="N358" s="1"/>
  <c r="D382"/>
  <c r="J380"/>
  <c r="O260"/>
  <c r="K261"/>
  <c r="O261" s="1"/>
  <c r="K264"/>
  <c r="I265"/>
  <c r="O170"/>
  <c r="O175"/>
  <c r="N186"/>
  <c r="O193"/>
  <c r="O197"/>
  <c r="O205"/>
  <c r="Q209"/>
  <c r="O214"/>
  <c r="Q219"/>
  <c r="O222"/>
  <c r="I225"/>
  <c r="I234"/>
  <c r="P227"/>
  <c r="O231"/>
  <c r="J234"/>
  <c r="N234" s="1"/>
  <c r="O248"/>
  <c r="P256"/>
  <c r="P258" s="1"/>
  <c r="I258"/>
  <c r="J265"/>
  <c r="N265" s="1"/>
  <c r="P268"/>
  <c r="O269"/>
  <c r="Q282"/>
  <c r="Q286"/>
  <c r="Q289"/>
  <c r="P295"/>
  <c r="O296"/>
  <c r="P299"/>
  <c r="O300"/>
  <c r="W339"/>
  <c r="R340"/>
  <c r="R345" s="1"/>
  <c r="P238"/>
  <c r="Q241"/>
  <c r="Q243" s="1"/>
  <c r="K243"/>
  <c r="Q252"/>
  <c r="Q254" s="1"/>
  <c r="K254"/>
  <c r="O279"/>
  <c r="K326"/>
  <c r="O326" s="1"/>
  <c r="I339"/>
  <c r="K336"/>
  <c r="J344"/>
  <c r="N344" s="1"/>
  <c r="N342"/>
  <c r="P301"/>
  <c r="Q306"/>
  <c r="P309"/>
  <c r="Q310"/>
  <c r="Q313"/>
  <c r="Q319"/>
  <c r="Q323"/>
  <c r="Q330"/>
  <c r="Q333" s="1"/>
  <c r="K333"/>
  <c r="O333" s="1"/>
  <c r="Q335"/>
  <c r="Q348"/>
  <c r="P351"/>
  <c r="Q352"/>
  <c r="P355"/>
  <c r="Q356"/>
  <c r="P361"/>
  <c r="Q362"/>
  <c r="P365"/>
  <c r="Q366"/>
  <c r="P369"/>
  <c r="Q370"/>
  <c r="P373"/>
  <c r="Q374"/>
  <c r="P377"/>
  <c r="Q378"/>
  <c r="P330"/>
  <c r="P333" s="1"/>
  <c r="K344"/>
  <c r="N165" l="1"/>
  <c r="J166"/>
  <c r="N166" s="1"/>
  <c r="W121"/>
  <c r="Q326"/>
  <c r="I188"/>
  <c r="P108"/>
  <c r="Q134"/>
  <c r="P358"/>
  <c r="P239"/>
  <c r="O186"/>
  <c r="V340"/>
  <c r="X326"/>
  <c r="P326"/>
  <c r="P380"/>
  <c r="Q49"/>
  <c r="Q52" s="1"/>
  <c r="Q361"/>
  <c r="Q380" s="1"/>
  <c r="O361"/>
  <c r="Q349"/>
  <c r="Q275"/>
  <c r="Q276" s="1"/>
  <c r="O275"/>
  <c r="O187"/>
  <c r="M188"/>
  <c r="K140"/>
  <c r="O140" s="1"/>
  <c r="Q136"/>
  <c r="Q140" s="1"/>
  <c r="O136"/>
  <c r="O76"/>
  <c r="Q121"/>
  <c r="K380"/>
  <c r="L340"/>
  <c r="F382"/>
  <c r="P134"/>
  <c r="Q143"/>
  <c r="Q144" s="1"/>
  <c r="K385"/>
  <c r="Q264"/>
  <c r="Q265" s="1"/>
  <c r="O264"/>
  <c r="K265"/>
  <c r="O265" s="1"/>
  <c r="J381"/>
  <c r="N380"/>
  <c r="K165"/>
  <c r="Q148"/>
  <c r="Q165" s="1"/>
  <c r="Q166" s="1"/>
  <c r="K45"/>
  <c r="O45" s="1"/>
  <c r="Q41"/>
  <c r="K121"/>
  <c r="O121" s="1"/>
  <c r="O120"/>
  <c r="I121"/>
  <c r="Q225"/>
  <c r="R382"/>
  <c r="J121"/>
  <c r="N121" s="1"/>
  <c r="K52"/>
  <c r="O52" s="1"/>
  <c r="Q21"/>
  <c r="Q271"/>
  <c r="Q272" s="1"/>
  <c r="O271"/>
  <c r="Q336"/>
  <c r="Q339" s="1"/>
  <c r="O336"/>
  <c r="K339"/>
  <c r="Q80"/>
  <c r="Q81" s="1"/>
  <c r="K81"/>
  <c r="O81" s="1"/>
  <c r="Q358"/>
  <c r="Q234"/>
  <c r="P121"/>
  <c r="Q186"/>
  <c r="Q187" s="1"/>
  <c r="I381"/>
  <c r="N187"/>
  <c r="O344"/>
  <c r="P96"/>
  <c r="Q76"/>
  <c r="Q77" l="1"/>
  <c r="J188"/>
  <c r="N188" s="1"/>
  <c r="Q381"/>
  <c r="I340"/>
  <c r="I345" s="1"/>
  <c r="P381"/>
  <c r="X340"/>
  <c r="P340"/>
  <c r="P345" s="1"/>
  <c r="O339"/>
  <c r="Q44"/>
  <c r="Q45" s="1"/>
  <c r="Q188"/>
  <c r="L345"/>
  <c r="K166"/>
  <c r="O165"/>
  <c r="O380"/>
  <c r="K381"/>
  <c r="M340"/>
  <c r="K77"/>
  <c r="O77" s="1"/>
  <c r="N381"/>
  <c r="I382"/>
  <c r="J340"/>
  <c r="J345" s="1"/>
  <c r="J382" s="1"/>
  <c r="Q340" l="1"/>
  <c r="Q345" s="1"/>
  <c r="Q382" s="1"/>
  <c r="P382"/>
  <c r="O381"/>
  <c r="N345"/>
  <c r="L382"/>
  <c r="N382" s="1"/>
  <c r="O166"/>
  <c r="K188"/>
  <c r="M345"/>
  <c r="N340"/>
  <c r="O188" l="1"/>
  <c r="K340"/>
  <c r="M382"/>
  <c r="K345" l="1"/>
  <c r="O340"/>
  <c r="K382" l="1"/>
  <c r="D384" i="118" s="1"/>
  <c r="O345" i="88"/>
  <c r="K384" l="1"/>
  <c r="K386" s="1"/>
  <c r="K387" s="1"/>
  <c r="O382"/>
  <c r="V214" i="17" l="1"/>
  <c r="M214" i="118" s="1"/>
  <c r="V34" i="17"/>
  <c r="M34" i="118" s="1"/>
  <c r="U379" i="17"/>
  <c r="L379" i="118" s="1"/>
  <c r="U378" i="17"/>
  <c r="L378" i="118" s="1"/>
  <c r="U377" i="17"/>
  <c r="L377" i="118" s="1"/>
  <c r="U376" i="17"/>
  <c r="L376" i="118" s="1"/>
  <c r="U375" i="17"/>
  <c r="L375" i="118" s="1"/>
  <c r="U374" i="17"/>
  <c r="L374" i="118" s="1"/>
  <c r="U373" i="17"/>
  <c r="L373" i="118" s="1"/>
  <c r="U372" i="17"/>
  <c r="L372" i="118" s="1"/>
  <c r="U371" i="17"/>
  <c r="L371" i="118" s="1"/>
  <c r="U370" i="17"/>
  <c r="L370" i="118" s="1"/>
  <c r="U369" i="17"/>
  <c r="L369" i="118" s="1"/>
  <c r="U368" i="17"/>
  <c r="L368" i="118" s="1"/>
  <c r="U367" i="17"/>
  <c r="L367" i="118" s="1"/>
  <c r="U366" i="17"/>
  <c r="L366" i="118" s="1"/>
  <c r="U365" i="17"/>
  <c r="L365" i="118" s="1"/>
  <c r="U364" i="17"/>
  <c r="L364" i="118" s="1"/>
  <c r="U363" i="17"/>
  <c r="L363" i="118" s="1"/>
  <c r="U362" i="17"/>
  <c r="L362" i="118" s="1"/>
  <c r="U361" i="17"/>
  <c r="L361" i="118" s="1"/>
  <c r="U360" i="17"/>
  <c r="V359"/>
  <c r="M359" i="118" s="1"/>
  <c r="U359" i="17"/>
  <c r="L359" i="118" s="1"/>
  <c r="V357" i="17"/>
  <c r="M357" i="118" s="1"/>
  <c r="U357" i="17"/>
  <c r="L357" i="118" s="1"/>
  <c r="V356" i="17"/>
  <c r="M356" i="118" s="1"/>
  <c r="U356" i="17"/>
  <c r="L356" i="118" s="1"/>
  <c r="V355" i="17"/>
  <c r="M355" i="118" s="1"/>
  <c r="U355" i="17"/>
  <c r="L355" i="118" s="1"/>
  <c r="V354" i="17"/>
  <c r="M354" i="118" s="1"/>
  <c r="U354" i="17"/>
  <c r="L354" i="118" s="1"/>
  <c r="V353" i="17"/>
  <c r="M353" i="118" s="1"/>
  <c r="U353" i="17"/>
  <c r="L353" i="118" s="1"/>
  <c r="V352" i="17"/>
  <c r="M352" i="118" s="1"/>
  <c r="U352" i="17"/>
  <c r="L352" i="118" s="1"/>
  <c r="V351" i="17"/>
  <c r="M351" i="118" s="1"/>
  <c r="U351" i="17"/>
  <c r="L351" i="118" s="1"/>
  <c r="V350" i="17"/>
  <c r="M350" i="118" s="1"/>
  <c r="U350" i="17"/>
  <c r="L350" i="118" s="1"/>
  <c r="V349" i="17"/>
  <c r="M349" i="118" s="1"/>
  <c r="U349" i="17"/>
  <c r="L349" i="118" s="1"/>
  <c r="V348" i="17"/>
  <c r="M348" i="118" s="1"/>
  <c r="U348" i="17"/>
  <c r="L348" i="118" s="1"/>
  <c r="V347" i="17"/>
  <c r="M347" i="118" s="1"/>
  <c r="U347" i="17"/>
  <c r="L347" i="118" s="1"/>
  <c r="V346" i="17"/>
  <c r="M346" i="118" s="1"/>
  <c r="U346" i="17"/>
  <c r="L346" i="118" s="1"/>
  <c r="U342" i="17"/>
  <c r="L342" i="118" s="1"/>
  <c r="V341" i="17"/>
  <c r="M341" i="118" s="1"/>
  <c r="U341" i="17"/>
  <c r="L341" i="118" s="1"/>
  <c r="E57" i="109"/>
  <c r="G57" s="1"/>
  <c r="G88" s="1"/>
  <c r="D57"/>
  <c r="F57" s="1"/>
  <c r="U337" i="17"/>
  <c r="L337" i="118" s="1"/>
  <c r="U336" i="17"/>
  <c r="L336" i="118" s="1"/>
  <c r="U335" i="17"/>
  <c r="L335" i="118" s="1"/>
  <c r="V334" i="17"/>
  <c r="M334" i="118" s="1"/>
  <c r="U334" i="17"/>
  <c r="L334" i="118" s="1"/>
  <c r="V332" i="17"/>
  <c r="M332" i="118" s="1"/>
  <c r="U332" i="17"/>
  <c r="L332" i="118" s="1"/>
  <c r="V331" i="17"/>
  <c r="M331" i="118" s="1"/>
  <c r="U331" i="17"/>
  <c r="L331" i="118" s="1"/>
  <c r="V329" i="17"/>
  <c r="M329" i="118" s="1"/>
  <c r="U329" i="17"/>
  <c r="L329" i="118" s="1"/>
  <c r="V328" i="17"/>
  <c r="M328" i="118" s="1"/>
  <c r="U328" i="17"/>
  <c r="L328" i="118" s="1"/>
  <c r="V327" i="17"/>
  <c r="M327" i="118" s="1"/>
  <c r="U327" i="17"/>
  <c r="L327" i="118" s="1"/>
  <c r="V325" i="17"/>
  <c r="D69" i="109"/>
  <c r="F69" s="1"/>
  <c r="V324" i="17"/>
  <c r="M324" i="118" s="1"/>
  <c r="U324" i="17"/>
  <c r="L324" i="118" s="1"/>
  <c r="V323" i="17"/>
  <c r="M323" i="118" s="1"/>
  <c r="V322" i="17"/>
  <c r="U322"/>
  <c r="V321"/>
  <c r="M321" i="118" s="1"/>
  <c r="U321" i="17"/>
  <c r="L321" i="118" s="1"/>
  <c r="V320" i="17"/>
  <c r="M320" i="118" s="1"/>
  <c r="U320" i="17"/>
  <c r="L320" i="118" s="1"/>
  <c r="V319" i="17"/>
  <c r="M319" i="118" s="1"/>
  <c r="U319" i="17"/>
  <c r="L319" i="118" s="1"/>
  <c r="V318" i="17"/>
  <c r="M318" i="118" s="1"/>
  <c r="U318" i="17"/>
  <c r="L318" i="118" s="1"/>
  <c r="U317" i="17"/>
  <c r="L317" i="118" s="1"/>
  <c r="V316" i="17"/>
  <c r="M316" i="118" s="1"/>
  <c r="U316" i="17"/>
  <c r="L316" i="118" s="1"/>
  <c r="V315" i="17"/>
  <c r="M315" i="118" s="1"/>
  <c r="U315" i="17"/>
  <c r="L315" i="118" s="1"/>
  <c r="V314" i="17"/>
  <c r="V313"/>
  <c r="M313" i="118" s="1"/>
  <c r="U313" i="17"/>
  <c r="L313" i="118" s="1"/>
  <c r="V312" i="17"/>
  <c r="U312"/>
  <c r="V311"/>
  <c r="M311" i="118" s="1"/>
  <c r="U311" i="17"/>
  <c r="L311" i="118" s="1"/>
  <c r="V310" i="17"/>
  <c r="M310" i="118" s="1"/>
  <c r="U310" i="17"/>
  <c r="L310" i="118" s="1"/>
  <c r="V309" i="17"/>
  <c r="M309" i="118" s="1"/>
  <c r="U309" i="17"/>
  <c r="L309" i="118" s="1"/>
  <c r="V308" i="17"/>
  <c r="M308" i="118" s="1"/>
  <c r="U308" i="17"/>
  <c r="L308" i="118" s="1"/>
  <c r="V306" i="17"/>
  <c r="U306"/>
  <c r="V305"/>
  <c r="M305" i="118" s="1"/>
  <c r="U305" i="17"/>
  <c r="L305" i="118" s="1"/>
  <c r="V304" i="17"/>
  <c r="M304" i="118" s="1"/>
  <c r="U304" i="17"/>
  <c r="L304" i="118" s="1"/>
  <c r="V303" i="17"/>
  <c r="M303" i="118" s="1"/>
  <c r="U303" i="17"/>
  <c r="L303" i="118" s="1"/>
  <c r="V302" i="17"/>
  <c r="M302" i="118" s="1"/>
  <c r="U302" i="17"/>
  <c r="L302" i="118" s="1"/>
  <c r="V301" i="17"/>
  <c r="M301" i="118" s="1"/>
  <c r="U301" i="17"/>
  <c r="L301" i="118" s="1"/>
  <c r="V300" i="17"/>
  <c r="M300" i="118" s="1"/>
  <c r="U300" i="17"/>
  <c r="L300" i="118" s="1"/>
  <c r="V299" i="17"/>
  <c r="M299" i="118" s="1"/>
  <c r="U299" i="17"/>
  <c r="L299" i="118" s="1"/>
  <c r="V298" i="17"/>
  <c r="M298" i="118" s="1"/>
  <c r="U298" i="17"/>
  <c r="L298" i="118" s="1"/>
  <c r="V297" i="17"/>
  <c r="M297" i="118" s="1"/>
  <c r="U297" i="17"/>
  <c r="L297" i="118" s="1"/>
  <c r="V296" i="17"/>
  <c r="M296" i="118" s="1"/>
  <c r="U296" i="17"/>
  <c r="L296" i="118" s="1"/>
  <c r="V295" i="17"/>
  <c r="M295" i="118" s="1"/>
  <c r="U295" i="17"/>
  <c r="L295" i="118" s="1"/>
  <c r="V294" i="17"/>
  <c r="M294" i="118" s="1"/>
  <c r="U294" i="17"/>
  <c r="L294" i="118" s="1"/>
  <c r="V293" i="17"/>
  <c r="M293" i="118" s="1"/>
  <c r="U293" i="17"/>
  <c r="L293" i="118" s="1"/>
  <c r="V292" i="17"/>
  <c r="M292" i="118" s="1"/>
  <c r="U292" i="17"/>
  <c r="L292" i="118" s="1"/>
  <c r="V291" i="17"/>
  <c r="M291" i="118" s="1"/>
  <c r="U291" i="17"/>
  <c r="L291" i="118" s="1"/>
  <c r="V290" i="17"/>
  <c r="M290" i="118" s="1"/>
  <c r="U290" i="17"/>
  <c r="L290" i="118" s="1"/>
  <c r="V289" i="17"/>
  <c r="M289" i="118" s="1"/>
  <c r="U289" i="17"/>
  <c r="L289" i="118" s="1"/>
  <c r="V288" i="17"/>
  <c r="M288" i="118" s="1"/>
  <c r="U288" i="17"/>
  <c r="L288" i="118" s="1"/>
  <c r="V287" i="17"/>
  <c r="M287" i="118" s="1"/>
  <c r="U287" i="17"/>
  <c r="L287" i="118" s="1"/>
  <c r="V286" i="17"/>
  <c r="M286" i="118" s="1"/>
  <c r="U286" i="17"/>
  <c r="L286" i="118" s="1"/>
  <c r="V285" i="17"/>
  <c r="M285" i="118" s="1"/>
  <c r="U285" i="17"/>
  <c r="L285" i="118" s="1"/>
  <c r="V284" i="17"/>
  <c r="M284" i="118" s="1"/>
  <c r="U284" i="17"/>
  <c r="L284" i="118" s="1"/>
  <c r="V283" i="17"/>
  <c r="M283" i="118" s="1"/>
  <c r="U283" i="17"/>
  <c r="L283" i="118" s="1"/>
  <c r="V282" i="17"/>
  <c r="M282" i="118" s="1"/>
  <c r="U282" i="17"/>
  <c r="L282" i="118" s="1"/>
  <c r="V281" i="17"/>
  <c r="M281" i="118" s="1"/>
  <c r="U281" i="17"/>
  <c r="L281" i="118" s="1"/>
  <c r="V280" i="17"/>
  <c r="M280" i="118" s="1"/>
  <c r="U280" i="17"/>
  <c r="L280" i="118" s="1"/>
  <c r="V279" i="17"/>
  <c r="M279" i="118" s="1"/>
  <c r="U279" i="17"/>
  <c r="L279" i="118" s="1"/>
  <c r="V278" i="17"/>
  <c r="M278" i="118" s="1"/>
  <c r="U278" i="17"/>
  <c r="L278" i="118" s="1"/>
  <c r="V277" i="17"/>
  <c r="M277" i="118" s="1"/>
  <c r="U277" i="17"/>
  <c r="L277" i="118" s="1"/>
  <c r="V275" i="17"/>
  <c r="M275" i="118" s="1"/>
  <c r="U275" i="17"/>
  <c r="L275" i="118" s="1"/>
  <c r="V274" i="17"/>
  <c r="M274" i="118" s="1"/>
  <c r="U274" i="17"/>
  <c r="L274" i="118" s="1"/>
  <c r="V273" i="17"/>
  <c r="M273" i="118" s="1"/>
  <c r="U273" i="17"/>
  <c r="L273" i="118" s="1"/>
  <c r="V271" i="17"/>
  <c r="M271" i="118" s="1"/>
  <c r="U271" i="17"/>
  <c r="L271" i="118" s="1"/>
  <c r="V269" i="17"/>
  <c r="M269" i="118" s="1"/>
  <c r="U269" i="17"/>
  <c r="L269" i="118" s="1"/>
  <c r="V268" i="17"/>
  <c r="M268" i="118" s="1"/>
  <c r="U268" i="17"/>
  <c r="L268" i="118" s="1"/>
  <c r="V267" i="17"/>
  <c r="M267" i="118" s="1"/>
  <c r="U267" i="17"/>
  <c r="L267" i="118" s="1"/>
  <c r="V266" i="17"/>
  <c r="M266" i="118" s="1"/>
  <c r="U266" i="17"/>
  <c r="L266" i="118" s="1"/>
  <c r="V264" i="17"/>
  <c r="M264" i="118" s="1"/>
  <c r="V263" i="17"/>
  <c r="M263" i="118" s="1"/>
  <c r="U263" i="17"/>
  <c r="L263" i="118" s="1"/>
  <c r="V262" i="17"/>
  <c r="M262" i="118" s="1"/>
  <c r="U262" i="17"/>
  <c r="L262" i="118" s="1"/>
  <c r="V260" i="17"/>
  <c r="M260" i="118" s="1"/>
  <c r="U260" i="17"/>
  <c r="V257"/>
  <c r="M257" i="118" s="1"/>
  <c r="U257" i="17"/>
  <c r="L257" i="118" s="1"/>
  <c r="V256" i="17"/>
  <c r="M256" i="118" s="1"/>
  <c r="U256" i="17"/>
  <c r="L256" i="118" s="1"/>
  <c r="V255" i="17"/>
  <c r="M255" i="118" s="1"/>
  <c r="U255" i="17"/>
  <c r="L255" i="118" s="1"/>
  <c r="V253" i="17"/>
  <c r="M253" i="118" s="1"/>
  <c r="V252" i="17"/>
  <c r="M252" i="118" s="1"/>
  <c r="V251" i="17"/>
  <c r="M251" i="118" s="1"/>
  <c r="U251" i="17"/>
  <c r="L251" i="118" s="1"/>
  <c r="V249" i="17"/>
  <c r="M249" i="118" s="1"/>
  <c r="U249" i="17"/>
  <c r="L249" i="118" s="1"/>
  <c r="V248" i="17"/>
  <c r="M248" i="118" s="1"/>
  <c r="U248" i="17"/>
  <c r="L248" i="118" s="1"/>
  <c r="V247" i="17"/>
  <c r="M247" i="118" s="1"/>
  <c r="U247" i="17"/>
  <c r="L247" i="118" s="1"/>
  <c r="V246" i="17"/>
  <c r="M246" i="118" s="1"/>
  <c r="U246" i="17"/>
  <c r="L246" i="118" s="1"/>
  <c r="V245" i="17"/>
  <c r="M245" i="118" s="1"/>
  <c r="U245" i="17"/>
  <c r="L245" i="118" s="1"/>
  <c r="V244" i="17"/>
  <c r="M244" i="118" s="1"/>
  <c r="U244" i="17"/>
  <c r="L244" i="118" s="1"/>
  <c r="V242" i="17"/>
  <c r="M242" i="118" s="1"/>
  <c r="U242" i="17"/>
  <c r="L242" i="118" s="1"/>
  <c r="V241" i="17"/>
  <c r="M241" i="118" s="1"/>
  <c r="U241" i="17"/>
  <c r="L241" i="118" s="1"/>
  <c r="V240" i="17"/>
  <c r="M240" i="118" s="1"/>
  <c r="U240" i="17"/>
  <c r="L240" i="118" s="1"/>
  <c r="V238" i="17"/>
  <c r="M238" i="118" s="1"/>
  <c r="U238" i="17"/>
  <c r="L238" i="118" s="1"/>
  <c r="V237" i="17"/>
  <c r="M237" i="118" s="1"/>
  <c r="U237" i="17"/>
  <c r="V236"/>
  <c r="M236" i="118" s="1"/>
  <c r="U236" i="17"/>
  <c r="L236" i="118" s="1"/>
  <c r="V235" i="17"/>
  <c r="M235" i="118" s="1"/>
  <c r="U235" i="17"/>
  <c r="L235" i="118" s="1"/>
  <c r="V233" i="17"/>
  <c r="M233" i="118" s="1"/>
  <c r="V232" i="17"/>
  <c r="M232" i="118" s="1"/>
  <c r="U232" i="17"/>
  <c r="L232" i="118" s="1"/>
  <c r="V231" i="17"/>
  <c r="M231" i="118" s="1"/>
  <c r="U231" i="17"/>
  <c r="L231" i="118" s="1"/>
  <c r="V230" i="17"/>
  <c r="M230" i="118" s="1"/>
  <c r="U230" i="17"/>
  <c r="V229"/>
  <c r="M229" i="118" s="1"/>
  <c r="U229" i="17"/>
  <c r="L229" i="118" s="1"/>
  <c r="V228" i="17"/>
  <c r="M228" i="118" s="1"/>
  <c r="U228" i="17"/>
  <c r="L228" i="118" s="1"/>
  <c r="V227" i="17"/>
  <c r="M227" i="118" s="1"/>
  <c r="U227" i="17"/>
  <c r="L227" i="118" s="1"/>
  <c r="V226" i="17"/>
  <c r="M226" i="118" s="1"/>
  <c r="U226" i="17"/>
  <c r="L226" i="118" s="1"/>
  <c r="V224" i="17"/>
  <c r="M224" i="118" s="1"/>
  <c r="U224" i="17"/>
  <c r="L224" i="118" s="1"/>
  <c r="V223" i="17"/>
  <c r="M223" i="118" s="1"/>
  <c r="U223" i="17"/>
  <c r="L223" i="118" s="1"/>
  <c r="V222" i="17"/>
  <c r="M222" i="118" s="1"/>
  <c r="U222" i="17"/>
  <c r="L222" i="118" s="1"/>
  <c r="V221" i="17"/>
  <c r="M221" i="118" s="1"/>
  <c r="U221" i="17"/>
  <c r="V220"/>
  <c r="M220" i="118" s="1"/>
  <c r="U220" i="17"/>
  <c r="L220" i="118" s="1"/>
  <c r="V219" i="17"/>
  <c r="M219" i="118" s="1"/>
  <c r="U219" i="17"/>
  <c r="L219" i="118" s="1"/>
  <c r="V218" i="17"/>
  <c r="M218" i="118" s="1"/>
  <c r="U218" i="17"/>
  <c r="L218" i="118" s="1"/>
  <c r="V217" i="17"/>
  <c r="M217" i="118" s="1"/>
  <c r="U217" i="17"/>
  <c r="L217" i="118" s="1"/>
  <c r="V216" i="17"/>
  <c r="M216" i="118" s="1"/>
  <c r="U216" i="17"/>
  <c r="L216" i="118" s="1"/>
  <c r="V215" i="17"/>
  <c r="M215" i="118" s="1"/>
  <c r="U215" i="17"/>
  <c r="L215" i="118" s="1"/>
  <c r="U214" i="17"/>
  <c r="L214" i="118" s="1"/>
  <c r="V213" i="17"/>
  <c r="M213" i="118" s="1"/>
  <c r="U213" i="17"/>
  <c r="L213" i="118" s="1"/>
  <c r="U212" i="17"/>
  <c r="L212" i="118" s="1"/>
  <c r="V210" i="17"/>
  <c r="M210" i="118" s="1"/>
  <c r="U210" i="17"/>
  <c r="L210" i="118" s="1"/>
  <c r="V209" i="17"/>
  <c r="M209" i="118" s="1"/>
  <c r="U209" i="17"/>
  <c r="L209" i="118" s="1"/>
  <c r="V208" i="17"/>
  <c r="M208" i="118" s="1"/>
  <c r="U208" i="17"/>
  <c r="L208" i="118" s="1"/>
  <c r="V207" i="17"/>
  <c r="M207" i="118" s="1"/>
  <c r="U207" i="17"/>
  <c r="L207" i="118" s="1"/>
  <c r="V206" i="17"/>
  <c r="M206" i="118" s="1"/>
  <c r="U206" i="17"/>
  <c r="L206" i="118" s="1"/>
  <c r="V205" i="17"/>
  <c r="M205" i="118" s="1"/>
  <c r="U205" i="17"/>
  <c r="L205" i="118" s="1"/>
  <c r="V204" i="17"/>
  <c r="M204" i="118" s="1"/>
  <c r="U204" i="17"/>
  <c r="L204" i="118" s="1"/>
  <c r="V203" i="17"/>
  <c r="M203" i="118" s="1"/>
  <c r="U203" i="17"/>
  <c r="L203" i="118" s="1"/>
  <c r="V202" i="17"/>
  <c r="M202" i="118" s="1"/>
  <c r="U202" i="17"/>
  <c r="L202" i="118" s="1"/>
  <c r="V201" i="17"/>
  <c r="M201" i="118" s="1"/>
  <c r="U201" i="17"/>
  <c r="L201" i="118" s="1"/>
  <c r="V200" i="17"/>
  <c r="M200" i="118" s="1"/>
  <c r="U200" i="17"/>
  <c r="L200" i="118" s="1"/>
  <c r="V199" i="17"/>
  <c r="M199" i="118" s="1"/>
  <c r="U199" i="17"/>
  <c r="L199" i="118" s="1"/>
  <c r="V198" i="17"/>
  <c r="M198" i="118" s="1"/>
  <c r="U198" i="17"/>
  <c r="L198" i="118" s="1"/>
  <c r="V197" i="17"/>
  <c r="M197" i="118" s="1"/>
  <c r="U197" i="17"/>
  <c r="L197" i="118" s="1"/>
  <c r="V196" i="17"/>
  <c r="M196" i="118" s="1"/>
  <c r="U196" i="17"/>
  <c r="L196" i="118" s="1"/>
  <c r="V195" i="17"/>
  <c r="M195" i="118" s="1"/>
  <c r="U195" i="17"/>
  <c r="L195" i="118" s="1"/>
  <c r="V194" i="17"/>
  <c r="M194" i="118" s="1"/>
  <c r="U194" i="17"/>
  <c r="L194" i="118" s="1"/>
  <c r="V193" i="17"/>
  <c r="M193" i="118" s="1"/>
  <c r="U193" i="17"/>
  <c r="L193" i="118" s="1"/>
  <c r="V192" i="17"/>
  <c r="M192" i="118" s="1"/>
  <c r="U192" i="17"/>
  <c r="L192" i="118" s="1"/>
  <c r="V191" i="17"/>
  <c r="M191" i="118" s="1"/>
  <c r="U191" i="17"/>
  <c r="L191" i="118" s="1"/>
  <c r="V190" i="17"/>
  <c r="M190" i="118" s="1"/>
  <c r="U190" i="17"/>
  <c r="L190" i="118" s="1"/>
  <c r="V189" i="17"/>
  <c r="M189" i="118" s="1"/>
  <c r="U189" i="17"/>
  <c r="L189" i="118" s="1"/>
  <c r="V185" i="17"/>
  <c r="M185" i="118" s="1"/>
  <c r="U185" i="17"/>
  <c r="L185" i="118" s="1"/>
  <c r="V184" i="17"/>
  <c r="M184" i="118" s="1"/>
  <c r="U184" i="17"/>
  <c r="L184" i="118" s="1"/>
  <c r="V183" i="17"/>
  <c r="M183" i="118" s="1"/>
  <c r="U183" i="17"/>
  <c r="L183" i="118" s="1"/>
  <c r="V182" i="17"/>
  <c r="M182" i="118" s="1"/>
  <c r="U182" i="17"/>
  <c r="L182" i="118" s="1"/>
  <c r="V181" i="17"/>
  <c r="M181" i="118" s="1"/>
  <c r="U181" i="17"/>
  <c r="L181" i="118" s="1"/>
  <c r="V180" i="17"/>
  <c r="M180" i="118" s="1"/>
  <c r="U180" i="17"/>
  <c r="L180" i="118" s="1"/>
  <c r="V179" i="17"/>
  <c r="M179" i="118" s="1"/>
  <c r="U179" i="17"/>
  <c r="L179" i="118" s="1"/>
  <c r="V178" i="17"/>
  <c r="M178" i="118" s="1"/>
  <c r="U178" i="17"/>
  <c r="L178" i="118" s="1"/>
  <c r="V177" i="17"/>
  <c r="M177" i="118" s="1"/>
  <c r="U177" i="17"/>
  <c r="L177" i="118" s="1"/>
  <c r="V176" i="17"/>
  <c r="M176" i="118" s="1"/>
  <c r="U176" i="17"/>
  <c r="L176" i="118" s="1"/>
  <c r="V175" i="17"/>
  <c r="M175" i="118" s="1"/>
  <c r="U175" i="17"/>
  <c r="L175" i="118" s="1"/>
  <c r="V174" i="17"/>
  <c r="M174" i="118" s="1"/>
  <c r="U174" i="17"/>
  <c r="L174" i="118" s="1"/>
  <c r="V173" i="17"/>
  <c r="M173" i="118" s="1"/>
  <c r="U173" i="17"/>
  <c r="L173" i="118" s="1"/>
  <c r="V172" i="17"/>
  <c r="M172" i="118" s="1"/>
  <c r="U172" i="17"/>
  <c r="L172" i="118" s="1"/>
  <c r="V171" i="17"/>
  <c r="M171" i="118" s="1"/>
  <c r="U171" i="17"/>
  <c r="L171" i="118" s="1"/>
  <c r="V170" i="17"/>
  <c r="M170" i="118" s="1"/>
  <c r="U170" i="17"/>
  <c r="L170" i="118" s="1"/>
  <c r="V169" i="17"/>
  <c r="M169" i="118" s="1"/>
  <c r="U169" i="17"/>
  <c r="L169" i="118" s="1"/>
  <c r="V168" i="17"/>
  <c r="M168" i="118" s="1"/>
  <c r="U168" i="17"/>
  <c r="L168" i="118" s="1"/>
  <c r="V167" i="17"/>
  <c r="M167" i="118" s="1"/>
  <c r="U167" i="17"/>
  <c r="L167" i="118" s="1"/>
  <c r="V164" i="17"/>
  <c r="M164" i="118" s="1"/>
  <c r="V163" i="17"/>
  <c r="M163" i="118" s="1"/>
  <c r="V162" i="17"/>
  <c r="M162" i="118" s="1"/>
  <c r="V161" i="17"/>
  <c r="M161" i="118" s="1"/>
  <c r="U161" i="17"/>
  <c r="L161" i="118" s="1"/>
  <c r="V160" i="17"/>
  <c r="M160" i="118" s="1"/>
  <c r="U160" i="17"/>
  <c r="L160" i="118" s="1"/>
  <c r="V159" i="17"/>
  <c r="M159" i="118" s="1"/>
  <c r="U159" i="17"/>
  <c r="L159" i="118" s="1"/>
  <c r="V158" i="17"/>
  <c r="M158" i="118" s="1"/>
  <c r="U158" i="17"/>
  <c r="L158" i="118" s="1"/>
  <c r="V157" i="17"/>
  <c r="M157" i="118" s="1"/>
  <c r="U157" i="17"/>
  <c r="L157" i="118" s="1"/>
  <c r="V156" i="17"/>
  <c r="M156" i="118" s="1"/>
  <c r="U156" i="17"/>
  <c r="L156" i="118" s="1"/>
  <c r="V155" i="17"/>
  <c r="M155" i="118" s="1"/>
  <c r="U155" i="17"/>
  <c r="L155" i="118" s="1"/>
  <c r="V154" i="17"/>
  <c r="M154" i="118" s="1"/>
  <c r="U154" i="17"/>
  <c r="L154" i="118" s="1"/>
  <c r="V153" i="17"/>
  <c r="M153" i="118" s="1"/>
  <c r="U153" i="17"/>
  <c r="L153" i="118" s="1"/>
  <c r="V152" i="17"/>
  <c r="M152" i="118" s="1"/>
  <c r="U152" i="17"/>
  <c r="L152" i="118" s="1"/>
  <c r="V151" i="17"/>
  <c r="M151" i="118" s="1"/>
  <c r="U151" i="17"/>
  <c r="L151" i="118" s="1"/>
  <c r="V150" i="17"/>
  <c r="M150" i="118" s="1"/>
  <c r="U150" i="17"/>
  <c r="L150" i="118" s="1"/>
  <c r="V149" i="17"/>
  <c r="M149" i="118" s="1"/>
  <c r="U149" i="17"/>
  <c r="L149" i="118" s="1"/>
  <c r="V148" i="17"/>
  <c r="M148" i="118" s="1"/>
  <c r="U148" i="17"/>
  <c r="L148" i="118" s="1"/>
  <c r="V147" i="17"/>
  <c r="M147" i="118" s="1"/>
  <c r="U147" i="17"/>
  <c r="L147" i="118" s="1"/>
  <c r="V146" i="17"/>
  <c r="M146" i="118" s="1"/>
  <c r="U146" i="17"/>
  <c r="L146" i="118" s="1"/>
  <c r="V145" i="17"/>
  <c r="M145" i="118" s="1"/>
  <c r="U145" i="17"/>
  <c r="L145" i="118" s="1"/>
  <c r="V143" i="17"/>
  <c r="M143" i="118" s="1"/>
  <c r="U143" i="17"/>
  <c r="L143" i="118" s="1"/>
  <c r="V142" i="17"/>
  <c r="M142" i="118" s="1"/>
  <c r="U142" i="17"/>
  <c r="L142" i="118" s="1"/>
  <c r="V141" i="17"/>
  <c r="M141" i="118" s="1"/>
  <c r="U141" i="17"/>
  <c r="L141" i="118" s="1"/>
  <c r="V139" i="17"/>
  <c r="M139" i="118" s="1"/>
  <c r="U139" i="17"/>
  <c r="L139" i="118" s="1"/>
  <c r="V138" i="17"/>
  <c r="M138" i="118" s="1"/>
  <c r="U138" i="17"/>
  <c r="L138" i="118" s="1"/>
  <c r="V137" i="17"/>
  <c r="M137" i="118" s="1"/>
  <c r="U137" i="17"/>
  <c r="L137" i="118" s="1"/>
  <c r="V136" i="17"/>
  <c r="M136" i="118" s="1"/>
  <c r="U136" i="17"/>
  <c r="L136" i="118" s="1"/>
  <c r="V135" i="17"/>
  <c r="M135" i="118" s="1"/>
  <c r="U135" i="17"/>
  <c r="L135" i="118" s="1"/>
  <c r="V133" i="17"/>
  <c r="M133" i="118" s="1"/>
  <c r="U133" i="17"/>
  <c r="L133" i="118" s="1"/>
  <c r="V132" i="17"/>
  <c r="M132" i="118" s="1"/>
  <c r="U132" i="17"/>
  <c r="L132" i="118" s="1"/>
  <c r="V131" i="17"/>
  <c r="U131"/>
  <c r="V130"/>
  <c r="M130" i="118" s="1"/>
  <c r="U130" i="17"/>
  <c r="L130" i="118" s="1"/>
  <c r="V129" i="17"/>
  <c r="M129" i="118" s="1"/>
  <c r="U129" i="17"/>
  <c r="L129" i="118" s="1"/>
  <c r="V128" i="17"/>
  <c r="M128" i="118" s="1"/>
  <c r="U128" i="17"/>
  <c r="L128" i="118" s="1"/>
  <c r="V127" i="17"/>
  <c r="M127" i="118" s="1"/>
  <c r="U127" i="17"/>
  <c r="L127" i="118" s="1"/>
  <c r="V126" i="17"/>
  <c r="U126"/>
  <c r="L126" i="118" s="1"/>
  <c r="V125" i="17"/>
  <c r="M125" i="118" s="1"/>
  <c r="U125" i="17"/>
  <c r="L125" i="118" s="1"/>
  <c r="V124" i="17"/>
  <c r="M124" i="118" s="1"/>
  <c r="U124" i="17"/>
  <c r="L124" i="118" s="1"/>
  <c r="V123" i="17"/>
  <c r="M123" i="118" s="1"/>
  <c r="U123" i="17"/>
  <c r="L123" i="118" s="1"/>
  <c r="V122" i="17"/>
  <c r="M122" i="118" s="1"/>
  <c r="U122" i="17"/>
  <c r="L122" i="118" s="1"/>
  <c r="V119" i="17"/>
  <c r="M119" i="118" s="1"/>
  <c r="U119" i="17"/>
  <c r="L119" i="118" s="1"/>
  <c r="V118" i="17"/>
  <c r="M118" i="118" s="1"/>
  <c r="U118" i="17"/>
  <c r="L118" i="118" s="1"/>
  <c r="V117" i="17"/>
  <c r="M117" i="118" s="1"/>
  <c r="U117" i="17"/>
  <c r="L117" i="118" s="1"/>
  <c r="V116" i="17"/>
  <c r="M116" i="118" s="1"/>
  <c r="U116" i="17"/>
  <c r="L116" i="118" s="1"/>
  <c r="V115" i="17"/>
  <c r="M115" i="118" s="1"/>
  <c r="U115" i="17"/>
  <c r="L115" i="118" s="1"/>
  <c r="V113" i="17"/>
  <c r="M113" i="118" s="1"/>
  <c r="U113" i="17"/>
  <c r="L113" i="118" s="1"/>
  <c r="V112" i="17"/>
  <c r="M112" i="118" s="1"/>
  <c r="U112" i="17"/>
  <c r="L112" i="118" s="1"/>
  <c r="V111" i="17"/>
  <c r="M111" i="118" s="1"/>
  <c r="U111" i="17"/>
  <c r="L111" i="118" s="1"/>
  <c r="V110" i="17"/>
  <c r="M110" i="118" s="1"/>
  <c r="U110" i="17"/>
  <c r="L110" i="118" s="1"/>
  <c r="V109" i="17"/>
  <c r="M109" i="118" s="1"/>
  <c r="U109" i="17"/>
  <c r="L109" i="118" s="1"/>
  <c r="U107" i="17"/>
  <c r="L107" i="118" s="1"/>
  <c r="U106" i="17"/>
  <c r="L106" i="118" s="1"/>
  <c r="U105" i="17"/>
  <c r="V104"/>
  <c r="M104" i="118" s="1"/>
  <c r="U104" i="17"/>
  <c r="L104" i="118" s="1"/>
  <c r="V103" i="17"/>
  <c r="M103" i="118" s="1"/>
  <c r="U103" i="17"/>
  <c r="L103" i="118" s="1"/>
  <c r="V101" i="17"/>
  <c r="M101" i="118" s="1"/>
  <c r="U101" i="17"/>
  <c r="L101" i="118" s="1"/>
  <c r="V98" i="17"/>
  <c r="M98" i="118" s="1"/>
  <c r="U98" i="17"/>
  <c r="L98" i="118" s="1"/>
  <c r="V97" i="17"/>
  <c r="M97" i="118" s="1"/>
  <c r="U97" i="17"/>
  <c r="L97" i="118" s="1"/>
  <c r="V95" i="17"/>
  <c r="M95" i="118" s="1"/>
  <c r="U95" i="17"/>
  <c r="L95" i="118" s="1"/>
  <c r="V94" i="17"/>
  <c r="M94" i="118" s="1"/>
  <c r="U94" i="17"/>
  <c r="L94" i="118" s="1"/>
  <c r="V93" i="17"/>
  <c r="M93" i="118" s="1"/>
  <c r="U93" i="17"/>
  <c r="L93" i="118" s="1"/>
  <c r="V92" i="17"/>
  <c r="U92"/>
  <c r="V91"/>
  <c r="M91" i="118" s="1"/>
  <c r="U91" i="17"/>
  <c r="L91" i="118" s="1"/>
  <c r="V89" i="17"/>
  <c r="M89" i="118" s="1"/>
  <c r="U89" i="17"/>
  <c r="L89" i="118" s="1"/>
  <c r="V88" i="17"/>
  <c r="M88" i="118" s="1"/>
  <c r="U88" i="17"/>
  <c r="L88" i="118" s="1"/>
  <c r="V87" i="17"/>
  <c r="M87" i="118" s="1"/>
  <c r="U87" i="17"/>
  <c r="L87" i="118" s="1"/>
  <c r="V86" i="17"/>
  <c r="U86"/>
  <c r="V85"/>
  <c r="M85" i="118" s="1"/>
  <c r="U85" i="17"/>
  <c r="L85" i="118" s="1"/>
  <c r="V84" i="17"/>
  <c r="M84" i="118" s="1"/>
  <c r="U84" i="17"/>
  <c r="L84" i="118" s="1"/>
  <c r="V82" i="17"/>
  <c r="M82" i="118" s="1"/>
  <c r="U82" i="17"/>
  <c r="V80"/>
  <c r="M80" i="118" s="1"/>
  <c r="U80" i="17"/>
  <c r="L80" i="118" s="1"/>
  <c r="V79" i="17"/>
  <c r="M79" i="118" s="1"/>
  <c r="U79" i="17"/>
  <c r="L79" i="118" s="1"/>
  <c r="V78" i="17"/>
  <c r="M78" i="118" s="1"/>
  <c r="U78" i="17"/>
  <c r="L78" i="118" s="1"/>
  <c r="V75" i="17"/>
  <c r="M75" i="118" s="1"/>
  <c r="U75" i="17"/>
  <c r="L75" i="118" s="1"/>
  <c r="V74" i="17"/>
  <c r="M74" i="118" s="1"/>
  <c r="U74" i="17"/>
  <c r="L74" i="118" s="1"/>
  <c r="U73" i="17"/>
  <c r="L73" i="118" s="1"/>
  <c r="U72" i="17"/>
  <c r="L72" i="118" s="1"/>
  <c r="U71" i="17"/>
  <c r="L71" i="118" s="1"/>
  <c r="V70" i="17"/>
  <c r="M70" i="118" s="1"/>
  <c r="U70" i="17"/>
  <c r="L70" i="118" s="1"/>
  <c r="V69" i="17"/>
  <c r="M69" i="118" s="1"/>
  <c r="U69" i="17"/>
  <c r="L69" i="118" s="1"/>
  <c r="V68" i="17"/>
  <c r="M68" i="118" s="1"/>
  <c r="U68" i="17"/>
  <c r="L68" i="118" s="1"/>
  <c r="V67" i="17"/>
  <c r="M67" i="118" s="1"/>
  <c r="U67" i="17"/>
  <c r="L67" i="118" s="1"/>
  <c r="U66" i="17"/>
  <c r="L66" i="118" s="1"/>
  <c r="V65" i="17"/>
  <c r="M65" i="118" s="1"/>
  <c r="U65" i="17"/>
  <c r="L65" i="118" s="1"/>
  <c r="V64" i="17"/>
  <c r="M64" i="118" s="1"/>
  <c r="U64" i="17"/>
  <c r="L64" i="118" s="1"/>
  <c r="V63" i="17"/>
  <c r="M63" i="118" s="1"/>
  <c r="U63" i="17"/>
  <c r="L63" i="118" s="1"/>
  <c r="V62" i="17"/>
  <c r="M62" i="118" s="1"/>
  <c r="U62" i="17"/>
  <c r="L62" i="118" s="1"/>
  <c r="U61" i="17"/>
  <c r="L61" i="118" s="1"/>
  <c r="U60" i="17"/>
  <c r="L60" i="118" s="1"/>
  <c r="U59" i="17"/>
  <c r="L59" i="118" s="1"/>
  <c r="V58" i="17"/>
  <c r="M58" i="118" s="1"/>
  <c r="U58" i="17"/>
  <c r="L58" i="118" s="1"/>
  <c r="U57" i="17"/>
  <c r="L57" i="118" s="1"/>
  <c r="U56" i="17"/>
  <c r="L56" i="118" s="1"/>
  <c r="V55" i="17"/>
  <c r="M55" i="118" s="1"/>
  <c r="U55" i="17"/>
  <c r="L55" i="118" s="1"/>
  <c r="V54" i="17"/>
  <c r="M54" i="118" s="1"/>
  <c r="U54" i="17"/>
  <c r="V53"/>
  <c r="M53" i="118" s="1"/>
  <c r="U53" i="17"/>
  <c r="L53" i="118" s="1"/>
  <c r="V51" i="17"/>
  <c r="M51" i="118" s="1"/>
  <c r="U51" i="17"/>
  <c r="L51" i="118" s="1"/>
  <c r="V50" i="17"/>
  <c r="M50" i="118" s="1"/>
  <c r="U50" i="17"/>
  <c r="L50" i="118" s="1"/>
  <c r="V49" i="17"/>
  <c r="M49" i="118" s="1"/>
  <c r="U49" i="17"/>
  <c r="L49" i="118" s="1"/>
  <c r="V48" i="17"/>
  <c r="M48" i="118" s="1"/>
  <c r="U48" i="17"/>
  <c r="L48" i="118" s="1"/>
  <c r="V47" i="17"/>
  <c r="M47" i="118" s="1"/>
  <c r="U47" i="17"/>
  <c r="L47" i="118" s="1"/>
  <c r="V46" i="17"/>
  <c r="M46" i="118" s="1"/>
  <c r="U46" i="17"/>
  <c r="L46" i="118" s="1"/>
  <c r="V43" i="17"/>
  <c r="M43" i="118" s="1"/>
  <c r="U43" i="17"/>
  <c r="L43" i="118" s="1"/>
  <c r="V42" i="17"/>
  <c r="M42" i="118" s="1"/>
  <c r="U42" i="17"/>
  <c r="L42" i="118" s="1"/>
  <c r="V41" i="17"/>
  <c r="M41" i="118" s="1"/>
  <c r="U41" i="17"/>
  <c r="L41" i="118" s="1"/>
  <c r="V40" i="17"/>
  <c r="M40" i="118" s="1"/>
  <c r="U40" i="17"/>
  <c r="L40" i="118" s="1"/>
  <c r="V39" i="17"/>
  <c r="M39" i="118" s="1"/>
  <c r="U39" i="17"/>
  <c r="L39" i="118" s="1"/>
  <c r="V38" i="17"/>
  <c r="M38" i="118" s="1"/>
  <c r="U38" i="17"/>
  <c r="L38" i="118" s="1"/>
  <c r="V37" i="17"/>
  <c r="M37" i="118" s="1"/>
  <c r="U37" i="17"/>
  <c r="L37" i="118" s="1"/>
  <c r="V36" i="17"/>
  <c r="M36" i="118" s="1"/>
  <c r="U36" i="17"/>
  <c r="L36" i="118" s="1"/>
  <c r="V35" i="17"/>
  <c r="M35" i="118" s="1"/>
  <c r="U35" i="17"/>
  <c r="L35" i="118" s="1"/>
  <c r="U34" i="17"/>
  <c r="L34" i="118" s="1"/>
  <c r="V33" i="17"/>
  <c r="M33" i="118" s="1"/>
  <c r="U33" i="17"/>
  <c r="L33" i="118" s="1"/>
  <c r="V32" i="17"/>
  <c r="M32" i="118" s="1"/>
  <c r="U32" i="17"/>
  <c r="L32" i="118" s="1"/>
  <c r="V31" i="17"/>
  <c r="M31" i="118" s="1"/>
  <c r="U31" i="17"/>
  <c r="L31" i="118" s="1"/>
  <c r="V30" i="17"/>
  <c r="M30" i="118" s="1"/>
  <c r="U30" i="17"/>
  <c r="L30" i="118" s="1"/>
  <c r="V29" i="17"/>
  <c r="M29" i="118" s="1"/>
  <c r="U29" i="17"/>
  <c r="L29" i="118" s="1"/>
  <c r="V28" i="17"/>
  <c r="M28" i="118" s="1"/>
  <c r="U28" i="17"/>
  <c r="L28" i="118" s="1"/>
  <c r="V27" i="17"/>
  <c r="M27" i="118" s="1"/>
  <c r="U27" i="17"/>
  <c r="L27" i="118" s="1"/>
  <c r="V26" i="17"/>
  <c r="M26" i="118" s="1"/>
  <c r="U26" i="17"/>
  <c r="L26" i="118" s="1"/>
  <c r="V25" i="17"/>
  <c r="M25" i="118" s="1"/>
  <c r="U25" i="17"/>
  <c r="L25" i="118" s="1"/>
  <c r="V24" i="17"/>
  <c r="M24" i="118" s="1"/>
  <c r="U24" i="17"/>
  <c r="L24" i="118" s="1"/>
  <c r="V23" i="17"/>
  <c r="M23" i="118" s="1"/>
  <c r="U23" i="17"/>
  <c r="V22"/>
  <c r="M22" i="118" s="1"/>
  <c r="U22" i="17"/>
  <c r="L22" i="118" s="1"/>
  <c r="V6" i="17"/>
  <c r="U6"/>
  <c r="V5"/>
  <c r="U5"/>
  <c r="V4"/>
  <c r="U4"/>
  <c r="V20"/>
  <c r="M20" i="118" s="1"/>
  <c r="U20" i="17"/>
  <c r="L20" i="118" s="1"/>
  <c r="V19" i="17"/>
  <c r="M19" i="118" s="1"/>
  <c r="U19" i="17"/>
  <c r="L19" i="118" s="1"/>
  <c r="V18" i="17"/>
  <c r="M18" i="118" s="1"/>
  <c r="U18" i="17"/>
  <c r="L18" i="118" s="1"/>
  <c r="V17" i="17"/>
  <c r="M17" i="118" s="1"/>
  <c r="U17" i="17"/>
  <c r="L17" i="118" s="1"/>
  <c r="V16" i="17"/>
  <c r="M16" i="118" s="1"/>
  <c r="U16" i="17"/>
  <c r="L16" i="118" s="1"/>
  <c r="V15" i="17"/>
  <c r="M15" i="118" s="1"/>
  <c r="U15" i="17"/>
  <c r="L15" i="118" s="1"/>
  <c r="V14" i="17"/>
  <c r="M14" i="118" s="1"/>
  <c r="U14" i="17"/>
  <c r="L14" i="118" s="1"/>
  <c r="V13" i="17"/>
  <c r="M13" i="118" s="1"/>
  <c r="U13" i="17"/>
  <c r="L13" i="118" s="1"/>
  <c r="V12" i="17"/>
  <c r="M12" i="118" s="1"/>
  <c r="U12" i="17"/>
  <c r="L12" i="118" s="1"/>
  <c r="V11" i="17"/>
  <c r="M11" i="118" s="1"/>
  <c r="U11" i="17"/>
  <c r="L11" i="118" s="1"/>
  <c r="V10" i="17"/>
  <c r="M10" i="118" s="1"/>
  <c r="U10" i="17"/>
  <c r="L10" i="118" s="1"/>
  <c r="V9" i="17"/>
  <c r="M9" i="118" s="1"/>
  <c r="U9" i="17"/>
  <c r="L9" i="118" s="1"/>
  <c r="V8" i="17"/>
  <c r="M8" i="118" s="1"/>
  <c r="U8" i="17"/>
  <c r="L8" i="118" s="1"/>
  <c r="V7" i="17"/>
  <c r="M7" i="118" s="1"/>
  <c r="U7" i="17"/>
  <c r="L7" i="118" s="1"/>
  <c r="S379" i="17"/>
  <c r="J379" i="118" s="1"/>
  <c r="R379" i="17"/>
  <c r="I379" i="118" s="1"/>
  <c r="S378" i="17"/>
  <c r="J378" i="118" s="1"/>
  <c r="R378" i="17"/>
  <c r="I378" i="118" s="1"/>
  <c r="S377" i="17"/>
  <c r="J377" i="118" s="1"/>
  <c r="R377" i="17"/>
  <c r="I377" i="118" s="1"/>
  <c r="S376" i="17"/>
  <c r="J376" i="118" s="1"/>
  <c r="R376" i="17"/>
  <c r="I376" i="118" s="1"/>
  <c r="S375" i="17"/>
  <c r="J375" i="118" s="1"/>
  <c r="R375" i="17"/>
  <c r="I375" i="118" s="1"/>
  <c r="S374" i="17"/>
  <c r="J374" i="118" s="1"/>
  <c r="R374" i="17"/>
  <c r="I374" i="118" s="1"/>
  <c r="S373" i="17"/>
  <c r="J373" i="118" s="1"/>
  <c r="R373" i="17"/>
  <c r="I373" i="118" s="1"/>
  <c r="S372" i="17"/>
  <c r="J372" i="118" s="1"/>
  <c r="R372" i="17"/>
  <c r="I372" i="118" s="1"/>
  <c r="S371" i="17"/>
  <c r="J371" i="118" s="1"/>
  <c r="R371" i="17"/>
  <c r="I371" i="118" s="1"/>
  <c r="S370" i="17"/>
  <c r="J370" i="118" s="1"/>
  <c r="R370" i="17"/>
  <c r="I370" i="118" s="1"/>
  <c r="S369" i="17"/>
  <c r="J369" i="118" s="1"/>
  <c r="R369" i="17"/>
  <c r="I369" i="118" s="1"/>
  <c r="S368" i="17"/>
  <c r="J368" i="118" s="1"/>
  <c r="R368" i="17"/>
  <c r="I368" i="118" s="1"/>
  <c r="S367" i="17"/>
  <c r="J367" i="118" s="1"/>
  <c r="R367" i="17"/>
  <c r="I367" i="118" s="1"/>
  <c r="S366" i="17"/>
  <c r="J366" i="118" s="1"/>
  <c r="R366" i="17"/>
  <c r="I366" i="118" s="1"/>
  <c r="S365" i="17"/>
  <c r="J365" i="118" s="1"/>
  <c r="R365" i="17"/>
  <c r="I365" i="118" s="1"/>
  <c r="S364" i="17"/>
  <c r="J364" i="118" s="1"/>
  <c r="R364" i="17"/>
  <c r="I364" i="118" s="1"/>
  <c r="S363" i="17"/>
  <c r="J363" i="118" s="1"/>
  <c r="R363" i="17"/>
  <c r="I363" i="118" s="1"/>
  <c r="S362" i="17"/>
  <c r="J362" i="118" s="1"/>
  <c r="R362" i="17"/>
  <c r="I362" i="118" s="1"/>
  <c r="S361" i="17"/>
  <c r="J361" i="118" s="1"/>
  <c r="R361" i="17"/>
  <c r="I361" i="118" s="1"/>
  <c r="S360" i="17"/>
  <c r="J360" i="118" s="1"/>
  <c r="R360" i="17"/>
  <c r="I360" i="118" s="1"/>
  <c r="S359" i="17"/>
  <c r="J359" i="118" s="1"/>
  <c r="R359" i="17"/>
  <c r="I359" i="118" s="1"/>
  <c r="S357" i="17"/>
  <c r="J357" i="118" s="1"/>
  <c r="R357" i="17"/>
  <c r="I357" i="118" s="1"/>
  <c r="S356" i="17"/>
  <c r="J356" i="118" s="1"/>
  <c r="R356" i="17"/>
  <c r="I356" i="118" s="1"/>
  <c r="S355" i="17"/>
  <c r="J355" i="118" s="1"/>
  <c r="R355" i="17"/>
  <c r="I355" i="118" s="1"/>
  <c r="S354" i="17"/>
  <c r="J354" i="118" s="1"/>
  <c r="R354" i="17"/>
  <c r="I354" i="118" s="1"/>
  <c r="S353" i="17"/>
  <c r="J353" i="118" s="1"/>
  <c r="R353" i="17"/>
  <c r="I353" i="118" s="1"/>
  <c r="S352" i="17"/>
  <c r="J352" i="118" s="1"/>
  <c r="R352" i="17"/>
  <c r="I352" i="118" s="1"/>
  <c r="S351" i="17"/>
  <c r="J351" i="118" s="1"/>
  <c r="R351" i="17"/>
  <c r="I351" i="118" s="1"/>
  <c r="S350" i="17"/>
  <c r="J350" i="118" s="1"/>
  <c r="R350" i="17"/>
  <c r="S349"/>
  <c r="J349" i="118" s="1"/>
  <c r="R349" i="17"/>
  <c r="I349" i="118" s="1"/>
  <c r="S348" i="17"/>
  <c r="J348" i="118" s="1"/>
  <c r="R348" i="17"/>
  <c r="I348" i="118" s="1"/>
  <c r="S347" i="17"/>
  <c r="J347" i="118" s="1"/>
  <c r="R347" i="17"/>
  <c r="I347" i="118" s="1"/>
  <c r="S346" i="17"/>
  <c r="J346" i="118" s="1"/>
  <c r="R346" i="17"/>
  <c r="I346" i="118" s="1"/>
  <c r="S343" i="17"/>
  <c r="J343" i="118" s="1"/>
  <c r="R343" i="17"/>
  <c r="I343" i="118" s="1"/>
  <c r="S342" i="17"/>
  <c r="R342"/>
  <c r="I342" i="118" s="1"/>
  <c r="S341" i="17"/>
  <c r="J341" i="118" s="1"/>
  <c r="R341" i="17"/>
  <c r="I341" i="118" s="1"/>
  <c r="S338" i="17"/>
  <c r="J338" i="118" s="1"/>
  <c r="R338" i="17"/>
  <c r="I338" i="118" s="1"/>
  <c r="S337" i="17"/>
  <c r="J337" i="118" s="1"/>
  <c r="R337" i="17"/>
  <c r="I337" i="118" s="1"/>
  <c r="S336" i="17"/>
  <c r="J336" i="118" s="1"/>
  <c r="R336" i="17"/>
  <c r="I336" i="118" s="1"/>
  <c r="S335" i="17"/>
  <c r="J335" i="118" s="1"/>
  <c r="R335" i="17"/>
  <c r="I335" i="118" s="1"/>
  <c r="S334" i="17"/>
  <c r="J334" i="118" s="1"/>
  <c r="R334" i="17"/>
  <c r="I334" i="118" s="1"/>
  <c r="S332" i="17"/>
  <c r="J332" i="118" s="1"/>
  <c r="R332" i="17"/>
  <c r="I332" i="118" s="1"/>
  <c r="S331" i="17"/>
  <c r="J331" i="118" s="1"/>
  <c r="R331" i="17"/>
  <c r="I331" i="118" s="1"/>
  <c r="S330" i="17"/>
  <c r="J330" i="118" s="1"/>
  <c r="R330" i="17"/>
  <c r="I330" i="118" s="1"/>
  <c r="S329" i="17"/>
  <c r="J329" i="118" s="1"/>
  <c r="R329" i="17"/>
  <c r="I329" i="118" s="1"/>
  <c r="S328" i="17"/>
  <c r="J328" i="118" s="1"/>
  <c r="R328" i="17"/>
  <c r="I328" i="118" s="1"/>
  <c r="S327" i="17"/>
  <c r="J327" i="118" s="1"/>
  <c r="R327" i="17"/>
  <c r="I327" i="118" s="1"/>
  <c r="S325" i="17"/>
  <c r="R325"/>
  <c r="S324"/>
  <c r="R324"/>
  <c r="I324" i="118" s="1"/>
  <c r="S323" i="17"/>
  <c r="R323"/>
  <c r="S322"/>
  <c r="R322"/>
  <c r="S321"/>
  <c r="R321"/>
  <c r="S320"/>
  <c r="R320"/>
  <c r="S319"/>
  <c r="R319"/>
  <c r="S318"/>
  <c r="R318"/>
  <c r="S317"/>
  <c r="J317" i="118" s="1"/>
  <c r="R317" i="17"/>
  <c r="I317" i="118" s="1"/>
  <c r="S316" i="17"/>
  <c r="R316"/>
  <c r="I316" i="118" s="1"/>
  <c r="S315" i="17"/>
  <c r="R315"/>
  <c r="S314"/>
  <c r="R314"/>
  <c r="I314" i="118" s="1"/>
  <c r="S313" i="17"/>
  <c r="J313" i="118" s="1"/>
  <c r="R313" i="17"/>
  <c r="S312"/>
  <c r="R312"/>
  <c r="S311"/>
  <c r="R311"/>
  <c r="S310"/>
  <c r="R310"/>
  <c r="S309"/>
  <c r="Y309"/>
  <c r="S308"/>
  <c r="R308"/>
  <c r="I308" i="118" s="1"/>
  <c r="S307" i="17"/>
  <c r="J307" i="118" s="1"/>
  <c r="R307" i="17"/>
  <c r="I307" i="118" s="1"/>
  <c r="S306" i="17"/>
  <c r="J306" i="118" s="1"/>
  <c r="R306" i="17"/>
  <c r="S305"/>
  <c r="R305"/>
  <c r="S304"/>
  <c r="R304"/>
  <c r="I304" i="118" s="1"/>
  <c r="S303" i="17"/>
  <c r="R303"/>
  <c r="S302"/>
  <c r="R302"/>
  <c r="S301"/>
  <c r="R301"/>
  <c r="S300"/>
  <c r="R300"/>
  <c r="S299"/>
  <c r="R299"/>
  <c r="S298"/>
  <c r="R298"/>
  <c r="I298" i="118" s="1"/>
  <c r="S297" i="17"/>
  <c r="J297" i="118" s="1"/>
  <c r="R297" i="17"/>
  <c r="S296"/>
  <c r="R296"/>
  <c r="I296" i="118" s="1"/>
  <c r="S295" i="17"/>
  <c r="R295"/>
  <c r="S294"/>
  <c r="R294"/>
  <c r="S293"/>
  <c r="R293"/>
  <c r="S292"/>
  <c r="R292"/>
  <c r="S291"/>
  <c r="R291"/>
  <c r="S290"/>
  <c r="R290"/>
  <c r="S289"/>
  <c r="R289"/>
  <c r="S288"/>
  <c r="R288"/>
  <c r="I288" i="118" s="1"/>
  <c r="S287" i="17"/>
  <c r="R287"/>
  <c r="S286"/>
  <c r="R286"/>
  <c r="I286" i="118" s="1"/>
  <c r="S285" i="17"/>
  <c r="R285"/>
  <c r="S284"/>
  <c r="R284"/>
  <c r="S283"/>
  <c r="R283"/>
  <c r="S282"/>
  <c r="R282"/>
  <c r="S281"/>
  <c r="J281" i="118" s="1"/>
  <c r="R281" i="17"/>
  <c r="S280"/>
  <c r="R280"/>
  <c r="I280" i="118" s="1"/>
  <c r="S279" i="17"/>
  <c r="R279"/>
  <c r="S278"/>
  <c r="J278" i="118" s="1"/>
  <c r="R278" i="17"/>
  <c r="I278" i="118" s="1"/>
  <c r="S277" i="17"/>
  <c r="J277" i="118" s="1"/>
  <c r="R277" i="17"/>
  <c r="I277" i="118" s="1"/>
  <c r="S275" i="17"/>
  <c r="J275" i="118" s="1"/>
  <c r="R275" i="17"/>
  <c r="I275" i="118" s="1"/>
  <c r="S274" i="17"/>
  <c r="J274" i="118" s="1"/>
  <c r="R274" i="17"/>
  <c r="I274" i="118" s="1"/>
  <c r="S273" i="17"/>
  <c r="J273" i="118" s="1"/>
  <c r="R273" i="17"/>
  <c r="I273" i="118" s="1"/>
  <c r="S271" i="17"/>
  <c r="J271" i="118" s="1"/>
  <c r="R271" i="17"/>
  <c r="I271" i="118" s="1"/>
  <c r="S270" i="17"/>
  <c r="R270"/>
  <c r="I270" i="118" s="1"/>
  <c r="S269" i="17"/>
  <c r="J269" i="118" s="1"/>
  <c r="R269" i="17"/>
  <c r="I269" i="118" s="1"/>
  <c r="S268" i="17"/>
  <c r="J268" i="118" s="1"/>
  <c r="R268" i="17"/>
  <c r="I268" i="118" s="1"/>
  <c r="S267" i="17"/>
  <c r="J267" i="118" s="1"/>
  <c r="R267" i="17"/>
  <c r="I267" i="118" s="1"/>
  <c r="S266" i="17"/>
  <c r="J266" i="118" s="1"/>
  <c r="R266" i="17"/>
  <c r="I266" i="118" s="1"/>
  <c r="S264" i="17"/>
  <c r="R264"/>
  <c r="S263"/>
  <c r="J263" i="118" s="1"/>
  <c r="R263" i="17"/>
  <c r="I263" i="118" s="1"/>
  <c r="S262" i="17"/>
  <c r="J262" i="118" s="1"/>
  <c r="R262" i="17"/>
  <c r="I262" i="118" s="1"/>
  <c r="S260" i="17"/>
  <c r="R260"/>
  <c r="S259"/>
  <c r="J259" i="118" s="1"/>
  <c r="R259" i="17"/>
  <c r="I259" i="118" s="1"/>
  <c r="S257" i="17"/>
  <c r="J257" i="118" s="1"/>
  <c r="R257" i="17"/>
  <c r="I257" i="118" s="1"/>
  <c r="S256" i="17"/>
  <c r="J256" i="118" s="1"/>
  <c r="R256" i="17"/>
  <c r="I256" i="118" s="1"/>
  <c r="S255" i="17"/>
  <c r="J255" i="118" s="1"/>
  <c r="R255" i="17"/>
  <c r="I255" i="118" s="1"/>
  <c r="S253" i="17"/>
  <c r="J253" i="118" s="1"/>
  <c r="R253" i="17"/>
  <c r="I253" i="118" s="1"/>
  <c r="S252" i="17"/>
  <c r="J252" i="118" s="1"/>
  <c r="R252" i="17"/>
  <c r="I252" i="118" s="1"/>
  <c r="S251" i="17"/>
  <c r="J251" i="118" s="1"/>
  <c r="R251" i="17"/>
  <c r="I251" i="118" s="1"/>
  <c r="S249" i="17"/>
  <c r="J249" i="118" s="1"/>
  <c r="R249" i="17"/>
  <c r="I249" i="118" s="1"/>
  <c r="S248" i="17"/>
  <c r="J248" i="118" s="1"/>
  <c r="R248" i="17"/>
  <c r="I248" i="118" s="1"/>
  <c r="S247" i="17"/>
  <c r="J247" i="118" s="1"/>
  <c r="R247" i="17"/>
  <c r="I247" i="118" s="1"/>
  <c r="S246" i="17"/>
  <c r="J246" i="118" s="1"/>
  <c r="R246" i="17"/>
  <c r="I246" i="118" s="1"/>
  <c r="S245" i="17"/>
  <c r="J245" i="118" s="1"/>
  <c r="R245" i="17"/>
  <c r="I245" i="118" s="1"/>
  <c r="S244" i="17"/>
  <c r="J244" i="118" s="1"/>
  <c r="R244" i="17"/>
  <c r="I244" i="118" s="1"/>
  <c r="S242" i="17"/>
  <c r="J242" i="118" s="1"/>
  <c r="R242" i="17"/>
  <c r="I242" i="118" s="1"/>
  <c r="S241" i="17"/>
  <c r="J241" i="118" s="1"/>
  <c r="R241" i="17"/>
  <c r="I241" i="118" s="1"/>
  <c r="S240" i="17"/>
  <c r="J240" i="118" s="1"/>
  <c r="R240" i="17"/>
  <c r="I240" i="118" s="1"/>
  <c r="S238" i="17"/>
  <c r="J238" i="118" s="1"/>
  <c r="R238" i="17"/>
  <c r="I238" i="118" s="1"/>
  <c r="S237" i="17"/>
  <c r="J237" i="118" s="1"/>
  <c r="R237" i="17"/>
  <c r="I237" i="118" s="1"/>
  <c r="S236" i="17"/>
  <c r="J236" i="118" s="1"/>
  <c r="R236" i="17"/>
  <c r="I236" i="118" s="1"/>
  <c r="S235" i="17"/>
  <c r="J235" i="118" s="1"/>
  <c r="R235" i="17"/>
  <c r="I235" i="118" s="1"/>
  <c r="S233" i="17"/>
  <c r="J233" i="118" s="1"/>
  <c r="R233" i="17"/>
  <c r="I233" i="118" s="1"/>
  <c r="S232" i="17"/>
  <c r="J232" i="118" s="1"/>
  <c r="R232" i="17"/>
  <c r="I232" i="118" s="1"/>
  <c r="S231" i="17"/>
  <c r="J231" i="118" s="1"/>
  <c r="R231" i="17"/>
  <c r="I231" i="118" s="1"/>
  <c r="S230" i="17"/>
  <c r="J230" i="118" s="1"/>
  <c r="R230" i="17"/>
  <c r="I230" i="118" s="1"/>
  <c r="S229" i="17"/>
  <c r="J229" i="118" s="1"/>
  <c r="R229" i="17"/>
  <c r="I229" i="118" s="1"/>
  <c r="S228" i="17"/>
  <c r="J228" i="118" s="1"/>
  <c r="R228" i="17"/>
  <c r="I228" i="118" s="1"/>
  <c r="S227" i="17"/>
  <c r="J227" i="118" s="1"/>
  <c r="R227" i="17"/>
  <c r="I227" i="118" s="1"/>
  <c r="S226" i="17"/>
  <c r="J226" i="118" s="1"/>
  <c r="R226" i="17"/>
  <c r="I226" i="118" s="1"/>
  <c r="S224" i="17"/>
  <c r="J224" i="118" s="1"/>
  <c r="R224" i="17"/>
  <c r="I224" i="118" s="1"/>
  <c r="S223" i="17"/>
  <c r="J223" i="118" s="1"/>
  <c r="R223" i="17"/>
  <c r="I223" i="118" s="1"/>
  <c r="S222" i="17"/>
  <c r="J222" i="118" s="1"/>
  <c r="R222" i="17"/>
  <c r="I222" i="118" s="1"/>
  <c r="S221" i="17"/>
  <c r="J221" i="118" s="1"/>
  <c r="R221" i="17"/>
  <c r="I221" i="118" s="1"/>
  <c r="S220" i="17"/>
  <c r="J220" i="118" s="1"/>
  <c r="R220" i="17"/>
  <c r="I220" i="118" s="1"/>
  <c r="S219" i="17"/>
  <c r="J219" i="118" s="1"/>
  <c r="R219" i="17"/>
  <c r="I219" i="118" s="1"/>
  <c r="S218" i="17"/>
  <c r="J218" i="118" s="1"/>
  <c r="R218" i="17"/>
  <c r="I218" i="118" s="1"/>
  <c r="S217" i="17"/>
  <c r="J217" i="118" s="1"/>
  <c r="R217" i="17"/>
  <c r="I217" i="118" s="1"/>
  <c r="S216" i="17"/>
  <c r="J216" i="118" s="1"/>
  <c r="R216" i="17"/>
  <c r="I216" i="118" s="1"/>
  <c r="S215" i="17"/>
  <c r="J215" i="118" s="1"/>
  <c r="R215" i="17"/>
  <c r="I215" i="118" s="1"/>
  <c r="S214" i="17"/>
  <c r="J214" i="118" s="1"/>
  <c r="R214" i="17"/>
  <c r="I214" i="118" s="1"/>
  <c r="S213" i="17"/>
  <c r="J213" i="118" s="1"/>
  <c r="R213" i="17"/>
  <c r="I213" i="118" s="1"/>
  <c r="S212" i="17"/>
  <c r="J212" i="118" s="1"/>
  <c r="R212" i="17"/>
  <c r="I212" i="118" s="1"/>
  <c r="S210" i="17"/>
  <c r="J210" i="118" s="1"/>
  <c r="R210" i="17"/>
  <c r="I210" i="118" s="1"/>
  <c r="S209" i="17"/>
  <c r="J209" i="118" s="1"/>
  <c r="R209" i="17"/>
  <c r="I209" i="118" s="1"/>
  <c r="S208" i="17"/>
  <c r="J208" i="118" s="1"/>
  <c r="R208" i="17"/>
  <c r="I208" i="118" s="1"/>
  <c r="S207" i="17"/>
  <c r="J207" i="118" s="1"/>
  <c r="R207" i="17"/>
  <c r="I207" i="118" s="1"/>
  <c r="S206" i="17"/>
  <c r="J206" i="118" s="1"/>
  <c r="R206" i="17"/>
  <c r="I206" i="118" s="1"/>
  <c r="S205" i="17"/>
  <c r="J205" i="118" s="1"/>
  <c r="R205" i="17"/>
  <c r="I205" i="118" s="1"/>
  <c r="S204" i="17"/>
  <c r="J204" i="118" s="1"/>
  <c r="R204" i="17"/>
  <c r="I204" i="118" s="1"/>
  <c r="S203" i="17"/>
  <c r="J203" i="118" s="1"/>
  <c r="R203" i="17"/>
  <c r="I203" i="118" s="1"/>
  <c r="S202" i="17"/>
  <c r="J202" i="118" s="1"/>
  <c r="R202" i="17"/>
  <c r="I202" i="118" s="1"/>
  <c r="S201" i="17"/>
  <c r="J201" i="118" s="1"/>
  <c r="R201" i="17"/>
  <c r="I201" i="118" s="1"/>
  <c r="S200" i="17"/>
  <c r="J200" i="118" s="1"/>
  <c r="R200" i="17"/>
  <c r="I200" i="118" s="1"/>
  <c r="S199" i="17"/>
  <c r="J199" i="118" s="1"/>
  <c r="R199" i="17"/>
  <c r="I199" i="118" s="1"/>
  <c r="S198" i="17"/>
  <c r="J198" i="118" s="1"/>
  <c r="R198" i="17"/>
  <c r="I198" i="118" s="1"/>
  <c r="S197" i="17"/>
  <c r="J197" i="118" s="1"/>
  <c r="R197" i="17"/>
  <c r="I197" i="118" s="1"/>
  <c r="S196" i="17"/>
  <c r="J196" i="118" s="1"/>
  <c r="R196" i="17"/>
  <c r="I196" i="118" s="1"/>
  <c r="S195" i="17"/>
  <c r="J195" i="118" s="1"/>
  <c r="R195" i="17"/>
  <c r="I195" i="118" s="1"/>
  <c r="S194" i="17"/>
  <c r="J194" i="118" s="1"/>
  <c r="R194" i="17"/>
  <c r="I194" i="118" s="1"/>
  <c r="S193" i="17"/>
  <c r="J193" i="118" s="1"/>
  <c r="R193" i="17"/>
  <c r="I193" i="118" s="1"/>
  <c r="S192" i="17"/>
  <c r="J192" i="118" s="1"/>
  <c r="R192" i="17"/>
  <c r="I192" i="118" s="1"/>
  <c r="S191" i="17"/>
  <c r="J191" i="118" s="1"/>
  <c r="R191" i="17"/>
  <c r="I191" i="118" s="1"/>
  <c r="S190" i="17"/>
  <c r="J190" i="118" s="1"/>
  <c r="R190" i="17"/>
  <c r="I190" i="118" s="1"/>
  <c r="S189" i="17"/>
  <c r="J189" i="118" s="1"/>
  <c r="R189" i="17"/>
  <c r="I189" i="118" s="1"/>
  <c r="S185" i="17"/>
  <c r="J185" i="118" s="1"/>
  <c r="R185" i="17"/>
  <c r="I185" i="118" s="1"/>
  <c r="S184" i="17"/>
  <c r="J184" i="118" s="1"/>
  <c r="R184" i="17"/>
  <c r="I184" i="118" s="1"/>
  <c r="S183" i="17"/>
  <c r="J183" i="118" s="1"/>
  <c r="R183" i="17"/>
  <c r="I183" i="118" s="1"/>
  <c r="S182" i="17"/>
  <c r="J182" i="118" s="1"/>
  <c r="R182" i="17"/>
  <c r="I182" i="118" s="1"/>
  <c r="S181" i="17"/>
  <c r="J181" i="118" s="1"/>
  <c r="R181" i="17"/>
  <c r="I181" i="118" s="1"/>
  <c r="S180" i="17"/>
  <c r="J180" i="118" s="1"/>
  <c r="R180" i="17"/>
  <c r="I180" i="118" s="1"/>
  <c r="S179" i="17"/>
  <c r="J179" i="118" s="1"/>
  <c r="R179" i="17"/>
  <c r="I179" i="118" s="1"/>
  <c r="S178" i="17"/>
  <c r="J178" i="118" s="1"/>
  <c r="R178" i="17"/>
  <c r="I178" i="118" s="1"/>
  <c r="S177" i="17"/>
  <c r="J177" i="118" s="1"/>
  <c r="R177" i="17"/>
  <c r="I177" i="118" s="1"/>
  <c r="S176" i="17"/>
  <c r="J176" i="118" s="1"/>
  <c r="R176" i="17"/>
  <c r="I176" i="118" s="1"/>
  <c r="S175" i="17"/>
  <c r="J175" i="118" s="1"/>
  <c r="R175" i="17"/>
  <c r="I175" i="118" s="1"/>
  <c r="S174" i="17"/>
  <c r="J174" i="118" s="1"/>
  <c r="R174" i="17"/>
  <c r="I174" i="118" s="1"/>
  <c r="S173" i="17"/>
  <c r="J173" i="118" s="1"/>
  <c r="R173" i="17"/>
  <c r="I173" i="118" s="1"/>
  <c r="S172" i="17"/>
  <c r="J172" i="118" s="1"/>
  <c r="R172" i="17"/>
  <c r="I172" i="118" s="1"/>
  <c r="S171" i="17"/>
  <c r="J171" i="118" s="1"/>
  <c r="R171" i="17"/>
  <c r="I171" i="118" s="1"/>
  <c r="S170" i="17"/>
  <c r="J170" i="118" s="1"/>
  <c r="R170" i="17"/>
  <c r="I170" i="118" s="1"/>
  <c r="S169" i="17"/>
  <c r="J169" i="118" s="1"/>
  <c r="R169" i="17"/>
  <c r="I169" i="118" s="1"/>
  <c r="S168" i="17"/>
  <c r="J168" i="118" s="1"/>
  <c r="R168" i="17"/>
  <c r="I168" i="118" s="1"/>
  <c r="S167" i="17"/>
  <c r="J167" i="118" s="1"/>
  <c r="R167" i="17"/>
  <c r="I167" i="118" s="1"/>
  <c r="S164" i="17"/>
  <c r="J164" i="118" s="1"/>
  <c r="R164" i="17"/>
  <c r="I164" i="118" s="1"/>
  <c r="S163" i="17"/>
  <c r="J163" i="118" s="1"/>
  <c r="R163" i="17"/>
  <c r="I163" i="118" s="1"/>
  <c r="S162" i="17"/>
  <c r="J162" i="118" s="1"/>
  <c r="R162" i="17"/>
  <c r="I162" i="118" s="1"/>
  <c r="S161" i="17"/>
  <c r="J161" i="118" s="1"/>
  <c r="R161" i="17"/>
  <c r="I161" i="118" s="1"/>
  <c r="S160" i="17"/>
  <c r="J160" i="118" s="1"/>
  <c r="R160" i="17"/>
  <c r="I160" i="118" s="1"/>
  <c r="S159" i="17"/>
  <c r="J159" i="118" s="1"/>
  <c r="R159" i="17"/>
  <c r="I159" i="118" s="1"/>
  <c r="S158" i="17"/>
  <c r="J158" i="118" s="1"/>
  <c r="R158" i="17"/>
  <c r="I158" i="118" s="1"/>
  <c r="S157" i="17"/>
  <c r="J157" i="118" s="1"/>
  <c r="R157" i="17"/>
  <c r="I157" i="118" s="1"/>
  <c r="S156" i="17"/>
  <c r="J156" i="118" s="1"/>
  <c r="R156" i="17"/>
  <c r="I156" i="118" s="1"/>
  <c r="S155" i="17"/>
  <c r="J155" i="118" s="1"/>
  <c r="R155" i="17"/>
  <c r="I155" i="118" s="1"/>
  <c r="S154" i="17"/>
  <c r="J154" i="118" s="1"/>
  <c r="R154" i="17"/>
  <c r="I154" i="118" s="1"/>
  <c r="S153" i="17"/>
  <c r="J153" i="118" s="1"/>
  <c r="R153" i="17"/>
  <c r="I153" i="118" s="1"/>
  <c r="S152" i="17"/>
  <c r="J152" i="118" s="1"/>
  <c r="R152" i="17"/>
  <c r="I152" i="118" s="1"/>
  <c r="S151" i="17"/>
  <c r="J151" i="118" s="1"/>
  <c r="R151" i="17"/>
  <c r="I151" i="118" s="1"/>
  <c r="S150" i="17"/>
  <c r="J150" i="118" s="1"/>
  <c r="R150" i="17"/>
  <c r="I150" i="118" s="1"/>
  <c r="S149" i="17"/>
  <c r="J149" i="118" s="1"/>
  <c r="R149" i="17"/>
  <c r="I149" i="118" s="1"/>
  <c r="S148" i="17"/>
  <c r="J148" i="118" s="1"/>
  <c r="R148" i="17"/>
  <c r="I148" i="118" s="1"/>
  <c r="S147" i="17"/>
  <c r="J147" i="118" s="1"/>
  <c r="R147" i="17"/>
  <c r="I147" i="118" s="1"/>
  <c r="S146" i="17"/>
  <c r="J146" i="118" s="1"/>
  <c r="S145" i="17"/>
  <c r="J145" i="118" s="1"/>
  <c r="R145" i="17"/>
  <c r="I145" i="118" s="1"/>
  <c r="S143" i="17"/>
  <c r="J143" i="118" s="1"/>
  <c r="R143" i="17"/>
  <c r="I143" i="118" s="1"/>
  <c r="S142" i="17"/>
  <c r="J142" i="118" s="1"/>
  <c r="R142" i="17"/>
  <c r="I142" i="118" s="1"/>
  <c r="S141" i="17"/>
  <c r="J141" i="118" s="1"/>
  <c r="R141" i="17"/>
  <c r="I141" i="118" s="1"/>
  <c r="S139" i="17"/>
  <c r="J139" i="118" s="1"/>
  <c r="R139" i="17"/>
  <c r="I139" i="118" s="1"/>
  <c r="S138" i="17"/>
  <c r="J138" i="118" s="1"/>
  <c r="R138" i="17"/>
  <c r="I138" i="118" s="1"/>
  <c r="S137" i="17"/>
  <c r="J137" i="118" s="1"/>
  <c r="R137" i="17"/>
  <c r="I137" i="118" s="1"/>
  <c r="S136" i="17"/>
  <c r="J136" i="118" s="1"/>
  <c r="R136" i="17"/>
  <c r="I136" i="118" s="1"/>
  <c r="S135" i="17"/>
  <c r="J135" i="118" s="1"/>
  <c r="R135" i="17"/>
  <c r="I135" i="118" s="1"/>
  <c r="S133" i="17"/>
  <c r="J133" i="118" s="1"/>
  <c r="R133" i="17"/>
  <c r="I133" i="118" s="1"/>
  <c r="S132" i="17"/>
  <c r="J132" i="118" s="1"/>
  <c r="R132" i="17"/>
  <c r="I132" i="118" s="1"/>
  <c r="S131" i="17"/>
  <c r="J131" i="118" s="1"/>
  <c r="R131" i="17"/>
  <c r="I131" i="118" s="1"/>
  <c r="S130" i="17"/>
  <c r="J130" i="118" s="1"/>
  <c r="R130" i="17"/>
  <c r="I130" i="118" s="1"/>
  <c r="S129" i="17"/>
  <c r="J129" i="118" s="1"/>
  <c r="R129" i="17"/>
  <c r="I129" i="118" s="1"/>
  <c r="S128" i="17"/>
  <c r="J128" i="118" s="1"/>
  <c r="R128" i="17"/>
  <c r="I128" i="118" s="1"/>
  <c r="S127" i="17"/>
  <c r="J127" i="118" s="1"/>
  <c r="R127" i="17"/>
  <c r="I127" i="118" s="1"/>
  <c r="S126" i="17"/>
  <c r="J126" i="118" s="1"/>
  <c r="R126" i="17"/>
  <c r="I126" i="118" s="1"/>
  <c r="S125" i="17"/>
  <c r="J125" i="118" s="1"/>
  <c r="R125" i="17"/>
  <c r="I125" i="118" s="1"/>
  <c r="S124" i="17"/>
  <c r="J124" i="118" s="1"/>
  <c r="R124" i="17"/>
  <c r="I124" i="118" s="1"/>
  <c r="S123" i="17"/>
  <c r="J123" i="118" s="1"/>
  <c r="R123" i="17"/>
  <c r="I123" i="118" s="1"/>
  <c r="S122" i="17"/>
  <c r="J122" i="118" s="1"/>
  <c r="R122" i="17"/>
  <c r="I122" i="118" s="1"/>
  <c r="S119" i="17"/>
  <c r="J119" i="118" s="1"/>
  <c r="R119" i="17"/>
  <c r="I119" i="118" s="1"/>
  <c r="S118" i="17"/>
  <c r="J118" i="118" s="1"/>
  <c r="R118" i="17"/>
  <c r="I118" i="118" s="1"/>
  <c r="S117" i="17"/>
  <c r="J117" i="118" s="1"/>
  <c r="R117" i="17"/>
  <c r="I117" i="118" s="1"/>
  <c r="S116" i="17"/>
  <c r="J116" i="118" s="1"/>
  <c r="R116" i="17"/>
  <c r="I116" i="118" s="1"/>
  <c r="S115" i="17"/>
  <c r="J115" i="118" s="1"/>
  <c r="R115" i="17"/>
  <c r="I115" i="118" s="1"/>
  <c r="S113" i="17"/>
  <c r="J113" i="118" s="1"/>
  <c r="R113" i="17"/>
  <c r="I113" i="118" s="1"/>
  <c r="S112" i="17"/>
  <c r="J112" i="118" s="1"/>
  <c r="R112" i="17"/>
  <c r="I112" i="118" s="1"/>
  <c r="S111" i="17"/>
  <c r="J111" i="118" s="1"/>
  <c r="R111" i="17"/>
  <c r="I111" i="118" s="1"/>
  <c r="S110" i="17"/>
  <c r="J110" i="118" s="1"/>
  <c r="R110" i="17"/>
  <c r="I110" i="118" s="1"/>
  <c r="S109" i="17"/>
  <c r="J109" i="118" s="1"/>
  <c r="R109" i="17"/>
  <c r="I109" i="118" s="1"/>
  <c r="S107" i="17"/>
  <c r="R107"/>
  <c r="I107" i="118" s="1"/>
  <c r="S106" i="17"/>
  <c r="R106"/>
  <c r="I106" i="118" s="1"/>
  <c r="S105" i="17"/>
  <c r="R105"/>
  <c r="I105" i="118" s="1"/>
  <c r="S104" i="17"/>
  <c r="J104" i="118" s="1"/>
  <c r="R104" i="17"/>
  <c r="I104" i="118" s="1"/>
  <c r="S103" i="17"/>
  <c r="J103" i="118" s="1"/>
  <c r="R103" i="17"/>
  <c r="I103" i="118" s="1"/>
  <c r="S101" i="17"/>
  <c r="J101" i="118" s="1"/>
  <c r="R101" i="17"/>
  <c r="I101" i="118" s="1"/>
  <c r="S100" i="17"/>
  <c r="R100"/>
  <c r="S99"/>
  <c r="R99"/>
  <c r="I99" i="118" s="1"/>
  <c r="S98" i="17"/>
  <c r="J98" i="118" s="1"/>
  <c r="R98" i="17"/>
  <c r="I98" i="118" s="1"/>
  <c r="S97" i="17"/>
  <c r="J97" i="118" s="1"/>
  <c r="R97" i="17"/>
  <c r="I97" i="118" s="1"/>
  <c r="S95" i="17"/>
  <c r="J95" i="118" s="1"/>
  <c r="R95" i="17"/>
  <c r="I95" i="118" s="1"/>
  <c r="S94" i="17"/>
  <c r="J94" i="118" s="1"/>
  <c r="R94" i="17"/>
  <c r="I94" i="118" s="1"/>
  <c r="S93" i="17"/>
  <c r="J93" i="118" s="1"/>
  <c r="R93" i="17"/>
  <c r="I93" i="118" s="1"/>
  <c r="S92" i="17"/>
  <c r="J92" i="118" s="1"/>
  <c r="R92" i="17"/>
  <c r="I92" i="118" s="1"/>
  <c r="S91" i="17"/>
  <c r="J91" i="118" s="1"/>
  <c r="R91" i="17"/>
  <c r="I91" i="118" s="1"/>
  <c r="S89" i="17"/>
  <c r="J89" i="118" s="1"/>
  <c r="R89" i="17"/>
  <c r="I89" i="118" s="1"/>
  <c r="S88" i="17"/>
  <c r="J88" i="118" s="1"/>
  <c r="R88" i="17"/>
  <c r="I88" i="118" s="1"/>
  <c r="S87" i="17"/>
  <c r="J87" i="118" s="1"/>
  <c r="R87" i="17"/>
  <c r="I87" i="118" s="1"/>
  <c r="S86" i="17"/>
  <c r="J86" i="118" s="1"/>
  <c r="R86" i="17"/>
  <c r="I86" i="118" s="1"/>
  <c r="S85" i="17"/>
  <c r="J85" i="118" s="1"/>
  <c r="R85" i="17"/>
  <c r="I85" i="118" s="1"/>
  <c r="S84" i="17"/>
  <c r="J84" i="118" s="1"/>
  <c r="R84" i="17"/>
  <c r="I84" i="118" s="1"/>
  <c r="S82" i="17"/>
  <c r="R82"/>
  <c r="S80"/>
  <c r="J80" i="118" s="1"/>
  <c r="R80" i="17"/>
  <c r="I80" i="118" s="1"/>
  <c r="S79" i="17"/>
  <c r="J79" i="118" s="1"/>
  <c r="R79" i="17"/>
  <c r="I79" i="118" s="1"/>
  <c r="S78" i="17"/>
  <c r="J78" i="118" s="1"/>
  <c r="R78" i="17"/>
  <c r="I78" i="118" s="1"/>
  <c r="S75" i="17"/>
  <c r="J75" i="118" s="1"/>
  <c r="R75" i="17"/>
  <c r="I75" i="118" s="1"/>
  <c r="S74" i="17"/>
  <c r="J74" i="118" s="1"/>
  <c r="R74" i="17"/>
  <c r="I74" i="118" s="1"/>
  <c r="S73" i="17"/>
  <c r="J73" i="118" s="1"/>
  <c r="R73" i="17"/>
  <c r="I73" i="118" s="1"/>
  <c r="S72" i="17"/>
  <c r="J72" i="118" s="1"/>
  <c r="R72" i="17"/>
  <c r="I72" i="118" s="1"/>
  <c r="S71" i="17"/>
  <c r="J71" i="118" s="1"/>
  <c r="R71" i="17"/>
  <c r="I71" i="118" s="1"/>
  <c r="S70" i="17"/>
  <c r="J70" i="118" s="1"/>
  <c r="R70" i="17"/>
  <c r="I70" i="118" s="1"/>
  <c r="S69" i="17"/>
  <c r="J69" i="118" s="1"/>
  <c r="R69" i="17"/>
  <c r="I69" i="118" s="1"/>
  <c r="S68" i="17"/>
  <c r="J68" i="118" s="1"/>
  <c r="R68" i="17"/>
  <c r="I68" i="118" s="1"/>
  <c r="S67" i="17"/>
  <c r="J67" i="118" s="1"/>
  <c r="R67" i="17"/>
  <c r="I67" i="118" s="1"/>
  <c r="S66" i="17"/>
  <c r="J66" i="118" s="1"/>
  <c r="R66" i="17"/>
  <c r="I66" i="118" s="1"/>
  <c r="S65" i="17"/>
  <c r="J65" i="118" s="1"/>
  <c r="R65" i="17"/>
  <c r="I65" i="118" s="1"/>
  <c r="S64" i="17"/>
  <c r="J64" i="118" s="1"/>
  <c r="R64" i="17"/>
  <c r="I64" i="118" s="1"/>
  <c r="S63" i="17"/>
  <c r="J63" i="118" s="1"/>
  <c r="R63" i="17"/>
  <c r="I63" i="118" s="1"/>
  <c r="S62" i="17"/>
  <c r="J62" i="118" s="1"/>
  <c r="R62" i="17"/>
  <c r="I62" i="118" s="1"/>
  <c r="S61" i="17"/>
  <c r="J61" i="118" s="1"/>
  <c r="R61" i="17"/>
  <c r="I61" i="118" s="1"/>
  <c r="S60" i="17"/>
  <c r="J60" i="118" s="1"/>
  <c r="R60" i="17"/>
  <c r="I60" i="118" s="1"/>
  <c r="S59" i="17"/>
  <c r="J59" i="118" s="1"/>
  <c r="R59" i="17"/>
  <c r="I59" i="118" s="1"/>
  <c r="S58" i="17"/>
  <c r="J58" i="118" s="1"/>
  <c r="R58" i="17"/>
  <c r="I58" i="118" s="1"/>
  <c r="S57" i="17"/>
  <c r="J57" i="118" s="1"/>
  <c r="R57" i="17"/>
  <c r="I57" i="118" s="1"/>
  <c r="S56" i="17"/>
  <c r="J56" i="118" s="1"/>
  <c r="R56" i="17"/>
  <c r="I56" i="118" s="1"/>
  <c r="S55" i="17"/>
  <c r="J55" i="118" s="1"/>
  <c r="R55" i="17"/>
  <c r="I55" i="118" s="1"/>
  <c r="S54" i="17"/>
  <c r="J54" i="118" s="1"/>
  <c r="R54" i="17"/>
  <c r="I54" i="118" s="1"/>
  <c r="S51" i="17"/>
  <c r="J51" i="118" s="1"/>
  <c r="R51" i="17"/>
  <c r="I51" i="118" s="1"/>
  <c r="S50" i="17"/>
  <c r="J50" i="118" s="1"/>
  <c r="R50" i="17"/>
  <c r="I50" i="118" s="1"/>
  <c r="S49" i="17"/>
  <c r="J49" i="118" s="1"/>
  <c r="R49" i="17"/>
  <c r="I49" i="118" s="1"/>
  <c r="S48" i="17"/>
  <c r="J48" i="118" s="1"/>
  <c r="R48" i="17"/>
  <c r="I48" i="118" s="1"/>
  <c r="S47" i="17"/>
  <c r="J47" i="118" s="1"/>
  <c r="R47" i="17"/>
  <c r="I47" i="118" s="1"/>
  <c r="S46" i="17"/>
  <c r="J46" i="118" s="1"/>
  <c r="R46" i="17"/>
  <c r="I46" i="118" s="1"/>
  <c r="S43" i="17"/>
  <c r="J43" i="118" s="1"/>
  <c r="R43" i="17"/>
  <c r="I43" i="118" s="1"/>
  <c r="S42" i="17"/>
  <c r="J42" i="118" s="1"/>
  <c r="R42" i="17"/>
  <c r="I42" i="118" s="1"/>
  <c r="S41" i="17"/>
  <c r="J41" i="118" s="1"/>
  <c r="R41" i="17"/>
  <c r="I41" i="118" s="1"/>
  <c r="S40" i="17"/>
  <c r="J40" i="118" s="1"/>
  <c r="R40" i="17"/>
  <c r="I40" i="118" s="1"/>
  <c r="S39" i="17"/>
  <c r="J39" i="118" s="1"/>
  <c r="R39" i="17"/>
  <c r="I39" i="118" s="1"/>
  <c r="S38" i="17"/>
  <c r="J38" i="118" s="1"/>
  <c r="R38" i="17"/>
  <c r="I38" i="118" s="1"/>
  <c r="S37" i="17"/>
  <c r="J37" i="118" s="1"/>
  <c r="R37" i="17"/>
  <c r="I37" i="118" s="1"/>
  <c r="S36" i="17"/>
  <c r="J36" i="118" s="1"/>
  <c r="R36" i="17"/>
  <c r="I36" i="118" s="1"/>
  <c r="S35" i="17"/>
  <c r="J35" i="118" s="1"/>
  <c r="R35" i="17"/>
  <c r="I35" i="118" s="1"/>
  <c r="S34" i="17"/>
  <c r="J34" i="118" s="1"/>
  <c r="R34" i="17"/>
  <c r="I34" i="118" s="1"/>
  <c r="S33" i="17"/>
  <c r="J33" i="118" s="1"/>
  <c r="R33" i="17"/>
  <c r="I33" i="118" s="1"/>
  <c r="S32" i="17"/>
  <c r="J32" i="118" s="1"/>
  <c r="R32" i="17"/>
  <c r="I32" i="118" s="1"/>
  <c r="S31" i="17"/>
  <c r="J31" i="118" s="1"/>
  <c r="R31" i="17"/>
  <c r="I31" i="118" s="1"/>
  <c r="S30" i="17"/>
  <c r="J30" i="118" s="1"/>
  <c r="R30" i="17"/>
  <c r="I30" i="118" s="1"/>
  <c r="S29" i="17"/>
  <c r="J29" i="118" s="1"/>
  <c r="R29" i="17"/>
  <c r="I29" i="118" s="1"/>
  <c r="S28" i="17"/>
  <c r="J28" i="118" s="1"/>
  <c r="R28" i="17"/>
  <c r="I28" i="118" s="1"/>
  <c r="S27" i="17"/>
  <c r="J27" i="118" s="1"/>
  <c r="R27" i="17"/>
  <c r="I27" i="118" s="1"/>
  <c r="S26" i="17"/>
  <c r="J26" i="118" s="1"/>
  <c r="R26" i="17"/>
  <c r="I26" i="118" s="1"/>
  <c r="S25" i="17"/>
  <c r="J25" i="118" s="1"/>
  <c r="R25" i="17"/>
  <c r="I25" i="118" s="1"/>
  <c r="S24" i="17"/>
  <c r="J24" i="118" s="1"/>
  <c r="R24" i="17"/>
  <c r="I24" i="118" s="1"/>
  <c r="S23" i="17"/>
  <c r="J23" i="118" s="1"/>
  <c r="R23" i="17"/>
  <c r="I23" i="118" s="1"/>
  <c r="S22" i="17"/>
  <c r="J22" i="118" s="1"/>
  <c r="R22" i="17"/>
  <c r="I22" i="118" s="1"/>
  <c r="S20" i="17"/>
  <c r="J20" i="118" s="1"/>
  <c r="R20" i="17"/>
  <c r="I20" i="118" s="1"/>
  <c r="S19" i="17"/>
  <c r="J19" i="118" s="1"/>
  <c r="R19" i="17"/>
  <c r="I19" i="118" s="1"/>
  <c r="S18" i="17"/>
  <c r="J18" i="118" s="1"/>
  <c r="R18" i="17"/>
  <c r="I18" i="118" s="1"/>
  <c r="S17" i="17"/>
  <c r="J17" i="118" s="1"/>
  <c r="R17" i="17"/>
  <c r="I17" i="118" s="1"/>
  <c r="S16" i="17"/>
  <c r="J16" i="118" s="1"/>
  <c r="R16" i="17"/>
  <c r="I16" i="118" s="1"/>
  <c r="S15" i="17"/>
  <c r="J15" i="118" s="1"/>
  <c r="R15" i="17"/>
  <c r="I15" i="118" s="1"/>
  <c r="S14" i="17"/>
  <c r="J14" i="118" s="1"/>
  <c r="R14" i="17"/>
  <c r="I14" i="118" s="1"/>
  <c r="S13" i="17"/>
  <c r="J13" i="118" s="1"/>
  <c r="R13" i="17"/>
  <c r="I13" i="118" s="1"/>
  <c r="S12" i="17"/>
  <c r="J12" i="118" s="1"/>
  <c r="R12" i="17"/>
  <c r="I12" i="118" s="1"/>
  <c r="S11" i="17"/>
  <c r="J11" i="118" s="1"/>
  <c r="R11" i="17"/>
  <c r="I11" i="118" s="1"/>
  <c r="S10" i="17"/>
  <c r="J10" i="118" s="1"/>
  <c r="R10" i="17"/>
  <c r="I10" i="118" s="1"/>
  <c r="S9" i="17"/>
  <c r="J9" i="118" s="1"/>
  <c r="R9" i="17"/>
  <c r="I9" i="118" s="1"/>
  <c r="S8" i="17"/>
  <c r="J8" i="118" s="1"/>
  <c r="R8" i="17"/>
  <c r="I8" i="118" s="1"/>
  <c r="M379" i="17"/>
  <c r="F379" i="118" s="1"/>
  <c r="L379" i="17"/>
  <c r="E379" i="118" s="1"/>
  <c r="M378" i="17"/>
  <c r="F378" i="118" s="1"/>
  <c r="L378" i="17"/>
  <c r="E378" i="118" s="1"/>
  <c r="M377" i="17"/>
  <c r="F377" i="118" s="1"/>
  <c r="L377" i="17"/>
  <c r="E377" i="118" s="1"/>
  <c r="M376" i="17"/>
  <c r="F376" i="118" s="1"/>
  <c r="L376" i="17"/>
  <c r="E376" i="118" s="1"/>
  <c r="M375" i="17"/>
  <c r="F375" i="118" s="1"/>
  <c r="L375" i="17"/>
  <c r="E375" i="118" s="1"/>
  <c r="M374" i="17"/>
  <c r="F374" i="118" s="1"/>
  <c r="L374" i="17"/>
  <c r="E374" i="118" s="1"/>
  <c r="M373" i="17"/>
  <c r="F373" i="118" s="1"/>
  <c r="L373" i="17"/>
  <c r="E373" i="118" s="1"/>
  <c r="M372" i="17"/>
  <c r="F372" i="118" s="1"/>
  <c r="L372" i="17"/>
  <c r="E372" i="118" s="1"/>
  <c r="M371" i="17"/>
  <c r="F371" i="118" s="1"/>
  <c r="L371" i="17"/>
  <c r="E371" i="118" s="1"/>
  <c r="M370" i="17"/>
  <c r="F370" i="118" s="1"/>
  <c r="L370" i="17"/>
  <c r="E370" i="118" s="1"/>
  <c r="M369" i="17"/>
  <c r="F369" i="118" s="1"/>
  <c r="L369" i="17"/>
  <c r="E369" i="118" s="1"/>
  <c r="M368" i="17"/>
  <c r="F368" i="118" s="1"/>
  <c r="L368" i="17"/>
  <c r="E368" i="118" s="1"/>
  <c r="M367" i="17"/>
  <c r="F367" i="118" s="1"/>
  <c r="L367" i="17"/>
  <c r="E367" i="118" s="1"/>
  <c r="M366" i="17"/>
  <c r="F366" i="118" s="1"/>
  <c r="L366" i="17"/>
  <c r="E366" i="118" s="1"/>
  <c r="M365" i="17"/>
  <c r="F365" i="118" s="1"/>
  <c r="L365" i="17"/>
  <c r="E365" i="118" s="1"/>
  <c r="M364" i="17"/>
  <c r="F364" i="118" s="1"/>
  <c r="L364" i="17"/>
  <c r="E364" i="118" s="1"/>
  <c r="M363" i="17"/>
  <c r="F363" i="118" s="1"/>
  <c r="L363" i="17"/>
  <c r="E363" i="118" s="1"/>
  <c r="M362" i="17"/>
  <c r="F362" i="118" s="1"/>
  <c r="L362" i="17"/>
  <c r="E362" i="118" s="1"/>
  <c r="M361" i="17"/>
  <c r="F361" i="118" s="1"/>
  <c r="L361" i="17"/>
  <c r="E361" i="118" s="1"/>
  <c r="M360" i="17"/>
  <c r="F360" i="118" s="1"/>
  <c r="L360" i="17"/>
  <c r="M359"/>
  <c r="F359" i="118" s="1"/>
  <c r="L359" i="17"/>
  <c r="E359" i="118" s="1"/>
  <c r="M357" i="17"/>
  <c r="F357" i="118" s="1"/>
  <c r="L357" i="17"/>
  <c r="E357" i="118" s="1"/>
  <c r="M356" i="17"/>
  <c r="F356" i="118" s="1"/>
  <c r="L356" i="17"/>
  <c r="E356" i="118" s="1"/>
  <c r="M355" i="17"/>
  <c r="F355" i="118" s="1"/>
  <c r="L355" i="17"/>
  <c r="E355" i="118" s="1"/>
  <c r="M354" i="17"/>
  <c r="F354" i="118" s="1"/>
  <c r="L354" i="17"/>
  <c r="E354" i="118" s="1"/>
  <c r="M353" i="17"/>
  <c r="F353" i="118" s="1"/>
  <c r="L353" i="17"/>
  <c r="E353" i="118" s="1"/>
  <c r="M352" i="17"/>
  <c r="F352" i="118" s="1"/>
  <c r="L352" i="17"/>
  <c r="E352" i="118" s="1"/>
  <c r="M351" i="17"/>
  <c r="F351" i="118" s="1"/>
  <c r="L351" i="17"/>
  <c r="E351" i="118" s="1"/>
  <c r="M350" i="17"/>
  <c r="F350" i="118" s="1"/>
  <c r="L350" i="17"/>
  <c r="E350" i="118" s="1"/>
  <c r="M349" i="17"/>
  <c r="F349" i="118" s="1"/>
  <c r="L349" i="17"/>
  <c r="E349" i="118" s="1"/>
  <c r="M348" i="17"/>
  <c r="F348" i="118" s="1"/>
  <c r="L348" i="17"/>
  <c r="E348" i="118" s="1"/>
  <c r="M347" i="17"/>
  <c r="F347" i="118" s="1"/>
  <c r="L347" i="17"/>
  <c r="E347" i="118" s="1"/>
  <c r="M346" i="17"/>
  <c r="F346" i="118" s="1"/>
  <c r="L346" i="17"/>
  <c r="E346" i="118" s="1"/>
  <c r="L342" i="17"/>
  <c r="E342" i="118" s="1"/>
  <c r="M341" i="17"/>
  <c r="F341" i="118" s="1"/>
  <c r="L341" i="17"/>
  <c r="E341" i="118" s="1"/>
  <c r="M338" i="17"/>
  <c r="F338" i="118" s="1"/>
  <c r="L338" i="17"/>
  <c r="E338" i="118" s="1"/>
  <c r="M337" i="17"/>
  <c r="F337" i="118" s="1"/>
  <c r="L337" i="17"/>
  <c r="E337" i="118" s="1"/>
  <c r="M336" i="17"/>
  <c r="F336" i="118" s="1"/>
  <c r="L336" i="17"/>
  <c r="E336" i="118" s="1"/>
  <c r="M335" i="17"/>
  <c r="F335" i="118" s="1"/>
  <c r="L335" i="17"/>
  <c r="E335" i="118" s="1"/>
  <c r="M334" i="17"/>
  <c r="F334" i="118" s="1"/>
  <c r="L334" i="17"/>
  <c r="E334" i="118" s="1"/>
  <c r="M332" i="17"/>
  <c r="F332" i="118" s="1"/>
  <c r="L332" i="17"/>
  <c r="E332" i="118" s="1"/>
  <c r="M331" i="17"/>
  <c r="F331" i="118" s="1"/>
  <c r="L331" i="17"/>
  <c r="E331" i="118" s="1"/>
  <c r="M330" i="17"/>
  <c r="L330"/>
  <c r="M329"/>
  <c r="F329" i="118" s="1"/>
  <c r="L329" i="17"/>
  <c r="E329" i="118" s="1"/>
  <c r="M328" i="17"/>
  <c r="F328" i="118" s="1"/>
  <c r="L328" i="17"/>
  <c r="E328" i="118" s="1"/>
  <c r="M327" i="17"/>
  <c r="F327" i="118" s="1"/>
  <c r="L327" i="17"/>
  <c r="E327" i="118" s="1"/>
  <c r="M325" i="17"/>
  <c r="F325" i="118" s="1"/>
  <c r="L325" i="17"/>
  <c r="E325" i="118" s="1"/>
  <c r="M324" i="17"/>
  <c r="F324" i="118" s="1"/>
  <c r="L324" i="17"/>
  <c r="E324" i="118" s="1"/>
  <c r="M323" i="17"/>
  <c r="F323" i="118" s="1"/>
  <c r="L323" i="17"/>
  <c r="E323" i="118" s="1"/>
  <c r="M322" i="17"/>
  <c r="L322"/>
  <c r="M321"/>
  <c r="F321" i="118" s="1"/>
  <c r="L321" i="17"/>
  <c r="E321" i="118" s="1"/>
  <c r="M320" i="17"/>
  <c r="F320" i="118" s="1"/>
  <c r="L320" i="17"/>
  <c r="E320" i="118" s="1"/>
  <c r="M319" i="17"/>
  <c r="F319" i="118" s="1"/>
  <c r="L319" i="17"/>
  <c r="E319" i="118" s="1"/>
  <c r="M318" i="17"/>
  <c r="F318" i="118" s="1"/>
  <c r="L318" i="17"/>
  <c r="E318" i="118" s="1"/>
  <c r="M317" i="17"/>
  <c r="L317"/>
  <c r="M316"/>
  <c r="F316" i="118" s="1"/>
  <c r="L316" i="17"/>
  <c r="E316" i="118" s="1"/>
  <c r="M315" i="17"/>
  <c r="F315" i="118" s="1"/>
  <c r="L315" i="17"/>
  <c r="E315" i="118" s="1"/>
  <c r="M314" i="17"/>
  <c r="F314" i="118" s="1"/>
  <c r="L314" i="17"/>
  <c r="E314" i="118" s="1"/>
  <c r="M313" i="17"/>
  <c r="L313"/>
  <c r="M312"/>
  <c r="F312" i="118" s="1"/>
  <c r="L312" i="17"/>
  <c r="E312" i="118" s="1"/>
  <c r="M311" i="17"/>
  <c r="F311" i="118" s="1"/>
  <c r="L311" i="17"/>
  <c r="E311" i="118" s="1"/>
  <c r="M310" i="17"/>
  <c r="F310" i="118" s="1"/>
  <c r="L310" i="17"/>
  <c r="E310" i="118" s="1"/>
  <c r="M309" i="17"/>
  <c r="L309"/>
  <c r="E309" i="118" s="1"/>
  <c r="M308" i="17"/>
  <c r="F308" i="118" s="1"/>
  <c r="L308" i="17"/>
  <c r="E308" i="118" s="1"/>
  <c r="M307" i="17"/>
  <c r="L307"/>
  <c r="M306"/>
  <c r="L306"/>
  <c r="M305"/>
  <c r="F305" i="118" s="1"/>
  <c r="L305" i="17"/>
  <c r="E305" i="118" s="1"/>
  <c r="M304" i="17"/>
  <c r="F304" i="118" s="1"/>
  <c r="L304" i="17"/>
  <c r="E304" i="118" s="1"/>
  <c r="M303" i="17"/>
  <c r="F303" i="118" s="1"/>
  <c r="L303" i="17"/>
  <c r="E303" i="118" s="1"/>
  <c r="M302" i="17"/>
  <c r="F302" i="118" s="1"/>
  <c r="L302" i="17"/>
  <c r="E302" i="118" s="1"/>
  <c r="M301" i="17"/>
  <c r="F301" i="118" s="1"/>
  <c r="L301" i="17"/>
  <c r="E301" i="118" s="1"/>
  <c r="M300" i="17"/>
  <c r="F300" i="118" s="1"/>
  <c r="L300" i="17"/>
  <c r="E300" i="118" s="1"/>
  <c r="M299" i="17"/>
  <c r="L299"/>
  <c r="E299" i="118" s="1"/>
  <c r="M298" i="17"/>
  <c r="F298" i="118" s="1"/>
  <c r="L298" i="17"/>
  <c r="E298" i="118" s="1"/>
  <c r="M297" i="17"/>
  <c r="F297" i="118" s="1"/>
  <c r="L297" i="17"/>
  <c r="E297" i="118" s="1"/>
  <c r="M296" i="17"/>
  <c r="F296" i="118" s="1"/>
  <c r="L296" i="17"/>
  <c r="E296" i="118" s="1"/>
  <c r="M295" i="17"/>
  <c r="F295" i="118" s="1"/>
  <c r="L295" i="17"/>
  <c r="E295" i="118" s="1"/>
  <c r="M294" i="17"/>
  <c r="F294" i="118" s="1"/>
  <c r="L294" i="17"/>
  <c r="E294" i="118" s="1"/>
  <c r="M293" i="17"/>
  <c r="F293" i="118" s="1"/>
  <c r="M292" i="17"/>
  <c r="F292" i="118" s="1"/>
  <c r="L292" i="17"/>
  <c r="E292" i="118" s="1"/>
  <c r="M291" i="17"/>
  <c r="F291" i="118" s="1"/>
  <c r="L291" i="17"/>
  <c r="E291" i="118" s="1"/>
  <c r="G291" s="1"/>
  <c r="M290" i="17"/>
  <c r="F290" i="118" s="1"/>
  <c r="L290" i="17"/>
  <c r="E290" i="118" s="1"/>
  <c r="M289" i="17"/>
  <c r="F289" i="118" s="1"/>
  <c r="L289" i="17"/>
  <c r="E289" i="118" s="1"/>
  <c r="M288" i="17"/>
  <c r="F288" i="118" s="1"/>
  <c r="L288" i="17"/>
  <c r="E288" i="118" s="1"/>
  <c r="M287" i="17"/>
  <c r="F287" i="118" s="1"/>
  <c r="L287" i="17"/>
  <c r="E287" i="118" s="1"/>
  <c r="M286" i="17"/>
  <c r="F286" i="118" s="1"/>
  <c r="L286" i="17"/>
  <c r="E286" i="118" s="1"/>
  <c r="M285" i="17"/>
  <c r="F285" i="118" s="1"/>
  <c r="L285" i="17"/>
  <c r="E285" i="118" s="1"/>
  <c r="M284" i="17"/>
  <c r="F284" i="118" s="1"/>
  <c r="L284" i="17"/>
  <c r="E284" i="118" s="1"/>
  <c r="M283" i="17"/>
  <c r="F283" i="118" s="1"/>
  <c r="L283" i="17"/>
  <c r="E283" i="118" s="1"/>
  <c r="M282" i="17"/>
  <c r="F282" i="118" s="1"/>
  <c r="L282" i="17"/>
  <c r="E282" i="118" s="1"/>
  <c r="M281" i="17"/>
  <c r="F281" i="118" s="1"/>
  <c r="L281" i="17"/>
  <c r="M280"/>
  <c r="F280" i="118" s="1"/>
  <c r="L280" i="17"/>
  <c r="E280" i="118" s="1"/>
  <c r="M279" i="17"/>
  <c r="F279" i="118" s="1"/>
  <c r="L279" i="17"/>
  <c r="E279" i="118" s="1"/>
  <c r="M278" i="17"/>
  <c r="F278" i="118" s="1"/>
  <c r="L278" i="17"/>
  <c r="E278" i="118" s="1"/>
  <c r="M277" i="17"/>
  <c r="F277" i="118" s="1"/>
  <c r="L277" i="17"/>
  <c r="E277" i="118" s="1"/>
  <c r="M275" i="17"/>
  <c r="F275" i="118" s="1"/>
  <c r="L275" i="17"/>
  <c r="E275" i="118" s="1"/>
  <c r="M274" i="17"/>
  <c r="F274" i="118" s="1"/>
  <c r="L274" i="17"/>
  <c r="E274" i="118" s="1"/>
  <c r="M273" i="17"/>
  <c r="F273" i="118" s="1"/>
  <c r="L273" i="17"/>
  <c r="E273" i="118" s="1"/>
  <c r="M271" i="17"/>
  <c r="F271" i="118" s="1"/>
  <c r="L271" i="17"/>
  <c r="E271" i="118" s="1"/>
  <c r="M270" i="17"/>
  <c r="F270" i="118" s="1"/>
  <c r="L270" i="17"/>
  <c r="E270" i="118" s="1"/>
  <c r="M269" i="17"/>
  <c r="F269" i="118" s="1"/>
  <c r="L269" i="17"/>
  <c r="E269" i="118" s="1"/>
  <c r="M268" i="17"/>
  <c r="F268" i="118" s="1"/>
  <c r="L268" i="17"/>
  <c r="E268" i="118" s="1"/>
  <c r="M267" i="17"/>
  <c r="F267" i="118" s="1"/>
  <c r="L267" i="17"/>
  <c r="M266"/>
  <c r="F266" i="118" s="1"/>
  <c r="L266" i="17"/>
  <c r="E266" i="118" s="1"/>
  <c r="M264" i="17"/>
  <c r="L264"/>
  <c r="M263"/>
  <c r="F263" i="118" s="1"/>
  <c r="L263" i="17"/>
  <c r="E263" i="118" s="1"/>
  <c r="M262" i="17"/>
  <c r="F262" i="118" s="1"/>
  <c r="L262" i="17"/>
  <c r="E262" i="118" s="1"/>
  <c r="M260" i="17"/>
  <c r="L260"/>
  <c r="M259"/>
  <c r="F259" i="118" s="1"/>
  <c r="L259" i="17"/>
  <c r="E259" i="118" s="1"/>
  <c r="M257" i="17"/>
  <c r="F257" i="118" s="1"/>
  <c r="L257" i="17"/>
  <c r="E257" i="118" s="1"/>
  <c r="M256" i="17"/>
  <c r="F256" i="118" s="1"/>
  <c r="L256" i="17"/>
  <c r="E256" i="118" s="1"/>
  <c r="M255" i="17"/>
  <c r="F255" i="118" s="1"/>
  <c r="L255" i="17"/>
  <c r="E255" i="118" s="1"/>
  <c r="M253" i="17"/>
  <c r="F253" i="118" s="1"/>
  <c r="L253" i="17"/>
  <c r="E253" i="118" s="1"/>
  <c r="M252" i="17"/>
  <c r="F252" i="118" s="1"/>
  <c r="L252" i="17"/>
  <c r="E252" i="118" s="1"/>
  <c r="M251" i="17"/>
  <c r="F251" i="118" s="1"/>
  <c r="L251" i="17"/>
  <c r="E251" i="118" s="1"/>
  <c r="M249" i="17"/>
  <c r="F249" i="118" s="1"/>
  <c r="L249" i="17"/>
  <c r="E249" i="118" s="1"/>
  <c r="M248" i="17"/>
  <c r="F248" i="118" s="1"/>
  <c r="L248" i="17"/>
  <c r="E248" i="118" s="1"/>
  <c r="M247" i="17"/>
  <c r="F247" i="118" s="1"/>
  <c r="L247" i="17"/>
  <c r="E247" i="118" s="1"/>
  <c r="M246" i="17"/>
  <c r="F246" i="118" s="1"/>
  <c r="L246" i="17"/>
  <c r="E246" i="118" s="1"/>
  <c r="M245" i="17"/>
  <c r="F245" i="118" s="1"/>
  <c r="L245" i="17"/>
  <c r="E245" i="118" s="1"/>
  <c r="M244" i="17"/>
  <c r="F244" i="118" s="1"/>
  <c r="L244" i="17"/>
  <c r="E244" i="118" s="1"/>
  <c r="M242" i="17"/>
  <c r="F242" i="118" s="1"/>
  <c r="L242" i="17"/>
  <c r="E242" i="118" s="1"/>
  <c r="M241" i="17"/>
  <c r="F241" i="118" s="1"/>
  <c r="L241" i="17"/>
  <c r="E241" i="118" s="1"/>
  <c r="M240" i="17"/>
  <c r="F240" i="118" s="1"/>
  <c r="L240" i="17"/>
  <c r="E240" i="118" s="1"/>
  <c r="M238" i="17"/>
  <c r="L238"/>
  <c r="E238" i="118" s="1"/>
  <c r="M237" i="17"/>
  <c r="L237"/>
  <c r="E237" i="118" s="1"/>
  <c r="M236" i="17"/>
  <c r="F236" i="118" s="1"/>
  <c r="L236" i="17"/>
  <c r="E236" i="118" s="1"/>
  <c r="M235" i="17"/>
  <c r="F235" i="118" s="1"/>
  <c r="L235" i="17"/>
  <c r="E235" i="118" s="1"/>
  <c r="M233" i="17"/>
  <c r="F233" i="118" s="1"/>
  <c r="L233" i="17"/>
  <c r="E233" i="118" s="1"/>
  <c r="M232" i="17"/>
  <c r="F232" i="118" s="1"/>
  <c r="L232" i="17"/>
  <c r="E232" i="118" s="1"/>
  <c r="M231" i="17"/>
  <c r="F231" i="118" s="1"/>
  <c r="L231" i="17"/>
  <c r="E231" i="118" s="1"/>
  <c r="M230" i="17"/>
  <c r="F230" i="118" s="1"/>
  <c r="L230" i="17"/>
  <c r="M229"/>
  <c r="F229" i="118" s="1"/>
  <c r="L229" i="17"/>
  <c r="E229" i="118" s="1"/>
  <c r="M228" i="17"/>
  <c r="F228" i="118" s="1"/>
  <c r="L228" i="17"/>
  <c r="E228" i="118" s="1"/>
  <c r="M227" i="17"/>
  <c r="F227" i="118" s="1"/>
  <c r="L227" i="17"/>
  <c r="E227" i="118" s="1"/>
  <c r="M226" i="17"/>
  <c r="F226" i="118" s="1"/>
  <c r="L226" i="17"/>
  <c r="E226" i="118" s="1"/>
  <c r="M224" i="17"/>
  <c r="F224" i="118" s="1"/>
  <c r="L224" i="17"/>
  <c r="E224" i="118" s="1"/>
  <c r="M223" i="17"/>
  <c r="F223" i="118" s="1"/>
  <c r="L223" i="17"/>
  <c r="E223" i="118" s="1"/>
  <c r="M222" i="17"/>
  <c r="F222" i="118" s="1"/>
  <c r="L222" i="17"/>
  <c r="E222" i="118" s="1"/>
  <c r="M221" i="17"/>
  <c r="F221" i="118" s="1"/>
  <c r="L221" i="17"/>
  <c r="M220"/>
  <c r="F220" i="118" s="1"/>
  <c r="L220" i="17"/>
  <c r="E220" i="118" s="1"/>
  <c r="M219" i="17"/>
  <c r="F219" i="118" s="1"/>
  <c r="L219" i="17"/>
  <c r="E219" i="118" s="1"/>
  <c r="M218" i="17"/>
  <c r="F218" i="118" s="1"/>
  <c r="L218" i="17"/>
  <c r="E218" i="118" s="1"/>
  <c r="M217" i="17"/>
  <c r="F217" i="118" s="1"/>
  <c r="L217" i="17"/>
  <c r="E217" i="118" s="1"/>
  <c r="M216" i="17"/>
  <c r="F216" i="118" s="1"/>
  <c r="L216" i="17"/>
  <c r="E216" i="118" s="1"/>
  <c r="M215" i="17"/>
  <c r="F215" i="118" s="1"/>
  <c r="L215" i="17"/>
  <c r="E215" i="118" s="1"/>
  <c r="M214" i="17"/>
  <c r="F214" i="118" s="1"/>
  <c r="L214" i="17"/>
  <c r="E214" i="118" s="1"/>
  <c r="M213" i="17"/>
  <c r="F213" i="118" s="1"/>
  <c r="L213" i="17"/>
  <c r="E213" i="118" s="1"/>
  <c r="M212" i="17"/>
  <c r="F212" i="118" s="1"/>
  <c r="L212" i="17"/>
  <c r="E212" i="118" s="1"/>
  <c r="M210" i="17"/>
  <c r="F210" i="118" s="1"/>
  <c r="L210" i="17"/>
  <c r="E210" i="118" s="1"/>
  <c r="M209" i="17"/>
  <c r="F209" i="118" s="1"/>
  <c r="L209" i="17"/>
  <c r="E209" i="118" s="1"/>
  <c r="M208" i="17"/>
  <c r="F208" i="118" s="1"/>
  <c r="L208" i="17"/>
  <c r="E208" i="118" s="1"/>
  <c r="M207" i="17"/>
  <c r="F207" i="118" s="1"/>
  <c r="L207" i="17"/>
  <c r="E207" i="118" s="1"/>
  <c r="M206" i="17"/>
  <c r="F206" i="118" s="1"/>
  <c r="L206" i="17"/>
  <c r="E206" i="118" s="1"/>
  <c r="M205" i="17"/>
  <c r="F205" i="118" s="1"/>
  <c r="L205" i="17"/>
  <c r="E205" i="118" s="1"/>
  <c r="M204" i="17"/>
  <c r="F204" i="118" s="1"/>
  <c r="L204" i="17"/>
  <c r="E204" i="118" s="1"/>
  <c r="M203" i="17"/>
  <c r="F203" i="118" s="1"/>
  <c r="L203" i="17"/>
  <c r="E203" i="118" s="1"/>
  <c r="M202" i="17"/>
  <c r="F202" i="118" s="1"/>
  <c r="L202" i="17"/>
  <c r="E202" i="118" s="1"/>
  <c r="M201" i="17"/>
  <c r="F201" i="118" s="1"/>
  <c r="L201" i="17"/>
  <c r="E201" i="118" s="1"/>
  <c r="M200" i="17"/>
  <c r="F200" i="118" s="1"/>
  <c r="L200" i="17"/>
  <c r="E200" i="118" s="1"/>
  <c r="M199" i="17"/>
  <c r="F199" i="118" s="1"/>
  <c r="L199" i="17"/>
  <c r="E199" i="118" s="1"/>
  <c r="M198" i="17"/>
  <c r="F198" i="118" s="1"/>
  <c r="L198" i="17"/>
  <c r="E198" i="118" s="1"/>
  <c r="M197" i="17"/>
  <c r="F197" i="118" s="1"/>
  <c r="L197" i="17"/>
  <c r="E197" i="118" s="1"/>
  <c r="M196" i="17"/>
  <c r="F196" i="118" s="1"/>
  <c r="L196" i="17"/>
  <c r="E196" i="118" s="1"/>
  <c r="M195" i="17"/>
  <c r="F195" i="118" s="1"/>
  <c r="L195" i="17"/>
  <c r="E195" i="118" s="1"/>
  <c r="M194" i="17"/>
  <c r="F194" i="118" s="1"/>
  <c r="L194" i="17"/>
  <c r="E194" i="118" s="1"/>
  <c r="M193" i="17"/>
  <c r="F193" i="118" s="1"/>
  <c r="L193" i="17"/>
  <c r="E193" i="118" s="1"/>
  <c r="M192" i="17"/>
  <c r="F192" i="118" s="1"/>
  <c r="L192" i="17"/>
  <c r="E192" i="118" s="1"/>
  <c r="M191" i="17"/>
  <c r="F191" i="118" s="1"/>
  <c r="L191" i="17"/>
  <c r="E191" i="118" s="1"/>
  <c r="M190" i="17"/>
  <c r="F190" i="118" s="1"/>
  <c r="L190" i="17"/>
  <c r="E190" i="118" s="1"/>
  <c r="M189" i="17"/>
  <c r="F189" i="118" s="1"/>
  <c r="L189" i="17"/>
  <c r="E189" i="118" s="1"/>
  <c r="M185" i="17"/>
  <c r="F185" i="118" s="1"/>
  <c r="L185" i="17"/>
  <c r="E185" i="118" s="1"/>
  <c r="M184" i="17"/>
  <c r="F184" i="118" s="1"/>
  <c r="L184" i="17"/>
  <c r="E184" i="118" s="1"/>
  <c r="M183" i="17"/>
  <c r="F183" i="118" s="1"/>
  <c r="L183" i="17"/>
  <c r="E183" i="118" s="1"/>
  <c r="M182" i="17"/>
  <c r="F182" i="118" s="1"/>
  <c r="L182" i="17"/>
  <c r="E182" i="118" s="1"/>
  <c r="M181" i="17"/>
  <c r="F181" i="118" s="1"/>
  <c r="L181" i="17"/>
  <c r="E181" i="118" s="1"/>
  <c r="M180" i="17"/>
  <c r="F180" i="118" s="1"/>
  <c r="L180" i="17"/>
  <c r="E180" i="118" s="1"/>
  <c r="M179" i="17"/>
  <c r="F179" i="118" s="1"/>
  <c r="L179" i="17"/>
  <c r="E179" i="118" s="1"/>
  <c r="M178" i="17"/>
  <c r="F178" i="118" s="1"/>
  <c r="L178" i="17"/>
  <c r="E178" i="118" s="1"/>
  <c r="M177" i="17"/>
  <c r="F177" i="118" s="1"/>
  <c r="L177" i="17"/>
  <c r="E177" i="118" s="1"/>
  <c r="M176" i="17"/>
  <c r="F176" i="118" s="1"/>
  <c r="L176" i="17"/>
  <c r="E176" i="118" s="1"/>
  <c r="M175" i="17"/>
  <c r="F175" i="118" s="1"/>
  <c r="L175" i="17"/>
  <c r="E175" i="118" s="1"/>
  <c r="M174" i="17"/>
  <c r="F174" i="118" s="1"/>
  <c r="L174" i="17"/>
  <c r="E174" i="118" s="1"/>
  <c r="M173" i="17"/>
  <c r="F173" i="118" s="1"/>
  <c r="L173" i="17"/>
  <c r="E173" i="118" s="1"/>
  <c r="M172" i="17"/>
  <c r="F172" i="118" s="1"/>
  <c r="L172" i="17"/>
  <c r="E172" i="118" s="1"/>
  <c r="M171" i="17"/>
  <c r="F171" i="118" s="1"/>
  <c r="L171" i="17"/>
  <c r="E171" i="118" s="1"/>
  <c r="M170" i="17"/>
  <c r="F170" i="118" s="1"/>
  <c r="L170" i="17"/>
  <c r="E170" i="118" s="1"/>
  <c r="M169" i="17"/>
  <c r="F169" i="118" s="1"/>
  <c r="L169" i="17"/>
  <c r="E169" i="118" s="1"/>
  <c r="M168" i="17"/>
  <c r="F168" i="118" s="1"/>
  <c r="L168" i="17"/>
  <c r="E168" i="118" s="1"/>
  <c r="M167" i="17"/>
  <c r="F167" i="118" s="1"/>
  <c r="L167" i="17"/>
  <c r="E167" i="118" s="1"/>
  <c r="M164" i="17"/>
  <c r="F164" i="118" s="1"/>
  <c r="L164" i="17"/>
  <c r="E164" i="118" s="1"/>
  <c r="M163" i="17"/>
  <c r="F163" i="118" s="1"/>
  <c r="L163" i="17"/>
  <c r="E163" i="118" s="1"/>
  <c r="M162" i="17"/>
  <c r="F162" i="118" s="1"/>
  <c r="L162" i="17"/>
  <c r="E162" i="118" s="1"/>
  <c r="M161" i="17"/>
  <c r="F161" i="118" s="1"/>
  <c r="L161" i="17"/>
  <c r="E161" i="118" s="1"/>
  <c r="M160" i="17"/>
  <c r="F160" i="118" s="1"/>
  <c r="L160" i="17"/>
  <c r="E160" i="118" s="1"/>
  <c r="M159" i="17"/>
  <c r="F159" i="118" s="1"/>
  <c r="L159" i="17"/>
  <c r="E159" i="118" s="1"/>
  <c r="M158" i="17"/>
  <c r="F158" i="118" s="1"/>
  <c r="L158" i="17"/>
  <c r="E158" i="118" s="1"/>
  <c r="M157" i="17"/>
  <c r="F157" i="118" s="1"/>
  <c r="L157" i="17"/>
  <c r="E157" i="118" s="1"/>
  <c r="M156" i="17"/>
  <c r="F156" i="118" s="1"/>
  <c r="L156" i="17"/>
  <c r="E156" i="118" s="1"/>
  <c r="M155" i="17"/>
  <c r="F155" i="118" s="1"/>
  <c r="L155" i="17"/>
  <c r="E155" i="118" s="1"/>
  <c r="M154" i="17"/>
  <c r="F154" i="118" s="1"/>
  <c r="L154" i="17"/>
  <c r="E154" i="118" s="1"/>
  <c r="M153" i="17"/>
  <c r="F153" i="118" s="1"/>
  <c r="L153" i="17"/>
  <c r="E153" i="118" s="1"/>
  <c r="M152" i="17"/>
  <c r="F152" i="118" s="1"/>
  <c r="L152" i="17"/>
  <c r="E152" i="118" s="1"/>
  <c r="M151" i="17"/>
  <c r="F151" i="118" s="1"/>
  <c r="L151" i="17"/>
  <c r="E151" i="118" s="1"/>
  <c r="M150" i="17"/>
  <c r="F150" i="118" s="1"/>
  <c r="L150" i="17"/>
  <c r="E150" i="118" s="1"/>
  <c r="M149" i="17"/>
  <c r="F149" i="118" s="1"/>
  <c r="L149" i="17"/>
  <c r="E149" i="118" s="1"/>
  <c r="M148" i="17"/>
  <c r="F148" i="118" s="1"/>
  <c r="L148" i="17"/>
  <c r="E148" i="118" s="1"/>
  <c r="M147" i="17"/>
  <c r="F147" i="118" s="1"/>
  <c r="L147" i="17"/>
  <c r="E147" i="118" s="1"/>
  <c r="M146" i="17"/>
  <c r="F146" i="118" s="1"/>
  <c r="L146" i="17"/>
  <c r="E146" i="118" s="1"/>
  <c r="M145" i="17"/>
  <c r="F145" i="118" s="1"/>
  <c r="L145" i="17"/>
  <c r="E145" i="118" s="1"/>
  <c r="M143" i="17"/>
  <c r="F143" i="118" s="1"/>
  <c r="L143" i="17"/>
  <c r="E143" i="118" s="1"/>
  <c r="M142" i="17"/>
  <c r="F142" i="118" s="1"/>
  <c r="L142" i="17"/>
  <c r="E142" i="118" s="1"/>
  <c r="M141" i="17"/>
  <c r="F141" i="118" s="1"/>
  <c r="L141" i="17"/>
  <c r="E141" i="118" s="1"/>
  <c r="M139" i="17"/>
  <c r="F139" i="118" s="1"/>
  <c r="L139" i="17"/>
  <c r="E139" i="118" s="1"/>
  <c r="M138" i="17"/>
  <c r="F138" i="118" s="1"/>
  <c r="L138" i="17"/>
  <c r="E138" i="118" s="1"/>
  <c r="M137" i="17"/>
  <c r="F137" i="118" s="1"/>
  <c r="L137" i="17"/>
  <c r="E137" i="118" s="1"/>
  <c r="M136" i="17"/>
  <c r="F136" i="118" s="1"/>
  <c r="L136" i="17"/>
  <c r="E136" i="118" s="1"/>
  <c r="M135" i="17"/>
  <c r="F135" i="118" s="1"/>
  <c r="L135" i="17"/>
  <c r="E135" i="118" s="1"/>
  <c r="M133" i="17"/>
  <c r="F133" i="118" s="1"/>
  <c r="L133" i="17"/>
  <c r="E133" i="118" s="1"/>
  <c r="M132" i="17"/>
  <c r="F132" i="118" s="1"/>
  <c r="L132" i="17"/>
  <c r="E132" i="118" s="1"/>
  <c r="M131" i="17"/>
  <c r="L131"/>
  <c r="M130"/>
  <c r="F130" i="118" s="1"/>
  <c r="L130" i="17"/>
  <c r="E130" i="118" s="1"/>
  <c r="M129" i="17"/>
  <c r="F129" i="118" s="1"/>
  <c r="L129" i="17"/>
  <c r="E129" i="118" s="1"/>
  <c r="M128" i="17"/>
  <c r="F128" i="118" s="1"/>
  <c r="L128" i="17"/>
  <c r="E128" i="118" s="1"/>
  <c r="M127" i="17"/>
  <c r="F127" i="118" s="1"/>
  <c r="L127" i="17"/>
  <c r="M126"/>
  <c r="L126"/>
  <c r="E126" i="118" s="1"/>
  <c r="M125" i="17"/>
  <c r="F125" i="118" s="1"/>
  <c r="L125" i="17"/>
  <c r="M124"/>
  <c r="F124" i="118" s="1"/>
  <c r="L124" i="17"/>
  <c r="E124" i="118" s="1"/>
  <c r="M119" i="17"/>
  <c r="F119" i="118" s="1"/>
  <c r="L119" i="17"/>
  <c r="E119" i="118" s="1"/>
  <c r="M118" i="17"/>
  <c r="F118" i="118" s="1"/>
  <c r="L118" i="17"/>
  <c r="E118" i="118" s="1"/>
  <c r="M117" i="17"/>
  <c r="F117" i="118" s="1"/>
  <c r="L117" i="17"/>
  <c r="E117" i="118" s="1"/>
  <c r="M116" i="17"/>
  <c r="F116" i="118" s="1"/>
  <c r="L116" i="17"/>
  <c r="E116" i="118" s="1"/>
  <c r="M113" i="17"/>
  <c r="F113" i="118" s="1"/>
  <c r="L113" i="17"/>
  <c r="E113" i="118" s="1"/>
  <c r="M112" i="17"/>
  <c r="F112" i="118" s="1"/>
  <c r="L112" i="17"/>
  <c r="E112" i="118" s="1"/>
  <c r="M111" i="17"/>
  <c r="F111" i="118" s="1"/>
  <c r="L111" i="17"/>
  <c r="E111" i="118" s="1"/>
  <c r="M110" i="17"/>
  <c r="F110" i="118" s="1"/>
  <c r="L110" i="17"/>
  <c r="E110" i="118" s="1"/>
  <c r="M107" i="17"/>
  <c r="F107" i="118" s="1"/>
  <c r="L107" i="17"/>
  <c r="E107" i="118" s="1"/>
  <c r="M106" i="17"/>
  <c r="F106" i="118" s="1"/>
  <c r="L106" i="17"/>
  <c r="E106" i="118" s="1"/>
  <c r="M105" i="17"/>
  <c r="L105"/>
  <c r="M104"/>
  <c r="F104" i="118" s="1"/>
  <c r="L104" i="17"/>
  <c r="E104" i="118" s="1"/>
  <c r="M101" i="17"/>
  <c r="F101" i="118" s="1"/>
  <c r="L101" i="17"/>
  <c r="E101" i="118" s="1"/>
  <c r="M100" i="17"/>
  <c r="L100"/>
  <c r="M99"/>
  <c r="L99"/>
  <c r="M98"/>
  <c r="F98" i="118" s="1"/>
  <c r="L98" i="17"/>
  <c r="E98" i="118" s="1"/>
  <c r="M95" i="17"/>
  <c r="F95" i="118" s="1"/>
  <c r="L95" i="17"/>
  <c r="E95" i="118" s="1"/>
  <c r="M94" i="17"/>
  <c r="F94" i="118" s="1"/>
  <c r="L94" i="17"/>
  <c r="E94" i="118" s="1"/>
  <c r="M93" i="17"/>
  <c r="F93" i="118" s="1"/>
  <c r="L93" i="17"/>
  <c r="E93" i="118" s="1"/>
  <c r="M92" i="17"/>
  <c r="F92" i="118" s="1"/>
  <c r="L92" i="17"/>
  <c r="E92" i="118" s="1"/>
  <c r="M89" i="17"/>
  <c r="F89" i="118" s="1"/>
  <c r="L89" i="17"/>
  <c r="E89" i="118" s="1"/>
  <c r="M88" i="17"/>
  <c r="F88" i="118" s="1"/>
  <c r="L88" i="17"/>
  <c r="E88" i="118" s="1"/>
  <c r="M87" i="17"/>
  <c r="F87" i="118" s="1"/>
  <c r="L87" i="17"/>
  <c r="E87" i="118" s="1"/>
  <c r="M86" i="17"/>
  <c r="F86" i="118" s="1"/>
  <c r="L86" i="17"/>
  <c r="E86" i="118" s="1"/>
  <c r="M82" i="17"/>
  <c r="F82" i="118" s="1"/>
  <c r="L82" i="17"/>
  <c r="E82" i="118" s="1"/>
  <c r="M80" i="17"/>
  <c r="F80" i="118" s="1"/>
  <c r="L80" i="17"/>
  <c r="E80" i="118" s="1"/>
  <c r="M79" i="17"/>
  <c r="F79" i="118" s="1"/>
  <c r="L79" i="17"/>
  <c r="M75"/>
  <c r="F75" i="118" s="1"/>
  <c r="L75" i="17"/>
  <c r="E75" i="118" s="1"/>
  <c r="M73" i="17"/>
  <c r="F73" i="118" s="1"/>
  <c r="L73" i="17"/>
  <c r="E73" i="118" s="1"/>
  <c r="M72" i="17"/>
  <c r="F72" i="118" s="1"/>
  <c r="L72" i="17"/>
  <c r="E72" i="118" s="1"/>
  <c r="M71" i="17"/>
  <c r="F71" i="118" s="1"/>
  <c r="L71" i="17"/>
  <c r="E71" i="118" s="1"/>
  <c r="M70" i="17"/>
  <c r="F70" i="118" s="1"/>
  <c r="L70" i="17"/>
  <c r="E70" i="118" s="1"/>
  <c r="M69" i="17"/>
  <c r="F69" i="118" s="1"/>
  <c r="L69" i="17"/>
  <c r="E69" i="118" s="1"/>
  <c r="M68" i="17"/>
  <c r="F68" i="118" s="1"/>
  <c r="L68" i="17"/>
  <c r="E68" i="118" s="1"/>
  <c r="M67" i="17"/>
  <c r="F67" i="118" s="1"/>
  <c r="L67" i="17"/>
  <c r="E67" i="118" s="1"/>
  <c r="M66" i="17"/>
  <c r="F66" i="118" s="1"/>
  <c r="L66" i="17"/>
  <c r="E66" i="118" s="1"/>
  <c r="M65" i="17"/>
  <c r="F65" i="118" s="1"/>
  <c r="M64" i="17"/>
  <c r="F64" i="118" s="1"/>
  <c r="M63" i="17"/>
  <c r="F63" i="118" s="1"/>
  <c r="M62" i="17"/>
  <c r="F62" i="118" s="1"/>
  <c r="M61" i="17"/>
  <c r="F61" i="118" s="1"/>
  <c r="L61" i="17"/>
  <c r="E61" i="118" s="1"/>
  <c r="M60" i="17"/>
  <c r="F60" i="118" s="1"/>
  <c r="L60" i="17"/>
  <c r="E60" i="118" s="1"/>
  <c r="M59" i="17"/>
  <c r="F59" i="118" s="1"/>
  <c r="L59" i="17"/>
  <c r="E59" i="118" s="1"/>
  <c r="M58" i="17"/>
  <c r="F58" i="118" s="1"/>
  <c r="L58" i="17"/>
  <c r="E58" i="118" s="1"/>
  <c r="M57" i="17"/>
  <c r="F57" i="118" s="1"/>
  <c r="L57" i="17"/>
  <c r="E57" i="118" s="1"/>
  <c r="M56" i="17"/>
  <c r="F56" i="118" s="1"/>
  <c r="L56" i="17"/>
  <c r="E56" i="118" s="1"/>
  <c r="L55" i="17"/>
  <c r="E55" i="118" s="1"/>
  <c r="L54" i="17"/>
  <c r="E54" i="118" s="1"/>
  <c r="M51" i="17"/>
  <c r="F51" i="118" s="1"/>
  <c r="L51" i="17"/>
  <c r="E51" i="118" s="1"/>
  <c r="M50" i="17"/>
  <c r="F50" i="118" s="1"/>
  <c r="L50" i="17"/>
  <c r="E50" i="118" s="1"/>
  <c r="M49" i="17"/>
  <c r="F49" i="118" s="1"/>
  <c r="L49" i="17"/>
  <c r="E49" i="118" s="1"/>
  <c r="M48" i="17"/>
  <c r="F48" i="118" s="1"/>
  <c r="L48" i="17"/>
  <c r="E48" i="118" s="1"/>
  <c r="M47" i="17"/>
  <c r="F47" i="118" s="1"/>
  <c r="L47" i="17"/>
  <c r="E47" i="118" s="1"/>
  <c r="M43" i="17"/>
  <c r="F43" i="118" s="1"/>
  <c r="L43" i="17"/>
  <c r="E43" i="118" s="1"/>
  <c r="M42" i="17"/>
  <c r="F42" i="118" s="1"/>
  <c r="L42" i="17"/>
  <c r="E42" i="118" s="1"/>
  <c r="M41" i="17"/>
  <c r="F41" i="118" s="1"/>
  <c r="L41" i="17"/>
  <c r="E41" i="118" s="1"/>
  <c r="M40" i="17"/>
  <c r="F40" i="118" s="1"/>
  <c r="L40" i="17"/>
  <c r="E40" i="118" s="1"/>
  <c r="M39" i="17"/>
  <c r="F39" i="118" s="1"/>
  <c r="L39" i="17"/>
  <c r="E39" i="118" s="1"/>
  <c r="M38" i="17"/>
  <c r="F38" i="118" s="1"/>
  <c r="L38" i="17"/>
  <c r="E38" i="118" s="1"/>
  <c r="M37" i="17"/>
  <c r="F37" i="118" s="1"/>
  <c r="L37" i="17"/>
  <c r="E37" i="118" s="1"/>
  <c r="M36" i="17"/>
  <c r="F36" i="118" s="1"/>
  <c r="L36" i="17"/>
  <c r="E36" i="118" s="1"/>
  <c r="M35" i="17"/>
  <c r="F35" i="118" s="1"/>
  <c r="L35" i="17"/>
  <c r="E35" i="118" s="1"/>
  <c r="M34" i="17"/>
  <c r="F34" i="118" s="1"/>
  <c r="L34" i="17"/>
  <c r="E34" i="118" s="1"/>
  <c r="M33" i="17"/>
  <c r="F33" i="118" s="1"/>
  <c r="L33" i="17"/>
  <c r="E33" i="118" s="1"/>
  <c r="M32" i="17"/>
  <c r="F32" i="118" s="1"/>
  <c r="L32" i="17"/>
  <c r="E32" i="118" s="1"/>
  <c r="M31" i="17"/>
  <c r="F31" i="118" s="1"/>
  <c r="L31" i="17"/>
  <c r="E31" i="118" s="1"/>
  <c r="M30" i="17"/>
  <c r="F30" i="118" s="1"/>
  <c r="L30" i="17"/>
  <c r="E30" i="118" s="1"/>
  <c r="M29" i="17"/>
  <c r="F29" i="118" s="1"/>
  <c r="L29" i="17"/>
  <c r="E29" i="118" s="1"/>
  <c r="M28" i="17"/>
  <c r="F28" i="118" s="1"/>
  <c r="L28" i="17"/>
  <c r="E28" i="118" s="1"/>
  <c r="M27" i="17"/>
  <c r="F27" i="118" s="1"/>
  <c r="L27" i="17"/>
  <c r="E27" i="118" s="1"/>
  <c r="M26" i="17"/>
  <c r="F26" i="118" s="1"/>
  <c r="L26" i="17"/>
  <c r="E26" i="118" s="1"/>
  <c r="M25" i="17"/>
  <c r="F25" i="118" s="1"/>
  <c r="L25" i="17"/>
  <c r="E25" i="118" s="1"/>
  <c r="M24" i="17"/>
  <c r="F24" i="118" s="1"/>
  <c r="L24" i="17"/>
  <c r="E24" i="118" s="1"/>
  <c r="M23" i="17"/>
  <c r="F23" i="118" s="1"/>
  <c r="L23" i="17"/>
  <c r="M20"/>
  <c r="F20" i="118" s="1"/>
  <c r="L20" i="17"/>
  <c r="E20" i="118" s="1"/>
  <c r="M19" i="17"/>
  <c r="F19" i="118" s="1"/>
  <c r="L19" i="17"/>
  <c r="E19" i="118" s="1"/>
  <c r="M18" i="17"/>
  <c r="F18" i="118" s="1"/>
  <c r="L18" i="17"/>
  <c r="E18" i="118" s="1"/>
  <c r="M17" i="17"/>
  <c r="F17" i="118" s="1"/>
  <c r="L17" i="17"/>
  <c r="E17" i="118" s="1"/>
  <c r="M16" i="17"/>
  <c r="F16" i="118" s="1"/>
  <c r="L16" i="17"/>
  <c r="E16" i="118" s="1"/>
  <c r="M15" i="17"/>
  <c r="F15" i="118" s="1"/>
  <c r="L15" i="17"/>
  <c r="E15" i="118" s="1"/>
  <c r="M14" i="17"/>
  <c r="F14" i="118" s="1"/>
  <c r="L14" i="17"/>
  <c r="E14" i="118" s="1"/>
  <c r="M13" i="17"/>
  <c r="F13" i="118" s="1"/>
  <c r="L13" i="17"/>
  <c r="E13" i="118" s="1"/>
  <c r="M12" i="17"/>
  <c r="F12" i="118" s="1"/>
  <c r="L12" i="17"/>
  <c r="E12" i="118" s="1"/>
  <c r="M11" i="17"/>
  <c r="F11" i="118" s="1"/>
  <c r="L11" i="17"/>
  <c r="E11" i="118" s="1"/>
  <c r="M10" i="17"/>
  <c r="F10" i="118" s="1"/>
  <c r="L10" i="17"/>
  <c r="E10" i="118" s="1"/>
  <c r="M9" i="17"/>
  <c r="F9" i="118" s="1"/>
  <c r="L9" i="17"/>
  <c r="E9" i="118" s="1"/>
  <c r="M8" i="17"/>
  <c r="F8" i="118" s="1"/>
  <c r="L8" i="17"/>
  <c r="E8" i="118" s="1"/>
  <c r="G8" s="1"/>
  <c r="Q19" i="17"/>
  <c r="P19"/>
  <c r="P8"/>
  <c r="V73"/>
  <c r="M73" i="118" s="1"/>
  <c r="V66" i="17"/>
  <c r="M66" i="118" s="1"/>
  <c r="V61" i="17"/>
  <c r="M61" i="118" s="1"/>
  <c r="V57" i="17"/>
  <c r="K293"/>
  <c r="D293" i="118" s="1"/>
  <c r="J293" i="17"/>
  <c r="C293" i="118" s="1"/>
  <c r="G293" s="1"/>
  <c r="H17" i="17"/>
  <c r="I17" s="1"/>
  <c r="X57" l="1"/>
  <c r="O57" i="118" s="1"/>
  <c r="M57"/>
  <c r="I29" i="113"/>
  <c r="F99" i="118"/>
  <c r="I30" i="113"/>
  <c r="F100" i="118"/>
  <c r="I32" i="113"/>
  <c r="F105" i="118"/>
  <c r="I12" i="113"/>
  <c r="F126" i="118"/>
  <c r="I10" i="113"/>
  <c r="F131" i="118"/>
  <c r="J24" i="110"/>
  <c r="F237" i="118"/>
  <c r="Q238" i="17"/>
  <c r="F238" i="118"/>
  <c r="M261" i="17"/>
  <c r="F261" i="118" s="1"/>
  <c r="F260"/>
  <c r="M265" i="17"/>
  <c r="F265" i="118" s="1"/>
  <c r="F264"/>
  <c r="H66" i="113"/>
  <c r="E306" i="118"/>
  <c r="H67" i="113"/>
  <c r="E307" i="118"/>
  <c r="H68" i="113"/>
  <c r="E313" i="118"/>
  <c r="H69" i="113"/>
  <c r="E317" i="118"/>
  <c r="H61" i="113"/>
  <c r="E322" i="118"/>
  <c r="H18" i="113"/>
  <c r="E330" i="118"/>
  <c r="S83" i="17"/>
  <c r="J83" i="118" s="1"/>
  <c r="J82"/>
  <c r="X99" i="17"/>
  <c r="O99" i="118" s="1"/>
  <c r="J99"/>
  <c r="X100" i="17"/>
  <c r="O100" i="118" s="1"/>
  <c r="J100"/>
  <c r="X105" i="17"/>
  <c r="O105" i="118" s="1"/>
  <c r="J105"/>
  <c r="X106" i="17"/>
  <c r="O106" i="118" s="1"/>
  <c r="J106"/>
  <c r="X107" i="17"/>
  <c r="O107" i="118" s="1"/>
  <c r="J107"/>
  <c r="W260" i="17"/>
  <c r="I260" i="118"/>
  <c r="R265" i="17"/>
  <c r="I265" i="118" s="1"/>
  <c r="I264"/>
  <c r="Y279" i="17"/>
  <c r="P279" i="118" s="1"/>
  <c r="I279"/>
  <c r="Y281" i="17"/>
  <c r="P281" i="118" s="1"/>
  <c r="I281"/>
  <c r="Y282" i="17"/>
  <c r="K62" i="109" s="1"/>
  <c r="I282" i="118"/>
  <c r="Y283" i="17"/>
  <c r="I283" i="118"/>
  <c r="Y284" i="17"/>
  <c r="I284" i="118"/>
  <c r="Y285" i="17"/>
  <c r="I285" i="118"/>
  <c r="Y287" i="17"/>
  <c r="I287" i="118"/>
  <c r="Y289" i="17"/>
  <c r="I289" i="118"/>
  <c r="Y290" i="17"/>
  <c r="I290" i="118"/>
  <c r="Y291" i="17"/>
  <c r="I291" i="118"/>
  <c r="Y292" i="17"/>
  <c r="I292" i="118"/>
  <c r="Y293" i="17"/>
  <c r="I293" i="118"/>
  <c r="Y294" i="17"/>
  <c r="I294" i="118"/>
  <c r="Y295" i="17"/>
  <c r="I295" i="118"/>
  <c r="Y297" i="17"/>
  <c r="P297" i="118" s="1"/>
  <c r="I297"/>
  <c r="Y299" i="17"/>
  <c r="I299" i="118"/>
  <c r="Y300" i="17"/>
  <c r="I300" i="118"/>
  <c r="Y301" i="17"/>
  <c r="I301" i="118"/>
  <c r="Y302" i="17"/>
  <c r="I302" i="118"/>
  <c r="Y303" i="17"/>
  <c r="I303" i="118"/>
  <c r="Y305" i="17"/>
  <c r="I305" i="118"/>
  <c r="Y306" i="17"/>
  <c r="P306" i="118" s="1"/>
  <c r="I306"/>
  <c r="AD309" i="17"/>
  <c r="U309" i="118" s="1"/>
  <c r="P309"/>
  <c r="Y310" i="17"/>
  <c r="I310" i="118"/>
  <c r="Y311" i="17"/>
  <c r="I311" i="118"/>
  <c r="Y312" i="17"/>
  <c r="I312" i="118"/>
  <c r="Y313" i="17"/>
  <c r="P313" i="118" s="1"/>
  <c r="I313"/>
  <c r="Y315" i="17"/>
  <c r="I315" i="118"/>
  <c r="AD318" i="17"/>
  <c r="U318" i="118" s="1"/>
  <c r="I318"/>
  <c r="Y319" i="17"/>
  <c r="I319" i="118"/>
  <c r="Y320" i="17"/>
  <c r="I320" i="118"/>
  <c r="Y321" i="17"/>
  <c r="I321" i="118"/>
  <c r="Y322" i="17"/>
  <c r="I322" i="118"/>
  <c r="Y323" i="17"/>
  <c r="I323" i="118"/>
  <c r="Y325" i="17"/>
  <c r="P325" i="118" s="1"/>
  <c r="I325"/>
  <c r="W350" i="17"/>
  <c r="N350" i="118" s="1"/>
  <c r="I350"/>
  <c r="U44" i="17"/>
  <c r="L23" i="118"/>
  <c r="U83" i="17"/>
  <c r="L82" i="118"/>
  <c r="D28" i="109"/>
  <c r="F28" s="1"/>
  <c r="L86" i="118"/>
  <c r="D30" i="109"/>
  <c r="F30" s="1"/>
  <c r="L92" i="118"/>
  <c r="D35" i="109"/>
  <c r="F35" s="1"/>
  <c r="L105" i="118"/>
  <c r="E12" i="109"/>
  <c r="G12" s="1"/>
  <c r="M126" i="118"/>
  <c r="E10" i="109"/>
  <c r="G10" s="1"/>
  <c r="M131" i="118"/>
  <c r="U225" i="17"/>
  <c r="L221" i="118"/>
  <c r="U234" i="17"/>
  <c r="L230" i="118"/>
  <c r="D70" i="109"/>
  <c r="L306" i="118"/>
  <c r="D73" i="109"/>
  <c r="F73" s="1"/>
  <c r="L312" i="118"/>
  <c r="E71" i="109"/>
  <c r="G71" s="1"/>
  <c r="M314" i="118"/>
  <c r="D66" i="109"/>
  <c r="F66" s="1"/>
  <c r="L322" i="118"/>
  <c r="E69" i="109"/>
  <c r="G69" s="1"/>
  <c r="M325" i="118"/>
  <c r="L44" i="17"/>
  <c r="N44" s="1"/>
  <c r="E23" i="118"/>
  <c r="N79" i="17"/>
  <c r="E79" i="118"/>
  <c r="H29" i="113"/>
  <c r="E99" i="118"/>
  <c r="H30" i="113"/>
  <c r="E100" i="118"/>
  <c r="H32" i="113"/>
  <c r="E105" i="118"/>
  <c r="H9" i="113"/>
  <c r="E125" i="118"/>
  <c r="H11" i="113"/>
  <c r="E127" i="118"/>
  <c r="H10" i="113"/>
  <c r="E131" i="118"/>
  <c r="L225" i="17"/>
  <c r="E221" i="118"/>
  <c r="L234" i="17"/>
  <c r="E230" i="118"/>
  <c r="L261" i="17"/>
  <c r="E261" i="118" s="1"/>
  <c r="E260"/>
  <c r="L265" i="17"/>
  <c r="E265" i="118" s="1"/>
  <c r="E264"/>
  <c r="L272" i="17"/>
  <c r="E272" i="118" s="1"/>
  <c r="E267"/>
  <c r="H57" i="113"/>
  <c r="E281" i="118"/>
  <c r="I62" i="113"/>
  <c r="F299" i="118"/>
  <c r="I66" i="113"/>
  <c r="F306" i="118"/>
  <c r="I67" i="113"/>
  <c r="F307" i="118"/>
  <c r="I64" i="113"/>
  <c r="F309" i="118"/>
  <c r="I68" i="113"/>
  <c r="F313" i="118"/>
  <c r="I69" i="113"/>
  <c r="F317" i="118"/>
  <c r="I61" i="113"/>
  <c r="F322" i="118"/>
  <c r="I18" i="113"/>
  <c r="F330" i="118"/>
  <c r="L380" i="17"/>
  <c r="N380" s="1"/>
  <c r="E360" i="118"/>
  <c r="R83" i="17"/>
  <c r="I83" i="118" s="1"/>
  <c r="I82"/>
  <c r="W100" i="17"/>
  <c r="N100" i="118" s="1"/>
  <c r="I100"/>
  <c r="S261" i="17"/>
  <c r="J261" i="118" s="1"/>
  <c r="J260"/>
  <c r="S265" i="17"/>
  <c r="J265" i="118" s="1"/>
  <c r="J264"/>
  <c r="X270" i="17"/>
  <c r="O270" i="118" s="1"/>
  <c r="J270"/>
  <c r="Z279" i="17"/>
  <c r="Q279" i="118" s="1"/>
  <c r="J279"/>
  <c r="Z280" i="17"/>
  <c r="J280" i="118"/>
  <c r="Z282" i="17"/>
  <c r="J282" i="118"/>
  <c r="Z283" i="17"/>
  <c r="J283" i="118"/>
  <c r="Z284" i="17"/>
  <c r="J284" i="118"/>
  <c r="Z285" i="17"/>
  <c r="J285" i="118"/>
  <c r="Z286" i="17"/>
  <c r="J286" i="118"/>
  <c r="Z287" i="17"/>
  <c r="J287" i="118"/>
  <c r="Z288" i="17"/>
  <c r="J288" i="118"/>
  <c r="Z289" i="17"/>
  <c r="J289" i="118"/>
  <c r="Z290" i="17"/>
  <c r="J290" i="118"/>
  <c r="Z291" i="17"/>
  <c r="J291" i="118"/>
  <c r="Z292" i="17"/>
  <c r="J292" i="118"/>
  <c r="Z293" i="17"/>
  <c r="J293" i="118"/>
  <c r="Z294" i="17"/>
  <c r="J294" i="118"/>
  <c r="Z295" i="17"/>
  <c r="J295" i="118"/>
  <c r="Z296" i="17"/>
  <c r="J296" i="118"/>
  <c r="Z298" i="17"/>
  <c r="J298" i="118"/>
  <c r="Z299" i="17"/>
  <c r="J299" i="118"/>
  <c r="Z300" i="17"/>
  <c r="J300" i="118"/>
  <c r="Z301" i="17"/>
  <c r="J301" i="118"/>
  <c r="Z302" i="17"/>
  <c r="J302" i="118"/>
  <c r="Z303" i="17"/>
  <c r="J303" i="118"/>
  <c r="Z304" i="17"/>
  <c r="Q304" i="118" s="1"/>
  <c r="J304"/>
  <c r="Z305" i="17"/>
  <c r="J305" i="118"/>
  <c r="Z308" i="17"/>
  <c r="J308" i="118"/>
  <c r="Z309" i="17"/>
  <c r="J309" i="118"/>
  <c r="Z310" i="17"/>
  <c r="J310" i="118"/>
  <c r="Z311" i="17"/>
  <c r="J311" i="118"/>
  <c r="Z312" i="17"/>
  <c r="J312" i="118"/>
  <c r="Z314" i="17"/>
  <c r="J314" i="118"/>
  <c r="Z315" i="17"/>
  <c r="J315" i="118"/>
  <c r="Z316" i="17"/>
  <c r="J316" i="118"/>
  <c r="AE318" i="17"/>
  <c r="V318" i="118" s="1"/>
  <c r="J318"/>
  <c r="Z319" i="17"/>
  <c r="J319" i="118"/>
  <c r="Z320" i="17"/>
  <c r="J320" i="118"/>
  <c r="Z321" i="17"/>
  <c r="J321" i="118"/>
  <c r="Z322" i="17"/>
  <c r="J322" i="118"/>
  <c r="Z323" i="17"/>
  <c r="J323" i="118"/>
  <c r="Z324" i="17"/>
  <c r="J324" i="118"/>
  <c r="Z325" i="17"/>
  <c r="J325" i="118"/>
  <c r="X342" i="17"/>
  <c r="O342" i="118" s="1"/>
  <c r="J342"/>
  <c r="U76" i="17"/>
  <c r="L54" i="118"/>
  <c r="E28" i="109"/>
  <c r="G28" s="1"/>
  <c r="M86" i="118"/>
  <c r="E30" i="109"/>
  <c r="G30" s="1"/>
  <c r="M92" i="118"/>
  <c r="D10" i="109"/>
  <c r="F10" s="1"/>
  <c r="L131" i="118"/>
  <c r="D48" i="109"/>
  <c r="F48" s="1"/>
  <c r="L237" i="118"/>
  <c r="U261" i="17"/>
  <c r="L260" i="118"/>
  <c r="E70" i="109"/>
  <c r="M306" i="118"/>
  <c r="E73" i="109"/>
  <c r="M312" i="118"/>
  <c r="E66" i="109"/>
  <c r="G66" s="1"/>
  <c r="M322" i="118"/>
  <c r="U380" i="17"/>
  <c r="L360" i="118"/>
  <c r="H293"/>
  <c r="X61" i="17"/>
  <c r="O61" i="118" s="1"/>
  <c r="X73" i="17"/>
  <c r="O73" i="118" s="1"/>
  <c r="H12" i="113"/>
  <c r="L211" i="17"/>
  <c r="I20" i="110" s="1"/>
  <c r="I58" i="113"/>
  <c r="W72" i="17"/>
  <c r="N72" i="118" s="1"/>
  <c r="I9" i="113"/>
  <c r="I11"/>
  <c r="I57"/>
  <c r="H58"/>
  <c r="N8" i="17"/>
  <c r="H74" i="113"/>
  <c r="J74" s="1"/>
  <c r="L83" i="17"/>
  <c r="H7" i="113"/>
  <c r="H16"/>
  <c r="J23" i="110"/>
  <c r="I43" i="113"/>
  <c r="J30" i="110"/>
  <c r="I52" i="113"/>
  <c r="J11" i="110"/>
  <c r="I16" i="113"/>
  <c r="I23" i="110"/>
  <c r="H43" i="113"/>
  <c r="I30" i="110"/>
  <c r="H52" i="113"/>
  <c r="I24" i="110"/>
  <c r="L239" i="17"/>
  <c r="J13" i="110"/>
  <c r="D18" i="109"/>
  <c r="F18" s="1"/>
  <c r="I13" i="110"/>
  <c r="C18" i="109"/>
  <c r="C23" s="1"/>
  <c r="D12"/>
  <c r="F12" s="1"/>
  <c r="E63"/>
  <c r="E67"/>
  <c r="G67" s="1"/>
  <c r="D47"/>
  <c r="F47" s="1"/>
  <c r="X66" i="17"/>
  <c r="O66" i="118" s="1"/>
  <c r="E9" i="109"/>
  <c r="G9" s="1"/>
  <c r="E11"/>
  <c r="G11" s="1"/>
  <c r="D63"/>
  <c r="F63" s="1"/>
  <c r="D67"/>
  <c r="F67" s="1"/>
  <c r="Z306" i="17"/>
  <c r="Q306" i="118" s="1"/>
  <c r="C70" i="109"/>
  <c r="AD306" i="17"/>
  <c r="U306" i="118" s="1"/>
  <c r="K70" i="109"/>
  <c r="D9"/>
  <c r="F9" s="1"/>
  <c r="D11"/>
  <c r="F11" s="1"/>
  <c r="E62"/>
  <c r="U211" i="17"/>
  <c r="D62" i="109"/>
  <c r="F62" s="1"/>
  <c r="E47"/>
  <c r="G47" s="1"/>
  <c r="G87" s="1"/>
  <c r="Z281" i="17"/>
  <c r="Q281" i="118" s="1"/>
  <c r="C62" i="109"/>
  <c r="Z297" i="17"/>
  <c r="Q297" i="118" s="1"/>
  <c r="C63" i="109"/>
  <c r="Z307" i="17"/>
  <c r="Q307" i="118" s="1"/>
  <c r="C72" i="109"/>
  <c r="Z313" i="17"/>
  <c r="Q313" i="118" s="1"/>
  <c r="C73" i="109"/>
  <c r="AD281" i="17"/>
  <c r="U281" i="118" s="1"/>
  <c r="K63" i="109"/>
  <c r="Y307" i="17"/>
  <c r="P307" i="118" s="1"/>
  <c r="F72" i="109"/>
  <c r="AD317" i="17"/>
  <c r="U317" i="118" s="1"/>
  <c r="E18" i="109"/>
  <c r="O17" i="17"/>
  <c r="F70" i="109"/>
  <c r="W280" i="17"/>
  <c r="N280" i="118" s="1"/>
  <c r="Y280" i="17"/>
  <c r="W286"/>
  <c r="N286" i="118" s="1"/>
  <c r="Y286" i="17"/>
  <c r="W288"/>
  <c r="N288" i="118" s="1"/>
  <c r="Y288" i="17"/>
  <c r="W296"/>
  <c r="N296" i="118" s="1"/>
  <c r="Y296" i="17"/>
  <c r="W298"/>
  <c r="N298" i="118" s="1"/>
  <c r="Y298" i="17"/>
  <c r="W304"/>
  <c r="N304" i="118" s="1"/>
  <c r="Y304" i="17"/>
  <c r="P304" i="118" s="1"/>
  <c r="W308" i="17"/>
  <c r="N308" i="118" s="1"/>
  <c r="Y308" i="17"/>
  <c r="W314"/>
  <c r="N314" i="118" s="1"/>
  <c r="Y314" i="17"/>
  <c r="W316"/>
  <c r="N316" i="118" s="1"/>
  <c r="Y316" i="17"/>
  <c r="X317"/>
  <c r="O317" i="118" s="1"/>
  <c r="W324" i="17"/>
  <c r="N324" i="118" s="1"/>
  <c r="Y324" i="17"/>
  <c r="X227"/>
  <c r="O227" i="118" s="1"/>
  <c r="V234" i="17"/>
  <c r="W17"/>
  <c r="N17" i="118" s="1"/>
  <c r="W18" i="17"/>
  <c r="N18" i="118" s="1"/>
  <c r="W19" i="17"/>
  <c r="N19" i="118" s="1"/>
  <c r="W20" i="17"/>
  <c r="N20" i="118" s="1"/>
  <c r="W23" i="17"/>
  <c r="W24"/>
  <c r="N24" i="118" s="1"/>
  <c r="W25" i="17"/>
  <c r="N25" i="118" s="1"/>
  <c r="W26" i="17"/>
  <c r="N26" i="118" s="1"/>
  <c r="W27" i="17"/>
  <c r="N27" i="118" s="1"/>
  <c r="W28" i="17"/>
  <c r="N28" i="118" s="1"/>
  <c r="W29" i="17"/>
  <c r="N29" i="118" s="1"/>
  <c r="W30" i="17"/>
  <c r="N30" i="118" s="1"/>
  <c r="W31" i="17"/>
  <c r="N31" i="118" s="1"/>
  <c r="W32" i="17"/>
  <c r="N32" i="118" s="1"/>
  <c r="W33" i="17"/>
  <c r="N33" i="118" s="1"/>
  <c r="W34" i="17"/>
  <c r="N34" i="118" s="1"/>
  <c r="X35" i="17"/>
  <c r="O35" i="118" s="1"/>
  <c r="X36" i="17"/>
  <c r="O36" i="118" s="1"/>
  <c r="X37" i="17"/>
  <c r="O37" i="118" s="1"/>
  <c r="X38" i="17"/>
  <c r="O38" i="118" s="1"/>
  <c r="X39" i="17"/>
  <c r="O39" i="118" s="1"/>
  <c r="X40" i="17"/>
  <c r="O40" i="118" s="1"/>
  <c r="X41" i="17"/>
  <c r="O41" i="118" s="1"/>
  <c r="X42" i="17"/>
  <c r="O42" i="118" s="1"/>
  <c r="X43" i="17"/>
  <c r="O43" i="118" s="1"/>
  <c r="X46" i="17"/>
  <c r="O46" i="118" s="1"/>
  <c r="X47" i="17"/>
  <c r="O47" i="118" s="1"/>
  <c r="X48" i="17"/>
  <c r="O48" i="118" s="1"/>
  <c r="X49" i="17"/>
  <c r="O49" i="118" s="1"/>
  <c r="X50" i="17"/>
  <c r="O50" i="118" s="1"/>
  <c r="X51" i="17"/>
  <c r="O51" i="118" s="1"/>
  <c r="X54" i="17"/>
  <c r="O54" i="118" s="1"/>
  <c r="X55" i="17"/>
  <c r="O55" i="118" s="1"/>
  <c r="X58" i="17"/>
  <c r="O58" i="118" s="1"/>
  <c r="X67" i="17"/>
  <c r="O67" i="118" s="1"/>
  <c r="X68" i="17"/>
  <c r="O68" i="118" s="1"/>
  <c r="X69" i="17"/>
  <c r="O69" i="118" s="1"/>
  <c r="X70" i="17"/>
  <c r="O70" i="118" s="1"/>
  <c r="X109" i="17"/>
  <c r="O109" i="118" s="1"/>
  <c r="X110" i="17"/>
  <c r="O110" i="118" s="1"/>
  <c r="X111" i="17"/>
  <c r="O111" i="118" s="1"/>
  <c r="X112" i="17"/>
  <c r="O112" i="118" s="1"/>
  <c r="X113" i="17"/>
  <c r="O113" i="118" s="1"/>
  <c r="X116" i="17"/>
  <c r="O116" i="118" s="1"/>
  <c r="X117" i="17"/>
  <c r="O117" i="118" s="1"/>
  <c r="X118" i="17"/>
  <c r="O118" i="118" s="1"/>
  <c r="X119" i="17"/>
  <c r="O119" i="118" s="1"/>
  <c r="X124" i="17"/>
  <c r="O124" i="118" s="1"/>
  <c r="X125" i="17"/>
  <c r="O125" i="118" s="1"/>
  <c r="X126" i="17"/>
  <c r="O126" i="118" s="1"/>
  <c r="X127" i="17"/>
  <c r="O127" i="118" s="1"/>
  <c r="X128" i="17"/>
  <c r="O128" i="118" s="1"/>
  <c r="X129" i="17"/>
  <c r="O129" i="118" s="1"/>
  <c r="X130" i="17"/>
  <c r="O130" i="118" s="1"/>
  <c r="X131" i="17"/>
  <c r="O131" i="118" s="1"/>
  <c r="X132" i="17"/>
  <c r="O132" i="118" s="1"/>
  <c r="X133" i="17"/>
  <c r="O133" i="118" s="1"/>
  <c r="X136" i="17"/>
  <c r="O136" i="118" s="1"/>
  <c r="X137" i="17"/>
  <c r="O137" i="118" s="1"/>
  <c r="X138" i="17"/>
  <c r="O138" i="118" s="1"/>
  <c r="X139" i="17"/>
  <c r="O139" i="118" s="1"/>
  <c r="X142" i="17"/>
  <c r="O142" i="118" s="1"/>
  <c r="X143" i="17"/>
  <c r="O143" i="118" s="1"/>
  <c r="X148" i="17"/>
  <c r="O148" i="118" s="1"/>
  <c r="X149" i="17"/>
  <c r="O149" i="118" s="1"/>
  <c r="X150" i="17"/>
  <c r="O150" i="118" s="1"/>
  <c r="X151" i="17"/>
  <c r="O151" i="118" s="1"/>
  <c r="X152" i="17"/>
  <c r="O152" i="118" s="1"/>
  <c r="X153" i="17"/>
  <c r="O153" i="118" s="1"/>
  <c r="X154" i="17"/>
  <c r="O154" i="118" s="1"/>
  <c r="X155" i="17"/>
  <c r="O155" i="118" s="1"/>
  <c r="X156" i="17"/>
  <c r="O156" i="118" s="1"/>
  <c r="X157" i="17"/>
  <c r="O157" i="118" s="1"/>
  <c r="X158" i="17"/>
  <c r="O158" i="118" s="1"/>
  <c r="X159" i="17"/>
  <c r="O159" i="118" s="1"/>
  <c r="X160" i="17"/>
  <c r="O160" i="118" s="1"/>
  <c r="X161" i="17"/>
  <c r="O161" i="118" s="1"/>
  <c r="X163" i="17"/>
  <c r="O163" i="118" s="1"/>
  <c r="W210" i="17"/>
  <c r="N210" i="118" s="1"/>
  <c r="X215" i="17"/>
  <c r="O215" i="118" s="1"/>
  <c r="X216" i="17"/>
  <c r="O216" i="118" s="1"/>
  <c r="X217" i="17"/>
  <c r="O217" i="118" s="1"/>
  <c r="X218" i="17"/>
  <c r="O218" i="118" s="1"/>
  <c r="X219" i="17"/>
  <c r="O219" i="118" s="1"/>
  <c r="X220" i="17"/>
  <c r="O220" i="118" s="1"/>
  <c r="X221" i="17"/>
  <c r="O221" i="118" s="1"/>
  <c r="X222" i="17"/>
  <c r="O222" i="118" s="1"/>
  <c r="X223" i="17"/>
  <c r="O223" i="118" s="1"/>
  <c r="X224" i="17"/>
  <c r="O224" i="118" s="1"/>
  <c r="X228" i="17"/>
  <c r="O228" i="118" s="1"/>
  <c r="X229" i="17"/>
  <c r="O229" i="118" s="1"/>
  <c r="X230" i="17"/>
  <c r="O230" i="118" s="1"/>
  <c r="X231" i="17"/>
  <c r="O231" i="118" s="1"/>
  <c r="X232" i="17"/>
  <c r="O232" i="118" s="1"/>
  <c r="X314" i="17"/>
  <c r="O314" i="118" s="1"/>
  <c r="X315" i="17"/>
  <c r="O315" i="118" s="1"/>
  <c r="X316" i="17"/>
  <c r="O316" i="118" s="1"/>
  <c r="X323" i="17"/>
  <c r="O323" i="118" s="1"/>
  <c r="X324" i="17"/>
  <c r="O324" i="118" s="1"/>
  <c r="X325" i="17"/>
  <c r="O325" i="118" s="1"/>
  <c r="X329" i="17"/>
  <c r="O329" i="118" s="1"/>
  <c r="X330" i="17"/>
  <c r="O330" i="118" s="1"/>
  <c r="X331" i="17"/>
  <c r="O331" i="118" s="1"/>
  <c r="X332" i="17"/>
  <c r="O332" i="118" s="1"/>
  <c r="X335" i="17"/>
  <c r="O335" i="118" s="1"/>
  <c r="X336" i="17"/>
  <c r="O336" i="118" s="1"/>
  <c r="X337" i="17"/>
  <c r="O337" i="118" s="1"/>
  <c r="X338" i="17"/>
  <c r="X34"/>
  <c r="O34" i="118" s="1"/>
  <c r="X214" i="17"/>
  <c r="O214" i="118" s="1"/>
  <c r="V265" i="17"/>
  <c r="X264"/>
  <c r="X17"/>
  <c r="O17" i="118" s="1"/>
  <c r="X18" i="17"/>
  <c r="O18" i="118" s="1"/>
  <c r="X19" i="17"/>
  <c r="O19" i="118" s="1"/>
  <c r="X20" i="17"/>
  <c r="O20" i="118" s="1"/>
  <c r="X23" i="17"/>
  <c r="O23" i="118" s="1"/>
  <c r="X24" i="17"/>
  <c r="O24" i="118" s="1"/>
  <c r="X25" i="17"/>
  <c r="O25" i="118" s="1"/>
  <c r="X26" i="17"/>
  <c r="O26" i="118" s="1"/>
  <c r="X27" i="17"/>
  <c r="O27" i="118" s="1"/>
  <c r="X28" i="17"/>
  <c r="O28" i="118" s="1"/>
  <c r="X29" i="17"/>
  <c r="O29" i="118" s="1"/>
  <c r="X30" i="17"/>
  <c r="O30" i="118" s="1"/>
  <c r="X31" i="17"/>
  <c r="O31" i="118" s="1"/>
  <c r="X32" i="17"/>
  <c r="O32" i="118" s="1"/>
  <c r="X33" i="17"/>
  <c r="O33" i="118" s="1"/>
  <c r="W35" i="17"/>
  <c r="N35" i="118" s="1"/>
  <c r="W36" i="17"/>
  <c r="N36" i="118" s="1"/>
  <c r="W37" i="17"/>
  <c r="N37" i="118" s="1"/>
  <c r="W39" i="17"/>
  <c r="N39" i="118" s="1"/>
  <c r="W40" i="17"/>
  <c r="N40" i="118" s="1"/>
  <c r="W41" i="17"/>
  <c r="N41" i="118" s="1"/>
  <c r="W42" i="17"/>
  <c r="N42" i="118" s="1"/>
  <c r="W43" i="17"/>
  <c r="N43" i="118" s="1"/>
  <c r="X62" i="17"/>
  <c r="O62" i="118" s="1"/>
  <c r="X63" i="17"/>
  <c r="O63" i="118" s="1"/>
  <c r="X64" i="17"/>
  <c r="O64" i="118" s="1"/>
  <c r="X65" i="17"/>
  <c r="O65" i="118" s="1"/>
  <c r="X74" i="17"/>
  <c r="O74" i="118" s="1"/>
  <c r="X75" i="17"/>
  <c r="O75" i="118" s="1"/>
  <c r="X78" i="17"/>
  <c r="O78" i="118" s="1"/>
  <c r="X79" i="17"/>
  <c r="O79" i="118" s="1"/>
  <c r="X80" i="17"/>
  <c r="O80" i="118" s="1"/>
  <c r="X82" i="17"/>
  <c r="X84"/>
  <c r="O84" i="118" s="1"/>
  <c r="X85" i="17"/>
  <c r="O85" i="118" s="1"/>
  <c r="X86" i="17"/>
  <c r="O86" i="118" s="1"/>
  <c r="X87" i="17"/>
  <c r="O87" i="118" s="1"/>
  <c r="X88" i="17"/>
  <c r="O88" i="118" s="1"/>
  <c r="X89" i="17"/>
  <c r="O89" i="118" s="1"/>
  <c r="X91" i="17"/>
  <c r="O91" i="118" s="1"/>
  <c r="X92" i="17"/>
  <c r="O92" i="118" s="1"/>
  <c r="X93" i="17"/>
  <c r="O93" i="118" s="1"/>
  <c r="X94" i="17"/>
  <c r="O94" i="118" s="1"/>
  <c r="X95" i="17"/>
  <c r="O95" i="118" s="1"/>
  <c r="X97" i="17"/>
  <c r="O97" i="118" s="1"/>
  <c r="X98" i="17"/>
  <c r="O98" i="118" s="1"/>
  <c r="X101" i="17"/>
  <c r="O101" i="118" s="1"/>
  <c r="X103" i="17"/>
  <c r="O103" i="118" s="1"/>
  <c r="X104" i="17"/>
  <c r="X162"/>
  <c r="O162" i="118" s="1"/>
  <c r="X164" i="17"/>
  <c r="O164" i="118" s="1"/>
  <c r="X169" i="17"/>
  <c r="O169" i="118" s="1"/>
  <c r="X170" i="17"/>
  <c r="O170" i="118" s="1"/>
  <c r="X171" i="17"/>
  <c r="O171" i="118" s="1"/>
  <c r="X172" i="17"/>
  <c r="O172" i="118" s="1"/>
  <c r="X173" i="17"/>
  <c r="O173" i="118" s="1"/>
  <c r="X174" i="17"/>
  <c r="O174" i="118" s="1"/>
  <c r="X175" i="17"/>
  <c r="O175" i="118" s="1"/>
  <c r="X176" i="17"/>
  <c r="O176" i="118" s="1"/>
  <c r="X177" i="17"/>
  <c r="O177" i="118" s="1"/>
  <c r="X178" i="17"/>
  <c r="O178" i="118" s="1"/>
  <c r="X179" i="17"/>
  <c r="O179" i="118" s="1"/>
  <c r="X180" i="17"/>
  <c r="O180" i="118" s="1"/>
  <c r="X181" i="17"/>
  <c r="O181" i="118" s="1"/>
  <c r="X182" i="17"/>
  <c r="O182" i="118" s="1"/>
  <c r="X183" i="17"/>
  <c r="O183" i="118" s="1"/>
  <c r="X184" i="17"/>
  <c r="O184" i="118" s="1"/>
  <c r="X185" i="17"/>
  <c r="O185" i="118" s="1"/>
  <c r="X192" i="17"/>
  <c r="O192" i="118" s="1"/>
  <c r="X193" i="17"/>
  <c r="O193" i="118" s="1"/>
  <c r="X194" i="17"/>
  <c r="O194" i="118" s="1"/>
  <c r="X195" i="17"/>
  <c r="O195" i="118" s="1"/>
  <c r="X196" i="17"/>
  <c r="O196" i="118" s="1"/>
  <c r="X197" i="17"/>
  <c r="O197" i="118" s="1"/>
  <c r="X198" i="17"/>
  <c r="O198" i="118" s="1"/>
  <c r="X199" i="17"/>
  <c r="O199" i="118" s="1"/>
  <c r="X200" i="17"/>
  <c r="O200" i="118" s="1"/>
  <c r="X201" i="17"/>
  <c r="O201" i="118" s="1"/>
  <c r="X202" i="17"/>
  <c r="O202" i="118" s="1"/>
  <c r="X203" i="17"/>
  <c r="O203" i="118" s="1"/>
  <c r="X204" i="17"/>
  <c r="O204" i="118" s="1"/>
  <c r="X205" i="17"/>
  <c r="O205" i="118" s="1"/>
  <c r="X206" i="17"/>
  <c r="O206" i="118" s="1"/>
  <c r="X207" i="17"/>
  <c r="O207" i="118" s="1"/>
  <c r="X208" i="17"/>
  <c r="O208" i="118" s="1"/>
  <c r="X209" i="17"/>
  <c r="O209" i="118" s="1"/>
  <c r="X210" i="17"/>
  <c r="O210" i="118" s="1"/>
  <c r="X233" i="17"/>
  <c r="O233" i="118" s="1"/>
  <c r="X237" i="17"/>
  <c r="X238"/>
  <c r="O238" i="118" s="1"/>
  <c r="X241" i="17"/>
  <c r="O241" i="118" s="1"/>
  <c r="X242" i="17"/>
  <c r="O242" i="118" s="1"/>
  <c r="X247" i="17"/>
  <c r="O247" i="118" s="1"/>
  <c r="X248" i="17"/>
  <c r="O248" i="118" s="1"/>
  <c r="X249" i="17"/>
  <c r="O249" i="118" s="1"/>
  <c r="X252" i="17"/>
  <c r="O252" i="118" s="1"/>
  <c r="X253" i="17"/>
  <c r="O253" i="118" s="1"/>
  <c r="X256" i="17"/>
  <c r="O256" i="118" s="1"/>
  <c r="X257" i="17"/>
  <c r="O257" i="118" s="1"/>
  <c r="X267" i="17"/>
  <c r="O267" i="118" s="1"/>
  <c r="X268" i="17"/>
  <c r="O268" i="118" s="1"/>
  <c r="X269" i="17"/>
  <c r="O269" i="118" s="1"/>
  <c r="X271" i="17"/>
  <c r="O271" i="118" s="1"/>
  <c r="X274" i="17"/>
  <c r="O274" i="118" s="1"/>
  <c r="X275" i="17"/>
  <c r="O275" i="118" s="1"/>
  <c r="X279" i="17"/>
  <c r="O279" i="118" s="1"/>
  <c r="X280" i="17"/>
  <c r="O280" i="118" s="1"/>
  <c r="X281" i="17"/>
  <c r="O281" i="118" s="1"/>
  <c r="X282" i="17"/>
  <c r="O282" i="118" s="1"/>
  <c r="X283" i="17"/>
  <c r="O283" i="118" s="1"/>
  <c r="X284" i="17"/>
  <c r="O284" i="118" s="1"/>
  <c r="X285" i="17"/>
  <c r="O285" i="118" s="1"/>
  <c r="X286" i="17"/>
  <c r="O286" i="118" s="1"/>
  <c r="X287" i="17"/>
  <c r="O287" i="118" s="1"/>
  <c r="X288" i="17"/>
  <c r="O288" i="118" s="1"/>
  <c r="X289" i="17"/>
  <c r="O289" i="118" s="1"/>
  <c r="X290" i="17"/>
  <c r="O290" i="118" s="1"/>
  <c r="X291" i="17"/>
  <c r="O291" i="118" s="1"/>
  <c r="X292" i="17"/>
  <c r="O292" i="118" s="1"/>
  <c r="X293" i="17"/>
  <c r="O293" i="118" s="1"/>
  <c r="X294" i="17"/>
  <c r="O294" i="118" s="1"/>
  <c r="X295" i="17"/>
  <c r="O295" i="118" s="1"/>
  <c r="X296" i="17"/>
  <c r="O296" i="118" s="1"/>
  <c r="X297" i="17"/>
  <c r="O297" i="118" s="1"/>
  <c r="X298" i="17"/>
  <c r="O298" i="118" s="1"/>
  <c r="X299" i="17"/>
  <c r="O299" i="118" s="1"/>
  <c r="X300" i="17"/>
  <c r="O300" i="118" s="1"/>
  <c r="X301" i="17"/>
  <c r="O301" i="118" s="1"/>
  <c r="X302" i="17"/>
  <c r="O302" i="118" s="1"/>
  <c r="X303" i="17"/>
  <c r="O303" i="118" s="1"/>
  <c r="X304" i="17"/>
  <c r="O304" i="118" s="1"/>
  <c r="X305" i="17"/>
  <c r="O305" i="118" s="1"/>
  <c r="X306" i="17"/>
  <c r="O306" i="118" s="1"/>
  <c r="X308" i="17"/>
  <c r="O308" i="118" s="1"/>
  <c r="X309" i="17"/>
  <c r="O309" i="118" s="1"/>
  <c r="X310" i="17"/>
  <c r="O310" i="118" s="1"/>
  <c r="X311" i="17"/>
  <c r="O311" i="118" s="1"/>
  <c r="X312" i="17"/>
  <c r="O312" i="118" s="1"/>
  <c r="X313" i="17"/>
  <c r="O313" i="118" s="1"/>
  <c r="X318" i="17"/>
  <c r="O318" i="118" s="1"/>
  <c r="X319" i="17"/>
  <c r="O319" i="118" s="1"/>
  <c r="X320" i="17"/>
  <c r="O320" i="118" s="1"/>
  <c r="X321" i="17"/>
  <c r="O321" i="118" s="1"/>
  <c r="X322" i="17"/>
  <c r="O322" i="118" s="1"/>
  <c r="W330" i="17"/>
  <c r="W335"/>
  <c r="N335" i="118" s="1"/>
  <c r="W336" i="17"/>
  <c r="N336" i="118" s="1"/>
  <c r="W337" i="17"/>
  <c r="N337" i="118" s="1"/>
  <c r="W338" i="17"/>
  <c r="X348"/>
  <c r="O348" i="118" s="1"/>
  <c r="X349" i="17"/>
  <c r="O349" i="118" s="1"/>
  <c r="X350" i="17"/>
  <c r="O350" i="118" s="1"/>
  <c r="X351" i="17"/>
  <c r="O351" i="118" s="1"/>
  <c r="X352" i="17"/>
  <c r="O352" i="118" s="1"/>
  <c r="X353" i="17"/>
  <c r="O353" i="118" s="1"/>
  <c r="X354" i="17"/>
  <c r="O354" i="118" s="1"/>
  <c r="X355" i="17"/>
  <c r="O355" i="118" s="1"/>
  <c r="X356" i="17"/>
  <c r="O356" i="118" s="1"/>
  <c r="X357" i="17"/>
  <c r="O357" i="118" s="1"/>
  <c r="V261" i="17"/>
  <c r="X260"/>
  <c r="W60"/>
  <c r="N60" i="118" s="1"/>
  <c r="R52" i="17"/>
  <c r="I52" i="118" s="1"/>
  <c r="W201" i="17"/>
  <c r="N201" i="118" s="1"/>
  <c r="L134" i="17"/>
  <c r="L144"/>
  <c r="W197"/>
  <c r="N197" i="118" s="1"/>
  <c r="W106" i="17"/>
  <c r="N106" i="118" s="1"/>
  <c r="W38" i="17"/>
  <c r="N38" i="118" s="1"/>
  <c r="W70" i="17"/>
  <c r="N70" i="118" s="1"/>
  <c r="U140" i="17"/>
  <c r="U186"/>
  <c r="V258"/>
  <c r="M258" i="118" s="1"/>
  <c r="V272" i="17"/>
  <c r="V358"/>
  <c r="M358" i="118" s="1"/>
  <c r="W125" i="17"/>
  <c r="N125" i="118" s="1"/>
  <c r="W138" i="17"/>
  <c r="N138" i="118" s="1"/>
  <c r="W182" i="17"/>
  <c r="N182" i="118" s="1"/>
  <c r="W193" i="17"/>
  <c r="N193" i="118" s="1"/>
  <c r="W205" i="17"/>
  <c r="N205" i="118" s="1"/>
  <c r="W209" i="17"/>
  <c r="N209" i="118" s="1"/>
  <c r="W159" i="17"/>
  <c r="N159" i="118" s="1"/>
  <c r="W369" i="17"/>
  <c r="N369" i="118" s="1"/>
  <c r="L21" i="17"/>
  <c r="E21" i="118" s="1"/>
  <c r="L81" i="17"/>
  <c r="E81" i="118" s="1"/>
  <c r="R272" i="17"/>
  <c r="I272" i="118" s="1"/>
  <c r="W73" i="17"/>
  <c r="N73" i="118" s="1"/>
  <c r="W118" i="17"/>
  <c r="N118" i="118" s="1"/>
  <c r="L52" i="17"/>
  <c r="E52" i="118" s="1"/>
  <c r="L90" i="17"/>
  <c r="L96"/>
  <c r="E96" i="118" s="1"/>
  <c r="L108" i="17"/>
  <c r="E108" i="118" s="1"/>
  <c r="L114" i="17"/>
  <c r="E114" i="118" s="1"/>
  <c r="L120" i="17"/>
  <c r="E120" i="118" s="1"/>
  <c r="L186" i="17"/>
  <c r="L243"/>
  <c r="E243" i="118" s="1"/>
  <c r="L250" i="17"/>
  <c r="E250" i="118" s="1"/>
  <c r="L254" i="17"/>
  <c r="E254" i="118" s="1"/>
  <c r="L258" i="17"/>
  <c r="E258" i="118" s="1"/>
  <c r="L276" i="17"/>
  <c r="E276" i="118" s="1"/>
  <c r="L326" i="17"/>
  <c r="L339"/>
  <c r="E339" i="118" s="1"/>
  <c r="L358" i="17"/>
  <c r="E358" i="118" s="1"/>
  <c r="W57" i="17"/>
  <c r="N57" i="118" s="1"/>
  <c r="W63" i="17"/>
  <c r="N63" i="118" s="1"/>
  <c r="W65" i="17"/>
  <c r="N65" i="118" s="1"/>
  <c r="W75" i="17"/>
  <c r="N75" i="118" s="1"/>
  <c r="R81" i="17"/>
  <c r="I81" i="118" s="1"/>
  <c r="W82" i="17"/>
  <c r="W85"/>
  <c r="N85" i="118" s="1"/>
  <c r="W87" i="17"/>
  <c r="N87" i="118" s="1"/>
  <c r="W89" i="17"/>
  <c r="N89" i="118" s="1"/>
  <c r="W94" i="17"/>
  <c r="N94" i="118" s="1"/>
  <c r="W97" i="17"/>
  <c r="N97" i="118" s="1"/>
  <c r="R102" i="17"/>
  <c r="I102" i="118" s="1"/>
  <c r="R108" i="17"/>
  <c r="I108" i="118" s="1"/>
  <c r="W111" i="17"/>
  <c r="N111" i="118" s="1"/>
  <c r="W132" i="17"/>
  <c r="N132" i="118" s="1"/>
  <c r="R144" i="17"/>
  <c r="I144" i="118" s="1"/>
  <c r="R165" i="17"/>
  <c r="W151"/>
  <c r="N151" i="118" s="1"/>
  <c r="W155" i="17"/>
  <c r="N155" i="118" s="1"/>
  <c r="W163" i="17"/>
  <c r="N163" i="118" s="1"/>
  <c r="R186" i="17"/>
  <c r="W171"/>
  <c r="N171" i="118" s="1"/>
  <c r="W175" i="17"/>
  <c r="N175" i="118" s="1"/>
  <c r="W179" i="17"/>
  <c r="N179" i="118" s="1"/>
  <c r="W185" i="17"/>
  <c r="N185" i="118" s="1"/>
  <c r="R211" i="17"/>
  <c r="I211" i="118" s="1"/>
  <c r="R243" i="17"/>
  <c r="I243" i="118" s="1"/>
  <c r="R250" i="17"/>
  <c r="I250" i="118" s="1"/>
  <c r="R254" i="17"/>
  <c r="I254" i="118" s="1"/>
  <c r="R258" i="17"/>
  <c r="I258" i="118" s="1"/>
  <c r="R276" i="17"/>
  <c r="I276" i="118" s="1"/>
  <c r="R333" i="17"/>
  <c r="I333" i="118" s="1"/>
  <c r="R339" i="17"/>
  <c r="I339" i="118" s="1"/>
  <c r="R344" i="17"/>
  <c r="I344" i="118" s="1"/>
  <c r="R358" i="17"/>
  <c r="I358" i="118" s="1"/>
  <c r="R380" i="17"/>
  <c r="I380" i="118" s="1"/>
  <c r="W62" i="17"/>
  <c r="N62" i="118" s="1"/>
  <c r="W64" i="17"/>
  <c r="N64" i="118" s="1"/>
  <c r="W74" i="17"/>
  <c r="N74" i="118" s="1"/>
  <c r="W78" i="17"/>
  <c r="N78" i="118" s="1"/>
  <c r="W84" i="17"/>
  <c r="N84" i="118" s="1"/>
  <c r="U90" i="17"/>
  <c r="L90" i="118" s="1"/>
  <c r="W91" i="17"/>
  <c r="N91" i="118" s="1"/>
  <c r="W95" i="17"/>
  <c r="N95" i="118" s="1"/>
  <c r="W98" i="17"/>
  <c r="N98" i="118" s="1"/>
  <c r="W103" i="17"/>
  <c r="N103" i="118" s="1"/>
  <c r="W105" i="17"/>
  <c r="N105" i="118" s="1"/>
  <c r="W216" i="17"/>
  <c r="N216" i="118" s="1"/>
  <c r="W220" i="17"/>
  <c r="N220" i="118" s="1"/>
  <c r="W224" i="17"/>
  <c r="N224" i="118" s="1"/>
  <c r="U254" i="17"/>
  <c r="W256"/>
  <c r="N256" i="118" s="1"/>
  <c r="W292" i="17"/>
  <c r="N292" i="118" s="1"/>
  <c r="W318" i="17"/>
  <c r="N318" i="118" s="1"/>
  <c r="L102" i="17"/>
  <c r="E102" i="118" s="1"/>
  <c r="L165" i="17"/>
  <c r="L333"/>
  <c r="R96"/>
  <c r="I96" i="118" s="1"/>
  <c r="W282" i="17"/>
  <c r="N282" i="118" s="1"/>
  <c r="W300" i="17"/>
  <c r="N300" i="118" s="1"/>
  <c r="W302" i="17"/>
  <c r="N302" i="118" s="1"/>
  <c r="W320" i="17"/>
  <c r="N320" i="118" s="1"/>
  <c r="W268" i="17"/>
  <c r="N268" i="118" s="1"/>
  <c r="W284" i="17"/>
  <c r="N284" i="118" s="1"/>
  <c r="W312" i="17"/>
  <c r="N312" i="118" s="1"/>
  <c r="W354" i="17"/>
  <c r="N354" i="118" s="1"/>
  <c r="R114" i="17"/>
  <c r="I114" i="118" s="1"/>
  <c r="W79" i="17"/>
  <c r="N79" i="118" s="1"/>
  <c r="M21" i="17"/>
  <c r="F21" i="118" s="1"/>
  <c r="M44" i="17"/>
  <c r="F44" i="118" s="1"/>
  <c r="M81" i="17"/>
  <c r="F81" i="118" s="1"/>
  <c r="M90" i="17"/>
  <c r="M96"/>
  <c r="F96" i="118" s="1"/>
  <c r="M102" i="17"/>
  <c r="F102" i="118" s="1"/>
  <c r="M134" i="17"/>
  <c r="M140"/>
  <c r="F140" i="118" s="1"/>
  <c r="M144" i="17"/>
  <c r="M258"/>
  <c r="F258" i="118" s="1"/>
  <c r="M272" i="17"/>
  <c r="F272" i="118" s="1"/>
  <c r="M276" i="17"/>
  <c r="F276" i="118" s="1"/>
  <c r="M333" i="17"/>
  <c r="M344"/>
  <c r="F344" i="118" s="1"/>
  <c r="M380" i="17"/>
  <c r="F380" i="118" s="1"/>
  <c r="S21" i="17"/>
  <c r="J21" i="118" s="1"/>
  <c r="S44" i="17"/>
  <c r="J44" i="118" s="1"/>
  <c r="S52" i="17"/>
  <c r="J52" i="118" s="1"/>
  <c r="S81" i="17"/>
  <c r="J81" i="118" s="1"/>
  <c r="S96" i="17"/>
  <c r="J96" i="118" s="1"/>
  <c r="S102" i="17"/>
  <c r="J102" i="118" s="1"/>
  <c r="S120" i="17"/>
  <c r="J120" i="118" s="1"/>
  <c r="S134" i="17"/>
  <c r="J134" i="118" s="1"/>
  <c r="S140" i="17"/>
  <c r="J140" i="118" s="1"/>
  <c r="S144" i="17"/>
  <c r="J144" i="118" s="1"/>
  <c r="S186" i="17"/>
  <c r="S211"/>
  <c r="J211" i="118" s="1"/>
  <c r="S234" i="17"/>
  <c r="J234" i="118" s="1"/>
  <c r="S239" i="17"/>
  <c r="J239" i="118" s="1"/>
  <c r="S250" i="17"/>
  <c r="J250" i="118" s="1"/>
  <c r="S254" i="17"/>
  <c r="J254" i="118" s="1"/>
  <c r="S258" i="17"/>
  <c r="J258" i="118" s="1"/>
  <c r="S276" i="17"/>
  <c r="J276" i="118" s="1"/>
  <c r="S333" i="17"/>
  <c r="J333" i="118" s="1"/>
  <c r="S339" i="17"/>
  <c r="J339" i="118" s="1"/>
  <c r="S344" i="17"/>
  <c r="J344" i="118" s="1"/>
  <c r="U52" i="17"/>
  <c r="L52" i="118" s="1"/>
  <c r="V250" i="17"/>
  <c r="V254"/>
  <c r="V339"/>
  <c r="M339" i="118" s="1"/>
  <c r="L140" i="17"/>
  <c r="E140" i="118" s="1"/>
  <c r="R21" i="17"/>
  <c r="I21" i="118" s="1"/>
  <c r="R326" i="17"/>
  <c r="I326" i="118" s="1"/>
  <c r="U108" i="17"/>
  <c r="L108" i="118" s="1"/>
  <c r="R90" i="17"/>
  <c r="I90" i="118" s="1"/>
  <c r="U21" i="17"/>
  <c r="L21" i="118" s="1"/>
  <c r="W50" i="17"/>
  <c r="N50" i="118" s="1"/>
  <c r="W58" i="17"/>
  <c r="N58" i="118" s="1"/>
  <c r="W61" i="17"/>
  <c r="N61" i="118" s="1"/>
  <c r="W68" i="17"/>
  <c r="N68" i="118" s="1"/>
  <c r="W124" i="17"/>
  <c r="N124" i="118" s="1"/>
  <c r="W128" i="17"/>
  <c r="N128" i="118" s="1"/>
  <c r="W142" i="17"/>
  <c r="N142" i="118" s="1"/>
  <c r="W181" i="17"/>
  <c r="N181" i="118" s="1"/>
  <c r="W192" i="17"/>
  <c r="N192" i="118" s="1"/>
  <c r="W196" i="17"/>
  <c r="N196" i="118" s="1"/>
  <c r="W200" i="17"/>
  <c r="N200" i="118" s="1"/>
  <c r="W204" i="17"/>
  <c r="N204" i="118" s="1"/>
  <c r="W208" i="17"/>
  <c r="N208" i="118" s="1"/>
  <c r="V276" i="17"/>
  <c r="W373"/>
  <c r="N373" i="118" s="1"/>
  <c r="W86" i="17"/>
  <c r="N86" i="118" s="1"/>
  <c r="W99" i="17"/>
  <c r="N99" i="118" s="1"/>
  <c r="W253" i="17"/>
  <c r="N253" i="118" s="1"/>
  <c r="W101" i="17"/>
  <c r="N101" i="118" s="1"/>
  <c r="W107" i="17"/>
  <c r="N107" i="118" s="1"/>
  <c r="U276" i="17"/>
  <c r="W92"/>
  <c r="N92" i="118" s="1"/>
  <c r="O293" i="17"/>
  <c r="W47"/>
  <c r="N47" i="118" s="1"/>
  <c r="W51" i="17"/>
  <c r="N51" i="118" s="1"/>
  <c r="W54" i="17"/>
  <c r="W56"/>
  <c r="N56" i="118" s="1"/>
  <c r="W59" i="17"/>
  <c r="N59" i="118" s="1"/>
  <c r="W67" i="17"/>
  <c r="N67" i="118" s="1"/>
  <c r="W69" i="17"/>
  <c r="N69" i="118" s="1"/>
  <c r="W71" i="17"/>
  <c r="N71" i="118" s="1"/>
  <c r="W112" i="17"/>
  <c r="N112" i="118" s="1"/>
  <c r="W119" i="17"/>
  <c r="N119" i="118" s="1"/>
  <c r="W127" i="17"/>
  <c r="N127" i="118" s="1"/>
  <c r="W129" i="17"/>
  <c r="N129" i="118" s="1"/>
  <c r="W131" i="17"/>
  <c r="N131" i="118" s="1"/>
  <c r="W133" i="17"/>
  <c r="N133" i="118" s="1"/>
  <c r="W136" i="17"/>
  <c r="N136" i="118" s="1"/>
  <c r="W143" i="17"/>
  <c r="N143" i="118" s="1"/>
  <c r="W148" i="17"/>
  <c r="N148" i="118" s="1"/>
  <c r="W150" i="17"/>
  <c r="N150" i="118" s="1"/>
  <c r="W152" i="17"/>
  <c r="N152" i="118" s="1"/>
  <c r="W154" i="17"/>
  <c r="N154" i="118" s="1"/>
  <c r="W156" i="17"/>
  <c r="N156" i="118" s="1"/>
  <c r="W158" i="17"/>
  <c r="N158" i="118" s="1"/>
  <c r="W160" i="17"/>
  <c r="N160" i="118" s="1"/>
  <c r="W162" i="17"/>
  <c r="N162" i="118" s="1"/>
  <c r="W164" i="17"/>
  <c r="N164" i="118" s="1"/>
  <c r="W170" i="17"/>
  <c r="N170" i="118" s="1"/>
  <c r="W172" i="17"/>
  <c r="N172" i="118" s="1"/>
  <c r="W174" i="17"/>
  <c r="N174" i="118" s="1"/>
  <c r="W176" i="17"/>
  <c r="N176" i="118" s="1"/>
  <c r="W178" i="17"/>
  <c r="N178" i="118" s="1"/>
  <c r="W180" i="17"/>
  <c r="N180" i="118" s="1"/>
  <c r="W184" i="17"/>
  <c r="N184" i="118" s="1"/>
  <c r="W195" i="17"/>
  <c r="N195" i="118" s="1"/>
  <c r="W199" i="17"/>
  <c r="N199" i="118" s="1"/>
  <c r="W203" i="17"/>
  <c r="N203" i="118" s="1"/>
  <c r="W207" i="17"/>
  <c r="N207" i="118" s="1"/>
  <c r="W214" i="17"/>
  <c r="N214" i="118" s="1"/>
  <c r="W363" i="17"/>
  <c r="N363" i="118" s="1"/>
  <c r="W375" i="17"/>
  <c r="N375" i="118" s="1"/>
  <c r="W379" i="17"/>
  <c r="N379" i="118" s="1"/>
  <c r="U114" i="17"/>
  <c r="L114" i="118" s="1"/>
  <c r="U120" i="17"/>
  <c r="L120" i="118" s="1"/>
  <c r="U134" i="17"/>
  <c r="L134" i="118" s="1"/>
  <c r="S380" i="17"/>
  <c r="J380" i="118" s="1"/>
  <c r="V239" i="17"/>
  <c r="U102"/>
  <c r="L102" i="118" s="1"/>
  <c r="V243" i="17"/>
  <c r="M243" i="118" s="1"/>
  <c r="W110" i="17"/>
  <c r="N110" i="118" s="1"/>
  <c r="W117" i="17"/>
  <c r="N117" i="118" s="1"/>
  <c r="W55" i="17"/>
  <c r="N55" i="118" s="1"/>
  <c r="W109" i="17"/>
  <c r="N109" i="118" s="1"/>
  <c r="W113" i="17"/>
  <c r="N113" i="118" s="1"/>
  <c r="W116" i="17"/>
  <c r="N116" i="118" s="1"/>
  <c r="W126" i="17"/>
  <c r="N126" i="118" s="1"/>
  <c r="W130" i="17"/>
  <c r="N130" i="118" s="1"/>
  <c r="W137" i="17"/>
  <c r="N137" i="118" s="1"/>
  <c r="W139" i="17"/>
  <c r="N139" i="118" s="1"/>
  <c r="W153" i="17"/>
  <c r="N153" i="118" s="1"/>
  <c r="W157" i="17"/>
  <c r="N157" i="118" s="1"/>
  <c r="W161" i="17"/>
  <c r="N161" i="118" s="1"/>
  <c r="W169" i="17"/>
  <c r="N169" i="118" s="1"/>
  <c r="W173" i="17"/>
  <c r="N173" i="118" s="1"/>
  <c r="W177" i="17"/>
  <c r="N177" i="118" s="1"/>
  <c r="W183" i="17"/>
  <c r="N183" i="118" s="1"/>
  <c r="W194" i="17"/>
  <c r="N194" i="118" s="1"/>
  <c r="W198" i="17"/>
  <c r="N198" i="118" s="1"/>
  <c r="W202" i="17"/>
  <c r="N202" i="118" s="1"/>
  <c r="W206" i="17"/>
  <c r="N206" i="118" s="1"/>
  <c r="W66" i="17"/>
  <c r="N66" i="118" s="1"/>
  <c r="W80" i="17"/>
  <c r="N80" i="118" s="1"/>
  <c r="W88" i="17"/>
  <c r="N88" i="118" s="1"/>
  <c r="W93" i="17"/>
  <c r="N93" i="118" s="1"/>
  <c r="W215" i="17"/>
  <c r="N215" i="118" s="1"/>
  <c r="W217" i="17"/>
  <c r="N217" i="118" s="1"/>
  <c r="W219" i="17"/>
  <c r="N219" i="118" s="1"/>
  <c r="W221" i="17"/>
  <c r="W223"/>
  <c r="N223" i="118" s="1"/>
  <c r="W228" i="17"/>
  <c r="N228" i="118" s="1"/>
  <c r="W230" i="17"/>
  <c r="W232"/>
  <c r="N232" i="118" s="1"/>
  <c r="W237" i="17"/>
  <c r="W242"/>
  <c r="N242" i="118" s="1"/>
  <c r="W247" i="17"/>
  <c r="N247" i="118" s="1"/>
  <c r="W249" i="17"/>
  <c r="N249" i="118" s="1"/>
  <c r="W252" i="17"/>
  <c r="N252" i="118" s="1"/>
  <c r="W257" i="17"/>
  <c r="W264"/>
  <c r="W269"/>
  <c r="N269" i="118" s="1"/>
  <c r="W271" i="17"/>
  <c r="N271" i="118" s="1"/>
  <c r="W281" i="17"/>
  <c r="N281" i="118" s="1"/>
  <c r="W283" i="17"/>
  <c r="N283" i="118" s="1"/>
  <c r="W285" i="17"/>
  <c r="N285" i="118" s="1"/>
  <c r="W287" i="17"/>
  <c r="N287" i="118" s="1"/>
  <c r="W289" i="17"/>
  <c r="N289" i="118" s="1"/>
  <c r="W291" i="17"/>
  <c r="N291" i="118" s="1"/>
  <c r="W293" i="17"/>
  <c r="N293" i="118" s="1"/>
  <c r="W295" i="17"/>
  <c r="N295" i="118" s="1"/>
  <c r="W297" i="17"/>
  <c r="N297" i="118" s="1"/>
  <c r="W299" i="17"/>
  <c r="N299" i="118" s="1"/>
  <c r="W301" i="17"/>
  <c r="N301" i="118" s="1"/>
  <c r="W303" i="17"/>
  <c r="N303" i="118" s="1"/>
  <c r="W305" i="17"/>
  <c r="N305" i="118" s="1"/>
  <c r="W309" i="17"/>
  <c r="N309" i="118" s="1"/>
  <c r="W311" i="17"/>
  <c r="N311" i="118" s="1"/>
  <c r="W313" i="17"/>
  <c r="N313" i="118" s="1"/>
  <c r="W315" i="17"/>
  <c r="N315" i="118" s="1"/>
  <c r="W317" i="17"/>
  <c r="N317" i="118" s="1"/>
  <c r="W319" i="17"/>
  <c r="N319" i="118" s="1"/>
  <c r="W321" i="17"/>
  <c r="N321" i="118" s="1"/>
  <c r="W323" i="17"/>
  <c r="N323" i="118" s="1"/>
  <c r="W325" i="17"/>
  <c r="N325" i="118" s="1"/>
  <c r="W343" i="17"/>
  <c r="W349"/>
  <c r="N349" i="118" s="1"/>
  <c r="W351" i="17"/>
  <c r="N351" i="118" s="1"/>
  <c r="W353" i="17"/>
  <c r="N353" i="118" s="1"/>
  <c r="W355" i="17"/>
  <c r="N355" i="118" s="1"/>
  <c r="W357" i="17"/>
  <c r="N357" i="118" s="1"/>
  <c r="W364" i="17"/>
  <c r="N364" i="118" s="1"/>
  <c r="W368" i="17"/>
  <c r="N368" i="118" s="1"/>
  <c r="W372" i="17"/>
  <c r="N372" i="118" s="1"/>
  <c r="W376" i="17"/>
  <c r="N376" i="118" s="1"/>
  <c r="R261" i="17"/>
  <c r="I261" i="118" s="1"/>
  <c r="U165" i="17"/>
  <c r="U144"/>
  <c r="R140"/>
  <c r="I140" i="118" s="1"/>
  <c r="S108" i="17"/>
  <c r="J108" i="118" s="1"/>
  <c r="U96" i="17"/>
  <c r="L96" i="118" s="1"/>
  <c r="U81" i="17"/>
  <c r="W104"/>
  <c r="N104" i="118" s="1"/>
  <c r="W149" i="17"/>
  <c r="N149" i="118" s="1"/>
  <c r="P293" i="17"/>
  <c r="V186"/>
  <c r="R134"/>
  <c r="I134" i="118" s="1"/>
  <c r="R120" i="17"/>
  <c r="I120" i="118" s="1"/>
  <c r="W49" i="17"/>
  <c r="N49" i="118" s="1"/>
  <c r="W360" i="17"/>
  <c r="R225"/>
  <c r="I225" i="118" s="1"/>
  <c r="R234" i="17"/>
  <c r="I234" i="118" s="1"/>
  <c r="S358" i="17"/>
  <c r="J358" i="118" s="1"/>
  <c r="U258" i="17"/>
  <c r="L258" i="118" s="1"/>
  <c r="V144" i="17"/>
  <c r="S243"/>
  <c r="J243" i="118" s="1"/>
  <c r="R76" i="17"/>
  <c r="I76" i="118" s="1"/>
  <c r="U333" i="17"/>
  <c r="L333" i="118" s="1"/>
  <c r="S114" i="17"/>
  <c r="J114" i="118" s="1"/>
  <c r="U358" i="17"/>
  <c r="L358" i="118" s="1"/>
  <c r="S326" i="17"/>
  <c r="J326" i="118" s="1"/>
  <c r="U265" i="17"/>
  <c r="U250"/>
  <c r="V165"/>
  <c r="W279"/>
  <c r="N279" i="118" s="1"/>
  <c r="M254" i="17"/>
  <c r="F254" i="118" s="1"/>
  <c r="M358" i="17"/>
  <c r="F358" i="118" s="1"/>
  <c r="S165" i="17"/>
  <c r="W46"/>
  <c r="N46" i="118" s="1"/>
  <c r="W48" i="17"/>
  <c r="N48" i="118" s="1"/>
  <c r="W218" i="17"/>
  <c r="N218" i="118" s="1"/>
  <c r="W222" i="17"/>
  <c r="N222" i="118" s="1"/>
  <c r="W229" i="17"/>
  <c r="N229" i="118" s="1"/>
  <c r="W231" i="17"/>
  <c r="N231" i="118" s="1"/>
  <c r="W233" i="17"/>
  <c r="N233" i="118" s="1"/>
  <c r="W238" i="17"/>
  <c r="N238" i="118" s="1"/>
  <c r="W241" i="17"/>
  <c r="N241" i="118" s="1"/>
  <c r="W248" i="17"/>
  <c r="N248" i="118" s="1"/>
  <c r="W270" i="17"/>
  <c r="N270" i="118" s="1"/>
  <c r="W275" i="17"/>
  <c r="N275" i="118" s="1"/>
  <c r="W290" i="17"/>
  <c r="N290" i="118" s="1"/>
  <c r="W294" i="17"/>
  <c r="N294" i="118" s="1"/>
  <c r="W306" i="17"/>
  <c r="N306" i="118" s="1"/>
  <c r="W310" i="17"/>
  <c r="N310" i="118" s="1"/>
  <c r="W322" i="17"/>
  <c r="N322" i="118" s="1"/>
  <c r="W342" i="17"/>
  <c r="N342" i="118" s="1"/>
  <c r="W348" i="17"/>
  <c r="N348" i="118" s="1"/>
  <c r="W352" i="17"/>
  <c r="N352" i="118" s="1"/>
  <c r="W356" i="17"/>
  <c r="N356" i="118" s="1"/>
  <c r="W362" i="17"/>
  <c r="N362" i="118" s="1"/>
  <c r="W366" i="17"/>
  <c r="N366" i="118" s="1"/>
  <c r="W370" i="17"/>
  <c r="N370" i="118" s="1"/>
  <c r="W374" i="17"/>
  <c r="N374" i="118" s="1"/>
  <c r="W378" i="17"/>
  <c r="N378" i="118" s="1"/>
  <c r="M114" i="17"/>
  <c r="F114" i="118" s="1"/>
  <c r="M120" i="17"/>
  <c r="F120" i="118" s="1"/>
  <c r="M186" i="17"/>
  <c r="F186" i="118" s="1"/>
  <c r="M225" i="17"/>
  <c r="F225" i="118" s="1"/>
  <c r="M234" i="17"/>
  <c r="F234" i="118" s="1"/>
  <c r="M108" i="17"/>
  <c r="F108" i="118" s="1"/>
  <c r="M243" i="17"/>
  <c r="F243" i="118" s="1"/>
  <c r="M52" i="17"/>
  <c r="F52" i="118" s="1"/>
  <c r="M76" i="17"/>
  <c r="F76" i="118" s="1"/>
  <c r="M165" i="17"/>
  <c r="F165" i="118" s="1"/>
  <c r="M239" i="17"/>
  <c r="M211"/>
  <c r="F211" i="118" s="1"/>
  <c r="M83" i="17"/>
  <c r="Q82"/>
  <c r="Q83" s="1"/>
  <c r="M250"/>
  <c r="F250" i="118" s="1"/>
  <c r="U272" i="17"/>
  <c r="W267"/>
  <c r="N267" i="118" s="1"/>
  <c r="Q293" i="17"/>
  <c r="U339"/>
  <c r="L339" i="118" s="1"/>
  <c r="S76" i="17"/>
  <c r="J76" i="118" s="1"/>
  <c r="W274" i="17"/>
  <c r="N274" i="118" s="1"/>
  <c r="N293" i="17"/>
  <c r="M339"/>
  <c r="F339" i="118" s="1"/>
  <c r="W227" i="17"/>
  <c r="N227" i="118" s="1"/>
  <c r="U344" i="17"/>
  <c r="L344" i="118" s="1"/>
  <c r="M326" i="17"/>
  <c r="S90"/>
  <c r="J90" i="118" s="1"/>
  <c r="U243" i="17"/>
  <c r="L243" i="118" s="1"/>
  <c r="S272" i="17"/>
  <c r="J272" i="118" s="1"/>
  <c r="S225" i="17"/>
  <c r="J225" i="118" s="1"/>
  <c r="W367" i="17"/>
  <c r="N367" i="118" s="1"/>
  <c r="W371" i="17"/>
  <c r="N371" i="118" s="1"/>
  <c r="W361" i="17"/>
  <c r="N361" i="118" s="1"/>
  <c r="W365" i="17"/>
  <c r="N365" i="118" s="1"/>
  <c r="W377" i="17"/>
  <c r="N377" i="118" s="1"/>
  <c r="V225" i="17"/>
  <c r="V56"/>
  <c r="V59"/>
  <c r="V60"/>
  <c r="V71"/>
  <c r="V72"/>
  <c r="V44"/>
  <c r="M44" i="118" s="1"/>
  <c r="V52" i="17"/>
  <c r="M52" i="118" s="1"/>
  <c r="V83" i="17"/>
  <c r="V90"/>
  <c r="M90" i="118" s="1"/>
  <c r="V96" i="17"/>
  <c r="M96" i="118" s="1"/>
  <c r="V102" i="17"/>
  <c r="M102" i="118" s="1"/>
  <c r="V108" i="17"/>
  <c r="M108" i="118" s="1"/>
  <c r="V114" i="17"/>
  <c r="M114" i="118" s="1"/>
  <c r="V120" i="17"/>
  <c r="M120" i="118" s="1"/>
  <c r="V134" i="17"/>
  <c r="M134" i="118" s="1"/>
  <c r="V140" i="17"/>
  <c r="V211"/>
  <c r="V21"/>
  <c r="M21" i="118" s="1"/>
  <c r="V81" i="17"/>
  <c r="P291"/>
  <c r="K291"/>
  <c r="H297"/>
  <c r="D58" i="113" s="1"/>
  <c r="K73" i="109" l="1"/>
  <c r="D16"/>
  <c r="F16" s="1"/>
  <c r="L265" i="118"/>
  <c r="H50" i="113"/>
  <c r="AE279" i="17"/>
  <c r="V279" i="118" s="1"/>
  <c r="G18" i="109"/>
  <c r="J14" i="110"/>
  <c r="D17" i="109"/>
  <c r="F17" s="1"/>
  <c r="L254" i="118"/>
  <c r="AD279" i="17"/>
  <c r="U279" i="118" s="1"/>
  <c r="AD313" i="17"/>
  <c r="U313" i="118" s="1"/>
  <c r="AD297" i="17"/>
  <c r="U297" i="118" s="1"/>
  <c r="I70" i="113"/>
  <c r="H70"/>
  <c r="G70" i="109"/>
  <c r="G73"/>
  <c r="I29" i="110"/>
  <c r="I11"/>
  <c r="I14"/>
  <c r="Q291" i="17"/>
  <c r="D291" i="118"/>
  <c r="H291" s="1"/>
  <c r="E25" i="109"/>
  <c r="G25" s="1"/>
  <c r="M81" i="118"/>
  <c r="E43" i="109"/>
  <c r="G43" s="1"/>
  <c r="M211" i="118"/>
  <c r="X72" i="17"/>
  <c r="O72" i="118" s="1"/>
  <c r="M72"/>
  <c r="X60" i="17"/>
  <c r="O60" i="118" s="1"/>
  <c r="M60"/>
  <c r="X56" i="17"/>
  <c r="O56" i="118" s="1"/>
  <c r="M56"/>
  <c r="J5" i="110"/>
  <c r="F83" i="118"/>
  <c r="I44" i="113"/>
  <c r="F239" i="118"/>
  <c r="D51" i="109"/>
  <c r="F51" s="1"/>
  <c r="L250" i="118"/>
  <c r="E52" i="109"/>
  <c r="G52" s="1"/>
  <c r="M144" i="118"/>
  <c r="U166" i="17"/>
  <c r="L166" i="118" s="1"/>
  <c r="L165"/>
  <c r="W265" i="17"/>
  <c r="N264" i="118"/>
  <c r="L24" i="110"/>
  <c r="N237" i="118"/>
  <c r="W234" i="17"/>
  <c r="N230" i="118"/>
  <c r="E48" i="109"/>
  <c r="G48" s="1"/>
  <c r="M239" i="118"/>
  <c r="W76" i="17"/>
  <c r="N54" i="118"/>
  <c r="E58" i="109"/>
  <c r="G58" s="1"/>
  <c r="M276" i="118"/>
  <c r="E51" i="109"/>
  <c r="G51" s="1"/>
  <c r="M250" i="118"/>
  <c r="S187" i="17"/>
  <c r="J187" i="118" s="1"/>
  <c r="J186"/>
  <c r="I25" i="113"/>
  <c r="F90" i="118"/>
  <c r="L166" i="17"/>
  <c r="E166" i="118" s="1"/>
  <c r="E165"/>
  <c r="W83" i="17"/>
  <c r="N82" i="118"/>
  <c r="H25" i="113"/>
  <c r="E90" i="118"/>
  <c r="E55" i="109"/>
  <c r="G55" s="1"/>
  <c r="M272" i="118"/>
  <c r="U187" i="17"/>
  <c r="L187" i="118" s="1"/>
  <c r="L186"/>
  <c r="I27" i="110"/>
  <c r="E144" i="118"/>
  <c r="E19" i="109"/>
  <c r="G19" s="1"/>
  <c r="M261" i="118"/>
  <c r="X265" i="17"/>
  <c r="O264" i="118"/>
  <c r="E46" i="109"/>
  <c r="G46" s="1"/>
  <c r="M234" i="118"/>
  <c r="AD324" i="17"/>
  <c r="U324" i="118" s="1"/>
  <c r="P324"/>
  <c r="D43" i="109"/>
  <c r="F43" s="1"/>
  <c r="L211" i="118"/>
  <c r="U381" i="17"/>
  <c r="L381" i="118" s="1"/>
  <c r="L380"/>
  <c r="D19" i="109"/>
  <c r="F19" s="1"/>
  <c r="L261" i="118"/>
  <c r="U77" i="17"/>
  <c r="L77" i="118" s="1"/>
  <c r="L76"/>
  <c r="AE325" i="17"/>
  <c r="V325" i="118" s="1"/>
  <c r="Q325"/>
  <c r="AE324" i="17"/>
  <c r="V324" i="118" s="1"/>
  <c r="Q324"/>
  <c r="AE323" i="17"/>
  <c r="V323" i="118" s="1"/>
  <c r="Q323"/>
  <c r="AE322" i="17"/>
  <c r="V322" i="118" s="1"/>
  <c r="Q322"/>
  <c r="AE321" i="17"/>
  <c r="V321" i="118" s="1"/>
  <c r="Q321"/>
  <c r="AE320" i="17"/>
  <c r="V320" i="118" s="1"/>
  <c r="Q320"/>
  <c r="AE319" i="17"/>
  <c r="V319" i="118" s="1"/>
  <c r="Q319"/>
  <c r="AE316" i="17"/>
  <c r="V316" i="118" s="1"/>
  <c r="Q316"/>
  <c r="AE315" i="17"/>
  <c r="V315" i="118" s="1"/>
  <c r="Q315"/>
  <c r="AE314" i="17"/>
  <c r="V314" i="118" s="1"/>
  <c r="Q314"/>
  <c r="AE312" i="17"/>
  <c r="V312" i="118" s="1"/>
  <c r="Q312"/>
  <c r="AE311" i="17"/>
  <c r="V311" i="118" s="1"/>
  <c r="Q311"/>
  <c r="AE310" i="17"/>
  <c r="V310" i="118" s="1"/>
  <c r="Q310"/>
  <c r="AE309" i="17"/>
  <c r="V309" i="118" s="1"/>
  <c r="Q309"/>
  <c r="AE308" i="17"/>
  <c r="V308" i="118" s="1"/>
  <c r="Q308"/>
  <c r="AE305" i="17"/>
  <c r="V305" i="118" s="1"/>
  <c r="Q305"/>
  <c r="AE303" i="17"/>
  <c r="V303" i="118" s="1"/>
  <c r="Q303"/>
  <c r="AE302" i="17"/>
  <c r="V302" i="118" s="1"/>
  <c r="Q302"/>
  <c r="AE301" i="17"/>
  <c r="V301" i="118" s="1"/>
  <c r="Q301"/>
  <c r="AE300" i="17"/>
  <c r="V300" i="118" s="1"/>
  <c r="Q300"/>
  <c r="AE299" i="17"/>
  <c r="V299" i="118" s="1"/>
  <c r="Q299"/>
  <c r="AE298" i="17"/>
  <c r="V298" i="118" s="1"/>
  <c r="Q298"/>
  <c r="AE296" i="17"/>
  <c r="V296" i="118" s="1"/>
  <c r="Q296"/>
  <c r="AE295" i="17"/>
  <c r="V295" i="118" s="1"/>
  <c r="Q295"/>
  <c r="AE294" i="17"/>
  <c r="V294" i="118" s="1"/>
  <c r="Q294"/>
  <c r="AE293" i="17"/>
  <c r="V293" i="118" s="1"/>
  <c r="Q293"/>
  <c r="AE292" i="17"/>
  <c r="V292" i="118" s="1"/>
  <c r="Q292"/>
  <c r="AE291" i="17"/>
  <c r="V291" i="118" s="1"/>
  <c r="Q291"/>
  <c r="AE290" i="17"/>
  <c r="V290" i="118" s="1"/>
  <c r="Q290"/>
  <c r="AE289" i="17"/>
  <c r="V289" i="118" s="1"/>
  <c r="Q289"/>
  <c r="AE288" i="17"/>
  <c r="V288" i="118" s="1"/>
  <c r="Q288"/>
  <c r="AE287" i="17"/>
  <c r="V287" i="118" s="1"/>
  <c r="Q287"/>
  <c r="AE286" i="17"/>
  <c r="V286" i="118" s="1"/>
  <c r="Q286"/>
  <c r="AE285" i="17"/>
  <c r="V285" i="118" s="1"/>
  <c r="Q285"/>
  <c r="AE284" i="17"/>
  <c r="V284" i="118" s="1"/>
  <c r="Q284"/>
  <c r="AE283" i="17"/>
  <c r="V283" i="118" s="1"/>
  <c r="Q283"/>
  <c r="AE282" i="17"/>
  <c r="V282" i="118" s="1"/>
  <c r="Q282"/>
  <c r="AE280" i="17"/>
  <c r="V280" i="118" s="1"/>
  <c r="Q280"/>
  <c r="L381" i="17"/>
  <c r="E380" i="118"/>
  <c r="G380" s="1"/>
  <c r="H42" i="113"/>
  <c r="J42" s="1"/>
  <c r="E234" i="118"/>
  <c r="G234" s="1"/>
  <c r="H41" i="113"/>
  <c r="J41" s="1"/>
  <c r="E225" i="118"/>
  <c r="G225" s="1"/>
  <c r="L45" i="17"/>
  <c r="E44" i="118"/>
  <c r="G44" s="1"/>
  <c r="D46" i="109"/>
  <c r="F46" s="1"/>
  <c r="L234" i="118"/>
  <c r="D45" i="109"/>
  <c r="F45" s="1"/>
  <c r="L225" i="118"/>
  <c r="D7" i="109"/>
  <c r="F7" s="1"/>
  <c r="L83" i="118"/>
  <c r="U45" i="17"/>
  <c r="L44" i="118"/>
  <c r="AD323" i="17"/>
  <c r="U323" i="118" s="1"/>
  <c r="P323"/>
  <c r="AD322" i="17"/>
  <c r="U322" i="118" s="1"/>
  <c r="P322"/>
  <c r="AD321" i="17"/>
  <c r="U321" i="118" s="1"/>
  <c r="P321"/>
  <c r="AD320" i="17"/>
  <c r="U320" i="118" s="1"/>
  <c r="P320"/>
  <c r="AD319" i="17"/>
  <c r="U319" i="118" s="1"/>
  <c r="P319"/>
  <c r="AD315" i="17"/>
  <c r="U315" i="118" s="1"/>
  <c r="P315"/>
  <c r="AD312" i="17"/>
  <c r="U312" i="118" s="1"/>
  <c r="P312"/>
  <c r="AD311" i="17"/>
  <c r="U311" i="118" s="1"/>
  <c r="P311"/>
  <c r="AD310" i="17"/>
  <c r="U310" i="118" s="1"/>
  <c r="P310"/>
  <c r="AD305" i="17"/>
  <c r="U305" i="118" s="1"/>
  <c r="P305"/>
  <c r="AD303" i="17"/>
  <c r="U303" i="118" s="1"/>
  <c r="P303"/>
  <c r="AD302" i="17"/>
  <c r="U302" i="118" s="1"/>
  <c r="P302"/>
  <c r="AD301" i="17"/>
  <c r="U301" i="118" s="1"/>
  <c r="P301"/>
  <c r="AD300" i="17"/>
  <c r="U300" i="118" s="1"/>
  <c r="P300"/>
  <c r="AD299" i="17"/>
  <c r="U299" i="118" s="1"/>
  <c r="P299"/>
  <c r="AD295" i="17"/>
  <c r="U295" i="118" s="1"/>
  <c r="P295"/>
  <c r="AD294" i="17"/>
  <c r="U294" i="118" s="1"/>
  <c r="P294"/>
  <c r="AD293" i="17"/>
  <c r="U293" i="118" s="1"/>
  <c r="P293"/>
  <c r="AD292" i="17"/>
  <c r="U292" i="118" s="1"/>
  <c r="P292"/>
  <c r="AD291" i="17"/>
  <c r="U291" i="118" s="1"/>
  <c r="P291"/>
  <c r="AD290" i="17"/>
  <c r="U290" i="118" s="1"/>
  <c r="P290"/>
  <c r="AD289" i="17"/>
  <c r="U289" i="118" s="1"/>
  <c r="P289"/>
  <c r="AD287" i="17"/>
  <c r="U287" i="118" s="1"/>
  <c r="P287"/>
  <c r="AD285" i="17"/>
  <c r="U285" i="118" s="1"/>
  <c r="P285"/>
  <c r="AD284" i="17"/>
  <c r="U284" i="118" s="1"/>
  <c r="P284"/>
  <c r="AD283" i="17"/>
  <c r="U283" i="118" s="1"/>
  <c r="P283"/>
  <c r="AD282" i="17"/>
  <c r="U282" i="118" s="1"/>
  <c r="P282"/>
  <c r="W261" i="17"/>
  <c r="N260" i="118"/>
  <c r="E13" i="109"/>
  <c r="G13" s="1"/>
  <c r="M140" i="118"/>
  <c r="E7" i="109"/>
  <c r="G7" s="1"/>
  <c r="M83" i="118"/>
  <c r="X71" i="17"/>
  <c r="O71" i="118" s="1"/>
  <c r="M71"/>
  <c r="X59" i="17"/>
  <c r="O59" i="118" s="1"/>
  <c r="M59"/>
  <c r="E45" i="109"/>
  <c r="G45" s="1"/>
  <c r="M225" i="118"/>
  <c r="J35" i="110"/>
  <c r="F326" i="118"/>
  <c r="D55" i="109"/>
  <c r="F55" s="1"/>
  <c r="L272" i="118"/>
  <c r="S166" i="17"/>
  <c r="J166" i="118" s="1"/>
  <c r="J165"/>
  <c r="V166" i="17"/>
  <c r="M166" i="118" s="1"/>
  <c r="M165"/>
  <c r="W380" i="17"/>
  <c r="N360" i="118"/>
  <c r="V187" i="17"/>
  <c r="M187" i="118" s="1"/>
  <c r="M186"/>
  <c r="D25" i="109"/>
  <c r="F25" s="1"/>
  <c r="F59" s="1"/>
  <c r="L81" i="118"/>
  <c r="D52" i="109"/>
  <c r="F52" s="1"/>
  <c r="L144" i="118"/>
  <c r="L28" i="110"/>
  <c r="N343" i="118"/>
  <c r="W258" i="17"/>
  <c r="N258" i="118" s="1"/>
  <c r="N257"/>
  <c r="W225" i="17"/>
  <c r="N221" i="118"/>
  <c r="D58" i="109"/>
  <c r="F58" s="1"/>
  <c r="L276" i="118"/>
  <c r="E17" i="109"/>
  <c r="G17" s="1"/>
  <c r="M254" i="118"/>
  <c r="J15" i="110"/>
  <c r="F333" i="118"/>
  <c r="J27" i="110"/>
  <c r="F144" i="118"/>
  <c r="J6" i="110"/>
  <c r="F134" i="118"/>
  <c r="I15" i="110"/>
  <c r="E333" i="118"/>
  <c r="R187" i="17"/>
  <c r="I187" i="118" s="1"/>
  <c r="I186"/>
  <c r="R166" i="17"/>
  <c r="I166" i="118" s="1"/>
  <c r="I165"/>
  <c r="I35" i="110"/>
  <c r="E326" i="118"/>
  <c r="L187" i="17"/>
  <c r="E187" i="118" s="1"/>
  <c r="E186"/>
  <c r="D13" i="109"/>
  <c r="F13" s="1"/>
  <c r="L140" i="118"/>
  <c r="I6" i="110"/>
  <c r="E134" i="118"/>
  <c r="X261" i="17"/>
  <c r="O260" i="118"/>
  <c r="L30" i="110"/>
  <c r="N338" i="118"/>
  <c r="W333" i="17"/>
  <c r="N333" i="118" s="1"/>
  <c r="N330"/>
  <c r="M24" i="110"/>
  <c r="O237" i="118"/>
  <c r="X108" i="17"/>
  <c r="O108" i="118" s="1"/>
  <c r="O104"/>
  <c r="X83" i="17"/>
  <c r="O82" i="118"/>
  <c r="E16" i="109"/>
  <c r="G16" s="1"/>
  <c r="M265" i="118"/>
  <c r="W44" i="17"/>
  <c r="N23" i="118"/>
  <c r="AD316" i="17"/>
  <c r="U316" i="118" s="1"/>
  <c r="P316"/>
  <c r="AD314" i="17"/>
  <c r="U314" i="118" s="1"/>
  <c r="P314"/>
  <c r="AD308" i="17"/>
  <c r="U308" i="118" s="1"/>
  <c r="P308"/>
  <c r="AD298" i="17"/>
  <c r="U298" i="118" s="1"/>
  <c r="P298"/>
  <c r="AD296" i="17"/>
  <c r="U296" i="118" s="1"/>
  <c r="P296"/>
  <c r="AD288" i="17"/>
  <c r="U288" i="118" s="1"/>
  <c r="P288"/>
  <c r="AD286" i="17"/>
  <c r="U286" i="118" s="1"/>
  <c r="P286"/>
  <c r="AD280" i="17"/>
  <c r="U280" i="118" s="1"/>
  <c r="P280"/>
  <c r="H44" i="113"/>
  <c r="E239" i="118"/>
  <c r="I5" i="110"/>
  <c r="E83" i="118"/>
  <c r="H39" i="113"/>
  <c r="E211" i="118"/>
  <c r="M30" i="110"/>
  <c r="O338" i="118"/>
  <c r="G63" i="109"/>
  <c r="L13" i="110"/>
  <c r="J26"/>
  <c r="I47" i="113"/>
  <c r="J22" i="110"/>
  <c r="I42" i="113"/>
  <c r="J29" i="110"/>
  <c r="I50" i="113"/>
  <c r="J18" i="110"/>
  <c r="I22" i="113"/>
  <c r="I26" i="110"/>
  <c r="H47" i="113"/>
  <c r="I18" i="110"/>
  <c r="H22" i="113"/>
  <c r="J20" i="110"/>
  <c r="I39" i="113"/>
  <c r="J21" i="110"/>
  <c r="I41" i="113"/>
  <c r="J12" i="110"/>
  <c r="I17" i="113"/>
  <c r="I7" i="110"/>
  <c r="H13" i="113"/>
  <c r="J31" i="110"/>
  <c r="I53" i="113"/>
  <c r="J7" i="110"/>
  <c r="I13" i="113"/>
  <c r="I31" i="110"/>
  <c r="H53" i="113"/>
  <c r="I12" i="110"/>
  <c r="H17" i="113"/>
  <c r="N234" i="17"/>
  <c r="I22" i="110"/>
  <c r="L15"/>
  <c r="N225" i="17"/>
  <c r="I21" i="110"/>
  <c r="L23"/>
  <c r="M23"/>
  <c r="M13"/>
  <c r="X250" i="17"/>
  <c r="X339"/>
  <c r="O339" i="118" s="1"/>
  <c r="X211" i="17"/>
  <c r="X186"/>
  <c r="X225"/>
  <c r="X165"/>
  <c r="AE306"/>
  <c r="V306" i="118" s="1"/>
  <c r="H70" i="109"/>
  <c r="L70" s="1"/>
  <c r="AE317" i="17"/>
  <c r="V317" i="118" s="1"/>
  <c r="H18" i="109"/>
  <c r="AE313" i="17"/>
  <c r="V313" i="118" s="1"/>
  <c r="H73" i="109"/>
  <c r="L73" s="1"/>
  <c r="AE297" i="17"/>
  <c r="V297" i="118" s="1"/>
  <c r="H63" i="109"/>
  <c r="L63" s="1"/>
  <c r="C80"/>
  <c r="C81" s="1"/>
  <c r="G62"/>
  <c r="X243" i="17"/>
  <c r="O243" i="118" s="1"/>
  <c r="AD307" i="17"/>
  <c r="U307" i="118" s="1"/>
  <c r="K72" i="109"/>
  <c r="AE307" i="17"/>
  <c r="V307" i="118" s="1"/>
  <c r="H72" i="109"/>
  <c r="L72" s="1"/>
  <c r="AE281" i="17"/>
  <c r="V281" i="118" s="1"/>
  <c r="H62" i="109"/>
  <c r="X276" i="17"/>
  <c r="X144"/>
  <c r="W211"/>
  <c r="Z326"/>
  <c r="Y326"/>
  <c r="X81"/>
  <c r="X21"/>
  <c r="O21" i="118" s="1"/>
  <c r="X96" i="17"/>
  <c r="O96" i="118" s="1"/>
  <c r="X90" i="17"/>
  <c r="O90" i="118" s="1"/>
  <c r="X333" i="17"/>
  <c r="X140"/>
  <c r="X120"/>
  <c r="O120" i="118" s="1"/>
  <c r="X114" i="17"/>
  <c r="O114" i="118" s="1"/>
  <c r="X52" i="17"/>
  <c r="O52" i="118" s="1"/>
  <c r="X44" i="17"/>
  <c r="O44" i="118" s="1"/>
  <c r="X234" i="17"/>
  <c r="X358"/>
  <c r="O358" i="118" s="1"/>
  <c r="X272" i="17"/>
  <c r="X258"/>
  <c r="O258" i="118" s="1"/>
  <c r="X254" i="17"/>
  <c r="X239"/>
  <c r="O239" i="118" s="1"/>
  <c r="X102" i="17"/>
  <c r="O102" i="118" s="1"/>
  <c r="X134" i="17"/>
  <c r="R77"/>
  <c r="I77" i="118" s="1"/>
  <c r="S77" i="17"/>
  <c r="J77" i="118" s="1"/>
  <c r="W81" i="17"/>
  <c r="U188"/>
  <c r="W250"/>
  <c r="W52"/>
  <c r="N52" i="118" s="1"/>
  <c r="W254" i="17"/>
  <c r="W90"/>
  <c r="N90" i="118" s="1"/>
  <c r="S45" i="17"/>
  <c r="J45" i="118" s="1"/>
  <c r="R121" i="17"/>
  <c r="I121" i="118" s="1"/>
  <c r="M381" i="17"/>
  <c r="F381" i="118" s="1"/>
  <c r="W140" i="17"/>
  <c r="R381"/>
  <c r="I381" i="118" s="1"/>
  <c r="L121" i="17"/>
  <c r="W21"/>
  <c r="N21" i="118" s="1"/>
  <c r="N381" i="17"/>
  <c r="W108"/>
  <c r="N108" i="118" s="1"/>
  <c r="W243" i="17"/>
  <c r="N243" i="118" s="1"/>
  <c r="W120" i="17"/>
  <c r="N120" i="118" s="1"/>
  <c r="M45" i="17"/>
  <c r="F45" i="118" s="1"/>
  <c r="V188" i="17"/>
  <c r="S121"/>
  <c r="J121" i="118" s="1"/>
  <c r="W134" i="17"/>
  <c r="W96"/>
  <c r="N96" i="118" s="1"/>
  <c r="W102" i="17"/>
  <c r="N102" i="118" s="1"/>
  <c r="W144" i="17"/>
  <c r="W344"/>
  <c r="N344" i="118" s="1"/>
  <c r="W186" i="17"/>
  <c r="S381"/>
  <c r="W165"/>
  <c r="U121"/>
  <c r="L121" i="118" s="1"/>
  <c r="W272" i="17"/>
  <c r="W339"/>
  <c r="N339" i="118" s="1"/>
  <c r="W114" i="17"/>
  <c r="N114" i="118" s="1"/>
  <c r="W358" i="17"/>
  <c r="N358" i="118" s="1"/>
  <c r="O291" i="17"/>
  <c r="W276"/>
  <c r="M166"/>
  <c r="F166" i="118" s="1"/>
  <c r="M121" i="17"/>
  <c r="M77"/>
  <c r="M187"/>
  <c r="F187" i="118" s="1"/>
  <c r="V76" i="17"/>
  <c r="N291"/>
  <c r="V45"/>
  <c r="M45" i="118" s="1"/>
  <c r="V367" i="17"/>
  <c r="V363"/>
  <c r="V374"/>
  <c r="V377"/>
  <c r="V369"/>
  <c r="V361"/>
  <c r="V362"/>
  <c r="V375"/>
  <c r="V365"/>
  <c r="V372"/>
  <c r="V371"/>
  <c r="V378"/>
  <c r="V368"/>
  <c r="V364"/>
  <c r="V376"/>
  <c r="V373"/>
  <c r="V370"/>
  <c r="V366"/>
  <c r="V360"/>
  <c r="V379"/>
  <c r="V121"/>
  <c r="M121" i="118" s="1"/>
  <c r="I343" i="17"/>
  <c r="L188" l="1"/>
  <c r="E188" i="118" s="1"/>
  <c r="X76" i="17"/>
  <c r="O76" i="118" s="1"/>
  <c r="D15" i="109"/>
  <c r="F15" s="1"/>
  <c r="S188" i="17"/>
  <c r="J188" i="118" s="1"/>
  <c r="D59" i="109"/>
  <c r="R188" i="17"/>
  <c r="I188" i="118" s="1"/>
  <c r="X379" i="17"/>
  <c r="O379" i="118" s="1"/>
  <c r="M379"/>
  <c r="X373" i="17"/>
  <c r="O373" i="118" s="1"/>
  <c r="M373"/>
  <c r="X378" i="17"/>
  <c r="O378" i="118" s="1"/>
  <c r="M378"/>
  <c r="X372" i="17"/>
  <c r="O372" i="118" s="1"/>
  <c r="M372"/>
  <c r="X375" i="17"/>
  <c r="O375" i="118" s="1"/>
  <c r="M375"/>
  <c r="X361" i="17"/>
  <c r="O361" i="118" s="1"/>
  <c r="M361"/>
  <c r="X377" i="17"/>
  <c r="O377" i="118" s="1"/>
  <c r="M377"/>
  <c r="X363" i="17"/>
  <c r="O363" i="118" s="1"/>
  <c r="M363"/>
  <c r="V77" i="17"/>
  <c r="M77" i="118" s="1"/>
  <c r="M76"/>
  <c r="J8" i="110"/>
  <c r="F77" i="118"/>
  <c r="L31" i="110"/>
  <c r="N276" i="118"/>
  <c r="L29" i="110"/>
  <c r="N272" i="118"/>
  <c r="W166" i="17"/>
  <c r="N166" i="118" s="1"/>
  <c r="N165"/>
  <c r="W187" i="17"/>
  <c r="N187" i="118" s="1"/>
  <c r="N186"/>
  <c r="L27" i="110"/>
  <c r="N144" i="118"/>
  <c r="E61" i="109"/>
  <c r="M188" i="118"/>
  <c r="L12" i="110"/>
  <c r="N254" i="118"/>
  <c r="L26" i="110"/>
  <c r="N250" i="118"/>
  <c r="L18" i="110"/>
  <c r="N81" i="118"/>
  <c r="M6" i="110"/>
  <c r="O134" i="118"/>
  <c r="M18" i="110"/>
  <c r="O81" i="118"/>
  <c r="Z340" i="17"/>
  <c r="Q326" i="118"/>
  <c r="M27" i="110"/>
  <c r="O144" i="118"/>
  <c r="X166" i="17"/>
  <c r="O166" i="118" s="1"/>
  <c r="O165"/>
  <c r="X187" i="17"/>
  <c r="O187" i="118" s="1"/>
  <c r="O186"/>
  <c r="L14" i="110"/>
  <c r="N261" i="118"/>
  <c r="D14" i="109"/>
  <c r="F14" s="1"/>
  <c r="L45" i="118"/>
  <c r="E45"/>
  <c r="G45" s="1"/>
  <c r="I9" i="110"/>
  <c r="N45" i="17"/>
  <c r="E381" i="118"/>
  <c r="G381" s="1"/>
  <c r="H15" i="113"/>
  <c r="J15" s="1"/>
  <c r="I10" i="110"/>
  <c r="M11"/>
  <c r="O265" i="118"/>
  <c r="L5" i="110"/>
  <c r="N83" i="118"/>
  <c r="W77" i="17"/>
  <c r="N76" i="118"/>
  <c r="L22" i="110"/>
  <c r="N234" i="118"/>
  <c r="L11" i="110"/>
  <c r="N265" i="118"/>
  <c r="X366" i="17"/>
  <c r="O366" i="118" s="1"/>
  <c r="M366"/>
  <c r="X364" i="17"/>
  <c r="O364" i="118" s="1"/>
  <c r="M364"/>
  <c r="X360" i="17"/>
  <c r="O360" i="118" s="1"/>
  <c r="M360"/>
  <c r="X370" i="17"/>
  <c r="O370" i="118" s="1"/>
  <c r="M370"/>
  <c r="X376" i="17"/>
  <c r="O376" i="118" s="1"/>
  <c r="M376"/>
  <c r="X368" i="17"/>
  <c r="O368" i="118" s="1"/>
  <c r="M368"/>
  <c r="X371" i="17"/>
  <c r="O371" i="118" s="1"/>
  <c r="M371"/>
  <c r="X365" i="17"/>
  <c r="O365" i="118" s="1"/>
  <c r="M365"/>
  <c r="X362" i="17"/>
  <c r="O362" i="118" s="1"/>
  <c r="M362"/>
  <c r="X369" i="17"/>
  <c r="O369" i="118" s="1"/>
  <c r="M369"/>
  <c r="X374" i="17"/>
  <c r="O374" i="118" s="1"/>
  <c r="M374"/>
  <c r="X367" i="17"/>
  <c r="O367" i="118" s="1"/>
  <c r="M367"/>
  <c r="J19" i="110"/>
  <c r="J32" s="1"/>
  <c r="F121" i="118"/>
  <c r="C6" i="112"/>
  <c r="J381" i="118"/>
  <c r="L6" i="110"/>
  <c r="N134" i="118"/>
  <c r="I19" i="110"/>
  <c r="E121" i="118"/>
  <c r="L7" i="110"/>
  <c r="N140" i="118"/>
  <c r="D61" i="109"/>
  <c r="F61" s="1"/>
  <c r="F80" s="1"/>
  <c r="L188" i="118"/>
  <c r="M12" i="110"/>
  <c r="O254" i="118"/>
  <c r="M29" i="110"/>
  <c r="O272" i="118"/>
  <c r="M22" i="110"/>
  <c r="O234" i="118"/>
  <c r="M7" i="110"/>
  <c r="O140" i="118"/>
  <c r="Y340" i="17"/>
  <c r="P326" i="118"/>
  <c r="L20" i="110"/>
  <c r="N211" i="118"/>
  <c r="M31" i="110"/>
  <c r="O276" i="118"/>
  <c r="M21" i="110"/>
  <c r="O225" i="118"/>
  <c r="M20" i="110"/>
  <c r="O211" i="118"/>
  <c r="M26" i="110"/>
  <c r="O250" i="118"/>
  <c r="W45" i="17"/>
  <c r="N44" i="118"/>
  <c r="M5" i="110"/>
  <c r="O83" i="118"/>
  <c r="M14" i="110"/>
  <c r="O261" i="118"/>
  <c r="L21" i="110"/>
  <c r="N225" i="118"/>
  <c r="W381" i="17"/>
  <c r="N380" i="118"/>
  <c r="M15" i="110"/>
  <c r="O333" i="118"/>
  <c r="I34" i="110"/>
  <c r="I36" s="1"/>
  <c r="H56" i="113"/>
  <c r="J10" i="110"/>
  <c r="I15" i="113"/>
  <c r="H6" i="114"/>
  <c r="I6" s="1"/>
  <c r="J9" i="110"/>
  <c r="I14" i="113"/>
  <c r="I54"/>
  <c r="D80" i="109"/>
  <c r="H80"/>
  <c r="L62"/>
  <c r="L80" s="1"/>
  <c r="G61"/>
  <c r="H23"/>
  <c r="X45" i="17"/>
  <c r="X121"/>
  <c r="W188"/>
  <c r="S340"/>
  <c r="W121"/>
  <c r="M188"/>
  <c r="F188" i="118" s="1"/>
  <c r="V380" i="17"/>
  <c r="H206"/>
  <c r="H238"/>
  <c r="H264"/>
  <c r="H227"/>
  <c r="H214"/>
  <c r="R340" l="1"/>
  <c r="E14" i="109"/>
  <c r="G14" s="1"/>
  <c r="F23"/>
  <c r="F81" s="1"/>
  <c r="X380" i="17"/>
  <c r="O380" i="118" s="1"/>
  <c r="X77" i="17"/>
  <c r="M8" i="110" s="1"/>
  <c r="D23" i="109"/>
  <c r="X188" i="17"/>
  <c r="O188" i="118" s="1"/>
  <c r="V381" i="17"/>
  <c r="M381" i="118" s="1"/>
  <c r="M380"/>
  <c r="L19" i="110"/>
  <c r="L32" s="1"/>
  <c r="N121" i="118"/>
  <c r="L34" i="110"/>
  <c r="N188" i="118"/>
  <c r="M19" i="110"/>
  <c r="O121" i="118"/>
  <c r="L10" i="110"/>
  <c r="N381" i="118"/>
  <c r="L9" i="110"/>
  <c r="N45" i="118"/>
  <c r="Y345" i="17"/>
  <c r="P340" i="118"/>
  <c r="L8" i="110"/>
  <c r="N77" i="118"/>
  <c r="Z345" i="17"/>
  <c r="Q340" i="118"/>
  <c r="S345" i="17"/>
  <c r="J345" i="118" s="1"/>
  <c r="J340"/>
  <c r="R345" i="17"/>
  <c r="I340" i="118"/>
  <c r="X381" i="17"/>
  <c r="M9" i="110"/>
  <c r="O45" i="118"/>
  <c r="M34" i="110"/>
  <c r="I20" i="113"/>
  <c r="J16" i="110"/>
  <c r="J34"/>
  <c r="J36" s="1"/>
  <c r="I56" i="113"/>
  <c r="H78"/>
  <c r="H81" i="109"/>
  <c r="E15"/>
  <c r="G15" s="1"/>
  <c r="D81"/>
  <c r="M340" i="17"/>
  <c r="F340" i="118" s="1"/>
  <c r="I237" i="17"/>
  <c r="H271"/>
  <c r="H270"/>
  <c r="O77" i="118" l="1"/>
  <c r="L16" i="110"/>
  <c r="D6" i="112"/>
  <c r="E6" s="1"/>
  <c r="S382" i="17"/>
  <c r="J382" i="118" s="1"/>
  <c r="C5" i="112"/>
  <c r="M10" i="110"/>
  <c r="M16" s="1"/>
  <c r="O381" i="118"/>
  <c r="R382" i="17"/>
  <c r="I382" i="118" s="1"/>
  <c r="I345"/>
  <c r="Q345"/>
  <c r="Z382" i="17"/>
  <c r="F5" i="112"/>
  <c r="F7" s="1"/>
  <c r="Y382" i="17"/>
  <c r="P382" i="118" s="1"/>
  <c r="P345"/>
  <c r="I78" i="113"/>
  <c r="C83" i="109"/>
  <c r="C84" s="1"/>
  <c r="C7" i="112"/>
  <c r="J37" i="110"/>
  <c r="M345" i="17"/>
  <c r="I337"/>
  <c r="I336"/>
  <c r="C9" i="112" l="1"/>
  <c r="C10" s="1"/>
  <c r="H5" i="114"/>
  <c r="I5" s="1"/>
  <c r="I7" s="1"/>
  <c r="F345" i="118"/>
  <c r="Q382"/>
  <c r="F9" i="112"/>
  <c r="F10" s="1"/>
  <c r="H83" i="109"/>
  <c r="H84" s="1"/>
  <c r="I79" i="113"/>
  <c r="I9" i="114" s="1"/>
  <c r="M382" i="17"/>
  <c r="F382" i="118" s="1"/>
  <c r="I249" i="17"/>
  <c r="I248"/>
  <c r="I247"/>
  <c r="H7" i="114" l="1"/>
  <c r="J39" i="110"/>
  <c r="J40" s="1"/>
  <c r="I81" i="113"/>
  <c r="I82" s="1"/>
  <c r="I330" i="17"/>
  <c r="I344" l="1"/>
  <c r="H342"/>
  <c r="G96"/>
  <c r="G83"/>
  <c r="H379"/>
  <c r="F379"/>
  <c r="E379"/>
  <c r="D379"/>
  <c r="C379"/>
  <c r="H378"/>
  <c r="F378"/>
  <c r="E378"/>
  <c r="D378"/>
  <c r="C378"/>
  <c r="H377"/>
  <c r="F377"/>
  <c r="E377"/>
  <c r="D377"/>
  <c r="C377"/>
  <c r="H376"/>
  <c r="F376"/>
  <c r="E376"/>
  <c r="D376"/>
  <c r="C376"/>
  <c r="H375"/>
  <c r="F375"/>
  <c r="E375"/>
  <c r="D375"/>
  <c r="C375"/>
  <c r="H374"/>
  <c r="F374"/>
  <c r="E374"/>
  <c r="D374"/>
  <c r="C374"/>
  <c r="H373"/>
  <c r="F373"/>
  <c r="E373"/>
  <c r="D373"/>
  <c r="C373"/>
  <c r="H372"/>
  <c r="F372"/>
  <c r="E372"/>
  <c r="D372"/>
  <c r="C372"/>
  <c r="H371"/>
  <c r="F371"/>
  <c r="E371"/>
  <c r="D371"/>
  <c r="C371"/>
  <c r="H370"/>
  <c r="F370"/>
  <c r="E370"/>
  <c r="D370"/>
  <c r="C370"/>
  <c r="H369"/>
  <c r="F369"/>
  <c r="E369"/>
  <c r="D369"/>
  <c r="C369"/>
  <c r="H368"/>
  <c r="F368"/>
  <c r="E368"/>
  <c r="D368"/>
  <c r="C368"/>
  <c r="H367"/>
  <c r="F367"/>
  <c r="E367"/>
  <c r="D367"/>
  <c r="C367"/>
  <c r="H366"/>
  <c r="F366"/>
  <c r="E366"/>
  <c r="D366"/>
  <c r="C366"/>
  <c r="H365"/>
  <c r="F365"/>
  <c r="E365"/>
  <c r="D365"/>
  <c r="C365"/>
  <c r="H364"/>
  <c r="F364"/>
  <c r="E364"/>
  <c r="D364"/>
  <c r="C364"/>
  <c r="H363"/>
  <c r="F363"/>
  <c r="E363"/>
  <c r="D363"/>
  <c r="C363"/>
  <c r="H362"/>
  <c r="F362"/>
  <c r="E362"/>
  <c r="D362"/>
  <c r="C362"/>
  <c r="H361"/>
  <c r="F361"/>
  <c r="E361"/>
  <c r="D361"/>
  <c r="C361"/>
  <c r="H360"/>
  <c r="F360"/>
  <c r="E360"/>
  <c r="D360"/>
  <c r="C360"/>
  <c r="K359"/>
  <c r="D359" i="118" s="1"/>
  <c r="J359" i="17"/>
  <c r="C359" i="118" s="1"/>
  <c r="I359" i="17"/>
  <c r="H359"/>
  <c r="F359"/>
  <c r="E359"/>
  <c r="D359"/>
  <c r="C359"/>
  <c r="H357"/>
  <c r="F357"/>
  <c r="E357"/>
  <c r="D357"/>
  <c r="C357"/>
  <c r="H356"/>
  <c r="F356"/>
  <c r="E356"/>
  <c r="D356"/>
  <c r="C356"/>
  <c r="H355"/>
  <c r="F355"/>
  <c r="E355"/>
  <c r="D355"/>
  <c r="C355"/>
  <c r="F354"/>
  <c r="E354"/>
  <c r="D354"/>
  <c r="C354"/>
  <c r="H353"/>
  <c r="F353"/>
  <c r="E353"/>
  <c r="D353"/>
  <c r="C353"/>
  <c r="H352"/>
  <c r="F352"/>
  <c r="E352"/>
  <c r="D352"/>
  <c r="C352"/>
  <c r="H351"/>
  <c r="F351"/>
  <c r="E351"/>
  <c r="D351"/>
  <c r="C351"/>
  <c r="F350"/>
  <c r="E350"/>
  <c r="D350"/>
  <c r="C350"/>
  <c r="H349"/>
  <c r="F349"/>
  <c r="E349"/>
  <c r="D349"/>
  <c r="C349"/>
  <c r="H348"/>
  <c r="F348"/>
  <c r="E348"/>
  <c r="D348"/>
  <c r="C348"/>
  <c r="I347"/>
  <c r="H347"/>
  <c r="F347"/>
  <c r="E347"/>
  <c r="D347"/>
  <c r="C347"/>
  <c r="K346"/>
  <c r="D346" i="118" s="1"/>
  <c r="J346" i="17"/>
  <c r="C346" i="118" s="1"/>
  <c r="I346" i="17"/>
  <c r="H346"/>
  <c r="F346"/>
  <c r="E346"/>
  <c r="D346"/>
  <c r="C346"/>
  <c r="F343"/>
  <c r="E343"/>
  <c r="D343"/>
  <c r="C343"/>
  <c r="F342"/>
  <c r="E342"/>
  <c r="E344" s="1"/>
  <c r="D342"/>
  <c r="C342"/>
  <c r="C344" s="1"/>
  <c r="K341"/>
  <c r="D341" i="118" s="1"/>
  <c r="J341" i="17"/>
  <c r="C341" i="118" s="1"/>
  <c r="I341" i="17"/>
  <c r="H341"/>
  <c r="F341"/>
  <c r="E341"/>
  <c r="D341"/>
  <c r="C341"/>
  <c r="I338"/>
  <c r="H338"/>
  <c r="F338"/>
  <c r="E338"/>
  <c r="D338"/>
  <c r="C338"/>
  <c r="H337"/>
  <c r="F337"/>
  <c r="E337"/>
  <c r="D337"/>
  <c r="C337"/>
  <c r="H336"/>
  <c r="F336"/>
  <c r="E336"/>
  <c r="D336"/>
  <c r="C336"/>
  <c r="I335"/>
  <c r="H335"/>
  <c r="F335"/>
  <c r="E335"/>
  <c r="D335"/>
  <c r="C335"/>
  <c r="H334"/>
  <c r="F334"/>
  <c r="E334"/>
  <c r="D334"/>
  <c r="C334"/>
  <c r="I332"/>
  <c r="H332"/>
  <c r="F332"/>
  <c r="E332"/>
  <c r="D332"/>
  <c r="C332"/>
  <c r="I331"/>
  <c r="H331"/>
  <c r="F331"/>
  <c r="E331"/>
  <c r="D331"/>
  <c r="C331"/>
  <c r="H330"/>
  <c r="F330"/>
  <c r="E330"/>
  <c r="D330"/>
  <c r="C330"/>
  <c r="I329"/>
  <c r="H329"/>
  <c r="F329"/>
  <c r="E329"/>
  <c r="D329"/>
  <c r="C329"/>
  <c r="K328"/>
  <c r="D328" i="118" s="1"/>
  <c r="J328" i="17"/>
  <c r="C328" i="118" s="1"/>
  <c r="I328" i="17"/>
  <c r="H328"/>
  <c r="F328"/>
  <c r="E328"/>
  <c r="D328"/>
  <c r="C328"/>
  <c r="J327"/>
  <c r="C327" i="118" s="1"/>
  <c r="I327" i="17"/>
  <c r="H327"/>
  <c r="F327"/>
  <c r="E327"/>
  <c r="D327"/>
  <c r="C327"/>
  <c r="F325"/>
  <c r="E325"/>
  <c r="D325"/>
  <c r="C325"/>
  <c r="H324"/>
  <c r="F324"/>
  <c r="E324"/>
  <c r="D324"/>
  <c r="C324"/>
  <c r="H323"/>
  <c r="F323"/>
  <c r="E323"/>
  <c r="D323"/>
  <c r="C323"/>
  <c r="H322"/>
  <c r="F322"/>
  <c r="E322"/>
  <c r="D322"/>
  <c r="C61" i="113" s="1"/>
  <c r="G61" s="1"/>
  <c r="K61" s="1"/>
  <c r="C322" i="17"/>
  <c r="H321"/>
  <c r="F321"/>
  <c r="E321"/>
  <c r="D321"/>
  <c r="C321"/>
  <c r="H320"/>
  <c r="F320"/>
  <c r="E320"/>
  <c r="D320"/>
  <c r="C320"/>
  <c r="H319"/>
  <c r="F319"/>
  <c r="E319"/>
  <c r="D319"/>
  <c r="C319"/>
  <c r="F318"/>
  <c r="E318"/>
  <c r="D318"/>
  <c r="C318"/>
  <c r="F317"/>
  <c r="E317"/>
  <c r="D317"/>
  <c r="C69" i="113" s="1"/>
  <c r="G69" s="1"/>
  <c r="K69" s="1"/>
  <c r="H316" i="17"/>
  <c r="F316"/>
  <c r="E316"/>
  <c r="D316"/>
  <c r="C316"/>
  <c r="H315"/>
  <c r="F315"/>
  <c r="E315"/>
  <c r="D315"/>
  <c r="C315"/>
  <c r="H314"/>
  <c r="F314"/>
  <c r="E314"/>
  <c r="D314"/>
  <c r="C314"/>
  <c r="I313"/>
  <c r="H313"/>
  <c r="F313"/>
  <c r="E313"/>
  <c r="D313"/>
  <c r="C68" i="113" s="1"/>
  <c r="G68" s="1"/>
  <c r="K68" s="1"/>
  <c r="C313" i="17"/>
  <c r="H312"/>
  <c r="F312"/>
  <c r="E312"/>
  <c r="D312"/>
  <c r="C312"/>
  <c r="H311"/>
  <c r="F311"/>
  <c r="E311"/>
  <c r="D311"/>
  <c r="C311"/>
  <c r="F310"/>
  <c r="E310"/>
  <c r="D310"/>
  <c r="C310"/>
  <c r="F309"/>
  <c r="E309"/>
  <c r="D309"/>
  <c r="C64" i="113" s="1"/>
  <c r="G64" s="1"/>
  <c r="K64" s="1"/>
  <c r="C309" i="17"/>
  <c r="H308"/>
  <c r="F308"/>
  <c r="E308"/>
  <c r="D308"/>
  <c r="C308"/>
  <c r="F307"/>
  <c r="E307"/>
  <c r="D307"/>
  <c r="C67" i="113" s="1"/>
  <c r="G67" s="1"/>
  <c r="K67" s="1"/>
  <c r="C307" i="17"/>
  <c r="F306"/>
  <c r="E306"/>
  <c r="D306"/>
  <c r="C66" i="113" s="1"/>
  <c r="G66" s="1"/>
  <c r="K66" s="1"/>
  <c r="C306" i="17"/>
  <c r="F305"/>
  <c r="E305"/>
  <c r="D305"/>
  <c r="C305"/>
  <c r="F304"/>
  <c r="E304"/>
  <c r="D304"/>
  <c r="C304"/>
  <c r="H303"/>
  <c r="F303"/>
  <c r="E303"/>
  <c r="D303"/>
  <c r="C303"/>
  <c r="H302"/>
  <c r="F302"/>
  <c r="E302"/>
  <c r="D302"/>
  <c r="C302"/>
  <c r="F301"/>
  <c r="E301"/>
  <c r="D301"/>
  <c r="C301"/>
  <c r="H300"/>
  <c r="F300"/>
  <c r="E300"/>
  <c r="D300"/>
  <c r="C300"/>
  <c r="F299"/>
  <c r="E299"/>
  <c r="D299"/>
  <c r="C299"/>
  <c r="F298"/>
  <c r="E298"/>
  <c r="D298"/>
  <c r="C298"/>
  <c r="F297"/>
  <c r="E297"/>
  <c r="D297"/>
  <c r="C297"/>
  <c r="F296"/>
  <c r="E296"/>
  <c r="D296"/>
  <c r="C58" i="113" s="1"/>
  <c r="C296" i="17"/>
  <c r="H295"/>
  <c r="F295"/>
  <c r="E295"/>
  <c r="D295"/>
  <c r="C295"/>
  <c r="F294"/>
  <c r="E294"/>
  <c r="D294"/>
  <c r="C294"/>
  <c r="F293"/>
  <c r="E293"/>
  <c r="D293"/>
  <c r="C293"/>
  <c r="F292"/>
  <c r="E292"/>
  <c r="D292"/>
  <c r="C292"/>
  <c r="F291"/>
  <c r="E291"/>
  <c r="D291"/>
  <c r="C291"/>
  <c r="H290"/>
  <c r="F290"/>
  <c r="E290"/>
  <c r="D290"/>
  <c r="C290"/>
  <c r="H289"/>
  <c r="F289"/>
  <c r="E289"/>
  <c r="D289"/>
  <c r="C289"/>
  <c r="H288"/>
  <c r="F288"/>
  <c r="E288"/>
  <c r="D288"/>
  <c r="C288"/>
  <c r="F287"/>
  <c r="E287"/>
  <c r="D287"/>
  <c r="C287"/>
  <c r="H286"/>
  <c r="F286"/>
  <c r="E286"/>
  <c r="D286"/>
  <c r="C286"/>
  <c r="H285"/>
  <c r="F285"/>
  <c r="E285"/>
  <c r="D285"/>
  <c r="C285"/>
  <c r="H284"/>
  <c r="F284"/>
  <c r="E284"/>
  <c r="D284"/>
  <c r="C284"/>
  <c r="F283"/>
  <c r="E283"/>
  <c r="D283"/>
  <c r="C283"/>
  <c r="H282"/>
  <c r="F282"/>
  <c r="E282"/>
  <c r="D282"/>
  <c r="C282"/>
  <c r="F281"/>
  <c r="E281"/>
  <c r="D281"/>
  <c r="C281"/>
  <c r="I280"/>
  <c r="H280"/>
  <c r="F280"/>
  <c r="E280"/>
  <c r="D280"/>
  <c r="C280"/>
  <c r="I279"/>
  <c r="H279"/>
  <c r="F279"/>
  <c r="E279"/>
  <c r="D279"/>
  <c r="C279"/>
  <c r="K278"/>
  <c r="D278" i="118" s="1"/>
  <c r="J278" i="17"/>
  <c r="C278" i="118" s="1"/>
  <c r="I278" i="17"/>
  <c r="H278"/>
  <c r="F278"/>
  <c r="E278"/>
  <c r="D278"/>
  <c r="C278"/>
  <c r="K277"/>
  <c r="D277" i="118" s="1"/>
  <c r="J277" i="17"/>
  <c r="C277" i="118" s="1"/>
  <c r="I277" i="17"/>
  <c r="H277"/>
  <c r="F277"/>
  <c r="E277"/>
  <c r="D277"/>
  <c r="C277"/>
  <c r="H275"/>
  <c r="F275"/>
  <c r="E275"/>
  <c r="D275"/>
  <c r="C275"/>
  <c r="H274"/>
  <c r="F274"/>
  <c r="E274"/>
  <c r="D274"/>
  <c r="C274"/>
  <c r="K273"/>
  <c r="D273" i="118" s="1"/>
  <c r="J273" i="17"/>
  <c r="C273" i="118" s="1"/>
  <c r="I273" i="17"/>
  <c r="H273"/>
  <c r="F273"/>
  <c r="E273"/>
  <c r="D273"/>
  <c r="C273"/>
  <c r="I271"/>
  <c r="F271"/>
  <c r="E271"/>
  <c r="D271"/>
  <c r="C271"/>
  <c r="F270"/>
  <c r="E270"/>
  <c r="D270"/>
  <c r="C270"/>
  <c r="H269"/>
  <c r="F269"/>
  <c r="E269"/>
  <c r="D269"/>
  <c r="C269"/>
  <c r="F268"/>
  <c r="E268"/>
  <c r="D268"/>
  <c r="C268"/>
  <c r="H267"/>
  <c r="H272" s="1"/>
  <c r="F267"/>
  <c r="E267"/>
  <c r="D267"/>
  <c r="C267"/>
  <c r="K266"/>
  <c r="D266" i="118" s="1"/>
  <c r="J266" i="17"/>
  <c r="C266" i="118" s="1"/>
  <c r="I266" i="17"/>
  <c r="H266"/>
  <c r="F266"/>
  <c r="E266"/>
  <c r="D266"/>
  <c r="C266"/>
  <c r="H265"/>
  <c r="F264"/>
  <c r="F265" s="1"/>
  <c r="E264"/>
  <c r="E265" s="1"/>
  <c r="D264"/>
  <c r="C264"/>
  <c r="C265" s="1"/>
  <c r="K263"/>
  <c r="D263" i="118" s="1"/>
  <c r="J263" i="17"/>
  <c r="C263" i="118" s="1"/>
  <c r="I263" i="17"/>
  <c r="H263"/>
  <c r="F263"/>
  <c r="E263"/>
  <c r="D263"/>
  <c r="C263"/>
  <c r="K262"/>
  <c r="D262" i="118" s="1"/>
  <c r="J262" i="17"/>
  <c r="C262" i="118" s="1"/>
  <c r="I262" i="17"/>
  <c r="H262"/>
  <c r="F262"/>
  <c r="E262"/>
  <c r="D262"/>
  <c r="C262"/>
  <c r="I261"/>
  <c r="F260"/>
  <c r="F261" s="1"/>
  <c r="E260"/>
  <c r="E261" s="1"/>
  <c r="D260"/>
  <c r="C260"/>
  <c r="C261" s="1"/>
  <c r="K259"/>
  <c r="D259" i="118" s="1"/>
  <c r="J259" i="17"/>
  <c r="C259" i="118" s="1"/>
  <c r="I259" i="17"/>
  <c r="H259"/>
  <c r="F259"/>
  <c r="E259"/>
  <c r="D259"/>
  <c r="C259"/>
  <c r="H257"/>
  <c r="F257"/>
  <c r="E257"/>
  <c r="D257"/>
  <c r="C257"/>
  <c r="I256"/>
  <c r="H256"/>
  <c r="F256"/>
  <c r="E256"/>
  <c r="D256"/>
  <c r="C256"/>
  <c r="K255"/>
  <c r="D255" i="118" s="1"/>
  <c r="I255" i="17"/>
  <c r="H255"/>
  <c r="F255"/>
  <c r="E255"/>
  <c r="D255"/>
  <c r="C255"/>
  <c r="F253"/>
  <c r="E253"/>
  <c r="D253"/>
  <c r="C253"/>
  <c r="H254"/>
  <c r="F252"/>
  <c r="E252"/>
  <c r="D252"/>
  <c r="C252"/>
  <c r="K251"/>
  <c r="D251" i="118" s="1"/>
  <c r="J251" i="17"/>
  <c r="C251" i="118" s="1"/>
  <c r="I251" i="17"/>
  <c r="H251"/>
  <c r="F251"/>
  <c r="E251"/>
  <c r="D251"/>
  <c r="C251"/>
  <c r="F249"/>
  <c r="E249"/>
  <c r="D249"/>
  <c r="C249"/>
  <c r="F248"/>
  <c r="E248"/>
  <c r="D248"/>
  <c r="C248"/>
  <c r="I250"/>
  <c r="H250"/>
  <c r="F247"/>
  <c r="E247"/>
  <c r="D247"/>
  <c r="C247"/>
  <c r="H246"/>
  <c r="F246"/>
  <c r="E246"/>
  <c r="D246"/>
  <c r="C246"/>
  <c r="K245"/>
  <c r="D245" i="118" s="1"/>
  <c r="J245" i="17"/>
  <c r="C245" i="118" s="1"/>
  <c r="H245" i="17"/>
  <c r="F245"/>
  <c r="E245"/>
  <c r="D245"/>
  <c r="C245"/>
  <c r="K244"/>
  <c r="D244" i="118" s="1"/>
  <c r="J244" i="17"/>
  <c r="C244" i="118" s="1"/>
  <c r="I244" i="17"/>
  <c r="H244"/>
  <c r="F244"/>
  <c r="E244"/>
  <c r="D244"/>
  <c r="C244"/>
  <c r="H242"/>
  <c r="F242"/>
  <c r="E242"/>
  <c r="D242"/>
  <c r="C242"/>
  <c r="H241"/>
  <c r="F241"/>
  <c r="E241"/>
  <c r="D241"/>
  <c r="C241"/>
  <c r="K240"/>
  <c r="D240" i="118" s="1"/>
  <c r="J240" i="17"/>
  <c r="C240" i="118" s="1"/>
  <c r="I240" i="17"/>
  <c r="H240"/>
  <c r="F240"/>
  <c r="E240"/>
  <c r="D240"/>
  <c r="C240"/>
  <c r="F238"/>
  <c r="E238"/>
  <c r="C238"/>
  <c r="H237"/>
  <c r="H239" s="1"/>
  <c r="F237"/>
  <c r="E237"/>
  <c r="D237"/>
  <c r="C237"/>
  <c r="I236"/>
  <c r="H236"/>
  <c r="F236"/>
  <c r="E236"/>
  <c r="D236"/>
  <c r="C236"/>
  <c r="K235"/>
  <c r="D235" i="118" s="1"/>
  <c r="J235" i="17"/>
  <c r="C235" i="118" s="1"/>
  <c r="I235" i="17"/>
  <c r="H235"/>
  <c r="F235"/>
  <c r="E235"/>
  <c r="D235"/>
  <c r="C235"/>
  <c r="H233"/>
  <c r="F233"/>
  <c r="E233"/>
  <c r="D233"/>
  <c r="C233"/>
  <c r="H232"/>
  <c r="F232"/>
  <c r="E232"/>
  <c r="D232"/>
  <c r="C232"/>
  <c r="H231"/>
  <c r="F231"/>
  <c r="E231"/>
  <c r="D231"/>
  <c r="C231"/>
  <c r="H230"/>
  <c r="F230"/>
  <c r="E230"/>
  <c r="D230"/>
  <c r="C230"/>
  <c r="H229"/>
  <c r="F229"/>
  <c r="E229"/>
  <c r="D229"/>
  <c r="C229"/>
  <c r="H228"/>
  <c r="F228"/>
  <c r="E228"/>
  <c r="D228"/>
  <c r="C228"/>
  <c r="F227"/>
  <c r="E227"/>
  <c r="D227"/>
  <c r="C227"/>
  <c r="K226"/>
  <c r="D226" i="118" s="1"/>
  <c r="J226" i="17"/>
  <c r="C226" i="118" s="1"/>
  <c r="I226" i="17"/>
  <c r="H226"/>
  <c r="F226"/>
  <c r="E226"/>
  <c r="D226"/>
  <c r="C226"/>
  <c r="H224"/>
  <c r="F224"/>
  <c r="E224"/>
  <c r="D224"/>
  <c r="C224"/>
  <c r="H223"/>
  <c r="F223"/>
  <c r="E223"/>
  <c r="D223"/>
  <c r="C223"/>
  <c r="H222"/>
  <c r="F222"/>
  <c r="E222"/>
  <c r="D222"/>
  <c r="C222"/>
  <c r="H221"/>
  <c r="F221"/>
  <c r="E221"/>
  <c r="D221"/>
  <c r="C221"/>
  <c r="H220"/>
  <c r="F220"/>
  <c r="E220"/>
  <c r="D220"/>
  <c r="C220"/>
  <c r="H219"/>
  <c r="F219"/>
  <c r="E219"/>
  <c r="D219"/>
  <c r="C219"/>
  <c r="H218"/>
  <c r="F218"/>
  <c r="E218"/>
  <c r="D218"/>
  <c r="C218"/>
  <c r="F217"/>
  <c r="E217"/>
  <c r="D217"/>
  <c r="C217"/>
  <c r="H216"/>
  <c r="F216"/>
  <c r="E216"/>
  <c r="D216"/>
  <c r="C216"/>
  <c r="F215"/>
  <c r="E215"/>
  <c r="D215"/>
  <c r="C215"/>
  <c r="F214"/>
  <c r="E214"/>
  <c r="D214"/>
  <c r="C214"/>
  <c r="I213"/>
  <c r="H213"/>
  <c r="F213"/>
  <c r="E213"/>
  <c r="D213"/>
  <c r="C213"/>
  <c r="K212"/>
  <c r="D212" i="118" s="1"/>
  <c r="J212" i="17"/>
  <c r="C212" i="118" s="1"/>
  <c r="I212" i="17"/>
  <c r="H212"/>
  <c r="F212"/>
  <c r="E212"/>
  <c r="D212"/>
  <c r="C212"/>
  <c r="H210"/>
  <c r="F210"/>
  <c r="E210"/>
  <c r="D210"/>
  <c r="C210"/>
  <c r="H209"/>
  <c r="F209"/>
  <c r="E209"/>
  <c r="D209"/>
  <c r="C209"/>
  <c r="J208"/>
  <c r="C208" i="118" s="1"/>
  <c r="H208" i="17"/>
  <c r="F208"/>
  <c r="E208"/>
  <c r="D208"/>
  <c r="C208"/>
  <c r="H207"/>
  <c r="F207"/>
  <c r="E207"/>
  <c r="D207"/>
  <c r="C207"/>
  <c r="F206"/>
  <c r="E206"/>
  <c r="D206"/>
  <c r="C206"/>
  <c r="H205"/>
  <c r="F205"/>
  <c r="E205"/>
  <c r="D205"/>
  <c r="C205"/>
  <c r="J204"/>
  <c r="C204" i="118" s="1"/>
  <c r="I204" i="17"/>
  <c r="H204"/>
  <c r="F204"/>
  <c r="E204"/>
  <c r="D204"/>
  <c r="C204"/>
  <c r="H203"/>
  <c r="F203"/>
  <c r="E203"/>
  <c r="D203"/>
  <c r="C203"/>
  <c r="H202"/>
  <c r="F202"/>
  <c r="E202"/>
  <c r="D202"/>
  <c r="C202"/>
  <c r="H201"/>
  <c r="F201"/>
  <c r="E201"/>
  <c r="D201"/>
  <c r="C201"/>
  <c r="J200"/>
  <c r="C200" i="118" s="1"/>
  <c r="I200" i="17"/>
  <c r="H200"/>
  <c r="F200"/>
  <c r="E200"/>
  <c r="D200"/>
  <c r="C200"/>
  <c r="H199"/>
  <c r="F199"/>
  <c r="E199"/>
  <c r="D199"/>
  <c r="C199"/>
  <c r="H198"/>
  <c r="F198"/>
  <c r="E198"/>
  <c r="D198"/>
  <c r="C198"/>
  <c r="H197"/>
  <c r="F197"/>
  <c r="E197"/>
  <c r="D197"/>
  <c r="C197"/>
  <c r="H196"/>
  <c r="F196"/>
  <c r="E196"/>
  <c r="D196"/>
  <c r="C196"/>
  <c r="H195"/>
  <c r="F195"/>
  <c r="E195"/>
  <c r="D195"/>
  <c r="C195"/>
  <c r="H194"/>
  <c r="F194"/>
  <c r="E194"/>
  <c r="D194"/>
  <c r="C194"/>
  <c r="H193"/>
  <c r="F193"/>
  <c r="E193"/>
  <c r="D193"/>
  <c r="C193"/>
  <c r="H192"/>
  <c r="F192"/>
  <c r="E192"/>
  <c r="D192"/>
  <c r="C192"/>
  <c r="K191"/>
  <c r="D191" i="118" s="1"/>
  <c r="J191" i="17"/>
  <c r="C191" i="118" s="1"/>
  <c r="I191" i="17"/>
  <c r="H191"/>
  <c r="F191"/>
  <c r="E191"/>
  <c r="D191"/>
  <c r="C191"/>
  <c r="K190"/>
  <c r="D190" i="118" s="1"/>
  <c r="J190" i="17"/>
  <c r="C190" i="118" s="1"/>
  <c r="I190" i="17"/>
  <c r="H190"/>
  <c r="F190"/>
  <c r="E190"/>
  <c r="D190"/>
  <c r="C190"/>
  <c r="K189"/>
  <c r="D189" i="118" s="1"/>
  <c r="J189" i="17"/>
  <c r="C189" i="118" s="1"/>
  <c r="I189" i="17"/>
  <c r="H189"/>
  <c r="F189"/>
  <c r="E189"/>
  <c r="D189"/>
  <c r="C189"/>
  <c r="F185"/>
  <c r="E185"/>
  <c r="D185"/>
  <c r="C185"/>
  <c r="F184"/>
  <c r="E184"/>
  <c r="D184"/>
  <c r="C184"/>
  <c r="F183"/>
  <c r="E183"/>
  <c r="D183"/>
  <c r="C183"/>
  <c r="H182"/>
  <c r="F182"/>
  <c r="E182"/>
  <c r="D182"/>
  <c r="C182"/>
  <c r="H181"/>
  <c r="F181"/>
  <c r="E181"/>
  <c r="D181"/>
  <c r="C181"/>
  <c r="H180"/>
  <c r="F180"/>
  <c r="E180"/>
  <c r="D180"/>
  <c r="C180"/>
  <c r="H179"/>
  <c r="F179"/>
  <c r="E179"/>
  <c r="D179"/>
  <c r="C179"/>
  <c r="H178"/>
  <c r="F178"/>
  <c r="E178"/>
  <c r="D178"/>
  <c r="C178"/>
  <c r="H177"/>
  <c r="F177"/>
  <c r="E177"/>
  <c r="D177"/>
  <c r="C177"/>
  <c r="H176"/>
  <c r="F176"/>
  <c r="E176"/>
  <c r="D176"/>
  <c r="C176"/>
  <c r="H175"/>
  <c r="F175"/>
  <c r="E175"/>
  <c r="D175"/>
  <c r="C175"/>
  <c r="H174"/>
  <c r="F174"/>
  <c r="E174"/>
  <c r="D174"/>
  <c r="C174"/>
  <c r="H173"/>
  <c r="F173"/>
  <c r="E173"/>
  <c r="D173"/>
  <c r="C173"/>
  <c r="H172"/>
  <c r="F172"/>
  <c r="E172"/>
  <c r="D172"/>
  <c r="C172"/>
  <c r="H171"/>
  <c r="F171"/>
  <c r="E171"/>
  <c r="D171"/>
  <c r="C171"/>
  <c r="H170"/>
  <c r="F170"/>
  <c r="E170"/>
  <c r="D170"/>
  <c r="C170"/>
  <c r="H169"/>
  <c r="F169"/>
  <c r="E169"/>
  <c r="D169"/>
  <c r="C169"/>
  <c r="K168"/>
  <c r="D168" i="118" s="1"/>
  <c r="J168" i="17"/>
  <c r="C168" i="118" s="1"/>
  <c r="H168" i="17"/>
  <c r="F168"/>
  <c r="E168"/>
  <c r="D168"/>
  <c r="C168"/>
  <c r="K167"/>
  <c r="D167" i="118" s="1"/>
  <c r="J167" i="17"/>
  <c r="C167" i="118" s="1"/>
  <c r="I167" i="17"/>
  <c r="H167"/>
  <c r="F167"/>
  <c r="E167"/>
  <c r="D167"/>
  <c r="C167"/>
  <c r="H164"/>
  <c r="F164"/>
  <c r="E164"/>
  <c r="D164"/>
  <c r="C164"/>
  <c r="H163"/>
  <c r="F163"/>
  <c r="E163"/>
  <c r="D163"/>
  <c r="C163"/>
  <c r="H162"/>
  <c r="F162"/>
  <c r="E162"/>
  <c r="D162"/>
  <c r="C162"/>
  <c r="H161"/>
  <c r="F161"/>
  <c r="E161"/>
  <c r="D161"/>
  <c r="C161"/>
  <c r="H160"/>
  <c r="F160"/>
  <c r="E160"/>
  <c r="D160"/>
  <c r="C160"/>
  <c r="H159"/>
  <c r="F159"/>
  <c r="E159"/>
  <c r="D159"/>
  <c r="C159"/>
  <c r="H158"/>
  <c r="F158"/>
  <c r="E158"/>
  <c r="D158"/>
  <c r="C158"/>
  <c r="H157"/>
  <c r="F157"/>
  <c r="E157"/>
  <c r="D157"/>
  <c r="C157"/>
  <c r="H156"/>
  <c r="F156"/>
  <c r="E156"/>
  <c r="D156"/>
  <c r="C156"/>
  <c r="H155"/>
  <c r="F155"/>
  <c r="E155"/>
  <c r="D155"/>
  <c r="C155"/>
  <c r="H154"/>
  <c r="F154"/>
  <c r="E154"/>
  <c r="D154"/>
  <c r="C154"/>
  <c r="H153"/>
  <c r="F153"/>
  <c r="E153"/>
  <c r="D153"/>
  <c r="C153"/>
  <c r="H152"/>
  <c r="F152"/>
  <c r="E152"/>
  <c r="D152"/>
  <c r="C152"/>
  <c r="H151"/>
  <c r="F151"/>
  <c r="E151"/>
  <c r="D151"/>
  <c r="C151"/>
  <c r="H150"/>
  <c r="F150"/>
  <c r="E150"/>
  <c r="D150"/>
  <c r="C150"/>
  <c r="H149"/>
  <c r="F149"/>
  <c r="E149"/>
  <c r="D149"/>
  <c r="C149"/>
  <c r="H148"/>
  <c r="F148"/>
  <c r="E148"/>
  <c r="D148"/>
  <c r="C148"/>
  <c r="K147"/>
  <c r="D147" i="118" s="1"/>
  <c r="J147" i="17"/>
  <c r="C147" i="118" s="1"/>
  <c r="I147" i="17"/>
  <c r="H147"/>
  <c r="F147"/>
  <c r="E147"/>
  <c r="D147"/>
  <c r="C147"/>
  <c r="I146"/>
  <c r="H146"/>
  <c r="F146"/>
  <c r="E146"/>
  <c r="D146"/>
  <c r="C146"/>
  <c r="K145"/>
  <c r="D145" i="118" s="1"/>
  <c r="J145" i="17"/>
  <c r="C145" i="118" s="1"/>
  <c r="I145" i="17"/>
  <c r="H145"/>
  <c r="F145"/>
  <c r="E145"/>
  <c r="D145"/>
  <c r="C145"/>
  <c r="F143"/>
  <c r="E143"/>
  <c r="D143"/>
  <c r="C143"/>
  <c r="F142"/>
  <c r="F144" s="1"/>
  <c r="E142"/>
  <c r="E144" s="1"/>
  <c r="D142"/>
  <c r="C142"/>
  <c r="I141"/>
  <c r="H141"/>
  <c r="F141"/>
  <c r="E141"/>
  <c r="D141"/>
  <c r="C141"/>
  <c r="H139"/>
  <c r="F139"/>
  <c r="E139"/>
  <c r="D139"/>
  <c r="C139"/>
  <c r="H138"/>
  <c r="F138"/>
  <c r="E138"/>
  <c r="D138"/>
  <c r="C138"/>
  <c r="H137"/>
  <c r="F137"/>
  <c r="E137"/>
  <c r="D137"/>
  <c r="C137"/>
  <c r="H136"/>
  <c r="F136"/>
  <c r="E136"/>
  <c r="D136"/>
  <c r="C136"/>
  <c r="K135"/>
  <c r="D135" i="118" s="1"/>
  <c r="J135" i="17"/>
  <c r="C135" i="118" s="1"/>
  <c r="I135" i="17"/>
  <c r="H135"/>
  <c r="F135"/>
  <c r="E135"/>
  <c r="D135"/>
  <c r="C135"/>
  <c r="H133"/>
  <c r="F133"/>
  <c r="E133"/>
  <c r="D133"/>
  <c r="C133"/>
  <c r="H132"/>
  <c r="F132"/>
  <c r="E132"/>
  <c r="D132"/>
  <c r="C132"/>
  <c r="H131"/>
  <c r="F131"/>
  <c r="E131"/>
  <c r="D131"/>
  <c r="C131"/>
  <c r="H130"/>
  <c r="F130"/>
  <c r="E130"/>
  <c r="D130"/>
  <c r="C130"/>
  <c r="H129"/>
  <c r="F129"/>
  <c r="E129"/>
  <c r="D129"/>
  <c r="C129"/>
  <c r="H128"/>
  <c r="F128"/>
  <c r="E128"/>
  <c r="D128"/>
  <c r="C128"/>
  <c r="H127"/>
  <c r="F127"/>
  <c r="E127"/>
  <c r="D127"/>
  <c r="C127"/>
  <c r="H126"/>
  <c r="F126"/>
  <c r="E126"/>
  <c r="D126"/>
  <c r="C126"/>
  <c r="H125"/>
  <c r="F125"/>
  <c r="E125"/>
  <c r="D125"/>
  <c r="C125"/>
  <c r="I124"/>
  <c r="H124"/>
  <c r="F124"/>
  <c r="E124"/>
  <c r="D124"/>
  <c r="C124"/>
  <c r="I123"/>
  <c r="H123"/>
  <c r="F123"/>
  <c r="E123"/>
  <c r="D123"/>
  <c r="C123"/>
  <c r="K122"/>
  <c r="D122" i="118" s="1"/>
  <c r="J122" i="17"/>
  <c r="C122" i="118" s="1"/>
  <c r="I122" i="17"/>
  <c r="H122"/>
  <c r="F122"/>
  <c r="E122"/>
  <c r="D122"/>
  <c r="C122"/>
  <c r="H119"/>
  <c r="F119"/>
  <c r="E119"/>
  <c r="D119"/>
  <c r="C119"/>
  <c r="H118"/>
  <c r="F118"/>
  <c r="E118"/>
  <c r="D118"/>
  <c r="C118"/>
  <c r="H117"/>
  <c r="F117"/>
  <c r="E117"/>
  <c r="D117"/>
  <c r="C117"/>
  <c r="H116"/>
  <c r="F116"/>
  <c r="E116"/>
  <c r="D116"/>
  <c r="C116"/>
  <c r="K115"/>
  <c r="D115" i="118" s="1"/>
  <c r="J115" i="17"/>
  <c r="C115" i="118" s="1"/>
  <c r="I115" i="17"/>
  <c r="H115"/>
  <c r="F115"/>
  <c r="E115"/>
  <c r="D115"/>
  <c r="C115"/>
  <c r="H113"/>
  <c r="F113"/>
  <c r="E113"/>
  <c r="D113"/>
  <c r="C113"/>
  <c r="H112"/>
  <c r="F112"/>
  <c r="E112"/>
  <c r="D112"/>
  <c r="C112"/>
  <c r="H111"/>
  <c r="F111"/>
  <c r="E111"/>
  <c r="D111"/>
  <c r="C111"/>
  <c r="H110"/>
  <c r="F110"/>
  <c r="E110"/>
  <c r="D110"/>
  <c r="C110"/>
  <c r="K109"/>
  <c r="J109"/>
  <c r="I109"/>
  <c r="H109"/>
  <c r="F109"/>
  <c r="E109"/>
  <c r="D109"/>
  <c r="C109"/>
  <c r="H107"/>
  <c r="F107"/>
  <c r="E107"/>
  <c r="D107"/>
  <c r="C107"/>
  <c r="H106"/>
  <c r="F106"/>
  <c r="E106"/>
  <c r="D106"/>
  <c r="C106"/>
  <c r="H105"/>
  <c r="F105"/>
  <c r="E105"/>
  <c r="D105"/>
  <c r="C105"/>
  <c r="H104"/>
  <c r="F104"/>
  <c r="E104"/>
  <c r="D104"/>
  <c r="C104"/>
  <c r="K103"/>
  <c r="J103"/>
  <c r="I103"/>
  <c r="H103"/>
  <c r="F103"/>
  <c r="E103"/>
  <c r="D103"/>
  <c r="C103"/>
  <c r="H101"/>
  <c r="F101"/>
  <c r="E101"/>
  <c r="D101"/>
  <c r="C101"/>
  <c r="H100"/>
  <c r="F100"/>
  <c r="E100"/>
  <c r="D100"/>
  <c r="C100"/>
  <c r="H99"/>
  <c r="F99"/>
  <c r="E99"/>
  <c r="D99"/>
  <c r="C99"/>
  <c r="H98"/>
  <c r="F98"/>
  <c r="E98"/>
  <c r="D98"/>
  <c r="C98"/>
  <c r="K97"/>
  <c r="J97"/>
  <c r="I97"/>
  <c r="H97"/>
  <c r="F97"/>
  <c r="E97"/>
  <c r="D97"/>
  <c r="C97"/>
  <c r="H95"/>
  <c r="F95"/>
  <c r="E95"/>
  <c r="D95"/>
  <c r="C95"/>
  <c r="H94"/>
  <c r="F94"/>
  <c r="E94"/>
  <c r="D94"/>
  <c r="C94"/>
  <c r="H93"/>
  <c r="F93"/>
  <c r="E93"/>
  <c r="D93"/>
  <c r="C93"/>
  <c r="H92"/>
  <c r="F92"/>
  <c r="E92"/>
  <c r="D92"/>
  <c r="C92"/>
  <c r="K91"/>
  <c r="J91"/>
  <c r="I91"/>
  <c r="H91"/>
  <c r="F91"/>
  <c r="E91"/>
  <c r="D91"/>
  <c r="C91"/>
  <c r="H89"/>
  <c r="F89"/>
  <c r="E89"/>
  <c r="D89"/>
  <c r="C89"/>
  <c r="H88"/>
  <c r="F88"/>
  <c r="E88"/>
  <c r="D88"/>
  <c r="C88"/>
  <c r="K87"/>
  <c r="D87" i="118" s="1"/>
  <c r="J87" i="17"/>
  <c r="C87" i="118" s="1"/>
  <c r="I87" i="17"/>
  <c r="H87"/>
  <c r="F87"/>
  <c r="E87"/>
  <c r="D87"/>
  <c r="C87"/>
  <c r="H86"/>
  <c r="F86"/>
  <c r="E86"/>
  <c r="D86"/>
  <c r="C86"/>
  <c r="H85"/>
  <c r="F85"/>
  <c r="E85"/>
  <c r="D85"/>
  <c r="C85"/>
  <c r="K84"/>
  <c r="J84"/>
  <c r="I84"/>
  <c r="H84"/>
  <c r="F84"/>
  <c r="E84"/>
  <c r="D84"/>
  <c r="C84"/>
  <c r="I83"/>
  <c r="H82"/>
  <c r="D7" i="113" s="1"/>
  <c r="F82" i="17"/>
  <c r="E82"/>
  <c r="E83" s="1"/>
  <c r="D83"/>
  <c r="C82"/>
  <c r="C83" s="1"/>
  <c r="H80"/>
  <c r="F80"/>
  <c r="E80"/>
  <c r="D80"/>
  <c r="C80"/>
  <c r="F79"/>
  <c r="E79"/>
  <c r="D79"/>
  <c r="C79"/>
  <c r="K78"/>
  <c r="J78"/>
  <c r="I78"/>
  <c r="H78"/>
  <c r="F78"/>
  <c r="E78"/>
  <c r="D78"/>
  <c r="C78"/>
  <c r="H75"/>
  <c r="F75"/>
  <c r="E75"/>
  <c r="D75"/>
  <c r="C75"/>
  <c r="H74"/>
  <c r="F74"/>
  <c r="E74"/>
  <c r="D74"/>
  <c r="C74"/>
  <c r="H73"/>
  <c r="F73"/>
  <c r="E73"/>
  <c r="D73"/>
  <c r="C73"/>
  <c r="H72"/>
  <c r="F72"/>
  <c r="E72"/>
  <c r="D72"/>
  <c r="C72"/>
  <c r="H71"/>
  <c r="F71"/>
  <c r="E71"/>
  <c r="D71"/>
  <c r="C71"/>
  <c r="H70"/>
  <c r="F70"/>
  <c r="E70"/>
  <c r="D70"/>
  <c r="C70"/>
  <c r="H69"/>
  <c r="F69"/>
  <c r="E69"/>
  <c r="D69"/>
  <c r="C69"/>
  <c r="H68"/>
  <c r="F68"/>
  <c r="E68"/>
  <c r="D68"/>
  <c r="C68"/>
  <c r="H67"/>
  <c r="F67"/>
  <c r="E67"/>
  <c r="D67"/>
  <c r="C67"/>
  <c r="H66"/>
  <c r="F66"/>
  <c r="E66"/>
  <c r="D66"/>
  <c r="C66"/>
  <c r="H65"/>
  <c r="F65"/>
  <c r="E65"/>
  <c r="D65"/>
  <c r="C65"/>
  <c r="H64"/>
  <c r="F64"/>
  <c r="E64"/>
  <c r="D64"/>
  <c r="C64"/>
  <c r="H63"/>
  <c r="F63"/>
  <c r="E63"/>
  <c r="D63"/>
  <c r="C63"/>
  <c r="H62"/>
  <c r="F62"/>
  <c r="E62"/>
  <c r="D62"/>
  <c r="C62"/>
  <c r="H61"/>
  <c r="F61"/>
  <c r="E61"/>
  <c r="D61"/>
  <c r="C61"/>
  <c r="H60"/>
  <c r="F60"/>
  <c r="E60"/>
  <c r="D60"/>
  <c r="C60"/>
  <c r="H59"/>
  <c r="F59"/>
  <c r="E59"/>
  <c r="D59"/>
  <c r="C59"/>
  <c r="H58"/>
  <c r="F58"/>
  <c r="E58"/>
  <c r="D58"/>
  <c r="C58"/>
  <c r="H57"/>
  <c r="F57"/>
  <c r="E57"/>
  <c r="D57"/>
  <c r="C57"/>
  <c r="H56"/>
  <c r="F56"/>
  <c r="E56"/>
  <c r="D56"/>
  <c r="C56"/>
  <c r="H55"/>
  <c r="F55"/>
  <c r="E55"/>
  <c r="D55"/>
  <c r="C55"/>
  <c r="H54"/>
  <c r="F54"/>
  <c r="E54"/>
  <c r="D54"/>
  <c r="C54"/>
  <c r="K53"/>
  <c r="D53" i="118" s="1"/>
  <c r="J53" i="17"/>
  <c r="C53" i="118" s="1"/>
  <c r="I53" i="17"/>
  <c r="H53"/>
  <c r="F53"/>
  <c r="E53"/>
  <c r="D53"/>
  <c r="C53"/>
  <c r="H51"/>
  <c r="F51"/>
  <c r="E51"/>
  <c r="D51"/>
  <c r="C51"/>
  <c r="H50"/>
  <c r="F50"/>
  <c r="E50"/>
  <c r="D50"/>
  <c r="C50"/>
  <c r="H49"/>
  <c r="F49"/>
  <c r="E49"/>
  <c r="D49"/>
  <c r="C49"/>
  <c r="H48"/>
  <c r="F48"/>
  <c r="E48"/>
  <c r="D48"/>
  <c r="C48"/>
  <c r="K47"/>
  <c r="D47" i="118" s="1"/>
  <c r="J47" i="17"/>
  <c r="C47" i="118" s="1"/>
  <c r="I47" i="17"/>
  <c r="H47"/>
  <c r="F47"/>
  <c r="E47"/>
  <c r="D47"/>
  <c r="C47"/>
  <c r="K46"/>
  <c r="D46" i="118" s="1"/>
  <c r="J46" i="17"/>
  <c r="C46" i="118" s="1"/>
  <c r="I46" i="17"/>
  <c r="H46"/>
  <c r="F46"/>
  <c r="E46"/>
  <c r="D46"/>
  <c r="C46"/>
  <c r="H43"/>
  <c r="F43"/>
  <c r="E43"/>
  <c r="D43"/>
  <c r="C43"/>
  <c r="H42"/>
  <c r="F42"/>
  <c r="E42"/>
  <c r="D42"/>
  <c r="C42"/>
  <c r="H41"/>
  <c r="F41"/>
  <c r="E41"/>
  <c r="D41"/>
  <c r="C41"/>
  <c r="H40"/>
  <c r="F40"/>
  <c r="E40"/>
  <c r="D40"/>
  <c r="C40"/>
  <c r="H39"/>
  <c r="F39"/>
  <c r="E39"/>
  <c r="D39"/>
  <c r="C39"/>
  <c r="H38"/>
  <c r="F38"/>
  <c r="E38"/>
  <c r="D38"/>
  <c r="C38"/>
  <c r="H37"/>
  <c r="F37"/>
  <c r="E37"/>
  <c r="D37"/>
  <c r="C37"/>
  <c r="H36"/>
  <c r="F36"/>
  <c r="E36"/>
  <c r="D36"/>
  <c r="C36"/>
  <c r="H35"/>
  <c r="F35"/>
  <c r="E35"/>
  <c r="D35"/>
  <c r="C35"/>
  <c r="H34"/>
  <c r="F34"/>
  <c r="E34"/>
  <c r="D34"/>
  <c r="C34"/>
  <c r="H33"/>
  <c r="F33"/>
  <c r="E33"/>
  <c r="D33"/>
  <c r="C33"/>
  <c r="H32"/>
  <c r="F32"/>
  <c r="E32"/>
  <c r="D32"/>
  <c r="C32"/>
  <c r="H31"/>
  <c r="F31"/>
  <c r="E31"/>
  <c r="D31"/>
  <c r="C31"/>
  <c r="H30"/>
  <c r="F30"/>
  <c r="E30"/>
  <c r="D30"/>
  <c r="C30"/>
  <c r="H29"/>
  <c r="F29"/>
  <c r="E29"/>
  <c r="D29"/>
  <c r="C29"/>
  <c r="H28"/>
  <c r="F28"/>
  <c r="E28"/>
  <c r="D28"/>
  <c r="C28"/>
  <c r="H27"/>
  <c r="F27"/>
  <c r="E27"/>
  <c r="D27"/>
  <c r="C27"/>
  <c r="H26"/>
  <c r="F26"/>
  <c r="E26"/>
  <c r="D26"/>
  <c r="C26"/>
  <c r="H25"/>
  <c r="F25"/>
  <c r="E25"/>
  <c r="D25"/>
  <c r="C25"/>
  <c r="H24"/>
  <c r="F24"/>
  <c r="E24"/>
  <c r="D24"/>
  <c r="C24"/>
  <c r="H23"/>
  <c r="F23"/>
  <c r="E23"/>
  <c r="D23"/>
  <c r="C23"/>
  <c r="K22"/>
  <c r="D22" i="118" s="1"/>
  <c r="J22" i="17"/>
  <c r="C22" i="118" s="1"/>
  <c r="I22" i="17"/>
  <c r="H22"/>
  <c r="F22"/>
  <c r="E22"/>
  <c r="D22"/>
  <c r="C22"/>
  <c r="H20"/>
  <c r="F20"/>
  <c r="E20"/>
  <c r="D20"/>
  <c r="C20"/>
  <c r="F19"/>
  <c r="E19"/>
  <c r="D19"/>
  <c r="C19"/>
  <c r="H18"/>
  <c r="F18"/>
  <c r="E18"/>
  <c r="D18"/>
  <c r="C18"/>
  <c r="F17"/>
  <c r="E17"/>
  <c r="D17"/>
  <c r="C17"/>
  <c r="I16"/>
  <c r="H16"/>
  <c r="F16"/>
  <c r="E16"/>
  <c r="D16"/>
  <c r="C16"/>
  <c r="I15"/>
  <c r="H15"/>
  <c r="F15"/>
  <c r="E15"/>
  <c r="D15"/>
  <c r="C15"/>
  <c r="I14"/>
  <c r="H14"/>
  <c r="F14"/>
  <c r="E14"/>
  <c r="D14"/>
  <c r="C14"/>
  <c r="I13"/>
  <c r="H13"/>
  <c r="F13"/>
  <c r="E13"/>
  <c r="D13"/>
  <c r="C13"/>
  <c r="I12"/>
  <c r="H12"/>
  <c r="F12"/>
  <c r="E12"/>
  <c r="D12"/>
  <c r="C12"/>
  <c r="I11"/>
  <c r="H11"/>
  <c r="F11"/>
  <c r="E11"/>
  <c r="D11"/>
  <c r="C11"/>
  <c r="I10"/>
  <c r="H10"/>
  <c r="F10"/>
  <c r="E10"/>
  <c r="D10"/>
  <c r="C10"/>
  <c r="I9"/>
  <c r="H9"/>
  <c r="F9"/>
  <c r="E9"/>
  <c r="D9"/>
  <c r="C9"/>
  <c r="I8"/>
  <c r="F8"/>
  <c r="E8"/>
  <c r="D8"/>
  <c r="C8"/>
  <c r="I7"/>
  <c r="F7"/>
  <c r="E7"/>
  <c r="D7"/>
  <c r="C7"/>
  <c r="I267"/>
  <c r="J379"/>
  <c r="C379" i="118" s="1"/>
  <c r="G379" s="1"/>
  <c r="J377" i="17"/>
  <c r="C377" i="118" s="1"/>
  <c r="J375" i="17"/>
  <c r="C375" i="118" s="1"/>
  <c r="G375" s="1"/>
  <c r="J373" i="17"/>
  <c r="C373" i="118" s="1"/>
  <c r="G373" s="1"/>
  <c r="J371" i="17"/>
  <c r="C371" i="118" s="1"/>
  <c r="G371" s="1"/>
  <c r="J369" i="17"/>
  <c r="C369" i="118" s="1"/>
  <c r="G369" s="1"/>
  <c r="J367" i="17"/>
  <c r="C367" i="118" s="1"/>
  <c r="G367" s="1"/>
  <c r="J365" i="17"/>
  <c r="C365" i="118" s="1"/>
  <c r="J363" i="17"/>
  <c r="C363" i="118" s="1"/>
  <c r="J361" i="17"/>
  <c r="C361" i="118" s="1"/>
  <c r="G361" s="1"/>
  <c r="J357" i="17"/>
  <c r="C357" i="118" s="1"/>
  <c r="G357" s="1"/>
  <c r="J355" i="17"/>
  <c r="C355" i="118" s="1"/>
  <c r="J353" i="17"/>
  <c r="C353" i="118" s="1"/>
  <c r="J351" i="17"/>
  <c r="C351" i="118" s="1"/>
  <c r="J349" i="17"/>
  <c r="C349" i="118" s="1"/>
  <c r="K347" i="17"/>
  <c r="D347" i="118" s="1"/>
  <c r="J332" i="17"/>
  <c r="C332" i="118" s="1"/>
  <c r="K325" i="17"/>
  <c r="D325" i="118" s="1"/>
  <c r="K309" i="17"/>
  <c r="D309" i="118" s="1"/>
  <c r="H309" s="1"/>
  <c r="K307" i="17"/>
  <c r="D307" i="118" s="1"/>
  <c r="H307" s="1"/>
  <c r="K301" i="17"/>
  <c r="D301" i="118" s="1"/>
  <c r="H301" s="1"/>
  <c r="K299" i="17"/>
  <c r="D299" i="118" s="1"/>
  <c r="H299" s="1"/>
  <c r="K292" i="17"/>
  <c r="D292" i="118" s="1"/>
  <c r="J289" i="17"/>
  <c r="C289" i="118" s="1"/>
  <c r="J287" i="17"/>
  <c r="C287" i="118" s="1"/>
  <c r="I281" i="17"/>
  <c r="J279"/>
  <c r="C279" i="118" s="1"/>
  <c r="J268" i="17"/>
  <c r="C268" i="118" s="1"/>
  <c r="J249" i="17"/>
  <c r="C249" i="118" s="1"/>
  <c r="G249" s="1"/>
  <c r="J242" i="17"/>
  <c r="C242" i="118" s="1"/>
  <c r="J238" i="17"/>
  <c r="C238" i="118" s="1"/>
  <c r="J236" i="17"/>
  <c r="C236" i="118" s="1"/>
  <c r="I230" i="17"/>
  <c r="K216"/>
  <c r="D216" i="118" s="1"/>
  <c r="K210" i="17"/>
  <c r="D210" i="118" s="1"/>
  <c r="H210" s="1"/>
  <c r="J207" i="17"/>
  <c r="C207" i="118" s="1"/>
  <c r="G207" s="1"/>
  <c r="J205" i="17"/>
  <c r="C205" i="118" s="1"/>
  <c r="G205" s="1"/>
  <c r="J198" i="17"/>
  <c r="C198" i="118" s="1"/>
  <c r="G198" s="1"/>
  <c r="J196" i="17"/>
  <c r="C196" i="118" s="1"/>
  <c r="G196" s="1"/>
  <c r="J194" i="17"/>
  <c r="C194" i="118" s="1"/>
  <c r="G194" s="1"/>
  <c r="J192" i="17"/>
  <c r="C192" i="118" s="1"/>
  <c r="G192" s="1"/>
  <c r="J184" i="17"/>
  <c r="C184" i="118" s="1"/>
  <c r="J182" i="17"/>
  <c r="C182" i="118" s="1"/>
  <c r="J180" i="17"/>
  <c r="C180" i="118" s="1"/>
  <c r="J178" i="17"/>
  <c r="C178" i="118" s="1"/>
  <c r="J176" i="17"/>
  <c r="C176" i="118" s="1"/>
  <c r="G176" s="1"/>
  <c r="J174" i="17"/>
  <c r="C174" i="118" s="1"/>
  <c r="G174" s="1"/>
  <c r="J170" i="17"/>
  <c r="C170" i="118" s="1"/>
  <c r="G170" s="1"/>
  <c r="I168" i="17"/>
  <c r="J146"/>
  <c r="C146" i="118" s="1"/>
  <c r="I142" i="17"/>
  <c r="J136"/>
  <c r="C136" i="118" s="1"/>
  <c r="G136" s="1"/>
  <c r="J132" i="17"/>
  <c r="C132" i="118" s="1"/>
  <c r="G132" s="1"/>
  <c r="J130" i="17"/>
  <c r="C130" i="118" s="1"/>
  <c r="G130" s="1"/>
  <c r="J128" i="17"/>
  <c r="C128" i="118" s="1"/>
  <c r="G128" s="1"/>
  <c r="K124" i="17"/>
  <c r="J123"/>
  <c r="C123" i="118" s="1"/>
  <c r="J119" i="17"/>
  <c r="C119" i="118" s="1"/>
  <c r="J117" i="17"/>
  <c r="C117" i="118" s="1"/>
  <c r="J113" i="17"/>
  <c r="C113" i="118" s="1"/>
  <c r="J111" i="17"/>
  <c r="C111" i="118" s="1"/>
  <c r="I110" i="17"/>
  <c r="J107"/>
  <c r="C107" i="118" s="1"/>
  <c r="J105" i="17"/>
  <c r="I104"/>
  <c r="J101"/>
  <c r="C101" i="118" s="1"/>
  <c r="J99" i="17"/>
  <c r="I98"/>
  <c r="J95"/>
  <c r="C95" i="118" s="1"/>
  <c r="J93" i="17"/>
  <c r="C93" i="118" s="1"/>
  <c r="I92" i="17"/>
  <c r="J89"/>
  <c r="C89" i="118" s="1"/>
  <c r="J86" i="17"/>
  <c r="C86" i="118" s="1"/>
  <c r="G86" s="1"/>
  <c r="K83" i="17"/>
  <c r="J74"/>
  <c r="C74" i="118" s="1"/>
  <c r="G74" s="1"/>
  <c r="J72" i="17"/>
  <c r="C72" i="118" s="1"/>
  <c r="J70" i="17"/>
  <c r="C70" i="118" s="1"/>
  <c r="J68" i="17"/>
  <c r="C68" i="118" s="1"/>
  <c r="J66" i="17"/>
  <c r="C66" i="118" s="1"/>
  <c r="J64" i="17"/>
  <c r="J62"/>
  <c r="J60"/>
  <c r="C60" i="118" s="1"/>
  <c r="J58" i="17"/>
  <c r="C58" i="118" s="1"/>
  <c r="J56" i="17"/>
  <c r="C56" i="118" s="1"/>
  <c r="K51" i="17"/>
  <c r="D51" i="118" s="1"/>
  <c r="H51" s="1"/>
  <c r="J50" i="17"/>
  <c r="C50" i="118" s="1"/>
  <c r="J48" i="17"/>
  <c r="C48" i="118" s="1"/>
  <c r="J42" i="17"/>
  <c r="C42" i="118" s="1"/>
  <c r="G42" s="1"/>
  <c r="J40" i="17"/>
  <c r="C40" i="118" s="1"/>
  <c r="J38" i="17"/>
  <c r="C38" i="118" s="1"/>
  <c r="G38" s="1"/>
  <c r="K37" i="17"/>
  <c r="D37" i="118" s="1"/>
  <c r="H37" s="1"/>
  <c r="J36" i="17"/>
  <c r="C36" i="118" s="1"/>
  <c r="G36" s="1"/>
  <c r="K35" i="17"/>
  <c r="D35" i="118" s="1"/>
  <c r="H35" s="1"/>
  <c r="J34" i="17"/>
  <c r="C34" i="118" s="1"/>
  <c r="J32" i="17"/>
  <c r="C32" i="118" s="1"/>
  <c r="G32" s="1"/>
  <c r="J30" i="17"/>
  <c r="C30" i="118" s="1"/>
  <c r="G30" s="1"/>
  <c r="J28" i="17"/>
  <c r="C28" i="118" s="1"/>
  <c r="J26" i="17"/>
  <c r="C26" i="118" s="1"/>
  <c r="J24" i="17"/>
  <c r="C24" i="118" s="1"/>
  <c r="G24" s="1"/>
  <c r="J20" i="17"/>
  <c r="C20" i="118" s="1"/>
  <c r="G20" s="1"/>
  <c r="K19" i="17"/>
  <c r="D19" i="118" s="1"/>
  <c r="L62" i="17" l="1"/>
  <c r="N62" s="1"/>
  <c r="C62" i="118"/>
  <c r="D29" i="113"/>
  <c r="F29" s="1"/>
  <c r="J29" s="1"/>
  <c r="C99" i="118"/>
  <c r="G99" s="1"/>
  <c r="Q78" i="17"/>
  <c r="D78" i="118"/>
  <c r="P84" i="17"/>
  <c r="C84" i="118"/>
  <c r="P91" i="17"/>
  <c r="C91" i="118"/>
  <c r="P97" i="17"/>
  <c r="C97" i="118"/>
  <c r="P103" i="17"/>
  <c r="C103" i="118"/>
  <c r="P109" i="17"/>
  <c r="C109" i="118"/>
  <c r="L64" i="17"/>
  <c r="E64" i="118" s="1"/>
  <c r="C64"/>
  <c r="G5" i="110"/>
  <c r="D83" i="118"/>
  <c r="D32" i="113"/>
  <c r="F32" s="1"/>
  <c r="J32" s="1"/>
  <c r="C105" i="118"/>
  <c r="G105" s="1"/>
  <c r="Q124" i="17"/>
  <c r="D124" i="118"/>
  <c r="P78" i="17"/>
  <c r="C78" i="118"/>
  <c r="Q84" i="17"/>
  <c r="D84" i="118"/>
  <c r="Q91" i="17"/>
  <c r="D91" i="118"/>
  <c r="Q97" i="17"/>
  <c r="D97" i="118"/>
  <c r="Q103" i="17"/>
  <c r="D103" i="118"/>
  <c r="Q109" i="17"/>
  <c r="D109" i="118"/>
  <c r="C57" i="113"/>
  <c r="C62"/>
  <c r="G62" s="1"/>
  <c r="K62" s="1"/>
  <c r="H211" i="17"/>
  <c r="D39" i="113" s="1"/>
  <c r="F39" s="1"/>
  <c r="J39" s="1"/>
  <c r="C243" i="17"/>
  <c r="C276"/>
  <c r="E250"/>
  <c r="C258"/>
  <c r="F272"/>
  <c r="F258"/>
  <c r="C144"/>
  <c r="E44"/>
  <c r="C114"/>
  <c r="C120"/>
  <c r="C134"/>
  <c r="F140"/>
  <c r="F165"/>
  <c r="F166" s="1"/>
  <c r="F186"/>
  <c r="F187" s="1"/>
  <c r="C234"/>
  <c r="F358"/>
  <c r="F380"/>
  <c r="P26"/>
  <c r="P30"/>
  <c r="N30"/>
  <c r="P34"/>
  <c r="P40"/>
  <c r="P50"/>
  <c r="P58"/>
  <c r="N58"/>
  <c r="G58" i="118" s="1"/>
  <c r="P64" i="17"/>
  <c r="P68"/>
  <c r="N68"/>
  <c r="G68" i="118" s="1"/>
  <c r="P74" i="17"/>
  <c r="N74"/>
  <c r="P86"/>
  <c r="N86"/>
  <c r="P95"/>
  <c r="P101"/>
  <c r="P107"/>
  <c r="P117"/>
  <c r="P128"/>
  <c r="N128"/>
  <c r="P136"/>
  <c r="N136"/>
  <c r="P87"/>
  <c r="P204"/>
  <c r="P208"/>
  <c r="C225"/>
  <c r="P20"/>
  <c r="N20"/>
  <c r="P28"/>
  <c r="P36"/>
  <c r="N36"/>
  <c r="P42"/>
  <c r="N42"/>
  <c r="P56"/>
  <c r="P70"/>
  <c r="N70"/>
  <c r="G70" i="118" s="1"/>
  <c r="P93" i="17"/>
  <c r="P105"/>
  <c r="N105"/>
  <c r="P113"/>
  <c r="P119"/>
  <c r="P132"/>
  <c r="N132"/>
  <c r="Q46"/>
  <c r="Q47"/>
  <c r="P24"/>
  <c r="N24"/>
  <c r="P32"/>
  <c r="N32"/>
  <c r="P38"/>
  <c r="N38"/>
  <c r="P48"/>
  <c r="P60"/>
  <c r="P66"/>
  <c r="P72"/>
  <c r="P89"/>
  <c r="P99"/>
  <c r="N99"/>
  <c r="P111"/>
  <c r="P130"/>
  <c r="N130"/>
  <c r="Q35"/>
  <c r="O35"/>
  <c r="Q37"/>
  <c r="O37"/>
  <c r="Q51"/>
  <c r="O51"/>
  <c r="P170"/>
  <c r="N170"/>
  <c r="P174"/>
  <c r="N174"/>
  <c r="P176"/>
  <c r="N176"/>
  <c r="P178"/>
  <c r="P180"/>
  <c r="P182"/>
  <c r="P184"/>
  <c r="P192"/>
  <c r="N192"/>
  <c r="P194"/>
  <c r="N194"/>
  <c r="P196"/>
  <c r="N196"/>
  <c r="P198"/>
  <c r="N198"/>
  <c r="P205"/>
  <c r="N205"/>
  <c r="P207"/>
  <c r="N207"/>
  <c r="Q210"/>
  <c r="O210"/>
  <c r="Q216"/>
  <c r="P238"/>
  <c r="N238"/>
  <c r="G238" i="118" s="1"/>
  <c r="P242" i="17"/>
  <c r="P249"/>
  <c r="N249"/>
  <c r="P268"/>
  <c r="P279"/>
  <c r="P287"/>
  <c r="P289"/>
  <c r="Q299"/>
  <c r="O299"/>
  <c r="Q301"/>
  <c r="O301"/>
  <c r="Q307"/>
  <c r="O307"/>
  <c r="Q309"/>
  <c r="O309"/>
  <c r="Q325"/>
  <c r="P349"/>
  <c r="P351"/>
  <c r="P353"/>
  <c r="P355"/>
  <c r="P357"/>
  <c r="N357"/>
  <c r="P361"/>
  <c r="N361"/>
  <c r="P363"/>
  <c r="P365"/>
  <c r="P367"/>
  <c r="N367"/>
  <c r="P369"/>
  <c r="N369"/>
  <c r="P371"/>
  <c r="N371"/>
  <c r="P373"/>
  <c r="N373"/>
  <c r="P375"/>
  <c r="N375"/>
  <c r="P377"/>
  <c r="P379"/>
  <c r="N379"/>
  <c r="P46"/>
  <c r="P47"/>
  <c r="Q87"/>
  <c r="P200"/>
  <c r="K18"/>
  <c r="J10"/>
  <c r="C10" i="118" s="1"/>
  <c r="J12" i="17"/>
  <c r="C12" i="118" s="1"/>
  <c r="J14" i="17"/>
  <c r="C14" i="118" s="1"/>
  <c r="J16" i="17"/>
  <c r="C16" i="118" s="1"/>
  <c r="K8" i="17"/>
  <c r="D8" i="118" s="1"/>
  <c r="K10" i="17"/>
  <c r="D10" i="118" s="1"/>
  <c r="K12" i="17"/>
  <c r="D12" i="118" s="1"/>
  <c r="K14" i="17"/>
  <c r="D14" i="118" s="1"/>
  <c r="K16" i="17"/>
  <c r="D16" i="118" s="1"/>
  <c r="J138" i="17"/>
  <c r="C138" i="118" s="1"/>
  <c r="G138" s="1"/>
  <c r="J143" i="17"/>
  <c r="C143" i="118" s="1"/>
  <c r="J152" i="17"/>
  <c r="C152" i="118" s="1"/>
  <c r="J156" i="17"/>
  <c r="C156" i="118" s="1"/>
  <c r="J160" i="17"/>
  <c r="C160" i="118" s="1"/>
  <c r="J164" i="17"/>
  <c r="C164" i="118" s="1"/>
  <c r="K184" i="17"/>
  <c r="D184" i="118" s="1"/>
  <c r="I192" i="17"/>
  <c r="K196"/>
  <c r="D196" i="118" s="1"/>
  <c r="H196" s="1"/>
  <c r="K200" i="17"/>
  <c r="D200" i="118" s="1"/>
  <c r="K205" i="17"/>
  <c r="D205" i="118" s="1"/>
  <c r="H205" s="1"/>
  <c r="J209" i="17"/>
  <c r="C209" i="118" s="1"/>
  <c r="G209" s="1"/>
  <c r="J215" i="17"/>
  <c r="C215" i="118" s="1"/>
  <c r="J219" i="17"/>
  <c r="C219" i="118" s="1"/>
  <c r="J223" i="17"/>
  <c r="C223" i="118" s="1"/>
  <c r="J229" i="17"/>
  <c r="C229" i="118" s="1"/>
  <c r="J233" i="17"/>
  <c r="C233" i="118" s="1"/>
  <c r="K248" i="17"/>
  <c r="D248" i="118" s="1"/>
  <c r="H248" s="1"/>
  <c r="K271" i="17"/>
  <c r="D271" i="118" s="1"/>
  <c r="H271" s="1"/>
  <c r="K280" i="17"/>
  <c r="D280" i="118" s="1"/>
  <c r="J284" i="17"/>
  <c r="C284" i="118" s="1"/>
  <c r="J294" i="17"/>
  <c r="C294" i="118" s="1"/>
  <c r="J298" i="17"/>
  <c r="C298" i="118" s="1"/>
  <c r="J302" i="17"/>
  <c r="C302" i="118" s="1"/>
  <c r="J310" i="17"/>
  <c r="C310" i="118" s="1"/>
  <c r="J314" i="17"/>
  <c r="C314" i="118" s="1"/>
  <c r="J322" i="17"/>
  <c r="K329"/>
  <c r="D329" i="118" s="1"/>
  <c r="J347" i="17"/>
  <c r="C347" i="118" s="1"/>
  <c r="E140" i="17"/>
  <c r="E186"/>
  <c r="E187" s="1"/>
  <c r="F225"/>
  <c r="E272"/>
  <c r="E358"/>
  <c r="E380"/>
  <c r="K7"/>
  <c r="D7" i="118" s="1"/>
  <c r="K9" i="17"/>
  <c r="D9" i="118" s="1"/>
  <c r="K11" i="17"/>
  <c r="D11" i="118" s="1"/>
  <c r="K13" i="17"/>
  <c r="D13" i="118" s="1"/>
  <c r="K15" i="17"/>
  <c r="D15" i="118" s="1"/>
  <c r="I24" i="17"/>
  <c r="K36"/>
  <c r="D36" i="118" s="1"/>
  <c r="H36" s="1"/>
  <c r="K38" i="17"/>
  <c r="D38" i="118" s="1"/>
  <c r="H38" s="1"/>
  <c r="K42" i="17"/>
  <c r="D42" i="118" s="1"/>
  <c r="H42" s="1"/>
  <c r="I48" i="17"/>
  <c r="I54"/>
  <c r="I86"/>
  <c r="K99"/>
  <c r="K105"/>
  <c r="J124"/>
  <c r="J141"/>
  <c r="C141" i="118" s="1"/>
  <c r="K143" i="17"/>
  <c r="D143" i="118" s="1"/>
  <c r="J169" i="17"/>
  <c r="J171"/>
  <c r="C171" i="118" s="1"/>
  <c r="J173" i="17"/>
  <c r="C173" i="118" s="1"/>
  <c r="J175" i="17"/>
  <c r="C175" i="118" s="1"/>
  <c r="G175" s="1"/>
  <c r="J177" i="17"/>
  <c r="C177" i="118" s="1"/>
  <c r="J179" i="17"/>
  <c r="C179" i="118" s="1"/>
  <c r="J181" i="17"/>
  <c r="C181" i="118" s="1"/>
  <c r="J183" i="17"/>
  <c r="C183" i="118" s="1"/>
  <c r="J185" i="17"/>
  <c r="C185" i="118" s="1"/>
  <c r="J193" i="17"/>
  <c r="J195"/>
  <c r="C195" i="118" s="1"/>
  <c r="J197" i="17"/>
  <c r="C197" i="118" s="1"/>
  <c r="G197" s="1"/>
  <c r="J199" i="17"/>
  <c r="C199" i="118" s="1"/>
  <c r="K204" i="17"/>
  <c r="D204" i="118" s="1"/>
  <c r="K209" i="17"/>
  <c r="D209" i="118" s="1"/>
  <c r="H209" s="1"/>
  <c r="J213" i="17"/>
  <c r="C213" i="118" s="1"/>
  <c r="I215" i="17"/>
  <c r="J237"/>
  <c r="C237" i="118" s="1"/>
  <c r="G237" s="1"/>
  <c r="J241" i="17"/>
  <c r="C241" i="118" s="1"/>
  <c r="J248" i="17"/>
  <c r="C248" i="118" s="1"/>
  <c r="G248" s="1"/>
  <c r="J269" i="17"/>
  <c r="C269" i="118" s="1"/>
  <c r="G269" s="1"/>
  <c r="J271" i="17"/>
  <c r="C271" i="118" s="1"/>
  <c r="G271" s="1"/>
  <c r="J280" i="17"/>
  <c r="C280" i="118" s="1"/>
  <c r="J288" i="17"/>
  <c r="C288" i="118" s="1"/>
  <c r="J290" i="17"/>
  <c r="C290" i="118" s="1"/>
  <c r="K294" i="17"/>
  <c r="D294" i="118" s="1"/>
  <c r="K296" i="17"/>
  <c r="D296" i="118" s="1"/>
  <c r="H296" s="1"/>
  <c r="K298" i="17"/>
  <c r="D298" i="118" s="1"/>
  <c r="J304" i="17"/>
  <c r="C304" i="118" s="1"/>
  <c r="K310" i="17"/>
  <c r="D310" i="118" s="1"/>
  <c r="J329" i="17"/>
  <c r="C329" i="118" s="1"/>
  <c r="J331" i="17"/>
  <c r="C331" i="118" s="1"/>
  <c r="J334" i="17"/>
  <c r="C334" i="118" s="1"/>
  <c r="J350" i="17"/>
  <c r="C350" i="118" s="1"/>
  <c r="J352" i="17"/>
  <c r="C352" i="118" s="1"/>
  <c r="J354" i="17"/>
  <c r="C354" i="118" s="1"/>
  <c r="J356" i="17"/>
  <c r="C356" i="118" s="1"/>
  <c r="J360" i="17"/>
  <c r="C360" i="118" s="1"/>
  <c r="G360" s="1"/>
  <c r="J362" i="17"/>
  <c r="C362" i="118" s="1"/>
  <c r="G362" s="1"/>
  <c r="J364" i="17"/>
  <c r="C364" i="118" s="1"/>
  <c r="G364" s="1"/>
  <c r="J366" i="17"/>
  <c r="C366" i="118" s="1"/>
  <c r="G366" s="1"/>
  <c r="J368" i="17"/>
  <c r="C368" i="118" s="1"/>
  <c r="G368" s="1"/>
  <c r="J370" i="17"/>
  <c r="C370" i="118" s="1"/>
  <c r="G370" s="1"/>
  <c r="J372" i="17"/>
  <c r="C372" i="118" s="1"/>
  <c r="G372" s="1"/>
  <c r="J374" i="17"/>
  <c r="C374" i="118" s="1"/>
  <c r="G374" s="1"/>
  <c r="J376" i="17"/>
  <c r="C376" i="118" s="1"/>
  <c r="G376" s="1"/>
  <c r="J378" i="17"/>
  <c r="C378" i="118" s="1"/>
  <c r="G378" s="1"/>
  <c r="C44" i="17"/>
  <c r="F52"/>
  <c r="F76"/>
  <c r="E96"/>
  <c r="E114"/>
  <c r="E120"/>
  <c r="E225"/>
  <c r="E234"/>
  <c r="E243"/>
  <c r="C250"/>
  <c r="E258"/>
  <c r="E276"/>
  <c r="K141"/>
  <c r="D141" i="118" s="1"/>
  <c r="J148" i="17"/>
  <c r="C148" i="118" s="1"/>
  <c r="J150" i="17"/>
  <c r="C150" i="118" s="1"/>
  <c r="J154" i="17"/>
  <c r="C154" i="118" s="1"/>
  <c r="J158" i="17"/>
  <c r="C158" i="118" s="1"/>
  <c r="J162" i="17"/>
  <c r="C162" i="118" s="1"/>
  <c r="K194" i="17"/>
  <c r="D194" i="118" s="1"/>
  <c r="H194" s="1"/>
  <c r="K198" i="17"/>
  <c r="D198" i="118" s="1"/>
  <c r="H198" s="1"/>
  <c r="J202" i="17"/>
  <c r="C202" i="118" s="1"/>
  <c r="K207" i="17"/>
  <c r="D207" i="118" s="1"/>
  <c r="H207" s="1"/>
  <c r="K213" i="17"/>
  <c r="D213" i="118" s="1"/>
  <c r="J217" i="17"/>
  <c r="C217" i="118" s="1"/>
  <c r="G217" s="1"/>
  <c r="J221" i="17"/>
  <c r="C221" i="118" s="1"/>
  <c r="G221" s="1"/>
  <c r="J231" i="17"/>
  <c r="C231" i="118" s="1"/>
  <c r="G231" s="1"/>
  <c r="J246" i="17"/>
  <c r="C246" i="118" s="1"/>
  <c r="J275" i="17"/>
  <c r="C275" i="118" s="1"/>
  <c r="G275" s="1"/>
  <c r="J282" i="17"/>
  <c r="C282" i="118" s="1"/>
  <c r="G282" s="1"/>
  <c r="J286" i="17"/>
  <c r="C286" i="118" s="1"/>
  <c r="J296" i="17"/>
  <c r="C296" i="118" s="1"/>
  <c r="G296" s="1"/>
  <c r="J300" i="17"/>
  <c r="C300" i="118" s="1"/>
  <c r="K304" i="17"/>
  <c r="D304" i="118" s="1"/>
  <c r="J308" i="17"/>
  <c r="C308" i="118" s="1"/>
  <c r="J312" i="17"/>
  <c r="C312" i="118" s="1"/>
  <c r="J316" i="17"/>
  <c r="C316" i="118" s="1"/>
  <c r="J320" i="17"/>
  <c r="C320" i="118" s="1"/>
  <c r="J324" i="17"/>
  <c r="C324" i="118" s="1"/>
  <c r="K331" i="17"/>
  <c r="D331" i="118" s="1"/>
  <c r="J337" i="17"/>
  <c r="C337" i="118" s="1"/>
  <c r="G337" s="1"/>
  <c r="K369" i="17"/>
  <c r="D369" i="118" s="1"/>
  <c r="H369" s="1"/>
  <c r="C52" i="17"/>
  <c r="C76"/>
  <c r="E165"/>
  <c r="E166" s="1"/>
  <c r="F234"/>
  <c r="F243"/>
  <c r="F276"/>
  <c r="J7"/>
  <c r="C7" i="118" s="1"/>
  <c r="J11" i="17"/>
  <c r="C11" i="118" s="1"/>
  <c r="J13" i="17"/>
  <c r="C13" i="118" s="1"/>
  <c r="J15" i="17"/>
  <c r="C15" i="118" s="1"/>
  <c r="J19" i="17"/>
  <c r="C19" i="118" s="1"/>
  <c r="J23" i="17"/>
  <c r="C23" i="118" s="1"/>
  <c r="G23" s="1"/>
  <c r="J25" i="17"/>
  <c r="C25" i="118" s="1"/>
  <c r="J27" i="17"/>
  <c r="C27" i="118" s="1"/>
  <c r="G27" s="1"/>
  <c r="J29" i="17"/>
  <c r="C29" i="118" s="1"/>
  <c r="J31" i="17"/>
  <c r="C31" i="118" s="1"/>
  <c r="G31" s="1"/>
  <c r="J33" i="17"/>
  <c r="C33" i="118" s="1"/>
  <c r="G33" s="1"/>
  <c r="J35" i="17"/>
  <c r="C35" i="118" s="1"/>
  <c r="G35" s="1"/>
  <c r="J37" i="17"/>
  <c r="C37" i="118" s="1"/>
  <c r="G37" s="1"/>
  <c r="J39" i="17"/>
  <c r="C39" i="118" s="1"/>
  <c r="J41" i="17"/>
  <c r="C41" i="118" s="1"/>
  <c r="J43" i="17"/>
  <c r="C43" i="118" s="1"/>
  <c r="J49" i="17"/>
  <c r="C49" i="118" s="1"/>
  <c r="J51" i="17"/>
  <c r="C51" i="118" s="1"/>
  <c r="J55" i="17"/>
  <c r="C55" i="118" s="1"/>
  <c r="J57" i="17"/>
  <c r="C57" i="118" s="1"/>
  <c r="J59" i="17"/>
  <c r="C59" i="118" s="1"/>
  <c r="J61" i="17"/>
  <c r="C61" i="118" s="1"/>
  <c r="J63" i="17"/>
  <c r="J65"/>
  <c r="J67"/>
  <c r="C67" i="118" s="1"/>
  <c r="J69" i="17"/>
  <c r="C69" i="118" s="1"/>
  <c r="J71" i="17"/>
  <c r="C71" i="118" s="1"/>
  <c r="J73" i="17"/>
  <c r="C73" i="118" s="1"/>
  <c r="J75" i="17"/>
  <c r="C75" i="118" s="1"/>
  <c r="J80" i="17"/>
  <c r="C80" i="118" s="1"/>
  <c r="J85" i="17"/>
  <c r="J94"/>
  <c r="C94" i="118" s="1"/>
  <c r="J100" i="17"/>
  <c r="J104"/>
  <c r="C104" i="118" s="1"/>
  <c r="J106" i="17"/>
  <c r="C106" i="118" s="1"/>
  <c r="J110" i="17"/>
  <c r="C110" i="118" s="1"/>
  <c r="J118" i="17"/>
  <c r="C118" i="118" s="1"/>
  <c r="K123" i="17"/>
  <c r="D123" i="118" s="1"/>
  <c r="J125" i="17"/>
  <c r="J127"/>
  <c r="C127" i="118" s="1"/>
  <c r="J129" i="17"/>
  <c r="C129" i="118" s="1"/>
  <c r="G129" s="1"/>
  <c r="J131" i="17"/>
  <c r="J133"/>
  <c r="C133" i="118" s="1"/>
  <c r="G133" s="1"/>
  <c r="J137" i="17"/>
  <c r="C137" i="118" s="1"/>
  <c r="G137" s="1"/>
  <c r="J139" i="17"/>
  <c r="C139" i="118" s="1"/>
  <c r="G139" s="1"/>
  <c r="K146" i="17"/>
  <c r="D146" i="118" s="1"/>
  <c r="J151" i="17"/>
  <c r="C151" i="118" s="1"/>
  <c r="J153" i="17"/>
  <c r="C153" i="118" s="1"/>
  <c r="J155" i="17"/>
  <c r="C155" i="118" s="1"/>
  <c r="J157" i="17"/>
  <c r="C157" i="118" s="1"/>
  <c r="J159" i="17"/>
  <c r="C159" i="118" s="1"/>
  <c r="J161" i="17"/>
  <c r="C161" i="118" s="1"/>
  <c r="J163" i="17"/>
  <c r="C163" i="118" s="1"/>
  <c r="I169" i="17"/>
  <c r="K183"/>
  <c r="D183" i="118" s="1"/>
  <c r="K185" i="17"/>
  <c r="D185" i="118" s="1"/>
  <c r="K193" i="17"/>
  <c r="D193" i="118" s="1"/>
  <c r="H193" s="1"/>
  <c r="K197" i="17"/>
  <c r="D197" i="118" s="1"/>
  <c r="H197" s="1"/>
  <c r="J201" i="17"/>
  <c r="C201" i="118" s="1"/>
  <c r="J203" i="17"/>
  <c r="C203" i="118" s="1"/>
  <c r="K206" i="17"/>
  <c r="D206" i="118" s="1"/>
  <c r="H206" s="1"/>
  <c r="J210" i="17"/>
  <c r="C210" i="118" s="1"/>
  <c r="G210" s="1"/>
  <c r="J216" i="17"/>
  <c r="C216" i="118" s="1"/>
  <c r="J218" i="17"/>
  <c r="C218" i="118" s="1"/>
  <c r="G218" s="1"/>
  <c r="J220" i="17"/>
  <c r="C220" i="118" s="1"/>
  <c r="J222" i="17"/>
  <c r="C222" i="118" s="1"/>
  <c r="G222" s="1"/>
  <c r="J224" i="17"/>
  <c r="C224" i="118" s="1"/>
  <c r="J228" i="17"/>
  <c r="C228" i="118" s="1"/>
  <c r="J230" i="17"/>
  <c r="C230" i="118" s="1"/>
  <c r="G230" s="1"/>
  <c r="J232" i="17"/>
  <c r="C232" i="118" s="1"/>
  <c r="K236" i="17"/>
  <c r="D236" i="118" s="1"/>
  <c r="I245" i="17"/>
  <c r="K249"/>
  <c r="D249" i="118" s="1"/>
  <c r="H249" s="1"/>
  <c r="J253" i="17"/>
  <c r="C253" i="118" s="1"/>
  <c r="G253" s="1"/>
  <c r="J257" i="17"/>
  <c r="C257" i="118" s="1"/>
  <c r="J264" i="17"/>
  <c r="C264" i="118" s="1"/>
  <c r="G264" s="1"/>
  <c r="K268" i="17"/>
  <c r="D268" i="118" s="1"/>
  <c r="J270" i="17"/>
  <c r="C270" i="118" s="1"/>
  <c r="G270" s="1"/>
  <c r="J274" i="17"/>
  <c r="C274" i="118" s="1"/>
  <c r="K279" i="17"/>
  <c r="D279" i="118" s="1"/>
  <c r="J285" i="17"/>
  <c r="C285" i="118" s="1"/>
  <c r="G285" s="1"/>
  <c r="J292" i="17"/>
  <c r="C292" i="118" s="1"/>
  <c r="J295" i="17"/>
  <c r="C295" i="118" s="1"/>
  <c r="J297" i="17"/>
  <c r="C297" i="118" s="1"/>
  <c r="G297" s="1"/>
  <c r="J299" i="17"/>
  <c r="C299" i="118" s="1"/>
  <c r="J301" i="17"/>
  <c r="C301" i="118" s="1"/>
  <c r="J303" i="17"/>
  <c r="C303" i="118" s="1"/>
  <c r="J305" i="17"/>
  <c r="C305" i="118" s="1"/>
  <c r="J309" i="17"/>
  <c r="C309" i="118" s="1"/>
  <c r="J311" i="17"/>
  <c r="C311" i="118" s="1"/>
  <c r="J315" i="17"/>
  <c r="C315" i="118" s="1"/>
  <c r="J319" i="17"/>
  <c r="C319" i="118" s="1"/>
  <c r="J321" i="17"/>
  <c r="C321" i="118" s="1"/>
  <c r="J323" i="17"/>
  <c r="C323" i="118" s="1"/>
  <c r="J325" i="17"/>
  <c r="C325" i="118" s="1"/>
  <c r="K332" i="17"/>
  <c r="D332" i="118" s="1"/>
  <c r="J336" i="17"/>
  <c r="C336" i="118" s="1"/>
  <c r="G336" s="1"/>
  <c r="J338" i="17"/>
  <c r="C338" i="118" s="1"/>
  <c r="G338" s="1"/>
  <c r="I348" i="17"/>
  <c r="K350"/>
  <c r="D350" i="118" s="1"/>
  <c r="K354" i="17"/>
  <c r="D354" i="118" s="1"/>
  <c r="I360" i="17"/>
  <c r="K366"/>
  <c r="D366" i="118" s="1"/>
  <c r="H366" s="1"/>
  <c r="F44" i="17"/>
  <c r="E76"/>
  <c r="C90"/>
  <c r="C140"/>
  <c r="C165"/>
  <c r="C166" s="1"/>
  <c r="C186"/>
  <c r="C187" s="1"/>
  <c r="F250"/>
  <c r="C272"/>
  <c r="I333"/>
  <c r="C358"/>
  <c r="C380"/>
  <c r="J88"/>
  <c r="C88" i="118" s="1"/>
  <c r="J92" i="17"/>
  <c r="C92" i="118" s="1"/>
  <c r="J98" i="17"/>
  <c r="C98" i="118" s="1"/>
  <c r="J112" i="17"/>
  <c r="C112" i="118" s="1"/>
  <c r="J116" i="17"/>
  <c r="C116" i="118" s="1"/>
  <c r="J126" i="17"/>
  <c r="J149"/>
  <c r="C149" i="118" s="1"/>
  <c r="I170" i="17"/>
  <c r="K171"/>
  <c r="D171" i="118" s="1"/>
  <c r="I171" i="17"/>
  <c r="K172"/>
  <c r="D172" i="118" s="1"/>
  <c r="I172" i="17"/>
  <c r="K173"/>
  <c r="D173" i="118" s="1"/>
  <c r="I173" i="17"/>
  <c r="K174"/>
  <c r="D174" i="118" s="1"/>
  <c r="H174" s="1"/>
  <c r="I174" i="17"/>
  <c r="K175"/>
  <c r="D175" i="118" s="1"/>
  <c r="H175" s="1"/>
  <c r="I175" i="17"/>
  <c r="K176"/>
  <c r="D176" i="118" s="1"/>
  <c r="H176" s="1"/>
  <c r="I176" i="17"/>
  <c r="K177"/>
  <c r="D177" i="118" s="1"/>
  <c r="I177" i="17"/>
  <c r="K178"/>
  <c r="D178" i="118" s="1"/>
  <c r="I178" i="17"/>
  <c r="K179"/>
  <c r="D179" i="118" s="1"/>
  <c r="I179" i="17"/>
  <c r="K180"/>
  <c r="D180" i="118" s="1"/>
  <c r="I180" i="17"/>
  <c r="K181"/>
  <c r="D181" i="118" s="1"/>
  <c r="I181" i="17"/>
  <c r="K182"/>
  <c r="D182" i="118" s="1"/>
  <c r="I182" i="17"/>
  <c r="K195"/>
  <c r="D195" i="118" s="1"/>
  <c r="I195" i="17"/>
  <c r="K199"/>
  <c r="D199" i="118" s="1"/>
  <c r="I199" i="17"/>
  <c r="K208"/>
  <c r="D208" i="118" s="1"/>
  <c r="I208" i="17"/>
  <c r="I241"/>
  <c r="K242"/>
  <c r="D242" i="118" s="1"/>
  <c r="I242" i="17"/>
  <c r="K256"/>
  <c r="D256" i="118" s="1"/>
  <c r="J348" i="17"/>
  <c r="C348" i="118" s="1"/>
  <c r="K288" i="17"/>
  <c r="D288" i="118" s="1"/>
  <c r="I288" i="17"/>
  <c r="I289"/>
  <c r="K290"/>
  <c r="D290" i="118" s="1"/>
  <c r="I290" i="17"/>
  <c r="K289"/>
  <c r="D289" i="118" s="1"/>
  <c r="J313" i="17"/>
  <c r="K287"/>
  <c r="D287" i="118" s="1"/>
  <c r="K100" i="17"/>
  <c r="J54"/>
  <c r="C54" i="118" s="1"/>
  <c r="K20" i="17"/>
  <c r="D20" i="118" s="1"/>
  <c r="H20" s="1"/>
  <c r="I20" i="17"/>
  <c r="K25"/>
  <c r="D25" i="118" s="1"/>
  <c r="I25" i="17"/>
  <c r="K26"/>
  <c r="D26" i="118" s="1"/>
  <c r="I26" i="17"/>
  <c r="K27"/>
  <c r="D27" i="118" s="1"/>
  <c r="H27" s="1"/>
  <c r="I27" i="17"/>
  <c r="K28"/>
  <c r="D28" i="118" s="1"/>
  <c r="I28" i="17"/>
  <c r="K29"/>
  <c r="D29" i="118" s="1"/>
  <c r="I29" i="17"/>
  <c r="K30"/>
  <c r="D30" i="118" s="1"/>
  <c r="H30" s="1"/>
  <c r="I30" i="17"/>
  <c r="K31"/>
  <c r="D31" i="118" s="1"/>
  <c r="H31" s="1"/>
  <c r="I31" i="17"/>
  <c r="K32"/>
  <c r="D32" i="118" s="1"/>
  <c r="H32" s="1"/>
  <c r="I32" i="17"/>
  <c r="K33"/>
  <c r="D33" i="118" s="1"/>
  <c r="H33" s="1"/>
  <c r="I33" i="17"/>
  <c r="K34"/>
  <c r="D34" i="118" s="1"/>
  <c r="I34" i="17"/>
  <c r="K39"/>
  <c r="D39" i="118" s="1"/>
  <c r="I39" i="17"/>
  <c r="K40"/>
  <c r="D40" i="118" s="1"/>
  <c r="I40" i="17"/>
  <c r="K41"/>
  <c r="D41" i="118" s="1"/>
  <c r="I41" i="17"/>
  <c r="K43"/>
  <c r="D43" i="118" s="1"/>
  <c r="I43" i="17"/>
  <c r="K49"/>
  <c r="D49" i="118" s="1"/>
  <c r="I49" i="17"/>
  <c r="K50"/>
  <c r="D50" i="118" s="1"/>
  <c r="I50" i="17"/>
  <c r="K55"/>
  <c r="D55" i="118" s="1"/>
  <c r="H55" s="1"/>
  <c r="I55" i="17"/>
  <c r="I56"/>
  <c r="K57"/>
  <c r="D57" i="118" s="1"/>
  <c r="I57" i="17"/>
  <c r="K58"/>
  <c r="D58" i="118" s="1"/>
  <c r="I58" i="17"/>
  <c r="K59"/>
  <c r="D59" i="118" s="1"/>
  <c r="I59" i="17"/>
  <c r="I60"/>
  <c r="K61"/>
  <c r="D61" i="118" s="1"/>
  <c r="I61" i="17"/>
  <c r="K62"/>
  <c r="D62" i="118" s="1"/>
  <c r="H62" s="1"/>
  <c r="I62" i="17"/>
  <c r="K63"/>
  <c r="D63" i="118" s="1"/>
  <c r="H63" s="1"/>
  <c r="I63" i="17"/>
  <c r="K64"/>
  <c r="D64" i="118" s="1"/>
  <c r="H64" s="1"/>
  <c r="I64" i="17"/>
  <c r="K65"/>
  <c r="D65" i="118" s="1"/>
  <c r="H65" s="1"/>
  <c r="I65" i="17"/>
  <c r="K66"/>
  <c r="D66" i="118" s="1"/>
  <c r="I66" i="17"/>
  <c r="K67"/>
  <c r="D67" i="118" s="1"/>
  <c r="H67" s="1"/>
  <c r="I67" i="17"/>
  <c r="K68"/>
  <c r="D68" i="118" s="1"/>
  <c r="H68" s="1"/>
  <c r="I68" i="17"/>
  <c r="K69"/>
  <c r="D69" i="118" s="1"/>
  <c r="H69" s="1"/>
  <c r="I69" i="17"/>
  <c r="K70"/>
  <c r="D70" i="118" s="1"/>
  <c r="H70" s="1"/>
  <c r="I70" i="17"/>
  <c r="K71"/>
  <c r="D71" i="118" s="1"/>
  <c r="I71" i="17"/>
  <c r="K72"/>
  <c r="D72" i="118" s="1"/>
  <c r="I72" i="17"/>
  <c r="K73"/>
  <c r="D73" i="118" s="1"/>
  <c r="I73" i="17"/>
  <c r="K74"/>
  <c r="D74" i="118" s="1"/>
  <c r="H74" s="1"/>
  <c r="I74" i="17"/>
  <c r="K75"/>
  <c r="D75" i="118" s="1"/>
  <c r="I75" i="17"/>
  <c r="K80"/>
  <c r="I80"/>
  <c r="J82"/>
  <c r="C82" i="118" s="1"/>
  <c r="K85" i="17"/>
  <c r="I85"/>
  <c r="I88"/>
  <c r="K89"/>
  <c r="D89" i="118" s="1"/>
  <c r="I89" i="17"/>
  <c r="K93"/>
  <c r="D93" i="118" s="1"/>
  <c r="I93" i="17"/>
  <c r="K94"/>
  <c r="D94" i="118" s="1"/>
  <c r="I94" i="17"/>
  <c r="K95"/>
  <c r="D95" i="118" s="1"/>
  <c r="I95" i="17"/>
  <c r="K101"/>
  <c r="D101" i="118" s="1"/>
  <c r="I101" i="17"/>
  <c r="K106"/>
  <c r="D106" i="118" s="1"/>
  <c r="I106" i="17"/>
  <c r="K107"/>
  <c r="D107" i="118" s="1"/>
  <c r="I107" i="17"/>
  <c r="K111"/>
  <c r="D111" i="118" s="1"/>
  <c r="I111" i="17"/>
  <c r="K112"/>
  <c r="D112" i="118" s="1"/>
  <c r="I112" i="17"/>
  <c r="K113"/>
  <c r="D113" i="118" s="1"/>
  <c r="I113" i="17"/>
  <c r="I116"/>
  <c r="K117"/>
  <c r="D117" i="118" s="1"/>
  <c r="I117" i="17"/>
  <c r="K118"/>
  <c r="D118" i="118" s="1"/>
  <c r="I118" i="17"/>
  <c r="K119"/>
  <c r="D119" i="118" s="1"/>
  <c r="I119" i="17"/>
  <c r="I125"/>
  <c r="I126"/>
  <c r="K127"/>
  <c r="D127" i="118" s="1"/>
  <c r="I127" i="17"/>
  <c r="K128"/>
  <c r="D128" i="118" s="1"/>
  <c r="H128" s="1"/>
  <c r="I128" i="17"/>
  <c r="K129"/>
  <c r="D129" i="118" s="1"/>
  <c r="H129" s="1"/>
  <c r="I129" i="17"/>
  <c r="I130"/>
  <c r="K131"/>
  <c r="I131"/>
  <c r="K132"/>
  <c r="D132" i="118" s="1"/>
  <c r="H132" s="1"/>
  <c r="I132" i="17"/>
  <c r="K133"/>
  <c r="D133" i="118" s="1"/>
  <c r="H133" s="1"/>
  <c r="I133" i="17"/>
  <c r="I136"/>
  <c r="K137"/>
  <c r="D137" i="118" s="1"/>
  <c r="H137" s="1"/>
  <c r="I137" i="17"/>
  <c r="K138"/>
  <c r="D138" i="118" s="1"/>
  <c r="H138" s="1"/>
  <c r="I138" i="17"/>
  <c r="K139"/>
  <c r="D139" i="118" s="1"/>
  <c r="H139" s="1"/>
  <c r="I139" i="17"/>
  <c r="I148"/>
  <c r="I149"/>
  <c r="K150"/>
  <c r="D150" i="118" s="1"/>
  <c r="I150" i="17"/>
  <c r="K151"/>
  <c r="D151" i="118" s="1"/>
  <c r="I151" i="17"/>
  <c r="K152"/>
  <c r="D152" i="118" s="1"/>
  <c r="I152" i="17"/>
  <c r="K153"/>
  <c r="D153" i="118" s="1"/>
  <c r="I153" i="17"/>
  <c r="K154"/>
  <c r="D154" i="118" s="1"/>
  <c r="I154" i="17"/>
  <c r="K155"/>
  <c r="D155" i="118" s="1"/>
  <c r="I155" i="17"/>
  <c r="K156"/>
  <c r="D156" i="118" s="1"/>
  <c r="I156" i="17"/>
  <c r="K157"/>
  <c r="D157" i="118" s="1"/>
  <c r="I157" i="17"/>
  <c r="K158"/>
  <c r="D158" i="118" s="1"/>
  <c r="I158" i="17"/>
  <c r="K159"/>
  <c r="D159" i="118" s="1"/>
  <c r="I159" i="17"/>
  <c r="K160"/>
  <c r="D160" i="118" s="1"/>
  <c r="I160" i="17"/>
  <c r="K161"/>
  <c r="D161" i="118" s="1"/>
  <c r="I161" i="17"/>
  <c r="K162"/>
  <c r="D162" i="118" s="1"/>
  <c r="I162" i="17"/>
  <c r="K163"/>
  <c r="D163" i="118" s="1"/>
  <c r="I163" i="17"/>
  <c r="K164"/>
  <c r="D164" i="118" s="1"/>
  <c r="I164" i="17"/>
  <c r="J172"/>
  <c r="C172" i="118" s="1"/>
  <c r="K201" i="17"/>
  <c r="D201" i="118" s="1"/>
  <c r="I201" i="17"/>
  <c r="K202"/>
  <c r="D202" i="118" s="1"/>
  <c r="I202" i="17"/>
  <c r="K203"/>
  <c r="D203" i="118" s="1"/>
  <c r="I203" i="17"/>
  <c r="K218"/>
  <c r="D218" i="118" s="1"/>
  <c r="H218" s="1"/>
  <c r="I218" i="17"/>
  <c r="K219"/>
  <c r="D219" i="118" s="1"/>
  <c r="I219" i="17"/>
  <c r="K220"/>
  <c r="D220" i="118" s="1"/>
  <c r="I220" i="17"/>
  <c r="K221"/>
  <c r="D221" i="118" s="1"/>
  <c r="H221" s="1"/>
  <c r="I221" i="17"/>
  <c r="K222"/>
  <c r="D222" i="118" s="1"/>
  <c r="H222" s="1"/>
  <c r="I222" i="17"/>
  <c r="K223"/>
  <c r="D223" i="118" s="1"/>
  <c r="I223" i="17"/>
  <c r="K224"/>
  <c r="D224" i="118" s="1"/>
  <c r="I224" i="17"/>
  <c r="I228"/>
  <c r="K229"/>
  <c r="D229" i="118" s="1"/>
  <c r="I229" i="17"/>
  <c r="K231"/>
  <c r="D231" i="118" s="1"/>
  <c r="H231" s="1"/>
  <c r="I231" i="17"/>
  <c r="K232"/>
  <c r="D232" i="118" s="1"/>
  <c r="I232" i="17"/>
  <c r="K233"/>
  <c r="D233" i="118" s="1"/>
  <c r="I233" i="17"/>
  <c r="K246"/>
  <c r="D246" i="118" s="1"/>
  <c r="I246" i="17"/>
  <c r="J256"/>
  <c r="C256" i="118" s="1"/>
  <c r="I257" i="17"/>
  <c r="J267"/>
  <c r="C267" i="118" s="1"/>
  <c r="G267" s="1"/>
  <c r="I274" i="17"/>
  <c r="K275"/>
  <c r="D275" i="118" s="1"/>
  <c r="H275" s="1"/>
  <c r="I275" i="17"/>
  <c r="I282"/>
  <c r="I284"/>
  <c r="K285"/>
  <c r="D285" i="118" s="1"/>
  <c r="H285" s="1"/>
  <c r="I285" i="17"/>
  <c r="K286"/>
  <c r="D286" i="118" s="1"/>
  <c r="I286" i="17"/>
  <c r="K295"/>
  <c r="D295" i="118" s="1"/>
  <c r="I295" i="17"/>
  <c r="K300"/>
  <c r="D300" i="118" s="1"/>
  <c r="H300" s="1"/>
  <c r="I300" i="17"/>
  <c r="K302"/>
  <c r="D302" i="118" s="1"/>
  <c r="I302" i="17"/>
  <c r="K303"/>
  <c r="D303" i="118" s="1"/>
  <c r="I303" i="17"/>
  <c r="K308"/>
  <c r="D308" i="118" s="1"/>
  <c r="I308" i="17"/>
  <c r="K311"/>
  <c r="D311" i="118" s="1"/>
  <c r="H311" s="1"/>
  <c r="I311" i="17"/>
  <c r="K312"/>
  <c r="D312" i="118" s="1"/>
  <c r="I312" i="17"/>
  <c r="K314"/>
  <c r="D314" i="118" s="1"/>
  <c r="I314" i="17"/>
  <c r="K315"/>
  <c r="D315" i="118" s="1"/>
  <c r="I315" i="17"/>
  <c r="K316"/>
  <c r="D316" i="118" s="1"/>
  <c r="I316" i="17"/>
  <c r="K319"/>
  <c r="D319" i="118" s="1"/>
  <c r="I319" i="17"/>
  <c r="K320"/>
  <c r="D320" i="118" s="1"/>
  <c r="I320" i="17"/>
  <c r="K321"/>
  <c r="D321" i="118" s="1"/>
  <c r="I321" i="17"/>
  <c r="K322"/>
  <c r="D322" i="118" s="1"/>
  <c r="H322" s="1"/>
  <c r="I322" i="17"/>
  <c r="K323"/>
  <c r="D323" i="118" s="1"/>
  <c r="I323" i="17"/>
  <c r="K324"/>
  <c r="D324" i="118" s="1"/>
  <c r="I324" i="17"/>
  <c r="J330"/>
  <c r="C330" i="118" s="1"/>
  <c r="G330" s="1"/>
  <c r="J335" i="17"/>
  <c r="C335" i="118" s="1"/>
  <c r="G335" s="1"/>
  <c r="K349" i="17"/>
  <c r="D349" i="118" s="1"/>
  <c r="I349" i="17"/>
  <c r="K351"/>
  <c r="D351" i="118" s="1"/>
  <c r="I351" i="17"/>
  <c r="K352"/>
  <c r="D352" i="118" s="1"/>
  <c r="I352" i="17"/>
  <c r="K353"/>
  <c r="D353" i="118" s="1"/>
  <c r="I353" i="17"/>
  <c r="K355"/>
  <c r="D355" i="118" s="1"/>
  <c r="I355" i="17"/>
  <c r="K356"/>
  <c r="D356" i="118" s="1"/>
  <c r="I356" i="17"/>
  <c r="K357"/>
  <c r="D357" i="118" s="1"/>
  <c r="H357" s="1"/>
  <c r="I357" i="17"/>
  <c r="K361"/>
  <c r="D361" i="118" s="1"/>
  <c r="H361" s="1"/>
  <c r="I361" i="17"/>
  <c r="K362"/>
  <c r="D362" i="118" s="1"/>
  <c r="H362" s="1"/>
  <c r="I362" i="17"/>
  <c r="K363"/>
  <c r="D363" i="118" s="1"/>
  <c r="I363" i="17"/>
  <c r="K365"/>
  <c r="D365" i="118" s="1"/>
  <c r="I365" i="17"/>
  <c r="K367"/>
  <c r="D367" i="118" s="1"/>
  <c r="H367" s="1"/>
  <c r="I367" i="17"/>
  <c r="K368"/>
  <c r="D368" i="118" s="1"/>
  <c r="H368" s="1"/>
  <c r="I368" i="17"/>
  <c r="K370"/>
  <c r="D370" i="118" s="1"/>
  <c r="H370" s="1"/>
  <c r="I370" i="17"/>
  <c r="K371"/>
  <c r="D371" i="118" s="1"/>
  <c r="H371" s="1"/>
  <c r="I371" i="17"/>
  <c r="K372"/>
  <c r="D372" i="118" s="1"/>
  <c r="H372" s="1"/>
  <c r="I372" i="17"/>
  <c r="K373"/>
  <c r="D373" i="118" s="1"/>
  <c r="H373" s="1"/>
  <c r="I373" i="17"/>
  <c r="K374"/>
  <c r="D374" i="118" s="1"/>
  <c r="H374" s="1"/>
  <c r="I374" i="17"/>
  <c r="K375"/>
  <c r="D375" i="118" s="1"/>
  <c r="H375" s="1"/>
  <c r="I375" i="17"/>
  <c r="K376"/>
  <c r="D376" i="118" s="1"/>
  <c r="H376" s="1"/>
  <c r="I376" i="17"/>
  <c r="K377"/>
  <c r="D377" i="118" s="1"/>
  <c r="I377" i="17"/>
  <c r="K378"/>
  <c r="D378" i="118" s="1"/>
  <c r="H378" s="1"/>
  <c r="I378" i="17"/>
  <c r="K379"/>
  <c r="D379" i="118" s="1"/>
  <c r="H379" s="1"/>
  <c r="I379" i="17"/>
  <c r="K313"/>
  <c r="D313" i="118" s="1"/>
  <c r="H313" s="1"/>
  <c r="J18" i="17"/>
  <c r="E102"/>
  <c r="E108"/>
  <c r="E90"/>
  <c r="F81"/>
  <c r="C102"/>
  <c r="E134"/>
  <c r="K17"/>
  <c r="J17"/>
  <c r="K260"/>
  <c r="J260"/>
  <c r="D44"/>
  <c r="D52"/>
  <c r="D76"/>
  <c r="D81"/>
  <c r="F83"/>
  <c r="D165"/>
  <c r="D186"/>
  <c r="D225"/>
  <c r="D234"/>
  <c r="D243"/>
  <c r="D250"/>
  <c r="D258"/>
  <c r="D261"/>
  <c r="D265"/>
  <c r="D276"/>
  <c r="D21"/>
  <c r="D140"/>
  <c r="D144"/>
  <c r="D272"/>
  <c r="D344"/>
  <c r="D358"/>
  <c r="D380"/>
  <c r="F21"/>
  <c r="H52"/>
  <c r="H81"/>
  <c r="H83"/>
  <c r="D90"/>
  <c r="F90"/>
  <c r="F96"/>
  <c r="D102"/>
  <c r="F102"/>
  <c r="D108"/>
  <c r="F108"/>
  <c r="D114"/>
  <c r="F114"/>
  <c r="D120"/>
  <c r="F120"/>
  <c r="F134"/>
  <c r="H165"/>
  <c r="H90"/>
  <c r="H108"/>
  <c r="H114"/>
  <c r="H120"/>
  <c r="H134"/>
  <c r="H140"/>
  <c r="H358"/>
  <c r="H344"/>
  <c r="C21"/>
  <c r="E21"/>
  <c r="D211"/>
  <c r="F211"/>
  <c r="D254"/>
  <c r="F254"/>
  <c r="D96"/>
  <c r="D134"/>
  <c r="H186"/>
  <c r="H243"/>
  <c r="H258"/>
  <c r="H261"/>
  <c r="H276"/>
  <c r="D339"/>
  <c r="F339"/>
  <c r="K336"/>
  <c r="D336" i="118" s="1"/>
  <c r="H336" s="1"/>
  <c r="K337" i="17"/>
  <c r="D337" i="118" s="1"/>
  <c r="H337" s="1"/>
  <c r="I310" i="17"/>
  <c r="I309"/>
  <c r="K306"/>
  <c r="D306" i="118" s="1"/>
  <c r="H306" s="1"/>
  <c r="J307" i="17"/>
  <c r="J306"/>
  <c r="I301"/>
  <c r="I299"/>
  <c r="I298"/>
  <c r="K297"/>
  <c r="D297" i="118" s="1"/>
  <c r="H297" s="1"/>
  <c r="H326" i="17"/>
  <c r="I297"/>
  <c r="E58" i="113" s="1"/>
  <c r="G58" s="1"/>
  <c r="K58" s="1"/>
  <c r="I296" i="17"/>
  <c r="I294"/>
  <c r="I292"/>
  <c r="I287"/>
  <c r="J283"/>
  <c r="C283" i="118" s="1"/>
  <c r="G283" s="1"/>
  <c r="K283" i="17"/>
  <c r="D283" i="118" s="1"/>
  <c r="H283" s="1"/>
  <c r="I283" i="17"/>
  <c r="E57" i="113" s="1"/>
  <c r="J281" i="17"/>
  <c r="C281" i="118" s="1"/>
  <c r="G281" s="1"/>
  <c r="K335" i="17"/>
  <c r="D335" i="118" s="1"/>
  <c r="H335" s="1"/>
  <c r="J247" i="17"/>
  <c r="K253"/>
  <c r="D253" i="118" s="1"/>
  <c r="H253" s="1"/>
  <c r="I105" i="17"/>
  <c r="I100"/>
  <c r="I99"/>
  <c r="I42"/>
  <c r="I38"/>
  <c r="I37"/>
  <c r="I36"/>
  <c r="I35"/>
  <c r="I23"/>
  <c r="I51"/>
  <c r="I19"/>
  <c r="I18"/>
  <c r="O18" s="1"/>
  <c r="J206"/>
  <c r="C206" i="118" s="1"/>
  <c r="G206" s="1"/>
  <c r="I264" i="17"/>
  <c r="J227"/>
  <c r="C227" i="118" s="1"/>
  <c r="G227" s="1"/>
  <c r="I227" i="17"/>
  <c r="I217"/>
  <c r="I216"/>
  <c r="J214"/>
  <c r="C214" i="118" s="1"/>
  <c r="G214" s="1"/>
  <c r="I214" i="17"/>
  <c r="I205"/>
  <c r="I206"/>
  <c r="I207"/>
  <c r="I198"/>
  <c r="I197"/>
  <c r="I196"/>
  <c r="I194"/>
  <c r="I193"/>
  <c r="I184"/>
  <c r="I183"/>
  <c r="I185"/>
  <c r="J142"/>
  <c r="C142" i="118" s="1"/>
  <c r="I143" i="17"/>
  <c r="K269"/>
  <c r="D269" i="118" s="1"/>
  <c r="H269" s="1"/>
  <c r="I269" i="17"/>
  <c r="I270"/>
  <c r="I350"/>
  <c r="I369"/>
  <c r="I366"/>
  <c r="I364"/>
  <c r="I354"/>
  <c r="H96"/>
  <c r="C211"/>
  <c r="E211"/>
  <c r="C254"/>
  <c r="E254"/>
  <c r="D333"/>
  <c r="F333"/>
  <c r="C339"/>
  <c r="E339"/>
  <c r="H339"/>
  <c r="C81"/>
  <c r="E81"/>
  <c r="J252"/>
  <c r="C252" i="118" s="1"/>
  <c r="G252" s="1"/>
  <c r="I253" i="17"/>
  <c r="I252"/>
  <c r="K247"/>
  <c r="D247" i="118" s="1"/>
  <c r="H247" s="1"/>
  <c r="I79" i="17"/>
  <c r="O79" s="1"/>
  <c r="J79"/>
  <c r="C79" i="118" s="1"/>
  <c r="G79" s="1"/>
  <c r="C333" i="17"/>
  <c r="E333"/>
  <c r="H333"/>
  <c r="K317"/>
  <c r="D317" i="118" s="1"/>
  <c r="H317" s="1"/>
  <c r="K318" i="17"/>
  <c r="D318" i="118" s="1"/>
  <c r="H318" s="1"/>
  <c r="J318" i="17"/>
  <c r="C318" i="118" s="1"/>
  <c r="G318" s="1"/>
  <c r="J317" i="17"/>
  <c r="C317" i="118" s="1"/>
  <c r="G317" s="1"/>
  <c r="C326" i="17"/>
  <c r="F326"/>
  <c r="E326"/>
  <c r="D326"/>
  <c r="K330"/>
  <c r="D330" i="118" s="1"/>
  <c r="H330" s="1"/>
  <c r="I210" i="17"/>
  <c r="I209"/>
  <c r="K305"/>
  <c r="D305" i="118" s="1"/>
  <c r="I305" i="17"/>
  <c r="I307"/>
  <c r="H21"/>
  <c r="E52"/>
  <c r="C96"/>
  <c r="H102"/>
  <c r="C108"/>
  <c r="H144"/>
  <c r="D239"/>
  <c r="F239"/>
  <c r="I239"/>
  <c r="J343"/>
  <c r="C239"/>
  <c r="E239"/>
  <c r="K342"/>
  <c r="D342" i="118" s="1"/>
  <c r="H342" s="1"/>
  <c r="K343" i="17"/>
  <c r="D343" i="118" s="1"/>
  <c r="H343" s="1"/>
  <c r="F344" i="17"/>
  <c r="I339"/>
  <c r="J342"/>
  <c r="C342" i="118" s="1"/>
  <c r="G57" i="113" l="1"/>
  <c r="K57" s="1"/>
  <c r="C78"/>
  <c r="C79" s="1"/>
  <c r="P62" i="17"/>
  <c r="N64"/>
  <c r="D49" i="113"/>
  <c r="F49" s="1"/>
  <c r="C343" i="118"/>
  <c r="F67" i="113"/>
  <c r="J67" s="1"/>
  <c r="C307" i="118"/>
  <c r="G307" s="1"/>
  <c r="N260" i="17"/>
  <c r="C260" i="118"/>
  <c r="G260" s="1"/>
  <c r="N17" i="17"/>
  <c r="C17" i="118"/>
  <c r="G17" s="1"/>
  <c r="N18" i="17"/>
  <c r="C18" i="118"/>
  <c r="G18" s="1"/>
  <c r="E10" i="113"/>
  <c r="G10" s="1"/>
  <c r="K10" s="1"/>
  <c r="D131" i="118"/>
  <c r="H131" s="1"/>
  <c r="Q80" i="17"/>
  <c r="D80" i="118"/>
  <c r="E30" i="113"/>
  <c r="G30" s="1"/>
  <c r="K30" s="1"/>
  <c r="D100" i="118"/>
  <c r="H100" s="1"/>
  <c r="F68" i="113"/>
  <c r="J68" s="1"/>
  <c r="C313" i="118"/>
  <c r="G313" s="1"/>
  <c r="D12" i="113"/>
  <c r="F12" s="1"/>
  <c r="J12" s="1"/>
  <c r="C126" i="118"/>
  <c r="G126" s="1"/>
  <c r="D10" i="113"/>
  <c r="F10" s="1"/>
  <c r="J10" s="1"/>
  <c r="C131" i="118"/>
  <c r="G131" s="1"/>
  <c r="L65" i="17"/>
  <c r="E65" i="118" s="1"/>
  <c r="C65"/>
  <c r="N193" i="17"/>
  <c r="C193" i="118"/>
  <c r="G193" s="1"/>
  <c r="P124" i="17"/>
  <c r="C124" i="118"/>
  <c r="E29" i="113"/>
  <c r="G29" s="1"/>
  <c r="K29" s="1"/>
  <c r="D99" i="118"/>
  <c r="H99" s="1"/>
  <c r="L76" i="17"/>
  <c r="E62" i="118"/>
  <c r="G62" s="1"/>
  <c r="G64"/>
  <c r="N247" i="17"/>
  <c r="C247" i="118"/>
  <c r="G247" s="1"/>
  <c r="F66" i="113"/>
  <c r="J66" s="1"/>
  <c r="C306" i="118"/>
  <c r="G306" s="1"/>
  <c r="O260" i="17"/>
  <c r="D260" i="118"/>
  <c r="H260" s="1"/>
  <c r="Q17" i="17"/>
  <c r="D17" i="118"/>
  <c r="H17" s="1"/>
  <c r="Q85" i="17"/>
  <c r="D85" i="118"/>
  <c r="D9" i="113"/>
  <c r="F9" s="1"/>
  <c r="J9" s="1"/>
  <c r="C125" i="118"/>
  <c r="G125" s="1"/>
  <c r="D30" i="113"/>
  <c r="F30" s="1"/>
  <c r="J30" s="1"/>
  <c r="C100" i="118"/>
  <c r="G100" s="1"/>
  <c r="P85" i="17"/>
  <c r="C85" i="118"/>
  <c r="L63" i="17"/>
  <c r="E63" i="118" s="1"/>
  <c r="C63"/>
  <c r="N169" i="17"/>
  <c r="C169" i="118"/>
  <c r="G169" s="1"/>
  <c r="E32" i="113"/>
  <c r="G32" s="1"/>
  <c r="K32" s="1"/>
  <c r="D105" i="118"/>
  <c r="H105" s="1"/>
  <c r="F61" i="113"/>
  <c r="J61" s="1"/>
  <c r="C322" i="118"/>
  <c r="G322" s="1"/>
  <c r="Q18" i="17"/>
  <c r="D18" i="118"/>
  <c r="H18" s="1"/>
  <c r="F57" i="113"/>
  <c r="J57" s="1"/>
  <c r="J326" i="17"/>
  <c r="N326" s="1"/>
  <c r="G28" i="110"/>
  <c r="K28" s="1"/>
  <c r="E49" i="113"/>
  <c r="G49" s="1"/>
  <c r="K49" s="1"/>
  <c r="F13" i="110"/>
  <c r="F69" i="113"/>
  <c r="J69" s="1"/>
  <c r="G23" i="110"/>
  <c r="K23" s="1"/>
  <c r="E43" i="113"/>
  <c r="G43" s="1"/>
  <c r="K43" s="1"/>
  <c r="F23" i="110"/>
  <c r="D43" i="113"/>
  <c r="F43" s="1"/>
  <c r="J43" s="1"/>
  <c r="N82" i="17"/>
  <c r="G82" i="118" s="1"/>
  <c r="F7" i="113"/>
  <c r="F30" i="110"/>
  <c r="D52" i="113"/>
  <c r="F52" s="1"/>
  <c r="J52" s="1"/>
  <c r="D11"/>
  <c r="F11" s="1"/>
  <c r="J11" s="1"/>
  <c r="F58"/>
  <c r="J58" s="1"/>
  <c r="J211" i="17"/>
  <c r="N267"/>
  <c r="J272"/>
  <c r="L343"/>
  <c r="F28" i="110"/>
  <c r="F24"/>
  <c r="J239" i="17"/>
  <c r="G13" i="110"/>
  <c r="C381" i="17"/>
  <c r="C45"/>
  <c r="F45"/>
  <c r="F381"/>
  <c r="F188"/>
  <c r="E45"/>
  <c r="C188"/>
  <c r="E381"/>
  <c r="E188"/>
  <c r="P318"/>
  <c r="N318"/>
  <c r="P227"/>
  <c r="N227"/>
  <c r="Q336"/>
  <c r="O336"/>
  <c r="Q376"/>
  <c r="O376"/>
  <c r="Q372"/>
  <c r="O372"/>
  <c r="Q367"/>
  <c r="O367"/>
  <c r="Q361"/>
  <c r="O361"/>
  <c r="Q353"/>
  <c r="Q324"/>
  <c r="Q320"/>
  <c r="Q314"/>
  <c r="Q303"/>
  <c r="Q286"/>
  <c r="Q256"/>
  <c r="Q199"/>
  <c r="Q178"/>
  <c r="Q174"/>
  <c r="O174"/>
  <c r="P98"/>
  <c r="P319"/>
  <c r="Q279"/>
  <c r="P230"/>
  <c r="P234" s="1"/>
  <c r="N230"/>
  <c r="Q206"/>
  <c r="O206"/>
  <c r="P163"/>
  <c r="P131"/>
  <c r="N131"/>
  <c r="P69"/>
  <c r="N69"/>
  <c r="G69" i="118" s="1"/>
  <c r="P61" i="17"/>
  <c r="P39"/>
  <c r="P23"/>
  <c r="P44" s="1"/>
  <c r="P45" s="1"/>
  <c r="N23"/>
  <c r="P324"/>
  <c r="P308"/>
  <c r="Q207"/>
  <c r="O207"/>
  <c r="P162"/>
  <c r="P368"/>
  <c r="N368"/>
  <c r="P350"/>
  <c r="Q310"/>
  <c r="Q209"/>
  <c r="O209"/>
  <c r="P181"/>
  <c r="Q38"/>
  <c r="O38"/>
  <c r="Q280"/>
  <c r="P229"/>
  <c r="Q330"/>
  <c r="Q333" s="1"/>
  <c r="O330"/>
  <c r="P252"/>
  <c r="N252"/>
  <c r="Q283"/>
  <c r="O283"/>
  <c r="Q306"/>
  <c r="O306"/>
  <c r="P17"/>
  <c r="P335"/>
  <c r="N335"/>
  <c r="Q229"/>
  <c r="Q222"/>
  <c r="O222"/>
  <c r="Q218"/>
  <c r="O218"/>
  <c r="Q163"/>
  <c r="Q159"/>
  <c r="Q155"/>
  <c r="Q151"/>
  <c r="Q137"/>
  <c r="O137"/>
  <c r="Q131"/>
  <c r="O131"/>
  <c r="Q127"/>
  <c r="Q107"/>
  <c r="Q94"/>
  <c r="Q74"/>
  <c r="O74"/>
  <c r="Q70"/>
  <c r="O70"/>
  <c r="Q66"/>
  <c r="Q62"/>
  <c r="O62"/>
  <c r="Q50"/>
  <c r="Q40"/>
  <c r="Q32"/>
  <c r="O32"/>
  <c r="Q28"/>
  <c r="Q26"/>
  <c r="Q350"/>
  <c r="P321"/>
  <c r="P299"/>
  <c r="P285"/>
  <c r="N285"/>
  <c r="Q249"/>
  <c r="O249"/>
  <c r="P210"/>
  <c r="N210"/>
  <c r="P71"/>
  <c r="P55"/>
  <c r="N55"/>
  <c r="G55" i="118" s="1"/>
  <c r="P33" i="17"/>
  <c r="N33"/>
  <c r="P25"/>
  <c r="P296"/>
  <c r="N296"/>
  <c r="P150"/>
  <c r="P370"/>
  <c r="N370"/>
  <c r="P280"/>
  <c r="P183"/>
  <c r="Q143"/>
  <c r="Q42"/>
  <c r="O42"/>
  <c r="P284"/>
  <c r="P215"/>
  <c r="P160"/>
  <c r="P206"/>
  <c r="N206"/>
  <c r="Q377"/>
  <c r="Q373"/>
  <c r="O373"/>
  <c r="Q368"/>
  <c r="O368"/>
  <c r="Q365"/>
  <c r="Q357"/>
  <c r="O357"/>
  <c r="Q352"/>
  <c r="Q321"/>
  <c r="Q315"/>
  <c r="Q308"/>
  <c r="Q295"/>
  <c r="P224"/>
  <c r="P216"/>
  <c r="P201"/>
  <c r="Q183"/>
  <c r="P159"/>
  <c r="P151"/>
  <c r="P137"/>
  <c r="N137"/>
  <c r="P127"/>
  <c r="P110"/>
  <c r="P73"/>
  <c r="P57"/>
  <c r="P43"/>
  <c r="P35"/>
  <c r="N35"/>
  <c r="P27"/>
  <c r="N27"/>
  <c r="P337"/>
  <c r="N337"/>
  <c r="P316"/>
  <c r="P300"/>
  <c r="P275"/>
  <c r="P276" s="1"/>
  <c r="N275"/>
  <c r="P217"/>
  <c r="N217"/>
  <c r="Q198"/>
  <c r="O198"/>
  <c r="P154"/>
  <c r="P372"/>
  <c r="N372"/>
  <c r="P364"/>
  <c r="N364"/>
  <c r="P354"/>
  <c r="J333"/>
  <c r="Q298"/>
  <c r="P288"/>
  <c r="P199"/>
  <c r="P185"/>
  <c r="P177"/>
  <c r="Q105"/>
  <c r="O105"/>
  <c r="P314"/>
  <c r="P294"/>
  <c r="Q248"/>
  <c r="O248"/>
  <c r="P219"/>
  <c r="Q200"/>
  <c r="P164"/>
  <c r="P143"/>
  <c r="Q317"/>
  <c r="O317"/>
  <c r="Q269"/>
  <c r="O269"/>
  <c r="P281"/>
  <c r="N281"/>
  <c r="Q378"/>
  <c r="O378"/>
  <c r="Q374"/>
  <c r="O374"/>
  <c r="Q370"/>
  <c r="O370"/>
  <c r="Q363"/>
  <c r="Q356"/>
  <c r="Q351"/>
  <c r="Q322"/>
  <c r="O322"/>
  <c r="Q316"/>
  <c r="Q311"/>
  <c r="O311"/>
  <c r="Q300"/>
  <c r="O300"/>
  <c r="Q275"/>
  <c r="Q276" s="1"/>
  <c r="O275"/>
  <c r="P54"/>
  <c r="P76" s="1"/>
  <c r="P77" s="1"/>
  <c r="N54"/>
  <c r="G54" i="118" s="1"/>
  <c r="Q100" i="17"/>
  <c r="O100"/>
  <c r="Q182"/>
  <c r="Q180"/>
  <c r="Q176"/>
  <c r="O176"/>
  <c r="Q366"/>
  <c r="O366"/>
  <c r="P305"/>
  <c r="P297"/>
  <c r="N297"/>
  <c r="P264"/>
  <c r="P265" s="1"/>
  <c r="N264"/>
  <c r="P220"/>
  <c r="Q193"/>
  <c r="O193"/>
  <c r="P155"/>
  <c r="P104"/>
  <c r="P80"/>
  <c r="P51"/>
  <c r="N51"/>
  <c r="G51" i="118" s="1"/>
  <c r="P31" i="17"/>
  <c r="N31"/>
  <c r="P286"/>
  <c r="P231"/>
  <c r="N231"/>
  <c r="P376"/>
  <c r="N376"/>
  <c r="P360"/>
  <c r="N360"/>
  <c r="Q294"/>
  <c r="P271"/>
  <c r="N271"/>
  <c r="P195"/>
  <c r="P173"/>
  <c r="P302"/>
  <c r="P209"/>
  <c r="N209"/>
  <c r="P156"/>
  <c r="Q247"/>
  <c r="O247"/>
  <c r="P214"/>
  <c r="N214"/>
  <c r="Q253"/>
  <c r="O253"/>
  <c r="Q337"/>
  <c r="O337"/>
  <c r="Q313"/>
  <c r="O313"/>
  <c r="Q232"/>
  <c r="Q224"/>
  <c r="Q220"/>
  <c r="Q202"/>
  <c r="Q161"/>
  <c r="Q157"/>
  <c r="Q153"/>
  <c r="Q139"/>
  <c r="O139"/>
  <c r="Q133"/>
  <c r="O133"/>
  <c r="Q129"/>
  <c r="O129"/>
  <c r="Q118"/>
  <c r="Q112"/>
  <c r="Q101"/>
  <c r="Q89"/>
  <c r="Q72"/>
  <c r="Q68"/>
  <c r="O68"/>
  <c r="Q64"/>
  <c r="O64"/>
  <c r="Q58"/>
  <c r="O58"/>
  <c r="H58" i="118" s="1"/>
  <c r="Q43" i="17"/>
  <c r="Q34"/>
  <c r="Q30"/>
  <c r="O30"/>
  <c r="Q20"/>
  <c r="O20"/>
  <c r="P309"/>
  <c r="Q268"/>
  <c r="P232"/>
  <c r="P222"/>
  <c r="N222"/>
  <c r="Q197"/>
  <c r="O197"/>
  <c r="P157"/>
  <c r="P133"/>
  <c r="N133"/>
  <c r="P125"/>
  <c r="N125"/>
  <c r="P41"/>
  <c r="P312"/>
  <c r="Q194"/>
  <c r="O194"/>
  <c r="P378"/>
  <c r="N378"/>
  <c r="P362"/>
  <c r="N362"/>
  <c r="P352"/>
  <c r="Q296"/>
  <c r="O296"/>
  <c r="P248"/>
  <c r="N248"/>
  <c r="P197"/>
  <c r="N197"/>
  <c r="P175"/>
  <c r="N175"/>
  <c r="Q99"/>
  <c r="O99"/>
  <c r="P310"/>
  <c r="P233"/>
  <c r="Q196"/>
  <c r="O196"/>
  <c r="P138"/>
  <c r="N138"/>
  <c r="Q342"/>
  <c r="O342"/>
  <c r="P317"/>
  <c r="N317"/>
  <c r="P307"/>
  <c r="N307"/>
  <c r="P18"/>
  <c r="Q379"/>
  <c r="O379"/>
  <c r="Q375"/>
  <c r="O375"/>
  <c r="Q371"/>
  <c r="O371"/>
  <c r="Q362"/>
  <c r="O362"/>
  <c r="Q355"/>
  <c r="Q349"/>
  <c r="Q323"/>
  <c r="Q319"/>
  <c r="Q312"/>
  <c r="Q302"/>
  <c r="Q285"/>
  <c r="O285"/>
  <c r="P348"/>
  <c r="Q242"/>
  <c r="Q208"/>
  <c r="Q195"/>
  <c r="Q181"/>
  <c r="Q179"/>
  <c r="Q177"/>
  <c r="Q175"/>
  <c r="O175"/>
  <c r="Q173"/>
  <c r="Q171"/>
  <c r="P126"/>
  <c r="N126"/>
  <c r="P112"/>
  <c r="P92"/>
  <c r="Q354"/>
  <c r="P336"/>
  <c r="N336"/>
  <c r="P323"/>
  <c r="P311"/>
  <c r="P301"/>
  <c r="P292"/>
  <c r="P270"/>
  <c r="N270"/>
  <c r="P253"/>
  <c r="N253"/>
  <c r="P342"/>
  <c r="Q343"/>
  <c r="O343"/>
  <c r="Q305"/>
  <c r="Q318"/>
  <c r="O318"/>
  <c r="Q335"/>
  <c r="O335"/>
  <c r="P283"/>
  <c r="N283"/>
  <c r="Q297"/>
  <c r="O297"/>
  <c r="P306"/>
  <c r="N306"/>
  <c r="P330"/>
  <c r="P333" s="1"/>
  <c r="N330"/>
  <c r="Q233"/>
  <c r="Q231"/>
  <c r="O231"/>
  <c r="Q223"/>
  <c r="Q221"/>
  <c r="O221"/>
  <c r="Q219"/>
  <c r="Q203"/>
  <c r="Q201"/>
  <c r="Q164"/>
  <c r="Q162"/>
  <c r="Q160"/>
  <c r="Q158"/>
  <c r="Q156"/>
  <c r="Q154"/>
  <c r="Q152"/>
  <c r="Q150"/>
  <c r="Q138"/>
  <c r="O138"/>
  <c r="Q132"/>
  <c r="O132"/>
  <c r="Q128"/>
  <c r="O128"/>
  <c r="Q119"/>
  <c r="Q117"/>
  <c r="Q113"/>
  <c r="Q111"/>
  <c r="Q106"/>
  <c r="Q95"/>
  <c r="Q93"/>
  <c r="Q75"/>
  <c r="Q73"/>
  <c r="Q71"/>
  <c r="Q69"/>
  <c r="O69"/>
  <c r="Q67"/>
  <c r="O67"/>
  <c r="Q65"/>
  <c r="O65"/>
  <c r="Q63"/>
  <c r="O63"/>
  <c r="Q61"/>
  <c r="Q59"/>
  <c r="Q57"/>
  <c r="Q55"/>
  <c r="O55"/>
  <c r="Q49"/>
  <c r="Q41"/>
  <c r="Q39"/>
  <c r="Q33"/>
  <c r="O33"/>
  <c r="Q31"/>
  <c r="O31"/>
  <c r="Q29"/>
  <c r="Q27"/>
  <c r="O27"/>
  <c r="Q25"/>
  <c r="Q287"/>
  <c r="P313"/>
  <c r="N313"/>
  <c r="Q289"/>
  <c r="Q290"/>
  <c r="Q288"/>
  <c r="P149"/>
  <c r="P338"/>
  <c r="N338"/>
  <c r="P325"/>
  <c r="P315"/>
  <c r="P303"/>
  <c r="P295"/>
  <c r="P257"/>
  <c r="P228"/>
  <c r="P218"/>
  <c r="N218"/>
  <c r="P203"/>
  <c r="Q185"/>
  <c r="P161"/>
  <c r="P153"/>
  <c r="P139"/>
  <c r="N139"/>
  <c r="P129"/>
  <c r="N129"/>
  <c r="P118"/>
  <c r="P100"/>
  <c r="N100"/>
  <c r="P75"/>
  <c r="P67"/>
  <c r="N67"/>
  <c r="G67" i="118" s="1"/>
  <c r="P59" i="17"/>
  <c r="P49"/>
  <c r="P37"/>
  <c r="N37"/>
  <c r="P29"/>
  <c r="Q369"/>
  <c r="O369"/>
  <c r="P320"/>
  <c r="Q304"/>
  <c r="P282"/>
  <c r="N282"/>
  <c r="P221"/>
  <c r="P225" s="1"/>
  <c r="N221"/>
  <c r="P202"/>
  <c r="P158"/>
  <c r="P374"/>
  <c r="N374"/>
  <c r="P366"/>
  <c r="N366"/>
  <c r="P356"/>
  <c r="P304"/>
  <c r="P290"/>
  <c r="P269"/>
  <c r="N269"/>
  <c r="P237"/>
  <c r="N237"/>
  <c r="Q204"/>
  <c r="P179"/>
  <c r="P171"/>
  <c r="Q36"/>
  <c r="O36"/>
  <c r="P322"/>
  <c r="N322"/>
  <c r="P298"/>
  <c r="Q271"/>
  <c r="O271"/>
  <c r="P223"/>
  <c r="Q205"/>
  <c r="O205"/>
  <c r="Q184"/>
  <c r="P152"/>
  <c r="E121"/>
  <c r="J102"/>
  <c r="D45"/>
  <c r="J52"/>
  <c r="J81"/>
  <c r="P79"/>
  <c r="J261"/>
  <c r="P260"/>
  <c r="P261" s="1"/>
  <c r="J258"/>
  <c r="C258" i="118" s="1"/>
  <c r="P256" i="17"/>
  <c r="I90"/>
  <c r="J83"/>
  <c r="C83" i="118" s="1"/>
  <c r="P82" i="17"/>
  <c r="P83" s="1"/>
  <c r="J90"/>
  <c r="C90" i="118" s="1"/>
  <c r="G90" s="1"/>
  <c r="P88" i="17"/>
  <c r="P90" s="1"/>
  <c r="J96"/>
  <c r="C96" i="118" s="1"/>
  <c r="P94" i="17"/>
  <c r="P148"/>
  <c r="J165"/>
  <c r="C165" i="118" s="1"/>
  <c r="J243" i="17"/>
  <c r="C243" i="118" s="1"/>
  <c r="P241" i="17"/>
  <c r="P243" s="1"/>
  <c r="J186"/>
  <c r="C186" i="118" s="1"/>
  <c r="G186" s="1"/>
  <c r="P169" i="17"/>
  <c r="J250"/>
  <c r="P247"/>
  <c r="I114"/>
  <c r="J120"/>
  <c r="C120" i="118" s="1"/>
  <c r="P116" i="17"/>
  <c r="V333"/>
  <c r="J144"/>
  <c r="P142"/>
  <c r="K261"/>
  <c r="Q260"/>
  <c r="Q261" s="1"/>
  <c r="P267"/>
  <c r="P272" s="1"/>
  <c r="I120"/>
  <c r="J108"/>
  <c r="P106"/>
  <c r="P193"/>
  <c r="D121"/>
  <c r="J134"/>
  <c r="C134" i="118" s="1"/>
  <c r="G134" s="1"/>
  <c r="E77" i="17"/>
  <c r="J339"/>
  <c r="C339" i="118" s="1"/>
  <c r="G339" s="1"/>
  <c r="J358" i="17"/>
  <c r="J265"/>
  <c r="J21"/>
  <c r="J114"/>
  <c r="C114" i="118" s="1"/>
  <c r="I134" i="17"/>
  <c r="I96"/>
  <c r="D381"/>
  <c r="D6" i="114" s="1"/>
  <c r="D77" i="17"/>
  <c r="J140"/>
  <c r="I76"/>
  <c r="I258"/>
  <c r="C77"/>
  <c r="F77"/>
  <c r="I52"/>
  <c r="K364"/>
  <c r="D364" i="118" s="1"/>
  <c r="H364" s="1"/>
  <c r="K250" i="17"/>
  <c r="J254"/>
  <c r="I276"/>
  <c r="J276"/>
  <c r="F121"/>
  <c r="I243"/>
  <c r="K348"/>
  <c r="D348" i="118" s="1"/>
  <c r="K98" i="17"/>
  <c r="D98" i="118" s="1"/>
  <c r="K54" i="17"/>
  <c r="D54" i="118" s="1"/>
  <c r="H54" s="1"/>
  <c r="K169" i="17"/>
  <c r="D169" i="118" s="1"/>
  <c r="H169" s="1"/>
  <c r="K116" i="17"/>
  <c r="D116" i="118" s="1"/>
  <c r="K92" i="17"/>
  <c r="D92" i="118" s="1"/>
  <c r="K241" i="17"/>
  <c r="D241" i="118" s="1"/>
  <c r="K148" i="17"/>
  <c r="D148" i="118" s="1"/>
  <c r="K125" i="17"/>
  <c r="K284"/>
  <c r="D284" i="118" s="1"/>
  <c r="K282" i="17"/>
  <c r="D282" i="118" s="1"/>
  <c r="H282" s="1"/>
  <c r="I165" i="17"/>
  <c r="I166" s="1"/>
  <c r="K170"/>
  <c r="D170" i="118" s="1"/>
  <c r="H170" s="1"/>
  <c r="K110" i="17"/>
  <c r="D110" i="118" s="1"/>
  <c r="K360" i="17"/>
  <c r="D360" i="118" s="1"/>
  <c r="H360" s="1"/>
  <c r="K274" i="17"/>
  <c r="K230"/>
  <c r="D230" i="118" s="1"/>
  <c r="H230" s="1"/>
  <c r="K136" i="17"/>
  <c r="K104"/>
  <c r="D104" i="118" s="1"/>
  <c r="K48" i="17"/>
  <c r="D48" i="118" s="1"/>
  <c r="K257" i="17"/>
  <c r="D257" i="118" s="1"/>
  <c r="K228" i="17"/>
  <c r="D228" i="118" s="1"/>
  <c r="K149" i="17"/>
  <c r="D149" i="118" s="1"/>
  <c r="I140" i="17"/>
  <c r="K130"/>
  <c r="K126"/>
  <c r="K88"/>
  <c r="D88" i="118" s="1"/>
  <c r="K60" i="17"/>
  <c r="D60" i="118" s="1"/>
  <c r="K56" i="17"/>
  <c r="D56" i="118" s="1"/>
  <c r="C121" i="17"/>
  <c r="K23"/>
  <c r="D23" i="118" s="1"/>
  <c r="H23" s="1"/>
  <c r="D187" i="17"/>
  <c r="D166"/>
  <c r="I81"/>
  <c r="I358"/>
  <c r="I144"/>
  <c r="I234"/>
  <c r="I265"/>
  <c r="H166"/>
  <c r="I186"/>
  <c r="I187" s="1"/>
  <c r="H187"/>
  <c r="H121"/>
  <c r="K333"/>
  <c r="I326"/>
  <c r="K281"/>
  <c r="D281" i="118" s="1"/>
  <c r="H281" s="1"/>
  <c r="I254" i="17"/>
  <c r="I108"/>
  <c r="I102"/>
  <c r="K86"/>
  <c r="I44"/>
  <c r="K24"/>
  <c r="I21"/>
  <c r="K21"/>
  <c r="K264"/>
  <c r="D264" i="118" s="1"/>
  <c r="H264" s="1"/>
  <c r="K237" i="17"/>
  <c r="D237" i="118" s="1"/>
  <c r="H237" s="1"/>
  <c r="K227" i="17"/>
  <c r="D227" i="118" s="1"/>
  <c r="H227" s="1"/>
  <c r="K217" i="17"/>
  <c r="D217" i="118" s="1"/>
  <c r="H217" s="1"/>
  <c r="I225" i="17"/>
  <c r="K215"/>
  <c r="D215" i="118" s="1"/>
  <c r="K214" i="17"/>
  <c r="D214" i="118" s="1"/>
  <c r="H214" s="1"/>
  <c r="K192" i="17"/>
  <c r="K142"/>
  <c r="D142" i="118" s="1"/>
  <c r="I272" i="17"/>
  <c r="K267"/>
  <c r="D267" i="118" s="1"/>
  <c r="H267" s="1"/>
  <c r="K270" i="17"/>
  <c r="D270" i="118" s="1"/>
  <c r="H270" s="1"/>
  <c r="I380" i="17"/>
  <c r="K252"/>
  <c r="K79"/>
  <c r="D79" i="118" s="1"/>
  <c r="H79" s="1"/>
  <c r="J344" i="17"/>
  <c r="C344" i="118" s="1"/>
  <c r="I211" i="17"/>
  <c r="K344"/>
  <c r="P63" l="1"/>
  <c r="N63"/>
  <c r="N65"/>
  <c r="Q21"/>
  <c r="P65"/>
  <c r="G65" i="118"/>
  <c r="K385" i="17"/>
  <c r="D344" i="118"/>
  <c r="O252" i="17"/>
  <c r="D252" i="118"/>
  <c r="H252" s="1"/>
  <c r="O192" i="17"/>
  <c r="D192" i="118"/>
  <c r="H192" s="1"/>
  <c r="O21" i="17"/>
  <c r="D21" i="118"/>
  <c r="H21" s="1"/>
  <c r="O24" i="17"/>
  <c r="D24" i="118"/>
  <c r="H24" s="1"/>
  <c r="E25" i="113"/>
  <c r="G25" s="1"/>
  <c r="K25" s="1"/>
  <c r="D86" i="118"/>
  <c r="H86" s="1"/>
  <c r="E12" i="113"/>
  <c r="G12" s="1"/>
  <c r="K12" s="1"/>
  <c r="D126" i="118"/>
  <c r="H126" s="1"/>
  <c r="O136" i="17"/>
  <c r="D136" i="118"/>
  <c r="H136" s="1"/>
  <c r="K276" i="17"/>
  <c r="D274" i="118"/>
  <c r="D53" i="113"/>
  <c r="F53" s="1"/>
  <c r="J53" s="1"/>
  <c r="C276" i="118"/>
  <c r="G276" s="1"/>
  <c r="D17" i="113"/>
  <c r="F17" s="1"/>
  <c r="J17" s="1"/>
  <c r="C254" i="118"/>
  <c r="G254" s="1"/>
  <c r="D13" i="113"/>
  <c r="F13" s="1"/>
  <c r="J13" s="1"/>
  <c r="C140" i="118"/>
  <c r="G140" s="1"/>
  <c r="N21" i="17"/>
  <c r="C21" i="118"/>
  <c r="G21" s="1"/>
  <c r="N358" i="17"/>
  <c r="C358" i="118"/>
  <c r="G358" s="1"/>
  <c r="D70" i="113"/>
  <c r="F70" s="1"/>
  <c r="J70" s="1"/>
  <c r="C261" i="118"/>
  <c r="G261" s="1"/>
  <c r="D22" i="113"/>
  <c r="F22" s="1"/>
  <c r="C81" i="118"/>
  <c r="D18" i="113"/>
  <c r="F18" s="1"/>
  <c r="J18" s="1"/>
  <c r="C333" i="118"/>
  <c r="G333" s="1"/>
  <c r="D44" i="113"/>
  <c r="F44" s="1"/>
  <c r="J44" s="1"/>
  <c r="C239" i="118"/>
  <c r="G239" s="1"/>
  <c r="E76"/>
  <c r="G76" s="1"/>
  <c r="L77" i="17"/>
  <c r="N76"/>
  <c r="E18" i="113"/>
  <c r="G18" s="1"/>
  <c r="K18" s="1"/>
  <c r="D333" i="118"/>
  <c r="H333" s="1"/>
  <c r="E11" i="113"/>
  <c r="G11" s="1"/>
  <c r="K11" s="1"/>
  <c r="D130" i="118"/>
  <c r="H130" s="1"/>
  <c r="E9" i="113"/>
  <c r="D125" i="118"/>
  <c r="H125" s="1"/>
  <c r="E47" i="113"/>
  <c r="G47" s="1"/>
  <c r="K47" s="1"/>
  <c r="D250" i="118"/>
  <c r="H250" s="1"/>
  <c r="D16" i="113"/>
  <c r="F16" s="1"/>
  <c r="J16" s="1"/>
  <c r="C265" i="118"/>
  <c r="G265" s="1"/>
  <c r="N108" i="17"/>
  <c r="C108" i="118"/>
  <c r="G108" s="1"/>
  <c r="E70" i="113"/>
  <c r="G70" s="1"/>
  <c r="K70" s="1"/>
  <c r="D261" i="118"/>
  <c r="H261" s="1"/>
  <c r="F27" i="110"/>
  <c r="C144" i="118"/>
  <c r="D47" i="113"/>
  <c r="F47" s="1"/>
  <c r="J47" s="1"/>
  <c r="C250" i="118"/>
  <c r="G250" s="1"/>
  <c r="N52" i="17"/>
  <c r="G52" i="118" s="1"/>
  <c r="C52"/>
  <c r="N102" i="17"/>
  <c r="C102" i="118"/>
  <c r="G102" s="1"/>
  <c r="H49" i="113"/>
  <c r="H54" s="1"/>
  <c r="E343" i="118"/>
  <c r="G343" s="1"/>
  <c r="N272" i="17"/>
  <c r="C272" i="118"/>
  <c r="G272" s="1"/>
  <c r="F20" i="110"/>
  <c r="C211" i="118"/>
  <c r="G211" s="1"/>
  <c r="F35" i="110"/>
  <c r="C326" i="118"/>
  <c r="G326" s="1"/>
  <c r="G63"/>
  <c r="E21" i="109"/>
  <c r="E23" s="1"/>
  <c r="M333" i="118"/>
  <c r="N211" i="17"/>
  <c r="N343"/>
  <c r="P343"/>
  <c r="P344" s="1"/>
  <c r="F29" i="110"/>
  <c r="D50" i="113"/>
  <c r="F50" s="1"/>
  <c r="J50" s="1"/>
  <c r="P211" i="17"/>
  <c r="G9" i="113"/>
  <c r="N339" i="17"/>
  <c r="N90"/>
  <c r="D25" i="113"/>
  <c r="F25" s="1"/>
  <c r="J25" s="1"/>
  <c r="J49"/>
  <c r="O333" i="17"/>
  <c r="G15" i="110"/>
  <c r="O250" i="17"/>
  <c r="G26" i="110"/>
  <c r="N265" i="17"/>
  <c r="F11" i="110"/>
  <c r="N134" i="17"/>
  <c r="F6" i="110"/>
  <c r="O261" i="17"/>
  <c r="G14" i="110"/>
  <c r="N250" i="17"/>
  <c r="F26" i="110"/>
  <c r="N83" i="17"/>
  <c r="G83" i="118" s="1"/>
  <c r="F5" i="110"/>
  <c r="L344" i="17"/>
  <c r="I28" i="110"/>
  <c r="I32" s="1"/>
  <c r="O237" i="17"/>
  <c r="G24" i="110"/>
  <c r="O276" i="17"/>
  <c r="G31" i="110"/>
  <c r="N276" i="17"/>
  <c r="F31" i="110"/>
  <c r="N254" i="17"/>
  <c r="F12" i="110"/>
  <c r="N140" i="17"/>
  <c r="F7" i="110"/>
  <c r="N261" i="17"/>
  <c r="F14" i="110"/>
  <c r="N81" i="17"/>
  <c r="G81" i="118" s="1"/>
  <c r="F18" i="110"/>
  <c r="N333" i="17"/>
  <c r="F15" i="110"/>
  <c r="P108" i="17"/>
  <c r="I188"/>
  <c r="E340"/>
  <c r="E345" s="1"/>
  <c r="E382" s="1"/>
  <c r="F340"/>
  <c r="F345" s="1"/>
  <c r="F382" s="1"/>
  <c r="P165"/>
  <c r="P166" s="1"/>
  <c r="P258"/>
  <c r="P81"/>
  <c r="P144"/>
  <c r="Q344"/>
  <c r="P134"/>
  <c r="P339"/>
  <c r="P250"/>
  <c r="I381"/>
  <c r="E6" i="114" s="1"/>
  <c r="F6" s="1"/>
  <c r="C340" i="17"/>
  <c r="C345" s="1"/>
  <c r="C382" s="1"/>
  <c r="P120"/>
  <c r="P254"/>
  <c r="P96"/>
  <c r="P380"/>
  <c r="P114"/>
  <c r="P140"/>
  <c r="P326"/>
  <c r="P21"/>
  <c r="Q56"/>
  <c r="J187"/>
  <c r="N186"/>
  <c r="Q270"/>
  <c r="O270"/>
  <c r="Q228"/>
  <c r="Q215"/>
  <c r="Q227"/>
  <c r="O227"/>
  <c r="Q88"/>
  <c r="Q149"/>
  <c r="Q230"/>
  <c r="O230"/>
  <c r="Q360"/>
  <c r="O360"/>
  <c r="Q170"/>
  <c r="O170"/>
  <c r="Q284"/>
  <c r="Q54"/>
  <c r="O54"/>
  <c r="P186"/>
  <c r="P187" s="1"/>
  <c r="J121"/>
  <c r="C121" i="118" s="1"/>
  <c r="G121" s="1"/>
  <c r="P102" i="17"/>
  <c r="O344"/>
  <c r="Q281"/>
  <c r="O281"/>
  <c r="Q130"/>
  <c r="O130"/>
  <c r="Q169"/>
  <c r="O169"/>
  <c r="Q364"/>
  <c r="O364"/>
  <c r="Q86"/>
  <c r="O86"/>
  <c r="Q126"/>
  <c r="O126"/>
  <c r="Q125"/>
  <c r="O125"/>
  <c r="J166"/>
  <c r="C166" i="118" s="1"/>
  <c r="Q267" i="17"/>
  <c r="O267"/>
  <c r="Q214"/>
  <c r="O214"/>
  <c r="Q217"/>
  <c r="O217"/>
  <c r="Q264"/>
  <c r="Q265" s="1"/>
  <c r="O264"/>
  <c r="Q23"/>
  <c r="O23"/>
  <c r="Q60"/>
  <c r="Q282"/>
  <c r="O282"/>
  <c r="P358"/>
  <c r="Q250"/>
  <c r="P52"/>
  <c r="K81"/>
  <c r="Q79"/>
  <c r="Q81" s="1"/>
  <c r="K254"/>
  <c r="Q252"/>
  <c r="Q254" s="1"/>
  <c r="K144"/>
  <c r="Q142"/>
  <c r="Q144" s="1"/>
  <c r="K239"/>
  <c r="D239" i="118" s="1"/>
  <c r="H239" s="1"/>
  <c r="Q237" i="17"/>
  <c r="Q239" s="1"/>
  <c r="K44"/>
  <c r="Q24"/>
  <c r="Q148"/>
  <c r="K165"/>
  <c r="D165" i="118" s="1"/>
  <c r="I77" i="17"/>
  <c r="K211"/>
  <c r="Q192"/>
  <c r="Q211" s="1"/>
  <c r="K258"/>
  <c r="D258" i="118" s="1"/>
  <c r="Q257" i="17"/>
  <c r="Q258" s="1"/>
  <c r="K52"/>
  <c r="Q48"/>
  <c r="Q52" s="1"/>
  <c r="K108"/>
  <c r="Q104"/>
  <c r="Q108" s="1"/>
  <c r="K140"/>
  <c r="Q136"/>
  <c r="Q140" s="1"/>
  <c r="K114"/>
  <c r="D114" i="118" s="1"/>
  <c r="Q110" i="17"/>
  <c r="Q114" s="1"/>
  <c r="K243"/>
  <c r="D243" i="118" s="1"/>
  <c r="Q241" i="17"/>
  <c r="Q243" s="1"/>
  <c r="K96"/>
  <c r="D96" i="118" s="1"/>
  <c r="Q92" i="17"/>
  <c r="Q96" s="1"/>
  <c r="K120"/>
  <c r="D120" i="118" s="1"/>
  <c r="Q116" i="17"/>
  <c r="Q120" s="1"/>
  <c r="K102"/>
  <c r="Q98"/>
  <c r="Q102" s="1"/>
  <c r="K358"/>
  <c r="Q348"/>
  <c r="Q358" s="1"/>
  <c r="K380"/>
  <c r="D380" i="118" s="1"/>
  <c r="H380" s="1"/>
  <c r="K272" i="17"/>
  <c r="K234"/>
  <c r="I121"/>
  <c r="K134"/>
  <c r="D134" i="118" s="1"/>
  <c r="H134" s="1"/>
  <c r="K186" i="17"/>
  <c r="D186" i="118" s="1"/>
  <c r="H186" s="1"/>
  <c r="K76" i="17"/>
  <c r="D76" i="118" s="1"/>
  <c r="H76" s="1"/>
  <c r="K326" i="17"/>
  <c r="D326" i="118" s="1"/>
  <c r="H326" s="1"/>
  <c r="D188" i="17"/>
  <c r="I45"/>
  <c r="H188"/>
  <c r="K225"/>
  <c r="K90"/>
  <c r="D90" i="118" s="1"/>
  <c r="H90" s="1"/>
  <c r="K265" i="17"/>
  <c r="G21" i="109" l="1"/>
  <c r="G23" s="1"/>
  <c r="F20" i="113"/>
  <c r="D20"/>
  <c r="O358" i="17"/>
  <c r="D358" i="118"/>
  <c r="H358" s="1"/>
  <c r="O102" i="17"/>
  <c r="D102" i="118"/>
  <c r="H102" s="1"/>
  <c r="E13" i="113"/>
  <c r="G13" s="1"/>
  <c r="K13" s="1"/>
  <c r="D140" i="118"/>
  <c r="H140" s="1"/>
  <c r="O108" i="17"/>
  <c r="D108" i="118"/>
  <c r="H108" s="1"/>
  <c r="O52" i="17"/>
  <c r="D52" i="118"/>
  <c r="H52" s="1"/>
  <c r="E39" i="113"/>
  <c r="G39" s="1"/>
  <c r="K39" s="1"/>
  <c r="D211" i="118"/>
  <c r="H211" s="1"/>
  <c r="E344"/>
  <c r="G344" s="1"/>
  <c r="E53" i="113"/>
  <c r="G53" s="1"/>
  <c r="K53" s="1"/>
  <c r="D276" i="118"/>
  <c r="H276" s="1"/>
  <c r="E42" i="113"/>
  <c r="G42" s="1"/>
  <c r="K42" s="1"/>
  <c r="D234" i="118"/>
  <c r="H234" s="1"/>
  <c r="E16" i="113"/>
  <c r="G16" s="1"/>
  <c r="K16" s="1"/>
  <c r="D265" i="118"/>
  <c r="H265" s="1"/>
  <c r="E41" i="113"/>
  <c r="G41" s="1"/>
  <c r="K41" s="1"/>
  <c r="D225" i="118"/>
  <c r="H225" s="1"/>
  <c r="E50" i="113"/>
  <c r="G50" s="1"/>
  <c r="K50" s="1"/>
  <c r="D272" i="118"/>
  <c r="H272" s="1"/>
  <c r="O44" i="17"/>
  <c r="D44" i="118"/>
  <c r="H44" s="1"/>
  <c r="G27" i="110"/>
  <c r="D144" i="118"/>
  <c r="E17" i="113"/>
  <c r="G17" s="1"/>
  <c r="K17" s="1"/>
  <c r="D254" i="118"/>
  <c r="H254" s="1"/>
  <c r="E22" i="113"/>
  <c r="G22" s="1"/>
  <c r="D81" i="118"/>
  <c r="N187" i="17"/>
  <c r="C187" i="118"/>
  <c r="G187" s="1"/>
  <c r="H14" i="113"/>
  <c r="E77" i="118"/>
  <c r="G77" s="1"/>
  <c r="N77" i="17"/>
  <c r="I8" i="110"/>
  <c r="I16" s="1"/>
  <c r="L340" i="17"/>
  <c r="E340" i="118" s="1"/>
  <c r="D385"/>
  <c r="D386" s="1"/>
  <c r="H344"/>
  <c r="I37" i="110"/>
  <c r="N344" i="17"/>
  <c r="P381"/>
  <c r="K9" i="113"/>
  <c r="F54"/>
  <c r="J54" s="1"/>
  <c r="J22"/>
  <c r="O239" i="17"/>
  <c r="E44" i="113"/>
  <c r="G44" s="1"/>
  <c r="K44" s="1"/>
  <c r="D54"/>
  <c r="O265" i="17"/>
  <c r="G11" i="110"/>
  <c r="O225" i="17"/>
  <c r="G21" i="110"/>
  <c r="O134" i="17"/>
  <c r="G6" i="110"/>
  <c r="O234" i="17"/>
  <c r="G22" i="110"/>
  <c r="O140" i="17"/>
  <c r="G7" i="110"/>
  <c r="O211" i="17"/>
  <c r="G20" i="110"/>
  <c r="K31"/>
  <c r="K24"/>
  <c r="O326" i="17"/>
  <c r="G35" i="110"/>
  <c r="O272" i="17"/>
  <c r="G29" i="110"/>
  <c r="O254" i="17"/>
  <c r="G12" i="110"/>
  <c r="O81" i="17"/>
  <c r="H81" i="118" s="1"/>
  <c r="G18" i="110"/>
  <c r="N121" i="17"/>
  <c r="F19" i="110"/>
  <c r="F32" s="1"/>
  <c r="K14"/>
  <c r="K26"/>
  <c r="K15"/>
  <c r="F16"/>
  <c r="Q44" i="17"/>
  <c r="Q45" s="1"/>
  <c r="Q272"/>
  <c r="K45"/>
  <c r="D45" i="118" s="1"/>
  <c r="H45" s="1"/>
  <c r="Q134" i="17"/>
  <c r="Q165"/>
  <c r="Q166" s="1"/>
  <c r="Q186"/>
  <c r="Q187" s="1"/>
  <c r="Q90"/>
  <c r="Q121" s="1"/>
  <c r="P121"/>
  <c r="Q225"/>
  <c r="P188"/>
  <c r="Q76"/>
  <c r="Q77" s="1"/>
  <c r="J188"/>
  <c r="C188" i="118" s="1"/>
  <c r="G188" s="1"/>
  <c r="K121" i="17"/>
  <c r="D121" i="118" s="1"/>
  <c r="H121" s="1"/>
  <c r="O90" i="17"/>
  <c r="K166"/>
  <c r="D166" i="118" s="1"/>
  <c r="Q326" i="17"/>
  <c r="K77"/>
  <c r="D77" i="118" s="1"/>
  <c r="H77" s="1"/>
  <c r="O76" i="17"/>
  <c r="K187"/>
  <c r="O186"/>
  <c r="K381"/>
  <c r="O380"/>
  <c r="Q380"/>
  <c r="Q381" s="1"/>
  <c r="Q234"/>
  <c r="I340"/>
  <c r="I345" s="1"/>
  <c r="D340"/>
  <c r="H340"/>
  <c r="K338"/>
  <c r="D338" i="118" s="1"/>
  <c r="H338" s="1"/>
  <c r="G86" i="109" l="1"/>
  <c r="E15" i="113"/>
  <c r="G15" s="1"/>
  <c r="K15" s="1"/>
  <c r="D381" i="118"/>
  <c r="H381" s="1"/>
  <c r="O187" i="17"/>
  <c r="D187" i="118"/>
  <c r="H187" s="1"/>
  <c r="J14" i="113"/>
  <c r="H20"/>
  <c r="L345" i="17"/>
  <c r="G30" i="110"/>
  <c r="K30" s="1"/>
  <c r="E52" i="113"/>
  <c r="G52" s="1"/>
  <c r="K52" s="1"/>
  <c r="D56"/>
  <c r="J340" i="17"/>
  <c r="I382"/>
  <c r="E81" i="113" s="1"/>
  <c r="E5" i="114"/>
  <c r="E7" s="1"/>
  <c r="K22" i="113"/>
  <c r="E14"/>
  <c r="N188" i="17"/>
  <c r="F34" i="110"/>
  <c r="F36" s="1"/>
  <c r="F37" s="1"/>
  <c r="K12"/>
  <c r="K29"/>
  <c r="K35"/>
  <c r="O381" i="17"/>
  <c r="G10" i="110"/>
  <c r="O77" i="17"/>
  <c r="G8" i="110"/>
  <c r="O121" i="17"/>
  <c r="G19" i="110"/>
  <c r="O45" i="17"/>
  <c r="G9" i="110"/>
  <c r="K20"/>
  <c r="K7"/>
  <c r="K22"/>
  <c r="K6"/>
  <c r="K21"/>
  <c r="K11"/>
  <c r="P340" i="17"/>
  <c r="P345" s="1"/>
  <c r="P382" s="1"/>
  <c r="Q188"/>
  <c r="K188"/>
  <c r="Q338"/>
  <c r="Q339" s="1"/>
  <c r="O338"/>
  <c r="D345"/>
  <c r="D5" i="114" s="1"/>
  <c r="H345" i="17"/>
  <c r="K339"/>
  <c r="G54" i="113" l="1"/>
  <c r="K54" s="1"/>
  <c r="E56"/>
  <c r="G56" s="1"/>
  <c r="D188" i="118"/>
  <c r="H188" s="1"/>
  <c r="N340" i="17"/>
  <c r="G340" i="118" s="1"/>
  <c r="C340"/>
  <c r="L382" i="17"/>
  <c r="E345" i="118"/>
  <c r="O339" i="17"/>
  <c r="D339" i="118"/>
  <c r="H339" s="1"/>
  <c r="J20" i="113"/>
  <c r="H79"/>
  <c r="G16" i="110"/>
  <c r="D78" i="113"/>
  <c r="D79" s="1"/>
  <c r="F56"/>
  <c r="E54"/>
  <c r="D7" i="114"/>
  <c r="F5"/>
  <c r="F7" s="1"/>
  <c r="E78" i="113"/>
  <c r="G14"/>
  <c r="E20"/>
  <c r="O188" i="17"/>
  <c r="G34" i="110"/>
  <c r="K19"/>
  <c r="G32"/>
  <c r="K16"/>
  <c r="Q340" i="17"/>
  <c r="Q345" s="1"/>
  <c r="Q382" s="1"/>
  <c r="J345"/>
  <c r="K384"/>
  <c r="K386" s="1"/>
  <c r="K340"/>
  <c r="D340" i="118" s="1"/>
  <c r="D382" i="17"/>
  <c r="C81" i="113" s="1"/>
  <c r="C82" s="1"/>
  <c r="H382" i="17"/>
  <c r="D81" i="113" s="1"/>
  <c r="N345" i="17" l="1"/>
  <c r="C345" i="118"/>
  <c r="E382"/>
  <c r="H81" i="113"/>
  <c r="H82" s="1"/>
  <c r="I39" i="110"/>
  <c r="I40" s="1"/>
  <c r="G345" i="118"/>
  <c r="D82" i="113"/>
  <c r="E79"/>
  <c r="E82" s="1"/>
  <c r="G78"/>
  <c r="K56"/>
  <c r="K14"/>
  <c r="G20"/>
  <c r="K20" s="1"/>
  <c r="F78"/>
  <c r="J56"/>
  <c r="K32" i="110"/>
  <c r="G36"/>
  <c r="G37" s="1"/>
  <c r="D389" i="118" s="1"/>
  <c r="K34" i="110"/>
  <c r="J382" i="17"/>
  <c r="C382" i="118" s="1"/>
  <c r="K345" i="17"/>
  <c r="D345" i="118" s="1"/>
  <c r="H345" s="1"/>
  <c r="O340" i="17"/>
  <c r="H340" i="118" s="1"/>
  <c r="G382" l="1"/>
  <c r="F79" i="113"/>
  <c r="J78"/>
  <c r="G79"/>
  <c r="K78"/>
  <c r="F39" i="110"/>
  <c r="F40" s="1"/>
  <c r="F81" i="113"/>
  <c r="K389" i="17"/>
  <c r="H37" i="110"/>
  <c r="H25"/>
  <c r="H17"/>
  <c r="H33"/>
  <c r="K37"/>
  <c r="H5"/>
  <c r="H28"/>
  <c r="H23"/>
  <c r="H13"/>
  <c r="H14"/>
  <c r="H26"/>
  <c r="H15"/>
  <c r="H27"/>
  <c r="H31"/>
  <c r="H24"/>
  <c r="H18"/>
  <c r="H20"/>
  <c r="H7"/>
  <c r="H22"/>
  <c r="H6"/>
  <c r="H30"/>
  <c r="H12"/>
  <c r="H29"/>
  <c r="H35"/>
  <c r="H21"/>
  <c r="H11"/>
  <c r="H8"/>
  <c r="H16"/>
  <c r="H19"/>
  <c r="H9"/>
  <c r="H10"/>
  <c r="H32"/>
  <c r="H34"/>
  <c r="H36"/>
  <c r="K36"/>
  <c r="N382" i="17"/>
  <c r="K382"/>
  <c r="D382" i="118" s="1"/>
  <c r="O345" i="17"/>
  <c r="D387" i="118" l="1"/>
  <c r="H382"/>
  <c r="D390"/>
  <c r="G39" i="110"/>
  <c r="G40" s="1"/>
  <c r="G81" i="113"/>
  <c r="G82" s="1"/>
  <c r="K79"/>
  <c r="F82"/>
  <c r="J79"/>
  <c r="K390" i="17"/>
  <c r="K387"/>
  <c r="A7" i="107"/>
  <c r="A6" s="1"/>
  <c r="D3" i="106"/>
  <c r="O382" i="17"/>
  <c r="D5" i="106" l="1"/>
  <c r="D6" s="1"/>
  <c r="C6" s="1"/>
  <c r="C3"/>
  <c r="C5" s="1"/>
  <c r="I334" i="17"/>
  <c r="W307" i="102"/>
  <c r="W326"/>
  <c r="W340" s="1"/>
  <c r="W345" s="1"/>
  <c r="W382" s="1"/>
  <c r="U326" i="96"/>
  <c r="U340" s="1"/>
  <c r="U345" s="1"/>
  <c r="U382" s="1"/>
  <c r="U340" i="94"/>
  <c r="U345" s="1"/>
  <c r="U382" s="1"/>
  <c r="U326"/>
  <c r="U326" i="93"/>
  <c r="U340" s="1"/>
  <c r="U345" s="1"/>
  <c r="U382" s="1"/>
  <c r="U326" i="103"/>
  <c r="U340" s="1"/>
  <c r="U345" s="1"/>
  <c r="U382" s="1"/>
  <c r="W307"/>
  <c r="W326" s="1"/>
  <c r="W340" s="1"/>
  <c r="W345" s="1"/>
  <c r="W382" s="1"/>
  <c r="W307" i="99"/>
  <c r="W326" s="1"/>
  <c r="W340" s="1"/>
  <c r="W345" s="1"/>
  <c r="W382" s="1"/>
  <c r="U326"/>
  <c r="U340" s="1"/>
  <c r="U345" s="1"/>
  <c r="U382" s="1"/>
  <c r="U326" i="98"/>
  <c r="U340" s="1"/>
  <c r="U345" s="1"/>
  <c r="U382" s="1"/>
  <c r="U326" i="97"/>
  <c r="U340" s="1"/>
  <c r="U345" s="1"/>
  <c r="U382" s="1"/>
  <c r="W307"/>
  <c r="W326" s="1"/>
  <c r="W340" s="1"/>
  <c r="W345" s="1"/>
  <c r="W382" s="1"/>
  <c r="U326" i="95"/>
  <c r="U340" s="1"/>
  <c r="U345" s="1"/>
  <c r="U382" s="1"/>
  <c r="W307"/>
  <c r="W326" s="1"/>
  <c r="W340" s="1"/>
  <c r="W345" s="1"/>
  <c r="W382" s="1"/>
  <c r="W307" i="93"/>
  <c r="W326" s="1"/>
  <c r="W340" s="1"/>
  <c r="W345" s="1"/>
  <c r="W382" s="1"/>
  <c r="W307" i="91"/>
  <c r="W326" s="1"/>
  <c r="W340" s="1"/>
  <c r="W345" s="1"/>
  <c r="W382" s="1"/>
  <c r="U326" i="90"/>
  <c r="U340" s="1"/>
  <c r="U345" s="1"/>
  <c r="U382" s="1"/>
  <c r="W307" i="88"/>
  <c r="W326" s="1"/>
  <c r="W340" s="1"/>
  <c r="W345" s="1"/>
  <c r="W382" s="1"/>
  <c r="U326"/>
  <c r="U340" s="1"/>
  <c r="U345" s="1"/>
  <c r="U382" s="1"/>
  <c r="W307" i="17"/>
  <c r="V307" i="99"/>
  <c r="V326" s="1"/>
  <c r="V340" s="1"/>
  <c r="U326" i="102"/>
  <c r="U340" s="1"/>
  <c r="U345" s="1"/>
  <c r="U382" s="1"/>
  <c r="W307" i="98"/>
  <c r="W326" s="1"/>
  <c r="W340" s="1"/>
  <c r="W345" s="1"/>
  <c r="W382" s="1"/>
  <c r="W307" i="96"/>
  <c r="W326" s="1"/>
  <c r="W340" s="1"/>
  <c r="W345" s="1"/>
  <c r="W382" s="1"/>
  <c r="W307" i="94"/>
  <c r="W326" s="1"/>
  <c r="W340" s="1"/>
  <c r="W345" s="1"/>
  <c r="W382" s="1"/>
  <c r="U326" i="92"/>
  <c r="U340" s="1"/>
  <c r="U345" s="1"/>
  <c r="U382" s="1"/>
  <c r="W307"/>
  <c r="W326" s="1"/>
  <c r="W340" s="1"/>
  <c r="W345" s="1"/>
  <c r="W382" s="1"/>
  <c r="U326" i="91"/>
  <c r="U340" s="1"/>
  <c r="U345" s="1"/>
  <c r="U382" s="1"/>
  <c r="W307" i="90"/>
  <c r="W326" s="1"/>
  <c r="W340" s="1"/>
  <c r="W345" s="1"/>
  <c r="W382" s="1"/>
  <c r="U326" i="17"/>
  <c r="L326" i="118" s="1"/>
  <c r="V307" i="97"/>
  <c r="V326" s="1"/>
  <c r="V340" s="1"/>
  <c r="W326" i="17" l="1"/>
  <c r="N326" i="118" s="1"/>
  <c r="N307"/>
  <c r="U340" i="17"/>
  <c r="V307"/>
  <c r="X307" i="97"/>
  <c r="X326" s="1"/>
  <c r="X307" i="99"/>
  <c r="X326" s="1"/>
  <c r="X340" s="1"/>
  <c r="I17" i="104"/>
  <c r="F17"/>
  <c r="L35" i="110" l="1"/>
  <c r="L36" s="1"/>
  <c r="L37" s="1"/>
  <c r="U345" i="17"/>
  <c r="L340" i="118"/>
  <c r="E72" i="109"/>
  <c r="E80" s="1"/>
  <c r="M307" i="118"/>
  <c r="W340" i="17"/>
  <c r="X340" i="97"/>
  <c r="M17" i="104"/>
  <c r="K17"/>
  <c r="V326" i="17"/>
  <c r="X307"/>
  <c r="G72" i="109" l="1"/>
  <c r="G80" s="1"/>
  <c r="V340" i="17"/>
  <c r="M340" i="118" s="1"/>
  <c r="M326"/>
  <c r="W345" i="17"/>
  <c r="N340" i="118"/>
  <c r="U382" i="17"/>
  <c r="L345" i="118"/>
  <c r="X326" i="17"/>
  <c r="O326" i="118" s="1"/>
  <c r="O307"/>
  <c r="I15" i="104"/>
  <c r="F15"/>
  <c r="X340" i="17" l="1"/>
  <c r="O340" i="118" s="1"/>
  <c r="D83" i="109"/>
  <c r="D84" s="1"/>
  <c r="L382" i="118"/>
  <c r="W382" i="17"/>
  <c r="N345" i="118"/>
  <c r="M35" i="110"/>
  <c r="M36" s="1"/>
  <c r="K15" i="104"/>
  <c r="I19"/>
  <c r="M15"/>
  <c r="N382" i="118" l="1"/>
  <c r="L39" i="110"/>
  <c r="L40" s="1"/>
  <c r="F83" i="109"/>
  <c r="F84" s="1"/>
  <c r="K19" i="104"/>
  <c r="M19"/>
  <c r="J18" i="109" l="1"/>
  <c r="L18" s="1"/>
  <c r="L23" s="1"/>
  <c r="AD304" i="92"/>
  <c r="AC326" i="94"/>
  <c r="AC340" s="1"/>
  <c r="AC345" s="1"/>
  <c r="AC382" s="1"/>
  <c r="AD304" i="97"/>
  <c r="AD304" i="91"/>
  <c r="AD304" i="88"/>
  <c r="AD304" i="98"/>
  <c r="AC326" i="99"/>
  <c r="AC340" s="1"/>
  <c r="AC345" s="1"/>
  <c r="AC382" s="1"/>
  <c r="AD304"/>
  <c r="AD304" i="94"/>
  <c r="AE304" i="17"/>
  <c r="AD304" i="93"/>
  <c r="AD304" i="95"/>
  <c r="AD304" i="90"/>
  <c r="AD304" i="96"/>
  <c r="AC326" i="17"/>
  <c r="AD304"/>
  <c r="AD304" i="102"/>
  <c r="AD304" i="103"/>
  <c r="I18" i="109"/>
  <c r="I23" s="1"/>
  <c r="AE304" i="94"/>
  <c r="AE304" i="99"/>
  <c r="AE326"/>
  <c r="AE340" s="1"/>
  <c r="AE345" s="1"/>
  <c r="AC326" i="97"/>
  <c r="AC340" s="1"/>
  <c r="AC345" s="1"/>
  <c r="AC382" s="1"/>
  <c r="AE304"/>
  <c r="AE326" s="1"/>
  <c r="AE340" s="1"/>
  <c r="AE345" s="1"/>
  <c r="AE382" s="1"/>
  <c r="AG304" i="17" l="1"/>
  <c r="X304" i="118"/>
  <c r="AE326" i="94"/>
  <c r="P13" i="110"/>
  <c r="V304" i="118"/>
  <c r="AC340" i="17"/>
  <c r="T340" i="118" s="1"/>
  <c r="T326"/>
  <c r="O13" i="110"/>
  <c r="O16" s="1"/>
  <c r="U304" i="118"/>
  <c r="C13" i="117"/>
  <c r="J13" s="1"/>
  <c r="AF338" i="97"/>
  <c r="AF333"/>
  <c r="AF337"/>
  <c r="L13" i="117"/>
  <c r="J23" i="109"/>
  <c r="J81" s="1"/>
  <c r="D15" i="106"/>
  <c r="L81" i="109"/>
  <c r="AE386" i="97"/>
  <c r="AE385"/>
  <c r="AE384"/>
  <c r="AE382" i="99"/>
  <c r="AA8" i="105"/>
  <c r="P16" i="110"/>
  <c r="AE326" i="17"/>
  <c r="V326" i="118" s="1"/>
  <c r="K18" i="109"/>
  <c r="K23" s="1"/>
  <c r="AE340" i="94" l="1"/>
  <c r="AG326" i="17"/>
  <c r="X326" i="118"/>
  <c r="AC345" i="17"/>
  <c r="AC382" s="1"/>
  <c r="T382" i="118" s="1"/>
  <c r="N13" i="117"/>
  <c r="E13"/>
  <c r="C15"/>
  <c r="E15" s="1"/>
  <c r="AF338" i="99"/>
  <c r="AF333"/>
  <c r="AF337"/>
  <c r="AF339" i="97"/>
  <c r="AE387"/>
  <c r="AC8" i="105"/>
  <c r="AC18" s="1"/>
  <c r="AA18"/>
  <c r="J83" i="109"/>
  <c r="J84" s="1"/>
  <c r="D17" i="106"/>
  <c r="E15"/>
  <c r="F15"/>
  <c r="L92" i="109"/>
  <c r="L85"/>
  <c r="M80"/>
  <c r="L98"/>
  <c r="L99" s="1"/>
  <c r="L90"/>
  <c r="O95"/>
  <c r="M59"/>
  <c r="L93"/>
  <c r="L91"/>
  <c r="B5" i="111"/>
  <c r="D5" s="1"/>
  <c r="C33" i="108"/>
  <c r="P35" i="110"/>
  <c r="N73" i="109"/>
  <c r="AE340" i="17"/>
  <c r="AE386" i="99"/>
  <c r="AE384"/>
  <c r="AE385"/>
  <c r="M23" i="109"/>
  <c r="N15" i="117" l="1"/>
  <c r="T345" i="118"/>
  <c r="AE345" i="94"/>
  <c r="AG340" i="17"/>
  <c r="X340" i="118"/>
  <c r="G9" i="112"/>
  <c r="H9" s="1"/>
  <c r="G5"/>
  <c r="G7" s="1"/>
  <c r="AE345" i="17"/>
  <c r="V345" i="118" s="1"/>
  <c r="V340"/>
  <c r="AF339" i="99"/>
  <c r="J15" i="117"/>
  <c r="L15"/>
  <c r="AA10" i="105"/>
  <c r="C35" i="108"/>
  <c r="F17" i="106"/>
  <c r="P36" i="110"/>
  <c r="L94" i="109"/>
  <c r="M93"/>
  <c r="AE387" i="99"/>
  <c r="G15" i="106"/>
  <c r="E17"/>
  <c r="G10" i="112" l="1"/>
  <c r="AG345" i="17"/>
  <c r="X345" i="118"/>
  <c r="AA7" i="105"/>
  <c r="AE382" i="94"/>
  <c r="H5" i="112"/>
  <c r="H7" s="1"/>
  <c r="H10" s="1"/>
  <c r="AE382" i="17"/>
  <c r="V382" i="118" s="1"/>
  <c r="V386" s="1"/>
  <c r="G17" i="106"/>
  <c r="AE386" i="17"/>
  <c r="AE385"/>
  <c r="P37" i="110"/>
  <c r="AC10" i="105"/>
  <c r="C38" i="108"/>
  <c r="V384" i="118" l="1"/>
  <c r="A5" i="111"/>
  <c r="C5" s="1"/>
  <c r="E5" s="1"/>
  <c r="F5" s="1"/>
  <c r="AE384" i="17"/>
  <c r="AE387" s="1"/>
  <c r="AC7" i="105"/>
  <c r="AA9"/>
  <c r="AA16"/>
  <c r="X382" i="118"/>
  <c r="X383" s="1"/>
  <c r="AG382" i="17"/>
  <c r="AF337" i="94"/>
  <c r="AF333"/>
  <c r="AF339" s="1"/>
  <c r="AF338"/>
  <c r="C9" i="117"/>
  <c r="AE386" i="94"/>
  <c r="AE385"/>
  <c r="AE384"/>
  <c r="C44" i="108"/>
  <c r="L83" i="109"/>
  <c r="L84" s="1"/>
  <c r="C20" i="117"/>
  <c r="V385" i="118"/>
  <c r="P39" i="110"/>
  <c r="D13" i="106"/>
  <c r="C13" s="1"/>
  <c r="H15" s="1"/>
  <c r="AG383" i="17"/>
  <c r="C42" i="108"/>
  <c r="Q30" i="110"/>
  <c r="Q22"/>
  <c r="Q11"/>
  <c r="Q8"/>
  <c r="Q5"/>
  <c r="Q28"/>
  <c r="Q7"/>
  <c r="Q18"/>
  <c r="Q25"/>
  <c r="Q19"/>
  <c r="Q32"/>
  <c r="Q27"/>
  <c r="Q34"/>
  <c r="Q17"/>
  <c r="Q15"/>
  <c r="Q9"/>
  <c r="Q24"/>
  <c r="Q12"/>
  <c r="Q21"/>
  <c r="Q33"/>
  <c r="Q26"/>
  <c r="Q20"/>
  <c r="Q23"/>
  <c r="Q37"/>
  <c r="Q6"/>
  <c r="Q31"/>
  <c r="Q10"/>
  <c r="Q29"/>
  <c r="Q14"/>
  <c r="Q13"/>
  <c r="Q16"/>
  <c r="Q35"/>
  <c r="P40"/>
  <c r="Q36"/>
  <c r="AA17" i="105" l="1"/>
  <c r="V387" i="118"/>
  <c r="L9" i="117"/>
  <c r="N9"/>
  <c r="E9"/>
  <c r="J9"/>
  <c r="C18"/>
  <c r="AA15" i="105"/>
  <c r="AA19"/>
  <c r="AA11"/>
  <c r="D14" i="106"/>
  <c r="C14" s="1"/>
  <c r="I15" s="1"/>
  <c r="N20" i="117"/>
  <c r="E20"/>
  <c r="AC16" i="105"/>
  <c r="AC17" s="1"/>
  <c r="AC9"/>
  <c r="AE387" i="94"/>
  <c r="H16" i="106"/>
  <c r="D26" i="108"/>
  <c r="D16"/>
  <c r="D28"/>
  <c r="D13"/>
  <c r="D31"/>
  <c r="D7"/>
  <c r="D10"/>
  <c r="D17"/>
  <c r="D24"/>
  <c r="D20"/>
  <c r="D18"/>
  <c r="D41"/>
  <c r="D6"/>
  <c r="D42"/>
  <c r="D40"/>
  <c r="D19"/>
  <c r="D21"/>
  <c r="D8"/>
  <c r="D22"/>
  <c r="D12"/>
  <c r="D29"/>
  <c r="D23"/>
  <c r="D15"/>
  <c r="D5"/>
  <c r="C45"/>
  <c r="D37"/>
  <c r="D34"/>
  <c r="D25"/>
  <c r="D36"/>
  <c r="D30"/>
  <c r="D9"/>
  <c r="D14"/>
  <c r="D33"/>
  <c r="D35"/>
  <c r="I16" i="106"/>
  <c r="D38" i="108"/>
  <c r="AD325" i="90"/>
  <c r="AD326" s="1"/>
  <c r="AD340" s="1"/>
  <c r="AD345" s="1"/>
  <c r="AD382" s="1"/>
  <c r="AB326" i="95"/>
  <c r="AB340" s="1"/>
  <c r="AB345" s="1"/>
  <c r="AB382" s="1"/>
  <c r="AB326" i="97"/>
  <c r="AB340" s="1"/>
  <c r="AB345" s="1"/>
  <c r="AB382" s="1"/>
  <c r="AD325" i="92"/>
  <c r="AD326" s="1"/>
  <c r="AD340" s="1"/>
  <c r="AD345" s="1"/>
  <c r="AD382" s="1"/>
  <c r="AD325" i="94"/>
  <c r="AD326" s="1"/>
  <c r="AD340" s="1"/>
  <c r="AD345" s="1"/>
  <c r="AD382" s="1"/>
  <c r="AD325" i="98"/>
  <c r="AD326" s="1"/>
  <c r="AD340" s="1"/>
  <c r="AD345" s="1"/>
  <c r="AD382" s="1"/>
  <c r="AD325" i="97"/>
  <c r="AD326" s="1"/>
  <c r="AD340" s="1"/>
  <c r="AD345" s="1"/>
  <c r="AD382" s="1"/>
  <c r="I69" i="109"/>
  <c r="I80" s="1"/>
  <c r="I81" s="1"/>
  <c r="AB326" i="88"/>
  <c r="AB340" s="1"/>
  <c r="AB345" s="1"/>
  <c r="AB382" s="1"/>
  <c r="AB326" i="90"/>
  <c r="AB340" s="1"/>
  <c r="AB345" s="1"/>
  <c r="AB382" s="1"/>
  <c r="AB326" i="92"/>
  <c r="AB340" s="1"/>
  <c r="AB345" s="1"/>
  <c r="AB382" s="1"/>
  <c r="AB326" i="99"/>
  <c r="AB340" s="1"/>
  <c r="AB345" s="1"/>
  <c r="AB382" s="1"/>
  <c r="AB326" i="102"/>
  <c r="AB340" s="1"/>
  <c r="AB345" s="1"/>
  <c r="AB382" s="1"/>
  <c r="AB326" i="91"/>
  <c r="AB340" s="1"/>
  <c r="AB345" s="1"/>
  <c r="AB382" s="1"/>
  <c r="AB326" i="93"/>
  <c r="AB340" s="1"/>
  <c r="AB345" s="1"/>
  <c r="AB382" s="1"/>
  <c r="AB326" i="98"/>
  <c r="AB340" s="1"/>
  <c r="AB345" s="1"/>
  <c r="AB382" s="1"/>
  <c r="AB326" i="103"/>
  <c r="AB340" s="1"/>
  <c r="AB345" s="1"/>
  <c r="AB382" s="1"/>
  <c r="AB326" i="94"/>
  <c r="AB340" s="1"/>
  <c r="AB345" s="1"/>
  <c r="AB382" s="1"/>
  <c r="AB326" i="96"/>
  <c r="AB340" s="1"/>
  <c r="AB345" s="1"/>
  <c r="AB382" s="1"/>
  <c r="AD325" i="91"/>
  <c r="AD326" s="1"/>
  <c r="AD340" s="1"/>
  <c r="AD345" s="1"/>
  <c r="AD382" s="1"/>
  <c r="AD325" i="103"/>
  <c r="AD326" s="1"/>
  <c r="AD340" s="1"/>
  <c r="AD345" s="1"/>
  <c r="AD382" s="1"/>
  <c r="AD325" i="88"/>
  <c r="AD326" s="1"/>
  <c r="AD340" s="1"/>
  <c r="AD345" s="1"/>
  <c r="AD382" s="1"/>
  <c r="AD325" i="99"/>
  <c r="AD326" s="1"/>
  <c r="AD340" s="1"/>
  <c r="AD345" s="1"/>
  <c r="AD382" s="1"/>
  <c r="AD325" i="93"/>
  <c r="AD326" s="1"/>
  <c r="AD340" s="1"/>
  <c r="AD345" s="1"/>
  <c r="AD382" s="1"/>
  <c r="AB326" i="17"/>
  <c r="AD325" i="95"/>
  <c r="AD326" s="1"/>
  <c r="AD340" s="1"/>
  <c r="AD345" s="1"/>
  <c r="AD382" s="1"/>
  <c r="AD325" i="96"/>
  <c r="AD326"/>
  <c r="AD340" s="1"/>
  <c r="AD345" s="1"/>
  <c r="AD382" s="1"/>
  <c r="AD325" i="102"/>
  <c r="AD326" s="1"/>
  <c r="AD340" s="1"/>
  <c r="AD345" s="1"/>
  <c r="AD382" s="1"/>
  <c r="AD325" i="17"/>
  <c r="U325" i="118" s="1"/>
  <c r="AC15" i="105" l="1"/>
  <c r="AC19"/>
  <c r="AC11"/>
  <c r="J18" i="117"/>
  <c r="N18"/>
  <c r="E18"/>
  <c r="L18"/>
  <c r="K69" i="109"/>
  <c r="K80" s="1"/>
  <c r="K81" s="1"/>
  <c r="AD326" i="17"/>
  <c r="AD340" s="1"/>
  <c r="AB340"/>
  <c r="S326" i="118"/>
  <c r="U326" l="1"/>
  <c r="O35" i="110"/>
  <c r="O36" s="1"/>
  <c r="O37" s="1"/>
  <c r="AD345" i="17"/>
  <c r="U340" i="118"/>
  <c r="AB345" i="17"/>
  <c r="S340" i="118"/>
  <c r="AB382" i="17" l="1"/>
  <c r="S345" i="118"/>
  <c r="AD382" i="17"/>
  <c r="U345" i="118"/>
  <c r="V343" i="103"/>
  <c r="X343" s="1"/>
  <c r="X344" s="1"/>
  <c r="X345" s="1"/>
  <c r="X382" s="1"/>
  <c r="V343" i="102"/>
  <c r="V344" s="1"/>
  <c r="V345" s="1"/>
  <c r="V382" s="1"/>
  <c r="V343" i="98"/>
  <c r="V344" s="1"/>
  <c r="V345" s="1"/>
  <c r="V382" s="1"/>
  <c r="X343"/>
  <c r="X344" s="1"/>
  <c r="X345" s="1"/>
  <c r="X382" s="1"/>
  <c r="V343" i="96"/>
  <c r="V344" s="1"/>
  <c r="V345" s="1"/>
  <c r="V382" s="1"/>
  <c r="V343" i="95"/>
  <c r="X343" s="1"/>
  <c r="X344" s="1"/>
  <c r="X345" s="1"/>
  <c r="X382" s="1"/>
  <c r="V344"/>
  <c r="V345" s="1"/>
  <c r="V382" s="1"/>
  <c r="V343" i="94"/>
  <c r="V344" s="1"/>
  <c r="V345" s="1"/>
  <c r="V382" s="1"/>
  <c r="V343" i="93"/>
  <c r="X343" s="1"/>
  <c r="X344" s="1"/>
  <c r="X345" s="1"/>
  <c r="X382" s="1"/>
  <c r="V344"/>
  <c r="V345" s="1"/>
  <c r="V382" s="1"/>
  <c r="V343" i="92"/>
  <c r="V344" s="1"/>
  <c r="V345" s="1"/>
  <c r="V382" s="1"/>
  <c r="V343" i="91"/>
  <c r="V344" s="1"/>
  <c r="V345" s="1"/>
  <c r="V382" s="1"/>
  <c r="V343" i="90"/>
  <c r="V344" s="1"/>
  <c r="V345" s="1"/>
  <c r="V382" s="1"/>
  <c r="V343" i="99"/>
  <c r="V344" s="1"/>
  <c r="V345" s="1"/>
  <c r="V382" s="1"/>
  <c r="V343" i="97"/>
  <c r="V344" s="1"/>
  <c r="V345" s="1"/>
  <c r="V382" s="1"/>
  <c r="V343" i="88"/>
  <c r="V344" s="1"/>
  <c r="V345" s="1"/>
  <c r="V382" s="1"/>
  <c r="X343" l="1"/>
  <c r="X344" s="1"/>
  <c r="X345" s="1"/>
  <c r="X343" i="102"/>
  <c r="X344" s="1"/>
  <c r="X345" s="1"/>
  <c r="X382" s="1"/>
  <c r="U382" i="118"/>
  <c r="O39" i="110"/>
  <c r="O40" s="1"/>
  <c r="K83" i="109"/>
  <c r="K84" s="1"/>
  <c r="I83"/>
  <c r="I84" s="1"/>
  <c r="S382" i="118"/>
  <c r="X382" i="88"/>
  <c r="X343" i="97"/>
  <c r="X344" s="1"/>
  <c r="X345" s="1"/>
  <c r="X382" s="1"/>
  <c r="X343" i="99"/>
  <c r="X344" s="1"/>
  <c r="X345" s="1"/>
  <c r="X382" s="1"/>
  <c r="X343" i="90"/>
  <c r="X344" s="1"/>
  <c r="X345" s="1"/>
  <c r="X382" s="1"/>
  <c r="X343" i="91"/>
  <c r="X344" s="1"/>
  <c r="X345" s="1"/>
  <c r="X382" s="1"/>
  <c r="X343" i="92"/>
  <c r="X344" s="1"/>
  <c r="X345" s="1"/>
  <c r="X382" s="1"/>
  <c r="X343" i="94"/>
  <c r="X344" s="1"/>
  <c r="X345" s="1"/>
  <c r="X382" s="1"/>
  <c r="X343" i="96"/>
  <c r="X344" s="1"/>
  <c r="X345" s="1"/>
  <c r="X382" s="1"/>
  <c r="V344" i="103"/>
  <c r="V345" s="1"/>
  <c r="V382" s="1"/>
  <c r="O384" i="118" l="1"/>
  <c r="X384" i="17"/>
  <c r="V344"/>
  <c r="E53" i="109"/>
  <c r="E59" s="1"/>
  <c r="E81" s="1"/>
  <c r="X343" i="17"/>
  <c r="X344" l="1"/>
  <c r="O344" i="118" s="1"/>
  <c r="O385" s="1"/>
  <c r="O386" s="1"/>
  <c r="O343"/>
  <c r="V345" i="17"/>
  <c r="M345" i="118" s="1"/>
  <c r="M344"/>
  <c r="X345" i="17"/>
  <c r="V382"/>
  <c r="M382" i="118" s="1"/>
  <c r="M28" i="110"/>
  <c r="G53" i="109"/>
  <c r="G59" s="1"/>
  <c r="G81" s="1"/>
  <c r="X385" i="17" l="1"/>
  <c r="X386" s="1"/>
  <c r="D5" i="112"/>
  <c r="E5" s="1"/>
  <c r="E7" s="1"/>
  <c r="E10" s="1"/>
  <c r="X382" i="17"/>
  <c r="O382" i="118" s="1"/>
  <c r="O387" s="1"/>
  <c r="O345"/>
  <c r="M32" i="110"/>
  <c r="D9" i="112"/>
  <c r="E9" s="1"/>
  <c r="E83" i="109"/>
  <c r="E84" s="1"/>
  <c r="G85"/>
  <c r="G90"/>
  <c r="G92"/>
  <c r="G98"/>
  <c r="G99" s="1"/>
  <c r="G93"/>
  <c r="G91"/>
  <c r="D7" i="112"/>
  <c r="D12" i="106" l="1"/>
  <c r="C12" s="1"/>
  <c r="G83" i="109"/>
  <c r="G84" s="1"/>
  <c r="X387" i="17"/>
  <c r="M39" i="110"/>
  <c r="D10" i="112"/>
  <c r="G94" i="109"/>
  <c r="M37" i="110"/>
  <c r="M40" l="1"/>
  <c r="N37"/>
  <c r="N22"/>
  <c r="N26"/>
  <c r="N10"/>
  <c r="N14"/>
  <c r="N27"/>
  <c r="N6"/>
  <c r="N16"/>
  <c r="N33"/>
  <c r="N34"/>
  <c r="N7"/>
  <c r="N19"/>
  <c r="N25"/>
  <c r="N12"/>
  <c r="N21"/>
  <c r="N5"/>
  <c r="N15"/>
  <c r="N23"/>
  <c r="N17"/>
  <c r="N11"/>
  <c r="N29"/>
  <c r="N9"/>
  <c r="N35"/>
  <c r="N24"/>
  <c r="N20"/>
  <c r="N18"/>
  <c r="N36"/>
  <c r="N30"/>
  <c r="N13"/>
  <c r="N31"/>
  <c r="N8"/>
  <c r="N28"/>
  <c r="N32"/>
</calcChain>
</file>

<file path=xl/sharedStrings.xml><?xml version="1.0" encoding="utf-8"?>
<sst xmlns="http://schemas.openxmlformats.org/spreadsheetml/2006/main" count="7970" uniqueCount="685">
  <si>
    <t>S.No.</t>
  </si>
  <si>
    <t>Activity</t>
  </si>
  <si>
    <t xml:space="preserve">Savings </t>
  </si>
  <si>
    <t>Spill Over</t>
  </si>
  <si>
    <t xml:space="preserve">Fresh </t>
  </si>
  <si>
    <t xml:space="preserve">Total </t>
  </si>
  <si>
    <t>Phy.</t>
  </si>
  <si>
    <t>Fin.</t>
  </si>
  <si>
    <t>Phy. (%)</t>
  </si>
  <si>
    <t>Fin.  (%)</t>
  </si>
  <si>
    <t>Unit Cost</t>
  </si>
  <si>
    <t>I</t>
  </si>
  <si>
    <t>ACCESS</t>
  </si>
  <si>
    <t>SSA</t>
  </si>
  <si>
    <t xml:space="preserve">Opening of New Schools </t>
  </si>
  <si>
    <t>New Primary School</t>
  </si>
  <si>
    <t>Upgradation of PS to UPS</t>
  </si>
  <si>
    <t>Residential schools for specific category of children</t>
  </si>
  <si>
    <t>Residential Hostel</t>
  </si>
  <si>
    <t xml:space="preserve">Integration of Class V with primary schools </t>
  </si>
  <si>
    <t xml:space="preserve">Integration of Class VIII with upper primary schools </t>
  </si>
  <si>
    <t>Non-recurring (one time grant)</t>
  </si>
  <si>
    <t>Furniture / Equipment (including kitchen equipment)</t>
  </si>
  <si>
    <t xml:space="preserve">TLM and equipment including library books </t>
  </si>
  <si>
    <t>Bedding</t>
  </si>
  <si>
    <t xml:space="preserve">Sub Total </t>
  </si>
  <si>
    <t xml:space="preserve">Recurring </t>
  </si>
  <si>
    <t>Salaries</t>
  </si>
  <si>
    <t>Provision of Rent (8 months)</t>
  </si>
  <si>
    <t>Total</t>
  </si>
  <si>
    <t>Residential Hostel for 100 children</t>
  </si>
  <si>
    <t>Provision of Rent</t>
  </si>
  <si>
    <t xml:space="preserve">Transport/Escort Facility </t>
  </si>
  <si>
    <t xml:space="preserve">Children in remote habitations </t>
  </si>
  <si>
    <t xml:space="preserve">Urban deprived children/children without adult protection </t>
  </si>
  <si>
    <t>Sub Total</t>
  </si>
  <si>
    <t>Special Training for mainstreaming of Out-of-School Children</t>
  </si>
  <si>
    <t>Residential (Fresh)</t>
  </si>
  <si>
    <t>(a) 12 months</t>
  </si>
  <si>
    <t>(b) 9 months</t>
  </si>
  <si>
    <t>(c) 6 months</t>
  </si>
  <si>
    <t>(d) 3 months</t>
  </si>
  <si>
    <t>Residential (Continuing from previous year)</t>
  </si>
  <si>
    <t>Non-Residential (Fresh)</t>
  </si>
  <si>
    <t>Non-Residential (Continuing from previous year)</t>
  </si>
  <si>
    <t>Seasonal Hostel</t>
  </si>
  <si>
    <t>II</t>
  </si>
  <si>
    <t>RETENTION</t>
  </si>
  <si>
    <t>Free Text Book</t>
  </si>
  <si>
    <t>Free Text Book (P)</t>
  </si>
  <si>
    <t>Free Text Book (UP)</t>
  </si>
  <si>
    <t>Braille Books (UP)</t>
  </si>
  <si>
    <t>Large print books (UP)</t>
  </si>
  <si>
    <t xml:space="preserve">Provision of 2 sets of Uniform </t>
  </si>
  <si>
    <t>All Girls</t>
  </si>
  <si>
    <t>SC Boys</t>
  </si>
  <si>
    <t>ST Boys</t>
  </si>
  <si>
    <t>BPL Boys</t>
  </si>
  <si>
    <t>Teaching Learning Equipment (TLE)</t>
  </si>
  <si>
    <t xml:space="preserve">New Primary </t>
  </si>
  <si>
    <t>New Upper Primary</t>
  </si>
  <si>
    <t>III</t>
  </si>
  <si>
    <t xml:space="preserve">ENHANCING QUALITY </t>
  </si>
  <si>
    <t xml:space="preserve">New Teachers Salary </t>
  </si>
  <si>
    <t>Primary Teachers (Regular)</t>
  </si>
  <si>
    <t>(a) Science and Mathematics</t>
  </si>
  <si>
    <t>(b) Social Studies</t>
  </si>
  <si>
    <t>(c) Languages</t>
  </si>
  <si>
    <t>Head Teacher for Primary (if the number of children exceeds 150 in a school)</t>
  </si>
  <si>
    <t>Part Time Instructors  (if the number of children exceeds 100 in a school)</t>
  </si>
  <si>
    <t xml:space="preserve">(a) Art Education </t>
  </si>
  <si>
    <t xml:space="preserve">(b) Health and Physical Education </t>
  </si>
  <si>
    <t xml:space="preserve">(c)  Work Education </t>
  </si>
  <si>
    <t xml:space="preserve">Upper Primary teachers </t>
  </si>
  <si>
    <t xml:space="preserve">(c) Work Education </t>
  </si>
  <si>
    <t>Total (New+Recurring)</t>
  </si>
  <si>
    <t>Training</t>
  </si>
  <si>
    <t>Academic Support through Block Resource Centre/ URC</t>
  </si>
  <si>
    <t>Salary of Faculty and Staff</t>
  </si>
  <si>
    <t>Furniture Grant</t>
  </si>
  <si>
    <t>Replacement of furniture (Once in 5 years)</t>
  </si>
  <si>
    <t>Contingency Grant</t>
  </si>
  <si>
    <t>Meeting, TA</t>
  </si>
  <si>
    <t>TLM Grant</t>
  </si>
  <si>
    <t>Maintenance Grant</t>
  </si>
  <si>
    <t>Academic Support through Cluster Resource Centres</t>
  </si>
  <si>
    <t xml:space="preserve">Replacement of  furniture (once in 5 years) </t>
  </si>
  <si>
    <t>Computer Aided Education in UPS under Innovation</t>
  </si>
  <si>
    <t>Libraries in Schools</t>
  </si>
  <si>
    <t>IV</t>
  </si>
  <si>
    <t>ANNUAL GRANTS</t>
  </si>
  <si>
    <t>Teachers' Grant</t>
  </si>
  <si>
    <t xml:space="preserve">Primary </t>
  </si>
  <si>
    <t xml:space="preserve">Upper Primary </t>
  </si>
  <si>
    <t>School Grant</t>
  </si>
  <si>
    <t>Research, Evaluation, Monitoring &amp; Supervision</t>
  </si>
  <si>
    <t>REMS activities</t>
  </si>
  <si>
    <t>V</t>
  </si>
  <si>
    <t>BRIDGING GENDER AND SOCIAL CATEGORY GAPS</t>
  </si>
  <si>
    <t xml:space="preserve">Interventions for CWSN </t>
  </si>
  <si>
    <t>Provision for Inclusive Education</t>
  </si>
  <si>
    <t>Innovation Head up to Rs. 50 lakh per district</t>
  </si>
  <si>
    <t>Girls Education</t>
  </si>
  <si>
    <t>Intervention for SC / ST children</t>
  </si>
  <si>
    <t>Intervention for Minority Community children</t>
  </si>
  <si>
    <t>Intervention for Urban Deprived children</t>
  </si>
  <si>
    <t>SMC/PRI Training</t>
  </si>
  <si>
    <t>Residential (3 days)</t>
  </si>
  <si>
    <t>Non-residential (3 days)</t>
  </si>
  <si>
    <t xml:space="preserve">SCHOOL INFRASTRUCTURE </t>
  </si>
  <si>
    <t xml:space="preserve">Civil Works Construction </t>
  </si>
  <si>
    <t>New Primary School (Plain)</t>
  </si>
  <si>
    <t>New Upper Primary (Hill)</t>
  </si>
  <si>
    <t>New Upper Primary (Plain)</t>
  </si>
  <si>
    <t>Dilapidated Building (Pry) Hill</t>
  </si>
  <si>
    <t>Dilapidated Building (Pry) Plain</t>
  </si>
  <si>
    <t>Dilapidated Building (UP) Hill</t>
  </si>
  <si>
    <t>Dilapidated Building (UP) Plain</t>
  </si>
  <si>
    <t>Boundary Wall</t>
  </si>
  <si>
    <t>Electrification</t>
  </si>
  <si>
    <t>Office-cum-store-cum-Head Teacher's room (Primary) Hill</t>
  </si>
  <si>
    <t>Office-cum-store-cum-Head Teacher's room (Primary) Plain</t>
  </si>
  <si>
    <t>Office-cum-store-cum-Head Teacher's room (Upper Primary) Hill</t>
  </si>
  <si>
    <t>Office-cum-store-cum-Head Teacher's room (Upper Primary) Plain</t>
  </si>
  <si>
    <t>Augumentation of training facility in BRC (one time)</t>
  </si>
  <si>
    <t xml:space="preserve">Ramps with Handrails </t>
  </si>
  <si>
    <t>Handrails in existing ramps</t>
  </si>
  <si>
    <t>(a) Construction of Building including boundary wall, Water and sanitation facilities, electric installation</t>
  </si>
  <si>
    <t>(b) Construction of residential hostel</t>
  </si>
  <si>
    <t>(c) Refurbishing unused old buildings</t>
  </si>
  <si>
    <t>Furniture for Govt. UPS (per child)</t>
  </si>
  <si>
    <t>Major Repairs for Upper Primary School</t>
  </si>
  <si>
    <t>VI</t>
  </si>
  <si>
    <t>PROJECT MANAGEMENT COST</t>
  </si>
  <si>
    <t>Management</t>
  </si>
  <si>
    <t>Management up to 3.5%</t>
  </si>
  <si>
    <t xml:space="preserve">(a) Project Management and MIS </t>
  </si>
  <si>
    <t>(b) Training of Educational Administrators</t>
  </si>
  <si>
    <t>(c) School Mapping and Social Mapping</t>
  </si>
  <si>
    <t>Community Mobilization activities (up to 0.5%)</t>
  </si>
  <si>
    <t>Total of SSA (District)</t>
  </si>
  <si>
    <t>STATE COMPONENT</t>
  </si>
  <si>
    <t xml:space="preserve">Management &amp; MIS </t>
  </si>
  <si>
    <t>REMS</t>
  </si>
  <si>
    <t>STATE SSA TOTAL</t>
  </si>
  <si>
    <t>KGBV Financial Provisions (provide separate costing sheets for different Models)</t>
  </si>
  <si>
    <t>Boudary Wall</t>
  </si>
  <si>
    <t xml:space="preserve">Furniture / Equipment (including kitchen equipment) </t>
  </si>
  <si>
    <t>TLM and equipment including library books (New)</t>
  </si>
  <si>
    <t>Replacement of bedding (once in 3 years)</t>
  </si>
  <si>
    <t>Sub Total Non-recurring</t>
  </si>
  <si>
    <t>Grand Total  - (SSA, NPGEL &amp; KGBV)</t>
  </si>
  <si>
    <t>Residential Hostel for specific category of children</t>
  </si>
  <si>
    <t>TOTAL</t>
  </si>
  <si>
    <t>Head Teacher for Primary in position</t>
  </si>
  <si>
    <t>Part Time Instructors in position</t>
  </si>
  <si>
    <t>Meeting,TA</t>
  </si>
  <si>
    <t>Additional Class Room (Hill Area)</t>
  </si>
  <si>
    <t>Office-cum-store-cum-Head Teacher's room (Primary) HIll</t>
  </si>
  <si>
    <t>KGBV  Financial Provision (give separate costing sheets for different Models)</t>
  </si>
  <si>
    <t>Non recurring one time grant (only committed liabilities)</t>
  </si>
  <si>
    <t xml:space="preserve">Boundary Wall </t>
  </si>
  <si>
    <t>Furniture/ Equipment (including kitchen)</t>
  </si>
  <si>
    <t>Subtotal non recurring</t>
  </si>
  <si>
    <t>STATE KGBV TOTAL</t>
  </si>
  <si>
    <t>Grand Total (SSA and KGBV)</t>
  </si>
  <si>
    <t>Children in remote habitations / CWSN Escort</t>
  </si>
  <si>
    <t xml:space="preserve">Dilapidated Building (Pry) </t>
  </si>
  <si>
    <t xml:space="preserve">Dilapidated Building (UP) </t>
  </si>
  <si>
    <t>Sub total</t>
  </si>
  <si>
    <t>New Primary School (Hill)</t>
  </si>
  <si>
    <t>Sub Total (Recurring)</t>
  </si>
  <si>
    <t>Total  (KGBV)</t>
  </si>
  <si>
    <t>Office-cum-store-cum-Head Teacher's room (Primary)</t>
  </si>
  <si>
    <t>Office-cum-store-cum-Head Teacher's room (Upper Primary)</t>
  </si>
  <si>
    <t>(a) 6 Resource Persons at BRC for subject specific training (Regular)</t>
  </si>
  <si>
    <t>Dilapidated Building (UP)  Hill</t>
  </si>
  <si>
    <t>Dilapidated Building (UP)  Plain</t>
  </si>
  <si>
    <t>Office-cum-store-cum-Head Teacher's room (Primary Plain)</t>
  </si>
  <si>
    <t>Construction of building (new) Hill</t>
  </si>
  <si>
    <t>Construction of building (new) Plain</t>
  </si>
  <si>
    <t>Separate Girls Toilet Hill</t>
  </si>
  <si>
    <t>Separate Girls Toilet Plain</t>
  </si>
  <si>
    <t>CWSN friendly toilets Hill</t>
  </si>
  <si>
    <t>CWSN friendly toilets Plain</t>
  </si>
  <si>
    <t>Remarks</t>
  </si>
  <si>
    <t>Reconstruction of completely damaged schools in natural calamity (Primary)</t>
  </si>
  <si>
    <t>Reconstruction of completely damaged schools in natural calamity (Upper Primary)</t>
  </si>
  <si>
    <t>S.
No.</t>
  </si>
  <si>
    <t>Grand Total  - (SSA &amp; KGBV)</t>
  </si>
  <si>
    <t>Madarasa/Maktab</t>
  </si>
  <si>
    <t xml:space="preserve">Deli plated  Building (Pry) </t>
  </si>
  <si>
    <t xml:space="preserve">Deli plated  Building (UP) </t>
  </si>
  <si>
    <t>Deli plated  Building (UP) Hill</t>
  </si>
  <si>
    <t>Deli plated  Building (UP) Plain</t>
  </si>
  <si>
    <t>Non-recurring (one time grant)/ cctv &amp; other</t>
  </si>
  <si>
    <t>Maintenance per girl Per month @ Rs.1500/-</t>
  </si>
  <si>
    <t>(b) 2 RPs for CWSN</t>
  </si>
  <si>
    <t>(c) 1 MIS Coordinator</t>
  </si>
  <si>
    <t>(d) 1 Datra Entry Operator</t>
  </si>
  <si>
    <t>(e) 1 Accountant-cum-support staff for every 50 schools</t>
  </si>
  <si>
    <t>Maintenance Grant ( PS &amp; UPS)</t>
  </si>
  <si>
    <t>Drinking Water Facility</t>
  </si>
  <si>
    <t>Physical/Self Defence training @ Rs. 200/- per girl</t>
  </si>
  <si>
    <t>Urdu Teacher (only for muslim population blocks above 20%) @ 12000/-</t>
  </si>
  <si>
    <t>Maintenance per child per month @ Rs. 1500/-</t>
  </si>
  <si>
    <t>Stipend per child per month @ Rs.100/-</t>
  </si>
  <si>
    <t>Head Cook @6000/- and 1 Asst Cook @ Rs. 4500/- per month per cook</t>
  </si>
  <si>
    <t>Head Cook @6000/- and 2 Asst Cook @ Rs. 4500/- per month per cook</t>
  </si>
  <si>
    <t>KGBV Financial Provisions (provide separate costing sheets for different Models) III</t>
  </si>
  <si>
    <t>Composite School</t>
  </si>
  <si>
    <t>50 children</t>
  </si>
  <si>
    <t>(a)</t>
  </si>
  <si>
    <t>(b)</t>
  </si>
  <si>
    <t xml:space="preserve">(c) </t>
  </si>
  <si>
    <t>(d)</t>
  </si>
  <si>
    <t>(e)</t>
  </si>
  <si>
    <t>(f)</t>
  </si>
  <si>
    <t>(g)</t>
  </si>
  <si>
    <t>4 Full time teachers as per RTE Norms @ Rs. 20000/- per month per teacher</t>
  </si>
  <si>
    <t>Vocational training / specific skill training @ Rs. 1000/- per annum per child</t>
  </si>
  <si>
    <t>Electricity / water charges @ Rs. 1000/- per annum per child</t>
  </si>
  <si>
    <t>Medical care/contingencies @ Rs.1250/- per annum per child</t>
  </si>
  <si>
    <t>Maintenance @ Rs. 750/- per child per annum</t>
  </si>
  <si>
    <t>Miscellaneous @ Rs. 750/- per child per annum</t>
  </si>
  <si>
    <t>Capacity Building @ Rs. 500/- per child per annum</t>
  </si>
  <si>
    <t>Supplementary TLM, Stationery and other educational material per child @ 1000 per annum</t>
  </si>
  <si>
    <t>Warden @ 25000/- per month</t>
  </si>
  <si>
    <t>Head teacher @ Rs. 25000/- per month in case the enrollment exceeds 100</t>
  </si>
  <si>
    <t>(h)</t>
  </si>
  <si>
    <t>Full time teacher as per RTE Norms @ Rs. 20000/- per month per teacher</t>
  </si>
  <si>
    <t>Sub Total  (Non recurring)</t>
  </si>
  <si>
    <t xml:space="preserve">Sub Total (Non-recurring) </t>
  </si>
  <si>
    <t>Total (Non Recurring+ Recurring)</t>
  </si>
  <si>
    <t>Total  (Recurring + Non Recurring)</t>
  </si>
  <si>
    <t>Reimbursement of Fee against 25% admission under Section 12(1)(c) of RTE Act 2009 (Entry level) subject to upper primary limit of 20% of AWP&amp;B subjected to guidelines issued by MHRD</t>
  </si>
  <si>
    <t>(a) Class I &amp; II</t>
  </si>
  <si>
    <t>(b) Class III to V</t>
  </si>
  <si>
    <t>Head Teacher Training</t>
  </si>
  <si>
    <t>Monitoring &amp; Supervision</t>
  </si>
  <si>
    <t>Refresher In-service Teachers' Training at BRC  level</t>
  </si>
  <si>
    <t>(c) Class VI to VIII</t>
  </si>
  <si>
    <t>Follow up meeting at CRC level</t>
  </si>
  <si>
    <t>Induction Training for Newly Recruited Teachers</t>
  </si>
  <si>
    <t>Training of untrained teachers</t>
  </si>
  <si>
    <t>(a) Training of untrained Teachers to acquire professional qualifications over a two year period (Year I)</t>
  </si>
  <si>
    <t>(b) Training of untrained Teachers to acquire professional qualifications over a two year period (Year II)</t>
  </si>
  <si>
    <t>(b) Training of Resource Persons</t>
  </si>
  <si>
    <t>Training of Resource Persons &amp; Master Trainers (this may include BRCCs, BRPs, CRCCs, DIET faculties and any other persons designated at Resource Persons)</t>
  </si>
  <si>
    <t>RPs Training</t>
  </si>
  <si>
    <t>(c) NUEPA School Leadership Programme</t>
  </si>
  <si>
    <t>Salary of Cluster Resource Persons full tiome and in position</t>
  </si>
  <si>
    <t>Upper Primary : Class VI to VIII</t>
  </si>
  <si>
    <t>Learning Enhancement Prog. (LEP) only for large scale integrated programmes for quality development (up to 2%)</t>
  </si>
  <si>
    <t>Electricity/water charges</t>
  </si>
  <si>
    <t>Recurring Model III</t>
  </si>
  <si>
    <t>Supplementary TLM, Stationery and other educational material @ Rs. 1000/- per girl per annum</t>
  </si>
  <si>
    <t>Electricity/ water charges per girl @ Rs. 1000/- per annum</t>
  </si>
  <si>
    <t>Specific Skill training per girl @ Rs. 1000/- per annum</t>
  </si>
  <si>
    <t>Medical care/contingencies @ Rs.1250/- per child per annum</t>
  </si>
  <si>
    <t>Physical/Self Defence training @ Rs. 200/- per child per annum</t>
  </si>
  <si>
    <t>Deferred laibility of 2014-15</t>
  </si>
  <si>
    <t xml:space="preserve">Boring/Handpump </t>
  </si>
  <si>
    <t>(a) Class I &amp; II (I to V)</t>
  </si>
  <si>
    <t xml:space="preserve"> </t>
  </si>
  <si>
    <t>Salary of Cluster Resource Persons full time and in position</t>
  </si>
  <si>
    <t xml:space="preserve">Sub Total (recurring) </t>
  </si>
  <si>
    <t>3 Part time teachers @5000/-</t>
  </si>
  <si>
    <t>1 Accountant @10000/-</t>
  </si>
  <si>
    <t>2 Support Staff @5000/-</t>
  </si>
  <si>
    <t>(d) 1 Data Entry Operator</t>
  </si>
  <si>
    <t>Recurring (50 children)</t>
  </si>
  <si>
    <t>1 Warden @ 25000/- per month</t>
  </si>
  <si>
    <t>3 Part time teachers @5000/- per month per teacher</t>
  </si>
  <si>
    <t>1 Full Time Accountant @10000/- per month</t>
  </si>
  <si>
    <t>2 Support Staff (Accountant/Assistant, Peon, Chowkidar) @5000/- per month per staff</t>
  </si>
  <si>
    <t>1 Head Cook @6000/- per month and upto 2 Asst Cook @ Rs. 4500/- per month per cook</t>
  </si>
  <si>
    <t>Specific skill training @ Rs. 1000/- per annum per child</t>
  </si>
  <si>
    <t>(b) Braille Books Class I &amp; II</t>
  </si>
  <si>
    <t>(d)) Class III to V</t>
  </si>
  <si>
    <t>(c) Large print Books Class I &amp; II</t>
  </si>
  <si>
    <t>(e) Braille Books Class III &amp; V</t>
  </si>
  <si>
    <t>(f) Large print books Class III &amp; V</t>
  </si>
  <si>
    <t>(a) Training of Teachers</t>
  </si>
  <si>
    <t>Computer Aided Education in Upper Primary Schools (Physical target=No. of schools per district)</t>
  </si>
  <si>
    <t>(a) Number of districts</t>
  </si>
  <si>
    <t xml:space="preserve">(e) </t>
  </si>
  <si>
    <t xml:space="preserve">(f) </t>
  </si>
  <si>
    <t>Primary Teachers</t>
  </si>
  <si>
    <t>Primary Teachers (Contractual)</t>
  </si>
  <si>
    <t xml:space="preserve">Subject specific New Upper Primary Teachers (Regular) </t>
  </si>
  <si>
    <t>Subject specific New Upper Primary Teachers (Contract)</t>
  </si>
  <si>
    <t>Head Teachers for Upper Primary (if the number of children exceeds 100 in a school)</t>
  </si>
  <si>
    <t>Teachers Salary (Recurring-sanctioned earlier) in position</t>
  </si>
  <si>
    <t>Primary Teachers -Existing, in position (Regular)</t>
  </si>
  <si>
    <t>Primary Teachers - Existing in position (Contractual)</t>
  </si>
  <si>
    <t xml:space="preserve">Upper Primary Teachers </t>
  </si>
  <si>
    <t xml:space="preserve">Subject specific Upper Primary Teachers in positon (Regular) </t>
  </si>
  <si>
    <t>Subject specific Upper Primary Teachers in position (Contractual)</t>
  </si>
  <si>
    <t>Head Teacher for Upper Primary in position (if the number of children exceeds 100 in a school)</t>
  </si>
  <si>
    <t>ACR in lieu upgraded Upper Primary School</t>
  </si>
  <si>
    <t>Boys Toilet/Urinals Plain</t>
  </si>
  <si>
    <t>Boys Toilet/Urinals Hill</t>
  </si>
  <si>
    <t>Major Repairs for Primary School</t>
  </si>
  <si>
    <t>Residential Schools/Hostels for specific category of children</t>
  </si>
  <si>
    <t>(d) Construction of Hostel in existing Govt UPS</t>
  </si>
  <si>
    <t xml:space="preserve">    </t>
  </si>
  <si>
    <t>Community Mobilization activities 
(up to 0.5%)</t>
  </si>
  <si>
    <t>ECCE</t>
  </si>
  <si>
    <t>BRC</t>
  </si>
  <si>
    <t>CRC</t>
  </si>
  <si>
    <t>Buildingless School (PS) Hill</t>
  </si>
  <si>
    <t>Buildingless School (PS) Plain</t>
  </si>
  <si>
    <t>Buildingless School (UPS) Plain</t>
  </si>
  <si>
    <t>Buildingless School (UPS) Hill</t>
  </si>
  <si>
    <t>Child Friendly Design</t>
  </si>
  <si>
    <t>Toilets Repair</t>
  </si>
  <si>
    <t>CCTV Camera, Guard Room, Visitor Room etc.</t>
  </si>
  <si>
    <t>Total Outlay</t>
  </si>
  <si>
    <t>Management &amp; MIS Cost  (3.5%)</t>
  </si>
  <si>
    <t>Learning Enhancement Prog  (2%)</t>
  </si>
  <si>
    <t>Community Mobilisation (0.5%)</t>
  </si>
  <si>
    <t>Total  Mgt. Cost (Mgt + LEP + Com Mob) 6%</t>
  </si>
  <si>
    <t>Civil Work  (33%)</t>
  </si>
  <si>
    <t>Medical care/contingencies @ Rs.1250/- per child</t>
  </si>
  <si>
    <t>Outlay Proposed for 2017-18</t>
  </si>
  <si>
    <t>Outlay Recommended for 2017-18</t>
  </si>
  <si>
    <t>2016-17</t>
  </si>
  <si>
    <t>Year 2016-17</t>
  </si>
  <si>
    <t>Total  Mgt. Cost (Mgt + LEP + Com. Mob) 6%</t>
  </si>
  <si>
    <t>Total Approved 2016-17</t>
  </si>
  <si>
    <t>Exp up to January 2017</t>
  </si>
  <si>
    <t>Exp Till March 2017</t>
  </si>
  <si>
    <t>Saving</t>
  </si>
  <si>
    <t>Difference (REMS State)</t>
  </si>
  <si>
    <t>After Difference (REMS State)</t>
  </si>
  <si>
    <t>Boys Toilet/Urinals Hill (Additional)</t>
  </si>
  <si>
    <t>Warden @ 70000/-</t>
  </si>
  <si>
    <t>3 Part time teachers @7000/-</t>
  </si>
  <si>
    <t>2 Support Staff @7000/-</t>
  </si>
  <si>
    <t>Head Cook @6000/- and 1 Asst Cook @ Rs. 6000/- per month per cook</t>
  </si>
  <si>
    <t>Unit 
Cost</t>
  </si>
  <si>
    <t>Additional Class Room (Plain Area)</t>
  </si>
  <si>
    <t>(b) Number of schools</t>
  </si>
  <si>
    <t>Any Other (Annual Toilet Maintenance under Swacch Bharat Abhiyan)</t>
  </si>
  <si>
    <t xml:space="preserve">Cell : </t>
  </si>
  <si>
    <t>Display Values</t>
  </si>
  <si>
    <t>District Name</t>
  </si>
  <si>
    <t>Values</t>
  </si>
  <si>
    <t>Academic Support through Block Resource Centre/ BRC</t>
  </si>
  <si>
    <t>Almora</t>
  </si>
  <si>
    <t>Bageshwar</t>
  </si>
  <si>
    <t>Chamoli</t>
  </si>
  <si>
    <t>Champawat</t>
  </si>
  <si>
    <t>Dehradun</t>
  </si>
  <si>
    <t>Haridwar</t>
  </si>
  <si>
    <t>Nainital</t>
  </si>
  <si>
    <t>Pauri</t>
  </si>
  <si>
    <t>Pithoragarh</t>
  </si>
  <si>
    <t>Rudraprayag</t>
  </si>
  <si>
    <t>Tehri</t>
  </si>
  <si>
    <t>USNagar</t>
  </si>
  <si>
    <t>Uttarkashi</t>
  </si>
  <si>
    <t>State</t>
  </si>
  <si>
    <t>Mgt.cost</t>
  </si>
  <si>
    <t>LEP</t>
  </si>
  <si>
    <t>CM</t>
  </si>
  <si>
    <t>S. No</t>
  </si>
  <si>
    <t>Districts</t>
  </si>
  <si>
    <t>SOCIAL CATEGORY GROUP</t>
  </si>
  <si>
    <t>Physical items Approved</t>
  </si>
  <si>
    <t>No. of KGBVs</t>
  </si>
  <si>
    <t>Outlay approved</t>
  </si>
  <si>
    <t>Civil Works (Fresh)</t>
  </si>
  <si>
    <t>New Schools</t>
  </si>
  <si>
    <t>Teachers</t>
  </si>
  <si>
    <t>109 Scheduled Tribes (25% and above)</t>
  </si>
  <si>
    <t>61 Scheduled Castes (25% and above)</t>
  </si>
  <si>
    <t>121 PMO's Minority Districts</t>
  </si>
  <si>
    <t>88 Muslim Concentration (20% and above)</t>
  </si>
  <si>
    <t xml:space="preserve">88 LWE Affected Districts </t>
  </si>
  <si>
    <t>New PS Buildings</t>
  </si>
  <si>
    <t>New UPS Buildings</t>
  </si>
  <si>
    <t>ACR</t>
  </si>
  <si>
    <t>ACR in lieu of upgraded Primary School</t>
  </si>
  <si>
    <t>ACR in lieu of upgraded Upper Primary School</t>
  </si>
  <si>
    <t>All Toilets (including girls toilets)</t>
  </si>
  <si>
    <t>Girls Toilets</t>
  </si>
  <si>
    <t xml:space="preserve">PS </t>
  </si>
  <si>
    <t>Residential schools</t>
  </si>
  <si>
    <t>Residential hostel</t>
  </si>
  <si>
    <t>Integration of Class VIII with UPS</t>
  </si>
  <si>
    <t>New teachers for new schools</t>
  </si>
  <si>
    <t>Additional teach. Against excess enrolment</t>
  </si>
  <si>
    <t>Part Time Instructors</t>
  </si>
  <si>
    <t>Teachers Training</t>
  </si>
  <si>
    <t>Uniforms</t>
  </si>
  <si>
    <t>Text books</t>
  </si>
  <si>
    <t>Total financial outlay of SSA</t>
  </si>
  <si>
    <t xml:space="preserve">KGBV Outlay </t>
  </si>
  <si>
    <t xml:space="preserve">Total Outlay </t>
  </si>
  <si>
    <t>State total</t>
  </si>
  <si>
    <t>% w.r.t Approvals for the whole state</t>
  </si>
  <si>
    <t>Categorywise Total and % against State Allocation</t>
  </si>
  <si>
    <t>ST (25% and above)</t>
  </si>
  <si>
    <t>%  ST Allocation</t>
  </si>
  <si>
    <t>SC (25% and above)</t>
  </si>
  <si>
    <t>%  SC Allocation</t>
  </si>
  <si>
    <t>PMO's 121 Minority Districts</t>
  </si>
  <si>
    <t>% PMO's 121 Minority Allocation</t>
  </si>
  <si>
    <t>Muslim Concentration (20% and above)</t>
  </si>
  <si>
    <t>% Muslim  Allocation</t>
  </si>
  <si>
    <t>LWE Affected Districts (20% and above)</t>
  </si>
  <si>
    <t>% LWE  Affected Districts Allocation</t>
  </si>
  <si>
    <t>Not recommended</t>
  </si>
  <si>
    <t xml:space="preserve">S. No. </t>
  </si>
  <si>
    <t xml:space="preserve">Particulars </t>
  </si>
  <si>
    <t>Amount Rs. in Crore</t>
  </si>
  <si>
    <t>Amount Rs. in Lakh</t>
  </si>
  <si>
    <t xml:space="preserve">Approved outlay for the year 2016-17 </t>
  </si>
  <si>
    <t xml:space="preserve">Opening balance with State as on 01/04/2016 </t>
  </si>
  <si>
    <t xml:space="preserve">Actual outlay size (after deducting opening bal.) </t>
  </si>
  <si>
    <t xml:space="preserve">Status of GOI releases  during 2016-17  </t>
  </si>
  <si>
    <t>Adhoc Funds (Released)</t>
  </si>
  <si>
    <r>
      <t>Balance of 1</t>
    </r>
    <r>
      <rPr>
        <vertAlign val="superscript"/>
        <sz val="12"/>
        <rFont val="Cambria"/>
        <family val="1"/>
      </rPr>
      <t>st</t>
    </r>
    <r>
      <rPr>
        <sz val="12"/>
        <rFont val="Cambria"/>
        <family val="1"/>
      </rPr>
      <t xml:space="preserve"> installment (Released)</t>
    </r>
  </si>
  <si>
    <r>
      <t>2</t>
    </r>
    <r>
      <rPr>
        <vertAlign val="superscript"/>
        <sz val="12"/>
        <rFont val="Cambria"/>
        <family val="1"/>
      </rPr>
      <t>nd</t>
    </r>
    <r>
      <rPr>
        <sz val="12"/>
        <rFont val="Cambria"/>
        <family val="1"/>
      </rPr>
      <t xml:space="preserve">  installment </t>
    </r>
  </si>
  <si>
    <t>Total Releases</t>
  </si>
  <si>
    <t xml:space="preserve">Current year’s proposal (2017-18) </t>
  </si>
  <si>
    <t xml:space="preserve">Current year’s recommendations (2017-18) </t>
  </si>
  <si>
    <t>GOI Share of current year's recommendation</t>
  </si>
  <si>
    <t xml:space="preserve">                                                                                                                   </t>
  </si>
  <si>
    <t>Financial Statement Showing Central Share Release, State Share Release,                                                                         Unspent Balance and Outstanding Advances</t>
  </si>
  <si>
    <t>(Rs. in Crores)</t>
  </si>
  <si>
    <t>Unspent Balance as on 01/04/2016</t>
  </si>
  <si>
    <t>Outstanding Advances as on 01/04/2016</t>
  </si>
  <si>
    <t>Allocation</t>
  </si>
  <si>
    <t>Central Share Released</t>
  </si>
  <si>
    <t>State Share Released</t>
  </si>
  <si>
    <t>General</t>
  </si>
  <si>
    <t>Capital</t>
  </si>
  <si>
    <t>Category</t>
  </si>
  <si>
    <t>Financial Recommendation                        for 2017-18</t>
  </si>
  <si>
    <t xml:space="preserve">% </t>
  </si>
  <si>
    <t>Access &amp; Retention</t>
  </si>
  <si>
    <t>Residential Schools</t>
  </si>
  <si>
    <t>Residential Hostels</t>
  </si>
  <si>
    <t>Reimbursement of Fee against 25% admission under Section 12(1)(c) of RTE Act 2009 (Entry Level) subject to upper limit of 20% of AWP&amp;B guidelines issued by MHRD</t>
  </si>
  <si>
    <t>Quality</t>
  </si>
  <si>
    <t>Teacher's Salary</t>
  </si>
  <si>
    <t>Free Text books</t>
  </si>
  <si>
    <t xml:space="preserve">Special training </t>
  </si>
  <si>
    <t>Teachers’ Training</t>
  </si>
  <si>
    <t>TLE for new schools</t>
  </si>
  <si>
    <t>Teachers Grant</t>
  </si>
  <si>
    <t>Innovative Activities</t>
  </si>
  <si>
    <t>Libraries in schools</t>
  </si>
  <si>
    <t>Innovation for CAL</t>
  </si>
  <si>
    <t>Equity</t>
  </si>
  <si>
    <t>IE</t>
  </si>
  <si>
    <t>Community Mobilization</t>
  </si>
  <si>
    <t>Infrastructure Development</t>
  </si>
  <si>
    <t>Civil Works</t>
  </si>
  <si>
    <t xml:space="preserve">Programme Management </t>
  </si>
  <si>
    <t>Gender</t>
  </si>
  <si>
    <t>KGBV</t>
  </si>
  <si>
    <t xml:space="preserve">Grand Total </t>
  </si>
  <si>
    <t>Rs. in lakhs</t>
  </si>
  <si>
    <t>S. No.</t>
  </si>
  <si>
    <t>Activities</t>
  </si>
  <si>
    <t>Proposal (2017-18)</t>
  </si>
  <si>
    <t>Recommendations (2017-18)</t>
  </si>
  <si>
    <t>Spill over</t>
  </si>
  <si>
    <t>Fresh</t>
  </si>
  <si>
    <t>Fin</t>
  </si>
  <si>
    <t>Category-1</t>
  </si>
  <si>
    <t xml:space="preserve">Reimbursement under Section 12(1)(c) </t>
  </si>
  <si>
    <t xml:space="preserve">Free Text Books </t>
  </si>
  <si>
    <t>a.      Primary</t>
  </si>
  <si>
    <t>Recommended as proposed.</t>
  </si>
  <si>
    <t xml:space="preserve">b.      Upper Primary </t>
  </si>
  <si>
    <t>c.      Large Print Book</t>
  </si>
  <si>
    <t>d.      Braille Book</t>
  </si>
  <si>
    <t>Free Uniform</t>
  </si>
  <si>
    <t>Residential School/ Hostel</t>
  </si>
  <si>
    <t>Recommended as appraised.</t>
  </si>
  <si>
    <t>Repairs to School Buildings</t>
  </si>
  <si>
    <t>(a) Maintenance Grant</t>
  </si>
  <si>
    <t>Recommended as admissible.</t>
  </si>
  <si>
    <t>(b) Swacchh Vidyalaya</t>
  </si>
  <si>
    <t>Covered under School Maintenance  grant</t>
  </si>
  <si>
    <t>a. Project Management</t>
  </si>
  <si>
    <t>b. Finance</t>
  </si>
  <si>
    <t xml:space="preserve">Covered Under Project Management and Overall allocation </t>
  </si>
  <si>
    <t>Category-2</t>
  </si>
  <si>
    <t>Transport / Escort facility</t>
  </si>
  <si>
    <t>Special Training for Age appropriate addmission of OoSC</t>
  </si>
  <si>
    <t>a. 12 months</t>
  </si>
  <si>
    <t xml:space="preserve">Residential continuing from previous year </t>
  </si>
  <si>
    <t xml:space="preserve">a. 12 months </t>
  </si>
  <si>
    <t>Non Residential (Fresh)</t>
  </si>
  <si>
    <t>a. 10 Months</t>
  </si>
  <si>
    <t>NonResidential continuing from previous year</t>
  </si>
  <si>
    <t>a. 9 Months</t>
  </si>
  <si>
    <t>Seasonal Hostel (Residential)</t>
  </si>
  <si>
    <t>Seasonal Hostel (Non Residential)</t>
  </si>
  <si>
    <t>a. 9 months</t>
  </si>
  <si>
    <t>Teacher Training</t>
  </si>
  <si>
    <t>Academic Support through BRC/CRC</t>
  </si>
  <si>
    <t>a)     BRC</t>
  </si>
  <si>
    <t>b)     CRC</t>
  </si>
  <si>
    <t>Learning Enhancement Programme (LEP)</t>
  </si>
  <si>
    <t>a. Innovation fund for CAL</t>
  </si>
  <si>
    <t>b. Rashtriya Avishkar Abhiyan (RAA)</t>
  </si>
  <si>
    <t xml:space="preserve">This acitvity is support under CAL </t>
  </si>
  <si>
    <t>Library</t>
  </si>
  <si>
    <t>Teacher Grant</t>
  </si>
  <si>
    <t>TLE for New Schools</t>
  </si>
  <si>
    <t>a. REMS</t>
  </si>
  <si>
    <t>b. ABEAS in School</t>
  </si>
  <si>
    <t>a. Innovation</t>
  </si>
  <si>
    <t>b. Pade Bharat Bade Bharat (PBBB)</t>
  </si>
  <si>
    <t>Community Mobilization (0.5%)</t>
  </si>
  <si>
    <t>Category-3</t>
  </si>
  <si>
    <t>Teacher Salary</t>
  </si>
  <si>
    <t>New Schools (Building)</t>
  </si>
  <si>
    <t>Additional Classrooms (ACR)</t>
  </si>
  <si>
    <t xml:space="preserve">Block Resource Centers </t>
  </si>
  <si>
    <t>HM Room</t>
  </si>
  <si>
    <t>Residential Schools (Building)</t>
  </si>
  <si>
    <t>Toilets &amp; Drinking Water</t>
  </si>
  <si>
    <t>Furniture</t>
  </si>
  <si>
    <t>a.  Boundary Walls</t>
  </si>
  <si>
    <t>b.  Ramps</t>
  </si>
  <si>
    <t>c.  Electrification</t>
  </si>
  <si>
    <t>d.  Augumentation of training facility in BRC  &amp; CFE</t>
  </si>
  <si>
    <t xml:space="preserve">School and Social Mapping: </t>
  </si>
  <si>
    <t xml:space="preserve">Opening new Primary Schools: </t>
  </si>
  <si>
    <t>Opening Upper Primary Schools/sessions/ Upgradation</t>
  </si>
  <si>
    <t>Conversion of EGS Centres into schools:</t>
  </si>
  <si>
    <t>All EGS already converted in Schools</t>
  </si>
  <si>
    <t>SIEMAT</t>
  </si>
  <si>
    <t>One time grant</t>
  </si>
  <si>
    <t>NPEGEL</t>
  </si>
  <si>
    <t xml:space="preserve">Activity Closed </t>
  </si>
  <si>
    <t>Grand Total</t>
  </si>
  <si>
    <t>Mgt.</t>
  </si>
  <si>
    <t>(b)Vedic Pathshala</t>
  </si>
  <si>
    <t>SNo.</t>
  </si>
  <si>
    <t>Outlay approved by PAB (including spillover)-2015-16</t>
  </si>
  <si>
    <t>Outlay approved by PAB (including spillover)-2016-17</t>
  </si>
  <si>
    <t>Achievement upto                   Dec. 2017</t>
  </si>
  <si>
    <t>% against outlay-2016-17</t>
  </si>
  <si>
    <t>Proposed Outlay             2017-18</t>
  </si>
  <si>
    <t>Recommended Outlay    2017-18</t>
  </si>
  <si>
    <t>Textbooks</t>
  </si>
  <si>
    <t>4 (a)</t>
  </si>
  <si>
    <t>4 (b)</t>
  </si>
  <si>
    <t>Major Repairs</t>
  </si>
  <si>
    <t>12 (a)</t>
  </si>
  <si>
    <t>BRC/URC</t>
  </si>
  <si>
    <t>12 (b)</t>
  </si>
  <si>
    <t>Capital Head (All civil works under SSA &amp; KGBV)</t>
  </si>
  <si>
    <t>General Head</t>
  </si>
  <si>
    <t>Capital Head</t>
  </si>
  <si>
    <t>Head</t>
  </si>
  <si>
    <t>Outlay Proposed</t>
  </si>
  <si>
    <t>Outlay Recommended</t>
  </si>
  <si>
    <t>Spillover</t>
  </si>
  <si>
    <t>Not recommended as not covered under SSA norms</t>
  </si>
  <si>
    <t xml:space="preserve">Progress and Expenditure for AWP&amp;B  2016-17
</t>
  </si>
  <si>
    <t>State:</t>
  </si>
  <si>
    <t>Progress of  2016-2017</t>
  </si>
  <si>
    <t>Intervention</t>
  </si>
  <si>
    <t>Sanctioned in 2016-17</t>
  </si>
  <si>
    <t>Anticipated Achievement upto   March 2017</t>
  </si>
  <si>
    <t>Cumulative upto March 2017 with %</t>
  </si>
  <si>
    <t xml:space="preserve">Phy </t>
  </si>
  <si>
    <t>Category 1</t>
  </si>
  <si>
    <t>Residential School/ Hostels</t>
  </si>
  <si>
    <t>Category 2</t>
  </si>
  <si>
    <t xml:space="preserve">c.12 months </t>
  </si>
  <si>
    <t>9 Months</t>
  </si>
  <si>
    <t>(c) 6 and 3 months(seasonal hostel)</t>
  </si>
  <si>
    <t>Seasonal Day Care Centre (Non Residential)</t>
  </si>
  <si>
    <t>(d) 4 months (Mingrant children)</t>
  </si>
  <si>
    <t xml:space="preserve">b.  Pade Bharat Bade Bharat (PBBB) </t>
  </si>
  <si>
    <t>SMC Training</t>
  </si>
  <si>
    <t>Category 3</t>
  </si>
  <si>
    <t>Additional Classrooms (ACR) / Resource Room</t>
  </si>
  <si>
    <t xml:space="preserve">Cluster Resource Centers </t>
  </si>
  <si>
    <t>Residential Schools /Hostel</t>
  </si>
  <si>
    <t xml:space="preserve">Toilets &amp; Drinking Water </t>
  </si>
  <si>
    <t>Civil Works /Hostel building</t>
  </si>
  <si>
    <t xml:space="preserve">a.  Boundary Walls </t>
  </si>
  <si>
    <t>a. Maintenance Grant</t>
  </si>
  <si>
    <t xml:space="preserve">b.  Swacchh Vidyalaya/ Cleaning of Existing Toilets </t>
  </si>
  <si>
    <t>All EGS already converted into Schools</t>
  </si>
  <si>
    <t>One Time  Grant</t>
  </si>
  <si>
    <t>Outlay Approved</t>
  </si>
  <si>
    <t>Haridwar (Roorkee)</t>
  </si>
  <si>
    <t>Udham Singh Nagar</t>
  </si>
  <si>
    <t>State/UT Name: Uttarakhand</t>
  </si>
  <si>
    <t xml:space="preserve">GOI Share of outlay as per sharing pattern (90%) </t>
  </si>
  <si>
    <r>
      <t>Additional fund allocated as per 14</t>
    </r>
    <r>
      <rPr>
        <vertAlign val="superscript"/>
        <sz val="12"/>
        <rFont val="Cambria"/>
        <family val="1"/>
      </rPr>
      <t>th</t>
    </r>
    <r>
      <rPr>
        <sz val="12"/>
        <rFont val="Cambria"/>
        <family val="1"/>
      </rPr>
      <t xml:space="preserve"> Finance Commission over 2014-15 in 2015-16 (Rs. 1733.78 Cr.) and 2016-17 (Rs. 2222.16 Cr.) </t>
    </r>
  </si>
  <si>
    <t>SSA, Uttarakhand</t>
  </si>
  <si>
    <t>P.T.A / school functions @ Rs. 300/- per child per annum</t>
  </si>
  <si>
    <t>Preparatory camps @ Rs. 300/- per child per annum</t>
  </si>
  <si>
    <t>Includes Rs. 44 lakhs for Media activities.</t>
  </si>
  <si>
    <t>Includes Rs. 5 lakhs for Media activities.</t>
  </si>
  <si>
    <t>Fund released 2016-17 &amp; Recommended outlay 2017-18 
SSA, Uttarakhand</t>
  </si>
  <si>
    <t>a. 6 Months</t>
  </si>
  <si>
    <t xml:space="preserve">Recommended as appraised (Rs. 325 lakh for CAL in existing schools and Rs. 325 lakh for RAA) </t>
  </si>
  <si>
    <t>Includes all activities of PBBB.</t>
  </si>
  <si>
    <t>Civil Works (others- Annual Toilet Maintenance under Swacch Bharat Abhiyan)</t>
  </si>
  <si>
    <t>Breakup of Interventions-2017-18-Uttarakhand</t>
  </si>
  <si>
    <t>Categorywise Outlay-2017-18-SSA, Uttarakhand</t>
  </si>
  <si>
    <t>Uttarakhand</t>
  </si>
  <si>
    <t>GoI Share (90%)</t>
  </si>
  <si>
    <t>Uttarakhand-2017-18</t>
  </si>
  <si>
    <t>State: Uttarakhand</t>
  </si>
  <si>
    <t>Opening Upper Primary Schools/Sections/upgradation of PS to UPS</t>
  </si>
  <si>
    <t>b. 6 Months</t>
  </si>
  <si>
    <t>b.  Electrification</t>
  </si>
  <si>
    <t>c.  Child Friendly Design</t>
  </si>
  <si>
    <t>Recommended as proposed (with 30% increment as per G.O.)</t>
  </si>
  <si>
    <t>Recommended as proposed (with 15% increment as per G.O.)</t>
  </si>
  <si>
    <t>Recommended as proposed (with 32% increment as per G.O.)</t>
  </si>
  <si>
    <t>Not recommended as these PTIs are not in position.</t>
  </si>
  <si>
    <t>Recommended as proposed (6 days residential)</t>
  </si>
  <si>
    <t>Recommended as proposed (10 days non-residential)</t>
  </si>
  <si>
    <t>Not recommended as these PRs are not in position.</t>
  </si>
  <si>
    <t>Recommended as appraised (Rs. 325 lakh for CAL and Rs. 325 lakh for RAA)</t>
  </si>
  <si>
    <t>Spill over not recommended.</t>
  </si>
  <si>
    <t>Costing sheet</t>
  </si>
  <si>
    <t>Revised</t>
  </si>
  <si>
    <t>Unit</t>
  </si>
  <si>
    <t>Phy</t>
  </si>
  <si>
    <t>Not recommended as appraised,</t>
  </si>
  <si>
    <t>Fresh not recommended as appraised,</t>
  </si>
  <si>
    <t>Recommended as proposed,</t>
  </si>
  <si>
    <t xml:space="preserve">Expenditure </t>
  </si>
  <si>
    <t xml:space="preserve">         </t>
  </si>
  <si>
    <t>Amount</t>
  </si>
  <si>
    <t>Proposed</t>
  </si>
  <si>
    <t>Recommended Amount</t>
  </si>
  <si>
    <t>Requirement for SCPCR @ 50/- per school</t>
  </si>
  <si>
    <t>Sub Total-1</t>
  </si>
  <si>
    <t>Research &amp; Evaluation</t>
  </si>
  <si>
    <t>Monitoring of Teacher Performance &amp; School Performance through Technological intervention(through SCERT) PINDICS</t>
  </si>
  <si>
    <t>5 % sample check of UDISE 2016-17</t>
  </si>
  <si>
    <t>Achievement Survey</t>
  </si>
  <si>
    <t>Class I-VIII</t>
  </si>
  <si>
    <t>@ Rs. 8 lakh per district</t>
  </si>
  <si>
    <t>Action Research at DIET</t>
  </si>
  <si>
    <r>
      <t> </t>
    </r>
    <r>
      <rPr>
        <b/>
        <sz val="14"/>
        <rFont val="Times New Roman"/>
        <family val="1"/>
      </rPr>
      <t>Sub Total -2</t>
    </r>
  </si>
  <si>
    <t>Supervision &amp; Monitoring</t>
  </si>
  <si>
    <t>Shala Siddhi</t>
  </si>
  <si>
    <t>@ Rs.10 per child</t>
  </si>
  <si>
    <t>Child Tracking System (Asmita)</t>
  </si>
  <si>
    <t>@Rs. 1 per child</t>
  </si>
  <si>
    <t>Baal Garna</t>
  </si>
  <si>
    <t>All Household</t>
  </si>
  <si>
    <t>@ Rs. 1 lakh per district</t>
  </si>
  <si>
    <t xml:space="preserve">Monitoring of schools and SSA activities for 95 blocks </t>
  </si>
  <si>
    <t xml:space="preserve">Monitoring of schools and SSA activities for 13 DIETs </t>
  </si>
  <si>
    <t>Sub Total -2</t>
  </si>
  <si>
    <t>GRAND TOTAL (SCPCR+State)</t>
  </si>
  <si>
    <t xml:space="preserve">State </t>
  </si>
  <si>
    <t>Mgt.Cost</t>
  </si>
  <si>
    <t>DPO+SPO</t>
  </si>
  <si>
    <t>%</t>
  </si>
  <si>
    <t>Class I &amp; II</t>
  </si>
  <si>
    <t>Class III to V</t>
  </si>
  <si>
    <t>Class VI to VIII</t>
  </si>
  <si>
    <t>Management Cost, LEP and CM (%) - SSA, Uttarakhand</t>
  </si>
  <si>
    <t>Residential Hostel (100 children)</t>
  </si>
  <si>
    <t>Residential Hostels (50 children)</t>
  </si>
  <si>
    <t>Category-I (138.70) - GOI - 124.83 (15.05%)</t>
  </si>
  <si>
    <t>Category-II (144.62) - GOI -130.15 (15.69%)</t>
  </si>
  <si>
    <t>Total Category I &amp; II (283.32) - GOI - 254.99</t>
  </si>
  <si>
    <t>Outlay approved by PAB (including spillover)</t>
  </si>
  <si>
    <t>Anticipated Achievement                                    upto March 2017</t>
  </si>
  <si>
    <t>Not recommended as appraised.</t>
  </si>
  <si>
    <t>Proposal &amp; Recommendation for 2017-18 - Uttarakhand</t>
  </si>
  <si>
    <t>v330</t>
  </si>
</sst>
</file>

<file path=xl/styles.xml><?xml version="1.0" encoding="utf-8"?>
<styleSheet xmlns="http://schemas.openxmlformats.org/spreadsheetml/2006/main">
  <numFmts count="32">
    <numFmt numFmtId="5" formatCode="&quot;₹&quot;\ #,##0;&quot;₹&quot;\ \-#,##0"/>
    <numFmt numFmtId="41" formatCode="_ * #,##0_ ;_ * \-#,##0_ ;_ * &quot;-&quot;_ ;_ @_ "/>
    <numFmt numFmtId="43" formatCode="_ * #,##0.00_ ;_ * \-#,##0.00_ ;_ * &quot;-&quot;??_ ;_ @_ "/>
    <numFmt numFmtId="164" formatCode="_ &quot;Rs.&quot;\ * #,##0.00_ ;_ &quot;Rs.&quot;\ * \-#,##0.00_ ;_ &quot;Rs.&quot;\ * &quot;-&quot;??_ ;_ @_ "/>
    <numFmt numFmtId="165" formatCode="&quot;$&quot;#,##0_);\(&quot;$&quot;#,##0\)"/>
    <numFmt numFmtId="166" formatCode="_(* #,##0.00_);_(* \(#,##0.00\);_(* &quot;-&quot;??_);_(@_)"/>
    <numFmt numFmtId="167" formatCode="0.000"/>
    <numFmt numFmtId="168" formatCode="&quot;$&quot;#,##0.00;[Red]\-&quot;$&quot;#,##0.00"/>
    <numFmt numFmtId="169" formatCode="_-* #,##0.00\ &quot;€&quot;_-;\-* #,##0.00\ &quot;€&quot;_-;_-* &quot;-&quot;??\ &quot;€&quot;_-;_-@_-"/>
    <numFmt numFmtId="170" formatCode="_-* #,##0\ _F_-;\-* #,##0\ _F_-;_-* &quot;-&quot;\ _F_-;_-@_-"/>
    <numFmt numFmtId="171" formatCode="_-* #,##0.00\ _F_-;\-* #,##0.00\ _F_-;_-* &quot;-&quot;??\ _F_-;_-@_-"/>
    <numFmt numFmtId="172" formatCode="#,##0.00000000;[Red]\-#,##0.00000000"/>
    <numFmt numFmtId="173" formatCode="_ &quot;Fr.&quot;\ * #,##0_ ;_ &quot;Fr.&quot;\ * \-#,##0_ ;_ &quot;Fr.&quot;\ * &quot;-&quot;_ ;_ @_ "/>
    <numFmt numFmtId="174" formatCode="_ &quot;Fr.&quot;\ * #,##0.00_ ;_ &quot;Fr.&quot;\ * \-#,##0.00_ ;_ &quot;Fr.&quot;\ * &quot;-&quot;??_ ;_ @_ "/>
    <numFmt numFmtId="175" formatCode="_-&quot;$&quot;* #,##0_-;\-&quot;$&quot;* #,##0_-;_-&quot;$&quot;* &quot;-&quot;_-;_-@_-"/>
    <numFmt numFmtId="176" formatCode="_-&quot;$&quot;* #,##0.00_-;\-&quot;$&quot;* #,##0.00_-;_-&quot;$&quot;* &quot;-&quot;??_-;_-@_-"/>
    <numFmt numFmtId="177" formatCode="&quot;\&quot;#,##0.00;[Red]&quot;\&quot;\-#,##0.00"/>
    <numFmt numFmtId="178" formatCode="&quot;\&quot;#,##0;[Red]&quot;\&quot;\-#,##0"/>
    <numFmt numFmtId="179" formatCode="_-\$* #,##0_-;&quot;-$&quot;* #,##0_-;_-\$* \-_-;_-@_-"/>
    <numFmt numFmtId="180" formatCode="\\#,##0.00;[Red]&quot;\-&quot;#,##0.00"/>
    <numFmt numFmtId="181" formatCode="mm/dd/yy"/>
    <numFmt numFmtId="182" formatCode="&quot;On&quot;;&quot;On&quot;;&quot;Off&quot;"/>
    <numFmt numFmtId="183" formatCode="_ &quot;रु&quot;\ * #,##0.00_ ;_ &quot;रु&quot;\ * \-#,##0.00_ ;_ &quot;रु&quot;\ * &quot;-&quot;??_ ;_ @_ "/>
    <numFmt numFmtId="184" formatCode="0.00000"/>
    <numFmt numFmtId="185" formatCode="0.000000"/>
    <numFmt numFmtId="186" formatCode="_ * #,##0_ ;_ * \-#,##0_ ;_ * &quot;-&quot;???_ ;_ @_ "/>
    <numFmt numFmtId="187" formatCode="0.0000"/>
    <numFmt numFmtId="188" formatCode="_(* #,##0_);_(* \(#,##0\);_(* &quot;-&quot;??_);_(@_)"/>
    <numFmt numFmtId="189" formatCode="_ * #,##0_ ;_ * \-#,##0_ ;_ * &quot;-&quot;??_ ;_ @_ "/>
    <numFmt numFmtId="190" formatCode="&quot;$&quot;#,##0.0000_);\(&quot;$&quot;#,##0.0000\)"/>
    <numFmt numFmtId="191" formatCode="&quot;$&quot;#,##0.00"/>
    <numFmt numFmtId="192" formatCode="0.0"/>
  </numFmts>
  <fonts count="154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7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sz val="11"/>
      <color indexed="9"/>
      <name val="Calibri"/>
      <family val="2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sz val="7"/>
      <name val="Helv"/>
    </font>
    <font>
      <sz val="12"/>
      <name val="Tms Rmn"/>
    </font>
    <font>
      <b/>
      <sz val="10"/>
      <name val="MS Sans Serif"/>
      <family val="2"/>
    </font>
    <font>
      <sz val="12"/>
      <name val="¹UAAA¼"/>
      <family val="3"/>
      <charset val="129"/>
    </font>
    <font>
      <sz val="8"/>
      <name val="Arial"/>
      <family val="2"/>
    </font>
    <font>
      <b/>
      <sz val="12"/>
      <color indexed="9"/>
      <name val="Tms Rmn"/>
    </font>
    <font>
      <b/>
      <sz val="12"/>
      <name val="Arial"/>
      <family val="2"/>
    </font>
    <font>
      <u/>
      <sz val="10"/>
      <color indexed="12"/>
      <name val="Arial"/>
      <family val="2"/>
    </font>
    <font>
      <sz val="14"/>
      <name val="Arjun"/>
    </font>
    <font>
      <sz val="7"/>
      <name val="Small Fonts"/>
      <family val="2"/>
    </font>
    <font>
      <sz val="10"/>
      <name val="Courier"/>
      <family val="3"/>
    </font>
    <font>
      <sz val="7"/>
      <color indexed="10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?"/>
      <family val="3"/>
    </font>
    <font>
      <sz val="11"/>
      <name val="‚l‚r ‚oƒSƒVƒbƒN"/>
      <family val="3"/>
    </font>
    <font>
      <sz val="11"/>
      <name val="‚l‚r ‚oƒSƒVƒbƒN"/>
      <family val="3"/>
      <charset val="128"/>
    </font>
    <font>
      <sz val="12"/>
      <name val="¹UAAA¼"/>
      <family val="3"/>
    </font>
    <font>
      <sz val="14"/>
      <name val="Cordia New"/>
      <family val="2"/>
    </font>
    <font>
      <sz val="10"/>
      <name val="MS Serif"/>
      <family val="1"/>
    </font>
    <font>
      <sz val="10"/>
      <color indexed="16"/>
      <name val="MS Serif"/>
      <family val="1"/>
    </font>
    <font>
      <sz val="10"/>
      <name val="Arial"/>
      <family val="2"/>
    </font>
    <font>
      <sz val="8"/>
      <name val="Helv"/>
    </font>
    <font>
      <b/>
      <sz val="8"/>
      <color indexed="8"/>
      <name val="Helv"/>
    </font>
    <font>
      <sz val="11"/>
      <color indexed="8"/>
      <name val="Calibri"/>
      <family val="2"/>
    </font>
    <font>
      <b/>
      <sz val="15"/>
      <color indexed="54"/>
      <name val="Calibri"/>
      <family val="2"/>
    </font>
    <font>
      <b/>
      <sz val="13"/>
      <color indexed="54"/>
      <name val="Calibri"/>
      <family val="2"/>
    </font>
    <font>
      <b/>
      <sz val="11"/>
      <color indexed="54"/>
      <name val="Calibri"/>
      <family val="2"/>
    </font>
    <font>
      <b/>
      <sz val="18"/>
      <color indexed="54"/>
      <name val="Cambria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0"/>
      <name val="Times New Roman"/>
      <family val="1"/>
    </font>
    <font>
      <sz val="10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sz val="10"/>
      <name val="Times New Roman"/>
      <family val="1"/>
    </font>
    <font>
      <u/>
      <sz val="10"/>
      <color theme="10"/>
      <name val="Arial"/>
      <family val="2"/>
    </font>
    <font>
      <b/>
      <sz val="17"/>
      <name val="Cambria"/>
      <family val="1"/>
      <scheme val="major"/>
    </font>
    <font>
      <sz val="17"/>
      <name val="Cambria"/>
      <family val="1"/>
      <scheme val="major"/>
    </font>
    <font>
      <b/>
      <sz val="15"/>
      <name val="Cambria"/>
      <family val="1"/>
      <scheme val="major"/>
    </font>
    <font>
      <sz val="15"/>
      <name val="Cambria"/>
      <family val="1"/>
      <scheme val="major"/>
    </font>
    <font>
      <b/>
      <i/>
      <sz val="15"/>
      <name val="Cambria"/>
      <family val="1"/>
      <scheme val="major"/>
    </font>
    <font>
      <b/>
      <i/>
      <sz val="12"/>
      <name val="Cambria"/>
      <family val="1"/>
      <scheme val="major"/>
    </font>
    <font>
      <sz val="9"/>
      <name val="Times New Roman"/>
      <family val="1"/>
    </font>
    <font>
      <sz val="11"/>
      <color theme="1"/>
      <name val="Calibri"/>
      <family val="2"/>
      <charset val="1"/>
      <scheme val="minor"/>
    </font>
    <font>
      <b/>
      <sz val="15"/>
      <name val="Times New Roman"/>
      <family val="1"/>
    </font>
    <font>
      <sz val="10"/>
      <name val="Calibri"/>
      <family val="2"/>
      <scheme val="minor"/>
    </font>
    <font>
      <i/>
      <sz val="12"/>
      <name val="Cambria"/>
      <family val="1"/>
      <scheme val="major"/>
    </font>
    <font>
      <sz val="10"/>
      <name val="Arial"/>
      <family val="2"/>
    </font>
    <font>
      <sz val="10"/>
      <name val="Calibri"/>
      <family val="2"/>
    </font>
    <font>
      <sz val="11"/>
      <name val="Calibri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6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Wingdings"/>
      <charset val="2"/>
    </font>
    <font>
      <sz val="9"/>
      <color rgb="FF000000"/>
      <name val="Times New Roman"/>
      <family val="1"/>
    </font>
    <font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Frutiger LT Std 57 Cn"/>
      <family val="2"/>
    </font>
    <font>
      <sz val="11"/>
      <color indexed="8"/>
      <name val="Calibri"/>
      <family val="2"/>
      <charset val="1"/>
    </font>
    <font>
      <b/>
      <sz val="10"/>
      <color theme="1"/>
      <name val="Frutiger LT Std 57 Cn"/>
      <family val="2"/>
    </font>
    <font>
      <sz val="10"/>
      <name val="MS Sans Serif"/>
      <family val="2"/>
    </font>
    <font>
      <sz val="10"/>
      <name val="Arial"/>
      <family val="2"/>
      <charset val="1"/>
    </font>
    <font>
      <b/>
      <sz val="10"/>
      <color indexed="8"/>
      <name val="Frutiger LT Std 57 Cn"/>
      <family val="2"/>
    </font>
    <font>
      <vertAlign val="superscript"/>
      <sz val="10"/>
      <color theme="1"/>
      <name val="Frutiger LT Std 57 Cn"/>
      <family val="2"/>
    </font>
    <font>
      <sz val="12"/>
      <color theme="1"/>
      <name val="Times New Roman"/>
      <family val="1"/>
    </font>
    <font>
      <sz val="10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2"/>
      <color theme="1"/>
      <name val="Times New Roman"/>
      <family val="1"/>
    </font>
    <font>
      <b/>
      <sz val="12"/>
      <name val="Cambria"/>
      <family val="1"/>
    </font>
    <font>
      <sz val="11"/>
      <name val="Calibri"/>
      <family val="2"/>
      <scheme val="minor"/>
    </font>
    <font>
      <b/>
      <sz val="11"/>
      <name val="Cambria"/>
      <family val="1"/>
    </font>
    <font>
      <sz val="12"/>
      <name val="Cambria"/>
      <family val="1"/>
    </font>
    <font>
      <b/>
      <sz val="11"/>
      <name val="Times New Roman"/>
      <family val="1"/>
    </font>
    <font>
      <vertAlign val="superscript"/>
      <sz val="12"/>
      <name val="Cambria"/>
      <family val="1"/>
    </font>
    <font>
      <b/>
      <sz val="11"/>
      <name val="Calibri"/>
      <family val="2"/>
      <scheme val="minor"/>
    </font>
    <font>
      <b/>
      <sz val="22"/>
      <name val="Times New Roman"/>
      <family val="1"/>
    </font>
    <font>
      <sz val="11"/>
      <name val="Cambria"/>
      <family val="1"/>
      <scheme val="maj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2"/>
      <name val="Cambria"/>
      <family val="1"/>
      <scheme val="major"/>
    </font>
    <font>
      <b/>
      <sz val="16"/>
      <name val="Times New Roman"/>
      <family val="1"/>
    </font>
    <font>
      <b/>
      <sz val="14"/>
      <name val="Times New Roman"/>
      <family val="1"/>
    </font>
    <font>
      <sz val="14"/>
      <color theme="1"/>
      <name val="Calibri"/>
      <family val="2"/>
      <scheme val="minor"/>
    </font>
    <font>
      <sz val="14"/>
      <name val="Times New Roman"/>
      <family val="1"/>
    </font>
    <font>
      <b/>
      <sz val="14"/>
      <color rgb="FFFF0000"/>
      <name val="Times New Roman"/>
      <family val="1"/>
    </font>
    <font>
      <sz val="14"/>
      <color rgb="FFFF0000"/>
      <name val="Times New Roman"/>
      <family val="1"/>
    </font>
    <font>
      <b/>
      <sz val="14"/>
      <color theme="1"/>
      <name val="Calibri"/>
      <family val="2"/>
      <scheme val="minor"/>
    </font>
    <font>
      <sz val="14"/>
      <color rgb="FFFF0000"/>
      <name val="Calibri"/>
      <family val="2"/>
      <scheme val="minor"/>
    </font>
    <font>
      <sz val="13"/>
      <name val="Times New Roman"/>
      <family val="1"/>
    </font>
    <font>
      <b/>
      <sz val="14"/>
      <color theme="1"/>
      <name val="Times New Roman"/>
      <family val="1"/>
    </font>
    <font>
      <b/>
      <sz val="14"/>
      <color rgb="FF000000"/>
      <name val="Times New Roman"/>
      <family val="1"/>
    </font>
    <font>
      <sz val="12"/>
      <color rgb="FF000000"/>
      <name val="Times New Roman"/>
      <family val="1"/>
    </font>
    <font>
      <b/>
      <sz val="12"/>
      <color rgb="FF000000"/>
      <name val="Times New Roman"/>
      <family val="1"/>
    </font>
    <font>
      <b/>
      <sz val="16"/>
      <color rgb="FF000000"/>
      <name val="Times New Roman"/>
      <family val="1"/>
    </font>
    <font>
      <sz val="18"/>
      <color rgb="FF000000"/>
      <name val="Times New Roman"/>
      <family val="1"/>
    </font>
    <font>
      <b/>
      <sz val="18"/>
      <color rgb="FF000000"/>
      <name val="Times New Roman"/>
      <family val="1"/>
    </font>
    <font>
      <sz val="11"/>
      <name val="Arial"/>
      <family val="2"/>
    </font>
    <font>
      <b/>
      <sz val="16"/>
      <color theme="1"/>
      <name val="Calibri"/>
      <family val="2"/>
      <scheme val="minor"/>
    </font>
    <font>
      <b/>
      <sz val="15"/>
      <name val="Arial"/>
      <family val="2"/>
    </font>
    <font>
      <b/>
      <sz val="17"/>
      <name val="Arial"/>
      <family val="2"/>
    </font>
    <font>
      <sz val="15"/>
      <name val="Arial"/>
      <family val="2"/>
    </font>
    <font>
      <sz val="12"/>
      <name val="Arial"/>
      <family val="2"/>
    </font>
    <font>
      <sz val="15"/>
      <color rgb="FFFF0000"/>
      <name val="Arial"/>
      <family val="2"/>
    </font>
    <font>
      <b/>
      <i/>
      <sz val="15"/>
      <name val="Arial"/>
      <family val="2"/>
    </font>
    <font>
      <sz val="17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sz val="14"/>
      <name val="Calibri"/>
      <family val="2"/>
      <scheme val="minor"/>
    </font>
    <font>
      <b/>
      <sz val="10"/>
      <name val="Calibri"/>
      <family val="2"/>
      <scheme val="minor"/>
    </font>
    <font>
      <b/>
      <sz val="7"/>
      <name val="Times New Roman"/>
      <family val="1"/>
    </font>
    <font>
      <sz val="7"/>
      <name val="Times New Roman"/>
      <family val="1"/>
    </font>
    <font>
      <b/>
      <i/>
      <sz val="7"/>
      <name val="Times New Roman"/>
      <family val="1"/>
    </font>
    <font>
      <sz val="11"/>
      <color theme="1"/>
      <name val="Cambria"/>
      <family val="1"/>
      <scheme val="major"/>
    </font>
  </fonts>
  <fills count="4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43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22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8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14"/>
      </patternFill>
    </fill>
    <fill>
      <patternFill patternType="solid">
        <fgColor indexed="57"/>
      </patternFill>
    </fill>
    <fill>
      <patternFill patternType="solid">
        <fgColor indexed="40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CEFEDB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00B0F0"/>
        <bgColor indexed="64"/>
      </patternFill>
    </fill>
  </fills>
  <borders count="87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11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4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11"/>
      </top>
      <bottom style="double">
        <color indexed="1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 style="hair">
        <color theme="1" tint="0.499984740745262"/>
      </left>
      <right style="hair">
        <color theme="1" tint="0.499984740745262"/>
      </right>
      <top style="hair">
        <color theme="1" tint="0.499984740745262"/>
      </top>
      <bottom style="hair">
        <color theme="1" tint="0.499984740745262"/>
      </bottom>
      <diagonal/>
    </border>
    <border>
      <left/>
      <right/>
      <top style="thin">
        <color indexed="64"/>
      </top>
      <bottom style="hair">
        <color theme="1" tint="0.499984740745262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640">
    <xf numFmtId="0" fontId="0" fillId="0" borderId="0"/>
    <xf numFmtId="0" fontId="33" fillId="0" borderId="0"/>
    <xf numFmtId="179" fontId="33" fillId="0" borderId="0"/>
    <xf numFmtId="180" fontId="33" fillId="0" borderId="0"/>
    <xf numFmtId="10" fontId="33" fillId="0" borderId="0"/>
    <xf numFmtId="0" fontId="52" fillId="0" borderId="0"/>
    <xf numFmtId="0" fontId="53" fillId="0" borderId="0"/>
    <xf numFmtId="0" fontId="54" fillId="0" borderId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3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3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3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3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3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3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3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3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3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3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3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3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3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3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3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3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3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3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3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3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3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3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3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3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3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3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3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3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3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3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9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9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9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9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9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9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9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9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9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9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9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9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9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9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9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9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9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9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9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9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9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9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9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9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9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9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9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9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9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1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1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1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1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1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1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1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1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1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1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1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1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1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1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1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1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1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1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1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1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1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1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1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1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1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1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1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1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1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13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3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3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3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3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3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3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3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3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3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3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3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3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3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3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3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3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3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3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3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3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3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3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3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3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3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3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3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3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3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6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6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6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6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6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6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6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6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6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6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6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6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6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6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6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6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6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6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6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6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6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6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6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6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6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6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6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6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6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6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0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0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0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0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0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0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0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0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0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0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0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0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0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0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0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0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0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0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0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0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0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0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0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0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0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0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0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0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0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15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15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15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15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15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15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15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15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15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15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15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15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15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15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15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15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15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15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15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15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15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15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15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15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15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15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15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15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15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30" fillId="16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6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6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6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6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6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6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6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6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6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6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6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6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6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6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6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6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6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6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6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6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6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6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6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6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6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6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6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6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6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12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12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12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12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12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12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12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12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12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12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12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12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12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12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12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12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12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12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12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12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12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12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12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12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12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12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12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12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12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13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13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13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13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13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13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13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13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13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13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13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13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13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13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13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13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13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13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13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13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13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13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13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13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13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13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13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13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13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13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9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9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9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9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9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9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9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9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9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9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9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9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9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9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9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9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9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9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9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9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9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9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9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9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9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9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9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9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9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20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21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21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21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21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21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21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21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21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21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21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21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21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21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21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21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21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21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21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21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21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21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21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21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21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21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21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21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21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21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21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4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24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24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24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24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24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24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24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24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24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24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24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24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24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24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24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24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24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24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24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24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24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24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24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24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24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24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24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24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24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7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17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17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17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17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17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17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17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17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17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17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17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17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17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17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17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17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17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17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17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17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17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17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17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17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17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17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17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17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17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19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19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19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19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19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19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19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19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19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19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19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19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19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19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19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19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19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19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19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19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19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19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19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19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19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19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19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19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19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19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27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27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27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27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27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27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27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27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27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27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27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27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27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27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27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27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27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27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27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27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27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27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27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27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27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27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27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27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27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3" fillId="0" borderId="0"/>
    <xf numFmtId="0" fontId="33" fillId="0" borderId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3" fontId="36" fillId="0" borderId="0"/>
    <xf numFmtId="0" fontId="37" fillId="0" borderId="0" applyNumberFormat="0" applyFill="0" applyBorder="0" applyAlignment="0" applyProtection="0"/>
    <xf numFmtId="165" fontId="38" fillId="0" borderId="1" applyAlignment="0" applyProtection="0"/>
    <xf numFmtId="0" fontId="39" fillId="0" borderId="0"/>
    <xf numFmtId="0" fontId="55" fillId="0" borderId="0"/>
    <xf numFmtId="0" fontId="39" fillId="0" borderId="0"/>
    <xf numFmtId="0" fontId="56" fillId="0" borderId="0" applyFill="0" applyBorder="0" applyAlignment="0"/>
    <xf numFmtId="0" fontId="24" fillId="14" borderId="2" applyNumberFormat="0" applyAlignment="0" applyProtection="0"/>
    <xf numFmtId="0" fontId="24" fillId="14" borderId="2" applyNumberFormat="0" applyAlignment="0" applyProtection="0"/>
    <xf numFmtId="0" fontId="24" fillId="14" borderId="2" applyNumberFormat="0" applyAlignment="0" applyProtection="0"/>
    <xf numFmtId="0" fontId="24" fillId="14" borderId="2" applyNumberFormat="0" applyAlignment="0" applyProtection="0"/>
    <xf numFmtId="0" fontId="24" fillId="14" borderId="2" applyNumberFormat="0" applyAlignment="0" applyProtection="0"/>
    <xf numFmtId="0" fontId="24" fillId="14" borderId="2" applyNumberFormat="0" applyAlignment="0" applyProtection="0"/>
    <xf numFmtId="0" fontId="24" fillId="14" borderId="2" applyNumberFormat="0" applyAlignment="0" applyProtection="0"/>
    <xf numFmtId="0" fontId="24" fillId="14" borderId="2" applyNumberFormat="0" applyAlignment="0" applyProtection="0"/>
    <xf numFmtId="0" fontId="24" fillId="14" borderId="2" applyNumberFormat="0" applyAlignment="0" applyProtection="0"/>
    <xf numFmtId="0" fontId="24" fillId="14" borderId="2" applyNumberFormat="0" applyAlignment="0" applyProtection="0"/>
    <xf numFmtId="0" fontId="24" fillId="14" borderId="2" applyNumberFormat="0" applyAlignment="0" applyProtection="0"/>
    <xf numFmtId="0" fontId="24" fillId="14" borderId="2" applyNumberFormat="0" applyAlignment="0" applyProtection="0"/>
    <xf numFmtId="0" fontId="24" fillId="14" borderId="2" applyNumberFormat="0" applyAlignment="0" applyProtection="0"/>
    <xf numFmtId="0" fontId="24" fillId="14" borderId="2" applyNumberFormat="0" applyAlignment="0" applyProtection="0"/>
    <xf numFmtId="0" fontId="24" fillId="14" borderId="2" applyNumberFormat="0" applyAlignment="0" applyProtection="0"/>
    <xf numFmtId="0" fontId="24" fillId="14" borderId="2" applyNumberFormat="0" applyAlignment="0" applyProtection="0"/>
    <xf numFmtId="0" fontId="24" fillId="14" borderId="2" applyNumberFormat="0" applyAlignment="0" applyProtection="0"/>
    <xf numFmtId="0" fontId="24" fillId="14" borderId="2" applyNumberFormat="0" applyAlignment="0" applyProtection="0"/>
    <xf numFmtId="0" fontId="24" fillId="14" borderId="2" applyNumberFormat="0" applyAlignment="0" applyProtection="0"/>
    <xf numFmtId="0" fontId="24" fillId="14" borderId="2" applyNumberFormat="0" applyAlignment="0" applyProtection="0"/>
    <xf numFmtId="0" fontId="24" fillId="14" borderId="2" applyNumberFormat="0" applyAlignment="0" applyProtection="0"/>
    <xf numFmtId="0" fontId="24" fillId="14" borderId="2" applyNumberFormat="0" applyAlignment="0" applyProtection="0"/>
    <xf numFmtId="0" fontId="24" fillId="14" borderId="2" applyNumberFormat="0" applyAlignment="0" applyProtection="0"/>
    <xf numFmtId="0" fontId="24" fillId="14" borderId="2" applyNumberFormat="0" applyAlignment="0" applyProtection="0"/>
    <xf numFmtId="0" fontId="24" fillId="14" borderId="2" applyNumberFormat="0" applyAlignment="0" applyProtection="0"/>
    <xf numFmtId="0" fontId="24" fillId="14" borderId="2" applyNumberFormat="0" applyAlignment="0" applyProtection="0"/>
    <xf numFmtId="0" fontId="24" fillId="14" borderId="2" applyNumberFormat="0" applyAlignment="0" applyProtection="0"/>
    <xf numFmtId="0" fontId="24" fillId="14" borderId="2" applyNumberFormat="0" applyAlignment="0" applyProtection="0"/>
    <xf numFmtId="0" fontId="24" fillId="14" borderId="2" applyNumberFormat="0" applyAlignment="0" applyProtection="0"/>
    <xf numFmtId="0" fontId="24" fillId="14" borderId="2" applyNumberFormat="0" applyAlignment="0" applyProtection="0"/>
    <xf numFmtId="0" fontId="24" fillId="14" borderId="2" applyNumberFormat="0" applyAlignment="0" applyProtection="0"/>
    <xf numFmtId="0" fontId="26" fillId="28" borderId="3" applyNumberFormat="0" applyAlignment="0" applyProtection="0"/>
    <xf numFmtId="0" fontId="26" fillId="28" borderId="3" applyNumberFormat="0" applyAlignment="0" applyProtection="0"/>
    <xf numFmtId="0" fontId="26" fillId="28" borderId="3" applyNumberFormat="0" applyAlignment="0" applyProtection="0"/>
    <xf numFmtId="0" fontId="26" fillId="28" borderId="3" applyNumberFormat="0" applyAlignment="0" applyProtection="0"/>
    <xf numFmtId="0" fontId="26" fillId="28" borderId="3" applyNumberFormat="0" applyAlignment="0" applyProtection="0"/>
    <xf numFmtId="0" fontId="26" fillId="28" borderId="3" applyNumberFormat="0" applyAlignment="0" applyProtection="0"/>
    <xf numFmtId="0" fontId="26" fillId="28" borderId="3" applyNumberFormat="0" applyAlignment="0" applyProtection="0"/>
    <xf numFmtId="0" fontId="26" fillId="28" borderId="3" applyNumberFormat="0" applyAlignment="0" applyProtection="0"/>
    <xf numFmtId="0" fontId="26" fillId="28" borderId="3" applyNumberFormat="0" applyAlignment="0" applyProtection="0"/>
    <xf numFmtId="0" fontId="26" fillId="28" borderId="3" applyNumberFormat="0" applyAlignment="0" applyProtection="0"/>
    <xf numFmtId="0" fontId="26" fillId="28" borderId="3" applyNumberFormat="0" applyAlignment="0" applyProtection="0"/>
    <xf numFmtId="0" fontId="26" fillId="28" borderId="3" applyNumberFormat="0" applyAlignment="0" applyProtection="0"/>
    <xf numFmtId="0" fontId="26" fillId="28" borderId="3" applyNumberFormat="0" applyAlignment="0" applyProtection="0"/>
    <xf numFmtId="0" fontId="26" fillId="28" borderId="3" applyNumberFormat="0" applyAlignment="0" applyProtection="0"/>
    <xf numFmtId="0" fontId="26" fillId="28" borderId="3" applyNumberFormat="0" applyAlignment="0" applyProtection="0"/>
    <xf numFmtId="0" fontId="26" fillId="28" borderId="3" applyNumberFormat="0" applyAlignment="0" applyProtection="0"/>
    <xf numFmtId="0" fontId="26" fillId="28" borderId="3" applyNumberFormat="0" applyAlignment="0" applyProtection="0"/>
    <xf numFmtId="0" fontId="26" fillId="28" borderId="3" applyNumberFormat="0" applyAlignment="0" applyProtection="0"/>
    <xf numFmtId="0" fontId="26" fillId="28" borderId="3" applyNumberFormat="0" applyAlignment="0" applyProtection="0"/>
    <xf numFmtId="0" fontId="26" fillId="28" borderId="3" applyNumberFormat="0" applyAlignment="0" applyProtection="0"/>
    <xf numFmtId="0" fontId="26" fillId="28" borderId="3" applyNumberFormat="0" applyAlignment="0" applyProtection="0"/>
    <xf numFmtId="0" fontId="26" fillId="28" borderId="3" applyNumberFormat="0" applyAlignment="0" applyProtection="0"/>
    <xf numFmtId="0" fontId="26" fillId="28" borderId="3" applyNumberFormat="0" applyAlignment="0" applyProtection="0"/>
    <xf numFmtId="0" fontId="26" fillId="28" borderId="3" applyNumberFormat="0" applyAlignment="0" applyProtection="0"/>
    <xf numFmtId="0" fontId="26" fillId="28" borderId="3" applyNumberFormat="0" applyAlignment="0" applyProtection="0"/>
    <xf numFmtId="0" fontId="26" fillId="28" borderId="3" applyNumberFormat="0" applyAlignment="0" applyProtection="0"/>
    <xf numFmtId="0" fontId="26" fillId="28" borderId="3" applyNumberFormat="0" applyAlignment="0" applyProtection="0"/>
    <xf numFmtId="0" fontId="26" fillId="28" borderId="3" applyNumberFormat="0" applyAlignment="0" applyProtection="0"/>
    <xf numFmtId="0" fontId="26" fillId="28" borderId="3" applyNumberFormat="0" applyAlignment="0" applyProtection="0"/>
    <xf numFmtId="0" fontId="26" fillId="28" borderId="3" applyNumberFormat="0" applyAlignment="0" applyProtection="0"/>
    <xf numFmtId="0" fontId="26" fillId="28" borderId="3" applyNumberFormat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68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68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0" fontId="57" fillId="0" borderId="0" applyNumberFormat="0" applyAlignment="0">
      <alignment horizontal="left"/>
    </xf>
    <xf numFmtId="164" fontId="62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58" fillId="0" borderId="0" applyNumberFormat="0" applyAlignment="0">
      <alignment horizontal="left"/>
    </xf>
    <xf numFmtId="169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0" fontId="14" fillId="0" borderId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2" fontId="33" fillId="0" borderId="0" applyFont="0" applyFill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38" fontId="40" fillId="29" borderId="0" applyNumberFormat="0" applyBorder="0" applyAlignment="0" applyProtection="0"/>
    <xf numFmtId="0" fontId="41" fillId="30" borderId="0"/>
    <xf numFmtId="0" fontId="42" fillId="0" borderId="4" applyNumberFormat="0" applyAlignment="0" applyProtection="0">
      <alignment horizontal="left" vertical="center"/>
    </xf>
    <xf numFmtId="0" fontId="42" fillId="0" borderId="5">
      <alignment horizontal="left" vertical="center"/>
    </xf>
    <xf numFmtId="0" fontId="16" fillId="0" borderId="6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16" fillId="0" borderId="6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16" fillId="0" borderId="6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16" fillId="0" borderId="6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16" fillId="0" borderId="6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16" fillId="0" borderId="6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16" fillId="0" borderId="6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16" fillId="0" borderId="6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16" fillId="0" borderId="6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16" fillId="0" borderId="6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16" fillId="0" borderId="6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16" fillId="0" borderId="6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16" fillId="0" borderId="6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16" fillId="0" borderId="6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16" fillId="0" borderId="6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16" fillId="0" borderId="6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16" fillId="0" borderId="6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16" fillId="0" borderId="6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16" fillId="0" borderId="6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16" fillId="0" borderId="6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16" fillId="0" borderId="6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16" fillId="0" borderId="6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16" fillId="0" borderId="6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16" fillId="0" borderId="6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16" fillId="0" borderId="6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16" fillId="0" borderId="6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16" fillId="0" borderId="6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16" fillId="0" borderId="6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16" fillId="0" borderId="6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16" fillId="0" borderId="6" applyNumberFormat="0" applyFill="0" applyAlignment="0" applyProtection="0"/>
    <xf numFmtId="0" fontId="63" fillId="0" borderId="7" applyNumberFormat="0" applyFill="0" applyAlignment="0" applyProtection="0"/>
    <xf numFmtId="0" fontId="63" fillId="0" borderId="7" applyNumberFormat="0" applyFill="0" applyAlignment="0" applyProtection="0"/>
    <xf numFmtId="0" fontId="17" fillId="0" borderId="8" applyNumberFormat="0" applyFill="0" applyAlignment="0" applyProtection="0"/>
    <xf numFmtId="0" fontId="64" fillId="0" borderId="9" applyNumberFormat="0" applyFill="0" applyAlignment="0" applyProtection="0"/>
    <xf numFmtId="0" fontId="64" fillId="0" borderId="9" applyNumberFormat="0" applyFill="0" applyAlignment="0" applyProtection="0"/>
    <xf numFmtId="0" fontId="17" fillId="0" borderId="8" applyNumberFormat="0" applyFill="0" applyAlignment="0" applyProtection="0"/>
    <xf numFmtId="0" fontId="64" fillId="0" borderId="9" applyNumberFormat="0" applyFill="0" applyAlignment="0" applyProtection="0"/>
    <xf numFmtId="0" fontId="64" fillId="0" borderId="9" applyNumberFormat="0" applyFill="0" applyAlignment="0" applyProtection="0"/>
    <xf numFmtId="0" fontId="17" fillId="0" borderId="8" applyNumberFormat="0" applyFill="0" applyAlignment="0" applyProtection="0"/>
    <xf numFmtId="0" fontId="64" fillId="0" borderId="9" applyNumberFormat="0" applyFill="0" applyAlignment="0" applyProtection="0"/>
    <xf numFmtId="0" fontId="64" fillId="0" borderId="9" applyNumberFormat="0" applyFill="0" applyAlignment="0" applyProtection="0"/>
    <xf numFmtId="0" fontId="17" fillId="0" borderId="8" applyNumberFormat="0" applyFill="0" applyAlignment="0" applyProtection="0"/>
    <xf numFmtId="0" fontId="64" fillId="0" borderId="9" applyNumberFormat="0" applyFill="0" applyAlignment="0" applyProtection="0"/>
    <xf numFmtId="0" fontId="64" fillId="0" borderId="9" applyNumberFormat="0" applyFill="0" applyAlignment="0" applyProtection="0"/>
    <xf numFmtId="0" fontId="17" fillId="0" borderId="8" applyNumberFormat="0" applyFill="0" applyAlignment="0" applyProtection="0"/>
    <xf numFmtId="0" fontId="64" fillId="0" borderId="9" applyNumberFormat="0" applyFill="0" applyAlignment="0" applyProtection="0"/>
    <xf numFmtId="0" fontId="64" fillId="0" borderId="9" applyNumberFormat="0" applyFill="0" applyAlignment="0" applyProtection="0"/>
    <xf numFmtId="0" fontId="17" fillId="0" borderId="8" applyNumberFormat="0" applyFill="0" applyAlignment="0" applyProtection="0"/>
    <xf numFmtId="0" fontId="64" fillId="0" borderId="9" applyNumberFormat="0" applyFill="0" applyAlignment="0" applyProtection="0"/>
    <xf numFmtId="0" fontId="64" fillId="0" borderId="9" applyNumberFormat="0" applyFill="0" applyAlignment="0" applyProtection="0"/>
    <xf numFmtId="0" fontId="17" fillId="0" borderId="8" applyNumberFormat="0" applyFill="0" applyAlignment="0" applyProtection="0"/>
    <xf numFmtId="0" fontId="64" fillId="0" borderId="9" applyNumberFormat="0" applyFill="0" applyAlignment="0" applyProtection="0"/>
    <xf numFmtId="0" fontId="64" fillId="0" borderId="9" applyNumberFormat="0" applyFill="0" applyAlignment="0" applyProtection="0"/>
    <xf numFmtId="0" fontId="17" fillId="0" borderId="8" applyNumberFormat="0" applyFill="0" applyAlignment="0" applyProtection="0"/>
    <xf numFmtId="0" fontId="64" fillId="0" borderId="9" applyNumberFormat="0" applyFill="0" applyAlignment="0" applyProtection="0"/>
    <xf numFmtId="0" fontId="64" fillId="0" borderId="9" applyNumberFormat="0" applyFill="0" applyAlignment="0" applyProtection="0"/>
    <xf numFmtId="0" fontId="17" fillId="0" borderId="8" applyNumberFormat="0" applyFill="0" applyAlignment="0" applyProtection="0"/>
    <xf numFmtId="0" fontId="64" fillId="0" borderId="9" applyNumberFormat="0" applyFill="0" applyAlignment="0" applyProtection="0"/>
    <xf numFmtId="0" fontId="64" fillId="0" borderId="9" applyNumberFormat="0" applyFill="0" applyAlignment="0" applyProtection="0"/>
    <xf numFmtId="0" fontId="17" fillId="0" borderId="8" applyNumberFormat="0" applyFill="0" applyAlignment="0" applyProtection="0"/>
    <xf numFmtId="0" fontId="64" fillId="0" borderId="9" applyNumberFormat="0" applyFill="0" applyAlignment="0" applyProtection="0"/>
    <xf numFmtId="0" fontId="64" fillId="0" borderId="9" applyNumberFormat="0" applyFill="0" applyAlignment="0" applyProtection="0"/>
    <xf numFmtId="0" fontId="17" fillId="0" borderId="8" applyNumberFormat="0" applyFill="0" applyAlignment="0" applyProtection="0"/>
    <xf numFmtId="0" fontId="64" fillId="0" borderId="9" applyNumberFormat="0" applyFill="0" applyAlignment="0" applyProtection="0"/>
    <xf numFmtId="0" fontId="64" fillId="0" borderId="9" applyNumberFormat="0" applyFill="0" applyAlignment="0" applyProtection="0"/>
    <xf numFmtId="0" fontId="17" fillId="0" borderId="8" applyNumberFormat="0" applyFill="0" applyAlignment="0" applyProtection="0"/>
    <xf numFmtId="0" fontId="64" fillId="0" borderId="9" applyNumberFormat="0" applyFill="0" applyAlignment="0" applyProtection="0"/>
    <xf numFmtId="0" fontId="64" fillId="0" borderId="9" applyNumberFormat="0" applyFill="0" applyAlignment="0" applyProtection="0"/>
    <xf numFmtId="0" fontId="17" fillId="0" borderId="8" applyNumberFormat="0" applyFill="0" applyAlignment="0" applyProtection="0"/>
    <xf numFmtId="0" fontId="64" fillId="0" borderId="9" applyNumberFormat="0" applyFill="0" applyAlignment="0" applyProtection="0"/>
    <xf numFmtId="0" fontId="64" fillId="0" borderId="9" applyNumberFormat="0" applyFill="0" applyAlignment="0" applyProtection="0"/>
    <xf numFmtId="0" fontId="17" fillId="0" borderId="8" applyNumberFormat="0" applyFill="0" applyAlignment="0" applyProtection="0"/>
    <xf numFmtId="0" fontId="64" fillId="0" borderId="9" applyNumberFormat="0" applyFill="0" applyAlignment="0" applyProtection="0"/>
    <xf numFmtId="0" fontId="64" fillId="0" borderId="9" applyNumberFormat="0" applyFill="0" applyAlignment="0" applyProtection="0"/>
    <xf numFmtId="0" fontId="17" fillId="0" borderId="8" applyNumberFormat="0" applyFill="0" applyAlignment="0" applyProtection="0"/>
    <xf numFmtId="0" fontId="64" fillId="0" borderId="9" applyNumberFormat="0" applyFill="0" applyAlignment="0" applyProtection="0"/>
    <xf numFmtId="0" fontId="64" fillId="0" borderId="9" applyNumberFormat="0" applyFill="0" applyAlignment="0" applyProtection="0"/>
    <xf numFmtId="0" fontId="17" fillId="0" borderId="8" applyNumberFormat="0" applyFill="0" applyAlignment="0" applyProtection="0"/>
    <xf numFmtId="0" fontId="64" fillId="0" borderId="9" applyNumberFormat="0" applyFill="0" applyAlignment="0" applyProtection="0"/>
    <xf numFmtId="0" fontId="64" fillId="0" borderId="9" applyNumberFormat="0" applyFill="0" applyAlignment="0" applyProtection="0"/>
    <xf numFmtId="0" fontId="17" fillId="0" borderId="8" applyNumberFormat="0" applyFill="0" applyAlignment="0" applyProtection="0"/>
    <xf numFmtId="0" fontId="64" fillId="0" borderId="9" applyNumberFormat="0" applyFill="0" applyAlignment="0" applyProtection="0"/>
    <xf numFmtId="0" fontId="64" fillId="0" borderId="9" applyNumberFormat="0" applyFill="0" applyAlignment="0" applyProtection="0"/>
    <xf numFmtId="0" fontId="17" fillId="0" borderId="8" applyNumberFormat="0" applyFill="0" applyAlignment="0" applyProtection="0"/>
    <xf numFmtId="0" fontId="64" fillId="0" borderId="9" applyNumberFormat="0" applyFill="0" applyAlignment="0" applyProtection="0"/>
    <xf numFmtId="0" fontId="64" fillId="0" borderId="9" applyNumberFormat="0" applyFill="0" applyAlignment="0" applyProtection="0"/>
    <xf numFmtId="0" fontId="17" fillId="0" borderId="8" applyNumberFormat="0" applyFill="0" applyAlignment="0" applyProtection="0"/>
    <xf numFmtId="0" fontId="64" fillId="0" borderId="9" applyNumberFormat="0" applyFill="0" applyAlignment="0" applyProtection="0"/>
    <xf numFmtId="0" fontId="64" fillId="0" borderId="9" applyNumberFormat="0" applyFill="0" applyAlignment="0" applyProtection="0"/>
    <xf numFmtId="0" fontId="17" fillId="0" borderId="8" applyNumberFormat="0" applyFill="0" applyAlignment="0" applyProtection="0"/>
    <xf numFmtId="0" fontId="64" fillId="0" borderId="9" applyNumberFormat="0" applyFill="0" applyAlignment="0" applyProtection="0"/>
    <xf numFmtId="0" fontId="64" fillId="0" borderId="9" applyNumberFormat="0" applyFill="0" applyAlignment="0" applyProtection="0"/>
    <xf numFmtId="0" fontId="17" fillId="0" borderId="8" applyNumberFormat="0" applyFill="0" applyAlignment="0" applyProtection="0"/>
    <xf numFmtId="0" fontId="64" fillId="0" borderId="9" applyNumberFormat="0" applyFill="0" applyAlignment="0" applyProtection="0"/>
    <xf numFmtId="0" fontId="64" fillId="0" borderId="9" applyNumberFormat="0" applyFill="0" applyAlignment="0" applyProtection="0"/>
    <xf numFmtId="0" fontId="17" fillId="0" borderId="8" applyNumberFormat="0" applyFill="0" applyAlignment="0" applyProtection="0"/>
    <xf numFmtId="0" fontId="64" fillId="0" borderId="9" applyNumberFormat="0" applyFill="0" applyAlignment="0" applyProtection="0"/>
    <xf numFmtId="0" fontId="64" fillId="0" borderId="9" applyNumberFormat="0" applyFill="0" applyAlignment="0" applyProtection="0"/>
    <xf numFmtId="0" fontId="17" fillId="0" borderId="8" applyNumberFormat="0" applyFill="0" applyAlignment="0" applyProtection="0"/>
    <xf numFmtId="0" fontId="64" fillId="0" borderId="9" applyNumberFormat="0" applyFill="0" applyAlignment="0" applyProtection="0"/>
    <xf numFmtId="0" fontId="64" fillId="0" borderId="9" applyNumberFormat="0" applyFill="0" applyAlignment="0" applyProtection="0"/>
    <xf numFmtId="0" fontId="17" fillId="0" borderId="8" applyNumberFormat="0" applyFill="0" applyAlignment="0" applyProtection="0"/>
    <xf numFmtId="0" fontId="64" fillId="0" borderId="9" applyNumberFormat="0" applyFill="0" applyAlignment="0" applyProtection="0"/>
    <xf numFmtId="0" fontId="64" fillId="0" borderId="9" applyNumberFormat="0" applyFill="0" applyAlignment="0" applyProtection="0"/>
    <xf numFmtId="0" fontId="17" fillId="0" borderId="8" applyNumberFormat="0" applyFill="0" applyAlignment="0" applyProtection="0"/>
    <xf numFmtId="0" fontId="64" fillId="0" borderId="9" applyNumberFormat="0" applyFill="0" applyAlignment="0" applyProtection="0"/>
    <xf numFmtId="0" fontId="64" fillId="0" borderId="9" applyNumberFormat="0" applyFill="0" applyAlignment="0" applyProtection="0"/>
    <xf numFmtId="0" fontId="17" fillId="0" borderId="8" applyNumberFormat="0" applyFill="0" applyAlignment="0" applyProtection="0"/>
    <xf numFmtId="0" fontId="64" fillId="0" borderId="9" applyNumberFormat="0" applyFill="0" applyAlignment="0" applyProtection="0"/>
    <xf numFmtId="0" fontId="64" fillId="0" borderId="9" applyNumberFormat="0" applyFill="0" applyAlignment="0" applyProtection="0"/>
    <xf numFmtId="0" fontId="17" fillId="0" borderId="8" applyNumberFormat="0" applyFill="0" applyAlignment="0" applyProtection="0"/>
    <xf numFmtId="0" fontId="64" fillId="0" borderId="9" applyNumberFormat="0" applyFill="0" applyAlignment="0" applyProtection="0"/>
    <xf numFmtId="0" fontId="64" fillId="0" borderId="9" applyNumberFormat="0" applyFill="0" applyAlignment="0" applyProtection="0"/>
    <xf numFmtId="0" fontId="17" fillId="0" borderId="8" applyNumberFormat="0" applyFill="0" applyAlignment="0" applyProtection="0"/>
    <xf numFmtId="0" fontId="64" fillId="0" borderId="9" applyNumberFormat="0" applyFill="0" applyAlignment="0" applyProtection="0"/>
    <xf numFmtId="0" fontId="64" fillId="0" borderId="9" applyNumberFormat="0" applyFill="0" applyAlignment="0" applyProtection="0"/>
    <xf numFmtId="0" fontId="17" fillId="0" borderId="8" applyNumberFormat="0" applyFill="0" applyAlignment="0" applyProtection="0"/>
    <xf numFmtId="0" fontId="64" fillId="0" borderId="9" applyNumberFormat="0" applyFill="0" applyAlignment="0" applyProtection="0"/>
    <xf numFmtId="0" fontId="64" fillId="0" borderId="9" applyNumberFormat="0" applyFill="0" applyAlignment="0" applyProtection="0"/>
    <xf numFmtId="0" fontId="17" fillId="0" borderId="8" applyNumberFormat="0" applyFill="0" applyAlignment="0" applyProtection="0"/>
    <xf numFmtId="0" fontId="64" fillId="0" borderId="9" applyNumberFormat="0" applyFill="0" applyAlignment="0" applyProtection="0"/>
    <xf numFmtId="0" fontId="64" fillId="0" borderId="9" applyNumberFormat="0" applyFill="0" applyAlignment="0" applyProtection="0"/>
    <xf numFmtId="0" fontId="18" fillId="0" borderId="10" applyNumberFormat="0" applyFill="0" applyAlignment="0" applyProtection="0"/>
    <xf numFmtId="0" fontId="65" fillId="0" borderId="11" applyNumberFormat="0" applyFill="0" applyAlignment="0" applyProtection="0"/>
    <xf numFmtId="0" fontId="65" fillId="0" borderId="11" applyNumberFormat="0" applyFill="0" applyAlignment="0" applyProtection="0"/>
    <xf numFmtId="0" fontId="18" fillId="0" borderId="10" applyNumberFormat="0" applyFill="0" applyAlignment="0" applyProtection="0"/>
    <xf numFmtId="0" fontId="65" fillId="0" borderId="11" applyNumberFormat="0" applyFill="0" applyAlignment="0" applyProtection="0"/>
    <xf numFmtId="0" fontId="65" fillId="0" borderId="11" applyNumberFormat="0" applyFill="0" applyAlignment="0" applyProtection="0"/>
    <xf numFmtId="0" fontId="18" fillId="0" borderId="10" applyNumberFormat="0" applyFill="0" applyAlignment="0" applyProtection="0"/>
    <xf numFmtId="0" fontId="65" fillId="0" borderId="11" applyNumberFormat="0" applyFill="0" applyAlignment="0" applyProtection="0"/>
    <xf numFmtId="0" fontId="65" fillId="0" borderId="11" applyNumberFormat="0" applyFill="0" applyAlignment="0" applyProtection="0"/>
    <xf numFmtId="0" fontId="18" fillId="0" borderId="10" applyNumberFormat="0" applyFill="0" applyAlignment="0" applyProtection="0"/>
    <xf numFmtId="0" fontId="65" fillId="0" borderId="11" applyNumberFormat="0" applyFill="0" applyAlignment="0" applyProtection="0"/>
    <xf numFmtId="0" fontId="65" fillId="0" borderId="11" applyNumberFormat="0" applyFill="0" applyAlignment="0" applyProtection="0"/>
    <xf numFmtId="0" fontId="18" fillId="0" borderId="10" applyNumberFormat="0" applyFill="0" applyAlignment="0" applyProtection="0"/>
    <xf numFmtId="0" fontId="65" fillId="0" borderId="11" applyNumberFormat="0" applyFill="0" applyAlignment="0" applyProtection="0"/>
    <xf numFmtId="0" fontId="65" fillId="0" borderId="11" applyNumberFormat="0" applyFill="0" applyAlignment="0" applyProtection="0"/>
    <xf numFmtId="0" fontId="18" fillId="0" borderId="10" applyNumberFormat="0" applyFill="0" applyAlignment="0" applyProtection="0"/>
    <xf numFmtId="0" fontId="65" fillId="0" borderId="11" applyNumberFormat="0" applyFill="0" applyAlignment="0" applyProtection="0"/>
    <xf numFmtId="0" fontId="65" fillId="0" borderId="11" applyNumberFormat="0" applyFill="0" applyAlignment="0" applyProtection="0"/>
    <xf numFmtId="0" fontId="18" fillId="0" borderId="10" applyNumberFormat="0" applyFill="0" applyAlignment="0" applyProtection="0"/>
    <xf numFmtId="0" fontId="65" fillId="0" borderId="11" applyNumberFormat="0" applyFill="0" applyAlignment="0" applyProtection="0"/>
    <xf numFmtId="0" fontId="65" fillId="0" borderId="11" applyNumberFormat="0" applyFill="0" applyAlignment="0" applyProtection="0"/>
    <xf numFmtId="0" fontId="18" fillId="0" borderId="10" applyNumberFormat="0" applyFill="0" applyAlignment="0" applyProtection="0"/>
    <xf numFmtId="0" fontId="65" fillId="0" borderId="11" applyNumberFormat="0" applyFill="0" applyAlignment="0" applyProtection="0"/>
    <xf numFmtId="0" fontId="65" fillId="0" borderId="11" applyNumberFormat="0" applyFill="0" applyAlignment="0" applyProtection="0"/>
    <xf numFmtId="0" fontId="18" fillId="0" borderId="10" applyNumberFormat="0" applyFill="0" applyAlignment="0" applyProtection="0"/>
    <xf numFmtId="0" fontId="65" fillId="0" borderId="11" applyNumberFormat="0" applyFill="0" applyAlignment="0" applyProtection="0"/>
    <xf numFmtId="0" fontId="65" fillId="0" borderId="11" applyNumberFormat="0" applyFill="0" applyAlignment="0" applyProtection="0"/>
    <xf numFmtId="0" fontId="18" fillId="0" borderId="10" applyNumberFormat="0" applyFill="0" applyAlignment="0" applyProtection="0"/>
    <xf numFmtId="0" fontId="65" fillId="0" borderId="11" applyNumberFormat="0" applyFill="0" applyAlignment="0" applyProtection="0"/>
    <xf numFmtId="0" fontId="65" fillId="0" borderId="11" applyNumberFormat="0" applyFill="0" applyAlignment="0" applyProtection="0"/>
    <xf numFmtId="0" fontId="18" fillId="0" borderId="10" applyNumberFormat="0" applyFill="0" applyAlignment="0" applyProtection="0"/>
    <xf numFmtId="0" fontId="65" fillId="0" borderId="11" applyNumberFormat="0" applyFill="0" applyAlignment="0" applyProtection="0"/>
    <xf numFmtId="0" fontId="65" fillId="0" borderId="11" applyNumberFormat="0" applyFill="0" applyAlignment="0" applyProtection="0"/>
    <xf numFmtId="0" fontId="18" fillId="0" borderId="10" applyNumberFormat="0" applyFill="0" applyAlignment="0" applyProtection="0"/>
    <xf numFmtId="0" fontId="65" fillId="0" borderId="11" applyNumberFormat="0" applyFill="0" applyAlignment="0" applyProtection="0"/>
    <xf numFmtId="0" fontId="65" fillId="0" borderId="11" applyNumberFormat="0" applyFill="0" applyAlignment="0" applyProtection="0"/>
    <xf numFmtId="0" fontId="18" fillId="0" borderId="10" applyNumberFormat="0" applyFill="0" applyAlignment="0" applyProtection="0"/>
    <xf numFmtId="0" fontId="65" fillId="0" borderId="11" applyNumberFormat="0" applyFill="0" applyAlignment="0" applyProtection="0"/>
    <xf numFmtId="0" fontId="65" fillId="0" borderId="11" applyNumberFormat="0" applyFill="0" applyAlignment="0" applyProtection="0"/>
    <xf numFmtId="0" fontId="18" fillId="0" borderId="10" applyNumberFormat="0" applyFill="0" applyAlignment="0" applyProtection="0"/>
    <xf numFmtId="0" fontId="65" fillId="0" borderId="11" applyNumberFormat="0" applyFill="0" applyAlignment="0" applyProtection="0"/>
    <xf numFmtId="0" fontId="65" fillId="0" borderId="11" applyNumberFormat="0" applyFill="0" applyAlignment="0" applyProtection="0"/>
    <xf numFmtId="0" fontId="18" fillId="0" borderId="10" applyNumberFormat="0" applyFill="0" applyAlignment="0" applyProtection="0"/>
    <xf numFmtId="0" fontId="65" fillId="0" borderId="11" applyNumberFormat="0" applyFill="0" applyAlignment="0" applyProtection="0"/>
    <xf numFmtId="0" fontId="65" fillId="0" borderId="11" applyNumberFormat="0" applyFill="0" applyAlignment="0" applyProtection="0"/>
    <xf numFmtId="0" fontId="18" fillId="0" borderId="10" applyNumberFormat="0" applyFill="0" applyAlignment="0" applyProtection="0"/>
    <xf numFmtId="0" fontId="65" fillId="0" borderId="11" applyNumberFormat="0" applyFill="0" applyAlignment="0" applyProtection="0"/>
    <xf numFmtId="0" fontId="65" fillId="0" borderId="11" applyNumberFormat="0" applyFill="0" applyAlignment="0" applyProtection="0"/>
    <xf numFmtId="0" fontId="18" fillId="0" borderId="10" applyNumberFormat="0" applyFill="0" applyAlignment="0" applyProtection="0"/>
    <xf numFmtId="0" fontId="65" fillId="0" borderId="11" applyNumberFormat="0" applyFill="0" applyAlignment="0" applyProtection="0"/>
    <xf numFmtId="0" fontId="65" fillId="0" borderId="11" applyNumberFormat="0" applyFill="0" applyAlignment="0" applyProtection="0"/>
    <xf numFmtId="0" fontId="18" fillId="0" borderId="10" applyNumberFormat="0" applyFill="0" applyAlignment="0" applyProtection="0"/>
    <xf numFmtId="0" fontId="65" fillId="0" borderId="11" applyNumberFormat="0" applyFill="0" applyAlignment="0" applyProtection="0"/>
    <xf numFmtId="0" fontId="65" fillId="0" borderId="11" applyNumberFormat="0" applyFill="0" applyAlignment="0" applyProtection="0"/>
    <xf numFmtId="0" fontId="18" fillId="0" borderId="10" applyNumberFormat="0" applyFill="0" applyAlignment="0" applyProtection="0"/>
    <xf numFmtId="0" fontId="65" fillId="0" borderId="11" applyNumberFormat="0" applyFill="0" applyAlignment="0" applyProtection="0"/>
    <xf numFmtId="0" fontId="65" fillId="0" borderId="11" applyNumberFormat="0" applyFill="0" applyAlignment="0" applyProtection="0"/>
    <xf numFmtId="0" fontId="18" fillId="0" borderId="10" applyNumberFormat="0" applyFill="0" applyAlignment="0" applyProtection="0"/>
    <xf numFmtId="0" fontId="65" fillId="0" borderId="11" applyNumberFormat="0" applyFill="0" applyAlignment="0" applyProtection="0"/>
    <xf numFmtId="0" fontId="65" fillId="0" borderId="11" applyNumberFormat="0" applyFill="0" applyAlignment="0" applyProtection="0"/>
    <xf numFmtId="0" fontId="18" fillId="0" borderId="10" applyNumberFormat="0" applyFill="0" applyAlignment="0" applyProtection="0"/>
    <xf numFmtId="0" fontId="65" fillId="0" borderId="11" applyNumberFormat="0" applyFill="0" applyAlignment="0" applyProtection="0"/>
    <xf numFmtId="0" fontId="65" fillId="0" borderId="11" applyNumberFormat="0" applyFill="0" applyAlignment="0" applyProtection="0"/>
    <xf numFmtId="0" fontId="18" fillId="0" borderId="10" applyNumberFormat="0" applyFill="0" applyAlignment="0" applyProtection="0"/>
    <xf numFmtId="0" fontId="65" fillId="0" borderId="11" applyNumberFormat="0" applyFill="0" applyAlignment="0" applyProtection="0"/>
    <xf numFmtId="0" fontId="65" fillId="0" borderId="11" applyNumberFormat="0" applyFill="0" applyAlignment="0" applyProtection="0"/>
    <xf numFmtId="0" fontId="18" fillId="0" borderId="10" applyNumberFormat="0" applyFill="0" applyAlignment="0" applyProtection="0"/>
    <xf numFmtId="0" fontId="65" fillId="0" borderId="11" applyNumberFormat="0" applyFill="0" applyAlignment="0" applyProtection="0"/>
    <xf numFmtId="0" fontId="65" fillId="0" borderId="11" applyNumberFormat="0" applyFill="0" applyAlignment="0" applyProtection="0"/>
    <xf numFmtId="0" fontId="18" fillId="0" borderId="10" applyNumberFormat="0" applyFill="0" applyAlignment="0" applyProtection="0"/>
    <xf numFmtId="0" fontId="65" fillId="0" borderId="11" applyNumberFormat="0" applyFill="0" applyAlignment="0" applyProtection="0"/>
    <xf numFmtId="0" fontId="65" fillId="0" borderId="11" applyNumberFormat="0" applyFill="0" applyAlignment="0" applyProtection="0"/>
    <xf numFmtId="0" fontId="18" fillId="0" borderId="10" applyNumberFormat="0" applyFill="0" applyAlignment="0" applyProtection="0"/>
    <xf numFmtId="0" fontId="65" fillId="0" borderId="11" applyNumberFormat="0" applyFill="0" applyAlignment="0" applyProtection="0"/>
    <xf numFmtId="0" fontId="65" fillId="0" borderId="11" applyNumberFormat="0" applyFill="0" applyAlignment="0" applyProtection="0"/>
    <xf numFmtId="0" fontId="18" fillId="0" borderId="10" applyNumberFormat="0" applyFill="0" applyAlignment="0" applyProtection="0"/>
    <xf numFmtId="0" fontId="65" fillId="0" borderId="11" applyNumberFormat="0" applyFill="0" applyAlignment="0" applyProtection="0"/>
    <xf numFmtId="0" fontId="65" fillId="0" borderId="11" applyNumberFormat="0" applyFill="0" applyAlignment="0" applyProtection="0"/>
    <xf numFmtId="0" fontId="18" fillId="0" borderId="10" applyNumberFormat="0" applyFill="0" applyAlignment="0" applyProtection="0"/>
    <xf numFmtId="0" fontId="65" fillId="0" borderId="11" applyNumberFormat="0" applyFill="0" applyAlignment="0" applyProtection="0"/>
    <xf numFmtId="0" fontId="65" fillId="0" borderId="11" applyNumberFormat="0" applyFill="0" applyAlignment="0" applyProtection="0"/>
    <xf numFmtId="0" fontId="18" fillId="0" borderId="10" applyNumberFormat="0" applyFill="0" applyAlignment="0" applyProtection="0"/>
    <xf numFmtId="0" fontId="65" fillId="0" borderId="11" applyNumberFormat="0" applyFill="0" applyAlignment="0" applyProtection="0"/>
    <xf numFmtId="0" fontId="65" fillId="0" borderId="11" applyNumberFormat="0" applyFill="0" applyAlignment="0" applyProtection="0"/>
    <xf numFmtId="0" fontId="18" fillId="0" borderId="10" applyNumberFormat="0" applyFill="0" applyAlignment="0" applyProtection="0"/>
    <xf numFmtId="0" fontId="65" fillId="0" borderId="11" applyNumberFormat="0" applyFill="0" applyAlignment="0" applyProtection="0"/>
    <xf numFmtId="0" fontId="65" fillId="0" borderId="11" applyNumberFormat="0" applyFill="0" applyAlignment="0" applyProtection="0"/>
    <xf numFmtId="0" fontId="18" fillId="0" borderId="10" applyNumberFormat="0" applyFill="0" applyAlignment="0" applyProtection="0"/>
    <xf numFmtId="0" fontId="65" fillId="0" borderId="11" applyNumberFormat="0" applyFill="0" applyAlignment="0" applyProtection="0"/>
    <xf numFmtId="0" fontId="65" fillId="0" borderId="11" applyNumberFormat="0" applyFill="0" applyAlignment="0" applyProtection="0"/>
    <xf numFmtId="0" fontId="18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0" fontId="73" fillId="0" borderId="0" applyNumberFormat="0" applyFill="0" applyBorder="0" applyAlignment="0" applyProtection="0">
      <alignment vertical="top"/>
      <protection locked="0"/>
    </xf>
    <xf numFmtId="10" fontId="40" fillId="31" borderId="12" applyNumberFormat="0" applyBorder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5" fillId="0" borderId="13" applyNumberFormat="0" applyFill="0" applyAlignment="0" applyProtection="0"/>
    <xf numFmtId="0" fontId="25" fillId="0" borderId="13" applyNumberFormat="0" applyFill="0" applyAlignment="0" applyProtection="0"/>
    <xf numFmtId="0" fontId="25" fillId="0" borderId="13" applyNumberFormat="0" applyFill="0" applyAlignment="0" applyProtection="0"/>
    <xf numFmtId="0" fontId="25" fillId="0" borderId="13" applyNumberFormat="0" applyFill="0" applyAlignment="0" applyProtection="0"/>
    <xf numFmtId="0" fontId="25" fillId="0" borderId="13" applyNumberFormat="0" applyFill="0" applyAlignment="0" applyProtection="0"/>
    <xf numFmtId="0" fontId="25" fillId="0" borderId="13" applyNumberFormat="0" applyFill="0" applyAlignment="0" applyProtection="0"/>
    <xf numFmtId="0" fontId="25" fillId="0" borderId="13" applyNumberFormat="0" applyFill="0" applyAlignment="0" applyProtection="0"/>
    <xf numFmtId="0" fontId="25" fillId="0" borderId="13" applyNumberFormat="0" applyFill="0" applyAlignment="0" applyProtection="0"/>
    <xf numFmtId="0" fontId="25" fillId="0" borderId="13" applyNumberFormat="0" applyFill="0" applyAlignment="0" applyProtection="0"/>
    <xf numFmtId="0" fontId="25" fillId="0" borderId="13" applyNumberFormat="0" applyFill="0" applyAlignment="0" applyProtection="0"/>
    <xf numFmtId="0" fontId="25" fillId="0" borderId="13" applyNumberFormat="0" applyFill="0" applyAlignment="0" applyProtection="0"/>
    <xf numFmtId="0" fontId="25" fillId="0" borderId="13" applyNumberFormat="0" applyFill="0" applyAlignment="0" applyProtection="0"/>
    <xf numFmtId="0" fontId="25" fillId="0" borderId="13" applyNumberFormat="0" applyFill="0" applyAlignment="0" applyProtection="0"/>
    <xf numFmtId="0" fontId="25" fillId="0" borderId="13" applyNumberFormat="0" applyFill="0" applyAlignment="0" applyProtection="0"/>
    <xf numFmtId="0" fontId="25" fillId="0" borderId="13" applyNumberFormat="0" applyFill="0" applyAlignment="0" applyProtection="0"/>
    <xf numFmtId="0" fontId="25" fillId="0" borderId="13" applyNumberFormat="0" applyFill="0" applyAlignment="0" applyProtection="0"/>
    <xf numFmtId="0" fontId="25" fillId="0" borderId="13" applyNumberFormat="0" applyFill="0" applyAlignment="0" applyProtection="0"/>
    <xf numFmtId="0" fontId="25" fillId="0" borderId="13" applyNumberFormat="0" applyFill="0" applyAlignment="0" applyProtection="0"/>
    <xf numFmtId="0" fontId="25" fillId="0" borderId="13" applyNumberFormat="0" applyFill="0" applyAlignment="0" applyProtection="0"/>
    <xf numFmtId="0" fontId="25" fillId="0" borderId="13" applyNumberFormat="0" applyFill="0" applyAlignment="0" applyProtection="0"/>
    <xf numFmtId="0" fontId="25" fillId="0" borderId="13" applyNumberFormat="0" applyFill="0" applyAlignment="0" applyProtection="0"/>
    <xf numFmtId="0" fontId="25" fillId="0" borderId="13" applyNumberFormat="0" applyFill="0" applyAlignment="0" applyProtection="0"/>
    <xf numFmtId="0" fontId="25" fillId="0" borderId="13" applyNumberFormat="0" applyFill="0" applyAlignment="0" applyProtection="0"/>
    <xf numFmtId="0" fontId="25" fillId="0" borderId="13" applyNumberFormat="0" applyFill="0" applyAlignment="0" applyProtection="0"/>
    <xf numFmtId="0" fontId="25" fillId="0" borderId="13" applyNumberFormat="0" applyFill="0" applyAlignment="0" applyProtection="0"/>
    <xf numFmtId="0" fontId="25" fillId="0" borderId="13" applyNumberFormat="0" applyFill="0" applyAlignment="0" applyProtection="0"/>
    <xf numFmtId="0" fontId="25" fillId="0" borderId="13" applyNumberFormat="0" applyFill="0" applyAlignment="0" applyProtection="0"/>
    <xf numFmtId="0" fontId="25" fillId="0" borderId="13" applyNumberFormat="0" applyFill="0" applyAlignment="0" applyProtection="0"/>
    <xf numFmtId="0" fontId="25" fillId="0" borderId="13" applyNumberFormat="0" applyFill="0" applyAlignment="0" applyProtection="0"/>
    <xf numFmtId="0" fontId="25" fillId="0" borderId="13" applyNumberFormat="0" applyFill="0" applyAlignment="0" applyProtection="0"/>
    <xf numFmtId="0" fontId="25" fillId="0" borderId="13" applyNumberFormat="0" applyFill="0" applyAlignment="0" applyProtection="0"/>
    <xf numFmtId="0" fontId="44" fillId="0" borderId="0">
      <alignment horizontal="justify" vertical="top" wrapText="1"/>
    </xf>
    <xf numFmtId="0" fontId="44" fillId="0" borderId="0">
      <alignment horizontal="justify" vertical="justify" wrapText="1"/>
    </xf>
    <xf numFmtId="170" fontId="33" fillId="0" borderId="0" applyFont="0" applyFill="0" applyBorder="0" applyAlignment="0" applyProtection="0"/>
    <xf numFmtId="171" fontId="33" fillId="0" borderId="0" applyFont="0" applyFill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37" fontId="45" fillId="0" borderId="0"/>
    <xf numFmtId="0" fontId="46" fillId="0" borderId="0"/>
    <xf numFmtId="172" fontId="33" fillId="0" borderId="0"/>
    <xf numFmtId="172" fontId="33" fillId="0" borderId="0"/>
    <xf numFmtId="172" fontId="33" fillId="0" borderId="0"/>
    <xf numFmtId="0" fontId="33" fillId="0" borderId="0"/>
    <xf numFmtId="0" fontId="33" fillId="0" borderId="0"/>
    <xf numFmtId="0" fontId="72" fillId="0" borderId="0"/>
    <xf numFmtId="0" fontId="7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33" fillId="0" borderId="0"/>
    <xf numFmtId="0" fontId="72" fillId="0" borderId="0"/>
    <xf numFmtId="0" fontId="33" fillId="0" borderId="0"/>
    <xf numFmtId="0" fontId="33" fillId="0" borderId="0"/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4" fillId="0" borderId="0"/>
    <xf numFmtId="0" fontId="33" fillId="0" borderId="0"/>
    <xf numFmtId="0" fontId="33" fillId="0" borderId="0"/>
    <xf numFmtId="0" fontId="33" fillId="0" borderId="0"/>
    <xf numFmtId="0" fontId="32" fillId="0" borderId="0"/>
    <xf numFmtId="0" fontId="32" fillId="0" borderId="0"/>
    <xf numFmtId="0" fontId="33" fillId="0" borderId="0"/>
    <xf numFmtId="0" fontId="3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33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2" fillId="0" borderId="0"/>
    <xf numFmtId="0" fontId="7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2" fillId="0" borderId="0"/>
    <xf numFmtId="0" fontId="72" fillId="0" borderId="0"/>
    <xf numFmtId="0" fontId="7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2" fillId="0" borderId="0"/>
    <xf numFmtId="0" fontId="33" fillId="0" borderId="0"/>
    <xf numFmtId="0" fontId="33" fillId="0" borderId="0"/>
    <xf numFmtId="0" fontId="7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2" fillId="0" borderId="0"/>
    <xf numFmtId="0" fontId="7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2" fillId="0" borderId="0"/>
    <xf numFmtId="0" fontId="33" fillId="0" borderId="0"/>
    <xf numFmtId="0" fontId="33" fillId="0" borderId="0"/>
    <xf numFmtId="0" fontId="72" fillId="0" borderId="0"/>
    <xf numFmtId="0" fontId="72" fillId="0" borderId="0"/>
    <xf numFmtId="0" fontId="69" fillId="0" borderId="0"/>
    <xf numFmtId="0" fontId="33" fillId="0" borderId="0"/>
    <xf numFmtId="0" fontId="33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33" fillId="0" borderId="0"/>
    <xf numFmtId="0" fontId="33" fillId="0" borderId="0"/>
    <xf numFmtId="0" fontId="70" fillId="0" borderId="0"/>
    <xf numFmtId="0" fontId="34" fillId="0" borderId="0"/>
    <xf numFmtId="0" fontId="33" fillId="5" borderId="14" applyNumberFormat="0" applyFont="0" applyAlignment="0" applyProtection="0"/>
    <xf numFmtId="0" fontId="33" fillId="5" borderId="14" applyNumberFormat="0" applyFont="0" applyAlignment="0" applyProtection="0"/>
    <xf numFmtId="0" fontId="33" fillId="5" borderId="14" applyNumberFormat="0" applyFont="0" applyAlignment="0" applyProtection="0"/>
    <xf numFmtId="0" fontId="33" fillId="5" borderId="14" applyNumberFormat="0" applyFont="0" applyAlignment="0" applyProtection="0"/>
    <xf numFmtId="0" fontId="33" fillId="5" borderId="14" applyNumberFormat="0" applyFont="0" applyAlignment="0" applyProtection="0"/>
    <xf numFmtId="0" fontId="33" fillId="5" borderId="14" applyNumberFormat="0" applyFont="0" applyAlignment="0" applyProtection="0"/>
    <xf numFmtId="0" fontId="33" fillId="5" borderId="14" applyNumberFormat="0" applyFont="0" applyAlignment="0" applyProtection="0"/>
    <xf numFmtId="0" fontId="33" fillId="5" borderId="14" applyNumberFormat="0" applyFont="0" applyAlignment="0" applyProtection="0"/>
    <xf numFmtId="0" fontId="33" fillId="5" borderId="14" applyNumberFormat="0" applyFont="0" applyAlignment="0" applyProtection="0"/>
    <xf numFmtId="0" fontId="33" fillId="5" borderId="14" applyNumberFormat="0" applyFont="0" applyAlignment="0" applyProtection="0"/>
    <xf numFmtId="0" fontId="33" fillId="5" borderId="14" applyNumberFormat="0" applyFont="0" applyAlignment="0" applyProtection="0"/>
    <xf numFmtId="0" fontId="33" fillId="5" borderId="14" applyNumberFormat="0" applyFont="0" applyAlignment="0" applyProtection="0"/>
    <xf numFmtId="0" fontId="33" fillId="5" borderId="14" applyNumberFormat="0" applyFont="0" applyAlignment="0" applyProtection="0"/>
    <xf numFmtId="0" fontId="33" fillId="5" borderId="14" applyNumberFormat="0" applyFont="0" applyAlignment="0" applyProtection="0"/>
    <xf numFmtId="0" fontId="33" fillId="5" borderId="14" applyNumberFormat="0" applyFont="0" applyAlignment="0" applyProtection="0"/>
    <xf numFmtId="0" fontId="33" fillId="5" borderId="14" applyNumberFormat="0" applyFont="0" applyAlignment="0" applyProtection="0"/>
    <xf numFmtId="0" fontId="33" fillId="5" borderId="14" applyNumberFormat="0" applyFont="0" applyAlignment="0" applyProtection="0"/>
    <xf numFmtId="0" fontId="33" fillId="5" borderId="14" applyNumberFormat="0" applyFont="0" applyAlignment="0" applyProtection="0"/>
    <xf numFmtId="0" fontId="33" fillId="5" borderId="14" applyNumberFormat="0" applyFont="0" applyAlignment="0" applyProtection="0"/>
    <xf numFmtId="0" fontId="33" fillId="5" borderId="14" applyNumberFormat="0" applyFont="0" applyAlignment="0" applyProtection="0"/>
    <xf numFmtId="0" fontId="33" fillId="5" borderId="14" applyNumberFormat="0" applyFont="0" applyAlignment="0" applyProtection="0"/>
    <xf numFmtId="0" fontId="33" fillId="5" borderId="14" applyNumberFormat="0" applyFont="0" applyAlignment="0" applyProtection="0"/>
    <xf numFmtId="0" fontId="33" fillId="5" borderId="14" applyNumberFormat="0" applyFont="0" applyAlignment="0" applyProtection="0"/>
    <xf numFmtId="0" fontId="33" fillId="5" borderId="14" applyNumberFormat="0" applyFont="0" applyAlignment="0" applyProtection="0"/>
    <xf numFmtId="0" fontId="33" fillId="5" borderId="14" applyNumberFormat="0" applyFont="0" applyAlignment="0" applyProtection="0"/>
    <xf numFmtId="0" fontId="33" fillId="5" borderId="14" applyNumberFormat="0" applyFont="0" applyAlignment="0" applyProtection="0"/>
    <xf numFmtId="0" fontId="33" fillId="5" borderId="14" applyNumberFormat="0" applyFont="0" applyAlignment="0" applyProtection="0"/>
    <xf numFmtId="0" fontId="33" fillId="5" borderId="14" applyNumberFormat="0" applyFont="0" applyAlignment="0" applyProtection="0"/>
    <xf numFmtId="0" fontId="33" fillId="5" borderId="14" applyNumberFormat="0" applyFont="0" applyAlignment="0" applyProtection="0"/>
    <xf numFmtId="0" fontId="33" fillId="5" borderId="14" applyNumberFormat="0" applyFont="0" applyAlignment="0" applyProtection="0"/>
    <xf numFmtId="0" fontId="33" fillId="5" borderId="14" applyNumberFormat="0" applyFont="0" applyAlignment="0" applyProtection="0"/>
    <xf numFmtId="0" fontId="23" fillId="14" borderId="15" applyNumberFormat="0" applyAlignment="0" applyProtection="0"/>
    <xf numFmtId="0" fontId="23" fillId="14" borderId="15" applyNumberFormat="0" applyAlignment="0" applyProtection="0"/>
    <xf numFmtId="0" fontId="23" fillId="14" borderId="15" applyNumberFormat="0" applyAlignment="0" applyProtection="0"/>
    <xf numFmtId="0" fontId="23" fillId="14" borderId="15" applyNumberFormat="0" applyAlignment="0" applyProtection="0"/>
    <xf numFmtId="0" fontId="23" fillId="14" borderId="15" applyNumberFormat="0" applyAlignment="0" applyProtection="0"/>
    <xf numFmtId="0" fontId="23" fillId="14" borderId="15" applyNumberFormat="0" applyAlignment="0" applyProtection="0"/>
    <xf numFmtId="0" fontId="23" fillId="14" borderId="15" applyNumberFormat="0" applyAlignment="0" applyProtection="0"/>
    <xf numFmtId="0" fontId="23" fillId="14" borderId="15" applyNumberFormat="0" applyAlignment="0" applyProtection="0"/>
    <xf numFmtId="0" fontId="23" fillId="14" borderId="15" applyNumberFormat="0" applyAlignment="0" applyProtection="0"/>
    <xf numFmtId="0" fontId="23" fillId="14" borderId="15" applyNumberFormat="0" applyAlignment="0" applyProtection="0"/>
    <xf numFmtId="0" fontId="23" fillId="14" borderId="15" applyNumberFormat="0" applyAlignment="0" applyProtection="0"/>
    <xf numFmtId="0" fontId="23" fillId="14" borderId="15" applyNumberFormat="0" applyAlignment="0" applyProtection="0"/>
    <xf numFmtId="0" fontId="23" fillId="14" borderId="15" applyNumberFormat="0" applyAlignment="0" applyProtection="0"/>
    <xf numFmtId="0" fontId="23" fillId="14" borderId="15" applyNumberFormat="0" applyAlignment="0" applyProtection="0"/>
    <xf numFmtId="0" fontId="23" fillId="14" borderId="15" applyNumberFormat="0" applyAlignment="0" applyProtection="0"/>
    <xf numFmtId="0" fontId="23" fillId="14" borderId="15" applyNumberFormat="0" applyAlignment="0" applyProtection="0"/>
    <xf numFmtId="0" fontId="23" fillId="14" borderId="15" applyNumberFormat="0" applyAlignment="0" applyProtection="0"/>
    <xf numFmtId="0" fontId="23" fillId="14" borderId="15" applyNumberFormat="0" applyAlignment="0" applyProtection="0"/>
    <xf numFmtId="0" fontId="23" fillId="14" borderId="15" applyNumberFormat="0" applyAlignment="0" applyProtection="0"/>
    <xf numFmtId="0" fontId="23" fillId="14" borderId="15" applyNumberFormat="0" applyAlignment="0" applyProtection="0"/>
    <xf numFmtId="0" fontId="23" fillId="14" borderId="15" applyNumberFormat="0" applyAlignment="0" applyProtection="0"/>
    <xf numFmtId="0" fontId="23" fillId="14" borderId="15" applyNumberFormat="0" applyAlignment="0" applyProtection="0"/>
    <xf numFmtId="0" fontId="23" fillId="14" borderId="15" applyNumberFormat="0" applyAlignment="0" applyProtection="0"/>
    <xf numFmtId="0" fontId="23" fillId="14" borderId="15" applyNumberFormat="0" applyAlignment="0" applyProtection="0"/>
    <xf numFmtId="0" fontId="23" fillId="14" borderId="15" applyNumberFormat="0" applyAlignment="0" applyProtection="0"/>
    <xf numFmtId="0" fontId="23" fillId="14" borderId="15" applyNumberFormat="0" applyAlignment="0" applyProtection="0"/>
    <xf numFmtId="0" fontId="23" fillId="14" borderId="15" applyNumberFormat="0" applyAlignment="0" applyProtection="0"/>
    <xf numFmtId="0" fontId="23" fillId="14" borderId="15" applyNumberFormat="0" applyAlignment="0" applyProtection="0"/>
    <xf numFmtId="0" fontId="23" fillId="14" borderId="15" applyNumberFormat="0" applyAlignment="0" applyProtection="0"/>
    <xf numFmtId="0" fontId="23" fillId="14" borderId="15" applyNumberFormat="0" applyAlignment="0" applyProtection="0"/>
    <xf numFmtId="0" fontId="23" fillId="14" borderId="15" applyNumberFormat="0" applyAlignment="0" applyProtection="0"/>
    <xf numFmtId="10" fontId="33" fillId="0" borderId="0" applyFont="0" applyFill="0" applyBorder="0" applyAlignment="0" applyProtection="0"/>
    <xf numFmtId="10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>
      <alignment vertical="center"/>
    </xf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ill="0" applyBorder="0" applyAlignment="0" applyProtection="0"/>
    <xf numFmtId="3" fontId="47" fillId="0" borderId="0"/>
    <xf numFmtId="181" fontId="60" fillId="0" borderId="0" applyNumberFormat="0" applyFill="0" applyBorder="0" applyAlignment="0" applyProtection="0">
      <alignment horizontal="left"/>
    </xf>
    <xf numFmtId="40" fontId="61" fillId="0" borderId="0" applyBorder="0">
      <alignment horizontal="right"/>
    </xf>
    <xf numFmtId="0" fontId="1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29" fillId="0" borderId="16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6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6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6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6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6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6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6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6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6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6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6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6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6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6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6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6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6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6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6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6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6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6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6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6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6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6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6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6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6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173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40" fontId="48" fillId="0" borderId="0" applyFont="0" applyFill="0" applyBorder="0" applyAlignment="0" applyProtection="0"/>
    <xf numFmtId="38" fontId="48" fillId="0" borderId="0" applyFont="0" applyFill="0" applyBorder="0" applyAlignment="0" applyProtection="0"/>
    <xf numFmtId="0" fontId="48" fillId="0" borderId="0" applyFont="0" applyFill="0" applyBorder="0" applyAlignment="0" applyProtection="0"/>
    <xf numFmtId="0" fontId="48" fillId="0" borderId="0" applyFont="0" applyFill="0" applyBorder="0" applyAlignment="0" applyProtection="0"/>
    <xf numFmtId="10" fontId="33" fillId="0" borderId="0" applyFont="0" applyFill="0" applyBorder="0" applyAlignment="0" applyProtection="0"/>
    <xf numFmtId="0" fontId="49" fillId="0" borderId="0"/>
    <xf numFmtId="175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177" fontId="50" fillId="0" borderId="0" applyFont="0" applyFill="0" applyBorder="0" applyAlignment="0" applyProtection="0"/>
    <xf numFmtId="178" fontId="50" fillId="0" borderId="0" applyFont="0" applyFill="0" applyBorder="0" applyAlignment="0" applyProtection="0"/>
    <xf numFmtId="0" fontId="51" fillId="0" borderId="0"/>
    <xf numFmtId="0" fontId="13" fillId="0" borderId="0"/>
    <xf numFmtId="9" fontId="33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3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3" fillId="0" borderId="0"/>
    <xf numFmtId="9" fontId="14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33" fillId="0" borderId="0"/>
    <xf numFmtId="0" fontId="12" fillId="0" borderId="0"/>
    <xf numFmtId="0" fontId="12" fillId="0" borderId="0"/>
    <xf numFmtId="0" fontId="33" fillId="0" borderId="0"/>
    <xf numFmtId="0" fontId="33" fillId="0" borderId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66" fontId="40" fillId="29" borderId="0" applyNumberFormat="0" applyBorder="0" applyAlignment="0" applyProtection="0"/>
    <xf numFmtId="166" fontId="40" fillId="31" borderId="12" applyNumberFormat="0" applyBorder="0" applyAlignment="0" applyProtection="0"/>
    <xf numFmtId="166" fontId="14" fillId="0" borderId="0"/>
    <xf numFmtId="166" fontId="14" fillId="0" borderId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11" fillId="0" borderId="0"/>
    <xf numFmtId="0" fontId="10" fillId="0" borderId="0"/>
    <xf numFmtId="0" fontId="33" fillId="0" borderId="0"/>
    <xf numFmtId="0" fontId="10" fillId="0" borderId="0"/>
    <xf numFmtId="0" fontId="33" fillId="0" borderId="0"/>
    <xf numFmtId="166" fontId="33" fillId="0" borderId="0"/>
    <xf numFmtId="0" fontId="33" fillId="0" borderId="0"/>
    <xf numFmtId="0" fontId="33" fillId="0" borderId="0"/>
    <xf numFmtId="0" fontId="10" fillId="0" borderId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6" borderId="0" applyNumberFormat="0" applyBorder="0" applyAlignment="0" applyProtection="0"/>
    <xf numFmtId="0" fontId="14" fillId="10" borderId="0" applyNumberFormat="0" applyBorder="0" applyAlignment="0" applyProtection="0"/>
    <xf numFmtId="0" fontId="14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7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21" borderId="0" applyNumberFormat="0" applyBorder="0" applyAlignment="0" applyProtection="0"/>
    <xf numFmtId="0" fontId="30" fillId="22" borderId="0" applyNumberFormat="0" applyBorder="0" applyAlignment="0" applyProtection="0"/>
    <xf numFmtId="0" fontId="30" fillId="24" borderId="0" applyNumberFormat="0" applyBorder="0" applyAlignment="0" applyProtection="0"/>
    <xf numFmtId="0" fontId="30" fillId="17" borderId="0" applyNumberFormat="0" applyBorder="0" applyAlignment="0" applyProtection="0"/>
    <xf numFmtId="0" fontId="30" fillId="19" borderId="0" applyNumberFormat="0" applyBorder="0" applyAlignment="0" applyProtection="0"/>
    <xf numFmtId="0" fontId="30" fillId="27" borderId="0" applyNumberFormat="0" applyBorder="0" applyAlignment="0" applyProtection="0"/>
    <xf numFmtId="0" fontId="56" fillId="0" borderId="0" applyFill="0" applyBorder="0" applyAlignment="0"/>
    <xf numFmtId="5" fontId="10" fillId="0" borderId="0" applyFont="0" applyFill="0" applyBorder="0" applyAlignment="0" applyProtection="0"/>
    <xf numFmtId="5" fontId="10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6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5" fontId="10" fillId="0" borderId="0" applyFont="0" applyFill="0" applyBorder="0" applyAlignment="0" applyProtection="0"/>
    <xf numFmtId="0" fontId="16" fillId="0" borderId="6" applyNumberFormat="0" applyFill="0" applyAlignment="0" applyProtection="0"/>
    <xf numFmtId="0" fontId="17" fillId="0" borderId="8" applyNumberFormat="0" applyFill="0" applyAlignment="0" applyProtection="0"/>
    <xf numFmtId="0" fontId="18" fillId="0" borderId="10" applyNumberFormat="0" applyFill="0" applyAlignment="0" applyProtection="0"/>
    <xf numFmtId="0" fontId="18" fillId="0" borderId="0" applyNumberFormat="0" applyFill="0" applyBorder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33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9" fontId="3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29" fillId="0" borderId="16" applyNumberFormat="0" applyFill="0" applyAlignment="0" applyProtection="0"/>
    <xf numFmtId="0" fontId="33" fillId="0" borderId="0"/>
    <xf numFmtId="0" fontId="33" fillId="0" borderId="0"/>
    <xf numFmtId="0" fontId="75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33" fillId="0" borderId="0"/>
    <xf numFmtId="0" fontId="8" fillId="0" borderId="0"/>
    <xf numFmtId="0" fontId="7" fillId="0" borderId="0"/>
    <xf numFmtId="166" fontId="33" fillId="0" borderId="0" applyFont="0" applyFill="0" applyBorder="0" applyAlignment="0" applyProtection="0"/>
    <xf numFmtId="0" fontId="6" fillId="0" borderId="0"/>
    <xf numFmtId="166" fontId="3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33" fillId="0" borderId="0"/>
    <xf numFmtId="0" fontId="33" fillId="0" borderId="0"/>
    <xf numFmtId="0" fontId="5" fillId="0" borderId="0"/>
    <xf numFmtId="0" fontId="5" fillId="0" borderId="0"/>
    <xf numFmtId="0" fontId="83" fillId="0" borderId="0"/>
    <xf numFmtId="0" fontId="33" fillId="0" borderId="0"/>
    <xf numFmtId="0" fontId="5" fillId="0" borderId="0"/>
    <xf numFmtId="0" fontId="33" fillId="0" borderId="0"/>
    <xf numFmtId="0" fontId="83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166" fontId="87" fillId="0" borderId="0" applyFont="0" applyFill="0" applyBorder="0" applyAlignment="0" applyProtection="0"/>
    <xf numFmtId="0" fontId="3" fillId="0" borderId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1" fontId="98" fillId="0" borderId="0"/>
    <xf numFmtId="3" fontId="98" fillId="0" borderId="0"/>
    <xf numFmtId="0" fontId="98" fillId="0" borderId="0">
      <alignment horizontal="right" vertical="center" indent="1"/>
    </xf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1" fontId="33" fillId="0" borderId="0" applyFont="0" applyFill="0" applyBorder="0" applyAlignment="0" applyProtection="0"/>
    <xf numFmtId="0" fontId="99" fillId="0" borderId="0"/>
    <xf numFmtId="0" fontId="98" fillId="0" borderId="0" applyNumberFormat="0" applyFill="0" applyBorder="0">
      <alignment horizontal="left" vertical="top" indent="1"/>
    </xf>
    <xf numFmtId="0" fontId="98" fillId="0" borderId="0" applyNumberFormat="0" applyFill="0" applyBorder="0">
      <alignment horizontal="left" vertical="top" wrapText="1" indent="1"/>
    </xf>
    <xf numFmtId="0" fontId="100" fillId="37" borderId="0">
      <alignment horizontal="left" vertical="top" indent="1"/>
    </xf>
    <xf numFmtId="0" fontId="100" fillId="0" borderId="0">
      <alignment horizontal="left" vertical="top" indent="1"/>
    </xf>
    <xf numFmtId="0" fontId="100" fillId="0" borderId="0">
      <alignment horizontal="left" vertical="top"/>
    </xf>
    <xf numFmtId="189" fontId="100" fillId="0" borderId="0">
      <alignment horizontal="left" vertical="top" indent="1"/>
    </xf>
    <xf numFmtId="0" fontId="43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190" fontId="33" fillId="0" borderId="0"/>
    <xf numFmtId="190" fontId="33" fillId="0" borderId="0"/>
    <xf numFmtId="190" fontId="33" fillId="0" borderId="0"/>
    <xf numFmtId="190" fontId="33" fillId="0" borderId="0"/>
    <xf numFmtId="19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" fillId="0" borderId="0"/>
    <xf numFmtId="0" fontId="3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" fillId="0" borderId="0"/>
    <xf numFmtId="0" fontId="3" fillId="0" borderId="0"/>
    <xf numFmtId="0" fontId="3" fillId="0" borderId="0"/>
    <xf numFmtId="0" fontId="33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" fillId="0" borderId="0"/>
    <xf numFmtId="0" fontId="33" fillId="0" borderId="0"/>
    <xf numFmtId="0" fontId="3" fillId="0" borderId="0"/>
    <xf numFmtId="0" fontId="3" fillId="0" borderId="0"/>
    <xf numFmtId="0" fontId="3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1" fillId="0" borderId="0"/>
    <xf numFmtId="0" fontId="10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" fillId="0" borderId="0"/>
    <xf numFmtId="0" fontId="3" fillId="0" borderId="0"/>
    <xf numFmtId="0" fontId="14" fillId="0" borderId="0"/>
    <xf numFmtId="0" fontId="33" fillId="0" borderId="0"/>
    <xf numFmtId="0" fontId="33" fillId="0" borderId="0"/>
    <xf numFmtId="0" fontId="33" fillId="0" borderId="0"/>
    <xf numFmtId="0" fontId="3" fillId="0" borderId="0"/>
    <xf numFmtId="0" fontId="3" fillId="0" borderId="0"/>
    <xf numFmtId="0" fontId="3" fillId="0" borderId="0"/>
    <xf numFmtId="0" fontId="33" fillId="0" borderId="0"/>
    <xf numFmtId="0" fontId="3" fillId="0" borderId="0"/>
    <xf numFmtId="0" fontId="3" fillId="0" borderId="0"/>
    <xf numFmtId="0" fontId="14" fillId="0" borderId="0"/>
    <xf numFmtId="0" fontId="33" fillId="0" borderId="0"/>
    <xf numFmtId="0" fontId="33" fillId="0" borderId="0"/>
    <xf numFmtId="0" fontId="14" fillId="0" borderId="0"/>
    <xf numFmtId="0" fontId="14" fillId="0" borderId="0"/>
    <xf numFmtId="166" fontId="33" fillId="0" borderId="0"/>
    <xf numFmtId="0" fontId="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02" fillId="0" borderId="0"/>
    <xf numFmtId="0" fontId="3" fillId="0" borderId="0"/>
    <xf numFmtId="0" fontId="14" fillId="0" borderId="0"/>
    <xf numFmtId="0" fontId="33" fillId="0" borderId="0"/>
    <xf numFmtId="0" fontId="3" fillId="0" borderId="0"/>
    <xf numFmtId="0" fontId="3" fillId="0" borderId="0"/>
    <xf numFmtId="0" fontId="14" fillId="0" borderId="0"/>
    <xf numFmtId="0" fontId="3" fillId="0" borderId="0"/>
    <xf numFmtId="0" fontId="3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6" fontId="3" fillId="0" borderId="0"/>
    <xf numFmtId="0" fontId="33" fillId="0" borderId="0"/>
    <xf numFmtId="0" fontId="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" fillId="0" borderId="0"/>
    <xf numFmtId="0" fontId="3" fillId="0" borderId="0"/>
    <xf numFmtId="0" fontId="14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" fillId="0" borderId="0"/>
    <xf numFmtId="0" fontId="14" fillId="0" borderId="0"/>
    <xf numFmtId="0" fontId="33" fillId="0" borderId="0"/>
    <xf numFmtId="0" fontId="3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1" fillId="0" borderId="0"/>
    <xf numFmtId="166" fontId="3" fillId="0" borderId="0"/>
    <xf numFmtId="0" fontId="3" fillId="0" borderId="0"/>
    <xf numFmtId="0" fontId="3" fillId="0" borderId="0"/>
    <xf numFmtId="0" fontId="3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33" fillId="0" borderId="0" applyFont="0" applyFill="0" applyBorder="0" applyAlignment="0" applyProtection="0"/>
    <xf numFmtId="191" fontId="34" fillId="38" borderId="12">
      <alignment horizontal="center" vertical="center" wrapText="1"/>
    </xf>
    <xf numFmtId="189" fontId="103" fillId="0" borderId="35" applyNumberFormat="0" applyFont="0" applyFill="0" applyAlignment="0" applyProtection="0">
      <alignment horizontal="left" vertical="top" indent="1"/>
    </xf>
    <xf numFmtId="1" fontId="104" fillId="0" borderId="0"/>
    <xf numFmtId="3" fontId="100" fillId="0" borderId="0">
      <alignment horizontal="right" vertical="center" indent="1"/>
    </xf>
    <xf numFmtId="166" fontId="3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3" fillId="0" borderId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3" fontId="36" fillId="0" borderId="0"/>
    <xf numFmtId="0" fontId="37" fillId="0" borderId="0" applyNumberFormat="0" applyFill="0" applyBorder="0" applyAlignment="0" applyProtection="0"/>
    <xf numFmtId="165" fontId="38" fillId="0" borderId="1" applyAlignment="0" applyProtection="0"/>
    <xf numFmtId="0" fontId="24" fillId="14" borderId="2" applyNumberFormat="0" applyAlignment="0" applyProtection="0"/>
    <xf numFmtId="0" fontId="24" fillId="14" borderId="2" applyNumberFormat="0" applyAlignment="0" applyProtection="0"/>
    <xf numFmtId="0" fontId="24" fillId="14" borderId="2" applyNumberFormat="0" applyAlignment="0" applyProtection="0"/>
    <xf numFmtId="0" fontId="24" fillId="14" borderId="2" applyNumberFormat="0" applyAlignment="0" applyProtection="0"/>
    <xf numFmtId="0" fontId="24" fillId="14" borderId="2" applyNumberFormat="0" applyAlignment="0" applyProtection="0"/>
    <xf numFmtId="0" fontId="24" fillId="14" borderId="2" applyNumberFormat="0" applyAlignment="0" applyProtection="0"/>
    <xf numFmtId="0" fontId="24" fillId="14" borderId="2" applyNumberFormat="0" applyAlignment="0" applyProtection="0"/>
    <xf numFmtId="0" fontId="24" fillId="14" borderId="2" applyNumberFormat="0" applyAlignment="0" applyProtection="0"/>
    <xf numFmtId="0" fontId="24" fillId="14" borderId="2" applyNumberFormat="0" applyAlignment="0" applyProtection="0"/>
    <xf numFmtId="0" fontId="24" fillId="14" borderId="2" applyNumberFormat="0" applyAlignment="0" applyProtection="0"/>
    <xf numFmtId="0" fontId="24" fillId="14" borderId="2" applyNumberFormat="0" applyAlignment="0" applyProtection="0"/>
    <xf numFmtId="0" fontId="24" fillId="14" borderId="2" applyNumberFormat="0" applyAlignment="0" applyProtection="0"/>
    <xf numFmtId="0" fontId="24" fillId="14" borderId="2" applyNumberFormat="0" applyAlignment="0" applyProtection="0"/>
    <xf numFmtId="0" fontId="24" fillId="14" borderId="2" applyNumberFormat="0" applyAlignment="0" applyProtection="0"/>
    <xf numFmtId="0" fontId="24" fillId="14" borderId="2" applyNumberFormat="0" applyAlignment="0" applyProtection="0"/>
    <xf numFmtId="0" fontId="24" fillId="14" borderId="2" applyNumberFormat="0" applyAlignment="0" applyProtection="0"/>
    <xf numFmtId="0" fontId="24" fillId="14" borderId="2" applyNumberFormat="0" applyAlignment="0" applyProtection="0"/>
    <xf numFmtId="0" fontId="24" fillId="14" borderId="2" applyNumberFormat="0" applyAlignment="0" applyProtection="0"/>
    <xf numFmtId="0" fontId="24" fillId="14" borderId="2" applyNumberFormat="0" applyAlignment="0" applyProtection="0"/>
    <xf numFmtId="0" fontId="24" fillId="14" borderId="2" applyNumberFormat="0" applyAlignment="0" applyProtection="0"/>
    <xf numFmtId="0" fontId="24" fillId="14" borderId="2" applyNumberFormat="0" applyAlignment="0" applyProtection="0"/>
    <xf numFmtId="0" fontId="24" fillId="14" borderId="2" applyNumberFormat="0" applyAlignment="0" applyProtection="0"/>
    <xf numFmtId="0" fontId="24" fillId="14" borderId="2" applyNumberFormat="0" applyAlignment="0" applyProtection="0"/>
    <xf numFmtId="0" fontId="24" fillId="14" borderId="2" applyNumberFormat="0" applyAlignment="0" applyProtection="0"/>
    <xf numFmtId="0" fontId="24" fillId="14" borderId="2" applyNumberFormat="0" applyAlignment="0" applyProtection="0"/>
    <xf numFmtId="0" fontId="24" fillId="14" borderId="2" applyNumberFormat="0" applyAlignment="0" applyProtection="0"/>
    <xf numFmtId="0" fontId="24" fillId="14" borderId="2" applyNumberFormat="0" applyAlignment="0" applyProtection="0"/>
    <xf numFmtId="0" fontId="24" fillId="14" borderId="2" applyNumberFormat="0" applyAlignment="0" applyProtection="0"/>
    <xf numFmtId="0" fontId="24" fillId="14" borderId="2" applyNumberFormat="0" applyAlignment="0" applyProtection="0"/>
    <xf numFmtId="0" fontId="24" fillId="14" borderId="2" applyNumberFormat="0" applyAlignment="0" applyProtection="0"/>
    <xf numFmtId="0" fontId="26" fillId="28" borderId="3" applyNumberFormat="0" applyAlignment="0" applyProtection="0"/>
    <xf numFmtId="0" fontId="26" fillId="28" borderId="3" applyNumberFormat="0" applyAlignment="0" applyProtection="0"/>
    <xf numFmtId="0" fontId="26" fillId="28" borderId="3" applyNumberFormat="0" applyAlignment="0" applyProtection="0"/>
    <xf numFmtId="0" fontId="26" fillId="28" borderId="3" applyNumberFormat="0" applyAlignment="0" applyProtection="0"/>
    <xf numFmtId="0" fontId="26" fillId="28" borderId="3" applyNumberFormat="0" applyAlignment="0" applyProtection="0"/>
    <xf numFmtId="0" fontId="26" fillId="28" borderId="3" applyNumberFormat="0" applyAlignment="0" applyProtection="0"/>
    <xf numFmtId="0" fontId="26" fillId="28" borderId="3" applyNumberFormat="0" applyAlignment="0" applyProtection="0"/>
    <xf numFmtId="0" fontId="26" fillId="28" borderId="3" applyNumberFormat="0" applyAlignment="0" applyProtection="0"/>
    <xf numFmtId="0" fontId="26" fillId="28" borderId="3" applyNumberFormat="0" applyAlignment="0" applyProtection="0"/>
    <xf numFmtId="0" fontId="26" fillId="28" borderId="3" applyNumberFormat="0" applyAlignment="0" applyProtection="0"/>
    <xf numFmtId="0" fontId="26" fillId="28" borderId="3" applyNumberFormat="0" applyAlignment="0" applyProtection="0"/>
    <xf numFmtId="0" fontId="26" fillId="28" borderId="3" applyNumberFormat="0" applyAlignment="0" applyProtection="0"/>
    <xf numFmtId="0" fontId="26" fillId="28" borderId="3" applyNumberFormat="0" applyAlignment="0" applyProtection="0"/>
    <xf numFmtId="0" fontId="26" fillId="28" borderId="3" applyNumberFormat="0" applyAlignment="0" applyProtection="0"/>
    <xf numFmtId="0" fontId="26" fillId="28" borderId="3" applyNumberFormat="0" applyAlignment="0" applyProtection="0"/>
    <xf numFmtId="0" fontId="26" fillId="28" borderId="3" applyNumberFormat="0" applyAlignment="0" applyProtection="0"/>
    <xf numFmtId="0" fontId="26" fillId="28" borderId="3" applyNumberFormat="0" applyAlignment="0" applyProtection="0"/>
    <xf numFmtId="0" fontId="26" fillId="28" borderId="3" applyNumberFormat="0" applyAlignment="0" applyProtection="0"/>
    <xf numFmtId="0" fontId="26" fillId="28" borderId="3" applyNumberFormat="0" applyAlignment="0" applyProtection="0"/>
    <xf numFmtId="0" fontId="26" fillId="28" borderId="3" applyNumberFormat="0" applyAlignment="0" applyProtection="0"/>
    <xf numFmtId="0" fontId="26" fillId="28" borderId="3" applyNumberFormat="0" applyAlignment="0" applyProtection="0"/>
    <xf numFmtId="0" fontId="26" fillId="28" borderId="3" applyNumberFormat="0" applyAlignment="0" applyProtection="0"/>
    <xf numFmtId="0" fontId="26" fillId="28" borderId="3" applyNumberFormat="0" applyAlignment="0" applyProtection="0"/>
    <xf numFmtId="0" fontId="26" fillId="28" borderId="3" applyNumberFormat="0" applyAlignment="0" applyProtection="0"/>
    <xf numFmtId="0" fontId="26" fillId="28" borderId="3" applyNumberFormat="0" applyAlignment="0" applyProtection="0"/>
    <xf numFmtId="0" fontId="26" fillId="28" borderId="3" applyNumberFormat="0" applyAlignment="0" applyProtection="0"/>
    <xf numFmtId="0" fontId="26" fillId="28" borderId="3" applyNumberFormat="0" applyAlignment="0" applyProtection="0"/>
    <xf numFmtId="0" fontId="26" fillId="28" borderId="3" applyNumberFormat="0" applyAlignment="0" applyProtection="0"/>
    <xf numFmtId="0" fontId="26" fillId="28" borderId="3" applyNumberFormat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3" fillId="0" borderId="0" applyFont="0" applyFill="0" applyBorder="0" applyAlignment="0" applyProtection="0"/>
    <xf numFmtId="3" fontId="33" fillId="0" borderId="0" applyFont="0" applyFill="0" applyBorder="0" applyAlignment="0" applyProtection="0"/>
    <xf numFmtId="0" fontId="57" fillId="0" borderId="0" applyNumberFormat="0" applyAlignment="0">
      <alignment horizontal="left"/>
    </xf>
    <xf numFmtId="0" fontId="33" fillId="0" borderId="0" applyFont="0" applyFill="0" applyBorder="0" applyAlignment="0" applyProtection="0"/>
    <xf numFmtId="0" fontId="58" fillId="0" borderId="0" applyNumberFormat="0" applyAlignment="0">
      <alignment horizontal="left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2" fontId="33" fillId="0" borderId="0" applyFont="0" applyFill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38" fontId="40" fillId="29" borderId="0" applyNumberFormat="0" applyBorder="0" applyAlignment="0" applyProtection="0"/>
    <xf numFmtId="0" fontId="41" fillId="30" borderId="0"/>
    <xf numFmtId="0" fontId="42" fillId="0" borderId="4" applyNumberFormat="0" applyAlignment="0" applyProtection="0">
      <alignment horizontal="left" vertical="center"/>
    </xf>
    <xf numFmtId="0" fontId="42" fillId="0" borderId="25">
      <alignment horizontal="left" vertical="center"/>
    </xf>
    <xf numFmtId="10" fontId="40" fillId="31" borderId="12" applyNumberFormat="0" applyBorder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2" fillId="9" borderId="2" applyNumberFormat="0" applyAlignment="0" applyProtection="0"/>
    <xf numFmtId="0" fontId="25" fillId="0" borderId="13" applyNumberFormat="0" applyFill="0" applyAlignment="0" applyProtection="0"/>
    <xf numFmtId="0" fontId="25" fillId="0" borderId="13" applyNumberFormat="0" applyFill="0" applyAlignment="0" applyProtection="0"/>
    <xf numFmtId="0" fontId="25" fillId="0" borderId="13" applyNumberFormat="0" applyFill="0" applyAlignment="0" applyProtection="0"/>
    <xf numFmtId="0" fontId="25" fillId="0" borderId="13" applyNumberFormat="0" applyFill="0" applyAlignment="0" applyProtection="0"/>
    <xf numFmtId="0" fontId="25" fillId="0" borderId="13" applyNumberFormat="0" applyFill="0" applyAlignment="0" applyProtection="0"/>
    <xf numFmtId="0" fontId="25" fillId="0" borderId="13" applyNumberFormat="0" applyFill="0" applyAlignment="0" applyProtection="0"/>
    <xf numFmtId="0" fontId="25" fillId="0" borderId="13" applyNumberFormat="0" applyFill="0" applyAlignment="0" applyProtection="0"/>
    <xf numFmtId="0" fontId="25" fillId="0" borderId="13" applyNumberFormat="0" applyFill="0" applyAlignment="0" applyProtection="0"/>
    <xf numFmtId="0" fontId="25" fillId="0" borderId="13" applyNumberFormat="0" applyFill="0" applyAlignment="0" applyProtection="0"/>
    <xf numFmtId="0" fontId="25" fillId="0" borderId="13" applyNumberFormat="0" applyFill="0" applyAlignment="0" applyProtection="0"/>
    <xf numFmtId="0" fontId="25" fillId="0" borderId="13" applyNumberFormat="0" applyFill="0" applyAlignment="0" applyProtection="0"/>
    <xf numFmtId="0" fontId="25" fillId="0" borderId="13" applyNumberFormat="0" applyFill="0" applyAlignment="0" applyProtection="0"/>
    <xf numFmtId="0" fontId="25" fillId="0" borderId="13" applyNumberFormat="0" applyFill="0" applyAlignment="0" applyProtection="0"/>
    <xf numFmtId="0" fontId="25" fillId="0" borderId="13" applyNumberFormat="0" applyFill="0" applyAlignment="0" applyProtection="0"/>
    <xf numFmtId="0" fontId="25" fillId="0" borderId="13" applyNumberFormat="0" applyFill="0" applyAlignment="0" applyProtection="0"/>
    <xf numFmtId="0" fontId="25" fillId="0" borderId="13" applyNumberFormat="0" applyFill="0" applyAlignment="0" applyProtection="0"/>
    <xf numFmtId="0" fontId="25" fillId="0" borderId="13" applyNumberFormat="0" applyFill="0" applyAlignment="0" applyProtection="0"/>
    <xf numFmtId="0" fontId="25" fillId="0" borderId="13" applyNumberFormat="0" applyFill="0" applyAlignment="0" applyProtection="0"/>
    <xf numFmtId="0" fontId="25" fillId="0" borderId="13" applyNumberFormat="0" applyFill="0" applyAlignment="0" applyProtection="0"/>
    <xf numFmtId="0" fontId="25" fillId="0" borderId="13" applyNumberFormat="0" applyFill="0" applyAlignment="0" applyProtection="0"/>
    <xf numFmtId="0" fontId="25" fillId="0" borderId="13" applyNumberFormat="0" applyFill="0" applyAlignment="0" applyProtection="0"/>
    <xf numFmtId="0" fontId="25" fillId="0" borderId="13" applyNumberFormat="0" applyFill="0" applyAlignment="0" applyProtection="0"/>
    <xf numFmtId="0" fontId="25" fillId="0" borderId="13" applyNumberFormat="0" applyFill="0" applyAlignment="0" applyProtection="0"/>
    <xf numFmtId="0" fontId="25" fillId="0" borderId="13" applyNumberFormat="0" applyFill="0" applyAlignment="0" applyProtection="0"/>
    <xf numFmtId="0" fontId="25" fillId="0" borderId="13" applyNumberFormat="0" applyFill="0" applyAlignment="0" applyProtection="0"/>
    <xf numFmtId="0" fontId="25" fillId="0" borderId="13" applyNumberFormat="0" applyFill="0" applyAlignment="0" applyProtection="0"/>
    <xf numFmtId="0" fontId="25" fillId="0" borderId="13" applyNumberFormat="0" applyFill="0" applyAlignment="0" applyProtection="0"/>
    <xf numFmtId="0" fontId="25" fillId="0" borderId="13" applyNumberFormat="0" applyFill="0" applyAlignment="0" applyProtection="0"/>
    <xf numFmtId="0" fontId="25" fillId="0" borderId="13" applyNumberFormat="0" applyFill="0" applyAlignment="0" applyProtection="0"/>
    <xf numFmtId="0" fontId="44" fillId="0" borderId="0">
      <alignment horizontal="justify" vertical="top" wrapText="1"/>
    </xf>
    <xf numFmtId="0" fontId="44" fillId="0" borderId="0">
      <alignment horizontal="justify" vertical="justify" wrapText="1"/>
    </xf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37" fontId="45" fillId="0" borderId="0"/>
    <xf numFmtId="0" fontId="46" fillId="0" borderId="0"/>
    <xf numFmtId="0" fontId="56" fillId="0" borderId="0"/>
    <xf numFmtId="0" fontId="3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3" fillId="0" borderId="0"/>
    <xf numFmtId="0" fontId="33" fillId="0" borderId="0"/>
    <xf numFmtId="0" fontId="33" fillId="0" borderId="0"/>
    <xf numFmtId="0" fontId="32" fillId="0" borderId="0"/>
    <xf numFmtId="0" fontId="32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3" fillId="0" borderId="0"/>
    <xf numFmtId="0" fontId="32" fillId="0" borderId="0"/>
    <xf numFmtId="0" fontId="32" fillId="0" borderId="0"/>
    <xf numFmtId="0" fontId="3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2" fillId="0" borderId="0"/>
    <xf numFmtId="0" fontId="32" fillId="0" borderId="0"/>
    <xf numFmtId="0" fontId="33" fillId="0" borderId="0"/>
    <xf numFmtId="0" fontId="3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3" fillId="0" borderId="0"/>
    <xf numFmtId="0" fontId="33" fillId="0" borderId="0"/>
    <xf numFmtId="0" fontId="32" fillId="0" borderId="0"/>
    <xf numFmtId="0" fontId="33" fillId="5" borderId="14" applyNumberFormat="0" applyFont="0" applyAlignment="0" applyProtection="0"/>
    <xf numFmtId="0" fontId="33" fillId="5" borderId="14" applyNumberFormat="0" applyFont="0" applyAlignment="0" applyProtection="0"/>
    <xf numFmtId="0" fontId="33" fillId="5" borderId="14" applyNumberFormat="0" applyFont="0" applyAlignment="0" applyProtection="0"/>
    <xf numFmtId="0" fontId="33" fillId="5" borderId="14" applyNumberFormat="0" applyFont="0" applyAlignment="0" applyProtection="0"/>
    <xf numFmtId="0" fontId="33" fillId="5" borderId="14" applyNumberFormat="0" applyFont="0" applyAlignment="0" applyProtection="0"/>
    <xf numFmtId="0" fontId="33" fillId="5" borderId="14" applyNumberFormat="0" applyFont="0" applyAlignment="0" applyProtection="0"/>
    <xf numFmtId="0" fontId="33" fillId="5" borderId="14" applyNumberFormat="0" applyFont="0" applyAlignment="0" applyProtection="0"/>
    <xf numFmtId="0" fontId="33" fillId="5" borderId="14" applyNumberFormat="0" applyFont="0" applyAlignment="0" applyProtection="0"/>
    <xf numFmtId="0" fontId="33" fillId="5" borderId="14" applyNumberFormat="0" applyFont="0" applyAlignment="0" applyProtection="0"/>
    <xf numFmtId="0" fontId="33" fillId="5" borderId="14" applyNumberFormat="0" applyFont="0" applyAlignment="0" applyProtection="0"/>
    <xf numFmtId="0" fontId="33" fillId="5" borderId="14" applyNumberFormat="0" applyFont="0" applyAlignment="0" applyProtection="0"/>
    <xf numFmtId="0" fontId="33" fillId="5" borderId="14" applyNumberFormat="0" applyFont="0" applyAlignment="0" applyProtection="0"/>
    <xf numFmtId="0" fontId="33" fillId="5" borderId="14" applyNumberFormat="0" applyFont="0" applyAlignment="0" applyProtection="0"/>
    <xf numFmtId="0" fontId="33" fillId="5" borderId="14" applyNumberFormat="0" applyFont="0" applyAlignment="0" applyProtection="0"/>
    <xf numFmtId="0" fontId="33" fillId="5" borderId="14" applyNumberFormat="0" applyFont="0" applyAlignment="0" applyProtection="0"/>
    <xf numFmtId="0" fontId="33" fillId="5" borderId="14" applyNumberFormat="0" applyFont="0" applyAlignment="0" applyProtection="0"/>
    <xf numFmtId="0" fontId="33" fillId="5" borderId="14" applyNumberFormat="0" applyFont="0" applyAlignment="0" applyProtection="0"/>
    <xf numFmtId="0" fontId="33" fillId="5" borderId="14" applyNumberFormat="0" applyFont="0" applyAlignment="0" applyProtection="0"/>
    <xf numFmtId="0" fontId="33" fillId="5" borderId="14" applyNumberFormat="0" applyFont="0" applyAlignment="0" applyProtection="0"/>
    <xf numFmtId="0" fontId="33" fillId="5" borderId="14" applyNumberFormat="0" applyFont="0" applyAlignment="0" applyProtection="0"/>
    <xf numFmtId="0" fontId="33" fillId="5" borderId="14" applyNumberFormat="0" applyFont="0" applyAlignment="0" applyProtection="0"/>
    <xf numFmtId="0" fontId="33" fillId="5" borderId="14" applyNumberFormat="0" applyFont="0" applyAlignment="0" applyProtection="0"/>
    <xf numFmtId="0" fontId="33" fillId="5" borderId="14" applyNumberFormat="0" applyFont="0" applyAlignment="0" applyProtection="0"/>
    <xf numFmtId="0" fontId="33" fillId="5" borderId="14" applyNumberFormat="0" applyFont="0" applyAlignment="0" applyProtection="0"/>
    <xf numFmtId="0" fontId="33" fillId="5" borderId="14" applyNumberFormat="0" applyFont="0" applyAlignment="0" applyProtection="0"/>
    <xf numFmtId="0" fontId="33" fillId="5" borderId="14" applyNumberFormat="0" applyFont="0" applyAlignment="0" applyProtection="0"/>
    <xf numFmtId="0" fontId="33" fillId="5" borderId="14" applyNumberFormat="0" applyFont="0" applyAlignment="0" applyProtection="0"/>
    <xf numFmtId="0" fontId="33" fillId="5" borderId="14" applyNumberFormat="0" applyFont="0" applyAlignment="0" applyProtection="0"/>
    <xf numFmtId="0" fontId="33" fillId="5" borderId="14" applyNumberFormat="0" applyFont="0" applyAlignment="0" applyProtection="0"/>
    <xf numFmtId="0" fontId="23" fillId="14" borderId="15" applyNumberFormat="0" applyAlignment="0" applyProtection="0"/>
    <xf numFmtId="0" fontId="23" fillId="14" borderId="15" applyNumberFormat="0" applyAlignment="0" applyProtection="0"/>
    <xf numFmtId="0" fontId="23" fillId="14" borderId="15" applyNumberFormat="0" applyAlignment="0" applyProtection="0"/>
    <xf numFmtId="0" fontId="23" fillId="14" borderId="15" applyNumberFormat="0" applyAlignment="0" applyProtection="0"/>
    <xf numFmtId="0" fontId="23" fillId="14" borderId="15" applyNumberFormat="0" applyAlignment="0" applyProtection="0"/>
    <xf numFmtId="0" fontId="23" fillId="14" borderId="15" applyNumberFormat="0" applyAlignment="0" applyProtection="0"/>
    <xf numFmtId="0" fontId="23" fillId="14" borderId="15" applyNumberFormat="0" applyAlignment="0" applyProtection="0"/>
    <xf numFmtId="0" fontId="23" fillId="14" borderId="15" applyNumberFormat="0" applyAlignment="0" applyProtection="0"/>
    <xf numFmtId="0" fontId="23" fillId="14" borderId="15" applyNumberFormat="0" applyAlignment="0" applyProtection="0"/>
    <xf numFmtId="0" fontId="23" fillId="14" borderId="15" applyNumberFormat="0" applyAlignment="0" applyProtection="0"/>
    <xf numFmtId="0" fontId="23" fillId="14" borderId="15" applyNumberFormat="0" applyAlignment="0" applyProtection="0"/>
    <xf numFmtId="0" fontId="23" fillId="14" borderId="15" applyNumberFormat="0" applyAlignment="0" applyProtection="0"/>
    <xf numFmtId="0" fontId="23" fillId="14" borderId="15" applyNumberFormat="0" applyAlignment="0" applyProtection="0"/>
    <xf numFmtId="0" fontId="23" fillId="14" borderId="15" applyNumberFormat="0" applyAlignment="0" applyProtection="0"/>
    <xf numFmtId="0" fontId="23" fillId="14" borderId="15" applyNumberFormat="0" applyAlignment="0" applyProtection="0"/>
    <xf numFmtId="0" fontId="23" fillId="14" borderId="15" applyNumberFormat="0" applyAlignment="0" applyProtection="0"/>
    <xf numFmtId="0" fontId="23" fillId="14" borderId="15" applyNumberFormat="0" applyAlignment="0" applyProtection="0"/>
    <xf numFmtId="0" fontId="23" fillId="14" borderId="15" applyNumberFormat="0" applyAlignment="0" applyProtection="0"/>
    <xf numFmtId="0" fontId="23" fillId="14" borderId="15" applyNumberFormat="0" applyAlignment="0" applyProtection="0"/>
    <xf numFmtId="0" fontId="23" fillId="14" borderId="15" applyNumberFormat="0" applyAlignment="0" applyProtection="0"/>
    <xf numFmtId="0" fontId="23" fillId="14" borderId="15" applyNumberFormat="0" applyAlignment="0" applyProtection="0"/>
    <xf numFmtId="0" fontId="23" fillId="14" borderId="15" applyNumberFormat="0" applyAlignment="0" applyProtection="0"/>
    <xf numFmtId="0" fontId="23" fillId="14" borderId="15" applyNumberFormat="0" applyAlignment="0" applyProtection="0"/>
    <xf numFmtId="0" fontId="23" fillId="14" borderId="15" applyNumberFormat="0" applyAlignment="0" applyProtection="0"/>
    <xf numFmtId="0" fontId="23" fillId="14" borderId="15" applyNumberFormat="0" applyAlignment="0" applyProtection="0"/>
    <xf numFmtId="0" fontId="23" fillId="14" borderId="15" applyNumberFormat="0" applyAlignment="0" applyProtection="0"/>
    <xf numFmtId="0" fontId="23" fillId="14" borderId="15" applyNumberFormat="0" applyAlignment="0" applyProtection="0"/>
    <xf numFmtId="0" fontId="23" fillId="14" borderId="15" applyNumberFormat="0" applyAlignment="0" applyProtection="0"/>
    <xf numFmtId="0" fontId="23" fillId="14" borderId="15" applyNumberFormat="0" applyAlignment="0" applyProtection="0"/>
    <xf numFmtId="10" fontId="3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166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>
      <alignment vertical="center"/>
    </xf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ill="0" applyBorder="0" applyAlignment="0" applyProtection="0"/>
    <xf numFmtId="9" fontId="3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3" fontId="47" fillId="0" borderId="0"/>
    <xf numFmtId="40" fontId="61" fillId="0" borderId="0" applyBorder="0">
      <alignment horizontal="right"/>
    </xf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9" fontId="147" fillId="0" borderId="0" applyFont="0" applyFill="0" applyBorder="0" applyAlignment="0" applyProtection="0"/>
  </cellStyleXfs>
  <cellXfs count="1127">
    <xf numFmtId="0" fontId="0" fillId="0" borderId="0" xfId="0"/>
    <xf numFmtId="0" fontId="32" fillId="0" borderId="0" xfId="0" applyFont="1" applyFill="1" applyAlignment="1">
      <alignment vertical="center" wrapText="1"/>
    </xf>
    <xf numFmtId="0" fontId="32" fillId="0" borderId="12" xfId="0" applyFont="1" applyFill="1" applyBorder="1" applyAlignment="1">
      <alignment horizontal="left" vertical="center" wrapText="1"/>
    </xf>
    <xf numFmtId="0" fontId="32" fillId="0" borderId="12" xfId="3148" applyFont="1" applyFill="1" applyBorder="1" applyAlignment="1">
      <alignment vertical="center" wrapText="1"/>
    </xf>
    <xf numFmtId="0" fontId="31" fillId="0" borderId="0" xfId="0" applyFont="1" applyFill="1" applyAlignment="1">
      <alignment vertical="center" wrapText="1"/>
    </xf>
    <xf numFmtId="2" fontId="32" fillId="0" borderId="12" xfId="0" applyNumberFormat="1" applyFont="1" applyFill="1" applyBorder="1" applyAlignment="1">
      <alignment horizontal="center" vertical="center" wrapText="1"/>
    </xf>
    <xf numFmtId="0" fontId="31" fillId="0" borderId="12" xfId="2916" applyFont="1" applyFill="1" applyBorder="1" applyAlignment="1">
      <alignment horizontal="left" vertical="center" wrapText="1"/>
    </xf>
    <xf numFmtId="0" fontId="32" fillId="0" borderId="12" xfId="2916" applyFont="1" applyFill="1" applyBorder="1" applyAlignment="1">
      <alignment horizontal="left" vertical="center" wrapText="1"/>
    </xf>
    <xf numFmtId="2" fontId="32" fillId="0" borderId="12" xfId="2916" applyNumberFormat="1" applyFont="1" applyFill="1" applyBorder="1" applyAlignment="1">
      <alignment horizontal="left" vertical="center" wrapText="1"/>
    </xf>
    <xf numFmtId="0" fontId="31" fillId="0" borderId="12" xfId="0" applyFont="1" applyFill="1" applyBorder="1" applyAlignment="1">
      <alignment horizontal="left" vertical="center" wrapText="1"/>
    </xf>
    <xf numFmtId="0" fontId="32" fillId="0" borderId="0" xfId="0" applyFont="1" applyFill="1" applyBorder="1" applyAlignment="1">
      <alignment vertical="center" wrapText="1"/>
    </xf>
    <xf numFmtId="2" fontId="32" fillId="0" borderId="0" xfId="0" applyNumberFormat="1" applyFont="1" applyFill="1" applyBorder="1" applyAlignment="1">
      <alignment vertical="center" wrapText="1"/>
    </xf>
    <xf numFmtId="0" fontId="31" fillId="0" borderId="12" xfId="0" applyFont="1" applyFill="1" applyBorder="1" applyAlignment="1">
      <alignment vertical="center" wrapText="1"/>
    </xf>
    <xf numFmtId="2" fontId="32" fillId="0" borderId="0" xfId="0" applyNumberFormat="1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center" vertical="center" wrapText="1"/>
    </xf>
    <xf numFmtId="0" fontId="31" fillId="0" borderId="12" xfId="2905" applyFont="1" applyFill="1" applyBorder="1" applyAlignment="1">
      <alignment horizontal="left" vertical="center" wrapText="1"/>
    </xf>
    <xf numFmtId="0" fontId="32" fillId="0" borderId="12" xfId="2905" applyFont="1" applyFill="1" applyBorder="1" applyAlignment="1">
      <alignment horizontal="left" vertical="center" wrapText="1"/>
    </xf>
    <xf numFmtId="2" fontId="32" fillId="0" borderId="12" xfId="2905" applyNumberFormat="1" applyFont="1" applyFill="1" applyBorder="1" applyAlignment="1">
      <alignment horizontal="left" vertical="center" wrapText="1"/>
    </xf>
    <xf numFmtId="0" fontId="32" fillId="0" borderId="0" xfId="2783" applyFont="1" applyFill="1" applyAlignment="1">
      <alignment vertical="center" wrapText="1"/>
    </xf>
    <xf numFmtId="0" fontId="32" fillId="0" borderId="0" xfId="2783" applyFont="1" applyFill="1" applyAlignment="1">
      <alignment horizontal="center" vertical="center" wrapText="1"/>
    </xf>
    <xf numFmtId="0" fontId="31" fillId="0" borderId="12" xfId="2783" applyFont="1" applyFill="1" applyBorder="1" applyAlignment="1">
      <alignment horizontal="left" vertical="center" wrapText="1"/>
    </xf>
    <xf numFmtId="2" fontId="32" fillId="0" borderId="12" xfId="2783" applyNumberFormat="1" applyFont="1" applyFill="1" applyBorder="1" applyAlignment="1">
      <alignment horizontal="center" vertical="center" wrapText="1"/>
    </xf>
    <xf numFmtId="0" fontId="31" fillId="0" borderId="12" xfId="2783" applyFont="1" applyFill="1" applyBorder="1" applyAlignment="1">
      <alignment vertical="center" wrapText="1"/>
    </xf>
    <xf numFmtId="0" fontId="32" fillId="0" borderId="12" xfId="2783" applyFont="1" applyFill="1" applyBorder="1" applyAlignment="1">
      <alignment horizontal="left" vertical="center" wrapText="1"/>
    </xf>
    <xf numFmtId="0" fontId="32" fillId="0" borderId="12" xfId="2783" applyFont="1" applyFill="1" applyBorder="1" applyAlignment="1">
      <alignment vertical="center" wrapText="1"/>
    </xf>
    <xf numFmtId="0" fontId="31" fillId="0" borderId="0" xfId="2783" applyFont="1" applyFill="1" applyAlignment="1">
      <alignment vertical="center" wrapText="1"/>
    </xf>
    <xf numFmtId="0" fontId="32" fillId="0" borderId="0" xfId="2783" applyFont="1" applyFill="1" applyBorder="1" applyAlignment="1">
      <alignment vertical="center" wrapText="1"/>
    </xf>
    <xf numFmtId="0" fontId="31" fillId="0" borderId="0" xfId="0" applyFont="1" applyFill="1" applyAlignment="1">
      <alignment horizontal="center" vertical="center" wrapText="1"/>
    </xf>
    <xf numFmtId="0" fontId="31" fillId="0" borderId="0" xfId="2783" applyFont="1" applyFill="1" applyAlignment="1">
      <alignment horizontal="center" vertical="center" wrapText="1"/>
    </xf>
    <xf numFmtId="2" fontId="32" fillId="0" borderId="0" xfId="2783" applyNumberFormat="1" applyFont="1" applyFill="1" applyBorder="1" applyAlignment="1">
      <alignment horizontal="center" vertical="center" wrapText="1"/>
    </xf>
    <xf numFmtId="2" fontId="32" fillId="0" borderId="12" xfId="2916" applyNumberFormat="1" applyFont="1" applyFill="1" applyBorder="1" applyAlignment="1">
      <alignment horizontal="center" vertical="center" wrapText="1"/>
    </xf>
    <xf numFmtId="2" fontId="32" fillId="0" borderId="12" xfId="2818" applyNumberFormat="1" applyFont="1" applyFill="1" applyBorder="1" applyAlignment="1">
      <alignment horizontal="center" vertical="center" wrapText="1"/>
    </xf>
    <xf numFmtId="0" fontId="32" fillId="0" borderId="12" xfId="2818" applyFont="1" applyFill="1" applyBorder="1" applyAlignment="1">
      <alignment horizontal="center" vertical="center" wrapText="1"/>
    </xf>
    <xf numFmtId="2" fontId="32" fillId="0" borderId="0" xfId="2783" applyNumberFormat="1" applyFont="1" applyFill="1" applyBorder="1" applyAlignment="1">
      <alignment vertical="center" wrapText="1"/>
    </xf>
    <xf numFmtId="0" fontId="32" fillId="0" borderId="12" xfId="2916" applyFont="1" applyFill="1" applyBorder="1" applyAlignment="1">
      <alignment horizontal="center" vertical="center" wrapText="1"/>
    </xf>
    <xf numFmtId="2" fontId="32" fillId="0" borderId="12" xfId="2905" applyNumberFormat="1" applyFont="1" applyFill="1" applyBorder="1" applyAlignment="1">
      <alignment horizontal="center" vertical="center" wrapText="1"/>
    </xf>
    <xf numFmtId="0" fontId="32" fillId="0" borderId="12" xfId="2905" applyFont="1" applyFill="1" applyBorder="1" applyAlignment="1">
      <alignment horizontal="center" vertical="center" wrapText="1"/>
    </xf>
    <xf numFmtId="0" fontId="32" fillId="0" borderId="12" xfId="2905" applyFont="1" applyFill="1" applyBorder="1" applyAlignment="1">
      <alignment horizontal="left" wrapText="1"/>
    </xf>
    <xf numFmtId="0" fontId="31" fillId="0" borderId="0" xfId="0" applyFont="1" applyFill="1" applyBorder="1" applyAlignment="1">
      <alignment vertical="center" wrapText="1"/>
    </xf>
    <xf numFmtId="0" fontId="31" fillId="0" borderId="0" xfId="3879" applyFont="1" applyFill="1" applyAlignment="1">
      <alignment horizontal="center" vertical="center" wrapText="1"/>
    </xf>
    <xf numFmtId="2" fontId="31" fillId="0" borderId="12" xfId="3879" applyNumberFormat="1" applyFont="1" applyFill="1" applyBorder="1" applyAlignment="1">
      <alignment horizontal="center" vertical="center" wrapText="1"/>
    </xf>
    <xf numFmtId="0" fontId="31" fillId="0" borderId="12" xfId="3879" applyFont="1" applyFill="1" applyBorder="1" applyAlignment="1">
      <alignment horizontal="left" vertical="center" wrapText="1"/>
    </xf>
    <xf numFmtId="0" fontId="32" fillId="0" borderId="0" xfId="3879" applyFont="1" applyFill="1" applyAlignment="1">
      <alignment vertical="center" wrapText="1"/>
    </xf>
    <xf numFmtId="0" fontId="32" fillId="0" borderId="12" xfId="3879" applyFont="1" applyFill="1" applyBorder="1" applyAlignment="1">
      <alignment horizontal="left" vertical="center" wrapText="1"/>
    </xf>
    <xf numFmtId="0" fontId="32" fillId="0" borderId="12" xfId="3879" applyFont="1" applyFill="1" applyBorder="1" applyAlignment="1">
      <alignment vertical="center" wrapText="1"/>
    </xf>
    <xf numFmtId="0" fontId="31" fillId="0" borderId="0" xfId="3879" applyFont="1" applyFill="1" applyAlignment="1">
      <alignment vertical="center" wrapText="1"/>
    </xf>
    <xf numFmtId="0" fontId="32" fillId="0" borderId="0" xfId="3879" applyFont="1" applyFill="1" applyBorder="1" applyAlignment="1">
      <alignment vertical="center" wrapText="1"/>
    </xf>
    <xf numFmtId="0" fontId="32" fillId="0" borderId="12" xfId="3879" applyFont="1" applyFill="1" applyBorder="1" applyAlignment="1">
      <alignment horizontal="center" vertical="center" wrapText="1"/>
    </xf>
    <xf numFmtId="0" fontId="31" fillId="0" borderId="12" xfId="3879" applyFont="1" applyFill="1" applyBorder="1" applyAlignment="1">
      <alignment vertical="center" wrapText="1"/>
    </xf>
    <xf numFmtId="2" fontId="32" fillId="0" borderId="0" xfId="3879" applyNumberFormat="1" applyFont="1" applyFill="1" applyBorder="1" applyAlignment="1">
      <alignment vertical="center" wrapText="1"/>
    </xf>
    <xf numFmtId="0" fontId="32" fillId="0" borderId="0" xfId="0" applyFont="1" applyFill="1" applyAlignment="1">
      <alignment wrapText="1"/>
    </xf>
    <xf numFmtId="0" fontId="35" fillId="0" borderId="0" xfId="0" applyFont="1" applyFill="1" applyAlignment="1">
      <alignment horizontal="center" vertical="center" wrapText="1"/>
    </xf>
    <xf numFmtId="0" fontId="31" fillId="0" borderId="12" xfId="0" applyFont="1" applyFill="1" applyBorder="1" applyAlignment="1">
      <alignment wrapText="1"/>
    </xf>
    <xf numFmtId="0" fontId="35" fillId="0" borderId="0" xfId="0" applyFont="1" applyFill="1" applyAlignment="1">
      <alignment wrapText="1"/>
    </xf>
    <xf numFmtId="0" fontId="31" fillId="0" borderId="0" xfId="2783" applyFont="1" applyFill="1" applyBorder="1" applyAlignment="1">
      <alignment vertical="center" wrapText="1"/>
    </xf>
    <xf numFmtId="0" fontId="31" fillId="0" borderId="0" xfId="3879" applyFont="1" applyFill="1" applyBorder="1" applyAlignment="1">
      <alignment vertical="center" wrapText="1"/>
    </xf>
    <xf numFmtId="0" fontId="33" fillId="0" borderId="0" xfId="0" applyFont="1" applyFill="1" applyAlignment="1">
      <alignment wrapText="1"/>
    </xf>
    <xf numFmtId="0" fontId="33" fillId="0" borderId="0" xfId="0" applyFont="1" applyFill="1" applyAlignment="1">
      <alignment vertical="center" wrapText="1"/>
    </xf>
    <xf numFmtId="2" fontId="33" fillId="0" borderId="0" xfId="0" applyNumberFormat="1" applyFont="1" applyFill="1" applyAlignment="1">
      <alignment wrapText="1"/>
    </xf>
    <xf numFmtId="0" fontId="31" fillId="0" borderId="12" xfId="3879" applyFont="1" applyFill="1" applyBorder="1" applyAlignment="1">
      <alignment horizontal="center" vertical="center" wrapText="1"/>
    </xf>
    <xf numFmtId="1" fontId="32" fillId="0" borderId="12" xfId="0" applyNumberFormat="1" applyFont="1" applyFill="1" applyBorder="1" applyAlignment="1">
      <alignment vertical="center" wrapText="1"/>
    </xf>
    <xf numFmtId="2" fontId="32" fillId="0" borderId="12" xfId="0" applyNumberFormat="1" applyFont="1" applyFill="1" applyBorder="1" applyAlignment="1">
      <alignment vertical="center" wrapText="1"/>
    </xf>
    <xf numFmtId="1" fontId="31" fillId="0" borderId="12" xfId="0" applyNumberFormat="1" applyFont="1" applyFill="1" applyBorder="1" applyAlignment="1">
      <alignment vertical="center" wrapText="1"/>
    </xf>
    <xf numFmtId="2" fontId="31" fillId="0" borderId="12" xfId="0" applyNumberFormat="1" applyFont="1" applyFill="1" applyBorder="1" applyAlignment="1">
      <alignment vertical="center" wrapText="1"/>
    </xf>
    <xf numFmtId="2" fontId="31" fillId="0" borderId="12" xfId="0" applyNumberFormat="1" applyFont="1" applyFill="1" applyBorder="1" applyAlignment="1">
      <alignment wrapText="1"/>
    </xf>
    <xf numFmtId="2" fontId="32" fillId="0" borderId="12" xfId="0" applyNumberFormat="1" applyFont="1" applyFill="1" applyBorder="1" applyAlignment="1">
      <alignment wrapText="1"/>
    </xf>
    <xf numFmtId="2" fontId="31" fillId="0" borderId="12" xfId="2783" applyNumberFormat="1" applyFont="1" applyFill="1" applyBorder="1" applyAlignment="1">
      <alignment vertical="center" wrapText="1"/>
    </xf>
    <xf numFmtId="2" fontId="31" fillId="0" borderId="12" xfId="3879" applyNumberFormat="1" applyFont="1" applyFill="1" applyBorder="1" applyAlignment="1">
      <alignment vertical="center" wrapText="1"/>
    </xf>
    <xf numFmtId="2" fontId="32" fillId="0" borderId="12" xfId="2783" applyNumberFormat="1" applyFont="1" applyFill="1" applyBorder="1" applyAlignment="1">
      <alignment vertical="center" wrapText="1"/>
    </xf>
    <xf numFmtId="2" fontId="32" fillId="0" borderId="12" xfId="3879" applyNumberFormat="1" applyFont="1" applyFill="1" applyBorder="1" applyAlignment="1">
      <alignment vertical="center" wrapText="1"/>
    </xf>
    <xf numFmtId="1" fontId="31" fillId="0" borderId="12" xfId="2783" applyNumberFormat="1" applyFont="1" applyFill="1" applyBorder="1" applyAlignment="1">
      <alignment horizontal="center" vertical="center" wrapText="1"/>
    </xf>
    <xf numFmtId="2" fontId="32" fillId="0" borderId="12" xfId="3879" applyNumberFormat="1" applyFont="1" applyFill="1" applyBorder="1" applyAlignment="1">
      <alignment horizontal="center" vertical="center" wrapText="1"/>
    </xf>
    <xf numFmtId="1" fontId="31" fillId="0" borderId="12" xfId="3879" applyNumberFormat="1" applyFont="1" applyFill="1" applyBorder="1" applyAlignment="1">
      <alignment horizontal="center" vertical="center" wrapText="1"/>
    </xf>
    <xf numFmtId="1" fontId="32" fillId="0" borderId="12" xfId="0" applyNumberFormat="1" applyFont="1" applyFill="1" applyBorder="1" applyAlignment="1">
      <alignment wrapText="1"/>
    </xf>
    <xf numFmtId="1" fontId="31" fillId="0" borderId="12" xfId="0" applyNumberFormat="1" applyFont="1" applyFill="1" applyBorder="1" applyAlignment="1">
      <alignment horizontal="center" vertical="center" wrapText="1"/>
    </xf>
    <xf numFmtId="1" fontId="32" fillId="0" borderId="12" xfId="0" applyNumberFormat="1" applyFont="1" applyFill="1" applyBorder="1" applyAlignment="1">
      <alignment horizontal="center" vertical="center" wrapText="1"/>
    </xf>
    <xf numFmtId="1" fontId="32" fillId="0" borderId="12" xfId="2783" applyNumberFormat="1" applyFont="1" applyFill="1" applyBorder="1" applyAlignment="1">
      <alignment horizontal="center" vertical="center" wrapText="1"/>
    </xf>
    <xf numFmtId="0" fontId="32" fillId="0" borderId="12" xfId="4525" applyFont="1" applyFill="1" applyBorder="1" applyAlignment="1">
      <alignment vertical="center" wrapText="1"/>
    </xf>
    <xf numFmtId="0" fontId="32" fillId="0" borderId="0" xfId="2783" applyFont="1" applyFill="1" applyBorder="1" applyAlignment="1">
      <alignment horizontal="center" vertical="center" wrapText="1"/>
    </xf>
    <xf numFmtId="2" fontId="32" fillId="0" borderId="0" xfId="2783" applyNumberFormat="1" applyFont="1" applyFill="1" applyAlignment="1">
      <alignment vertical="center" wrapText="1"/>
    </xf>
    <xf numFmtId="1" fontId="31" fillId="0" borderId="12" xfId="4526" applyNumberFormat="1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wrapText="1"/>
    </xf>
    <xf numFmtId="0" fontId="32" fillId="0" borderId="12" xfId="0" applyFont="1" applyFill="1" applyBorder="1" applyAlignment="1">
      <alignment vertical="center" wrapText="1"/>
    </xf>
    <xf numFmtId="0" fontId="31" fillId="0" borderId="12" xfId="2916" applyFont="1" applyFill="1" applyBorder="1" applyAlignment="1">
      <alignment horizontal="center" vertical="center" wrapText="1"/>
    </xf>
    <xf numFmtId="2" fontId="31" fillId="0" borderId="12" xfId="2905" applyNumberFormat="1" applyFont="1" applyFill="1" applyBorder="1" applyAlignment="1">
      <alignment horizontal="center" vertical="center" wrapText="1"/>
    </xf>
    <xf numFmtId="0" fontId="31" fillId="0" borderId="12" xfId="2905" applyFont="1" applyFill="1" applyBorder="1" applyAlignment="1">
      <alignment horizontal="center" vertical="center" wrapText="1"/>
    </xf>
    <xf numFmtId="2" fontId="31" fillId="0" borderId="12" xfId="2916" applyNumberFormat="1" applyFont="1" applyFill="1" applyBorder="1" applyAlignment="1">
      <alignment horizontal="center" vertical="center" wrapText="1"/>
    </xf>
    <xf numFmtId="0" fontId="32" fillId="0" borderId="12" xfId="4525" applyFont="1" applyFill="1" applyBorder="1" applyAlignment="1">
      <alignment wrapText="1"/>
    </xf>
    <xf numFmtId="2" fontId="32" fillId="0" borderId="12" xfId="4525" applyNumberFormat="1" applyFont="1" applyFill="1" applyBorder="1" applyAlignment="1">
      <alignment wrapText="1"/>
    </xf>
    <xf numFmtId="0" fontId="32" fillId="0" borderId="0" xfId="4525" applyFont="1" applyFill="1" applyAlignment="1">
      <alignment wrapText="1"/>
    </xf>
    <xf numFmtId="0" fontId="31" fillId="0" borderId="12" xfId="0" applyFont="1" applyFill="1" applyBorder="1" applyAlignment="1">
      <alignment horizontal="center" wrapText="1"/>
    </xf>
    <xf numFmtId="2" fontId="32" fillId="0" borderId="12" xfId="0" applyNumberFormat="1" applyFont="1" applyFill="1" applyBorder="1" applyAlignment="1">
      <alignment horizontal="center" wrapText="1"/>
    </xf>
    <xf numFmtId="0" fontId="33" fillId="0" borderId="0" xfId="0" applyFont="1" applyFill="1" applyAlignment="1">
      <alignment horizontal="center" wrapText="1"/>
    </xf>
    <xf numFmtId="0" fontId="32" fillId="0" borderId="12" xfId="0" applyNumberFormat="1" applyFont="1" applyFill="1" applyBorder="1" applyAlignment="1">
      <alignment vertical="center" wrapText="1"/>
    </xf>
    <xf numFmtId="2" fontId="31" fillId="0" borderId="12" xfId="0" applyNumberFormat="1" applyFont="1" applyFill="1" applyBorder="1" applyAlignment="1">
      <alignment horizontal="right" vertical="center" wrapText="1"/>
    </xf>
    <xf numFmtId="1" fontId="31" fillId="0" borderId="12" xfId="0" applyNumberFormat="1" applyFont="1" applyFill="1" applyBorder="1" applyAlignment="1">
      <alignment horizontal="right" vertical="center" wrapText="1"/>
    </xf>
    <xf numFmtId="0" fontId="32" fillId="0" borderId="12" xfId="3879" applyNumberFormat="1" applyFont="1" applyFill="1" applyBorder="1" applyAlignment="1">
      <alignment vertical="center" wrapText="1" shrinkToFit="1"/>
    </xf>
    <xf numFmtId="0" fontId="32" fillId="0" borderId="12" xfId="4525" applyFont="1" applyFill="1" applyBorder="1" applyAlignment="1">
      <alignment horizontal="left" vertical="center" wrapText="1"/>
    </xf>
    <xf numFmtId="0" fontId="32" fillId="0" borderId="12" xfId="2783" applyNumberFormat="1" applyFont="1" applyFill="1" applyBorder="1" applyAlignment="1">
      <alignment vertical="center" wrapText="1"/>
    </xf>
    <xf numFmtId="0" fontId="32" fillId="0" borderId="12" xfId="0" applyNumberFormat="1" applyFont="1" applyFill="1" applyBorder="1" applyAlignment="1">
      <alignment wrapText="1"/>
    </xf>
    <xf numFmtId="2" fontId="32" fillId="0" borderId="12" xfId="0" applyNumberFormat="1" applyFont="1" applyFill="1" applyBorder="1" applyAlignment="1">
      <alignment horizontal="center" vertical="top" wrapText="1"/>
    </xf>
    <xf numFmtId="167" fontId="32" fillId="0" borderId="12" xfId="0" applyNumberFormat="1" applyFont="1" applyFill="1" applyBorder="1" applyAlignment="1">
      <alignment vertical="center" wrapText="1"/>
    </xf>
    <xf numFmtId="167" fontId="31" fillId="0" borderId="12" xfId="0" applyNumberFormat="1" applyFont="1" applyFill="1" applyBorder="1" applyAlignment="1">
      <alignment vertical="center" wrapText="1"/>
    </xf>
    <xf numFmtId="167" fontId="32" fillId="0" borderId="12" xfId="0" applyNumberFormat="1" applyFont="1" applyFill="1" applyBorder="1" applyAlignment="1">
      <alignment wrapText="1"/>
    </xf>
    <xf numFmtId="167" fontId="32" fillId="0" borderId="0" xfId="0" applyNumberFormat="1" applyFont="1" applyFill="1" applyBorder="1" applyAlignment="1">
      <alignment vertical="center" wrapText="1"/>
    </xf>
    <xf numFmtId="167" fontId="31" fillId="0" borderId="12" xfId="0" applyNumberFormat="1" applyFont="1" applyFill="1" applyBorder="1" applyAlignment="1">
      <alignment wrapText="1"/>
    </xf>
    <xf numFmtId="167" fontId="33" fillId="0" borderId="0" xfId="0" applyNumberFormat="1" applyFont="1" applyFill="1" applyAlignment="1">
      <alignment wrapText="1"/>
    </xf>
    <xf numFmtId="167" fontId="32" fillId="0" borderId="12" xfId="2783" applyNumberFormat="1" applyFont="1" applyFill="1" applyBorder="1" applyAlignment="1">
      <alignment vertical="center" wrapText="1"/>
    </xf>
    <xf numFmtId="167" fontId="31" fillId="0" borderId="12" xfId="2783" applyNumberFormat="1" applyFont="1" applyFill="1" applyBorder="1" applyAlignment="1">
      <alignment vertical="center" wrapText="1"/>
    </xf>
    <xf numFmtId="167" fontId="32" fillId="0" borderId="0" xfId="2783" applyNumberFormat="1" applyFont="1" applyFill="1" applyAlignment="1">
      <alignment vertical="center" wrapText="1"/>
    </xf>
    <xf numFmtId="167" fontId="32" fillId="0" borderId="0" xfId="2783" applyNumberFormat="1" applyFont="1" applyFill="1" applyBorder="1" applyAlignment="1">
      <alignment vertical="center" wrapText="1"/>
    </xf>
    <xf numFmtId="167" fontId="31" fillId="0" borderId="12" xfId="3879" applyNumberFormat="1" applyFont="1" applyFill="1" applyBorder="1" applyAlignment="1">
      <alignment horizontal="center" vertical="center" wrapText="1"/>
    </xf>
    <xf numFmtId="167" fontId="32" fillId="0" borderId="12" xfId="3879" applyNumberFormat="1" applyFont="1" applyFill="1" applyBorder="1" applyAlignment="1">
      <alignment vertical="center" wrapText="1"/>
    </xf>
    <xf numFmtId="167" fontId="31" fillId="0" borderId="12" xfId="3879" applyNumberFormat="1" applyFont="1" applyFill="1" applyBorder="1" applyAlignment="1">
      <alignment vertical="center" wrapText="1"/>
    </xf>
    <xf numFmtId="167" fontId="32" fillId="0" borderId="12" xfId="4525" applyNumberFormat="1" applyFont="1" applyFill="1" applyBorder="1" applyAlignment="1">
      <alignment wrapText="1"/>
    </xf>
    <xf numFmtId="167" fontId="32" fillId="0" borderId="0" xfId="3879" applyNumberFormat="1" applyFont="1" applyFill="1" applyBorder="1" applyAlignment="1">
      <alignment vertical="center" wrapText="1"/>
    </xf>
    <xf numFmtId="185" fontId="32" fillId="0" borderId="12" xfId="0" applyNumberFormat="1" applyFont="1" applyFill="1" applyBorder="1" applyAlignment="1">
      <alignment vertical="center" wrapText="1"/>
    </xf>
    <xf numFmtId="185" fontId="32" fillId="0" borderId="12" xfId="2783" applyNumberFormat="1" applyFont="1" applyFill="1" applyBorder="1" applyAlignment="1">
      <alignment vertical="center" wrapText="1"/>
    </xf>
    <xf numFmtId="185" fontId="32" fillId="0" borderId="12" xfId="0" applyNumberFormat="1" applyFont="1" applyFill="1" applyBorder="1" applyAlignment="1">
      <alignment wrapText="1"/>
    </xf>
    <xf numFmtId="185" fontId="32" fillId="0" borderId="12" xfId="3879" applyNumberFormat="1" applyFont="1" applyFill="1" applyBorder="1" applyAlignment="1">
      <alignment vertical="center" wrapText="1"/>
    </xf>
    <xf numFmtId="0" fontId="35" fillId="0" borderId="12" xfId="0" applyFont="1" applyFill="1" applyBorder="1" applyAlignment="1">
      <alignment wrapText="1"/>
    </xf>
    <xf numFmtId="0" fontId="33" fillId="0" borderId="12" xfId="0" applyFont="1" applyFill="1" applyBorder="1" applyAlignment="1">
      <alignment wrapText="1"/>
    </xf>
    <xf numFmtId="0" fontId="33" fillId="0" borderId="12" xfId="0" applyFont="1" applyFill="1" applyBorder="1" applyAlignment="1">
      <alignment vertical="center" wrapText="1"/>
    </xf>
    <xf numFmtId="2" fontId="31" fillId="0" borderId="12" xfId="0" applyNumberFormat="1" applyFont="1" applyFill="1" applyBorder="1" applyAlignment="1">
      <alignment horizontal="center" wrapText="1"/>
    </xf>
    <xf numFmtId="184" fontId="31" fillId="0" borderId="12" xfId="0" applyNumberFormat="1" applyFont="1" applyFill="1" applyBorder="1" applyAlignment="1">
      <alignment horizontal="center" vertical="center" wrapText="1"/>
    </xf>
    <xf numFmtId="184" fontId="32" fillId="0" borderId="12" xfId="0" applyNumberFormat="1" applyFont="1" applyFill="1" applyBorder="1" applyAlignment="1">
      <alignment vertical="center" wrapText="1"/>
    </xf>
    <xf numFmtId="184" fontId="31" fillId="0" borderId="12" xfId="0" applyNumberFormat="1" applyFont="1" applyFill="1" applyBorder="1" applyAlignment="1">
      <alignment vertical="center" wrapText="1"/>
    </xf>
    <xf numFmtId="184" fontId="32" fillId="0" borderId="0" xfId="0" applyNumberFormat="1" applyFont="1" applyFill="1" applyBorder="1" applyAlignment="1">
      <alignment vertical="center" wrapText="1"/>
    </xf>
    <xf numFmtId="184" fontId="35" fillId="0" borderId="12" xfId="0" applyNumberFormat="1" applyFont="1" applyFill="1" applyBorder="1" applyAlignment="1">
      <alignment wrapText="1"/>
    </xf>
    <xf numFmtId="184" fontId="33" fillId="0" borderId="12" xfId="0" applyNumberFormat="1" applyFont="1" applyFill="1" applyBorder="1" applyAlignment="1">
      <alignment wrapText="1"/>
    </xf>
    <xf numFmtId="184" fontId="33" fillId="0" borderId="12" xfId="0" applyNumberFormat="1" applyFont="1" applyFill="1" applyBorder="1" applyAlignment="1">
      <alignment vertical="center" wrapText="1"/>
    </xf>
    <xf numFmtId="184" fontId="33" fillId="0" borderId="0" xfId="0" applyNumberFormat="1" applyFont="1" applyFill="1" applyAlignment="1">
      <alignment wrapText="1"/>
    </xf>
    <xf numFmtId="184" fontId="31" fillId="0" borderId="12" xfId="2783" applyNumberFormat="1" applyFont="1" applyFill="1" applyBorder="1" applyAlignment="1">
      <alignment horizontal="center" vertical="center" wrapText="1"/>
    </xf>
    <xf numFmtId="184" fontId="32" fillId="0" borderId="12" xfId="2783" applyNumberFormat="1" applyFont="1" applyFill="1" applyBorder="1" applyAlignment="1">
      <alignment vertical="center" wrapText="1"/>
    </xf>
    <xf numFmtId="184" fontId="31" fillId="0" borderId="12" xfId="2783" applyNumberFormat="1" applyFont="1" applyFill="1" applyBorder="1" applyAlignment="1">
      <alignment vertical="center" wrapText="1"/>
    </xf>
    <xf numFmtId="184" fontId="32" fillId="0" borderId="0" xfId="2783" applyNumberFormat="1" applyFont="1" applyFill="1" applyAlignment="1">
      <alignment vertical="center" wrapText="1"/>
    </xf>
    <xf numFmtId="184" fontId="32" fillId="0" borderId="0" xfId="2783" applyNumberFormat="1" applyFont="1" applyFill="1" applyBorder="1" applyAlignment="1">
      <alignment vertical="center" wrapText="1"/>
    </xf>
    <xf numFmtId="184" fontId="32" fillId="0" borderId="12" xfId="0" applyNumberFormat="1" applyFont="1" applyFill="1" applyBorder="1" applyAlignment="1">
      <alignment wrapText="1"/>
    </xf>
    <xf numFmtId="184" fontId="32" fillId="0" borderId="0" xfId="3879" applyNumberFormat="1" applyFont="1" applyFill="1" applyBorder="1" applyAlignment="1">
      <alignment vertical="center" wrapText="1"/>
    </xf>
    <xf numFmtId="2" fontId="33" fillId="0" borderId="12" xfId="0" applyNumberFormat="1" applyFont="1" applyFill="1" applyBorder="1" applyAlignment="1">
      <alignment wrapText="1"/>
    </xf>
    <xf numFmtId="2" fontId="35" fillId="0" borderId="12" xfId="0" applyNumberFormat="1" applyFont="1" applyFill="1" applyBorder="1" applyAlignment="1">
      <alignment wrapText="1"/>
    </xf>
    <xf numFmtId="0" fontId="79" fillId="0" borderId="12" xfId="0" applyFont="1" applyFill="1" applyBorder="1" applyAlignment="1">
      <alignment vertical="center" wrapText="1"/>
    </xf>
    <xf numFmtId="2" fontId="79" fillId="0" borderId="0" xfId="0" applyNumberFormat="1" applyFont="1" applyFill="1" applyBorder="1" applyAlignment="1">
      <alignment vertical="center" wrapText="1"/>
    </xf>
    <xf numFmtId="2" fontId="33" fillId="0" borderId="12" xfId="0" applyNumberFormat="1" applyFont="1" applyFill="1" applyBorder="1" applyAlignment="1">
      <alignment vertical="center" wrapText="1"/>
    </xf>
    <xf numFmtId="0" fontId="31" fillId="32" borderId="0" xfId="0" applyFont="1" applyFill="1" applyAlignment="1">
      <alignment vertical="center" wrapText="1"/>
    </xf>
    <xf numFmtId="1" fontId="31" fillId="0" borderId="12" xfId="4526" applyNumberFormat="1" applyFont="1" applyFill="1" applyBorder="1" applyAlignment="1">
      <alignment horizontal="center" vertical="center" shrinkToFit="1"/>
    </xf>
    <xf numFmtId="2" fontId="31" fillId="0" borderId="12" xfId="4526" applyNumberFormat="1" applyFont="1" applyFill="1" applyBorder="1" applyAlignment="1">
      <alignment horizontal="center" vertical="center" shrinkToFit="1"/>
    </xf>
    <xf numFmtId="184" fontId="31" fillId="0" borderId="12" xfId="4526" applyNumberFormat="1" applyFont="1" applyFill="1" applyBorder="1" applyAlignment="1">
      <alignment horizontal="right" vertical="center" shrinkToFit="1"/>
    </xf>
    <xf numFmtId="2" fontId="31" fillId="0" borderId="12" xfId="3879" applyNumberFormat="1" applyFont="1" applyFill="1" applyBorder="1" applyAlignment="1">
      <alignment horizontal="center" vertical="center" shrinkToFit="1"/>
    </xf>
    <xf numFmtId="184" fontId="31" fillId="0" borderId="12" xfId="3879" applyNumberFormat="1" applyFont="1" applyFill="1" applyBorder="1" applyAlignment="1">
      <alignment horizontal="center" vertical="center" shrinkToFit="1"/>
    </xf>
    <xf numFmtId="2" fontId="32" fillId="0" borderId="12" xfId="3879" applyNumberFormat="1" applyFont="1" applyFill="1" applyBorder="1" applyAlignment="1">
      <alignment vertical="center" shrinkToFit="1"/>
    </xf>
    <xf numFmtId="184" fontId="32" fillId="0" borderId="12" xfId="3879" applyNumberFormat="1" applyFont="1" applyFill="1" applyBorder="1" applyAlignment="1">
      <alignment vertical="center" shrinkToFit="1"/>
    </xf>
    <xf numFmtId="2" fontId="31" fillId="0" borderId="12" xfId="3879" applyNumberFormat="1" applyFont="1" applyFill="1" applyBorder="1" applyAlignment="1">
      <alignment vertical="center" shrinkToFit="1"/>
    </xf>
    <xf numFmtId="184" fontId="31" fillId="0" borderId="12" xfId="3879" applyNumberFormat="1" applyFont="1" applyFill="1" applyBorder="1" applyAlignment="1">
      <alignment vertical="center" shrinkToFit="1"/>
    </xf>
    <xf numFmtId="0" fontId="32" fillId="0" borderId="0" xfId="3879" applyFont="1" applyFill="1" applyBorder="1" applyAlignment="1">
      <alignment vertical="center" shrinkToFit="1"/>
    </xf>
    <xf numFmtId="187" fontId="32" fillId="0" borderId="12" xfId="3879" applyNumberFormat="1" applyFont="1" applyFill="1" applyBorder="1" applyAlignment="1">
      <alignment vertical="center" shrinkToFit="1"/>
    </xf>
    <xf numFmtId="167" fontId="32" fillId="0" borderId="12" xfId="3879" applyNumberFormat="1" applyFont="1" applyFill="1" applyBorder="1" applyAlignment="1">
      <alignment vertical="center" shrinkToFit="1"/>
    </xf>
    <xf numFmtId="2" fontId="32" fillId="0" borderId="12" xfId="4525" applyNumberFormat="1" applyFont="1" applyFill="1" applyBorder="1" applyAlignment="1">
      <alignment shrinkToFit="1"/>
    </xf>
    <xf numFmtId="184" fontId="32" fillId="0" borderId="12" xfId="4525" applyNumberFormat="1" applyFont="1" applyFill="1" applyBorder="1" applyAlignment="1">
      <alignment shrinkToFit="1"/>
    </xf>
    <xf numFmtId="2" fontId="32" fillId="0" borderId="0" xfId="3879" applyNumberFormat="1" applyFont="1" applyFill="1" applyBorder="1" applyAlignment="1">
      <alignment horizontal="right" vertical="center" shrinkToFit="1"/>
    </xf>
    <xf numFmtId="2" fontId="32" fillId="0" borderId="0" xfId="3879" applyNumberFormat="1" applyFont="1" applyFill="1" applyBorder="1" applyAlignment="1">
      <alignment horizontal="right" vertical="center" wrapText="1"/>
    </xf>
    <xf numFmtId="0" fontId="32" fillId="0" borderId="0" xfId="3879" applyFont="1" applyFill="1" applyBorder="1" applyAlignment="1">
      <alignment horizontal="left" vertical="center" wrapText="1"/>
    </xf>
    <xf numFmtId="2" fontId="32" fillId="0" borderId="0" xfId="3879" applyNumberFormat="1" applyFont="1" applyFill="1" applyBorder="1" applyAlignment="1">
      <alignment vertical="center" shrinkToFit="1"/>
    </xf>
    <xf numFmtId="184" fontId="32" fillId="0" borderId="0" xfId="3879" applyNumberFormat="1" applyFont="1" applyFill="1" applyBorder="1" applyAlignment="1">
      <alignment vertical="center" shrinkToFit="1"/>
    </xf>
    <xf numFmtId="1" fontId="32" fillId="0" borderId="12" xfId="2783" applyNumberFormat="1" applyFont="1" applyFill="1" applyBorder="1" applyAlignment="1">
      <alignment vertical="center" wrapText="1"/>
    </xf>
    <xf numFmtId="0" fontId="31" fillId="0" borderId="0" xfId="4558" applyFont="1" applyFill="1" applyAlignment="1">
      <alignment horizontal="center" vertical="center" wrapText="1"/>
    </xf>
    <xf numFmtId="0" fontId="31" fillId="0" borderId="12" xfId="4558" applyFont="1" applyFill="1" applyBorder="1" applyAlignment="1">
      <alignment horizontal="center" vertical="center" wrapText="1"/>
    </xf>
    <xf numFmtId="0" fontId="31" fillId="0" borderId="12" xfId="4558" applyFont="1" applyFill="1" applyBorder="1" applyAlignment="1">
      <alignment horizontal="left" vertical="center" wrapText="1"/>
    </xf>
    <xf numFmtId="0" fontId="31" fillId="0" borderId="12" xfId="4558" applyFont="1" applyFill="1" applyBorder="1" applyAlignment="1">
      <alignment vertical="center" wrapText="1"/>
    </xf>
    <xf numFmtId="2" fontId="31" fillId="0" borderId="12" xfId="4558" applyNumberFormat="1" applyFont="1" applyFill="1" applyBorder="1" applyAlignment="1">
      <alignment vertical="center" wrapText="1"/>
    </xf>
    <xf numFmtId="167" fontId="31" fillId="0" borderId="12" xfId="4558" applyNumberFormat="1" applyFont="1" applyFill="1" applyBorder="1" applyAlignment="1">
      <alignment vertical="center" wrapText="1"/>
    </xf>
    <xf numFmtId="184" fontId="31" fillId="0" borderId="12" xfId="4558" applyNumberFormat="1" applyFont="1" applyFill="1" applyBorder="1" applyAlignment="1">
      <alignment vertical="center" wrapText="1"/>
    </xf>
    <xf numFmtId="0" fontId="31" fillId="0" borderId="0" xfId="4558" applyFont="1" applyFill="1" applyAlignment="1">
      <alignment vertical="center" wrapText="1"/>
    </xf>
    <xf numFmtId="0" fontId="32" fillId="0" borderId="12" xfId="4558" applyFont="1" applyFill="1" applyBorder="1" applyAlignment="1">
      <alignment horizontal="center" vertical="center" wrapText="1"/>
    </xf>
    <xf numFmtId="0" fontId="32" fillId="0" borderId="12" xfId="4558" applyFont="1" applyFill="1" applyBorder="1" applyAlignment="1">
      <alignment vertical="center" wrapText="1"/>
    </xf>
    <xf numFmtId="2" fontId="32" fillId="0" borderId="12" xfId="4558" applyNumberFormat="1" applyFont="1" applyFill="1" applyBorder="1" applyAlignment="1">
      <alignment vertical="center" wrapText="1"/>
    </xf>
    <xf numFmtId="167" fontId="32" fillId="0" borderId="12" xfId="4558" applyNumberFormat="1" applyFont="1" applyFill="1" applyBorder="1" applyAlignment="1">
      <alignment vertical="center" wrapText="1"/>
    </xf>
    <xf numFmtId="184" fontId="32" fillId="0" borderId="12" xfId="4558" applyNumberFormat="1" applyFont="1" applyFill="1" applyBorder="1" applyAlignment="1">
      <alignment vertical="center" wrapText="1"/>
    </xf>
    <xf numFmtId="0" fontId="32" fillId="0" borderId="0" xfId="4558" applyFont="1" applyFill="1" applyAlignment="1">
      <alignment vertical="center" wrapText="1"/>
    </xf>
    <xf numFmtId="0" fontId="32" fillId="0" borderId="12" xfId="4558" applyFont="1" applyFill="1" applyBorder="1" applyAlignment="1">
      <alignment horizontal="left" vertical="center" wrapText="1"/>
    </xf>
    <xf numFmtId="2" fontId="32" fillId="0" borderId="12" xfId="4558" applyNumberFormat="1" applyFont="1" applyFill="1" applyBorder="1" applyAlignment="1">
      <alignment horizontal="center" vertical="center" wrapText="1"/>
    </xf>
    <xf numFmtId="2" fontId="31" fillId="0" borderId="12" xfId="4558" applyNumberFormat="1" applyFont="1" applyFill="1" applyBorder="1" applyAlignment="1">
      <alignment horizontal="center" vertical="center" wrapText="1"/>
    </xf>
    <xf numFmtId="185" fontId="32" fillId="0" borderId="12" xfId="4558" applyNumberFormat="1" applyFont="1" applyFill="1" applyBorder="1" applyAlignment="1">
      <alignment vertical="center" wrapText="1"/>
    </xf>
    <xf numFmtId="2" fontId="32" fillId="0" borderId="0" xfId="4558" applyNumberFormat="1" applyFont="1" applyFill="1" applyAlignment="1">
      <alignment vertical="center" wrapText="1"/>
    </xf>
    <xf numFmtId="167" fontId="32" fillId="0" borderId="0" xfId="4558" applyNumberFormat="1" applyFont="1" applyFill="1" applyAlignment="1">
      <alignment vertical="center" wrapText="1"/>
    </xf>
    <xf numFmtId="184" fontId="32" fillId="0" borderId="0" xfId="4558" applyNumberFormat="1" applyFont="1" applyFill="1" applyAlignment="1">
      <alignment vertical="center" wrapText="1"/>
    </xf>
    <xf numFmtId="0" fontId="32" fillId="0" borderId="0" xfId="4558" applyFont="1" applyFill="1" applyAlignment="1">
      <alignment horizontal="center" vertical="center" wrapText="1"/>
    </xf>
    <xf numFmtId="187" fontId="32" fillId="0" borderId="12" xfId="0" applyNumberFormat="1" applyFont="1" applyFill="1" applyBorder="1" applyAlignment="1">
      <alignment vertical="center" wrapText="1"/>
    </xf>
    <xf numFmtId="1" fontId="85" fillId="0" borderId="12" xfId="2783" applyNumberFormat="1" applyFont="1" applyFill="1" applyBorder="1" applyAlignment="1">
      <alignment horizontal="center" vertical="center" wrapText="1"/>
    </xf>
    <xf numFmtId="0" fontId="74" fillId="0" borderId="12" xfId="2783" applyFont="1" applyFill="1" applyBorder="1" applyAlignment="1">
      <alignment horizontal="left" vertical="center" wrapText="1"/>
    </xf>
    <xf numFmtId="184" fontId="31" fillId="0" borderId="12" xfId="0" applyNumberFormat="1" applyFont="1" applyFill="1" applyBorder="1" applyAlignment="1">
      <alignment horizontal="right" vertical="center" wrapText="1"/>
    </xf>
    <xf numFmtId="188" fontId="32" fillId="0" borderId="12" xfId="4559" applyNumberFormat="1" applyFont="1" applyFill="1" applyBorder="1" applyAlignment="1">
      <alignment vertical="center" wrapText="1"/>
    </xf>
    <xf numFmtId="0" fontId="79" fillId="0" borderId="12" xfId="0" applyFont="1" applyFill="1" applyBorder="1" applyAlignment="1">
      <alignment wrapText="1"/>
    </xf>
    <xf numFmtId="0" fontId="79" fillId="0" borderId="12" xfId="2783" applyFont="1" applyFill="1" applyBorder="1" applyAlignment="1">
      <alignment vertical="center" wrapText="1"/>
    </xf>
    <xf numFmtId="0" fontId="79" fillId="0" borderId="12" xfId="4558" applyFont="1" applyFill="1" applyBorder="1" applyAlignment="1">
      <alignment vertical="center" wrapText="1"/>
    </xf>
    <xf numFmtId="0" fontId="79" fillId="0" borderId="12" xfId="3879" applyFont="1" applyFill="1" applyBorder="1" applyAlignment="1">
      <alignment vertical="center" wrapText="1"/>
    </xf>
    <xf numFmtId="1" fontId="32" fillId="0" borderId="0" xfId="0" applyNumberFormat="1" applyFont="1" applyFill="1" applyBorder="1" applyAlignment="1">
      <alignment vertical="center" wrapText="1"/>
    </xf>
    <xf numFmtId="2" fontId="31" fillId="0" borderId="12" xfId="2783" applyNumberFormat="1" applyFont="1" applyFill="1" applyBorder="1" applyAlignment="1">
      <alignment horizontal="right" vertical="center" wrapText="1"/>
    </xf>
    <xf numFmtId="0" fontId="32" fillId="0" borderId="12" xfId="0" applyFont="1" applyFill="1" applyBorder="1" applyAlignment="1">
      <alignment horizont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2783" applyFont="1" applyFill="1" applyBorder="1" applyAlignment="1">
      <alignment horizontal="center" vertical="center" wrapText="1"/>
    </xf>
    <xf numFmtId="184" fontId="33" fillId="0" borderId="20" xfId="0" applyNumberFormat="1" applyFont="1" applyFill="1" applyBorder="1" applyAlignment="1">
      <alignment wrapText="1"/>
    </xf>
    <xf numFmtId="2" fontId="33" fillId="0" borderId="21" xfId="0" applyNumberFormat="1" applyFont="1" applyFill="1" applyBorder="1" applyAlignment="1">
      <alignment wrapText="1"/>
    </xf>
    <xf numFmtId="2" fontId="32" fillId="0" borderId="12" xfId="2783" applyNumberFormat="1" applyFont="1" applyFill="1" applyBorder="1" applyAlignment="1">
      <alignment horizontal="right" vertical="center" wrapText="1"/>
    </xf>
    <xf numFmtId="2" fontId="32" fillId="0" borderId="0" xfId="2783" applyNumberFormat="1" applyFont="1" applyFill="1" applyBorder="1" applyAlignment="1">
      <alignment horizontal="right" vertical="center" wrapText="1"/>
    </xf>
    <xf numFmtId="2" fontId="32" fillId="0" borderId="21" xfId="0" applyNumberFormat="1" applyFont="1" applyFill="1" applyBorder="1" applyAlignment="1">
      <alignment vertical="center" wrapText="1"/>
    </xf>
    <xf numFmtId="2" fontId="31" fillId="0" borderId="21" xfId="0" applyNumberFormat="1" applyFont="1" applyFill="1" applyBorder="1" applyAlignment="1">
      <alignment vertical="center" wrapText="1"/>
    </xf>
    <xf numFmtId="184" fontId="31" fillId="0" borderId="12" xfId="2783" applyNumberFormat="1" applyFont="1" applyFill="1" applyBorder="1" applyAlignment="1">
      <alignment horizontal="right" vertical="center" wrapText="1"/>
    </xf>
    <xf numFmtId="0" fontId="31" fillId="32" borderId="12" xfId="0" applyFont="1" applyFill="1" applyBorder="1" applyAlignment="1">
      <alignment horizontal="center" vertical="center" wrapText="1"/>
    </xf>
    <xf numFmtId="0" fontId="31" fillId="32" borderId="12" xfId="0" applyFont="1" applyFill="1" applyBorder="1" applyAlignment="1">
      <alignment horizontal="right" vertical="center" wrapText="1"/>
    </xf>
    <xf numFmtId="1" fontId="31" fillId="32" borderId="12" xfId="0" applyNumberFormat="1" applyFont="1" applyFill="1" applyBorder="1" applyAlignment="1">
      <alignment horizontal="right" vertical="center" wrapText="1"/>
    </xf>
    <xf numFmtId="2" fontId="31" fillId="32" borderId="12" xfId="0" applyNumberFormat="1" applyFont="1" applyFill="1" applyBorder="1" applyAlignment="1">
      <alignment horizontal="right" vertical="center" wrapText="1"/>
    </xf>
    <xf numFmtId="167" fontId="31" fillId="32" borderId="12" xfId="0" applyNumberFormat="1" applyFont="1" applyFill="1" applyBorder="1" applyAlignment="1">
      <alignment vertical="center" wrapText="1"/>
    </xf>
    <xf numFmtId="2" fontId="32" fillId="32" borderId="12" xfId="0" applyNumberFormat="1" applyFont="1" applyFill="1" applyBorder="1" applyAlignment="1">
      <alignment vertical="center" wrapText="1"/>
    </xf>
    <xf numFmtId="184" fontId="31" fillId="32" borderId="12" xfId="0" applyNumberFormat="1" applyFont="1" applyFill="1" applyBorder="1" applyAlignment="1">
      <alignment vertical="center" wrapText="1"/>
    </xf>
    <xf numFmtId="0" fontId="31" fillId="32" borderId="12" xfId="0" applyFont="1" applyFill="1" applyBorder="1" applyAlignment="1">
      <alignment vertical="center" wrapText="1"/>
    </xf>
    <xf numFmtId="2" fontId="31" fillId="32" borderId="12" xfId="0" applyNumberFormat="1" applyFont="1" applyFill="1" applyBorder="1" applyAlignment="1">
      <alignment vertical="center" wrapText="1"/>
    </xf>
    <xf numFmtId="0" fontId="31" fillId="32" borderId="12" xfId="0" applyFont="1" applyFill="1" applyBorder="1" applyAlignment="1">
      <alignment horizontal="center" wrapText="1"/>
    </xf>
    <xf numFmtId="0" fontId="31" fillId="32" borderId="12" xfId="0" applyFont="1" applyFill="1" applyBorder="1" applyAlignment="1">
      <alignment wrapText="1"/>
    </xf>
    <xf numFmtId="2" fontId="31" fillId="32" borderId="12" xfId="0" applyNumberFormat="1" applyFont="1" applyFill="1" applyBorder="1" applyAlignment="1">
      <alignment wrapText="1"/>
    </xf>
    <xf numFmtId="167" fontId="31" fillId="32" borderId="12" xfId="0" applyNumberFormat="1" applyFont="1" applyFill="1" applyBorder="1" applyAlignment="1">
      <alignment wrapText="1"/>
    </xf>
    <xf numFmtId="2" fontId="33" fillId="32" borderId="12" xfId="0" applyNumberFormat="1" applyFont="1" applyFill="1" applyBorder="1" applyAlignment="1">
      <alignment wrapText="1"/>
    </xf>
    <xf numFmtId="184" fontId="35" fillId="32" borderId="12" xfId="0" applyNumberFormat="1" applyFont="1" applyFill="1" applyBorder="1" applyAlignment="1">
      <alignment wrapText="1"/>
    </xf>
    <xf numFmtId="0" fontId="31" fillId="32" borderId="12" xfId="0" applyFont="1" applyFill="1" applyBorder="1" applyAlignment="1">
      <alignment horizontal="right" wrapText="1"/>
    </xf>
    <xf numFmtId="0" fontId="35" fillId="32" borderId="12" xfId="0" applyFont="1" applyFill="1" applyBorder="1" applyAlignment="1">
      <alignment wrapText="1"/>
    </xf>
    <xf numFmtId="0" fontId="35" fillId="32" borderId="0" xfId="0" applyFont="1" applyFill="1" applyAlignment="1">
      <alignment wrapText="1"/>
    </xf>
    <xf numFmtId="0" fontId="31" fillId="32" borderId="12" xfId="2783" applyFont="1" applyFill="1" applyBorder="1" applyAlignment="1">
      <alignment horizontal="center" vertical="center" wrapText="1"/>
    </xf>
    <xf numFmtId="0" fontId="31" fillId="32" borderId="12" xfId="2783" applyFont="1" applyFill="1" applyBorder="1" applyAlignment="1">
      <alignment vertical="center" wrapText="1"/>
    </xf>
    <xf numFmtId="1" fontId="31" fillId="32" borderId="12" xfId="2783" applyNumberFormat="1" applyFont="1" applyFill="1" applyBorder="1" applyAlignment="1">
      <alignment horizontal="right" vertical="center" wrapText="1"/>
    </xf>
    <xf numFmtId="2" fontId="31" fillId="32" borderId="12" xfId="2783" applyNumberFormat="1" applyFont="1" applyFill="1" applyBorder="1" applyAlignment="1">
      <alignment horizontal="right" vertical="center" wrapText="1"/>
    </xf>
    <xf numFmtId="167" fontId="31" fillId="32" borderId="12" xfId="2783" applyNumberFormat="1" applyFont="1" applyFill="1" applyBorder="1" applyAlignment="1">
      <alignment vertical="center" wrapText="1"/>
    </xf>
    <xf numFmtId="1" fontId="31" fillId="32" borderId="12" xfId="2783" applyNumberFormat="1" applyFont="1" applyFill="1" applyBorder="1" applyAlignment="1">
      <alignment horizontal="center" vertical="center" wrapText="1"/>
    </xf>
    <xf numFmtId="2" fontId="32" fillId="32" borderId="12" xfId="2783" applyNumberFormat="1" applyFont="1" applyFill="1" applyBorder="1" applyAlignment="1">
      <alignment vertical="center" wrapText="1"/>
    </xf>
    <xf numFmtId="184" fontId="31" fillId="32" borderId="12" xfId="2783" applyNumberFormat="1" applyFont="1" applyFill="1" applyBorder="1" applyAlignment="1">
      <alignment vertical="center" wrapText="1"/>
    </xf>
    <xf numFmtId="2" fontId="31" fillId="32" borderId="12" xfId="2783" applyNumberFormat="1" applyFont="1" applyFill="1" applyBorder="1" applyAlignment="1">
      <alignment vertical="center" wrapText="1"/>
    </xf>
    <xf numFmtId="0" fontId="31" fillId="32" borderId="0" xfId="2783" applyFont="1" applyFill="1" applyAlignment="1">
      <alignment vertical="center" wrapText="1"/>
    </xf>
    <xf numFmtId="1" fontId="31" fillId="32" borderId="12" xfId="0" applyNumberFormat="1" applyFont="1" applyFill="1" applyBorder="1" applyAlignment="1">
      <alignment wrapText="1"/>
    </xf>
    <xf numFmtId="2" fontId="31" fillId="32" borderId="12" xfId="2783" applyNumberFormat="1" applyFont="1" applyFill="1" applyBorder="1" applyAlignment="1">
      <alignment horizontal="center" vertical="center" wrapText="1"/>
    </xf>
    <xf numFmtId="0" fontId="31" fillId="32" borderId="12" xfId="2783" applyFont="1" applyFill="1" applyBorder="1" applyAlignment="1">
      <alignment horizontal="right" vertical="center" wrapText="1"/>
    </xf>
    <xf numFmtId="0" fontId="31" fillId="32" borderId="12" xfId="0" applyFont="1" applyFill="1" applyBorder="1" applyAlignment="1">
      <alignment horizontal="left" vertical="center" wrapText="1"/>
    </xf>
    <xf numFmtId="0" fontId="31" fillId="32" borderId="12" xfId="4558" applyFont="1" applyFill="1" applyBorder="1" applyAlignment="1">
      <alignment horizontal="center" vertical="center" wrapText="1"/>
    </xf>
    <xf numFmtId="0" fontId="31" fillId="32" borderId="12" xfId="4558" applyFont="1" applyFill="1" applyBorder="1" applyAlignment="1">
      <alignment horizontal="right" vertical="center" wrapText="1"/>
    </xf>
    <xf numFmtId="1" fontId="31" fillId="32" borderId="12" xfId="4558" applyNumberFormat="1" applyFont="1" applyFill="1" applyBorder="1" applyAlignment="1">
      <alignment horizontal="right" vertical="center" wrapText="1"/>
    </xf>
    <xf numFmtId="2" fontId="31" fillId="32" borderId="12" xfId="4558" applyNumberFormat="1" applyFont="1" applyFill="1" applyBorder="1" applyAlignment="1">
      <alignment horizontal="right" vertical="center" wrapText="1"/>
    </xf>
    <xf numFmtId="167" fontId="31" fillId="32" borderId="12" xfId="4558" applyNumberFormat="1" applyFont="1" applyFill="1" applyBorder="1" applyAlignment="1">
      <alignment vertical="center" wrapText="1"/>
    </xf>
    <xf numFmtId="2" fontId="32" fillId="32" borderId="12" xfId="4558" applyNumberFormat="1" applyFont="1" applyFill="1" applyBorder="1" applyAlignment="1">
      <alignment vertical="center" wrapText="1"/>
    </xf>
    <xf numFmtId="184" fontId="31" fillId="32" borderId="12" xfId="4558" applyNumberFormat="1" applyFont="1" applyFill="1" applyBorder="1" applyAlignment="1">
      <alignment vertical="center" wrapText="1"/>
    </xf>
    <xf numFmtId="0" fontId="31" fillId="32" borderId="12" xfId="4558" applyFont="1" applyFill="1" applyBorder="1" applyAlignment="1">
      <alignment vertical="center" wrapText="1"/>
    </xf>
    <xf numFmtId="2" fontId="31" fillId="32" borderId="12" xfId="4558" applyNumberFormat="1" applyFont="1" applyFill="1" applyBorder="1" applyAlignment="1">
      <alignment vertical="center" wrapText="1"/>
    </xf>
    <xf numFmtId="0" fontId="31" fillId="32" borderId="0" xfId="4558" applyFont="1" applyFill="1" applyAlignment="1">
      <alignment vertical="center" wrapText="1"/>
    </xf>
    <xf numFmtId="2" fontId="31" fillId="32" borderId="12" xfId="3879" applyNumberFormat="1" applyFont="1" applyFill="1" applyBorder="1" applyAlignment="1">
      <alignment horizontal="center" vertical="center" wrapText="1"/>
    </xf>
    <xf numFmtId="0" fontId="31" fillId="32" borderId="12" xfId="3879" applyFont="1" applyFill="1" applyBorder="1" applyAlignment="1">
      <alignment horizontal="right" vertical="center" wrapText="1"/>
    </xf>
    <xf numFmtId="1" fontId="31" fillId="32" borderId="12" xfId="3879" applyNumberFormat="1" applyFont="1" applyFill="1" applyBorder="1" applyAlignment="1">
      <alignment horizontal="right" vertical="center" wrapText="1" shrinkToFit="1"/>
    </xf>
    <xf numFmtId="2" fontId="31" fillId="32" borderId="12" xfId="3879" applyNumberFormat="1" applyFont="1" applyFill="1" applyBorder="1" applyAlignment="1">
      <alignment horizontal="right" vertical="center" wrapText="1" shrinkToFit="1"/>
    </xf>
    <xf numFmtId="167" fontId="31" fillId="32" borderId="12" xfId="3879" applyNumberFormat="1" applyFont="1" applyFill="1" applyBorder="1" applyAlignment="1">
      <alignment vertical="center" wrapText="1"/>
    </xf>
    <xf numFmtId="1" fontId="31" fillId="32" borderId="12" xfId="3879" applyNumberFormat="1" applyFont="1" applyFill="1" applyBorder="1" applyAlignment="1">
      <alignment horizontal="right" vertical="center" shrinkToFit="1"/>
    </xf>
    <xf numFmtId="2" fontId="31" fillId="32" borderId="12" xfId="3879" applyNumberFormat="1" applyFont="1" applyFill="1" applyBorder="1" applyAlignment="1">
      <alignment horizontal="right" vertical="center" shrinkToFit="1"/>
    </xf>
    <xf numFmtId="2" fontId="32" fillId="32" borderId="12" xfId="3879" applyNumberFormat="1" applyFont="1" applyFill="1" applyBorder="1" applyAlignment="1">
      <alignment vertical="center" shrinkToFit="1"/>
    </xf>
    <xf numFmtId="184" fontId="31" fillId="32" borderId="12" xfId="3879" applyNumberFormat="1" applyFont="1" applyFill="1" applyBorder="1" applyAlignment="1">
      <alignment vertical="center" shrinkToFit="1"/>
    </xf>
    <xf numFmtId="0" fontId="31" fillId="32" borderId="12" xfId="3879" applyFont="1" applyFill="1" applyBorder="1" applyAlignment="1">
      <alignment vertical="center" wrapText="1"/>
    </xf>
    <xf numFmtId="0" fontId="31" fillId="32" borderId="0" xfId="3879" applyFont="1" applyFill="1" applyAlignment="1">
      <alignment vertical="center" wrapText="1"/>
    </xf>
    <xf numFmtId="2" fontId="31" fillId="32" borderId="12" xfId="0" applyNumberFormat="1" applyFont="1" applyFill="1" applyBorder="1" applyAlignment="1">
      <alignment horizontal="center" vertical="center" wrapText="1"/>
    </xf>
    <xf numFmtId="184" fontId="31" fillId="32" borderId="12" xfId="0" applyNumberFormat="1" applyFont="1" applyFill="1" applyBorder="1" applyAlignment="1">
      <alignment wrapText="1"/>
    </xf>
    <xf numFmtId="2" fontId="31" fillId="32" borderId="12" xfId="0" applyNumberFormat="1" applyFont="1" applyFill="1" applyBorder="1" applyAlignment="1">
      <alignment horizontal="right" wrapText="1"/>
    </xf>
    <xf numFmtId="0" fontId="31" fillId="32" borderId="12" xfId="2818" applyFont="1" applyFill="1" applyBorder="1" applyAlignment="1">
      <alignment horizontal="center" vertical="center" wrapText="1"/>
    </xf>
    <xf numFmtId="0" fontId="31" fillId="32" borderId="12" xfId="2916" applyFont="1" applyFill="1" applyBorder="1" applyAlignment="1">
      <alignment horizontal="left" vertical="center" wrapText="1"/>
    </xf>
    <xf numFmtId="2" fontId="31" fillId="32" borderId="12" xfId="2818" applyNumberFormat="1" applyFont="1" applyFill="1" applyBorder="1" applyAlignment="1">
      <alignment horizontal="center" vertical="center" wrapText="1"/>
    </xf>
    <xf numFmtId="0" fontId="31" fillId="32" borderId="12" xfId="2905" applyFont="1" applyFill="1" applyBorder="1" applyAlignment="1">
      <alignment horizontal="left" vertical="center" wrapText="1"/>
    </xf>
    <xf numFmtId="0" fontId="31" fillId="32" borderId="12" xfId="2905" applyFont="1" applyFill="1" applyBorder="1" applyAlignment="1">
      <alignment horizontal="left" wrapText="1"/>
    </xf>
    <xf numFmtId="2" fontId="32" fillId="32" borderId="21" xfId="0" applyNumberFormat="1" applyFont="1" applyFill="1" applyBorder="1" applyAlignment="1">
      <alignment vertical="center" wrapText="1"/>
    </xf>
    <xf numFmtId="184" fontId="35" fillId="32" borderId="12" xfId="0" applyNumberFormat="1" applyFont="1" applyFill="1" applyBorder="1" applyAlignment="1">
      <alignment horizontal="right" wrapText="1"/>
    </xf>
    <xf numFmtId="0" fontId="35" fillId="32" borderId="12" xfId="0" applyFont="1" applyFill="1" applyBorder="1" applyAlignment="1">
      <alignment horizontal="right" wrapText="1"/>
    </xf>
    <xf numFmtId="0" fontId="35" fillId="32" borderId="0" xfId="0" applyFont="1" applyFill="1" applyAlignment="1">
      <alignment horizontal="right" wrapText="1"/>
    </xf>
    <xf numFmtId="1" fontId="31" fillId="32" borderId="12" xfId="0" applyNumberFormat="1" applyFont="1" applyFill="1" applyBorder="1" applyAlignment="1">
      <alignment horizontal="right" wrapText="1"/>
    </xf>
    <xf numFmtId="0" fontId="31" fillId="32" borderId="0" xfId="0" applyFont="1" applyFill="1" applyAlignment="1">
      <alignment wrapText="1"/>
    </xf>
    <xf numFmtId="0" fontId="31" fillId="32" borderId="12" xfId="3879" applyFont="1" applyFill="1" applyBorder="1" applyAlignment="1">
      <alignment horizontal="center" vertical="center" wrapText="1"/>
    </xf>
    <xf numFmtId="1" fontId="31" fillId="32" borderId="12" xfId="2783" applyNumberFormat="1" applyFont="1" applyFill="1" applyBorder="1" applyAlignment="1">
      <alignment horizontal="right" wrapText="1"/>
    </xf>
    <xf numFmtId="2" fontId="31" fillId="32" borderId="12" xfId="2783" applyNumberFormat="1" applyFont="1" applyFill="1" applyBorder="1" applyAlignment="1">
      <alignment horizontal="right" wrapText="1"/>
    </xf>
    <xf numFmtId="167" fontId="31" fillId="32" borderId="12" xfId="2783" applyNumberFormat="1" applyFont="1" applyFill="1" applyBorder="1" applyAlignment="1">
      <alignment wrapText="1"/>
    </xf>
    <xf numFmtId="1" fontId="31" fillId="32" borderId="12" xfId="2783" applyNumberFormat="1" applyFont="1" applyFill="1" applyBorder="1" applyAlignment="1">
      <alignment horizontal="center" wrapText="1"/>
    </xf>
    <xf numFmtId="184" fontId="31" fillId="32" borderId="12" xfId="2783" applyNumberFormat="1" applyFont="1" applyFill="1" applyBorder="1" applyAlignment="1">
      <alignment wrapText="1"/>
    </xf>
    <xf numFmtId="0" fontId="31" fillId="32" borderId="12" xfId="2783" applyFont="1" applyFill="1" applyBorder="1" applyAlignment="1">
      <alignment wrapText="1"/>
    </xf>
    <xf numFmtId="0" fontId="31" fillId="32" borderId="0" xfId="2783" applyFont="1" applyFill="1" applyAlignment="1">
      <alignment wrapText="1"/>
    </xf>
    <xf numFmtId="167" fontId="31" fillId="32" borderId="12" xfId="4525" applyNumberFormat="1" applyFont="1" applyFill="1" applyBorder="1" applyAlignment="1">
      <alignment wrapText="1"/>
    </xf>
    <xf numFmtId="184" fontId="31" fillId="32" borderId="12" xfId="4525" applyNumberFormat="1" applyFont="1" applyFill="1" applyBorder="1" applyAlignment="1">
      <alignment shrinkToFit="1"/>
    </xf>
    <xf numFmtId="0" fontId="31" fillId="32" borderId="12" xfId="4525" applyFont="1" applyFill="1" applyBorder="1" applyAlignment="1">
      <alignment wrapText="1"/>
    </xf>
    <xf numFmtId="0" fontId="31" fillId="32" borderId="0" xfId="4525" applyFont="1" applyFill="1" applyAlignment="1">
      <alignment wrapText="1"/>
    </xf>
    <xf numFmtId="1" fontId="31" fillId="32" borderId="12" xfId="0" applyNumberFormat="1" applyFont="1" applyFill="1" applyBorder="1" applyAlignment="1">
      <alignment horizontal="center" wrapText="1"/>
    </xf>
    <xf numFmtId="2" fontId="31" fillId="32" borderId="12" xfId="0" applyNumberFormat="1" applyFont="1" applyFill="1" applyBorder="1" applyAlignment="1">
      <alignment horizontal="center" wrapText="1"/>
    </xf>
    <xf numFmtId="1" fontId="31" fillId="32" borderId="12" xfId="0" applyNumberFormat="1" applyFont="1" applyFill="1" applyBorder="1" applyAlignment="1">
      <alignment vertical="center" wrapText="1"/>
    </xf>
    <xf numFmtId="1" fontId="31" fillId="32" borderId="12" xfId="3879" applyNumberFormat="1" applyFont="1" applyFill="1" applyBorder="1" applyAlignment="1">
      <alignment horizontal="center" vertical="center" wrapText="1" shrinkToFit="1"/>
    </xf>
    <xf numFmtId="2" fontId="31" fillId="32" borderId="12" xfId="3879" applyNumberFormat="1" applyFont="1" applyFill="1" applyBorder="1" applyAlignment="1">
      <alignment horizontal="center" vertical="center" wrapText="1" shrinkToFit="1"/>
    </xf>
    <xf numFmtId="1" fontId="31" fillId="32" borderId="12" xfId="3879" applyNumberFormat="1" applyFont="1" applyFill="1" applyBorder="1" applyAlignment="1">
      <alignment horizontal="center" vertical="center" shrinkToFit="1"/>
    </xf>
    <xf numFmtId="2" fontId="31" fillId="32" borderId="12" xfId="3879" applyNumberFormat="1" applyFont="1" applyFill="1" applyBorder="1" applyAlignment="1">
      <alignment horizontal="center" vertical="center" shrinkToFit="1"/>
    </xf>
    <xf numFmtId="167" fontId="31" fillId="32" borderId="12" xfId="0" applyNumberFormat="1" applyFont="1" applyFill="1" applyBorder="1" applyAlignment="1">
      <alignment horizontal="right" vertical="center" wrapText="1"/>
    </xf>
    <xf numFmtId="187" fontId="31" fillId="32" borderId="12" xfId="0" applyNumberFormat="1" applyFont="1" applyFill="1" applyBorder="1" applyAlignment="1">
      <alignment horizontal="right" vertical="center" wrapText="1"/>
    </xf>
    <xf numFmtId="167" fontId="31" fillId="32" borderId="12" xfId="3879" applyNumberFormat="1" applyFont="1" applyFill="1" applyBorder="1" applyAlignment="1">
      <alignment wrapText="1"/>
    </xf>
    <xf numFmtId="184" fontId="31" fillId="32" borderId="12" xfId="3879" applyNumberFormat="1" applyFont="1" applyFill="1" applyBorder="1" applyAlignment="1">
      <alignment shrinkToFit="1"/>
    </xf>
    <xf numFmtId="0" fontId="31" fillId="32" borderId="12" xfId="3879" applyFont="1" applyFill="1" applyBorder="1" applyAlignment="1">
      <alignment wrapText="1"/>
    </xf>
    <xf numFmtId="0" fontId="31" fillId="32" borderId="0" xfId="3879" applyFont="1" applyFill="1" applyAlignment="1">
      <alignment wrapText="1"/>
    </xf>
    <xf numFmtId="1" fontId="35" fillId="0" borderId="12" xfId="0" applyNumberFormat="1" applyFont="1" applyFill="1" applyBorder="1" applyAlignment="1">
      <alignment wrapText="1"/>
    </xf>
    <xf numFmtId="1" fontId="33" fillId="0" borderId="12" xfId="0" applyNumberFormat="1" applyFont="1" applyFill="1" applyBorder="1" applyAlignment="1">
      <alignment vertical="center" wrapText="1"/>
    </xf>
    <xf numFmtId="1" fontId="33" fillId="0" borderId="12" xfId="0" applyNumberFormat="1" applyFont="1" applyFill="1" applyBorder="1" applyAlignment="1">
      <alignment wrapText="1"/>
    </xf>
    <xf numFmtId="1" fontId="33" fillId="0" borderId="0" xfId="0" applyNumberFormat="1" applyFont="1" applyFill="1" applyAlignment="1">
      <alignment wrapText="1"/>
    </xf>
    <xf numFmtId="1" fontId="35" fillId="0" borderId="12" xfId="0" applyNumberFormat="1" applyFont="1" applyFill="1" applyBorder="1" applyAlignment="1">
      <alignment horizontal="right" wrapText="1"/>
    </xf>
    <xf numFmtId="1" fontId="33" fillId="0" borderId="12" xfId="0" applyNumberFormat="1" applyFont="1" applyFill="1" applyBorder="1" applyAlignment="1">
      <alignment horizontal="right" vertical="center" wrapText="1"/>
    </xf>
    <xf numFmtId="1" fontId="33" fillId="0" borderId="12" xfId="0" applyNumberFormat="1" applyFont="1" applyFill="1" applyBorder="1" applyAlignment="1">
      <alignment horizontal="right" wrapText="1"/>
    </xf>
    <xf numFmtId="1" fontId="33" fillId="0" borderId="26" xfId="0" applyNumberFormat="1" applyFont="1" applyFill="1" applyBorder="1" applyAlignment="1">
      <alignment horizontal="right" wrapText="1"/>
    </xf>
    <xf numFmtId="1" fontId="33" fillId="0" borderId="19" xfId="0" applyNumberFormat="1" applyFont="1" applyFill="1" applyBorder="1" applyAlignment="1">
      <alignment horizontal="right" wrapText="1"/>
    </xf>
    <xf numFmtId="1" fontId="33" fillId="0" borderId="0" xfId="0" applyNumberFormat="1" applyFont="1" applyFill="1" applyAlignment="1">
      <alignment horizontal="right" wrapText="1"/>
    </xf>
    <xf numFmtId="1" fontId="31" fillId="0" borderId="12" xfId="0" applyNumberFormat="1" applyFont="1" applyFill="1" applyBorder="1" applyAlignment="1">
      <alignment wrapText="1"/>
    </xf>
    <xf numFmtId="1" fontId="32" fillId="0" borderId="0" xfId="2783" applyNumberFormat="1" applyFont="1" applyFill="1" applyAlignment="1">
      <alignment horizontal="center" vertical="center" wrapText="1"/>
    </xf>
    <xf numFmtId="1" fontId="31" fillId="0" borderId="12" xfId="2783" applyNumberFormat="1" applyFont="1" applyFill="1" applyBorder="1" applyAlignment="1">
      <alignment vertical="center" wrapText="1"/>
    </xf>
    <xf numFmtId="1" fontId="32" fillId="0" borderId="0" xfId="2783" applyNumberFormat="1" applyFont="1" applyFill="1" applyAlignment="1">
      <alignment vertical="center" wrapText="1"/>
    </xf>
    <xf numFmtId="1" fontId="32" fillId="0" borderId="0" xfId="2783" applyNumberFormat="1" applyFont="1" applyFill="1" applyBorder="1" applyAlignment="1">
      <alignment vertical="center" wrapText="1"/>
    </xf>
    <xf numFmtId="1" fontId="31" fillId="0" borderId="12" xfId="4558" applyNumberFormat="1" applyFont="1" applyFill="1" applyBorder="1" applyAlignment="1">
      <alignment vertical="center" wrapText="1"/>
    </xf>
    <xf numFmtId="1" fontId="32" fillId="0" borderId="12" xfId="4558" applyNumberFormat="1" applyFont="1" applyFill="1" applyBorder="1" applyAlignment="1">
      <alignment vertical="center" wrapText="1"/>
    </xf>
    <xf numFmtId="1" fontId="32" fillId="0" borderId="0" xfId="4558" applyNumberFormat="1" applyFont="1" applyFill="1" applyAlignment="1">
      <alignment vertical="center" wrapText="1"/>
    </xf>
    <xf numFmtId="1" fontId="31" fillId="0" borderId="12" xfId="2783" applyNumberFormat="1" applyFont="1" applyFill="1" applyBorder="1" applyAlignment="1">
      <alignment horizontal="right" vertical="center" wrapText="1"/>
    </xf>
    <xf numFmtId="1" fontId="32" fillId="0" borderId="12" xfId="2783" applyNumberFormat="1" applyFont="1" applyFill="1" applyBorder="1" applyAlignment="1">
      <alignment horizontal="right" vertical="center" wrapText="1"/>
    </xf>
    <xf numFmtId="1" fontId="32" fillId="0" borderId="0" xfId="2783" applyNumberFormat="1" applyFont="1" applyFill="1" applyBorder="1" applyAlignment="1">
      <alignment horizontal="right" vertical="center" wrapText="1"/>
    </xf>
    <xf numFmtId="1" fontId="32" fillId="0" borderId="12" xfId="0" applyNumberFormat="1" applyFont="1" applyFill="1" applyBorder="1" applyAlignment="1">
      <alignment horizontal="right" vertical="center" wrapText="1"/>
    </xf>
    <xf numFmtId="1" fontId="31" fillId="0" borderId="12" xfId="3879" applyNumberFormat="1" applyFont="1" applyFill="1" applyBorder="1" applyAlignment="1">
      <alignment horizontal="center" vertical="center" shrinkToFit="1"/>
    </xf>
    <xf numFmtId="1" fontId="32" fillId="0" borderId="12" xfId="3879" applyNumberFormat="1" applyFont="1" applyFill="1" applyBorder="1" applyAlignment="1">
      <alignment vertical="center" shrinkToFit="1"/>
    </xf>
    <xf numFmtId="1" fontId="31" fillId="0" borderId="12" xfId="3879" applyNumberFormat="1" applyFont="1" applyFill="1" applyBorder="1" applyAlignment="1">
      <alignment vertical="center" shrinkToFit="1"/>
    </xf>
    <xf numFmtId="1" fontId="32" fillId="0" borderId="0" xfId="3879" applyNumberFormat="1" applyFont="1" applyFill="1" applyBorder="1" applyAlignment="1">
      <alignment vertical="center" wrapText="1"/>
    </xf>
    <xf numFmtId="1" fontId="32" fillId="0" borderId="0" xfId="3879" applyNumberFormat="1" applyFont="1" applyFill="1" applyBorder="1" applyAlignment="1">
      <alignment vertical="center" shrinkToFit="1"/>
    </xf>
    <xf numFmtId="1" fontId="32" fillId="0" borderId="12" xfId="4525" applyNumberFormat="1" applyFont="1" applyFill="1" applyBorder="1" applyAlignment="1">
      <alignment shrinkToFit="1"/>
    </xf>
    <xf numFmtId="1" fontId="32" fillId="0" borderId="0" xfId="3879" applyNumberFormat="1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167" fontId="31" fillId="0" borderId="12" xfId="0" applyNumberFormat="1" applyFont="1" applyFill="1" applyBorder="1" applyAlignment="1">
      <alignment horizontal="center" vertical="center" wrapText="1"/>
    </xf>
    <xf numFmtId="2" fontId="31" fillId="0" borderId="12" xfId="0" applyNumberFormat="1" applyFont="1" applyFill="1" applyBorder="1" applyAlignment="1">
      <alignment horizontal="center" vertical="center" wrapText="1"/>
    </xf>
    <xf numFmtId="0" fontId="32" fillId="0" borderId="0" xfId="3879" applyFont="1" applyFill="1" applyBorder="1" applyAlignment="1">
      <alignment horizontal="center" vertical="center" wrapText="1"/>
    </xf>
    <xf numFmtId="2" fontId="32" fillId="0" borderId="0" xfId="3879" applyNumberFormat="1" applyFont="1" applyFill="1" applyBorder="1" applyAlignment="1">
      <alignment horizontal="center" vertical="center" wrapText="1"/>
    </xf>
    <xf numFmtId="167" fontId="31" fillId="0" borderId="12" xfId="4526" applyNumberFormat="1" applyFont="1" applyFill="1" applyBorder="1" applyAlignment="1">
      <alignment horizontal="center" vertical="center" wrapText="1"/>
    </xf>
    <xf numFmtId="2" fontId="31" fillId="0" borderId="12" xfId="4526" applyNumberFormat="1" applyFont="1" applyFill="1" applyBorder="1" applyAlignment="1">
      <alignment horizontal="center" vertical="center" wrapText="1"/>
    </xf>
    <xf numFmtId="0" fontId="31" fillId="0" borderId="12" xfId="2783" applyFont="1" applyFill="1" applyBorder="1" applyAlignment="1">
      <alignment horizontal="center" vertical="center" wrapText="1"/>
    </xf>
    <xf numFmtId="167" fontId="31" fillId="0" borderId="12" xfId="2783" applyNumberFormat="1" applyFont="1" applyFill="1" applyBorder="1" applyAlignment="1">
      <alignment horizontal="center" vertical="center" wrapText="1"/>
    </xf>
    <xf numFmtId="2" fontId="31" fillId="0" borderId="12" xfId="2783" applyNumberFormat="1" applyFont="1" applyFill="1" applyBorder="1" applyAlignment="1">
      <alignment horizontal="center" vertical="center" wrapText="1"/>
    </xf>
    <xf numFmtId="1" fontId="78" fillId="32" borderId="12" xfId="0" applyNumberFormat="1" applyFont="1" applyFill="1" applyBorder="1" applyAlignment="1">
      <alignment horizontal="right" vertical="center" wrapText="1"/>
    </xf>
    <xf numFmtId="0" fontId="79" fillId="0" borderId="12" xfId="0" applyFont="1" applyFill="1" applyBorder="1" applyAlignment="1">
      <alignment horizontal="left" vertical="center" wrapText="1"/>
    </xf>
    <xf numFmtId="0" fontId="79" fillId="0" borderId="12" xfId="2916" applyFont="1" applyFill="1" applyBorder="1" applyAlignment="1">
      <alignment vertical="center" wrapText="1"/>
    </xf>
    <xf numFmtId="0" fontId="31" fillId="0" borderId="12" xfId="3148" applyFont="1" applyFill="1" applyBorder="1" applyAlignment="1">
      <alignment vertical="center" wrapText="1"/>
    </xf>
    <xf numFmtId="0" fontId="32" fillId="0" borderId="12" xfId="2916" applyFont="1" applyFill="1" applyBorder="1" applyAlignment="1">
      <alignment vertical="center" wrapText="1"/>
    </xf>
    <xf numFmtId="0" fontId="31" fillId="32" borderId="12" xfId="2916" applyFont="1" applyFill="1" applyBorder="1" applyAlignment="1">
      <alignment horizontal="right" vertical="center" wrapText="1"/>
    </xf>
    <xf numFmtId="0" fontId="77" fillId="0" borderId="12" xfId="2916" applyFont="1" applyFill="1" applyBorder="1" applyAlignment="1">
      <alignment vertical="center" wrapText="1"/>
    </xf>
    <xf numFmtId="0" fontId="31" fillId="32" borderId="12" xfId="3148" applyFont="1" applyFill="1" applyBorder="1" applyAlignment="1">
      <alignment horizontal="right" vertical="center" wrapText="1"/>
    </xf>
    <xf numFmtId="0" fontId="31" fillId="0" borderId="12" xfId="2818" applyFont="1" applyFill="1" applyBorder="1" applyAlignment="1">
      <alignment horizontal="center" vertical="center" wrapText="1"/>
    </xf>
    <xf numFmtId="1" fontId="35" fillId="32" borderId="12" xfId="0" applyNumberFormat="1" applyFont="1" applyFill="1" applyBorder="1" applyAlignment="1">
      <alignment wrapText="1"/>
    </xf>
    <xf numFmtId="1" fontId="35" fillId="32" borderId="12" xfId="0" applyNumberFormat="1" applyFont="1" applyFill="1" applyBorder="1" applyAlignment="1">
      <alignment horizontal="right" wrapText="1"/>
    </xf>
    <xf numFmtId="0" fontId="77" fillId="0" borderId="12" xfId="0" applyFont="1" applyFill="1" applyBorder="1" applyAlignment="1">
      <alignment wrapText="1"/>
    </xf>
    <xf numFmtId="1" fontId="88" fillId="0" borderId="0" xfId="0" applyNumberFormat="1" applyFont="1" applyFill="1" applyAlignment="1">
      <alignment horizontal="right"/>
    </xf>
    <xf numFmtId="1" fontId="89" fillId="0" borderId="12" xfId="0" applyNumberFormat="1" applyFont="1" applyFill="1" applyBorder="1" applyAlignment="1">
      <alignment horizontal="right" wrapText="1"/>
    </xf>
    <xf numFmtId="1" fontId="89" fillId="0" borderId="0" xfId="0" applyNumberFormat="1" applyFont="1" applyFill="1" applyAlignment="1">
      <alignment horizontal="right"/>
    </xf>
    <xf numFmtId="0" fontId="33" fillId="0" borderId="12" xfId="0" applyFont="1" applyFill="1" applyBorder="1"/>
    <xf numFmtId="1" fontId="31" fillId="32" borderId="12" xfId="2783" applyNumberFormat="1" applyFont="1" applyFill="1" applyBorder="1" applyAlignment="1">
      <alignment vertical="center" wrapText="1"/>
    </xf>
    <xf numFmtId="0" fontId="77" fillId="0" borderId="12" xfId="2783" applyFont="1" applyFill="1" applyBorder="1" applyAlignment="1">
      <alignment vertical="center" wrapText="1"/>
    </xf>
    <xf numFmtId="0" fontId="79" fillId="0" borderId="12" xfId="2783" applyFont="1" applyFill="1" applyBorder="1" applyAlignment="1">
      <alignment horizontal="left" vertical="center" wrapText="1"/>
    </xf>
    <xf numFmtId="1" fontId="31" fillId="32" borderId="12" xfId="0" applyNumberFormat="1" applyFont="1" applyFill="1" applyBorder="1" applyAlignment="1">
      <alignment horizontal="center" vertical="center" wrapText="1"/>
    </xf>
    <xf numFmtId="184" fontId="74" fillId="32" borderId="12" xfId="0" applyNumberFormat="1" applyFont="1" applyFill="1" applyBorder="1" applyAlignment="1">
      <alignment vertical="center" wrapText="1"/>
    </xf>
    <xf numFmtId="0" fontId="74" fillId="32" borderId="12" xfId="0" applyFont="1" applyFill="1" applyBorder="1" applyAlignment="1">
      <alignment vertical="center" wrapText="1"/>
    </xf>
    <xf numFmtId="0" fontId="74" fillId="32" borderId="0" xfId="0" applyFont="1" applyFill="1" applyAlignment="1">
      <alignment vertical="center" wrapText="1"/>
    </xf>
    <xf numFmtId="0" fontId="32" fillId="0" borderId="12" xfId="2905" applyFont="1" applyFill="1" applyBorder="1" applyAlignment="1">
      <alignment vertical="center" wrapText="1"/>
    </xf>
    <xf numFmtId="0" fontId="31" fillId="32" borderId="12" xfId="2905" applyFont="1" applyFill="1" applyBorder="1" applyAlignment="1">
      <alignment horizontal="right" vertical="center" wrapText="1"/>
    </xf>
    <xf numFmtId="0" fontId="77" fillId="0" borderId="12" xfId="2905" applyFont="1" applyFill="1" applyBorder="1" applyAlignment="1">
      <alignment vertical="center" wrapText="1"/>
    </xf>
    <xf numFmtId="2" fontId="31" fillId="0" borderId="12" xfId="2818" applyNumberFormat="1" applyFont="1" applyFill="1" applyBorder="1" applyAlignment="1">
      <alignment horizontal="center" vertical="center" wrapText="1"/>
    </xf>
    <xf numFmtId="1" fontId="69" fillId="0" borderId="27" xfId="0" applyNumberFormat="1" applyFont="1" applyFill="1" applyBorder="1" applyAlignment="1">
      <alignment horizontal="right" vertical="top" wrapText="1"/>
    </xf>
    <xf numFmtId="0" fontId="33" fillId="0" borderId="27" xfId="0" applyFont="1" applyFill="1" applyBorder="1" applyAlignment="1">
      <alignment horizontal="right" vertical="top" wrapText="1"/>
    </xf>
    <xf numFmtId="1" fontId="69" fillId="0" borderId="28" xfId="0" applyNumberFormat="1" applyFont="1" applyFill="1" applyBorder="1" applyAlignment="1">
      <alignment horizontal="right" vertical="top" wrapText="1"/>
    </xf>
    <xf numFmtId="0" fontId="33" fillId="0" borderId="28" xfId="0" applyFont="1" applyFill="1" applyBorder="1" applyAlignment="1">
      <alignment horizontal="right" vertical="top" wrapText="1"/>
    </xf>
    <xf numFmtId="1" fontId="82" fillId="0" borderId="29" xfId="0" applyNumberFormat="1" applyFont="1" applyFill="1" applyBorder="1"/>
    <xf numFmtId="0" fontId="82" fillId="0" borderId="29" xfId="0" applyFont="1" applyFill="1" applyBorder="1"/>
    <xf numFmtId="1" fontId="82" fillId="0" borderId="12" xfId="0" applyNumberFormat="1" applyFont="1" applyFill="1" applyBorder="1"/>
    <xf numFmtId="0" fontId="82" fillId="0" borderId="12" xfId="0" applyFont="1" applyFill="1" applyBorder="1"/>
    <xf numFmtId="2" fontId="31" fillId="32" borderId="0" xfId="2783" applyNumberFormat="1" applyFont="1" applyFill="1" applyAlignment="1">
      <alignment vertical="center" wrapText="1"/>
    </xf>
    <xf numFmtId="2" fontId="31" fillId="32" borderId="12" xfId="4558" applyNumberFormat="1" applyFont="1" applyFill="1" applyBorder="1" applyAlignment="1">
      <alignment horizontal="center" vertical="center" wrapText="1"/>
    </xf>
    <xf numFmtId="1" fontId="31" fillId="32" borderId="12" xfId="4558" applyNumberFormat="1" applyFont="1" applyFill="1" applyBorder="1" applyAlignment="1">
      <alignment vertical="center" wrapText="1"/>
    </xf>
    <xf numFmtId="1" fontId="32" fillId="32" borderId="12" xfId="4558" applyNumberFormat="1" applyFont="1" applyFill="1" applyBorder="1" applyAlignment="1">
      <alignment vertical="center" wrapText="1"/>
    </xf>
    <xf numFmtId="167" fontId="32" fillId="0" borderId="12" xfId="4526" applyNumberFormat="1" applyFont="1" applyFill="1" applyBorder="1" applyAlignment="1">
      <alignment vertical="center" wrapText="1"/>
    </xf>
    <xf numFmtId="1" fontId="31" fillId="32" borderId="12" xfId="3879" applyNumberFormat="1" applyFont="1" applyFill="1" applyBorder="1" applyAlignment="1">
      <alignment vertical="center" wrapText="1" shrinkToFit="1"/>
    </xf>
    <xf numFmtId="2" fontId="31" fillId="32" borderId="12" xfId="3879" applyNumberFormat="1" applyFont="1" applyFill="1" applyBorder="1" applyAlignment="1">
      <alignment vertical="center" wrapText="1" shrinkToFit="1"/>
    </xf>
    <xf numFmtId="1" fontId="31" fillId="32" borderId="12" xfId="3879" applyNumberFormat="1" applyFont="1" applyFill="1" applyBorder="1" applyAlignment="1">
      <alignment vertical="center" shrinkToFit="1"/>
    </xf>
    <xf numFmtId="2" fontId="31" fillId="32" borderId="12" xfId="3879" applyNumberFormat="1" applyFont="1" applyFill="1" applyBorder="1" applyAlignment="1">
      <alignment vertical="center" shrinkToFit="1"/>
    </xf>
    <xf numFmtId="0" fontId="32" fillId="0" borderId="12" xfId="2905" applyFont="1" applyFill="1" applyBorder="1" applyAlignment="1">
      <alignment wrapText="1"/>
    </xf>
    <xf numFmtId="0" fontId="31" fillId="32" borderId="12" xfId="2905" applyFont="1" applyFill="1" applyBorder="1" applyAlignment="1">
      <alignment horizontal="right" wrapText="1"/>
    </xf>
    <xf numFmtId="0" fontId="32" fillId="0" borderId="12" xfId="3879" applyFont="1" applyFill="1" applyBorder="1" applyAlignment="1">
      <alignment wrapText="1"/>
    </xf>
    <xf numFmtId="0" fontId="79" fillId="0" borderId="12" xfId="3879" applyFont="1" applyFill="1" applyBorder="1" applyAlignment="1">
      <alignment horizontal="left" vertical="center" wrapText="1"/>
    </xf>
    <xf numFmtId="2" fontId="32" fillId="0" borderId="12" xfId="3879" applyNumberFormat="1" applyFont="1" applyFill="1" applyBorder="1" applyAlignment="1">
      <alignment vertical="center" wrapText="1" shrinkToFit="1"/>
    </xf>
    <xf numFmtId="167" fontId="32" fillId="0" borderId="12" xfId="4526" applyNumberFormat="1" applyFont="1" applyFill="1" applyBorder="1" applyAlignment="1">
      <alignment vertical="center" shrinkToFit="1"/>
    </xf>
    <xf numFmtId="2" fontId="32" fillId="0" borderId="23" xfId="2250" applyNumberFormat="1" applyFont="1" applyFill="1" applyBorder="1" applyAlignment="1">
      <alignment horizontal="right"/>
    </xf>
    <xf numFmtId="2" fontId="31" fillId="0" borderId="12" xfId="0" applyNumberFormat="1" applyFont="1" applyFill="1" applyBorder="1" applyAlignment="1">
      <alignment horizontal="center" vertical="center" wrapText="1"/>
    </xf>
    <xf numFmtId="2" fontId="31" fillId="0" borderId="12" xfId="2783" applyNumberFormat="1" applyFont="1" applyFill="1" applyBorder="1" applyAlignment="1">
      <alignment horizontal="center" vertical="center" wrapText="1"/>
    </xf>
    <xf numFmtId="0" fontId="3" fillId="0" borderId="0" xfId="4560"/>
    <xf numFmtId="0" fontId="3" fillId="33" borderId="0" xfId="4560" applyFill="1"/>
    <xf numFmtId="0" fontId="3" fillId="0" borderId="0" xfId="4560" applyAlignment="1">
      <alignment horizontal="right"/>
    </xf>
    <xf numFmtId="0" fontId="92" fillId="33" borderId="0" xfId="4560" applyFont="1" applyFill="1"/>
    <xf numFmtId="0" fontId="3" fillId="0" borderId="32" xfId="4560" applyBorder="1"/>
    <xf numFmtId="0" fontId="93" fillId="34" borderId="0" xfId="4560" applyFont="1" applyFill="1" applyBorder="1"/>
    <xf numFmtId="0" fontId="91" fillId="34" borderId="0" xfId="4560" applyFont="1" applyFill="1" applyAlignment="1">
      <alignment horizontal="center"/>
    </xf>
    <xf numFmtId="0" fontId="91" fillId="34" borderId="0" xfId="4560" applyFont="1" applyFill="1"/>
    <xf numFmtId="0" fontId="3" fillId="33" borderId="12" xfId="4560" applyFill="1" applyBorder="1"/>
    <xf numFmtId="0" fontId="93" fillId="0" borderId="0" xfId="4560" applyFont="1" applyFill="1" applyBorder="1"/>
    <xf numFmtId="0" fontId="91" fillId="0" borderId="0" xfId="4560" applyFont="1" applyFill="1" applyAlignment="1">
      <alignment horizontal="center"/>
    </xf>
    <xf numFmtId="0" fontId="91" fillId="0" borderId="0" xfId="4560" applyFont="1" applyFill="1"/>
    <xf numFmtId="0" fontId="94" fillId="35" borderId="33" xfId="4560" applyFont="1" applyFill="1" applyBorder="1"/>
    <xf numFmtId="0" fontId="3" fillId="0" borderId="0" xfId="4560" applyFill="1"/>
    <xf numFmtId="0" fontId="3" fillId="33" borderId="34" xfId="4560" applyFill="1" applyBorder="1"/>
    <xf numFmtId="0" fontId="33" fillId="0" borderId="0" xfId="4560" applyFont="1" applyBorder="1"/>
    <xf numFmtId="0" fontId="95" fillId="0" borderId="29" xfId="4560" applyFont="1" applyBorder="1" applyAlignment="1">
      <alignment horizontal="center" wrapText="1"/>
    </xf>
    <xf numFmtId="0" fontId="96" fillId="0" borderId="0" xfId="4560" applyFont="1" applyBorder="1" applyAlignment="1">
      <alignment vertical="center"/>
    </xf>
    <xf numFmtId="0" fontId="96" fillId="0" borderId="0" xfId="4560" applyFont="1" applyBorder="1" applyAlignment="1">
      <alignment horizontal="right" vertical="center"/>
    </xf>
    <xf numFmtId="0" fontId="3" fillId="0" borderId="0" xfId="4560" applyFont="1"/>
    <xf numFmtId="0" fontId="94" fillId="0" borderId="0" xfId="4560" applyFont="1"/>
    <xf numFmtId="2" fontId="3" fillId="33" borderId="33" xfId="4560" applyNumberFormat="1" applyFont="1" applyFill="1" applyBorder="1"/>
    <xf numFmtId="0" fontId="3" fillId="33" borderId="33" xfId="4560" applyFont="1" applyFill="1" applyBorder="1"/>
    <xf numFmtId="0" fontId="97" fillId="0" borderId="0" xfId="4560" applyFont="1" applyFill="1" applyBorder="1"/>
    <xf numFmtId="0" fontId="97" fillId="36" borderId="0" xfId="4560" applyFont="1" applyFill="1" applyBorder="1"/>
    <xf numFmtId="0" fontId="97" fillId="0" borderId="0" xfId="4560" applyFont="1" applyBorder="1"/>
    <xf numFmtId="2" fontId="90" fillId="33" borderId="33" xfId="4560" applyNumberFormat="1" applyFont="1" applyFill="1" applyBorder="1"/>
    <xf numFmtId="0" fontId="90" fillId="33" borderId="33" xfId="4560" applyFont="1" applyFill="1" applyBorder="1"/>
    <xf numFmtId="0" fontId="90" fillId="0" borderId="0" xfId="4560" applyFont="1"/>
    <xf numFmtId="2" fontId="79" fillId="0" borderId="0" xfId="0" applyNumberFormat="1" applyFont="1" applyFill="1" applyAlignment="1">
      <alignment wrapText="1"/>
    </xf>
    <xf numFmtId="2" fontId="79" fillId="0" borderId="0" xfId="2783" applyNumberFormat="1" applyFont="1" applyFill="1" applyAlignment="1">
      <alignment vertical="center" wrapText="1"/>
    </xf>
    <xf numFmtId="2" fontId="79" fillId="0" borderId="0" xfId="2783" applyNumberFormat="1" applyFont="1" applyFill="1" applyBorder="1" applyAlignment="1">
      <alignment vertical="center" wrapText="1"/>
    </xf>
    <xf numFmtId="2" fontId="79" fillId="0" borderId="0" xfId="4558" applyNumberFormat="1" applyFont="1" applyFill="1" applyAlignment="1">
      <alignment vertical="center" wrapText="1"/>
    </xf>
    <xf numFmtId="0" fontId="79" fillId="0" borderId="0" xfId="3879" applyFont="1" applyFill="1" applyBorder="1" applyAlignment="1">
      <alignment vertical="center" wrapText="1"/>
    </xf>
    <xf numFmtId="0" fontId="32" fillId="0" borderId="0" xfId="3901" applyFont="1" applyFill="1"/>
    <xf numFmtId="2" fontId="32" fillId="0" borderId="0" xfId="3901" applyNumberFormat="1" applyFont="1" applyFill="1" applyAlignment="1">
      <alignment wrapText="1"/>
    </xf>
    <xf numFmtId="0" fontId="74" fillId="0" borderId="26" xfId="3900" applyNumberFormat="1" applyFont="1" applyFill="1" applyBorder="1" applyAlignment="1">
      <alignment horizontal="center" vertical="center" wrapText="1"/>
    </xf>
    <xf numFmtId="0" fontId="74" fillId="0" borderId="12" xfId="3900" applyNumberFormat="1" applyFont="1" applyFill="1" applyBorder="1" applyAlignment="1">
      <alignment horizontal="center" vertical="center" wrapText="1"/>
    </xf>
    <xf numFmtId="166" fontId="74" fillId="0" borderId="12" xfId="3900" applyFont="1" applyFill="1" applyBorder="1" applyAlignment="1">
      <alignment horizontal="center" vertical="center" wrapText="1"/>
    </xf>
    <xf numFmtId="2" fontId="74" fillId="0" borderId="12" xfId="3901" applyNumberFormat="1" applyFont="1" applyFill="1" applyBorder="1" applyAlignment="1">
      <alignment horizontal="center" vertical="center" wrapText="1"/>
    </xf>
    <xf numFmtId="2" fontId="74" fillId="0" borderId="45" xfId="3901" applyNumberFormat="1" applyFont="1" applyFill="1" applyBorder="1" applyAlignment="1">
      <alignment horizontal="center" vertical="center" wrapText="1"/>
    </xf>
    <xf numFmtId="0" fontId="31" fillId="0" borderId="46" xfId="3902" applyFont="1" applyFill="1" applyBorder="1" applyAlignment="1">
      <alignment horizontal="center" vertical="center" wrapText="1"/>
    </xf>
    <xf numFmtId="0" fontId="31" fillId="0" borderId="12" xfId="3902" applyFont="1" applyFill="1" applyBorder="1" applyAlignment="1">
      <alignment horizontal="center" vertical="center"/>
    </xf>
    <xf numFmtId="0" fontId="31" fillId="0" borderId="12" xfId="3902" applyFont="1" applyFill="1" applyBorder="1" applyAlignment="1">
      <alignment horizontal="center" vertical="center" wrapText="1"/>
    </xf>
    <xf numFmtId="0" fontId="107" fillId="0" borderId="12" xfId="3902" applyFont="1" applyFill="1" applyBorder="1" applyAlignment="1">
      <alignment horizontal="center"/>
    </xf>
    <xf numFmtId="1" fontId="31" fillId="0" borderId="19" xfId="3901" applyNumberFormat="1" applyFont="1" applyFill="1" applyBorder="1" applyAlignment="1">
      <alignment horizontal="center" vertical="center"/>
    </xf>
    <xf numFmtId="3" fontId="31" fillId="0" borderId="19" xfId="3901" applyNumberFormat="1" applyFont="1" applyFill="1" applyBorder="1" applyAlignment="1">
      <alignment horizontal="center" vertical="center"/>
    </xf>
    <xf numFmtId="1" fontId="108" fillId="0" borderId="19" xfId="3901" applyNumberFormat="1" applyFont="1" applyFill="1" applyBorder="1" applyAlignment="1">
      <alignment horizontal="center" vertical="center"/>
    </xf>
    <xf numFmtId="2" fontId="31" fillId="0" borderId="19" xfId="3901" applyNumberFormat="1" applyFont="1" applyFill="1" applyBorder="1" applyAlignment="1">
      <alignment horizontal="center" vertical="center" wrapText="1"/>
    </xf>
    <xf numFmtId="2" fontId="31" fillId="0" borderId="47" xfId="3901" applyNumberFormat="1" applyFont="1" applyFill="1" applyBorder="1" applyAlignment="1">
      <alignment horizontal="center" vertical="center" wrapText="1"/>
    </xf>
    <xf numFmtId="0" fontId="32" fillId="0" borderId="48" xfId="4804" applyFont="1" applyFill="1" applyBorder="1" applyAlignment="1">
      <alignment horizontal="center" vertical="center" wrapText="1"/>
    </xf>
    <xf numFmtId="0" fontId="31" fillId="0" borderId="49" xfId="4804" applyFont="1" applyFill="1" applyBorder="1" applyAlignment="1">
      <alignment horizontal="center" vertical="center"/>
    </xf>
    <xf numFmtId="0" fontId="31" fillId="0" borderId="49" xfId="4804" applyFont="1" applyFill="1" applyBorder="1" applyAlignment="1">
      <alignment horizontal="center" vertical="center" wrapText="1"/>
    </xf>
    <xf numFmtId="2" fontId="31" fillId="0" borderId="0" xfId="3901" applyNumberFormat="1" applyFont="1" applyFill="1" applyBorder="1" applyAlignment="1">
      <alignment vertical="center" wrapText="1"/>
    </xf>
    <xf numFmtId="9" fontId="32" fillId="0" borderId="49" xfId="3901" applyNumberFormat="1" applyFont="1" applyFill="1" applyBorder="1" applyAlignment="1">
      <alignment horizontal="center"/>
    </xf>
    <xf numFmtId="9" fontId="32" fillId="0" borderId="49" xfId="4805" applyNumberFormat="1" applyFont="1" applyFill="1" applyBorder="1" applyAlignment="1">
      <alignment horizontal="center" wrapText="1"/>
    </xf>
    <xf numFmtId="9" fontId="32" fillId="0" borderId="50" xfId="3901" applyNumberFormat="1" applyFont="1" applyFill="1" applyBorder="1" applyAlignment="1">
      <alignment horizontal="center"/>
    </xf>
    <xf numFmtId="0" fontId="32" fillId="0" borderId="54" xfId="3901" applyFont="1" applyFill="1" applyBorder="1" applyAlignment="1"/>
    <xf numFmtId="0" fontId="32" fillId="0" borderId="0" xfId="3901" applyFont="1" applyFill="1" applyBorder="1" applyAlignment="1"/>
    <xf numFmtId="0" fontId="32" fillId="0" borderId="0" xfId="3901" applyFont="1" applyFill="1" applyBorder="1"/>
    <xf numFmtId="0" fontId="32" fillId="0" borderId="57" xfId="3901" applyFont="1" applyFill="1" applyBorder="1" applyAlignment="1">
      <alignment horizontal="center"/>
    </xf>
    <xf numFmtId="0" fontId="32" fillId="0" borderId="37" xfId="3901" applyFont="1" applyFill="1" applyBorder="1" applyAlignment="1">
      <alignment horizontal="center"/>
    </xf>
    <xf numFmtId="2" fontId="32" fillId="0" borderId="37" xfId="3901" applyNumberFormat="1" applyFont="1" applyFill="1" applyBorder="1" applyAlignment="1">
      <alignment horizontal="center" wrapText="1"/>
    </xf>
    <xf numFmtId="2" fontId="32" fillId="0" borderId="58" xfId="3901" applyNumberFormat="1" applyFont="1" applyFill="1" applyBorder="1" applyAlignment="1">
      <alignment horizontal="center" wrapText="1"/>
    </xf>
    <xf numFmtId="0" fontId="31" fillId="0" borderId="0" xfId="3902" applyFont="1" applyFill="1" applyBorder="1" applyAlignment="1">
      <alignment vertical="center" textRotation="90" wrapText="1"/>
    </xf>
    <xf numFmtId="10" fontId="32" fillId="0" borderId="61" xfId="3901" applyNumberFormat="1" applyFont="1" applyFill="1" applyBorder="1" applyAlignment="1">
      <alignment horizontal="center"/>
    </xf>
    <xf numFmtId="10" fontId="32" fillId="0" borderId="62" xfId="3901" applyNumberFormat="1" applyFont="1" applyFill="1" applyBorder="1" applyAlignment="1">
      <alignment horizontal="center"/>
    </xf>
    <xf numFmtId="9" fontId="32" fillId="0" borderId="61" xfId="3901" applyNumberFormat="1" applyFont="1" applyFill="1" applyBorder="1" applyAlignment="1">
      <alignment horizontal="center"/>
    </xf>
    <xf numFmtId="9" fontId="32" fillId="0" borderId="64" xfId="3901" applyNumberFormat="1" applyFont="1" applyFill="1" applyBorder="1" applyAlignment="1">
      <alignment horizontal="center"/>
    </xf>
    <xf numFmtId="9" fontId="32" fillId="0" borderId="64" xfId="4805" applyNumberFormat="1" applyFont="1" applyFill="1" applyBorder="1" applyAlignment="1">
      <alignment horizontal="center" wrapText="1"/>
    </xf>
    <xf numFmtId="9" fontId="32" fillId="0" borderId="65" xfId="4805" applyNumberFormat="1" applyFont="1" applyFill="1" applyBorder="1" applyAlignment="1">
      <alignment horizontal="center" wrapText="1"/>
    </xf>
    <xf numFmtId="0" fontId="32" fillId="0" borderId="66" xfId="3901" applyFont="1" applyFill="1" applyBorder="1" applyAlignment="1"/>
    <xf numFmtId="0" fontId="32" fillId="0" borderId="32" xfId="3901" applyFont="1" applyFill="1" applyBorder="1" applyAlignment="1"/>
    <xf numFmtId="0" fontId="31" fillId="0" borderId="32" xfId="3902" applyFont="1" applyFill="1" applyBorder="1" applyAlignment="1">
      <alignment vertical="center" textRotation="90" wrapText="1"/>
    </xf>
    <xf numFmtId="0" fontId="110" fillId="0" borderId="0" xfId="4622" applyFont="1" applyFill="1"/>
    <xf numFmtId="0" fontId="109" fillId="0" borderId="12" xfId="4622" applyFont="1" applyFill="1" applyBorder="1" applyAlignment="1">
      <alignment horizontal="center" vertical="center" wrapText="1" readingOrder="1"/>
    </xf>
    <xf numFmtId="0" fontId="111" fillId="0" borderId="12" xfId="4622" applyFont="1" applyFill="1" applyBorder="1" applyAlignment="1">
      <alignment horizontal="center" vertical="center" wrapText="1" readingOrder="1"/>
    </xf>
    <xf numFmtId="0" fontId="112" fillId="0" borderId="12" xfId="4622" applyFont="1" applyFill="1" applyBorder="1" applyAlignment="1">
      <alignment horizontal="center" vertical="center" wrapText="1" readingOrder="1"/>
    </xf>
    <xf numFmtId="0" fontId="112" fillId="0" borderId="12" xfId="4622" applyFont="1" applyFill="1" applyBorder="1" applyAlignment="1">
      <alignment horizontal="left" vertical="center" wrapText="1" readingOrder="1"/>
    </xf>
    <xf numFmtId="2" fontId="32" fillId="0" borderId="12" xfId="4622" applyNumberFormat="1" applyFont="1" applyFill="1" applyBorder="1" applyAlignment="1">
      <alignment horizontal="center" vertical="center" wrapText="1" readingOrder="1"/>
    </xf>
    <xf numFmtId="2" fontId="113" fillId="0" borderId="12" xfId="4622" applyNumberFormat="1" applyFont="1" applyFill="1" applyBorder="1" applyAlignment="1">
      <alignment horizontal="right" vertical="top" wrapText="1" readingOrder="1"/>
    </xf>
    <xf numFmtId="2" fontId="111" fillId="0" borderId="12" xfId="4620" applyNumberFormat="1" applyFont="1" applyFill="1" applyBorder="1" applyAlignment="1">
      <alignment vertical="top" wrapText="1"/>
    </xf>
    <xf numFmtId="2" fontId="111" fillId="0" borderId="12" xfId="4622" applyNumberFormat="1" applyFont="1" applyFill="1" applyBorder="1" applyAlignment="1">
      <alignment horizontal="right" vertical="top" wrapText="1" readingOrder="1"/>
    </xf>
    <xf numFmtId="0" fontId="111" fillId="0" borderId="12" xfId="4622" applyFont="1" applyFill="1" applyBorder="1" applyAlignment="1">
      <alignment horizontal="right" vertical="top" wrapText="1" readingOrder="1"/>
    </xf>
    <xf numFmtId="0" fontId="112" fillId="0" borderId="12" xfId="4622" applyFont="1" applyFill="1" applyBorder="1" applyAlignment="1">
      <alignment horizontal="right" vertical="center" wrapText="1" readingOrder="1"/>
    </xf>
    <xf numFmtId="2" fontId="32" fillId="0" borderId="12" xfId="4620" applyNumberFormat="1" applyFont="1" applyFill="1" applyBorder="1" applyAlignment="1">
      <alignment horizontal="right" vertical="center" wrapText="1"/>
    </xf>
    <xf numFmtId="0" fontId="109" fillId="0" borderId="12" xfId="4622" applyFont="1" applyFill="1" applyBorder="1" applyAlignment="1">
      <alignment horizontal="right" vertical="center" wrapText="1" readingOrder="1"/>
    </xf>
    <xf numFmtId="2" fontId="31" fillId="0" borderId="12" xfId="4622" applyNumberFormat="1" applyFont="1" applyFill="1" applyBorder="1" applyAlignment="1">
      <alignment horizontal="center" vertical="center" wrapText="1" readingOrder="1"/>
    </xf>
    <xf numFmtId="2" fontId="115" fillId="0" borderId="0" xfId="4622" applyNumberFormat="1" applyFont="1" applyFill="1"/>
    <xf numFmtId="0" fontId="115" fillId="0" borderId="0" xfId="4622" applyFont="1" applyFill="1"/>
    <xf numFmtId="2" fontId="110" fillId="0" borderId="0" xfId="4622" applyNumberFormat="1" applyFont="1" applyFill="1"/>
    <xf numFmtId="10" fontId="110" fillId="0" borderId="0" xfId="4805" applyNumberFormat="1" applyFont="1" applyFill="1"/>
    <xf numFmtId="0" fontId="31" fillId="0" borderId="12" xfId="4622" applyFont="1" applyFill="1" applyBorder="1" applyAlignment="1">
      <alignment horizontal="right" vertical="center"/>
    </xf>
    <xf numFmtId="0" fontId="116" fillId="0" borderId="0" xfId="4620" applyFont="1" applyFill="1" applyAlignment="1">
      <alignment horizontal="left" vertical="center" indent="15"/>
    </xf>
    <xf numFmtId="2" fontId="117" fillId="0" borderId="0" xfId="2807" applyNumberFormat="1" applyFont="1" applyFill="1" applyBorder="1" applyAlignment="1">
      <alignment vertical="center"/>
    </xf>
    <xf numFmtId="0" fontId="116" fillId="0" borderId="0" xfId="4620" applyFont="1" applyFill="1"/>
    <xf numFmtId="0" fontId="115" fillId="0" borderId="0" xfId="4620" applyFont="1" applyFill="1" applyAlignment="1">
      <alignment horizontal="center" vertical="center" wrapText="1"/>
    </xf>
    <xf numFmtId="0" fontId="3" fillId="0" borderId="0" xfId="4620" applyAlignment="1">
      <alignment vertical="center"/>
    </xf>
    <xf numFmtId="0" fontId="31" fillId="0" borderId="12" xfId="4806" applyNumberFormat="1" applyFont="1" applyBorder="1" applyAlignment="1">
      <alignment horizontal="center" vertical="center" wrapText="1"/>
    </xf>
    <xf numFmtId="166" fontId="31" fillId="0" borderId="12" xfId="4806" applyNumberFormat="1" applyFont="1" applyBorder="1" applyAlignment="1">
      <alignment horizontal="center" vertical="center" wrapText="1"/>
    </xf>
    <xf numFmtId="167" fontId="31" fillId="0" borderId="12" xfId="4806" applyNumberFormat="1" applyFont="1" applyBorder="1" applyAlignment="1">
      <alignment horizontal="center" vertical="center" wrapText="1"/>
    </xf>
    <xf numFmtId="166" fontId="32" fillId="0" borderId="12" xfId="4806" applyNumberFormat="1" applyFont="1" applyBorder="1" applyAlignment="1">
      <alignment horizontal="center" vertical="center" wrapText="1"/>
    </xf>
    <xf numFmtId="166" fontId="31" fillId="0" borderId="12" xfId="4806" applyNumberFormat="1" applyFont="1" applyBorder="1" applyAlignment="1">
      <alignment horizontal="left" vertical="center" wrapText="1"/>
    </xf>
    <xf numFmtId="166" fontId="32" fillId="0" borderId="12" xfId="4806" applyNumberFormat="1" applyFont="1" applyBorder="1" applyAlignment="1">
      <alignment vertical="center" wrapText="1"/>
    </xf>
    <xf numFmtId="0" fontId="32" fillId="0" borderId="12" xfId="4806" applyNumberFormat="1" applyFont="1" applyFill="1" applyBorder="1" applyAlignment="1">
      <alignment horizontal="center" vertical="center" wrapText="1"/>
    </xf>
    <xf numFmtId="166" fontId="32" fillId="0" borderId="12" xfId="4806" applyNumberFormat="1" applyFont="1" applyFill="1" applyBorder="1" applyAlignment="1">
      <alignment horizontal="justify" vertical="center" wrapText="1"/>
    </xf>
    <xf numFmtId="2" fontId="32" fillId="0" borderId="12" xfId="4806" applyNumberFormat="1" applyFont="1" applyBorder="1" applyAlignment="1">
      <alignment horizontal="right" vertical="center" wrapText="1"/>
    </xf>
    <xf numFmtId="166" fontId="31" fillId="0" borderId="12" xfId="4806" applyNumberFormat="1" applyFont="1" applyFill="1" applyBorder="1" applyAlignment="1">
      <alignment vertical="center" wrapText="1"/>
    </xf>
    <xf numFmtId="0" fontId="32" fillId="0" borderId="12" xfId="4806" applyNumberFormat="1" applyFont="1" applyBorder="1" applyAlignment="1">
      <alignment horizontal="center" vertical="center" wrapText="1"/>
    </xf>
    <xf numFmtId="166" fontId="32" fillId="0" borderId="12" xfId="4806" applyNumberFormat="1" applyFont="1" applyBorder="1" applyAlignment="1">
      <alignment horizontal="justify" vertical="center" wrapText="1"/>
    </xf>
    <xf numFmtId="166" fontId="31" fillId="0" borderId="12" xfId="4806" applyNumberFormat="1" applyFont="1" applyBorder="1" applyAlignment="1">
      <alignment vertical="center" wrapText="1"/>
    </xf>
    <xf numFmtId="166" fontId="105" fillId="0" borderId="12" xfId="4806" applyNumberFormat="1" applyFont="1" applyFill="1" applyBorder="1" applyAlignment="1">
      <alignment vertical="center" wrapText="1"/>
    </xf>
    <xf numFmtId="166" fontId="31" fillId="0" borderId="12" xfId="4806" applyNumberFormat="1" applyFont="1" applyBorder="1" applyAlignment="1">
      <alignment horizontal="right" vertical="center" wrapText="1"/>
    </xf>
    <xf numFmtId="2" fontId="31" fillId="0" borderId="12" xfId="4806" applyNumberFormat="1" applyFont="1" applyBorder="1" applyAlignment="1">
      <alignment horizontal="right" vertical="center" wrapText="1"/>
    </xf>
    <xf numFmtId="2" fontId="105" fillId="0" borderId="12" xfId="4806" applyNumberFormat="1" applyFont="1" applyBorder="1" applyAlignment="1">
      <alignment horizontal="right" vertical="center" wrapText="1"/>
    </xf>
    <xf numFmtId="167" fontId="32" fillId="0" borderId="12" xfId="4806" applyNumberFormat="1" applyFont="1" applyBorder="1" applyAlignment="1">
      <alignment horizontal="right" vertical="center" wrapText="1"/>
    </xf>
    <xf numFmtId="166" fontId="31" fillId="0" borderId="12" xfId="4806" applyNumberFormat="1" applyFont="1" applyBorder="1" applyAlignment="1">
      <alignment horizontal="justify" vertical="center" wrapText="1"/>
    </xf>
    <xf numFmtId="2" fontId="31" fillId="0" borderId="12" xfId="4806" applyNumberFormat="1" applyFont="1" applyBorder="1" applyAlignment="1">
      <alignment vertical="center" wrapText="1"/>
    </xf>
    <xf numFmtId="2" fontId="3" fillId="0" borderId="0" xfId="4620" applyNumberFormat="1" applyAlignment="1">
      <alignment vertical="center"/>
    </xf>
    <xf numFmtId="0" fontId="120" fillId="0" borderId="0" xfId="4620" applyFont="1" applyAlignment="1">
      <alignment vertical="center"/>
    </xf>
    <xf numFmtId="0" fontId="105" fillId="0" borderId="0" xfId="4620" applyFont="1" applyFill="1" applyAlignment="1">
      <alignment vertical="center" wrapText="1"/>
    </xf>
    <xf numFmtId="2" fontId="31" fillId="0" borderId="12" xfId="4620" applyNumberFormat="1" applyFont="1" applyFill="1" applyBorder="1" applyAlignment="1">
      <alignment horizontal="center" vertical="center" wrapText="1"/>
    </xf>
    <xf numFmtId="1" fontId="31" fillId="0" borderId="12" xfId="4620" applyNumberFormat="1" applyFont="1" applyFill="1" applyBorder="1" applyAlignment="1">
      <alignment horizontal="center" vertical="center" wrapText="1"/>
    </xf>
    <xf numFmtId="0" fontId="32" fillId="0" borderId="12" xfId="4620" applyFont="1" applyFill="1" applyBorder="1" applyAlignment="1">
      <alignment horizontal="center" vertical="center" wrapText="1"/>
    </xf>
    <xf numFmtId="0" fontId="32" fillId="0" borderId="12" xfId="4620" applyFont="1" applyFill="1" applyBorder="1" applyAlignment="1">
      <alignment vertical="center" wrapText="1"/>
    </xf>
    <xf numFmtId="2" fontId="32" fillId="0" borderId="12" xfId="4620" applyNumberFormat="1" applyFont="1" applyFill="1" applyBorder="1" applyAlignment="1">
      <alignment vertical="center" wrapText="1"/>
    </xf>
    <xf numFmtId="1" fontId="105" fillId="0" borderId="12" xfId="4620" applyNumberFormat="1" applyFont="1" applyFill="1" applyBorder="1" applyAlignment="1">
      <alignment vertical="center" wrapText="1"/>
    </xf>
    <xf numFmtId="2" fontId="105" fillId="0" borderId="12" xfId="4620" applyNumberFormat="1" applyFont="1" applyFill="1" applyBorder="1" applyAlignment="1">
      <alignment vertical="center" wrapText="1"/>
    </xf>
    <xf numFmtId="0" fontId="32" fillId="0" borderId="12" xfId="4620" applyFont="1" applyFill="1" applyBorder="1" applyAlignment="1">
      <alignment horizontal="justify" vertical="center" wrapText="1"/>
    </xf>
    <xf numFmtId="2" fontId="105" fillId="0" borderId="0" xfId="4620" applyNumberFormat="1" applyFont="1" applyFill="1" applyAlignment="1">
      <alignment vertical="center" wrapText="1"/>
    </xf>
    <xf numFmtId="0" fontId="32" fillId="0" borderId="26" xfId="4620" applyFont="1" applyFill="1" applyBorder="1" applyAlignment="1">
      <alignment horizontal="center" vertical="center" wrapText="1"/>
    </xf>
    <xf numFmtId="1" fontId="32" fillId="0" borderId="12" xfId="4620" applyNumberFormat="1" applyFont="1" applyFill="1" applyBorder="1" applyAlignment="1">
      <alignment vertical="center" wrapText="1"/>
    </xf>
    <xf numFmtId="0" fontId="32" fillId="0" borderId="53" xfId="4620" applyFont="1" applyFill="1" applyBorder="1" applyAlignment="1">
      <alignment horizontal="center" vertical="center" wrapText="1"/>
    </xf>
    <xf numFmtId="0" fontId="32" fillId="0" borderId="12" xfId="4620" applyFont="1" applyFill="1" applyBorder="1" applyAlignment="1">
      <alignment horizontal="left" vertical="center" wrapText="1"/>
    </xf>
    <xf numFmtId="0" fontId="32" fillId="0" borderId="0" xfId="4620" applyFont="1" applyFill="1" applyAlignment="1">
      <alignment vertical="center" wrapText="1"/>
    </xf>
    <xf numFmtId="2" fontId="31" fillId="0" borderId="12" xfId="4620" applyNumberFormat="1" applyFont="1" applyFill="1" applyBorder="1" applyAlignment="1">
      <alignment vertical="center" wrapText="1"/>
    </xf>
    <xf numFmtId="1" fontId="31" fillId="0" borderId="12" xfId="4620" applyNumberFormat="1" applyFont="1" applyFill="1" applyBorder="1" applyAlignment="1">
      <alignment vertical="center" wrapText="1"/>
    </xf>
    <xf numFmtId="9" fontId="31" fillId="0" borderId="12" xfId="4805" applyFont="1" applyFill="1" applyBorder="1" applyAlignment="1">
      <alignment horizontal="center" vertical="center" wrapText="1"/>
    </xf>
    <xf numFmtId="0" fontId="31" fillId="0" borderId="12" xfId="4620" applyFont="1" applyFill="1" applyBorder="1" applyAlignment="1">
      <alignment vertical="center" wrapText="1"/>
    </xf>
    <xf numFmtId="0" fontId="113" fillId="0" borderId="12" xfId="4620" applyFont="1" applyFill="1" applyBorder="1" applyAlignment="1">
      <alignment horizontal="left" vertical="center" wrapText="1"/>
    </xf>
    <xf numFmtId="0" fontId="31" fillId="0" borderId="12" xfId="4620" applyFont="1" applyFill="1" applyBorder="1" applyAlignment="1">
      <alignment horizontal="left" vertical="center" wrapText="1"/>
    </xf>
    <xf numFmtId="2" fontId="32" fillId="0" borderId="12" xfId="4620" applyNumberFormat="1" applyFont="1" applyFill="1" applyBorder="1" applyAlignment="1">
      <alignment horizontal="justify" vertical="center" wrapText="1"/>
    </xf>
    <xf numFmtId="0" fontId="105" fillId="0" borderId="12" xfId="4620" applyFont="1" applyFill="1" applyBorder="1" applyAlignment="1">
      <alignment vertical="center" wrapText="1"/>
    </xf>
    <xf numFmtId="0" fontId="31" fillId="0" borderId="12" xfId="4620" applyFont="1" applyFill="1" applyBorder="1" applyAlignment="1">
      <alignment horizontal="center" vertical="center" wrapText="1"/>
    </xf>
    <xf numFmtId="2" fontId="108" fillId="0" borderId="12" xfId="4620" applyNumberFormat="1" applyFont="1" applyFill="1" applyBorder="1" applyAlignment="1">
      <alignment vertical="center" wrapText="1"/>
    </xf>
    <xf numFmtId="1" fontId="108" fillId="0" borderId="12" xfId="4620" applyNumberFormat="1" applyFont="1" applyFill="1" applyBorder="1" applyAlignment="1">
      <alignment vertical="center" wrapText="1"/>
    </xf>
    <xf numFmtId="9" fontId="32" fillId="0" borderId="12" xfId="4805" applyFont="1" applyFill="1" applyBorder="1" applyAlignment="1">
      <alignment horizontal="justify" vertical="center" wrapText="1"/>
    </xf>
    <xf numFmtId="0" fontId="105" fillId="0" borderId="0" xfId="4620" applyFont="1" applyFill="1" applyBorder="1" applyAlignment="1">
      <alignment vertical="center" wrapText="1"/>
    </xf>
    <xf numFmtId="0" fontId="31" fillId="0" borderId="0" xfId="4620" applyFont="1" applyFill="1" applyBorder="1" applyAlignment="1">
      <alignment horizontal="center" vertical="center" wrapText="1"/>
    </xf>
    <xf numFmtId="2" fontId="108" fillId="0" borderId="0" xfId="4620" applyNumberFormat="1" applyFont="1" applyFill="1" applyBorder="1" applyAlignment="1">
      <alignment vertical="center" wrapText="1"/>
    </xf>
    <xf numFmtId="1" fontId="108" fillId="0" borderId="0" xfId="4620" applyNumberFormat="1" applyFont="1" applyFill="1" applyBorder="1" applyAlignment="1">
      <alignment vertical="center" wrapText="1"/>
    </xf>
    <xf numFmtId="9" fontId="32" fillId="0" borderId="0" xfId="4805" applyFont="1" applyFill="1" applyBorder="1" applyAlignment="1">
      <alignment horizontal="justify" vertical="center" wrapText="1"/>
    </xf>
    <xf numFmtId="2" fontId="105" fillId="0" borderId="0" xfId="4620" applyNumberFormat="1" applyFont="1" applyFill="1" applyAlignment="1">
      <alignment horizontal="center" vertical="center" wrapText="1"/>
    </xf>
    <xf numFmtId="1" fontId="105" fillId="0" borderId="0" xfId="4620" applyNumberFormat="1" applyFont="1" applyFill="1" applyAlignment="1">
      <alignment horizontal="center" vertical="center" wrapText="1"/>
    </xf>
    <xf numFmtId="0" fontId="32" fillId="0" borderId="0" xfId="4620" applyFont="1" applyFill="1" applyBorder="1" applyAlignment="1">
      <alignment horizontal="justify" vertical="center" wrapText="1"/>
    </xf>
    <xf numFmtId="0" fontId="105" fillId="0" borderId="0" xfId="4620" applyFont="1" applyFill="1" applyBorder="1" applyAlignment="1">
      <alignment horizontal="justify" vertical="center" wrapText="1"/>
    </xf>
    <xf numFmtId="0" fontId="105" fillId="0" borderId="0" xfId="4620" applyFont="1" applyFill="1" applyAlignment="1">
      <alignment horizontal="justify" vertical="center" wrapText="1"/>
    </xf>
    <xf numFmtId="2" fontId="32" fillId="0" borderId="0" xfId="4620" applyNumberFormat="1" applyFont="1" applyFill="1" applyBorder="1" applyAlignment="1">
      <alignment horizontal="justify" vertical="center" wrapText="1"/>
    </xf>
    <xf numFmtId="2" fontId="105" fillId="0" borderId="0" xfId="4620" applyNumberFormat="1" applyFont="1" applyFill="1" applyBorder="1" applyAlignment="1">
      <alignment horizontal="justify" vertical="center" wrapText="1"/>
    </xf>
    <xf numFmtId="0" fontId="123" fillId="0" borderId="0" xfId="4622" applyFont="1"/>
    <xf numFmtId="0" fontId="124" fillId="0" borderId="12" xfId="4751" applyNumberFormat="1" applyFont="1" applyBorder="1" applyAlignment="1">
      <alignment horizontal="center" vertical="center" wrapText="1"/>
    </xf>
    <xf numFmtId="166" fontId="122" fillId="0" borderId="20" xfId="4751" applyNumberFormat="1" applyFont="1" applyBorder="1" applyAlignment="1">
      <alignment vertical="center" wrapText="1"/>
    </xf>
    <xf numFmtId="166" fontId="124" fillId="0" borderId="12" xfId="4751" applyNumberFormat="1" applyFont="1" applyBorder="1" applyAlignment="1">
      <alignment horizontal="center" vertical="center" wrapText="1"/>
    </xf>
    <xf numFmtId="2" fontId="122" fillId="0" borderId="12" xfId="4751" applyNumberFormat="1" applyFont="1" applyBorder="1" applyAlignment="1">
      <alignment horizontal="center" vertical="center" wrapText="1"/>
    </xf>
    <xf numFmtId="0" fontId="125" fillId="36" borderId="12" xfId="4751" applyNumberFormat="1" applyFont="1" applyFill="1" applyBorder="1" applyAlignment="1">
      <alignment horizontal="center" vertical="center" wrapText="1"/>
    </xf>
    <xf numFmtId="2" fontId="125" fillId="36" borderId="12" xfId="4751" applyNumberFormat="1" applyFont="1" applyFill="1" applyBorder="1" applyAlignment="1">
      <alignment horizontal="center" vertical="center" wrapText="1"/>
    </xf>
    <xf numFmtId="0" fontId="122" fillId="0" borderId="12" xfId="4751" applyNumberFormat="1" applyFont="1" applyBorder="1" applyAlignment="1">
      <alignment horizontal="center" vertical="center" wrapText="1"/>
    </xf>
    <xf numFmtId="166" fontId="122" fillId="0" borderId="20" xfId="4751" applyNumberFormat="1" applyFont="1" applyFill="1" applyBorder="1" applyAlignment="1">
      <alignment vertical="center" wrapText="1"/>
    </xf>
    <xf numFmtId="0" fontId="125" fillId="36" borderId="12" xfId="4751" applyNumberFormat="1" applyFont="1" applyFill="1" applyBorder="1" applyAlignment="1">
      <alignment horizontal="right" vertical="center" wrapText="1"/>
    </xf>
    <xf numFmtId="2" fontId="125" fillId="36" borderId="12" xfId="4751" applyNumberFormat="1" applyFont="1" applyFill="1" applyBorder="1" applyAlignment="1">
      <alignment horizontal="right" vertical="center" wrapText="1"/>
    </xf>
    <xf numFmtId="166" fontId="124" fillId="0" borderId="12" xfId="4751" applyNumberFormat="1" applyFont="1" applyBorder="1" applyAlignment="1">
      <alignment vertical="center" wrapText="1"/>
    </xf>
    <xf numFmtId="0" fontId="122" fillId="0" borderId="12" xfId="4751" applyNumberFormat="1" applyFont="1" applyBorder="1" applyAlignment="1">
      <alignment horizontal="right" vertical="center" wrapText="1"/>
    </xf>
    <xf numFmtId="2" fontId="122" fillId="0" borderId="12" xfId="4751" applyNumberFormat="1" applyFont="1" applyBorder="1" applyAlignment="1">
      <alignment horizontal="right" vertical="center" wrapText="1"/>
    </xf>
    <xf numFmtId="166" fontId="124" fillId="0" borderId="20" xfId="4751" applyFont="1" applyBorder="1" applyAlignment="1">
      <alignment vertical="center" wrapText="1"/>
    </xf>
    <xf numFmtId="0" fontId="126" fillId="36" borderId="12" xfId="4751" applyNumberFormat="1" applyFont="1" applyFill="1" applyBorder="1" applyAlignment="1">
      <alignment horizontal="right" vertical="center" wrapText="1"/>
    </xf>
    <xf numFmtId="2" fontId="126" fillId="36" borderId="12" xfId="4751" applyNumberFormat="1" applyFont="1" applyFill="1" applyBorder="1" applyAlignment="1">
      <alignment horizontal="right" vertical="center" wrapText="1"/>
    </xf>
    <xf numFmtId="166" fontId="122" fillId="0" borderId="12" xfId="4751" applyNumberFormat="1" applyFont="1" applyBorder="1" applyAlignment="1">
      <alignment vertical="center" wrapText="1"/>
    </xf>
    <xf numFmtId="1" fontId="124" fillId="0" borderId="12" xfId="4751" applyNumberFormat="1" applyFont="1" applyBorder="1" applyAlignment="1">
      <alignment horizontal="right" vertical="center" wrapText="1"/>
    </xf>
    <xf numFmtId="2" fontId="124" fillId="0" borderId="12" xfId="4751" applyNumberFormat="1" applyFont="1" applyBorder="1" applyAlignment="1">
      <alignment horizontal="right" vertical="center" wrapText="1"/>
    </xf>
    <xf numFmtId="9" fontId="122" fillId="0" borderId="12" xfId="4805" applyFont="1" applyBorder="1" applyAlignment="1">
      <alignment horizontal="right" vertical="center" wrapText="1"/>
    </xf>
    <xf numFmtId="166" fontId="124" fillId="0" borderId="20" xfId="4751" applyNumberFormat="1" applyFont="1" applyFill="1" applyBorder="1" applyAlignment="1">
      <alignment vertical="center" wrapText="1"/>
    </xf>
    <xf numFmtId="1" fontId="124" fillId="0" borderId="12" xfId="4751" applyNumberFormat="1" applyFont="1" applyFill="1" applyBorder="1" applyAlignment="1">
      <alignment horizontal="right" vertical="center" wrapText="1"/>
    </xf>
    <xf numFmtId="2" fontId="124" fillId="0" borderId="12" xfId="4751" applyNumberFormat="1" applyFont="1" applyFill="1" applyBorder="1" applyAlignment="1">
      <alignment horizontal="right" vertical="center" wrapText="1"/>
    </xf>
    <xf numFmtId="166" fontId="124" fillId="0" borderId="20" xfId="4751" applyFont="1" applyFill="1" applyBorder="1" applyAlignment="1">
      <alignment vertical="center" wrapText="1"/>
    </xf>
    <xf numFmtId="1" fontId="122" fillId="0" borderId="12" xfId="4751" applyNumberFormat="1" applyFont="1" applyBorder="1" applyAlignment="1">
      <alignment horizontal="right" vertical="center" wrapText="1"/>
    </xf>
    <xf numFmtId="1" fontId="122" fillId="0" borderId="12" xfId="4751" applyNumberFormat="1" applyFont="1" applyFill="1" applyBorder="1" applyAlignment="1">
      <alignment horizontal="right" vertical="center" wrapText="1"/>
    </xf>
    <xf numFmtId="2" fontId="122" fillId="0" borderId="12" xfId="4751" applyNumberFormat="1" applyFont="1" applyFill="1" applyBorder="1" applyAlignment="1">
      <alignment horizontal="right" vertical="center" wrapText="1"/>
    </xf>
    <xf numFmtId="1" fontId="126" fillId="36" borderId="12" xfId="4751" applyNumberFormat="1" applyFont="1" applyFill="1" applyBorder="1" applyAlignment="1">
      <alignment horizontal="right" vertical="center" wrapText="1"/>
    </xf>
    <xf numFmtId="0" fontId="127" fillId="0" borderId="0" xfId="4622" applyFont="1"/>
    <xf numFmtId="2" fontId="128" fillId="36" borderId="0" xfId="4622" applyNumberFormat="1" applyFont="1" applyFill="1"/>
    <xf numFmtId="1" fontId="123" fillId="0" borderId="0" xfId="4622" applyNumberFormat="1" applyFont="1"/>
    <xf numFmtId="2" fontId="123" fillId="0" borderId="0" xfId="4622" applyNumberFormat="1" applyFont="1"/>
    <xf numFmtId="0" fontId="128" fillId="36" borderId="0" xfId="4622" applyNumberFormat="1" applyFont="1" applyFill="1"/>
    <xf numFmtId="0" fontId="128" fillId="36" borderId="0" xfId="4622" applyFont="1" applyFill="1"/>
    <xf numFmtId="0" fontId="123" fillId="0" borderId="0" xfId="4622" applyNumberFormat="1" applyFont="1"/>
    <xf numFmtId="0" fontId="90" fillId="0" borderId="0" xfId="4620" applyFont="1"/>
    <xf numFmtId="0" fontId="3" fillId="0" borderId="0" xfId="4620"/>
    <xf numFmtId="0" fontId="31" fillId="0" borderId="19" xfId="3899" applyFont="1" applyBorder="1" applyAlignment="1">
      <alignment horizontal="center" vertical="center" wrapText="1"/>
    </xf>
    <xf numFmtId="0" fontId="120" fillId="0" borderId="0" xfId="4620" applyFont="1"/>
    <xf numFmtId="0" fontId="33" fillId="0" borderId="0" xfId="3104" applyFont="1"/>
    <xf numFmtId="0" fontId="0" fillId="0" borderId="0" xfId="3104" applyFont="1"/>
    <xf numFmtId="0" fontId="35" fillId="0" borderId="41" xfId="3104" applyFont="1" applyBorder="1" applyAlignment="1">
      <alignment horizontal="center" vertical="center" wrapText="1"/>
    </xf>
    <xf numFmtId="0" fontId="35" fillId="0" borderId="12" xfId="3104" applyFont="1" applyBorder="1" applyAlignment="1">
      <alignment horizontal="center" vertical="center" wrapText="1"/>
    </xf>
    <xf numFmtId="0" fontId="35" fillId="0" borderId="45" xfId="3104" applyFont="1" applyBorder="1" applyAlignment="1">
      <alignment horizontal="center" vertical="center" wrapText="1"/>
    </xf>
    <xf numFmtId="0" fontId="0" fillId="0" borderId="72" xfId="3104" applyFont="1" applyBorder="1" applyAlignment="1">
      <alignment horizontal="center"/>
    </xf>
    <xf numFmtId="0" fontId="35" fillId="0" borderId="72" xfId="3104" applyFont="1" applyBorder="1" applyAlignment="1">
      <alignment vertical="center"/>
    </xf>
    <xf numFmtId="2" fontId="0" fillId="0" borderId="41" xfId="3104" applyNumberFormat="1" applyFont="1" applyBorder="1" applyAlignment="1">
      <alignment vertical="center"/>
    </xf>
    <xf numFmtId="2" fontId="0" fillId="0" borderId="12" xfId="3104" applyNumberFormat="1" applyFont="1" applyBorder="1" applyAlignment="1">
      <alignment vertical="center"/>
    </xf>
    <xf numFmtId="2" fontId="35" fillId="0" borderId="45" xfId="3104" applyNumberFormat="1" applyFont="1" applyBorder="1" applyAlignment="1">
      <alignment vertical="center"/>
    </xf>
    <xf numFmtId="0" fontId="0" fillId="0" borderId="73" xfId="3104" applyFont="1" applyBorder="1"/>
    <xf numFmtId="0" fontId="35" fillId="0" borderId="73" xfId="3104" applyFont="1" applyBorder="1" applyAlignment="1">
      <alignment vertical="center"/>
    </xf>
    <xf numFmtId="2" fontId="35" fillId="0" borderId="48" xfId="3104" applyNumberFormat="1" applyFont="1" applyBorder="1" applyAlignment="1">
      <alignment vertical="center"/>
    </xf>
    <xf numFmtId="2" fontId="0" fillId="0" borderId="0" xfId="3104" applyNumberFormat="1" applyFont="1"/>
    <xf numFmtId="0" fontId="108" fillId="0" borderId="0" xfId="4620" applyFont="1"/>
    <xf numFmtId="0" fontId="129" fillId="0" borderId="0" xfId="3104" applyFont="1"/>
    <xf numFmtId="0" fontId="3" fillId="0" borderId="0" xfId="4620" applyFill="1"/>
    <xf numFmtId="0" fontId="31" fillId="0" borderId="0" xfId="4620" applyNumberFormat="1" applyFont="1" applyFill="1" applyBorder="1" applyAlignment="1">
      <alignment horizontal="left" vertical="center"/>
    </xf>
    <xf numFmtId="2" fontId="31" fillId="0" borderId="0" xfId="4620" applyNumberFormat="1" applyFont="1" applyFill="1" applyBorder="1" applyAlignment="1">
      <alignment horizontal="right" vertical="center"/>
    </xf>
    <xf numFmtId="0" fontId="3" fillId="0" borderId="0" xfId="4620" applyFill="1" applyBorder="1"/>
    <xf numFmtId="0" fontId="3" fillId="0" borderId="0" xfId="4620" applyFill="1" applyBorder="1" applyAlignment="1">
      <alignment horizontal="center"/>
    </xf>
    <xf numFmtId="0" fontId="131" fillId="0" borderId="12" xfId="4620" applyNumberFormat="1" applyFont="1" applyFill="1" applyBorder="1" applyAlignment="1">
      <alignment horizontal="center" wrapText="1"/>
    </xf>
    <xf numFmtId="2" fontId="131" fillId="0" borderId="12" xfId="4620" applyNumberFormat="1" applyFont="1" applyFill="1" applyBorder="1" applyAlignment="1">
      <alignment horizontal="center" wrapText="1"/>
    </xf>
    <xf numFmtId="0" fontId="131" fillId="0" borderId="12" xfId="4620" applyFont="1" applyFill="1" applyBorder="1" applyAlignment="1">
      <alignment horizontal="center" wrapText="1"/>
    </xf>
    <xf numFmtId="0" fontId="31" fillId="0" borderId="12" xfId="4620" applyNumberFormat="1" applyFont="1" applyFill="1" applyBorder="1" applyAlignment="1">
      <alignment horizontal="center" vertical="center" wrapText="1"/>
    </xf>
    <xf numFmtId="0" fontId="31" fillId="0" borderId="12" xfId="4620" applyNumberFormat="1" applyFont="1" applyFill="1" applyBorder="1" applyAlignment="1">
      <alignment vertical="center" wrapText="1"/>
    </xf>
    <xf numFmtId="0" fontId="32" fillId="0" borderId="12" xfId="4620" applyNumberFormat="1" applyFont="1" applyFill="1" applyBorder="1" applyAlignment="1">
      <alignment horizontal="right" vertical="center" wrapText="1"/>
    </xf>
    <xf numFmtId="2" fontId="31" fillId="0" borderId="12" xfId="4620" applyNumberFormat="1" applyFont="1" applyFill="1" applyBorder="1" applyAlignment="1">
      <alignment horizontal="right" vertical="center" wrapText="1"/>
    </xf>
    <xf numFmtId="9" fontId="31" fillId="0" borderId="12" xfId="4805" applyFont="1" applyFill="1" applyBorder="1" applyAlignment="1">
      <alignment vertical="center" wrapText="1"/>
    </xf>
    <xf numFmtId="0" fontId="31" fillId="0" borderId="12" xfId="4620" applyNumberFormat="1" applyFont="1" applyFill="1" applyBorder="1" applyAlignment="1">
      <alignment horizontal="left" vertical="center" wrapText="1"/>
    </xf>
    <xf numFmtId="0" fontId="108" fillId="0" borderId="12" xfId="4620" applyNumberFormat="1" applyFont="1" applyFill="1" applyBorder="1"/>
    <xf numFmtId="2" fontId="105" fillId="0" borderId="12" xfId="4620" applyNumberFormat="1" applyFont="1" applyFill="1" applyBorder="1" applyAlignment="1">
      <alignment horizontal="right"/>
    </xf>
    <xf numFmtId="0" fontId="132" fillId="0" borderId="12" xfId="4620" applyNumberFormat="1" applyFont="1" applyFill="1" applyBorder="1" applyAlignment="1">
      <alignment horizontal="right" vertical="center"/>
    </xf>
    <xf numFmtId="2" fontId="132" fillId="0" borderId="12" xfId="4620" applyNumberFormat="1" applyFont="1" applyFill="1" applyBorder="1" applyAlignment="1">
      <alignment horizontal="right" vertical="center"/>
    </xf>
    <xf numFmtId="0" fontId="133" fillId="0" borderId="12" xfId="4620" applyNumberFormat="1" applyFont="1" applyFill="1" applyBorder="1" applyAlignment="1">
      <alignment horizontal="right" vertical="center"/>
    </xf>
    <xf numFmtId="2" fontId="133" fillId="0" borderId="12" xfId="4620" applyNumberFormat="1" applyFont="1" applyFill="1" applyBorder="1" applyAlignment="1">
      <alignment horizontal="right" vertical="center"/>
    </xf>
    <xf numFmtId="0" fontId="108" fillId="0" borderId="12" xfId="4620" applyNumberFormat="1" applyFont="1" applyFill="1" applyBorder="1" applyAlignment="1">
      <alignment horizontal="left" vertical="center" wrapText="1"/>
    </xf>
    <xf numFmtId="2" fontId="105" fillId="0" borderId="12" xfId="4620" applyNumberFormat="1" applyFont="1" applyFill="1" applyBorder="1" applyAlignment="1">
      <alignment horizontal="right" vertical="center" wrapText="1"/>
    </xf>
    <xf numFmtId="0" fontId="105" fillId="0" borderId="12" xfId="4620" applyNumberFormat="1" applyFont="1" applyFill="1" applyBorder="1" applyAlignment="1">
      <alignment horizontal="right" vertical="center" wrapText="1"/>
    </xf>
    <xf numFmtId="0" fontId="108" fillId="0" borderId="12" xfId="4620" applyNumberFormat="1" applyFont="1" applyFill="1" applyBorder="1" applyAlignment="1">
      <alignment horizontal="right" vertical="center" wrapText="1"/>
    </xf>
    <xf numFmtId="2" fontId="108" fillId="0" borderId="12" xfId="4620" applyNumberFormat="1" applyFont="1" applyFill="1" applyBorder="1" applyAlignment="1">
      <alignment horizontal="right" vertical="center" wrapText="1"/>
    </xf>
    <xf numFmtId="1" fontId="32" fillId="0" borderId="12" xfId="4620" applyNumberFormat="1" applyFont="1" applyFill="1" applyBorder="1" applyAlignment="1">
      <alignment horizontal="right" vertical="center" wrapText="1"/>
    </xf>
    <xf numFmtId="0" fontId="3" fillId="0" borderId="12" xfId="4620" applyNumberFormat="1" applyFont="1" applyFill="1" applyBorder="1" applyAlignment="1">
      <alignment horizontal="right"/>
    </xf>
    <xf numFmtId="2" fontId="3" fillId="0" borderId="12" xfId="4620" applyNumberFormat="1" applyFont="1" applyFill="1" applyBorder="1" applyAlignment="1">
      <alignment horizontal="right"/>
    </xf>
    <xf numFmtId="0" fontId="3" fillId="0" borderId="12" xfId="4620" applyNumberFormat="1" applyFill="1" applyBorder="1" applyAlignment="1">
      <alignment horizontal="right"/>
    </xf>
    <xf numFmtId="2" fontId="3" fillId="0" borderId="12" xfId="4620" applyNumberFormat="1" applyFill="1" applyBorder="1" applyAlignment="1">
      <alignment horizontal="right"/>
    </xf>
    <xf numFmtId="0" fontId="32" fillId="0" borderId="12" xfId="4620" applyNumberFormat="1" applyFont="1" applyFill="1" applyBorder="1" applyAlignment="1">
      <alignment horizontal="right" vertical="center"/>
    </xf>
    <xf numFmtId="2" fontId="32" fillId="0" borderId="12" xfId="4620" applyNumberFormat="1" applyFont="1" applyFill="1" applyBorder="1" applyAlignment="1">
      <alignment horizontal="right" vertical="center"/>
    </xf>
    <xf numFmtId="0" fontId="31" fillId="0" borderId="12" xfId="4620" applyNumberFormat="1" applyFont="1" applyFill="1" applyBorder="1" applyAlignment="1">
      <alignment horizontal="right" vertical="center"/>
    </xf>
    <xf numFmtId="2" fontId="31" fillId="0" borderId="12" xfId="4620" applyNumberFormat="1" applyFont="1" applyFill="1" applyBorder="1" applyAlignment="1">
      <alignment horizontal="right" vertical="center"/>
    </xf>
    <xf numFmtId="0" fontId="110" fillId="0" borderId="0" xfId="4620" applyFont="1" applyFill="1"/>
    <xf numFmtId="0" fontId="31" fillId="0" borderId="12" xfId="4620" applyNumberFormat="1" applyFont="1" applyFill="1" applyBorder="1" applyAlignment="1">
      <alignment horizontal="justify" vertical="center" wrapText="1"/>
    </xf>
    <xf numFmtId="0" fontId="31" fillId="0" borderId="12" xfId="4620" applyNumberFormat="1" applyFont="1" applyFill="1" applyBorder="1" applyAlignment="1">
      <alignment horizontal="justify" vertical="center"/>
    </xf>
    <xf numFmtId="0" fontId="108" fillId="0" borderId="12" xfId="4620" applyNumberFormat="1" applyFont="1" applyFill="1" applyBorder="1" applyAlignment="1">
      <alignment vertical="center"/>
    </xf>
    <xf numFmtId="0" fontId="108" fillId="0" borderId="0" xfId="4620" applyNumberFormat="1" applyFont="1" applyFill="1" applyBorder="1" applyAlignment="1">
      <alignment vertical="center"/>
    </xf>
    <xf numFmtId="0" fontId="31" fillId="0" borderId="0" xfId="4620" applyNumberFormat="1" applyFont="1" applyFill="1" applyBorder="1" applyAlignment="1">
      <alignment horizontal="right" vertical="center"/>
    </xf>
    <xf numFmtId="9" fontId="31" fillId="0" borderId="0" xfId="4805" applyFont="1" applyFill="1" applyBorder="1" applyAlignment="1">
      <alignment vertical="center" wrapText="1"/>
    </xf>
    <xf numFmtId="2" fontId="3" fillId="0" borderId="0" xfId="4620" applyNumberFormat="1" applyFill="1" applyAlignment="1">
      <alignment horizontal="right"/>
    </xf>
    <xf numFmtId="0" fontId="3" fillId="0" borderId="0" xfId="4620" applyNumberFormat="1" applyFill="1" applyAlignment="1">
      <alignment horizontal="right"/>
    </xf>
    <xf numFmtId="0" fontId="134" fillId="39" borderId="80" xfId="4620" applyFont="1" applyFill="1" applyBorder="1" applyAlignment="1">
      <alignment horizontal="center" vertical="center" wrapText="1" readingOrder="1"/>
    </xf>
    <xf numFmtId="0" fontId="134" fillId="0" borderId="80" xfId="4620" applyFont="1" applyBorder="1" applyAlignment="1">
      <alignment horizontal="center" vertical="center" wrapText="1" readingOrder="1"/>
    </xf>
    <xf numFmtId="0" fontId="134" fillId="0" borderId="80" xfId="4620" applyFont="1" applyBorder="1" applyAlignment="1">
      <alignment horizontal="left" vertical="center" wrapText="1" readingOrder="1"/>
    </xf>
    <xf numFmtId="2" fontId="135" fillId="0" borderId="80" xfId="4620" applyNumberFormat="1" applyFont="1" applyBorder="1" applyAlignment="1">
      <alignment horizontal="right" vertical="center" wrapText="1" readingOrder="1"/>
    </xf>
    <xf numFmtId="2" fontId="135" fillId="0" borderId="80" xfId="4620" applyNumberFormat="1" applyFont="1" applyFill="1" applyBorder="1" applyAlignment="1">
      <alignment horizontal="right" vertical="center" wrapText="1" readingOrder="1"/>
    </xf>
    <xf numFmtId="2" fontId="136" fillId="0" borderId="80" xfId="4620" applyNumberFormat="1" applyFont="1" applyBorder="1" applyAlignment="1">
      <alignment horizontal="right" vertical="center" wrapText="1" readingOrder="1"/>
    </xf>
    <xf numFmtId="0" fontId="137" fillId="0" borderId="12" xfId="2958" applyFont="1" applyFill="1" applyBorder="1" applyAlignment="1">
      <alignment horizontal="left" vertical="center"/>
    </xf>
    <xf numFmtId="167" fontId="115" fillId="0" borderId="0" xfId="4622" applyNumberFormat="1" applyFont="1" applyFill="1"/>
    <xf numFmtId="0" fontId="79" fillId="0" borderId="12" xfId="2905" applyFont="1" applyFill="1" applyBorder="1" applyAlignment="1">
      <alignment vertical="center" wrapText="1"/>
    </xf>
    <xf numFmtId="184" fontId="32" fillId="36" borderId="12" xfId="0" applyNumberFormat="1" applyFont="1" applyFill="1" applyBorder="1" applyAlignment="1">
      <alignment vertical="center" wrapText="1"/>
    </xf>
    <xf numFmtId="184" fontId="33" fillId="36" borderId="12" xfId="0" applyNumberFormat="1" applyFont="1" applyFill="1" applyBorder="1" applyAlignment="1">
      <alignment wrapText="1"/>
    </xf>
    <xf numFmtId="184" fontId="32" fillId="36" borderId="12" xfId="2783" applyNumberFormat="1" applyFont="1" applyFill="1" applyBorder="1" applyAlignment="1">
      <alignment vertical="center" wrapText="1"/>
    </xf>
    <xf numFmtId="184" fontId="32" fillId="36" borderId="12" xfId="4558" applyNumberFormat="1" applyFont="1" applyFill="1" applyBorder="1" applyAlignment="1">
      <alignment vertical="center" wrapText="1"/>
    </xf>
    <xf numFmtId="184" fontId="32" fillId="36" borderId="12" xfId="3879" applyNumberFormat="1" applyFont="1" applyFill="1" applyBorder="1" applyAlignment="1">
      <alignment vertical="center" shrinkToFit="1"/>
    </xf>
    <xf numFmtId="192" fontId="32" fillId="0" borderId="12" xfId="4620" applyNumberFormat="1" applyFont="1" applyFill="1" applyBorder="1" applyAlignment="1">
      <alignment vertical="center" wrapText="1"/>
    </xf>
    <xf numFmtId="1" fontId="31" fillId="0" borderId="49" xfId="4804" applyNumberFormat="1" applyFont="1" applyFill="1" applyBorder="1" applyAlignment="1">
      <alignment horizontal="center" vertical="center" wrapText="1"/>
    </xf>
    <xf numFmtId="1" fontId="78" fillId="32" borderId="12" xfId="0" applyNumberFormat="1" applyFont="1" applyFill="1" applyBorder="1" applyAlignment="1">
      <alignment wrapText="1"/>
    </xf>
    <xf numFmtId="1" fontId="78" fillId="32" borderId="12" xfId="2783" applyNumberFormat="1" applyFont="1" applyFill="1" applyBorder="1" applyAlignment="1">
      <alignment horizontal="center" vertical="center" wrapText="1"/>
    </xf>
    <xf numFmtId="1" fontId="78" fillId="32" borderId="12" xfId="2783" applyNumberFormat="1" applyFont="1" applyFill="1" applyBorder="1" applyAlignment="1">
      <alignment horizontal="right" vertical="center" wrapText="1"/>
    </xf>
    <xf numFmtId="1" fontId="78" fillId="32" borderId="12" xfId="4558" applyNumberFormat="1" applyFont="1" applyFill="1" applyBorder="1" applyAlignment="1">
      <alignment horizontal="right" vertical="center" wrapText="1"/>
    </xf>
    <xf numFmtId="1" fontId="78" fillId="32" borderId="12" xfId="3879" applyNumberFormat="1" applyFont="1" applyFill="1" applyBorder="1" applyAlignment="1">
      <alignment horizontal="right" vertical="center" shrinkToFit="1"/>
    </xf>
    <xf numFmtId="0" fontId="31" fillId="0" borderId="12" xfId="4620" applyNumberFormat="1" applyFont="1" applyFill="1" applyBorder="1" applyAlignment="1">
      <alignment horizontal="center" vertical="center" wrapText="1"/>
    </xf>
    <xf numFmtId="2" fontId="2" fillId="0" borderId="0" xfId="4620" applyNumberFormat="1" applyFont="1" applyFill="1" applyAlignment="1">
      <alignment horizontal="right"/>
    </xf>
    <xf numFmtId="1" fontId="31" fillId="0" borderId="12" xfId="4620" applyNumberFormat="1" applyFont="1" applyFill="1" applyBorder="1" applyAlignment="1">
      <alignment horizontal="right" vertical="center"/>
    </xf>
    <xf numFmtId="2" fontId="35" fillId="32" borderId="12" xfId="0" applyNumberFormat="1" applyFont="1" applyFill="1" applyBorder="1" applyAlignment="1">
      <alignment wrapText="1"/>
    </xf>
    <xf numFmtId="0" fontId="140" fillId="0" borderId="0" xfId="0" applyFont="1" applyFill="1" applyAlignment="1">
      <alignment horizontal="center" vertical="center" wrapText="1"/>
    </xf>
    <xf numFmtId="1" fontId="139" fillId="0" borderId="12" xfId="0" applyNumberFormat="1" applyFont="1" applyFill="1" applyBorder="1" applyAlignment="1">
      <alignment horizontal="center" vertical="center" wrapText="1"/>
    </xf>
    <xf numFmtId="184" fontId="139" fillId="0" borderId="12" xfId="0" applyNumberFormat="1" applyFont="1" applyFill="1" applyBorder="1" applyAlignment="1">
      <alignment horizontal="center" vertical="center" wrapText="1"/>
    </xf>
    <xf numFmtId="0" fontId="139" fillId="0" borderId="12" xfId="0" applyFont="1" applyFill="1" applyBorder="1" applyAlignment="1">
      <alignment horizontal="right" vertical="center" wrapText="1"/>
    </xf>
    <xf numFmtId="2" fontId="139" fillId="0" borderId="12" xfId="0" applyNumberFormat="1" applyFont="1" applyFill="1" applyBorder="1" applyAlignment="1">
      <alignment horizontal="right" vertical="center" wrapText="1"/>
    </xf>
    <xf numFmtId="167" fontId="139" fillId="0" borderId="12" xfId="0" applyNumberFormat="1" applyFont="1" applyFill="1" applyBorder="1" applyAlignment="1">
      <alignment horizontal="right" vertical="center" wrapText="1"/>
    </xf>
    <xf numFmtId="1" fontId="139" fillId="0" borderId="12" xfId="0" applyNumberFormat="1" applyFont="1" applyFill="1" applyBorder="1" applyAlignment="1">
      <alignment horizontal="right" vertical="center" wrapText="1"/>
    </xf>
    <xf numFmtId="1" fontId="141" fillId="0" borderId="12" xfId="0" applyNumberFormat="1" applyFont="1" applyFill="1" applyBorder="1" applyAlignment="1">
      <alignment horizontal="right" vertical="center" wrapText="1"/>
    </xf>
    <xf numFmtId="2" fontId="141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Fill="1" applyAlignment="1">
      <alignment horizontal="center" vertical="center" wrapText="1"/>
    </xf>
    <xf numFmtId="0" fontId="139" fillId="0" borderId="12" xfId="0" applyFont="1" applyFill="1" applyBorder="1" applyAlignment="1">
      <alignment horizontal="left" vertical="center" wrapText="1"/>
    </xf>
    <xf numFmtId="0" fontId="141" fillId="0" borderId="12" xfId="0" applyFont="1" applyFill="1" applyBorder="1" applyAlignment="1">
      <alignment horizontal="right" vertical="center" wrapText="1"/>
    </xf>
    <xf numFmtId="167" fontId="141" fillId="0" borderId="12" xfId="0" applyNumberFormat="1" applyFont="1" applyFill="1" applyBorder="1" applyAlignment="1">
      <alignment horizontal="right" vertical="center" wrapText="1"/>
    </xf>
    <xf numFmtId="1" fontId="141" fillId="0" borderId="12" xfId="0" applyNumberFormat="1" applyFont="1" applyFill="1" applyBorder="1" applyAlignment="1">
      <alignment vertical="center" wrapText="1"/>
    </xf>
    <xf numFmtId="2" fontId="141" fillId="0" borderId="12" xfId="0" applyNumberFormat="1" applyFont="1" applyFill="1" applyBorder="1" applyAlignment="1">
      <alignment vertical="center" wrapText="1"/>
    </xf>
    <xf numFmtId="184" fontId="141" fillId="0" borderId="12" xfId="0" applyNumberFormat="1" applyFont="1" applyFill="1" applyBorder="1" applyAlignment="1">
      <alignment vertical="center" wrapText="1"/>
    </xf>
    <xf numFmtId="0" fontId="141" fillId="0" borderId="12" xfId="0" applyFont="1" applyFill="1" applyBorder="1" applyAlignment="1">
      <alignment vertical="center" wrapText="1"/>
    </xf>
    <xf numFmtId="0" fontId="142" fillId="0" borderId="0" xfId="0" applyFont="1" applyFill="1" applyAlignment="1">
      <alignment vertical="center" wrapText="1"/>
    </xf>
    <xf numFmtId="0" fontId="141" fillId="0" borderId="12" xfId="3148" applyFont="1" applyFill="1" applyBorder="1" applyAlignment="1">
      <alignment vertical="center" wrapText="1"/>
    </xf>
    <xf numFmtId="0" fontId="139" fillId="0" borderId="12" xfId="3148" applyFont="1" applyFill="1" applyBorder="1" applyAlignment="1">
      <alignment vertical="center" wrapText="1"/>
    </xf>
    <xf numFmtId="2" fontId="139" fillId="0" borderId="12" xfId="0" applyNumberFormat="1" applyFont="1" applyFill="1" applyBorder="1" applyAlignment="1">
      <alignment vertical="center" wrapText="1"/>
    </xf>
    <xf numFmtId="1" fontId="139" fillId="0" borderId="12" xfId="0" applyNumberFormat="1" applyFont="1" applyFill="1" applyBorder="1" applyAlignment="1">
      <alignment vertical="center" wrapText="1"/>
    </xf>
    <xf numFmtId="184" fontId="139" fillId="0" borderId="12" xfId="0" applyNumberFormat="1" applyFont="1" applyFill="1" applyBorder="1" applyAlignment="1">
      <alignment vertical="center" wrapText="1"/>
    </xf>
    <xf numFmtId="0" fontId="139" fillId="0" borderId="12" xfId="0" applyFont="1" applyFill="1" applyBorder="1" applyAlignment="1">
      <alignment vertical="center" wrapText="1"/>
    </xf>
    <xf numFmtId="0" fontId="42" fillId="0" borderId="0" xfId="0" applyFont="1" applyFill="1" applyAlignment="1">
      <alignment vertical="center" wrapText="1"/>
    </xf>
    <xf numFmtId="0" fontId="139" fillId="0" borderId="12" xfId="2916" applyFont="1" applyFill="1" applyBorder="1" applyAlignment="1">
      <alignment horizontal="left" vertical="center" wrapText="1"/>
    </xf>
    <xf numFmtId="2" fontId="141" fillId="0" borderId="12" xfId="0" applyNumberFormat="1" applyFont="1" applyFill="1" applyBorder="1" applyAlignment="1">
      <alignment horizontal="center" vertical="center" wrapText="1"/>
    </xf>
    <xf numFmtId="0" fontId="141" fillId="0" borderId="12" xfId="2916" applyFont="1" applyFill="1" applyBorder="1" applyAlignment="1">
      <alignment vertical="center" wrapText="1"/>
    </xf>
    <xf numFmtId="184" fontId="141" fillId="0" borderId="12" xfId="0" applyNumberFormat="1" applyFont="1" applyFill="1" applyBorder="1" applyAlignment="1">
      <alignment horizontal="right" vertical="center" wrapText="1"/>
    </xf>
    <xf numFmtId="184" fontId="139" fillId="32" borderId="12" xfId="0" applyNumberFormat="1" applyFont="1" applyFill="1" applyBorder="1" applyAlignment="1">
      <alignment vertical="center" wrapText="1"/>
    </xf>
    <xf numFmtId="2" fontId="142" fillId="0" borderId="0" xfId="0" applyNumberFormat="1" applyFont="1" applyFill="1" applyAlignment="1">
      <alignment vertical="center" wrapText="1"/>
    </xf>
    <xf numFmtId="0" fontId="142" fillId="0" borderId="12" xfId="0" applyFont="1" applyFill="1" applyBorder="1" applyAlignment="1">
      <alignment vertical="center" wrapText="1"/>
    </xf>
    <xf numFmtId="0" fontId="139" fillId="32" borderId="12" xfId="0" applyFont="1" applyFill="1" applyBorder="1" applyAlignment="1">
      <alignment horizontal="center" vertical="center" wrapText="1"/>
    </xf>
    <xf numFmtId="0" fontId="141" fillId="0" borderId="12" xfId="2916" applyFont="1" applyFill="1" applyBorder="1" applyAlignment="1">
      <alignment horizontal="left" vertical="center" wrapText="1"/>
    </xf>
    <xf numFmtId="0" fontId="139" fillId="32" borderId="12" xfId="0" applyFont="1" applyFill="1" applyBorder="1" applyAlignment="1">
      <alignment horizontal="right" vertical="center" wrapText="1"/>
    </xf>
    <xf numFmtId="0" fontId="141" fillId="0" borderId="12" xfId="0" applyFont="1" applyFill="1" applyBorder="1" applyAlignment="1">
      <alignment horizontal="left" vertical="center" wrapText="1"/>
    </xf>
    <xf numFmtId="0" fontId="141" fillId="0" borderId="12" xfId="2916" applyFont="1" applyFill="1" applyBorder="1" applyAlignment="1">
      <alignment horizontal="center" vertical="center" wrapText="1"/>
    </xf>
    <xf numFmtId="0" fontId="139" fillId="0" borderId="12" xfId="2916" applyFont="1" applyFill="1" applyBorder="1" applyAlignment="1">
      <alignment horizontal="center" vertical="center" wrapText="1"/>
    </xf>
    <xf numFmtId="2" fontId="141" fillId="0" borderId="12" xfId="2916" applyNumberFormat="1" applyFont="1" applyFill="1" applyBorder="1" applyAlignment="1">
      <alignment horizontal="left" vertical="center" wrapText="1"/>
    </xf>
    <xf numFmtId="0" fontId="141" fillId="0" borderId="12" xfId="2818" applyFont="1" applyFill="1" applyBorder="1" applyAlignment="1">
      <alignment horizontal="center" vertical="center" wrapText="1"/>
    </xf>
    <xf numFmtId="2" fontId="141" fillId="0" borderId="12" xfId="2818" applyNumberFormat="1" applyFont="1" applyFill="1" applyBorder="1" applyAlignment="1">
      <alignment horizontal="center" vertical="center" wrapText="1"/>
    </xf>
    <xf numFmtId="0" fontId="139" fillId="0" borderId="12" xfId="2818" applyFont="1" applyFill="1" applyBorder="1" applyAlignment="1">
      <alignment horizontal="center" vertical="center" wrapText="1"/>
    </xf>
    <xf numFmtId="0" fontId="141" fillId="0" borderId="12" xfId="0" applyNumberFormat="1" applyFont="1" applyFill="1" applyBorder="1" applyAlignment="1">
      <alignment vertical="center" wrapText="1"/>
    </xf>
    <xf numFmtId="0" fontId="141" fillId="40" borderId="12" xfId="0" applyFont="1" applyFill="1" applyBorder="1" applyAlignment="1">
      <alignment horizontal="center" vertical="center" wrapText="1"/>
    </xf>
    <xf numFmtId="0" fontId="141" fillId="40" borderId="12" xfId="0" applyFont="1" applyFill="1" applyBorder="1" applyAlignment="1">
      <alignment vertical="center" wrapText="1"/>
    </xf>
    <xf numFmtId="184" fontId="141" fillId="40" borderId="12" xfId="0" applyNumberFormat="1" applyFont="1" applyFill="1" applyBorder="1" applyAlignment="1">
      <alignment vertical="center" wrapText="1"/>
    </xf>
    <xf numFmtId="0" fontId="143" fillId="36" borderId="12" xfId="0" applyFont="1" applyFill="1" applyBorder="1" applyAlignment="1">
      <alignment horizontal="center" vertical="center" wrapText="1"/>
    </xf>
    <xf numFmtId="0" fontId="143" fillId="36" borderId="12" xfId="0" applyFont="1" applyFill="1" applyBorder="1" applyAlignment="1">
      <alignment vertical="center" wrapText="1"/>
    </xf>
    <xf numFmtId="2" fontId="143" fillId="36" borderId="12" xfId="0" applyNumberFormat="1" applyFont="1" applyFill="1" applyBorder="1" applyAlignment="1">
      <alignment horizontal="right" vertical="center" wrapText="1"/>
    </xf>
    <xf numFmtId="184" fontId="143" fillId="36" borderId="12" xfId="0" applyNumberFormat="1" applyFont="1" applyFill="1" applyBorder="1" applyAlignment="1">
      <alignment vertical="center" wrapText="1"/>
    </xf>
    <xf numFmtId="0" fontId="42" fillId="0" borderId="0" xfId="0" applyFont="1" applyFill="1" applyBorder="1" applyAlignment="1">
      <alignment vertical="center" wrapText="1"/>
    </xf>
    <xf numFmtId="0" fontId="142" fillId="0" borderId="0" xfId="0" applyFont="1" applyFill="1" applyBorder="1" applyAlignment="1">
      <alignment vertical="center" wrapText="1"/>
    </xf>
    <xf numFmtId="0" fontId="141" fillId="0" borderId="0" xfId="0" applyFont="1" applyFill="1" applyBorder="1" applyAlignment="1">
      <alignment horizontal="center" vertical="center" wrapText="1"/>
    </xf>
    <xf numFmtId="0" fontId="141" fillId="0" borderId="0" xfId="0" applyFont="1" applyFill="1" applyBorder="1" applyAlignment="1">
      <alignment vertical="center" wrapText="1"/>
    </xf>
    <xf numFmtId="0" fontId="141" fillId="0" borderId="0" xfId="0" applyFont="1" applyFill="1" applyBorder="1" applyAlignment="1">
      <alignment horizontal="right" vertical="center" wrapText="1"/>
    </xf>
    <xf numFmtId="2" fontId="141" fillId="0" borderId="0" xfId="0" applyNumberFormat="1" applyFont="1" applyFill="1" applyBorder="1" applyAlignment="1">
      <alignment horizontal="right" vertical="center" wrapText="1"/>
    </xf>
    <xf numFmtId="167" fontId="141" fillId="0" borderId="0" xfId="0" applyNumberFormat="1" applyFont="1" applyFill="1" applyBorder="1" applyAlignment="1">
      <alignment horizontal="right" vertical="center" wrapText="1"/>
    </xf>
    <xf numFmtId="1" fontId="141" fillId="0" borderId="0" xfId="0" applyNumberFormat="1" applyFont="1" applyFill="1" applyBorder="1" applyAlignment="1">
      <alignment horizontal="right" vertical="center" wrapText="1"/>
    </xf>
    <xf numFmtId="1" fontId="141" fillId="0" borderId="0" xfId="0" applyNumberFormat="1" applyFont="1" applyFill="1" applyBorder="1" applyAlignment="1">
      <alignment vertical="center" wrapText="1"/>
    </xf>
    <xf numFmtId="2" fontId="141" fillId="0" borderId="0" xfId="0" applyNumberFormat="1" applyFont="1" applyFill="1" applyBorder="1" applyAlignment="1">
      <alignment vertical="center" wrapText="1"/>
    </xf>
    <xf numFmtId="184" fontId="141" fillId="0" borderId="0" xfId="0" applyNumberFormat="1" applyFont="1" applyFill="1" applyBorder="1" applyAlignment="1">
      <alignment vertical="center" wrapText="1"/>
    </xf>
    <xf numFmtId="2" fontId="142" fillId="0" borderId="0" xfId="0" applyNumberFormat="1" applyFont="1" applyFill="1" applyBorder="1" applyAlignment="1">
      <alignment vertical="center" wrapText="1"/>
    </xf>
    <xf numFmtId="0" fontId="145" fillId="0" borderId="0" xfId="0" applyFont="1" applyFill="1" applyBorder="1" applyAlignment="1">
      <alignment horizontal="center" vertical="center" wrapText="1"/>
    </xf>
    <xf numFmtId="0" fontId="145" fillId="0" borderId="0" xfId="0" applyFont="1" applyFill="1" applyBorder="1" applyAlignment="1">
      <alignment vertical="center" wrapText="1"/>
    </xf>
    <xf numFmtId="0" fontId="142" fillId="0" borderId="0" xfId="0" applyFont="1" applyFill="1" applyBorder="1" applyAlignment="1">
      <alignment horizontal="right" vertical="center" wrapText="1"/>
    </xf>
    <xf numFmtId="2" fontId="142" fillId="0" borderId="0" xfId="0" applyNumberFormat="1" applyFont="1" applyFill="1" applyBorder="1" applyAlignment="1">
      <alignment horizontal="right" vertical="center" wrapText="1"/>
    </xf>
    <xf numFmtId="167" fontId="142" fillId="0" borderId="0" xfId="0" applyNumberFormat="1" applyFont="1" applyFill="1" applyBorder="1" applyAlignment="1">
      <alignment horizontal="right" vertical="center" wrapText="1"/>
    </xf>
    <xf numFmtId="1" fontId="142" fillId="0" borderId="0" xfId="0" applyNumberFormat="1" applyFont="1" applyFill="1" applyBorder="1" applyAlignment="1">
      <alignment horizontal="right" vertical="center" wrapText="1"/>
    </xf>
    <xf numFmtId="1" fontId="142" fillId="0" borderId="0" xfId="0" applyNumberFormat="1" applyFont="1" applyFill="1" applyBorder="1" applyAlignment="1">
      <alignment vertical="center" wrapText="1"/>
    </xf>
    <xf numFmtId="184" fontId="142" fillId="0" borderId="0" xfId="0" applyNumberFormat="1" applyFont="1" applyFill="1" applyBorder="1" applyAlignment="1">
      <alignment vertical="center" wrapText="1"/>
    </xf>
    <xf numFmtId="0" fontId="122" fillId="0" borderId="43" xfId="4622" applyFont="1" applyBorder="1" applyAlignment="1">
      <alignment vertical="center"/>
    </xf>
    <xf numFmtId="0" fontId="139" fillId="0" borderId="12" xfId="0" applyFont="1" applyFill="1" applyBorder="1" applyAlignment="1">
      <alignment horizontal="center" vertical="center" wrapText="1"/>
    </xf>
    <xf numFmtId="0" fontId="141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wrapText="1"/>
    </xf>
    <xf numFmtId="2" fontId="31" fillId="0" borderId="12" xfId="0" applyNumberFormat="1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1" fillId="0" borderId="12" xfId="2783" applyFont="1" applyFill="1" applyBorder="1" applyAlignment="1">
      <alignment horizontal="center" vertical="center" wrapText="1"/>
    </xf>
    <xf numFmtId="2" fontId="31" fillId="0" borderId="12" xfId="2783" applyNumberFormat="1" applyFont="1" applyFill="1" applyBorder="1" applyAlignment="1">
      <alignment horizontal="center" vertical="center" wrapText="1"/>
    </xf>
    <xf numFmtId="0" fontId="32" fillId="0" borderId="12" xfId="2783" applyFont="1" applyFill="1" applyBorder="1" applyAlignment="1">
      <alignment horizontal="center" vertical="center" wrapText="1"/>
    </xf>
    <xf numFmtId="0" fontId="139" fillId="0" borderId="12" xfId="0" applyFont="1" applyFill="1" applyBorder="1" applyAlignment="1">
      <alignment horizontal="center" vertical="center" wrapText="1"/>
    </xf>
    <xf numFmtId="2" fontId="139" fillId="0" borderId="12" xfId="0" applyNumberFormat="1" applyFont="1" applyFill="1" applyBorder="1" applyAlignment="1">
      <alignment horizontal="center" vertical="center" wrapText="1"/>
    </xf>
    <xf numFmtId="167" fontId="139" fillId="0" borderId="12" xfId="0" applyNumberFormat="1" applyFont="1" applyFill="1" applyBorder="1" applyAlignment="1">
      <alignment horizontal="center" vertical="center" wrapText="1"/>
    </xf>
    <xf numFmtId="0" fontId="141" fillId="0" borderId="12" xfId="0" applyFont="1" applyFill="1" applyBorder="1" applyAlignment="1">
      <alignment horizontal="center" vertical="center" wrapText="1"/>
    </xf>
    <xf numFmtId="0" fontId="74" fillId="0" borderId="12" xfId="3902" applyFont="1" applyFill="1" applyBorder="1" applyAlignment="1">
      <alignment horizontal="center" vertical="center" wrapText="1"/>
    </xf>
    <xf numFmtId="0" fontId="119" fillId="0" borderId="0" xfId="4620" applyFont="1" applyFill="1" applyAlignment="1">
      <alignment horizontal="center" vertical="center" wrapText="1"/>
    </xf>
    <xf numFmtId="0" fontId="119" fillId="0" borderId="12" xfId="4620" applyFont="1" applyFill="1" applyBorder="1" applyAlignment="1">
      <alignment horizontal="center" vertical="center" wrapText="1"/>
    </xf>
    <xf numFmtId="0" fontId="31" fillId="0" borderId="12" xfId="4620" applyNumberFormat="1" applyFont="1" applyFill="1" applyBorder="1" applyAlignment="1">
      <alignment horizontal="right" vertical="center" wrapText="1"/>
    </xf>
    <xf numFmtId="0" fontId="35" fillId="0" borderId="0" xfId="0" applyFont="1"/>
    <xf numFmtId="0" fontId="33" fillId="0" borderId="0" xfId="0" applyFont="1"/>
    <xf numFmtId="0" fontId="33" fillId="40" borderId="0" xfId="0" applyFont="1" applyFill="1"/>
    <xf numFmtId="0" fontId="0" fillId="40" borderId="0" xfId="0" applyFill="1"/>
    <xf numFmtId="2" fontId="0" fillId="40" borderId="0" xfId="0" applyNumberFormat="1" applyFill="1"/>
    <xf numFmtId="0" fontId="33" fillId="36" borderId="0" xfId="0" applyFont="1" applyFill="1"/>
    <xf numFmtId="0" fontId="0" fillId="36" borderId="0" xfId="0" applyFill="1"/>
    <xf numFmtId="2" fontId="0" fillId="36" borderId="0" xfId="0" applyNumberFormat="1" applyFill="1"/>
    <xf numFmtId="184" fontId="33" fillId="36" borderId="0" xfId="0" applyNumberFormat="1" applyFont="1" applyFill="1"/>
    <xf numFmtId="184" fontId="0" fillId="36" borderId="0" xfId="0" applyNumberFormat="1" applyFill="1"/>
    <xf numFmtId="184" fontId="33" fillId="40" borderId="0" xfId="0" applyNumberFormat="1" applyFont="1" applyFill="1"/>
    <xf numFmtId="184" fontId="0" fillId="40" borderId="0" xfId="0" applyNumberFormat="1" applyFill="1"/>
    <xf numFmtId="184" fontId="146" fillId="40" borderId="0" xfId="0" applyNumberFormat="1" applyFont="1" applyFill="1"/>
    <xf numFmtId="184" fontId="146" fillId="36" borderId="0" xfId="0" applyNumberFormat="1" applyFont="1" applyFill="1"/>
    <xf numFmtId="0" fontId="141" fillId="0" borderId="12" xfId="0" applyFont="1" applyFill="1" applyBorder="1" applyAlignment="1">
      <alignment wrapText="1"/>
    </xf>
    <xf numFmtId="0" fontId="141" fillId="0" borderId="12" xfId="2783" applyFont="1" applyFill="1" applyBorder="1" applyAlignment="1">
      <alignment vertical="center" wrapText="1"/>
    </xf>
    <xf numFmtId="0" fontId="141" fillId="0" borderId="12" xfId="4558" applyFont="1" applyFill="1" applyBorder="1" applyAlignment="1">
      <alignment vertical="center" wrapText="1"/>
    </xf>
    <xf numFmtId="0" fontId="141" fillId="0" borderId="12" xfId="3879" applyFont="1" applyFill="1" applyBorder="1" applyAlignment="1">
      <alignment vertical="center" wrapText="1"/>
    </xf>
    <xf numFmtId="0" fontId="143" fillId="0" borderId="12" xfId="0" applyFont="1" applyFill="1" applyBorder="1" applyAlignment="1">
      <alignment vertical="center" wrapText="1"/>
    </xf>
    <xf numFmtId="0" fontId="143" fillId="0" borderId="12" xfId="0" applyFont="1" applyFill="1" applyBorder="1" applyAlignment="1">
      <alignment wrapText="1"/>
    </xf>
    <xf numFmtId="0" fontId="143" fillId="0" borderId="12" xfId="2783" applyFont="1" applyFill="1" applyBorder="1" applyAlignment="1">
      <alignment vertical="center" wrapText="1"/>
    </xf>
    <xf numFmtId="0" fontId="143" fillId="0" borderId="12" xfId="4558" applyFont="1" applyFill="1" applyBorder="1" applyAlignment="1">
      <alignment vertical="center" wrapText="1"/>
    </xf>
    <xf numFmtId="0" fontId="143" fillId="0" borderId="12" xfId="3879" applyFont="1" applyFill="1" applyBorder="1" applyAlignment="1">
      <alignment vertical="center" wrapText="1"/>
    </xf>
    <xf numFmtId="2" fontId="135" fillId="0" borderId="80" xfId="0" applyNumberFormat="1" applyFont="1" applyFill="1" applyBorder="1" applyAlignment="1">
      <alignment horizontal="right" vertical="center" wrapText="1" readingOrder="1"/>
    </xf>
    <xf numFmtId="0" fontId="139" fillId="0" borderId="12" xfId="0" applyFont="1" applyFill="1" applyBorder="1" applyAlignment="1">
      <alignment horizontal="center" vertical="center" wrapText="1"/>
    </xf>
    <xf numFmtId="0" fontId="141" fillId="0" borderId="12" xfId="0" applyFont="1" applyFill="1" applyBorder="1" applyAlignment="1">
      <alignment horizontal="center" vertical="center" wrapText="1"/>
    </xf>
    <xf numFmtId="0" fontId="122" fillId="0" borderId="40" xfId="0" applyFont="1" applyBorder="1" applyAlignment="1">
      <alignment horizontal="center" wrapText="1"/>
    </xf>
    <xf numFmtId="0" fontId="122" fillId="0" borderId="29" xfId="0" applyFont="1" applyBorder="1" applyAlignment="1">
      <alignment horizontal="center" wrapText="1"/>
    </xf>
    <xf numFmtId="0" fontId="122" fillId="0" borderId="83" xfId="0" applyFont="1" applyBorder="1" applyAlignment="1">
      <alignment horizontal="center" vertical="top" wrapText="1"/>
    </xf>
    <xf numFmtId="0" fontId="124" fillId="0" borderId="29" xfId="0" applyFont="1" applyBorder="1" applyAlignment="1">
      <alignment wrapText="1"/>
    </xf>
    <xf numFmtId="0" fontId="124" fillId="0" borderId="29" xfId="0" applyFont="1" applyBorder="1" applyAlignment="1">
      <alignment horizontal="center" wrapText="1"/>
    </xf>
    <xf numFmtId="0" fontId="124" fillId="0" borderId="29" xfId="0" applyFont="1" applyBorder="1" applyAlignment="1">
      <alignment horizontal="right" wrapText="1"/>
    </xf>
    <xf numFmtId="0" fontId="122" fillId="0" borderId="29" xfId="0" applyFont="1" applyBorder="1" applyAlignment="1">
      <alignment horizontal="right" wrapText="1"/>
    </xf>
    <xf numFmtId="0" fontId="124" fillId="0" borderId="83" xfId="0" applyFont="1" applyBorder="1" applyAlignment="1">
      <alignment horizontal="center" vertical="top" wrapText="1"/>
    </xf>
    <xf numFmtId="0" fontId="122" fillId="0" borderId="29" xfId="0" applyFont="1" applyBorder="1" applyAlignment="1">
      <alignment horizontal="center" vertical="top" wrapText="1"/>
    </xf>
    <xf numFmtId="0" fontId="124" fillId="0" borderId="29" xfId="0" applyFont="1" applyBorder="1" applyAlignment="1">
      <alignment vertical="top" wrapText="1"/>
    </xf>
    <xf numFmtId="0" fontId="124" fillId="0" borderId="84" xfId="0" applyFont="1" applyBorder="1" applyAlignment="1">
      <alignment vertical="top" wrapText="1"/>
    </xf>
    <xf numFmtId="0" fontId="124" fillId="0" borderId="83" xfId="0" applyFont="1" applyBorder="1" applyAlignment="1">
      <alignment horizontal="center" wrapText="1"/>
    </xf>
    <xf numFmtId="0" fontId="124" fillId="0" borderId="29" xfId="0" applyFont="1" applyBorder="1" applyAlignment="1">
      <alignment horizontal="justify" wrapText="1"/>
    </xf>
    <xf numFmtId="0" fontId="124" fillId="0" borderId="83" xfId="0" applyFont="1" applyBorder="1" applyAlignment="1">
      <alignment vertical="top" wrapText="1"/>
    </xf>
    <xf numFmtId="0" fontId="122" fillId="0" borderId="29" xfId="0" applyFont="1" applyBorder="1" applyAlignment="1">
      <alignment vertical="top" wrapText="1"/>
    </xf>
    <xf numFmtId="187" fontId="0" fillId="0" borderId="0" xfId="0" applyNumberFormat="1"/>
    <xf numFmtId="187" fontId="124" fillId="0" borderId="29" xfId="0" applyNumberFormat="1" applyFont="1" applyBorder="1" applyAlignment="1">
      <alignment horizontal="center" wrapText="1"/>
    </xf>
    <xf numFmtId="187" fontId="122" fillId="0" borderId="29" xfId="0" applyNumberFormat="1" applyFont="1" applyBorder="1" applyAlignment="1">
      <alignment horizontal="center" vertical="top" wrapText="1"/>
    </xf>
    <xf numFmtId="187" fontId="122" fillId="0" borderId="29" xfId="0" applyNumberFormat="1" applyFont="1" applyBorder="1" applyAlignment="1">
      <alignment horizontal="center" wrapText="1"/>
    </xf>
    <xf numFmtId="184" fontId="0" fillId="0" borderId="0" xfId="0" applyNumberFormat="1"/>
    <xf numFmtId="0" fontId="33" fillId="0" borderId="12" xfId="4560" applyFont="1" applyFill="1" applyBorder="1" applyAlignment="1">
      <alignment horizontal="left" vertical="center"/>
    </xf>
    <xf numFmtId="2" fontId="35" fillId="0" borderId="12" xfId="0" applyNumberFormat="1" applyFont="1" applyFill="1" applyBorder="1" applyAlignment="1">
      <alignment horizontal="right" vertical="center"/>
    </xf>
    <xf numFmtId="2" fontId="33" fillId="0" borderId="12" xfId="0" applyNumberFormat="1" applyFont="1" applyFill="1" applyBorder="1" applyAlignment="1">
      <alignment horizontal="right" vertical="center"/>
    </xf>
    <xf numFmtId="0" fontId="33" fillId="0" borderId="0" xfId="0" applyFont="1" applyFill="1" applyAlignment="1">
      <alignment horizontal="right" vertical="center"/>
    </xf>
    <xf numFmtId="2" fontId="33" fillId="0" borderId="0" xfId="0" applyNumberFormat="1" applyFont="1" applyFill="1" applyAlignment="1">
      <alignment horizontal="right" vertical="center"/>
    </xf>
    <xf numFmtId="0" fontId="33" fillId="0" borderId="0" xfId="0" applyFont="1" applyFill="1" applyAlignment="1">
      <alignment horizontal="center" vertical="center"/>
    </xf>
    <xf numFmtId="2" fontId="32" fillId="0" borderId="0" xfId="3879" applyNumberFormat="1" applyFont="1" applyFill="1" applyAlignment="1">
      <alignment vertical="center" wrapText="1"/>
    </xf>
    <xf numFmtId="2" fontId="31" fillId="32" borderId="12" xfId="3879" applyNumberFormat="1" applyFont="1" applyFill="1" applyBorder="1" applyAlignment="1">
      <alignment vertical="center" wrapText="1"/>
    </xf>
    <xf numFmtId="2" fontId="32" fillId="0" borderId="0" xfId="0" applyNumberFormat="1" applyFont="1" applyFill="1" applyAlignment="1">
      <alignment vertical="center" wrapText="1"/>
    </xf>
    <xf numFmtId="1" fontId="3" fillId="0" borderId="12" xfId="4620" applyNumberFormat="1" applyFont="1" applyFill="1" applyBorder="1" applyAlignment="1">
      <alignment horizontal="right"/>
    </xf>
    <xf numFmtId="1" fontId="32" fillId="0" borderId="12" xfId="4620" applyNumberFormat="1" applyFont="1" applyFill="1" applyBorder="1" applyAlignment="1">
      <alignment horizontal="right" vertical="center"/>
    </xf>
    <xf numFmtId="0" fontId="35" fillId="0" borderId="12" xfId="0" applyFont="1" applyFill="1" applyBorder="1" applyAlignment="1">
      <alignment horizontal="center" vertical="center"/>
    </xf>
    <xf numFmtId="0" fontId="35" fillId="0" borderId="0" xfId="0" applyFont="1" applyFill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85" fillId="0" borderId="12" xfId="4560" applyFont="1" applyFill="1" applyBorder="1" applyAlignment="1">
      <alignment horizontal="left" vertical="center"/>
    </xf>
    <xf numFmtId="0" fontId="149" fillId="0" borderId="12" xfId="4560" applyFont="1" applyFill="1" applyBorder="1" applyAlignment="1">
      <alignment horizontal="left" vertical="center"/>
    </xf>
    <xf numFmtId="0" fontId="33" fillId="0" borderId="0" xfId="0" applyFont="1" applyFill="1" applyAlignment="1">
      <alignment horizontal="left" vertical="center"/>
    </xf>
    <xf numFmtId="2" fontId="143" fillId="0" borderId="12" xfId="0" applyNumberFormat="1" applyFont="1" applyFill="1" applyBorder="1" applyAlignment="1">
      <alignment horizontal="right" vertical="center" wrapText="1"/>
    </xf>
    <xf numFmtId="184" fontId="143" fillId="0" borderId="12" xfId="0" applyNumberFormat="1" applyFont="1" applyFill="1" applyBorder="1" applyAlignment="1">
      <alignment vertical="center" wrapText="1"/>
    </xf>
    <xf numFmtId="185" fontId="141" fillId="0" borderId="12" xfId="0" applyNumberFormat="1" applyFont="1" applyFill="1" applyBorder="1" applyAlignment="1">
      <alignment horizontal="right" vertical="center" wrapText="1"/>
    </xf>
    <xf numFmtId="1" fontId="32" fillId="0" borderId="12" xfId="3879" applyNumberFormat="1" applyFont="1" applyFill="1" applyBorder="1" applyAlignment="1">
      <alignment horizontal="center" vertical="center" wrapText="1"/>
    </xf>
    <xf numFmtId="0" fontId="32" fillId="0" borderId="12" xfId="2818" applyFont="1" applyFill="1" applyBorder="1" applyAlignment="1">
      <alignment horizontal="left" vertical="center" wrapText="1"/>
    </xf>
    <xf numFmtId="1" fontId="32" fillId="0" borderId="0" xfId="0" applyNumberFormat="1" applyFont="1" applyFill="1" applyAlignment="1">
      <alignment vertical="center" wrapText="1"/>
    </xf>
    <xf numFmtId="1" fontId="82" fillId="0" borderId="12" xfId="0" applyNumberFormat="1" applyFont="1" applyFill="1" applyBorder="1" applyAlignment="1">
      <alignment wrapText="1"/>
    </xf>
    <xf numFmtId="187" fontId="141" fillId="0" borderId="12" xfId="0" applyNumberFormat="1" applyFont="1" applyFill="1" applyBorder="1" applyAlignment="1">
      <alignment horizontal="right" vertical="center" wrapText="1"/>
    </xf>
    <xf numFmtId="184" fontId="148" fillId="0" borderId="12" xfId="0" applyNumberFormat="1" applyFont="1" applyFill="1" applyBorder="1"/>
    <xf numFmtId="0" fontId="115" fillId="0" borderId="0" xfId="4620" applyFont="1" applyFill="1" applyAlignment="1">
      <alignment vertical="center" wrapText="1"/>
    </xf>
    <xf numFmtId="187" fontId="119" fillId="0" borderId="12" xfId="4620" applyNumberFormat="1" applyFont="1" applyFill="1" applyBorder="1" applyAlignment="1">
      <alignment horizontal="center" vertical="center" wrapText="1"/>
    </xf>
    <xf numFmtId="187" fontId="119" fillId="0" borderId="12" xfId="4620" quotePrefix="1" applyNumberFormat="1" applyFont="1" applyFill="1" applyBorder="1" applyAlignment="1">
      <alignment horizontal="center" vertical="center" wrapText="1"/>
    </xf>
    <xf numFmtId="2" fontId="119" fillId="0" borderId="0" xfId="4620" applyNumberFormat="1" applyFont="1" applyFill="1" applyAlignment="1">
      <alignment horizontal="center" vertical="center" wrapText="1"/>
    </xf>
    <xf numFmtId="2" fontId="115" fillId="0" borderId="0" xfId="4620" applyNumberFormat="1" applyFont="1" applyFill="1" applyAlignment="1">
      <alignment vertical="center" wrapText="1"/>
    </xf>
    <xf numFmtId="0" fontId="109" fillId="0" borderId="12" xfId="4622" applyFont="1" applyFill="1" applyBorder="1" applyAlignment="1">
      <alignment horizontal="left" vertical="center" wrapText="1" readingOrder="1"/>
    </xf>
    <xf numFmtId="0" fontId="139" fillId="0" borderId="12" xfId="2916" applyFont="1" applyFill="1" applyBorder="1" applyAlignment="1">
      <alignment horizontal="right" vertical="center" wrapText="1"/>
    </xf>
    <xf numFmtId="184" fontId="139" fillId="0" borderId="12" xfId="0" applyNumberFormat="1" applyFont="1" applyFill="1" applyBorder="1" applyAlignment="1">
      <alignment horizontal="right" vertical="center" wrapText="1"/>
    </xf>
    <xf numFmtId="184" fontId="139" fillId="0" borderId="12" xfId="0" applyNumberFormat="1" applyFont="1" applyFill="1" applyBorder="1" applyAlignment="1">
      <alignment horizontal="right" wrapText="1"/>
    </xf>
    <xf numFmtId="0" fontId="139" fillId="0" borderId="12" xfId="3148" applyFont="1" applyFill="1" applyBorder="1" applyAlignment="1">
      <alignment horizontal="right" vertical="center" wrapText="1"/>
    </xf>
    <xf numFmtId="0" fontId="150" fillId="0" borderId="0" xfId="0" applyFont="1" applyFill="1" applyAlignment="1">
      <alignment horizontal="center" vertical="center" wrapText="1"/>
    </xf>
    <xf numFmtId="1" fontId="150" fillId="0" borderId="12" xfId="0" applyNumberFormat="1" applyFont="1" applyFill="1" applyBorder="1" applyAlignment="1">
      <alignment horizontal="center" vertical="center" wrapText="1"/>
    </xf>
    <xf numFmtId="2" fontId="150" fillId="0" borderId="12" xfId="0" applyNumberFormat="1" applyFont="1" applyFill="1" applyBorder="1" applyAlignment="1">
      <alignment horizontal="center" vertical="center" wrapText="1"/>
    </xf>
    <xf numFmtId="167" fontId="150" fillId="0" borderId="12" xfId="0" applyNumberFormat="1" applyFont="1" applyFill="1" applyBorder="1" applyAlignment="1">
      <alignment horizontal="center" vertical="center" wrapText="1"/>
    </xf>
    <xf numFmtId="0" fontId="150" fillId="0" borderId="12" xfId="0" applyFont="1" applyFill="1" applyBorder="1" applyAlignment="1">
      <alignment horizontal="center" vertical="center" wrapText="1"/>
    </xf>
    <xf numFmtId="1" fontId="150" fillId="0" borderId="12" xfId="0" applyNumberFormat="1" applyFont="1" applyFill="1" applyBorder="1" applyAlignment="1">
      <alignment horizontal="right" vertical="center" wrapText="1"/>
    </xf>
    <xf numFmtId="2" fontId="150" fillId="0" borderId="12" xfId="0" applyNumberFormat="1" applyFont="1" applyFill="1" applyBorder="1" applyAlignment="1">
      <alignment horizontal="right" vertical="center" wrapText="1"/>
    </xf>
    <xf numFmtId="1" fontId="151" fillId="0" borderId="12" xfId="0" applyNumberFormat="1" applyFont="1" applyFill="1" applyBorder="1" applyAlignment="1">
      <alignment horizontal="right" vertical="center" wrapText="1"/>
    </xf>
    <xf numFmtId="2" fontId="151" fillId="0" borderId="12" xfId="0" applyNumberFormat="1" applyFont="1" applyFill="1" applyBorder="1" applyAlignment="1">
      <alignment horizontal="right" vertical="center" wrapText="1"/>
    </xf>
    <xf numFmtId="0" fontId="150" fillId="0" borderId="12" xfId="0" applyFont="1" applyFill="1" applyBorder="1" applyAlignment="1">
      <alignment horizontal="left" vertical="center" wrapText="1"/>
    </xf>
    <xf numFmtId="0" fontId="151" fillId="0" borderId="12" xfId="0" applyFont="1" applyFill="1" applyBorder="1" applyAlignment="1">
      <alignment horizontal="center" vertical="center" wrapText="1"/>
    </xf>
    <xf numFmtId="1" fontId="151" fillId="0" borderId="12" xfId="0" applyNumberFormat="1" applyFont="1" applyFill="1" applyBorder="1" applyAlignment="1">
      <alignment vertical="center" wrapText="1"/>
    </xf>
    <xf numFmtId="2" fontId="151" fillId="0" borderId="12" xfId="0" applyNumberFormat="1" applyFont="1" applyFill="1" applyBorder="1" applyAlignment="1">
      <alignment vertical="center" wrapText="1"/>
    </xf>
    <xf numFmtId="167" fontId="151" fillId="0" borderId="12" xfId="0" applyNumberFormat="1" applyFont="1" applyFill="1" applyBorder="1" applyAlignment="1">
      <alignment vertical="center" wrapText="1"/>
    </xf>
    <xf numFmtId="0" fontId="151" fillId="0" borderId="12" xfId="0" applyFont="1" applyFill="1" applyBorder="1" applyAlignment="1">
      <alignment vertical="center" wrapText="1"/>
    </xf>
    <xf numFmtId="0" fontId="151" fillId="0" borderId="0" xfId="0" applyFont="1" applyFill="1" applyAlignment="1">
      <alignment vertical="center" wrapText="1"/>
    </xf>
    <xf numFmtId="167" fontId="151" fillId="0" borderId="12" xfId="0" applyNumberFormat="1" applyFont="1" applyFill="1" applyBorder="1" applyAlignment="1">
      <alignment horizontal="right" vertical="center" wrapText="1"/>
    </xf>
    <xf numFmtId="9" fontId="151" fillId="0" borderId="12" xfId="5639" applyFont="1" applyFill="1" applyBorder="1" applyAlignment="1">
      <alignment horizontal="right" vertical="center" wrapText="1"/>
    </xf>
    <xf numFmtId="0" fontId="151" fillId="0" borderId="12" xfId="3148" applyFont="1" applyFill="1" applyBorder="1" applyAlignment="1">
      <alignment vertical="center" wrapText="1"/>
    </xf>
    <xf numFmtId="0" fontId="150" fillId="0" borderId="12" xfId="3148" applyFont="1" applyFill="1" applyBorder="1" applyAlignment="1">
      <alignment vertical="center" wrapText="1"/>
    </xf>
    <xf numFmtId="0" fontId="150" fillId="0" borderId="12" xfId="0" applyFont="1" applyFill="1" applyBorder="1" applyAlignment="1">
      <alignment vertical="center" wrapText="1"/>
    </xf>
    <xf numFmtId="0" fontId="150" fillId="0" borderId="0" xfId="0" applyFont="1" applyFill="1" applyAlignment="1">
      <alignment vertical="center" wrapText="1"/>
    </xf>
    <xf numFmtId="0" fontId="150" fillId="0" borderId="12" xfId="2916" applyFont="1" applyFill="1" applyBorder="1" applyAlignment="1">
      <alignment horizontal="left" vertical="center" wrapText="1"/>
    </xf>
    <xf numFmtId="2" fontId="151" fillId="0" borderId="12" xfId="0" applyNumberFormat="1" applyFont="1" applyFill="1" applyBorder="1" applyAlignment="1">
      <alignment horizontal="center" vertical="center" wrapText="1"/>
    </xf>
    <xf numFmtId="0" fontId="151" fillId="0" borderId="12" xfId="2916" applyFont="1" applyFill="1" applyBorder="1" applyAlignment="1">
      <alignment vertical="center" wrapText="1"/>
    </xf>
    <xf numFmtId="2" fontId="151" fillId="0" borderId="0" xfId="0" applyNumberFormat="1" applyFont="1" applyFill="1" applyAlignment="1">
      <alignment vertical="center" wrapText="1"/>
    </xf>
    <xf numFmtId="0" fontId="150" fillId="0" borderId="12" xfId="2916" applyFont="1" applyFill="1" applyBorder="1" applyAlignment="1">
      <alignment horizontal="right" vertical="center" wrapText="1"/>
    </xf>
    <xf numFmtId="184" fontId="151" fillId="0" borderId="12" xfId="0" applyNumberFormat="1" applyFont="1" applyFill="1" applyBorder="1"/>
    <xf numFmtId="0" fontId="151" fillId="0" borderId="12" xfId="2916" applyFont="1" applyFill="1" applyBorder="1" applyAlignment="1">
      <alignment horizontal="left" vertical="center" wrapText="1"/>
    </xf>
    <xf numFmtId="0" fontId="150" fillId="0" borderId="12" xfId="0" applyFont="1" applyFill="1" applyBorder="1" applyAlignment="1">
      <alignment horizontal="right" vertical="center" wrapText="1"/>
    </xf>
    <xf numFmtId="0" fontId="151" fillId="0" borderId="12" xfId="0" applyFont="1" applyFill="1" applyBorder="1" applyAlignment="1">
      <alignment horizontal="left" vertical="center" wrapText="1"/>
    </xf>
    <xf numFmtId="0" fontId="150" fillId="0" borderId="12" xfId="3148" applyFont="1" applyFill="1" applyBorder="1" applyAlignment="1">
      <alignment horizontal="right" vertical="center" wrapText="1"/>
    </xf>
    <xf numFmtId="0" fontId="151" fillId="0" borderId="12" xfId="2916" applyFont="1" applyFill="1" applyBorder="1" applyAlignment="1">
      <alignment horizontal="center" vertical="center" wrapText="1"/>
    </xf>
    <xf numFmtId="0" fontId="150" fillId="0" borderId="12" xfId="2916" applyFont="1" applyFill="1" applyBorder="1" applyAlignment="1">
      <alignment horizontal="center" vertical="center" wrapText="1"/>
    </xf>
    <xf numFmtId="2" fontId="151" fillId="0" borderId="12" xfId="2916" applyNumberFormat="1" applyFont="1" applyFill="1" applyBorder="1" applyAlignment="1">
      <alignment horizontal="left" vertical="center" wrapText="1"/>
    </xf>
    <xf numFmtId="0" fontId="151" fillId="0" borderId="12" xfId="2818" applyFont="1" applyFill="1" applyBorder="1" applyAlignment="1">
      <alignment horizontal="center" vertical="center" wrapText="1"/>
    </xf>
    <xf numFmtId="2" fontId="151" fillId="0" borderId="12" xfId="2818" applyNumberFormat="1" applyFont="1" applyFill="1" applyBorder="1" applyAlignment="1">
      <alignment horizontal="center" vertical="center" wrapText="1"/>
    </xf>
    <xf numFmtId="0" fontId="150" fillId="0" borderId="12" xfId="2818" applyFont="1" applyFill="1" applyBorder="1" applyAlignment="1">
      <alignment horizontal="center" vertical="center" wrapText="1"/>
    </xf>
    <xf numFmtId="0" fontId="151" fillId="0" borderId="12" xfId="0" applyNumberFormat="1" applyFont="1" applyFill="1" applyBorder="1" applyAlignment="1">
      <alignment vertical="center" wrapText="1"/>
    </xf>
    <xf numFmtId="9" fontId="150" fillId="0" borderId="12" xfId="5639" applyFont="1" applyFill="1" applyBorder="1" applyAlignment="1">
      <alignment horizontal="right" vertical="center" wrapText="1"/>
    </xf>
    <xf numFmtId="167" fontId="150" fillId="0" borderId="12" xfId="0" applyNumberFormat="1" applyFont="1" applyFill="1" applyBorder="1" applyAlignment="1">
      <alignment horizontal="right" vertical="center" wrapText="1"/>
    </xf>
    <xf numFmtId="2" fontId="150" fillId="0" borderId="12" xfId="0" applyNumberFormat="1" applyFont="1" applyFill="1" applyBorder="1" applyAlignment="1">
      <alignment vertical="center" wrapText="1"/>
    </xf>
    <xf numFmtId="2" fontId="150" fillId="0" borderId="0" xfId="0" applyNumberFormat="1" applyFont="1" applyFill="1" applyAlignment="1">
      <alignment vertical="center" wrapText="1"/>
    </xf>
    <xf numFmtId="0" fontId="150" fillId="0" borderId="0" xfId="0" applyFont="1" applyFill="1" applyBorder="1" applyAlignment="1">
      <alignment vertical="center" wrapText="1"/>
    </xf>
    <xf numFmtId="0" fontId="151" fillId="0" borderId="0" xfId="0" applyFont="1" applyFill="1" applyBorder="1" applyAlignment="1">
      <alignment vertical="center" wrapText="1"/>
    </xf>
    <xf numFmtId="0" fontId="151" fillId="0" borderId="0" xfId="0" applyFont="1" applyFill="1" applyBorder="1" applyAlignment="1">
      <alignment horizontal="center" vertical="center" wrapText="1"/>
    </xf>
    <xf numFmtId="1" fontId="151" fillId="0" borderId="0" xfId="0" applyNumberFormat="1" applyFont="1" applyFill="1" applyBorder="1" applyAlignment="1">
      <alignment horizontal="right" vertical="center" wrapText="1"/>
    </xf>
    <xf numFmtId="2" fontId="151" fillId="0" borderId="0" xfId="0" applyNumberFormat="1" applyFont="1" applyFill="1" applyBorder="1" applyAlignment="1">
      <alignment horizontal="right" vertical="center" wrapText="1"/>
    </xf>
    <xf numFmtId="1" fontId="151" fillId="0" borderId="0" xfId="0" applyNumberFormat="1" applyFont="1" applyFill="1" applyBorder="1" applyAlignment="1">
      <alignment vertical="center" wrapText="1"/>
    </xf>
    <xf numFmtId="2" fontId="151" fillId="0" borderId="0" xfId="0" applyNumberFormat="1" applyFont="1" applyFill="1" applyBorder="1" applyAlignment="1">
      <alignment vertical="center" wrapText="1"/>
    </xf>
    <xf numFmtId="167" fontId="151" fillId="0" borderId="0" xfId="0" applyNumberFormat="1" applyFont="1" applyFill="1" applyBorder="1" applyAlignment="1">
      <alignment vertical="center" wrapText="1"/>
    </xf>
    <xf numFmtId="2" fontId="31" fillId="0" borderId="12" xfId="3899" applyNumberFormat="1" applyFont="1" applyBorder="1" applyAlignment="1">
      <alignment horizontal="center" vertical="center" wrapText="1"/>
    </xf>
    <xf numFmtId="0" fontId="3" fillId="0" borderId="0" xfId="4620" applyAlignment="1">
      <alignment horizontal="center"/>
    </xf>
    <xf numFmtId="2" fontId="31" fillId="0" borderId="49" xfId="4804" applyNumberFormat="1" applyFont="1" applyFill="1" applyBorder="1" applyAlignment="1">
      <alignment horizontal="center" vertical="center" wrapText="1"/>
    </xf>
    <xf numFmtId="2" fontId="32" fillId="0" borderId="57" xfId="3901" applyNumberFormat="1" applyFont="1" applyFill="1" applyBorder="1" applyAlignment="1">
      <alignment horizontal="center"/>
    </xf>
    <xf numFmtId="0" fontId="105" fillId="0" borderId="0" xfId="4620" applyFont="1" applyFill="1"/>
    <xf numFmtId="0" fontId="106" fillId="0" borderId="0" xfId="4620" applyFont="1" applyFill="1"/>
    <xf numFmtId="0" fontId="32" fillId="0" borderId="0" xfId="4620" applyFont="1" applyFill="1"/>
    <xf numFmtId="2" fontId="153" fillId="0" borderId="12" xfId="0" applyNumberFormat="1" applyFont="1" applyBorder="1"/>
    <xf numFmtId="0" fontId="31" fillId="0" borderId="20" xfId="0" applyFont="1" applyFill="1" applyBorder="1" applyAlignment="1">
      <alignment horizontal="center" vertical="center" wrapText="1"/>
    </xf>
    <xf numFmtId="0" fontId="31" fillId="0" borderId="22" xfId="0" applyFont="1" applyFill="1" applyBorder="1" applyAlignment="1">
      <alignment horizontal="center" vertical="center" wrapText="1"/>
    </xf>
    <xf numFmtId="0" fontId="31" fillId="0" borderId="18" xfId="0" applyFont="1" applyFill="1" applyBorder="1" applyAlignment="1">
      <alignment horizontal="center" vertical="center" wrapText="1"/>
    </xf>
    <xf numFmtId="0" fontId="76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167" fontId="31" fillId="0" borderId="12" xfId="0" applyNumberFormat="1" applyFont="1" applyFill="1" applyBorder="1" applyAlignment="1">
      <alignment horizontal="center" vertical="center" wrapText="1"/>
    </xf>
    <xf numFmtId="0" fontId="80" fillId="0" borderId="12" xfId="0" applyFont="1" applyFill="1" applyBorder="1" applyAlignment="1">
      <alignment horizontal="left" vertical="center" wrapText="1"/>
    </xf>
    <xf numFmtId="0" fontId="32" fillId="0" borderId="12" xfId="0" applyFont="1" applyFill="1" applyBorder="1" applyAlignment="1">
      <alignment horizontal="center" wrapText="1"/>
    </xf>
    <xf numFmtId="0" fontId="80" fillId="0" borderId="19" xfId="0" applyFont="1" applyFill="1" applyBorder="1" applyAlignment="1">
      <alignment horizontal="left" vertical="center" wrapText="1"/>
    </xf>
    <xf numFmtId="167" fontId="31" fillId="0" borderId="20" xfId="0" applyNumberFormat="1" applyFont="1" applyFill="1" applyBorder="1" applyAlignment="1">
      <alignment horizontal="center" vertical="center" wrapText="1"/>
    </xf>
    <xf numFmtId="167" fontId="31" fillId="0" borderId="86" xfId="0" applyNumberFormat="1" applyFont="1" applyFill="1" applyBorder="1" applyAlignment="1">
      <alignment horizontal="center" vertical="center" wrapText="1"/>
    </xf>
    <xf numFmtId="167" fontId="31" fillId="0" borderId="18" xfId="0" applyNumberFormat="1" applyFont="1" applyFill="1" applyBorder="1" applyAlignment="1">
      <alignment horizontal="center" vertical="center" wrapText="1"/>
    </xf>
    <xf numFmtId="2" fontId="31" fillId="0" borderId="12" xfId="0" applyNumberFormat="1" applyFont="1" applyFill="1" applyBorder="1" applyAlignment="1">
      <alignment horizontal="center" vertical="center" wrapText="1"/>
    </xf>
    <xf numFmtId="0" fontId="31" fillId="0" borderId="24" xfId="0" applyFont="1" applyFill="1" applyBorder="1" applyAlignment="1">
      <alignment horizontal="center" vertical="center" wrapText="1"/>
    </xf>
    <xf numFmtId="0" fontId="32" fillId="0" borderId="0" xfId="3879" applyFont="1" applyFill="1" applyBorder="1" applyAlignment="1">
      <alignment horizontal="center" vertical="center" wrapText="1"/>
    </xf>
    <xf numFmtId="2" fontId="32" fillId="0" borderId="0" xfId="3879" applyNumberFormat="1" applyFont="1" applyFill="1" applyBorder="1" applyAlignment="1">
      <alignment horizontal="center" vertical="center" wrapText="1"/>
    </xf>
    <xf numFmtId="0" fontId="82" fillId="0" borderId="0" xfId="3879" applyFont="1" applyFill="1" applyBorder="1" applyAlignment="1">
      <alignment horizontal="center" vertical="center" wrapText="1"/>
    </xf>
    <xf numFmtId="0" fontId="69" fillId="0" borderId="0" xfId="3879" applyFont="1" applyFill="1" applyBorder="1" applyAlignment="1">
      <alignment horizontal="left" vertical="center" wrapText="1"/>
    </xf>
    <xf numFmtId="0" fontId="81" fillId="0" borderId="12" xfId="2783" applyFont="1" applyFill="1" applyBorder="1" applyAlignment="1">
      <alignment horizontal="left" vertical="center" wrapText="1"/>
    </xf>
    <xf numFmtId="0" fontId="81" fillId="0" borderId="26" xfId="2783" applyFont="1" applyFill="1" applyBorder="1" applyAlignment="1">
      <alignment horizontal="left" vertical="center" wrapText="1"/>
    </xf>
    <xf numFmtId="167" fontId="31" fillId="0" borderId="12" xfId="4526" applyNumberFormat="1" applyFont="1" applyFill="1" applyBorder="1" applyAlignment="1">
      <alignment horizontal="center" vertical="center" wrapText="1"/>
    </xf>
    <xf numFmtId="0" fontId="31" fillId="0" borderId="12" xfId="4526" applyFont="1" applyFill="1" applyBorder="1" applyAlignment="1">
      <alignment horizontal="center" vertical="center" wrapText="1"/>
    </xf>
    <xf numFmtId="0" fontId="32" fillId="0" borderId="12" xfId="4525" applyFont="1" applyFill="1" applyBorder="1" applyAlignment="1">
      <alignment horizontal="center" vertical="top" wrapText="1"/>
    </xf>
    <xf numFmtId="0" fontId="81" fillId="0" borderId="19" xfId="2783" applyFont="1" applyFill="1" applyBorder="1" applyAlignment="1">
      <alignment horizontal="left" vertical="center" wrapText="1"/>
    </xf>
    <xf numFmtId="0" fontId="31" fillId="0" borderId="12" xfId="4525" applyFont="1" applyFill="1" applyBorder="1" applyAlignment="1">
      <alignment horizontal="center" vertical="center" wrapText="1"/>
    </xf>
    <xf numFmtId="0" fontId="31" fillId="0" borderId="20" xfId="4526" applyFont="1" applyFill="1" applyBorder="1" applyAlignment="1">
      <alignment horizontal="center" vertical="center" wrapText="1"/>
    </xf>
    <xf numFmtId="0" fontId="31" fillId="0" borderId="25" xfId="4526" applyFont="1" applyFill="1" applyBorder="1" applyAlignment="1">
      <alignment horizontal="center" vertical="center" wrapText="1"/>
    </xf>
    <xf numFmtId="0" fontId="31" fillId="0" borderId="18" xfId="4526" applyFont="1" applyFill="1" applyBorder="1" applyAlignment="1">
      <alignment horizontal="center" vertical="center" wrapText="1"/>
    </xf>
    <xf numFmtId="0" fontId="31" fillId="0" borderId="20" xfId="4526" applyFont="1" applyFill="1" applyBorder="1" applyAlignment="1">
      <alignment horizontal="center" vertical="center" shrinkToFit="1"/>
    </xf>
    <xf numFmtId="0" fontId="31" fillId="0" borderId="25" xfId="4526" applyFont="1" applyFill="1" applyBorder="1" applyAlignment="1">
      <alignment horizontal="center" vertical="center" shrinkToFit="1"/>
    </xf>
    <xf numFmtId="0" fontId="31" fillId="0" borderId="18" xfId="4526" applyFont="1" applyFill="1" applyBorder="1" applyAlignment="1">
      <alignment horizontal="center" vertical="center" shrinkToFit="1"/>
    </xf>
    <xf numFmtId="167" fontId="31" fillId="0" borderId="20" xfId="4526" applyNumberFormat="1" applyFont="1" applyFill="1" applyBorder="1" applyAlignment="1">
      <alignment horizontal="center" vertical="center" wrapText="1"/>
    </xf>
    <xf numFmtId="167" fontId="31" fillId="0" borderId="86" xfId="4526" applyNumberFormat="1" applyFont="1" applyFill="1" applyBorder="1" applyAlignment="1">
      <alignment horizontal="center" vertical="center" wrapText="1"/>
    </xf>
    <xf numFmtId="167" fontId="31" fillId="0" borderId="18" xfId="4526" applyNumberFormat="1" applyFont="1" applyFill="1" applyBorder="1" applyAlignment="1">
      <alignment horizontal="center" vertical="center" wrapText="1"/>
    </xf>
    <xf numFmtId="2" fontId="31" fillId="0" borderId="12" xfId="4526" applyNumberFormat="1" applyFont="1" applyFill="1" applyBorder="1" applyAlignment="1">
      <alignment horizontal="center" vertical="center" wrapText="1"/>
    </xf>
    <xf numFmtId="167" fontId="31" fillId="0" borderId="12" xfId="0" applyNumberFormat="1" applyFont="1" applyFill="1" applyBorder="1" applyAlignment="1">
      <alignment horizontal="right" vertical="center" wrapText="1"/>
    </xf>
    <xf numFmtId="0" fontId="31" fillId="0" borderId="12" xfId="0" applyFont="1" applyFill="1" applyBorder="1" applyAlignment="1">
      <alignment horizontal="right" vertical="center" wrapText="1"/>
    </xf>
    <xf numFmtId="0" fontId="31" fillId="0" borderId="25" xfId="0" applyFont="1" applyFill="1" applyBorder="1" applyAlignment="1">
      <alignment horizontal="center" vertical="center" wrapText="1"/>
    </xf>
    <xf numFmtId="0" fontId="31" fillId="0" borderId="21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1" fillId="0" borderId="20" xfId="2783" applyFont="1" applyFill="1" applyBorder="1" applyAlignment="1">
      <alignment horizontal="center" vertical="center" wrapText="1"/>
    </xf>
    <xf numFmtId="0" fontId="31" fillId="0" borderId="25" xfId="2783" applyFont="1" applyFill="1" applyBorder="1" applyAlignment="1">
      <alignment horizontal="center" vertical="center" wrapText="1"/>
    </xf>
    <xf numFmtId="0" fontId="31" fillId="0" borderId="21" xfId="2783" applyFont="1" applyFill="1" applyBorder="1" applyAlignment="1">
      <alignment horizontal="center" vertical="center" wrapText="1"/>
    </xf>
    <xf numFmtId="0" fontId="76" fillId="0" borderId="12" xfId="2783" applyFont="1" applyFill="1" applyBorder="1" applyAlignment="1">
      <alignment horizontal="center" vertical="center" wrapText="1"/>
    </xf>
    <xf numFmtId="0" fontId="31" fillId="0" borderId="12" xfId="2783" applyFont="1" applyFill="1" applyBorder="1" applyAlignment="1">
      <alignment horizontal="center" vertical="center" wrapText="1"/>
    </xf>
    <xf numFmtId="167" fontId="31" fillId="0" borderId="12" xfId="2783" applyNumberFormat="1" applyFont="1" applyFill="1" applyBorder="1" applyAlignment="1">
      <alignment horizontal="center" vertical="center" wrapText="1"/>
    </xf>
    <xf numFmtId="0" fontId="32" fillId="0" borderId="12" xfId="2783" applyFont="1" applyFill="1" applyBorder="1" applyAlignment="1">
      <alignment horizontal="center" wrapText="1"/>
    </xf>
    <xf numFmtId="167" fontId="31" fillId="0" borderId="20" xfId="2783" applyNumberFormat="1" applyFont="1" applyFill="1" applyBorder="1" applyAlignment="1">
      <alignment horizontal="center" vertical="center" wrapText="1"/>
    </xf>
    <xf numFmtId="167" fontId="31" fillId="0" borderId="86" xfId="2783" applyNumberFormat="1" applyFont="1" applyFill="1" applyBorder="1" applyAlignment="1">
      <alignment horizontal="center" vertical="center" wrapText="1"/>
    </xf>
    <xf numFmtId="167" fontId="31" fillId="0" borderId="18" xfId="2783" applyNumberFormat="1" applyFont="1" applyFill="1" applyBorder="1" applyAlignment="1">
      <alignment horizontal="center" vertical="center" wrapText="1"/>
    </xf>
    <xf numFmtId="2" fontId="31" fillId="0" borderId="12" xfId="2783" applyNumberFormat="1" applyFont="1" applyFill="1" applyBorder="1" applyAlignment="1">
      <alignment horizontal="center" vertical="center" wrapText="1"/>
    </xf>
    <xf numFmtId="0" fontId="78" fillId="0" borderId="12" xfId="2783" applyFont="1" applyFill="1" applyBorder="1" applyAlignment="1">
      <alignment horizontal="center" vertical="center" wrapText="1"/>
    </xf>
    <xf numFmtId="0" fontId="84" fillId="0" borderId="12" xfId="2783" applyFont="1" applyFill="1" applyBorder="1" applyAlignment="1">
      <alignment horizontal="center" vertical="center" wrapText="1"/>
    </xf>
    <xf numFmtId="0" fontId="86" fillId="0" borderId="12" xfId="0" applyFont="1" applyFill="1" applyBorder="1" applyAlignment="1">
      <alignment horizontal="left" vertical="center" wrapText="1"/>
    </xf>
    <xf numFmtId="0" fontId="32" fillId="0" borderId="12" xfId="2783" applyFont="1" applyFill="1" applyBorder="1" applyAlignment="1">
      <alignment horizontal="center" vertical="center" wrapText="1"/>
    </xf>
    <xf numFmtId="0" fontId="86" fillId="0" borderId="19" xfId="0" applyFont="1" applyFill="1" applyBorder="1" applyAlignment="1">
      <alignment horizontal="left" vertical="center" wrapText="1"/>
    </xf>
    <xf numFmtId="0" fontId="144" fillId="0" borderId="12" xfId="0" applyFont="1" applyFill="1" applyBorder="1" applyAlignment="1">
      <alignment horizontal="left" vertical="center" wrapText="1"/>
    </xf>
    <xf numFmtId="0" fontId="139" fillId="0" borderId="20" xfId="0" applyFont="1" applyFill="1" applyBorder="1" applyAlignment="1">
      <alignment horizontal="center" vertical="center" wrapText="1"/>
    </xf>
    <xf numFmtId="0" fontId="139" fillId="0" borderId="5" xfId="0" applyFont="1" applyFill="1" applyBorder="1" applyAlignment="1">
      <alignment horizontal="center" vertical="center" wrapText="1"/>
    </xf>
    <xf numFmtId="0" fontId="139" fillId="0" borderId="21" xfId="0" applyFont="1" applyFill="1" applyBorder="1" applyAlignment="1">
      <alignment horizontal="center" vertical="center" wrapText="1"/>
    </xf>
    <xf numFmtId="167" fontId="139" fillId="0" borderId="12" xfId="0" applyNumberFormat="1" applyFont="1" applyFill="1" applyBorder="1" applyAlignment="1">
      <alignment horizontal="center" vertical="center" wrapText="1"/>
    </xf>
    <xf numFmtId="0" fontId="139" fillId="0" borderId="12" xfId="0" applyFont="1" applyFill="1" applyBorder="1" applyAlignment="1">
      <alignment horizontal="center" vertical="center" wrapText="1"/>
    </xf>
    <xf numFmtId="0" fontId="144" fillId="0" borderId="19" xfId="0" applyFont="1" applyFill="1" applyBorder="1" applyAlignment="1">
      <alignment horizontal="left" vertical="center" wrapText="1"/>
    </xf>
    <xf numFmtId="0" fontId="141" fillId="0" borderId="12" xfId="0" applyFont="1" applyFill="1" applyBorder="1" applyAlignment="1">
      <alignment horizontal="center" vertical="center" wrapText="1"/>
    </xf>
    <xf numFmtId="0" fontId="141" fillId="0" borderId="81" xfId="0" applyFont="1" applyFill="1" applyBorder="1" applyAlignment="1">
      <alignment horizontal="center" vertical="center" wrapText="1"/>
    </xf>
    <xf numFmtId="0" fontId="141" fillId="0" borderId="53" xfId="0" applyFont="1" applyFill="1" applyBorder="1" applyAlignment="1">
      <alignment horizontal="center" vertical="center" wrapText="1"/>
    </xf>
    <xf numFmtId="0" fontId="141" fillId="0" borderId="19" xfId="0" applyFont="1" applyFill="1" applyBorder="1" applyAlignment="1">
      <alignment horizontal="center" vertical="center" wrapText="1"/>
    </xf>
    <xf numFmtId="2" fontId="139" fillId="0" borderId="12" xfId="0" applyNumberFormat="1" applyFont="1" applyFill="1" applyBorder="1" applyAlignment="1">
      <alignment horizontal="center" vertical="center" wrapText="1"/>
    </xf>
    <xf numFmtId="0" fontId="141" fillId="0" borderId="82" xfId="0" applyFont="1" applyFill="1" applyBorder="1" applyAlignment="1">
      <alignment horizontal="center" vertical="center" wrapText="1"/>
    </xf>
    <xf numFmtId="0" fontId="107" fillId="0" borderId="63" xfId="3902" applyFont="1" applyFill="1" applyBorder="1" applyAlignment="1">
      <alignment horizontal="left" vertical="top" wrapText="1"/>
    </xf>
    <xf numFmtId="0" fontId="107" fillId="0" borderId="64" xfId="3902" applyFont="1" applyFill="1" applyBorder="1" applyAlignment="1">
      <alignment horizontal="left" vertical="top" wrapText="1"/>
    </xf>
    <xf numFmtId="0" fontId="31" fillId="0" borderId="55" xfId="3900" applyNumberFormat="1" applyFont="1" applyFill="1" applyBorder="1" applyAlignment="1">
      <alignment horizontal="center" vertical="center" textRotation="90" wrapText="1"/>
    </xf>
    <xf numFmtId="0" fontId="31" fillId="0" borderId="59" xfId="3900" applyNumberFormat="1" applyFont="1" applyFill="1" applyBorder="1" applyAlignment="1">
      <alignment horizontal="center" vertical="center" textRotation="90" wrapText="1"/>
    </xf>
    <xf numFmtId="0" fontId="31" fillId="0" borderId="54" xfId="3900" applyNumberFormat="1" applyFont="1" applyFill="1" applyBorder="1" applyAlignment="1">
      <alignment horizontal="center" vertical="center" textRotation="90" wrapText="1"/>
    </xf>
    <xf numFmtId="0" fontId="31" fillId="0" borderId="66" xfId="3900" applyNumberFormat="1" applyFont="1" applyFill="1" applyBorder="1" applyAlignment="1">
      <alignment horizontal="center" vertical="center" textRotation="90" wrapText="1"/>
    </xf>
    <xf numFmtId="0" fontId="31" fillId="0" borderId="56" xfId="3902" applyFont="1" applyFill="1" applyBorder="1" applyAlignment="1">
      <alignment horizontal="left" vertical="top" wrapText="1"/>
    </xf>
    <xf numFmtId="0" fontId="31" fillId="0" borderId="57" xfId="3902" applyFont="1" applyFill="1" applyBorder="1" applyAlignment="1">
      <alignment horizontal="left" vertical="top" wrapText="1"/>
    </xf>
    <xf numFmtId="0" fontId="31" fillId="0" borderId="60" xfId="3902" applyFont="1" applyFill="1" applyBorder="1" applyAlignment="1">
      <alignment horizontal="left" vertical="top" wrapText="1"/>
    </xf>
    <xf numFmtId="0" fontId="31" fillId="0" borderId="61" xfId="3902" applyFont="1" applyFill="1" applyBorder="1" applyAlignment="1">
      <alignment horizontal="left" vertical="top" wrapText="1"/>
    </xf>
    <xf numFmtId="0" fontId="31" fillId="0" borderId="36" xfId="3902" applyFont="1" applyFill="1" applyBorder="1" applyAlignment="1">
      <alignment horizontal="left" vertical="top" wrapText="1"/>
    </xf>
    <xf numFmtId="0" fontId="31" fillId="0" borderId="37" xfId="3902" applyFont="1" applyFill="1" applyBorder="1" applyAlignment="1">
      <alignment horizontal="left" vertical="top" wrapText="1"/>
    </xf>
    <xf numFmtId="0" fontId="31" fillId="0" borderId="63" xfId="3902" applyFont="1" applyFill="1" applyBorder="1" applyAlignment="1">
      <alignment horizontal="left" vertical="top" wrapText="1"/>
    </xf>
    <xf numFmtId="0" fontId="31" fillId="0" borderId="64" xfId="3902" applyFont="1" applyFill="1" applyBorder="1" applyAlignment="1">
      <alignment horizontal="left" vertical="top" wrapText="1"/>
    </xf>
    <xf numFmtId="0" fontId="107" fillId="0" borderId="36" xfId="3902" applyFont="1" applyFill="1" applyBorder="1" applyAlignment="1">
      <alignment horizontal="left" vertical="top" wrapText="1"/>
    </xf>
    <xf numFmtId="0" fontId="107" fillId="0" borderId="37" xfId="3902" applyFont="1" applyFill="1" applyBorder="1" applyAlignment="1">
      <alignment horizontal="left" vertical="top" wrapText="1"/>
    </xf>
    <xf numFmtId="2" fontId="74" fillId="0" borderId="38" xfId="3901" applyNumberFormat="1" applyFont="1" applyFill="1" applyBorder="1" applyAlignment="1">
      <alignment horizontal="center" vertical="center" wrapText="1"/>
    </xf>
    <xf numFmtId="2" fontId="74" fillId="0" borderId="39" xfId="3901" applyNumberFormat="1" applyFont="1" applyFill="1" applyBorder="1" applyAlignment="1">
      <alignment horizontal="center" vertical="center" wrapText="1"/>
    </xf>
    <xf numFmtId="2" fontId="74" fillId="0" borderId="40" xfId="3901" applyNumberFormat="1" applyFont="1" applyFill="1" applyBorder="1" applyAlignment="1">
      <alignment horizontal="center" vertical="center" wrapText="1"/>
    </xf>
    <xf numFmtId="2" fontId="74" fillId="0" borderId="42" xfId="3901" applyNumberFormat="1" applyFont="1" applyFill="1" applyBorder="1" applyAlignment="1">
      <alignment horizontal="center" vertical="center" wrapText="1"/>
    </xf>
    <xf numFmtId="2" fontId="74" fillId="0" borderId="43" xfId="3901" applyNumberFormat="1" applyFont="1" applyFill="1" applyBorder="1" applyAlignment="1">
      <alignment horizontal="center" vertical="center" wrapText="1"/>
    </xf>
    <xf numFmtId="2" fontId="74" fillId="0" borderId="44" xfId="3901" applyNumberFormat="1" applyFont="1" applyFill="1" applyBorder="1" applyAlignment="1">
      <alignment horizontal="center" vertical="center" wrapText="1"/>
    </xf>
    <xf numFmtId="0" fontId="74" fillId="0" borderId="12" xfId="3901" applyFont="1" applyFill="1" applyBorder="1" applyAlignment="1">
      <alignment horizontal="center" vertical="center"/>
    </xf>
    <xf numFmtId="0" fontId="74" fillId="0" borderId="20" xfId="3901" applyFont="1" applyFill="1" applyBorder="1" applyAlignment="1">
      <alignment horizontal="center" vertical="center"/>
    </xf>
    <xf numFmtId="0" fontId="74" fillId="0" borderId="25" xfId="3901" applyFont="1" applyFill="1" applyBorder="1" applyAlignment="1">
      <alignment horizontal="center" vertical="center"/>
    </xf>
    <xf numFmtId="0" fontId="74" fillId="0" borderId="21" xfId="3901" applyFont="1" applyFill="1" applyBorder="1" applyAlignment="1">
      <alignment horizontal="center" vertical="center"/>
    </xf>
    <xf numFmtId="0" fontId="31" fillId="0" borderId="51" xfId="3901" applyFont="1" applyFill="1" applyBorder="1" applyAlignment="1">
      <alignment horizontal="center"/>
    </xf>
    <xf numFmtId="0" fontId="31" fillId="0" borderId="52" xfId="3901" applyFont="1" applyFill="1" applyBorder="1" applyAlignment="1">
      <alignment horizontal="center"/>
    </xf>
    <xf numFmtId="0" fontId="74" fillId="0" borderId="37" xfId="3901" applyFont="1" applyFill="1" applyBorder="1" applyAlignment="1">
      <alignment horizontal="center" vertical="center"/>
    </xf>
    <xf numFmtId="0" fontId="74" fillId="0" borderId="37" xfId="3901" applyFont="1" applyFill="1" applyBorder="1" applyAlignment="1">
      <alignment horizontal="center" vertical="center" wrapText="1"/>
    </xf>
    <xf numFmtId="0" fontId="74" fillId="0" borderId="12" xfId="3901" applyFont="1" applyFill="1" applyBorder="1" applyAlignment="1">
      <alignment horizontal="center" vertical="center" wrapText="1"/>
    </xf>
    <xf numFmtId="0" fontId="31" fillId="0" borderId="48" xfId="3901" applyFont="1" applyFill="1" applyBorder="1" applyAlignment="1">
      <alignment horizontal="center"/>
    </xf>
    <xf numFmtId="0" fontId="31" fillId="0" borderId="49" xfId="3901" applyFont="1" applyFill="1" applyBorder="1" applyAlignment="1">
      <alignment horizontal="center"/>
    </xf>
    <xf numFmtId="0" fontId="121" fillId="0" borderId="0" xfId="3900" applyNumberFormat="1" applyFont="1" applyFill="1" applyBorder="1" applyAlignment="1">
      <alignment horizontal="left" vertical="center" wrapText="1"/>
    </xf>
    <xf numFmtId="0" fontId="74" fillId="0" borderId="36" xfId="3902" applyFont="1" applyFill="1" applyBorder="1" applyAlignment="1">
      <alignment horizontal="center" vertical="center" wrapText="1"/>
    </xf>
    <xf numFmtId="0" fontId="74" fillId="0" borderId="41" xfId="3902" applyFont="1" applyFill="1" applyBorder="1" applyAlignment="1">
      <alignment horizontal="center" vertical="center" wrapText="1"/>
    </xf>
    <xf numFmtId="0" fontId="74" fillId="0" borderId="37" xfId="3902" applyFont="1" applyFill="1" applyBorder="1" applyAlignment="1">
      <alignment horizontal="center" vertical="center" wrapText="1"/>
    </xf>
    <xf numFmtId="0" fontId="74" fillId="0" borderId="12" xfId="3902" applyFont="1" applyFill="1" applyBorder="1" applyAlignment="1">
      <alignment horizontal="center" vertical="center" wrapText="1"/>
    </xf>
    <xf numFmtId="0" fontId="74" fillId="0" borderId="37" xfId="3902" applyFont="1" applyFill="1" applyBorder="1" applyAlignment="1">
      <alignment horizontal="center" vertical="center"/>
    </xf>
    <xf numFmtId="0" fontId="74" fillId="0" borderId="12" xfId="3902" applyFont="1" applyFill="1" applyBorder="1" applyAlignment="1">
      <alignment horizontal="center" vertical="center"/>
    </xf>
    <xf numFmtId="0" fontId="113" fillId="0" borderId="12" xfId="4620" applyNumberFormat="1" applyFont="1" applyFill="1" applyBorder="1" applyAlignment="1">
      <alignment horizontal="center" vertical="center" wrapText="1"/>
    </xf>
    <xf numFmtId="0" fontId="32" fillId="0" borderId="26" xfId="4620" applyFont="1" applyFill="1" applyBorder="1" applyAlignment="1">
      <alignment horizontal="center" vertical="center" wrapText="1"/>
    </xf>
    <xf numFmtId="0" fontId="32" fillId="0" borderId="19" xfId="4620" applyFont="1" applyFill="1" applyBorder="1" applyAlignment="1">
      <alignment horizontal="center" vertical="center" wrapText="1"/>
    </xf>
    <xf numFmtId="0" fontId="31" fillId="0" borderId="20" xfId="4620" applyFont="1" applyFill="1" applyBorder="1" applyAlignment="1">
      <alignment horizontal="center" vertical="center" wrapText="1"/>
    </xf>
    <xf numFmtId="0" fontId="31" fillId="0" borderId="21" xfId="4620" applyFont="1" applyFill="1" applyBorder="1" applyAlignment="1">
      <alignment horizontal="center" vertical="center" wrapText="1"/>
    </xf>
    <xf numFmtId="0" fontId="122" fillId="0" borderId="12" xfId="4620" applyFont="1" applyFill="1" applyBorder="1" applyAlignment="1">
      <alignment horizontal="center" vertical="center" wrapText="1"/>
    </xf>
    <xf numFmtId="0" fontId="32" fillId="0" borderId="53" xfId="4620" applyFont="1" applyFill="1" applyBorder="1" applyAlignment="1">
      <alignment horizontal="center" vertical="center" wrapText="1"/>
    </xf>
    <xf numFmtId="0" fontId="108" fillId="0" borderId="20" xfId="4620" applyFont="1" applyFill="1" applyBorder="1" applyAlignment="1">
      <alignment horizontal="center" vertical="center" wrapText="1"/>
    </xf>
    <xf numFmtId="0" fontId="108" fillId="0" borderId="21" xfId="4620" applyFont="1" applyFill="1" applyBorder="1" applyAlignment="1">
      <alignment horizontal="center" vertical="center" wrapText="1"/>
    </xf>
    <xf numFmtId="0" fontId="122" fillId="0" borderId="20" xfId="4620" applyFont="1" applyFill="1" applyBorder="1" applyAlignment="1">
      <alignment horizontal="center" vertical="center" wrapText="1"/>
    </xf>
    <xf numFmtId="0" fontId="122" fillId="0" borderId="25" xfId="4620" applyFont="1" applyFill="1" applyBorder="1" applyAlignment="1">
      <alignment horizontal="center" vertical="center" wrapText="1"/>
    </xf>
    <xf numFmtId="0" fontId="122" fillId="0" borderId="21" xfId="4620" applyFont="1" applyFill="1" applyBorder="1" applyAlignment="1">
      <alignment horizontal="center" vertical="center" wrapText="1"/>
    </xf>
    <xf numFmtId="0" fontId="32" fillId="0" borderId="12" xfId="4620" applyFont="1" applyFill="1" applyBorder="1" applyAlignment="1">
      <alignment horizontal="center" vertical="center" wrapText="1"/>
    </xf>
    <xf numFmtId="2" fontId="113" fillId="0" borderId="20" xfId="4620" applyNumberFormat="1" applyFont="1" applyFill="1" applyBorder="1" applyAlignment="1">
      <alignment horizontal="center" vertical="center" wrapText="1"/>
    </xf>
    <xf numFmtId="2" fontId="113" fillId="0" borderId="25" xfId="4620" applyNumberFormat="1" applyFont="1" applyFill="1" applyBorder="1" applyAlignment="1">
      <alignment horizontal="center" vertical="center" wrapText="1"/>
    </xf>
    <xf numFmtId="2" fontId="113" fillId="0" borderId="21" xfId="4620" applyNumberFormat="1" applyFont="1" applyFill="1" applyBorder="1" applyAlignment="1">
      <alignment horizontal="center" vertical="center" wrapText="1"/>
    </xf>
    <xf numFmtId="0" fontId="113" fillId="0" borderId="20" xfId="4620" applyNumberFormat="1" applyFont="1" applyFill="1" applyBorder="1" applyAlignment="1">
      <alignment horizontal="center" vertical="center" wrapText="1"/>
    </xf>
    <xf numFmtId="0" fontId="113" fillId="0" borderId="25" xfId="4620" applyNumberFormat="1" applyFont="1" applyFill="1" applyBorder="1" applyAlignment="1">
      <alignment horizontal="center" vertical="center" wrapText="1"/>
    </xf>
    <xf numFmtId="0" fontId="113" fillId="0" borderId="21" xfId="4620" applyNumberFormat="1" applyFont="1" applyFill="1" applyBorder="1" applyAlignment="1">
      <alignment horizontal="center" vertical="center" wrapText="1"/>
    </xf>
    <xf numFmtId="0" fontId="121" fillId="0" borderId="67" xfId="4620" applyFont="1" applyFill="1" applyBorder="1" applyAlignment="1">
      <alignment horizontal="center" vertical="center" wrapText="1"/>
    </xf>
    <xf numFmtId="0" fontId="121" fillId="0" borderId="1" xfId="4620" applyFont="1" applyFill="1" applyBorder="1" applyAlignment="1">
      <alignment horizontal="center" vertical="center" wrapText="1"/>
    </xf>
    <xf numFmtId="0" fontId="121" fillId="0" borderId="68" xfId="4620" applyFont="1" applyFill="1" applyBorder="1" applyAlignment="1">
      <alignment horizontal="center" vertical="center" wrapText="1"/>
    </xf>
    <xf numFmtId="2" fontId="31" fillId="0" borderId="0" xfId="4620" applyNumberFormat="1" applyFont="1" applyFill="1" applyBorder="1" applyAlignment="1">
      <alignment horizontal="right" vertical="center" wrapText="1"/>
    </xf>
    <xf numFmtId="0" fontId="31" fillId="0" borderId="26" xfId="4620" applyFont="1" applyFill="1" applyBorder="1" applyAlignment="1">
      <alignment horizontal="center" vertical="center" wrapText="1"/>
    </xf>
    <xf numFmtId="0" fontId="31" fillId="0" borderId="53" xfId="4620" applyFont="1" applyFill="1" applyBorder="1" applyAlignment="1">
      <alignment horizontal="center" vertical="center" wrapText="1"/>
    </xf>
    <xf numFmtId="0" fontId="31" fillId="0" borderId="19" xfId="4620" applyFont="1" applyFill="1" applyBorder="1" applyAlignment="1">
      <alignment horizontal="center" vertical="center" wrapText="1"/>
    </xf>
    <xf numFmtId="0" fontId="31" fillId="0" borderId="25" xfId="4620" applyFont="1" applyFill="1" applyBorder="1" applyAlignment="1">
      <alignment horizontal="center" vertical="center" wrapText="1"/>
    </xf>
    <xf numFmtId="0" fontId="150" fillId="0" borderId="12" xfId="0" applyFont="1" applyFill="1" applyBorder="1" applyAlignment="1">
      <alignment horizontal="center" vertical="center" wrapText="1"/>
    </xf>
    <xf numFmtId="167" fontId="150" fillId="0" borderId="12" xfId="0" applyNumberFormat="1" applyFont="1" applyFill="1" applyBorder="1" applyAlignment="1">
      <alignment horizontal="center" vertical="center" wrapText="1"/>
    </xf>
    <xf numFmtId="0" fontId="150" fillId="0" borderId="20" xfId="0" applyFont="1" applyFill="1" applyBorder="1" applyAlignment="1">
      <alignment horizontal="center" vertical="center" wrapText="1"/>
    </xf>
    <xf numFmtId="0" fontId="150" fillId="0" borderId="86" xfId="0" applyFont="1" applyFill="1" applyBorder="1" applyAlignment="1">
      <alignment horizontal="center" vertical="center" wrapText="1"/>
    </xf>
    <xf numFmtId="0" fontId="152" fillId="0" borderId="12" xfId="0" applyFont="1" applyFill="1" applyBorder="1" applyAlignment="1">
      <alignment horizontal="left" vertical="center" wrapText="1"/>
    </xf>
    <xf numFmtId="0" fontId="151" fillId="0" borderId="82" xfId="0" applyFont="1" applyFill="1" applyBorder="1" applyAlignment="1">
      <alignment horizontal="center" vertical="center" wrapText="1"/>
    </xf>
    <xf numFmtId="0" fontId="151" fillId="0" borderId="53" xfId="0" applyFont="1" applyFill="1" applyBorder="1" applyAlignment="1">
      <alignment horizontal="center" vertical="center" wrapText="1"/>
    </xf>
    <xf numFmtId="0" fontId="151" fillId="0" borderId="19" xfId="0" applyFont="1" applyFill="1" applyBorder="1" applyAlignment="1">
      <alignment horizontal="center" vertical="center" wrapText="1"/>
    </xf>
    <xf numFmtId="0" fontId="152" fillId="0" borderId="19" xfId="0" applyFont="1" applyFill="1" applyBorder="1" applyAlignment="1">
      <alignment horizontal="left" vertical="center" wrapText="1"/>
    </xf>
    <xf numFmtId="0" fontId="151" fillId="0" borderId="81" xfId="0" applyFont="1" applyFill="1" applyBorder="1" applyAlignment="1">
      <alignment horizontal="center" vertical="center" wrapText="1"/>
    </xf>
    <xf numFmtId="0" fontId="151" fillId="0" borderId="12" xfId="0" applyFont="1" applyFill="1" applyBorder="1" applyAlignment="1">
      <alignment horizontal="center" vertical="center" wrapText="1"/>
    </xf>
    <xf numFmtId="0" fontId="138" fillId="0" borderId="0" xfId="4620" applyFont="1" applyAlignment="1">
      <alignment horizontal="center" vertical="center"/>
    </xf>
    <xf numFmtId="0" fontId="109" fillId="0" borderId="0" xfId="4622" applyFont="1" applyFill="1" applyBorder="1" applyAlignment="1">
      <alignment horizontal="center" vertical="center" wrapText="1" readingOrder="1"/>
    </xf>
    <xf numFmtId="0" fontId="109" fillId="0" borderId="0" xfId="4622" applyFont="1" applyFill="1" applyBorder="1" applyAlignment="1">
      <alignment horizontal="center" vertical="center" readingOrder="1"/>
    </xf>
    <xf numFmtId="0" fontId="112" fillId="0" borderId="26" xfId="4622" applyFont="1" applyFill="1" applyBorder="1" applyAlignment="1">
      <alignment horizontal="center" vertical="center" wrapText="1" readingOrder="1"/>
    </xf>
    <xf numFmtId="0" fontId="112" fillId="0" borderId="53" xfId="4622" applyFont="1" applyFill="1" applyBorder="1" applyAlignment="1">
      <alignment horizontal="center" vertical="center" wrapText="1" readingOrder="1"/>
    </xf>
    <xf numFmtId="0" fontId="112" fillId="0" borderId="19" xfId="4622" applyFont="1" applyFill="1" applyBorder="1" applyAlignment="1">
      <alignment horizontal="center" vertical="center" wrapText="1" readingOrder="1"/>
    </xf>
    <xf numFmtId="0" fontId="118" fillId="0" borderId="0" xfId="4620" applyFont="1" applyFill="1" applyAlignment="1">
      <alignment horizontal="left" vertical="center" wrapText="1"/>
    </xf>
    <xf numFmtId="0" fontId="119" fillId="0" borderId="0" xfId="4620" applyFont="1" applyFill="1" applyAlignment="1">
      <alignment horizontal="center" vertical="center" wrapText="1"/>
    </xf>
    <xf numFmtId="0" fontId="119" fillId="0" borderId="12" xfId="4620" applyFont="1" applyFill="1" applyBorder="1" applyAlignment="1">
      <alignment horizontal="center" vertical="center" wrapText="1"/>
    </xf>
    <xf numFmtId="0" fontId="35" fillId="0" borderId="43" xfId="0" applyFont="1" applyFill="1" applyBorder="1" applyAlignment="1">
      <alignment horizontal="center" vertical="center"/>
    </xf>
    <xf numFmtId="0" fontId="35" fillId="0" borderId="85" xfId="0" applyFont="1" applyFill="1" applyBorder="1" applyAlignment="1">
      <alignment horizontal="center" vertical="center"/>
    </xf>
    <xf numFmtId="0" fontId="35" fillId="0" borderId="19" xfId="0" applyFont="1" applyFill="1" applyBorder="1" applyAlignment="1">
      <alignment horizontal="center" vertical="center"/>
    </xf>
    <xf numFmtId="0" fontId="35" fillId="0" borderId="12" xfId="0" applyFont="1" applyFill="1" applyBorder="1" applyAlignment="1">
      <alignment horizontal="center" vertical="center"/>
    </xf>
    <xf numFmtId="0" fontId="124" fillId="0" borderId="55" xfId="0" applyFont="1" applyBorder="1" applyAlignment="1">
      <alignment horizontal="center" wrapText="1"/>
    </xf>
    <xf numFmtId="0" fontId="124" fillId="0" borderId="83" xfId="0" applyFont="1" applyBorder="1" applyAlignment="1">
      <alignment horizontal="center" wrapText="1"/>
    </xf>
    <xf numFmtId="187" fontId="124" fillId="0" borderId="55" xfId="0" applyNumberFormat="1" applyFont="1" applyBorder="1" applyAlignment="1">
      <alignment horizontal="center" wrapText="1"/>
    </xf>
    <xf numFmtId="187" fontId="124" fillId="0" borderId="83" xfId="0" applyNumberFormat="1" applyFont="1" applyBorder="1" applyAlignment="1">
      <alignment horizontal="center" wrapText="1"/>
    </xf>
    <xf numFmtId="0" fontId="124" fillId="0" borderId="55" xfId="0" applyFont="1" applyBorder="1" applyAlignment="1">
      <alignment horizontal="right" wrapText="1"/>
    </xf>
    <xf numFmtId="0" fontId="124" fillId="0" borderId="83" xfId="0" applyFont="1" applyBorder="1" applyAlignment="1">
      <alignment horizontal="right" wrapText="1"/>
    </xf>
    <xf numFmtId="0" fontId="122" fillId="0" borderId="55" xfId="0" applyFont="1" applyBorder="1" applyAlignment="1">
      <alignment horizontal="center" wrapText="1"/>
    </xf>
    <xf numFmtId="0" fontId="122" fillId="0" borderId="83" xfId="0" applyFont="1" applyBorder="1" applyAlignment="1">
      <alignment horizontal="center" wrapText="1"/>
    </xf>
    <xf numFmtId="187" fontId="122" fillId="0" borderId="55" xfId="0" applyNumberFormat="1" applyFont="1" applyBorder="1" applyAlignment="1">
      <alignment horizontal="center" wrapText="1"/>
    </xf>
    <xf numFmtId="187" fontId="122" fillId="0" borderId="83" xfId="0" applyNumberFormat="1" applyFont="1" applyBorder="1" applyAlignment="1">
      <alignment horizontal="center" wrapText="1"/>
    </xf>
    <xf numFmtId="0" fontId="122" fillId="0" borderId="30" xfId="0" applyFont="1" applyBorder="1" applyAlignment="1">
      <alignment horizontal="center" vertical="top" wrapText="1"/>
    </xf>
    <xf numFmtId="0" fontId="122" fillId="0" borderId="31" xfId="0" applyFont="1" applyBorder="1" applyAlignment="1">
      <alignment horizontal="center" vertical="top" wrapText="1"/>
    </xf>
    <xf numFmtId="0" fontId="124" fillId="0" borderId="30" xfId="0" applyFont="1" applyBorder="1" applyAlignment="1">
      <alignment horizontal="center" vertical="top" wrapText="1"/>
    </xf>
    <xf numFmtId="0" fontId="124" fillId="0" borderId="31" xfId="0" applyFont="1" applyBorder="1" applyAlignment="1">
      <alignment horizontal="center" vertical="top" wrapText="1"/>
    </xf>
    <xf numFmtId="0" fontId="122" fillId="0" borderId="30" xfId="0" applyFont="1" applyBorder="1" applyAlignment="1">
      <alignment horizontal="center" wrapText="1"/>
    </xf>
    <xf numFmtId="0" fontId="122" fillId="0" borderId="31" xfId="0" applyFont="1" applyBorder="1" applyAlignment="1">
      <alignment horizontal="center" wrapText="1"/>
    </xf>
    <xf numFmtId="0" fontId="122" fillId="0" borderId="30" xfId="0" applyFont="1" applyBorder="1" applyAlignment="1">
      <alignment horizontal="center"/>
    </xf>
    <xf numFmtId="0" fontId="122" fillId="0" borderId="31" xfId="0" applyFont="1" applyBorder="1" applyAlignment="1">
      <alignment horizontal="center"/>
    </xf>
    <xf numFmtId="0" fontId="124" fillId="0" borderId="55" xfId="0" applyFont="1" applyBorder="1" applyAlignment="1">
      <alignment horizontal="center" vertical="top" wrapText="1"/>
    </xf>
    <xf numFmtId="0" fontId="124" fillId="0" borderId="83" xfId="0" applyFont="1" applyBorder="1" applyAlignment="1">
      <alignment horizontal="center" vertical="top" wrapText="1"/>
    </xf>
    <xf numFmtId="0" fontId="33" fillId="40" borderId="0" xfId="0" applyFont="1" applyFill="1" applyAlignment="1">
      <alignment horizontal="center"/>
    </xf>
    <xf numFmtId="0" fontId="0" fillId="40" borderId="0" xfId="0" applyFill="1" applyAlignment="1">
      <alignment horizontal="center"/>
    </xf>
    <xf numFmtId="0" fontId="33" fillId="36" borderId="0" xfId="0" applyFont="1" applyFill="1" applyAlignment="1">
      <alignment horizontal="center"/>
    </xf>
    <xf numFmtId="0" fontId="0" fillId="36" borderId="0" xfId="0" applyFill="1" applyAlignment="1">
      <alignment horizontal="center"/>
    </xf>
    <xf numFmtId="2" fontId="122" fillId="0" borderId="20" xfId="4751" applyNumberFormat="1" applyFont="1" applyBorder="1" applyAlignment="1">
      <alignment horizontal="center" vertical="center" wrapText="1"/>
    </xf>
    <xf numFmtId="2" fontId="122" fillId="0" borderId="21" xfId="4751" applyNumberFormat="1" applyFont="1" applyBorder="1" applyAlignment="1">
      <alignment horizontal="center" vertical="center" wrapText="1"/>
    </xf>
    <xf numFmtId="0" fontId="122" fillId="0" borderId="43" xfId="4622" applyFont="1" applyBorder="1" applyAlignment="1">
      <alignment horizontal="center" vertical="center"/>
    </xf>
    <xf numFmtId="2" fontId="125" fillId="36" borderId="20" xfId="4751" applyNumberFormat="1" applyFont="1" applyFill="1" applyBorder="1" applyAlignment="1">
      <alignment horizontal="center" vertical="center" wrapText="1"/>
    </xf>
    <xf numFmtId="2" fontId="125" fillId="36" borderId="21" xfId="4751" applyNumberFormat="1" applyFont="1" applyFill="1" applyBorder="1" applyAlignment="1">
      <alignment horizontal="center" vertical="center" wrapText="1"/>
    </xf>
    <xf numFmtId="0" fontId="31" fillId="0" borderId="12" xfId="3899" applyFont="1" applyBorder="1" applyAlignment="1">
      <alignment horizontal="center" vertical="center" wrapText="1"/>
    </xf>
    <xf numFmtId="0" fontId="108" fillId="0" borderId="48" xfId="3899" applyFont="1" applyBorder="1" applyAlignment="1">
      <alignment horizontal="center" vertical="center" wrapText="1"/>
    </xf>
    <xf numFmtId="0" fontId="108" fillId="0" borderId="49" xfId="3899" applyFont="1" applyBorder="1" applyAlignment="1">
      <alignment horizontal="center" vertical="center" wrapText="1"/>
    </xf>
    <xf numFmtId="0" fontId="108" fillId="0" borderId="50" xfId="3899" applyFont="1" applyBorder="1" applyAlignment="1">
      <alignment horizontal="center" vertical="center" wrapText="1"/>
    </xf>
    <xf numFmtId="0" fontId="90" fillId="0" borderId="0" xfId="3104" applyFont="1" applyAlignment="1">
      <alignment horizontal="center"/>
    </xf>
    <xf numFmtId="0" fontId="35" fillId="0" borderId="55" xfId="3104" applyFont="1" applyBorder="1" applyAlignment="1">
      <alignment horizontal="center" vertical="center" wrapText="1"/>
    </xf>
    <xf numFmtId="0" fontId="35" fillId="0" borderId="71" xfId="3104" applyFont="1" applyBorder="1" applyAlignment="1">
      <alignment horizontal="center" vertical="center" wrapText="1"/>
    </xf>
    <xf numFmtId="0" fontId="35" fillId="0" borderId="56" xfId="3104" applyFont="1" applyBorder="1" applyAlignment="1">
      <alignment horizontal="center" vertical="center" wrapText="1"/>
    </xf>
    <xf numFmtId="0" fontId="35" fillId="0" borderId="69" xfId="3104" applyFont="1" applyBorder="1" applyAlignment="1">
      <alignment horizontal="center" vertical="center" wrapText="1"/>
    </xf>
    <xf numFmtId="0" fontId="35" fillId="0" borderId="70" xfId="3104" applyFont="1" applyBorder="1" applyAlignment="1">
      <alignment horizontal="center" vertical="center" wrapText="1"/>
    </xf>
    <xf numFmtId="0" fontId="31" fillId="0" borderId="12" xfId="4620" applyNumberFormat="1" applyFont="1" applyFill="1" applyBorder="1" applyAlignment="1">
      <alignment horizontal="center" vertical="center" wrapText="1"/>
    </xf>
    <xf numFmtId="0" fontId="133" fillId="0" borderId="12" xfId="4620" applyNumberFormat="1" applyFont="1" applyFill="1" applyBorder="1" applyAlignment="1">
      <alignment horizontal="center" vertical="center" readingOrder="1"/>
    </xf>
    <xf numFmtId="0" fontId="133" fillId="0" borderId="12" xfId="4620" applyNumberFormat="1" applyFont="1" applyFill="1" applyBorder="1" applyAlignment="1">
      <alignment horizontal="center" vertical="top" readingOrder="1"/>
    </xf>
    <xf numFmtId="0" fontId="31" fillId="0" borderId="12" xfId="4620" applyNumberFormat="1" applyFont="1" applyFill="1" applyBorder="1" applyAlignment="1">
      <alignment horizontal="right" vertical="center" wrapText="1"/>
    </xf>
    <xf numFmtId="0" fontId="122" fillId="0" borderId="12" xfId="4620" applyNumberFormat="1" applyFont="1" applyFill="1" applyBorder="1" applyAlignment="1">
      <alignment horizontal="center" vertical="center"/>
    </xf>
    <xf numFmtId="0" fontId="31" fillId="0" borderId="26" xfId="4620" applyNumberFormat="1" applyFont="1" applyFill="1" applyBorder="1" applyAlignment="1">
      <alignment horizontal="center" vertical="center" wrapText="1"/>
    </xf>
    <xf numFmtId="0" fontId="31" fillId="0" borderId="53" xfId="4620" applyNumberFormat="1" applyFont="1" applyFill="1" applyBorder="1" applyAlignment="1">
      <alignment horizontal="center" vertical="center" wrapText="1"/>
    </xf>
    <xf numFmtId="0" fontId="31" fillId="0" borderId="19" xfId="4620" applyNumberFormat="1" applyFont="1" applyFill="1" applyBorder="1" applyAlignment="1">
      <alignment horizontal="center" vertical="center" wrapText="1"/>
    </xf>
    <xf numFmtId="0" fontId="130" fillId="0" borderId="32" xfId="4620" applyNumberFormat="1" applyFont="1" applyFill="1" applyBorder="1" applyAlignment="1">
      <alignment horizontal="left" vertical="center"/>
    </xf>
    <xf numFmtId="0" fontId="122" fillId="0" borderId="74" xfId="4620" applyNumberFormat="1" applyFont="1" applyFill="1" applyBorder="1" applyAlignment="1">
      <alignment horizontal="center" vertical="center" wrapText="1"/>
    </xf>
    <xf numFmtId="0" fontId="122" fillId="0" borderId="39" xfId="4620" applyNumberFormat="1" applyFont="1" applyFill="1" applyBorder="1" applyAlignment="1">
      <alignment horizontal="center" vertical="center" wrapText="1"/>
    </xf>
    <xf numFmtId="0" fontId="31" fillId="0" borderId="0" xfId="4620" applyNumberFormat="1" applyFont="1" applyFill="1" applyBorder="1" applyAlignment="1">
      <alignment horizontal="center" vertical="center"/>
    </xf>
    <xf numFmtId="2" fontId="131" fillId="0" borderId="12" xfId="4620" applyNumberFormat="1" applyFont="1" applyFill="1" applyBorder="1" applyAlignment="1">
      <alignment horizontal="center" vertical="center" wrapText="1"/>
    </xf>
    <xf numFmtId="2" fontId="131" fillId="0" borderId="20" xfId="4620" applyNumberFormat="1" applyFont="1" applyFill="1" applyBorder="1" applyAlignment="1">
      <alignment horizontal="center" vertical="center" wrapText="1"/>
    </xf>
    <xf numFmtId="2" fontId="131" fillId="0" borderId="21" xfId="4620" applyNumberFormat="1" applyFont="1" applyFill="1" applyBorder="1" applyAlignment="1">
      <alignment horizontal="center" vertical="center" wrapText="1"/>
    </xf>
    <xf numFmtId="0" fontId="131" fillId="0" borderId="12" xfId="4620" applyFont="1" applyFill="1" applyBorder="1" applyAlignment="1">
      <alignment horizontal="center" vertical="center" wrapText="1"/>
    </xf>
    <xf numFmtId="0" fontId="127" fillId="0" borderId="0" xfId="3104" applyFont="1" applyAlignment="1">
      <alignment horizontal="center"/>
    </xf>
    <xf numFmtId="0" fontId="134" fillId="39" borderId="75" xfId="4620" applyFont="1" applyFill="1" applyBorder="1" applyAlignment="1">
      <alignment horizontal="center" vertical="center" wrapText="1" readingOrder="1"/>
    </xf>
    <xf numFmtId="0" fontId="134" fillId="39" borderId="79" xfId="4620" applyFont="1" applyFill="1" applyBorder="1" applyAlignment="1">
      <alignment horizontal="center" vertical="center" wrapText="1" readingOrder="1"/>
    </xf>
    <xf numFmtId="0" fontId="134" fillId="39" borderId="76" xfId="4620" applyFont="1" applyFill="1" applyBorder="1" applyAlignment="1">
      <alignment horizontal="center" vertical="center" wrapText="1" readingOrder="1"/>
    </xf>
    <xf numFmtId="0" fontId="134" fillId="39" borderId="77" xfId="4620" applyFont="1" applyFill="1" applyBorder="1" applyAlignment="1">
      <alignment horizontal="center" vertical="center" wrapText="1" readingOrder="1"/>
    </xf>
    <xf numFmtId="0" fontId="134" fillId="39" borderId="78" xfId="4620" applyFont="1" applyFill="1" applyBorder="1" applyAlignment="1">
      <alignment horizontal="center" vertical="center" wrapText="1" readingOrder="1"/>
    </xf>
    <xf numFmtId="0" fontId="1" fillId="0" borderId="30" xfId="4560" applyFont="1" applyBorder="1" applyAlignment="1">
      <alignment horizontal="center"/>
    </xf>
    <xf numFmtId="0" fontId="3" fillId="0" borderId="31" xfId="4560" applyBorder="1" applyAlignment="1">
      <alignment horizontal="center"/>
    </xf>
  </cellXfs>
  <cellStyles count="5640">
    <cellStyle name="??                          " xfId="1"/>
    <cellStyle name="??                           2" xfId="4807"/>
    <cellStyle name="???? [0.00]_PRODUCT DETAIL Q1" xfId="2"/>
    <cellStyle name="????_PRODUCT DETAIL Q1" xfId="3"/>
    <cellStyle name="???_HOBONG" xfId="4"/>
    <cellStyle name="??_(????)??????" xfId="5"/>
    <cellStyle name="•W?€_G7ATD" xfId="6"/>
    <cellStyle name="•W€_G7ATD" xfId="7"/>
    <cellStyle name="20% - Accent1 10" xfId="8"/>
    <cellStyle name="20% - Accent1 10 2" xfId="9"/>
    <cellStyle name="20% - Accent1 10 3" xfId="10"/>
    <cellStyle name="20% - Accent1 11" xfId="11"/>
    <cellStyle name="20% - Accent1 11 2" xfId="12"/>
    <cellStyle name="20% - Accent1 11 3" xfId="13"/>
    <cellStyle name="20% - Accent1 12" xfId="14"/>
    <cellStyle name="20% - Accent1 12 2" xfId="15"/>
    <cellStyle name="20% - Accent1 12 3" xfId="16"/>
    <cellStyle name="20% - Accent1 13" xfId="17"/>
    <cellStyle name="20% - Accent1 13 2" xfId="18"/>
    <cellStyle name="20% - Accent1 13 3" xfId="19"/>
    <cellStyle name="20% - Accent1 14" xfId="20"/>
    <cellStyle name="20% - Accent1 14 2" xfId="21"/>
    <cellStyle name="20% - Accent1 14 3" xfId="22"/>
    <cellStyle name="20% - Accent1 15" xfId="23"/>
    <cellStyle name="20% - Accent1 15 2" xfId="24"/>
    <cellStyle name="20% - Accent1 15 3" xfId="25"/>
    <cellStyle name="20% - Accent1 16" xfId="26"/>
    <cellStyle name="20% - Accent1 16 2" xfId="27"/>
    <cellStyle name="20% - Accent1 16 3" xfId="28"/>
    <cellStyle name="20% - Accent1 17" xfId="29"/>
    <cellStyle name="20% - Accent1 17 2" xfId="30"/>
    <cellStyle name="20% - Accent1 17 3" xfId="31"/>
    <cellStyle name="20% - Accent1 18" xfId="32"/>
    <cellStyle name="20% - Accent1 18 2" xfId="33"/>
    <cellStyle name="20% - Accent1 18 3" xfId="34"/>
    <cellStyle name="20% - Accent1 19" xfId="35"/>
    <cellStyle name="20% - Accent1 19 2" xfId="36"/>
    <cellStyle name="20% - Accent1 19 3" xfId="37"/>
    <cellStyle name="20% - Accent1 2" xfId="38"/>
    <cellStyle name="20% - Accent1 2 2" xfId="39"/>
    <cellStyle name="20% - Accent1 2 3" xfId="40"/>
    <cellStyle name="20% - Accent1 20" xfId="41"/>
    <cellStyle name="20% - Accent1 20 2" xfId="42"/>
    <cellStyle name="20% - Accent1 20 3" xfId="43"/>
    <cellStyle name="20% - Accent1 21" xfId="44"/>
    <cellStyle name="20% - Accent1 21 2" xfId="45"/>
    <cellStyle name="20% - Accent1 21 3" xfId="46"/>
    <cellStyle name="20% - Accent1 22" xfId="47"/>
    <cellStyle name="20% - Accent1 22 2" xfId="48"/>
    <cellStyle name="20% - Accent1 22 3" xfId="49"/>
    <cellStyle name="20% - Accent1 23" xfId="50"/>
    <cellStyle name="20% - Accent1 23 2" xfId="51"/>
    <cellStyle name="20% - Accent1 23 3" xfId="52"/>
    <cellStyle name="20% - Accent1 24" xfId="53"/>
    <cellStyle name="20% - Accent1 24 2" xfId="54"/>
    <cellStyle name="20% - Accent1 24 3" xfId="55"/>
    <cellStyle name="20% - Accent1 25" xfId="56"/>
    <cellStyle name="20% - Accent1 25 2" xfId="57"/>
    <cellStyle name="20% - Accent1 25 3" xfId="58"/>
    <cellStyle name="20% - Accent1 26" xfId="59"/>
    <cellStyle name="20% - Accent1 26 2" xfId="60"/>
    <cellStyle name="20% - Accent1 26 3" xfId="61"/>
    <cellStyle name="20% - Accent1 27" xfId="62"/>
    <cellStyle name="20% - Accent1 27 2" xfId="63"/>
    <cellStyle name="20% - Accent1 27 3" xfId="64"/>
    <cellStyle name="20% - Accent1 28" xfId="65"/>
    <cellStyle name="20% - Accent1 28 2" xfId="66"/>
    <cellStyle name="20% - Accent1 28 3" xfId="67"/>
    <cellStyle name="20% - Accent1 29" xfId="68"/>
    <cellStyle name="20% - Accent1 29 2" xfId="69"/>
    <cellStyle name="20% - Accent1 29 3" xfId="70"/>
    <cellStyle name="20% - Accent1 3" xfId="71"/>
    <cellStyle name="20% - Accent1 3 2" xfId="72"/>
    <cellStyle name="20% - Accent1 3 3" xfId="73"/>
    <cellStyle name="20% - Accent1 30" xfId="74"/>
    <cellStyle name="20% - Accent1 30 2" xfId="75"/>
    <cellStyle name="20% - Accent1 30 3" xfId="76"/>
    <cellStyle name="20% - Accent1 31" xfId="77"/>
    <cellStyle name="20% - Accent1 31 2" xfId="78"/>
    <cellStyle name="20% - Accent1 31 3" xfId="79"/>
    <cellStyle name="20% - Accent1 32" xfId="3904"/>
    <cellStyle name="20% - Accent1 4" xfId="80"/>
    <cellStyle name="20% - Accent1 4 2" xfId="81"/>
    <cellStyle name="20% - Accent1 4 3" xfId="82"/>
    <cellStyle name="20% - Accent1 5" xfId="83"/>
    <cellStyle name="20% - Accent1 5 2" xfId="84"/>
    <cellStyle name="20% - Accent1 5 3" xfId="85"/>
    <cellStyle name="20% - Accent1 6" xfId="86"/>
    <cellStyle name="20% - Accent1 6 2" xfId="87"/>
    <cellStyle name="20% - Accent1 6 3" xfId="88"/>
    <cellStyle name="20% - Accent1 7" xfId="89"/>
    <cellStyle name="20% - Accent1 7 2" xfId="90"/>
    <cellStyle name="20% - Accent1 7 3" xfId="91"/>
    <cellStyle name="20% - Accent1 8" xfId="92"/>
    <cellStyle name="20% - Accent1 8 2" xfId="93"/>
    <cellStyle name="20% - Accent1 8 3" xfId="94"/>
    <cellStyle name="20% - Accent1 9" xfId="95"/>
    <cellStyle name="20% - Accent1 9 2" xfId="96"/>
    <cellStyle name="20% - Accent1 9 3" xfId="97"/>
    <cellStyle name="20% - Accent2 10" xfId="98"/>
    <cellStyle name="20% - Accent2 10 2" xfId="4561"/>
    <cellStyle name="20% - Accent2 11" xfId="99"/>
    <cellStyle name="20% - Accent2 11 2" xfId="4562"/>
    <cellStyle name="20% - Accent2 12" xfId="100"/>
    <cellStyle name="20% - Accent2 12 2" xfId="4563"/>
    <cellStyle name="20% - Accent2 13" xfId="101"/>
    <cellStyle name="20% - Accent2 13 2" xfId="4564"/>
    <cellStyle name="20% - Accent2 14" xfId="102"/>
    <cellStyle name="20% - Accent2 14 2" xfId="4565"/>
    <cellStyle name="20% - Accent2 15" xfId="103"/>
    <cellStyle name="20% - Accent2 15 2" xfId="4566"/>
    <cellStyle name="20% - Accent2 16" xfId="104"/>
    <cellStyle name="20% - Accent2 16 2" xfId="4567"/>
    <cellStyle name="20% - Accent2 17" xfId="105"/>
    <cellStyle name="20% - Accent2 17 2" xfId="4568"/>
    <cellStyle name="20% - Accent2 18" xfId="106"/>
    <cellStyle name="20% - Accent2 18 2" xfId="4569"/>
    <cellStyle name="20% - Accent2 19" xfId="107"/>
    <cellStyle name="20% - Accent2 19 2" xfId="4570"/>
    <cellStyle name="20% - Accent2 2" xfId="108"/>
    <cellStyle name="20% - Accent2 2 2" xfId="109"/>
    <cellStyle name="20% - Accent2 20" xfId="110"/>
    <cellStyle name="20% - Accent2 20 2" xfId="4571"/>
    <cellStyle name="20% - Accent2 21" xfId="111"/>
    <cellStyle name="20% - Accent2 21 2" xfId="4572"/>
    <cellStyle name="20% - Accent2 22" xfId="112"/>
    <cellStyle name="20% - Accent2 22 2" xfId="4573"/>
    <cellStyle name="20% - Accent2 23" xfId="113"/>
    <cellStyle name="20% - Accent2 23 2" xfId="4574"/>
    <cellStyle name="20% - Accent2 24" xfId="114"/>
    <cellStyle name="20% - Accent2 24 2" xfId="4575"/>
    <cellStyle name="20% - Accent2 25" xfId="115"/>
    <cellStyle name="20% - Accent2 25 2" xfId="4576"/>
    <cellStyle name="20% - Accent2 26" xfId="116"/>
    <cellStyle name="20% - Accent2 26 2" xfId="4577"/>
    <cellStyle name="20% - Accent2 27" xfId="117"/>
    <cellStyle name="20% - Accent2 27 2" xfId="4578"/>
    <cellStyle name="20% - Accent2 28" xfId="118"/>
    <cellStyle name="20% - Accent2 28 2" xfId="4579"/>
    <cellStyle name="20% - Accent2 29" xfId="119"/>
    <cellStyle name="20% - Accent2 29 2" xfId="4580"/>
    <cellStyle name="20% - Accent2 3" xfId="120"/>
    <cellStyle name="20% - Accent2 3 2" xfId="4581"/>
    <cellStyle name="20% - Accent2 30" xfId="121"/>
    <cellStyle name="20% - Accent2 30 2" xfId="4582"/>
    <cellStyle name="20% - Accent2 31" xfId="122"/>
    <cellStyle name="20% - Accent2 31 2" xfId="4583"/>
    <cellStyle name="20% - Accent2 4" xfId="123"/>
    <cellStyle name="20% - Accent2 4 2" xfId="4584"/>
    <cellStyle name="20% - Accent2 5" xfId="124"/>
    <cellStyle name="20% - Accent2 5 2" xfId="4585"/>
    <cellStyle name="20% - Accent2 6" xfId="125"/>
    <cellStyle name="20% - Accent2 6 2" xfId="4586"/>
    <cellStyle name="20% - Accent2 7" xfId="126"/>
    <cellStyle name="20% - Accent2 7 2" xfId="4587"/>
    <cellStyle name="20% - Accent2 8" xfId="127"/>
    <cellStyle name="20% - Accent2 8 2" xfId="4588"/>
    <cellStyle name="20% - Accent2 9" xfId="128"/>
    <cellStyle name="20% - Accent2 9 2" xfId="4589"/>
    <cellStyle name="20% - Accent3 10" xfId="129"/>
    <cellStyle name="20% - Accent3 10 2" xfId="130"/>
    <cellStyle name="20% - Accent3 10 3" xfId="131"/>
    <cellStyle name="20% - Accent3 11" xfId="132"/>
    <cellStyle name="20% - Accent3 11 2" xfId="133"/>
    <cellStyle name="20% - Accent3 11 3" xfId="134"/>
    <cellStyle name="20% - Accent3 12" xfId="135"/>
    <cellStyle name="20% - Accent3 12 2" xfId="136"/>
    <cellStyle name="20% - Accent3 12 3" xfId="137"/>
    <cellStyle name="20% - Accent3 13" xfId="138"/>
    <cellStyle name="20% - Accent3 13 2" xfId="139"/>
    <cellStyle name="20% - Accent3 13 3" xfId="140"/>
    <cellStyle name="20% - Accent3 14" xfId="141"/>
    <cellStyle name="20% - Accent3 14 2" xfId="142"/>
    <cellStyle name="20% - Accent3 14 3" xfId="143"/>
    <cellStyle name="20% - Accent3 15" xfId="144"/>
    <cellStyle name="20% - Accent3 15 2" xfId="145"/>
    <cellStyle name="20% - Accent3 15 3" xfId="146"/>
    <cellStyle name="20% - Accent3 16" xfId="147"/>
    <cellStyle name="20% - Accent3 16 2" xfId="148"/>
    <cellStyle name="20% - Accent3 16 3" xfId="149"/>
    <cellStyle name="20% - Accent3 17" xfId="150"/>
    <cellStyle name="20% - Accent3 17 2" xfId="151"/>
    <cellStyle name="20% - Accent3 17 3" xfId="152"/>
    <cellStyle name="20% - Accent3 18" xfId="153"/>
    <cellStyle name="20% - Accent3 18 2" xfId="154"/>
    <cellStyle name="20% - Accent3 18 3" xfId="155"/>
    <cellStyle name="20% - Accent3 19" xfId="156"/>
    <cellStyle name="20% - Accent3 19 2" xfId="157"/>
    <cellStyle name="20% - Accent3 19 3" xfId="158"/>
    <cellStyle name="20% - Accent3 2" xfId="159"/>
    <cellStyle name="20% - Accent3 2 2" xfId="160"/>
    <cellStyle name="20% - Accent3 2 3" xfId="161"/>
    <cellStyle name="20% - Accent3 20" xfId="162"/>
    <cellStyle name="20% - Accent3 20 2" xfId="163"/>
    <cellStyle name="20% - Accent3 20 3" xfId="164"/>
    <cellStyle name="20% - Accent3 21" xfId="165"/>
    <cellStyle name="20% - Accent3 21 2" xfId="166"/>
    <cellStyle name="20% - Accent3 21 3" xfId="167"/>
    <cellStyle name="20% - Accent3 22" xfId="168"/>
    <cellStyle name="20% - Accent3 22 2" xfId="169"/>
    <cellStyle name="20% - Accent3 22 3" xfId="170"/>
    <cellStyle name="20% - Accent3 23" xfId="171"/>
    <cellStyle name="20% - Accent3 23 2" xfId="172"/>
    <cellStyle name="20% - Accent3 23 3" xfId="173"/>
    <cellStyle name="20% - Accent3 24" xfId="174"/>
    <cellStyle name="20% - Accent3 24 2" xfId="175"/>
    <cellStyle name="20% - Accent3 24 3" xfId="176"/>
    <cellStyle name="20% - Accent3 25" xfId="177"/>
    <cellStyle name="20% - Accent3 25 2" xfId="178"/>
    <cellStyle name="20% - Accent3 25 3" xfId="179"/>
    <cellStyle name="20% - Accent3 26" xfId="180"/>
    <cellStyle name="20% - Accent3 26 2" xfId="181"/>
    <cellStyle name="20% - Accent3 26 3" xfId="182"/>
    <cellStyle name="20% - Accent3 27" xfId="183"/>
    <cellStyle name="20% - Accent3 27 2" xfId="184"/>
    <cellStyle name="20% - Accent3 27 3" xfId="185"/>
    <cellStyle name="20% - Accent3 28" xfId="186"/>
    <cellStyle name="20% - Accent3 28 2" xfId="187"/>
    <cellStyle name="20% - Accent3 28 3" xfId="188"/>
    <cellStyle name="20% - Accent3 29" xfId="189"/>
    <cellStyle name="20% - Accent3 29 2" xfId="190"/>
    <cellStyle name="20% - Accent3 29 3" xfId="191"/>
    <cellStyle name="20% - Accent3 3" xfId="192"/>
    <cellStyle name="20% - Accent3 3 2" xfId="193"/>
    <cellStyle name="20% - Accent3 3 3" xfId="194"/>
    <cellStyle name="20% - Accent3 30" xfId="195"/>
    <cellStyle name="20% - Accent3 30 2" xfId="196"/>
    <cellStyle name="20% - Accent3 30 3" xfId="197"/>
    <cellStyle name="20% - Accent3 31" xfId="198"/>
    <cellStyle name="20% - Accent3 31 2" xfId="199"/>
    <cellStyle name="20% - Accent3 31 3" xfId="200"/>
    <cellStyle name="20% - Accent3 32" xfId="3905"/>
    <cellStyle name="20% - Accent3 4" xfId="201"/>
    <cellStyle name="20% - Accent3 4 2" xfId="202"/>
    <cellStyle name="20% - Accent3 4 3" xfId="203"/>
    <cellStyle name="20% - Accent3 5" xfId="204"/>
    <cellStyle name="20% - Accent3 5 2" xfId="205"/>
    <cellStyle name="20% - Accent3 5 3" xfId="206"/>
    <cellStyle name="20% - Accent3 6" xfId="207"/>
    <cellStyle name="20% - Accent3 6 2" xfId="208"/>
    <cellStyle name="20% - Accent3 6 3" xfId="209"/>
    <cellStyle name="20% - Accent3 7" xfId="210"/>
    <cellStyle name="20% - Accent3 7 2" xfId="211"/>
    <cellStyle name="20% - Accent3 7 3" xfId="212"/>
    <cellStyle name="20% - Accent3 8" xfId="213"/>
    <cellStyle name="20% - Accent3 8 2" xfId="214"/>
    <cellStyle name="20% - Accent3 8 3" xfId="215"/>
    <cellStyle name="20% - Accent3 9" xfId="216"/>
    <cellStyle name="20% - Accent3 9 2" xfId="217"/>
    <cellStyle name="20% - Accent3 9 3" xfId="218"/>
    <cellStyle name="20% - Accent4 10" xfId="219"/>
    <cellStyle name="20% - Accent4 10 2" xfId="220"/>
    <cellStyle name="20% - Accent4 10 3" xfId="221"/>
    <cellStyle name="20% - Accent4 11" xfId="222"/>
    <cellStyle name="20% - Accent4 11 2" xfId="223"/>
    <cellStyle name="20% - Accent4 11 3" xfId="224"/>
    <cellStyle name="20% - Accent4 12" xfId="225"/>
    <cellStyle name="20% - Accent4 12 2" xfId="226"/>
    <cellStyle name="20% - Accent4 12 3" xfId="227"/>
    <cellStyle name="20% - Accent4 13" xfId="228"/>
    <cellStyle name="20% - Accent4 13 2" xfId="229"/>
    <cellStyle name="20% - Accent4 13 3" xfId="230"/>
    <cellStyle name="20% - Accent4 14" xfId="231"/>
    <cellStyle name="20% - Accent4 14 2" xfId="232"/>
    <cellStyle name="20% - Accent4 14 3" xfId="233"/>
    <cellStyle name="20% - Accent4 15" xfId="234"/>
    <cellStyle name="20% - Accent4 15 2" xfId="235"/>
    <cellStyle name="20% - Accent4 15 3" xfId="236"/>
    <cellStyle name="20% - Accent4 16" xfId="237"/>
    <cellStyle name="20% - Accent4 16 2" xfId="238"/>
    <cellStyle name="20% - Accent4 16 3" xfId="239"/>
    <cellStyle name="20% - Accent4 17" xfId="240"/>
    <cellStyle name="20% - Accent4 17 2" xfId="241"/>
    <cellStyle name="20% - Accent4 17 3" xfId="242"/>
    <cellStyle name="20% - Accent4 18" xfId="243"/>
    <cellStyle name="20% - Accent4 18 2" xfId="244"/>
    <cellStyle name="20% - Accent4 18 3" xfId="245"/>
    <cellStyle name="20% - Accent4 19" xfId="246"/>
    <cellStyle name="20% - Accent4 19 2" xfId="247"/>
    <cellStyle name="20% - Accent4 19 3" xfId="248"/>
    <cellStyle name="20% - Accent4 2" xfId="249"/>
    <cellStyle name="20% - Accent4 2 2" xfId="250"/>
    <cellStyle name="20% - Accent4 2 3" xfId="251"/>
    <cellStyle name="20% - Accent4 20" xfId="252"/>
    <cellStyle name="20% - Accent4 20 2" xfId="253"/>
    <cellStyle name="20% - Accent4 20 3" xfId="254"/>
    <cellStyle name="20% - Accent4 21" xfId="255"/>
    <cellStyle name="20% - Accent4 21 2" xfId="256"/>
    <cellStyle name="20% - Accent4 21 3" xfId="257"/>
    <cellStyle name="20% - Accent4 22" xfId="258"/>
    <cellStyle name="20% - Accent4 22 2" xfId="259"/>
    <cellStyle name="20% - Accent4 22 3" xfId="260"/>
    <cellStyle name="20% - Accent4 23" xfId="261"/>
    <cellStyle name="20% - Accent4 23 2" xfId="262"/>
    <cellStyle name="20% - Accent4 23 3" xfId="263"/>
    <cellStyle name="20% - Accent4 24" xfId="264"/>
    <cellStyle name="20% - Accent4 24 2" xfId="265"/>
    <cellStyle name="20% - Accent4 24 3" xfId="266"/>
    <cellStyle name="20% - Accent4 25" xfId="267"/>
    <cellStyle name="20% - Accent4 25 2" xfId="268"/>
    <cellStyle name="20% - Accent4 25 3" xfId="269"/>
    <cellStyle name="20% - Accent4 26" xfId="270"/>
    <cellStyle name="20% - Accent4 26 2" xfId="271"/>
    <cellStyle name="20% - Accent4 26 3" xfId="272"/>
    <cellStyle name="20% - Accent4 27" xfId="273"/>
    <cellStyle name="20% - Accent4 27 2" xfId="274"/>
    <cellStyle name="20% - Accent4 27 3" xfId="275"/>
    <cellStyle name="20% - Accent4 28" xfId="276"/>
    <cellStyle name="20% - Accent4 28 2" xfId="277"/>
    <cellStyle name="20% - Accent4 28 3" xfId="278"/>
    <cellStyle name="20% - Accent4 29" xfId="279"/>
    <cellStyle name="20% - Accent4 29 2" xfId="280"/>
    <cellStyle name="20% - Accent4 29 3" xfId="281"/>
    <cellStyle name="20% - Accent4 3" xfId="282"/>
    <cellStyle name="20% - Accent4 3 2" xfId="283"/>
    <cellStyle name="20% - Accent4 3 3" xfId="284"/>
    <cellStyle name="20% - Accent4 30" xfId="285"/>
    <cellStyle name="20% - Accent4 30 2" xfId="286"/>
    <cellStyle name="20% - Accent4 30 3" xfId="287"/>
    <cellStyle name="20% - Accent4 31" xfId="288"/>
    <cellStyle name="20% - Accent4 31 2" xfId="289"/>
    <cellStyle name="20% - Accent4 31 3" xfId="290"/>
    <cellStyle name="20% - Accent4 32" xfId="3906"/>
    <cellStyle name="20% - Accent4 4" xfId="291"/>
    <cellStyle name="20% - Accent4 4 2" xfId="292"/>
    <cellStyle name="20% - Accent4 4 3" xfId="293"/>
    <cellStyle name="20% - Accent4 5" xfId="294"/>
    <cellStyle name="20% - Accent4 5 2" xfId="295"/>
    <cellStyle name="20% - Accent4 5 3" xfId="296"/>
    <cellStyle name="20% - Accent4 6" xfId="297"/>
    <cellStyle name="20% - Accent4 6 2" xfId="298"/>
    <cellStyle name="20% - Accent4 6 3" xfId="299"/>
    <cellStyle name="20% - Accent4 7" xfId="300"/>
    <cellStyle name="20% - Accent4 7 2" xfId="301"/>
    <cellStyle name="20% - Accent4 7 3" xfId="302"/>
    <cellStyle name="20% - Accent4 8" xfId="303"/>
    <cellStyle name="20% - Accent4 8 2" xfId="304"/>
    <cellStyle name="20% - Accent4 8 3" xfId="305"/>
    <cellStyle name="20% - Accent4 9" xfId="306"/>
    <cellStyle name="20% - Accent4 9 2" xfId="307"/>
    <cellStyle name="20% - Accent4 9 3" xfId="308"/>
    <cellStyle name="20% - Accent5 10" xfId="309"/>
    <cellStyle name="20% - Accent5 10 2" xfId="310"/>
    <cellStyle name="20% - Accent5 10 3" xfId="311"/>
    <cellStyle name="20% - Accent5 11" xfId="312"/>
    <cellStyle name="20% - Accent5 11 2" xfId="313"/>
    <cellStyle name="20% - Accent5 11 3" xfId="314"/>
    <cellStyle name="20% - Accent5 12" xfId="315"/>
    <cellStyle name="20% - Accent5 12 2" xfId="316"/>
    <cellStyle name="20% - Accent5 12 3" xfId="317"/>
    <cellStyle name="20% - Accent5 13" xfId="318"/>
    <cellStyle name="20% - Accent5 13 2" xfId="319"/>
    <cellStyle name="20% - Accent5 13 3" xfId="320"/>
    <cellStyle name="20% - Accent5 14" xfId="321"/>
    <cellStyle name="20% - Accent5 14 2" xfId="322"/>
    <cellStyle name="20% - Accent5 14 3" xfId="323"/>
    <cellStyle name="20% - Accent5 15" xfId="324"/>
    <cellStyle name="20% - Accent5 15 2" xfId="325"/>
    <cellStyle name="20% - Accent5 15 3" xfId="326"/>
    <cellStyle name="20% - Accent5 16" xfId="327"/>
    <cellStyle name="20% - Accent5 16 2" xfId="328"/>
    <cellStyle name="20% - Accent5 16 3" xfId="329"/>
    <cellStyle name="20% - Accent5 17" xfId="330"/>
    <cellStyle name="20% - Accent5 17 2" xfId="331"/>
    <cellStyle name="20% - Accent5 17 3" xfId="332"/>
    <cellStyle name="20% - Accent5 18" xfId="333"/>
    <cellStyle name="20% - Accent5 18 2" xfId="334"/>
    <cellStyle name="20% - Accent5 18 3" xfId="335"/>
    <cellStyle name="20% - Accent5 19" xfId="336"/>
    <cellStyle name="20% - Accent5 19 2" xfId="337"/>
    <cellStyle name="20% - Accent5 19 3" xfId="338"/>
    <cellStyle name="20% - Accent5 2" xfId="339"/>
    <cellStyle name="20% - Accent5 2 2" xfId="340"/>
    <cellStyle name="20% - Accent5 2 3" xfId="341"/>
    <cellStyle name="20% - Accent5 20" xfId="342"/>
    <cellStyle name="20% - Accent5 20 2" xfId="343"/>
    <cellStyle name="20% - Accent5 20 3" xfId="344"/>
    <cellStyle name="20% - Accent5 21" xfId="345"/>
    <cellStyle name="20% - Accent5 21 2" xfId="346"/>
    <cellStyle name="20% - Accent5 21 3" xfId="347"/>
    <cellStyle name="20% - Accent5 22" xfId="348"/>
    <cellStyle name="20% - Accent5 22 2" xfId="349"/>
    <cellStyle name="20% - Accent5 22 3" xfId="350"/>
    <cellStyle name="20% - Accent5 23" xfId="351"/>
    <cellStyle name="20% - Accent5 23 2" xfId="352"/>
    <cellStyle name="20% - Accent5 23 3" xfId="353"/>
    <cellStyle name="20% - Accent5 24" xfId="354"/>
    <cellStyle name="20% - Accent5 24 2" xfId="355"/>
    <cellStyle name="20% - Accent5 24 3" xfId="356"/>
    <cellStyle name="20% - Accent5 25" xfId="357"/>
    <cellStyle name="20% - Accent5 25 2" xfId="358"/>
    <cellStyle name="20% - Accent5 25 3" xfId="359"/>
    <cellStyle name="20% - Accent5 26" xfId="360"/>
    <cellStyle name="20% - Accent5 26 2" xfId="361"/>
    <cellStyle name="20% - Accent5 26 3" xfId="362"/>
    <cellStyle name="20% - Accent5 27" xfId="363"/>
    <cellStyle name="20% - Accent5 27 2" xfId="364"/>
    <cellStyle name="20% - Accent5 27 3" xfId="365"/>
    <cellStyle name="20% - Accent5 28" xfId="366"/>
    <cellStyle name="20% - Accent5 28 2" xfId="367"/>
    <cellStyle name="20% - Accent5 28 3" xfId="368"/>
    <cellStyle name="20% - Accent5 29" xfId="369"/>
    <cellStyle name="20% - Accent5 29 2" xfId="370"/>
    <cellStyle name="20% - Accent5 29 3" xfId="371"/>
    <cellStyle name="20% - Accent5 3" xfId="372"/>
    <cellStyle name="20% - Accent5 3 2" xfId="373"/>
    <cellStyle name="20% - Accent5 3 3" xfId="374"/>
    <cellStyle name="20% - Accent5 30" xfId="375"/>
    <cellStyle name="20% - Accent5 30 2" xfId="376"/>
    <cellStyle name="20% - Accent5 30 3" xfId="377"/>
    <cellStyle name="20% - Accent5 31" xfId="378"/>
    <cellStyle name="20% - Accent5 31 2" xfId="379"/>
    <cellStyle name="20% - Accent5 31 3" xfId="380"/>
    <cellStyle name="20% - Accent5 32" xfId="3907"/>
    <cellStyle name="20% - Accent5 4" xfId="381"/>
    <cellStyle name="20% - Accent5 4 2" xfId="382"/>
    <cellStyle name="20% - Accent5 4 3" xfId="383"/>
    <cellStyle name="20% - Accent5 5" xfId="384"/>
    <cellStyle name="20% - Accent5 5 2" xfId="385"/>
    <cellStyle name="20% - Accent5 5 3" xfId="386"/>
    <cellStyle name="20% - Accent5 6" xfId="387"/>
    <cellStyle name="20% - Accent5 6 2" xfId="388"/>
    <cellStyle name="20% - Accent5 6 3" xfId="389"/>
    <cellStyle name="20% - Accent5 7" xfId="390"/>
    <cellStyle name="20% - Accent5 7 2" xfId="391"/>
    <cellStyle name="20% - Accent5 7 3" xfId="392"/>
    <cellStyle name="20% - Accent5 8" xfId="393"/>
    <cellStyle name="20% - Accent5 8 2" xfId="394"/>
    <cellStyle name="20% - Accent5 8 3" xfId="395"/>
    <cellStyle name="20% - Accent5 9" xfId="396"/>
    <cellStyle name="20% - Accent5 9 2" xfId="397"/>
    <cellStyle name="20% - Accent5 9 3" xfId="398"/>
    <cellStyle name="20% - Accent6 10" xfId="399"/>
    <cellStyle name="20% - Accent6 10 2" xfId="400"/>
    <cellStyle name="20% - Accent6 10 3" xfId="401"/>
    <cellStyle name="20% - Accent6 11" xfId="402"/>
    <cellStyle name="20% - Accent6 11 2" xfId="403"/>
    <cellStyle name="20% - Accent6 11 3" xfId="404"/>
    <cellStyle name="20% - Accent6 12" xfId="405"/>
    <cellStyle name="20% - Accent6 12 2" xfId="406"/>
    <cellStyle name="20% - Accent6 12 3" xfId="407"/>
    <cellStyle name="20% - Accent6 13" xfId="408"/>
    <cellStyle name="20% - Accent6 13 2" xfId="409"/>
    <cellStyle name="20% - Accent6 13 3" xfId="410"/>
    <cellStyle name="20% - Accent6 14" xfId="411"/>
    <cellStyle name="20% - Accent6 14 2" xfId="412"/>
    <cellStyle name="20% - Accent6 14 3" xfId="413"/>
    <cellStyle name="20% - Accent6 15" xfId="414"/>
    <cellStyle name="20% - Accent6 15 2" xfId="415"/>
    <cellStyle name="20% - Accent6 15 3" xfId="416"/>
    <cellStyle name="20% - Accent6 16" xfId="417"/>
    <cellStyle name="20% - Accent6 16 2" xfId="418"/>
    <cellStyle name="20% - Accent6 16 3" xfId="419"/>
    <cellStyle name="20% - Accent6 17" xfId="420"/>
    <cellStyle name="20% - Accent6 17 2" xfId="421"/>
    <cellStyle name="20% - Accent6 17 3" xfId="422"/>
    <cellStyle name="20% - Accent6 18" xfId="423"/>
    <cellStyle name="20% - Accent6 18 2" xfId="424"/>
    <cellStyle name="20% - Accent6 18 3" xfId="425"/>
    <cellStyle name="20% - Accent6 19" xfId="426"/>
    <cellStyle name="20% - Accent6 19 2" xfId="427"/>
    <cellStyle name="20% - Accent6 19 3" xfId="428"/>
    <cellStyle name="20% - Accent6 2" xfId="429"/>
    <cellStyle name="20% - Accent6 2 2" xfId="430"/>
    <cellStyle name="20% - Accent6 2 3" xfId="431"/>
    <cellStyle name="20% - Accent6 20" xfId="432"/>
    <cellStyle name="20% - Accent6 20 2" xfId="433"/>
    <cellStyle name="20% - Accent6 20 3" xfId="434"/>
    <cellStyle name="20% - Accent6 21" xfId="435"/>
    <cellStyle name="20% - Accent6 21 2" xfId="436"/>
    <cellStyle name="20% - Accent6 21 3" xfId="437"/>
    <cellStyle name="20% - Accent6 22" xfId="438"/>
    <cellStyle name="20% - Accent6 22 2" xfId="439"/>
    <cellStyle name="20% - Accent6 22 3" xfId="440"/>
    <cellStyle name="20% - Accent6 23" xfId="441"/>
    <cellStyle name="20% - Accent6 23 2" xfId="442"/>
    <cellStyle name="20% - Accent6 23 3" xfId="443"/>
    <cellStyle name="20% - Accent6 24" xfId="444"/>
    <cellStyle name="20% - Accent6 24 2" xfId="445"/>
    <cellStyle name="20% - Accent6 24 3" xfId="446"/>
    <cellStyle name="20% - Accent6 25" xfId="447"/>
    <cellStyle name="20% - Accent6 25 2" xfId="448"/>
    <cellStyle name="20% - Accent6 25 3" xfId="449"/>
    <cellStyle name="20% - Accent6 26" xfId="450"/>
    <cellStyle name="20% - Accent6 26 2" xfId="451"/>
    <cellStyle name="20% - Accent6 26 3" xfId="452"/>
    <cellStyle name="20% - Accent6 27" xfId="453"/>
    <cellStyle name="20% - Accent6 27 2" xfId="454"/>
    <cellStyle name="20% - Accent6 27 3" xfId="455"/>
    <cellStyle name="20% - Accent6 28" xfId="456"/>
    <cellStyle name="20% - Accent6 28 2" xfId="457"/>
    <cellStyle name="20% - Accent6 28 3" xfId="458"/>
    <cellStyle name="20% - Accent6 29" xfId="459"/>
    <cellStyle name="20% - Accent6 29 2" xfId="460"/>
    <cellStyle name="20% - Accent6 29 3" xfId="461"/>
    <cellStyle name="20% - Accent6 3" xfId="462"/>
    <cellStyle name="20% - Accent6 3 2" xfId="463"/>
    <cellStyle name="20% - Accent6 3 3" xfId="464"/>
    <cellStyle name="20% - Accent6 30" xfId="465"/>
    <cellStyle name="20% - Accent6 30 2" xfId="466"/>
    <cellStyle name="20% - Accent6 30 3" xfId="467"/>
    <cellStyle name="20% - Accent6 31" xfId="468"/>
    <cellStyle name="20% - Accent6 31 2" xfId="469"/>
    <cellStyle name="20% - Accent6 31 3" xfId="470"/>
    <cellStyle name="20% - Accent6 32" xfId="3908"/>
    <cellStyle name="20% - Accent6 4" xfId="471"/>
    <cellStyle name="20% - Accent6 4 2" xfId="472"/>
    <cellStyle name="20% - Accent6 4 3" xfId="473"/>
    <cellStyle name="20% - Accent6 5" xfId="474"/>
    <cellStyle name="20% - Accent6 5 2" xfId="475"/>
    <cellStyle name="20% - Accent6 5 3" xfId="476"/>
    <cellStyle name="20% - Accent6 6" xfId="477"/>
    <cellStyle name="20% - Accent6 6 2" xfId="478"/>
    <cellStyle name="20% - Accent6 6 3" xfId="479"/>
    <cellStyle name="20% - Accent6 7" xfId="480"/>
    <cellStyle name="20% - Accent6 7 2" xfId="481"/>
    <cellStyle name="20% - Accent6 7 3" xfId="482"/>
    <cellStyle name="20% - Accent6 8" xfId="483"/>
    <cellStyle name="20% - Accent6 8 2" xfId="484"/>
    <cellStyle name="20% - Accent6 8 3" xfId="485"/>
    <cellStyle name="20% - Accent6 9" xfId="486"/>
    <cellStyle name="20% - Accent6 9 2" xfId="487"/>
    <cellStyle name="20% - Accent6 9 3" xfId="488"/>
    <cellStyle name="40% - Accent1 10" xfId="489"/>
    <cellStyle name="40% - Accent1 10 2" xfId="490"/>
    <cellStyle name="40% - Accent1 10 3" xfId="491"/>
    <cellStyle name="40% - Accent1 11" xfId="492"/>
    <cellStyle name="40% - Accent1 11 2" xfId="493"/>
    <cellStyle name="40% - Accent1 11 3" xfId="494"/>
    <cellStyle name="40% - Accent1 12" xfId="495"/>
    <cellStyle name="40% - Accent1 12 2" xfId="496"/>
    <cellStyle name="40% - Accent1 12 3" xfId="497"/>
    <cellStyle name="40% - Accent1 13" xfId="498"/>
    <cellStyle name="40% - Accent1 13 2" xfId="499"/>
    <cellStyle name="40% - Accent1 13 3" xfId="500"/>
    <cellStyle name="40% - Accent1 14" xfId="501"/>
    <cellStyle name="40% - Accent1 14 2" xfId="502"/>
    <cellStyle name="40% - Accent1 14 3" xfId="503"/>
    <cellStyle name="40% - Accent1 15" xfId="504"/>
    <cellStyle name="40% - Accent1 15 2" xfId="505"/>
    <cellStyle name="40% - Accent1 15 3" xfId="506"/>
    <cellStyle name="40% - Accent1 16" xfId="507"/>
    <cellStyle name="40% - Accent1 16 2" xfId="508"/>
    <cellStyle name="40% - Accent1 16 3" xfId="509"/>
    <cellStyle name="40% - Accent1 17" xfId="510"/>
    <cellStyle name="40% - Accent1 17 2" xfId="511"/>
    <cellStyle name="40% - Accent1 17 3" xfId="512"/>
    <cellStyle name="40% - Accent1 18" xfId="513"/>
    <cellStyle name="40% - Accent1 18 2" xfId="514"/>
    <cellStyle name="40% - Accent1 18 3" xfId="515"/>
    <cellStyle name="40% - Accent1 19" xfId="516"/>
    <cellStyle name="40% - Accent1 19 2" xfId="517"/>
    <cellStyle name="40% - Accent1 19 3" xfId="518"/>
    <cellStyle name="40% - Accent1 2" xfId="519"/>
    <cellStyle name="40% - Accent1 2 2" xfId="520"/>
    <cellStyle name="40% - Accent1 2 3" xfId="521"/>
    <cellStyle name="40% - Accent1 20" xfId="522"/>
    <cellStyle name="40% - Accent1 20 2" xfId="523"/>
    <cellStyle name="40% - Accent1 20 3" xfId="524"/>
    <cellStyle name="40% - Accent1 21" xfId="525"/>
    <cellStyle name="40% - Accent1 21 2" xfId="526"/>
    <cellStyle name="40% - Accent1 21 3" xfId="527"/>
    <cellStyle name="40% - Accent1 22" xfId="528"/>
    <cellStyle name="40% - Accent1 22 2" xfId="529"/>
    <cellStyle name="40% - Accent1 22 3" xfId="530"/>
    <cellStyle name="40% - Accent1 23" xfId="531"/>
    <cellStyle name="40% - Accent1 23 2" xfId="532"/>
    <cellStyle name="40% - Accent1 23 3" xfId="533"/>
    <cellStyle name="40% - Accent1 24" xfId="534"/>
    <cellStyle name="40% - Accent1 24 2" xfId="535"/>
    <cellStyle name="40% - Accent1 24 3" xfId="536"/>
    <cellStyle name="40% - Accent1 25" xfId="537"/>
    <cellStyle name="40% - Accent1 25 2" xfId="538"/>
    <cellStyle name="40% - Accent1 25 3" xfId="539"/>
    <cellStyle name="40% - Accent1 26" xfId="540"/>
    <cellStyle name="40% - Accent1 26 2" xfId="541"/>
    <cellStyle name="40% - Accent1 26 3" xfId="542"/>
    <cellStyle name="40% - Accent1 27" xfId="543"/>
    <cellStyle name="40% - Accent1 27 2" xfId="544"/>
    <cellStyle name="40% - Accent1 27 3" xfId="545"/>
    <cellStyle name="40% - Accent1 28" xfId="546"/>
    <cellStyle name="40% - Accent1 28 2" xfId="547"/>
    <cellStyle name="40% - Accent1 28 3" xfId="548"/>
    <cellStyle name="40% - Accent1 29" xfId="549"/>
    <cellStyle name="40% - Accent1 29 2" xfId="550"/>
    <cellStyle name="40% - Accent1 29 3" xfId="551"/>
    <cellStyle name="40% - Accent1 3" xfId="552"/>
    <cellStyle name="40% - Accent1 3 2" xfId="553"/>
    <cellStyle name="40% - Accent1 3 3" xfId="554"/>
    <cellStyle name="40% - Accent1 30" xfId="555"/>
    <cellStyle name="40% - Accent1 30 2" xfId="556"/>
    <cellStyle name="40% - Accent1 30 3" xfId="557"/>
    <cellStyle name="40% - Accent1 31" xfId="558"/>
    <cellStyle name="40% - Accent1 31 2" xfId="559"/>
    <cellStyle name="40% - Accent1 31 3" xfId="560"/>
    <cellStyle name="40% - Accent1 32" xfId="3909"/>
    <cellStyle name="40% - Accent1 4" xfId="561"/>
    <cellStyle name="40% - Accent1 4 2" xfId="562"/>
    <cellStyle name="40% - Accent1 4 3" xfId="563"/>
    <cellStyle name="40% - Accent1 5" xfId="564"/>
    <cellStyle name="40% - Accent1 5 2" xfId="565"/>
    <cellStyle name="40% - Accent1 5 3" xfId="566"/>
    <cellStyle name="40% - Accent1 6" xfId="567"/>
    <cellStyle name="40% - Accent1 6 2" xfId="568"/>
    <cellStyle name="40% - Accent1 6 3" xfId="569"/>
    <cellStyle name="40% - Accent1 7" xfId="570"/>
    <cellStyle name="40% - Accent1 7 2" xfId="571"/>
    <cellStyle name="40% - Accent1 7 3" xfId="572"/>
    <cellStyle name="40% - Accent1 8" xfId="573"/>
    <cellStyle name="40% - Accent1 8 2" xfId="574"/>
    <cellStyle name="40% - Accent1 8 3" xfId="575"/>
    <cellStyle name="40% - Accent1 9" xfId="576"/>
    <cellStyle name="40% - Accent1 9 2" xfId="577"/>
    <cellStyle name="40% - Accent1 9 3" xfId="578"/>
    <cellStyle name="40% - Accent2 10" xfId="579"/>
    <cellStyle name="40% - Accent2 10 2" xfId="580"/>
    <cellStyle name="40% - Accent2 10 3" xfId="581"/>
    <cellStyle name="40% - Accent2 11" xfId="582"/>
    <cellStyle name="40% - Accent2 11 2" xfId="583"/>
    <cellStyle name="40% - Accent2 11 3" xfId="584"/>
    <cellStyle name="40% - Accent2 12" xfId="585"/>
    <cellStyle name="40% - Accent2 12 2" xfId="586"/>
    <cellStyle name="40% - Accent2 12 3" xfId="587"/>
    <cellStyle name="40% - Accent2 13" xfId="588"/>
    <cellStyle name="40% - Accent2 13 2" xfId="589"/>
    <cellStyle name="40% - Accent2 13 3" xfId="590"/>
    <cellStyle name="40% - Accent2 14" xfId="591"/>
    <cellStyle name="40% - Accent2 14 2" xfId="592"/>
    <cellStyle name="40% - Accent2 14 3" xfId="593"/>
    <cellStyle name="40% - Accent2 15" xfId="594"/>
    <cellStyle name="40% - Accent2 15 2" xfId="595"/>
    <cellStyle name="40% - Accent2 15 3" xfId="596"/>
    <cellStyle name="40% - Accent2 16" xfId="597"/>
    <cellStyle name="40% - Accent2 16 2" xfId="598"/>
    <cellStyle name="40% - Accent2 16 3" xfId="599"/>
    <cellStyle name="40% - Accent2 17" xfId="600"/>
    <cellStyle name="40% - Accent2 17 2" xfId="601"/>
    <cellStyle name="40% - Accent2 17 3" xfId="602"/>
    <cellStyle name="40% - Accent2 18" xfId="603"/>
    <cellStyle name="40% - Accent2 18 2" xfId="604"/>
    <cellStyle name="40% - Accent2 18 3" xfId="605"/>
    <cellStyle name="40% - Accent2 19" xfId="606"/>
    <cellStyle name="40% - Accent2 19 2" xfId="607"/>
    <cellStyle name="40% - Accent2 19 3" xfId="608"/>
    <cellStyle name="40% - Accent2 2" xfId="609"/>
    <cellStyle name="40% - Accent2 2 2" xfId="610"/>
    <cellStyle name="40% - Accent2 2 3" xfId="611"/>
    <cellStyle name="40% - Accent2 20" xfId="612"/>
    <cellStyle name="40% - Accent2 20 2" xfId="613"/>
    <cellStyle name="40% - Accent2 20 3" xfId="614"/>
    <cellStyle name="40% - Accent2 21" xfId="615"/>
    <cellStyle name="40% - Accent2 21 2" xfId="616"/>
    <cellStyle name="40% - Accent2 21 3" xfId="617"/>
    <cellStyle name="40% - Accent2 22" xfId="618"/>
    <cellStyle name="40% - Accent2 22 2" xfId="619"/>
    <cellStyle name="40% - Accent2 22 3" xfId="620"/>
    <cellStyle name="40% - Accent2 23" xfId="621"/>
    <cellStyle name="40% - Accent2 23 2" xfId="622"/>
    <cellStyle name="40% - Accent2 23 3" xfId="623"/>
    <cellStyle name="40% - Accent2 24" xfId="624"/>
    <cellStyle name="40% - Accent2 24 2" xfId="625"/>
    <cellStyle name="40% - Accent2 24 3" xfId="626"/>
    <cellStyle name="40% - Accent2 25" xfId="627"/>
    <cellStyle name="40% - Accent2 25 2" xfId="628"/>
    <cellStyle name="40% - Accent2 25 3" xfId="629"/>
    <cellStyle name="40% - Accent2 26" xfId="630"/>
    <cellStyle name="40% - Accent2 26 2" xfId="631"/>
    <cellStyle name="40% - Accent2 26 3" xfId="632"/>
    <cellStyle name="40% - Accent2 27" xfId="633"/>
    <cellStyle name="40% - Accent2 27 2" xfId="634"/>
    <cellStyle name="40% - Accent2 27 3" xfId="635"/>
    <cellStyle name="40% - Accent2 28" xfId="636"/>
    <cellStyle name="40% - Accent2 28 2" xfId="637"/>
    <cellStyle name="40% - Accent2 28 3" xfId="638"/>
    <cellStyle name="40% - Accent2 29" xfId="639"/>
    <cellStyle name="40% - Accent2 29 2" xfId="640"/>
    <cellStyle name="40% - Accent2 29 3" xfId="641"/>
    <cellStyle name="40% - Accent2 3" xfId="642"/>
    <cellStyle name="40% - Accent2 3 2" xfId="643"/>
    <cellStyle name="40% - Accent2 3 3" xfId="644"/>
    <cellStyle name="40% - Accent2 30" xfId="645"/>
    <cellStyle name="40% - Accent2 30 2" xfId="646"/>
    <cellStyle name="40% - Accent2 30 3" xfId="647"/>
    <cellStyle name="40% - Accent2 31" xfId="648"/>
    <cellStyle name="40% - Accent2 31 2" xfId="649"/>
    <cellStyle name="40% - Accent2 31 3" xfId="650"/>
    <cellStyle name="40% - Accent2 32" xfId="3910"/>
    <cellStyle name="40% - Accent2 4" xfId="651"/>
    <cellStyle name="40% - Accent2 4 2" xfId="652"/>
    <cellStyle name="40% - Accent2 4 3" xfId="653"/>
    <cellStyle name="40% - Accent2 5" xfId="654"/>
    <cellStyle name="40% - Accent2 5 2" xfId="655"/>
    <cellStyle name="40% - Accent2 5 3" xfId="656"/>
    <cellStyle name="40% - Accent2 6" xfId="657"/>
    <cellStyle name="40% - Accent2 6 2" xfId="658"/>
    <cellStyle name="40% - Accent2 6 3" xfId="659"/>
    <cellStyle name="40% - Accent2 7" xfId="660"/>
    <cellStyle name="40% - Accent2 7 2" xfId="661"/>
    <cellStyle name="40% - Accent2 7 3" xfId="662"/>
    <cellStyle name="40% - Accent2 8" xfId="663"/>
    <cellStyle name="40% - Accent2 8 2" xfId="664"/>
    <cellStyle name="40% - Accent2 8 3" xfId="665"/>
    <cellStyle name="40% - Accent2 9" xfId="666"/>
    <cellStyle name="40% - Accent2 9 2" xfId="667"/>
    <cellStyle name="40% - Accent2 9 3" xfId="668"/>
    <cellStyle name="40% - Accent3 10" xfId="669"/>
    <cellStyle name="40% - Accent3 10 2" xfId="670"/>
    <cellStyle name="40% - Accent3 10 3" xfId="671"/>
    <cellStyle name="40% - Accent3 11" xfId="672"/>
    <cellStyle name="40% - Accent3 11 2" xfId="673"/>
    <cellStyle name="40% - Accent3 11 3" xfId="674"/>
    <cellStyle name="40% - Accent3 12" xfId="675"/>
    <cellStyle name="40% - Accent3 12 2" xfId="676"/>
    <cellStyle name="40% - Accent3 12 3" xfId="677"/>
    <cellStyle name="40% - Accent3 13" xfId="678"/>
    <cellStyle name="40% - Accent3 13 2" xfId="679"/>
    <cellStyle name="40% - Accent3 13 3" xfId="680"/>
    <cellStyle name="40% - Accent3 14" xfId="681"/>
    <cellStyle name="40% - Accent3 14 2" xfId="682"/>
    <cellStyle name="40% - Accent3 14 3" xfId="683"/>
    <cellStyle name="40% - Accent3 15" xfId="684"/>
    <cellStyle name="40% - Accent3 15 2" xfId="685"/>
    <cellStyle name="40% - Accent3 15 3" xfId="686"/>
    <cellStyle name="40% - Accent3 16" xfId="687"/>
    <cellStyle name="40% - Accent3 16 2" xfId="688"/>
    <cellStyle name="40% - Accent3 16 3" xfId="689"/>
    <cellStyle name="40% - Accent3 17" xfId="690"/>
    <cellStyle name="40% - Accent3 17 2" xfId="691"/>
    <cellStyle name="40% - Accent3 17 3" xfId="692"/>
    <cellStyle name="40% - Accent3 18" xfId="693"/>
    <cellStyle name="40% - Accent3 18 2" xfId="694"/>
    <cellStyle name="40% - Accent3 18 3" xfId="695"/>
    <cellStyle name="40% - Accent3 19" xfId="696"/>
    <cellStyle name="40% - Accent3 19 2" xfId="697"/>
    <cellStyle name="40% - Accent3 19 3" xfId="698"/>
    <cellStyle name="40% - Accent3 2" xfId="699"/>
    <cellStyle name="40% - Accent3 2 2" xfId="700"/>
    <cellStyle name="40% - Accent3 2 3" xfId="701"/>
    <cellStyle name="40% - Accent3 20" xfId="702"/>
    <cellStyle name="40% - Accent3 20 2" xfId="703"/>
    <cellStyle name="40% - Accent3 20 3" xfId="704"/>
    <cellStyle name="40% - Accent3 21" xfId="705"/>
    <cellStyle name="40% - Accent3 21 2" xfId="706"/>
    <cellStyle name="40% - Accent3 21 3" xfId="707"/>
    <cellStyle name="40% - Accent3 22" xfId="708"/>
    <cellStyle name="40% - Accent3 22 2" xfId="709"/>
    <cellStyle name="40% - Accent3 22 3" xfId="710"/>
    <cellStyle name="40% - Accent3 23" xfId="711"/>
    <cellStyle name="40% - Accent3 23 2" xfId="712"/>
    <cellStyle name="40% - Accent3 23 3" xfId="713"/>
    <cellStyle name="40% - Accent3 24" xfId="714"/>
    <cellStyle name="40% - Accent3 24 2" xfId="715"/>
    <cellStyle name="40% - Accent3 24 3" xfId="716"/>
    <cellStyle name="40% - Accent3 25" xfId="717"/>
    <cellStyle name="40% - Accent3 25 2" xfId="718"/>
    <cellStyle name="40% - Accent3 25 3" xfId="719"/>
    <cellStyle name="40% - Accent3 26" xfId="720"/>
    <cellStyle name="40% - Accent3 26 2" xfId="721"/>
    <cellStyle name="40% - Accent3 26 3" xfId="722"/>
    <cellStyle name="40% - Accent3 27" xfId="723"/>
    <cellStyle name="40% - Accent3 27 2" xfId="724"/>
    <cellStyle name="40% - Accent3 27 3" xfId="725"/>
    <cellStyle name="40% - Accent3 28" xfId="726"/>
    <cellStyle name="40% - Accent3 28 2" xfId="727"/>
    <cellStyle name="40% - Accent3 28 3" xfId="728"/>
    <cellStyle name="40% - Accent3 29" xfId="729"/>
    <cellStyle name="40% - Accent3 29 2" xfId="730"/>
    <cellStyle name="40% - Accent3 29 3" xfId="731"/>
    <cellStyle name="40% - Accent3 3" xfId="732"/>
    <cellStyle name="40% - Accent3 3 2" xfId="733"/>
    <cellStyle name="40% - Accent3 3 3" xfId="734"/>
    <cellStyle name="40% - Accent3 30" xfId="735"/>
    <cellStyle name="40% - Accent3 30 2" xfId="736"/>
    <cellStyle name="40% - Accent3 30 3" xfId="737"/>
    <cellStyle name="40% - Accent3 31" xfId="738"/>
    <cellStyle name="40% - Accent3 31 2" xfId="739"/>
    <cellStyle name="40% - Accent3 31 3" xfId="740"/>
    <cellStyle name="40% - Accent3 32" xfId="3911"/>
    <cellStyle name="40% - Accent3 4" xfId="741"/>
    <cellStyle name="40% - Accent3 4 2" xfId="742"/>
    <cellStyle name="40% - Accent3 4 3" xfId="743"/>
    <cellStyle name="40% - Accent3 5" xfId="744"/>
    <cellStyle name="40% - Accent3 5 2" xfId="745"/>
    <cellStyle name="40% - Accent3 5 3" xfId="746"/>
    <cellStyle name="40% - Accent3 6" xfId="747"/>
    <cellStyle name="40% - Accent3 6 2" xfId="748"/>
    <cellStyle name="40% - Accent3 6 3" xfId="749"/>
    <cellStyle name="40% - Accent3 7" xfId="750"/>
    <cellStyle name="40% - Accent3 7 2" xfId="751"/>
    <cellStyle name="40% - Accent3 7 3" xfId="752"/>
    <cellStyle name="40% - Accent3 8" xfId="753"/>
    <cellStyle name="40% - Accent3 8 2" xfId="754"/>
    <cellStyle name="40% - Accent3 8 3" xfId="755"/>
    <cellStyle name="40% - Accent3 9" xfId="756"/>
    <cellStyle name="40% - Accent3 9 2" xfId="757"/>
    <cellStyle name="40% - Accent3 9 3" xfId="758"/>
    <cellStyle name="40% - Accent4 10" xfId="759"/>
    <cellStyle name="40% - Accent4 10 2" xfId="760"/>
    <cellStyle name="40% - Accent4 10 3" xfId="761"/>
    <cellStyle name="40% - Accent4 11" xfId="762"/>
    <cellStyle name="40% - Accent4 11 2" xfId="763"/>
    <cellStyle name="40% - Accent4 11 3" xfId="764"/>
    <cellStyle name="40% - Accent4 12" xfId="765"/>
    <cellStyle name="40% - Accent4 12 2" xfId="766"/>
    <cellStyle name="40% - Accent4 12 3" xfId="767"/>
    <cellStyle name="40% - Accent4 13" xfId="768"/>
    <cellStyle name="40% - Accent4 13 2" xfId="769"/>
    <cellStyle name="40% - Accent4 13 3" xfId="770"/>
    <cellStyle name="40% - Accent4 14" xfId="771"/>
    <cellStyle name="40% - Accent4 14 2" xfId="772"/>
    <cellStyle name="40% - Accent4 14 3" xfId="773"/>
    <cellStyle name="40% - Accent4 15" xfId="774"/>
    <cellStyle name="40% - Accent4 15 2" xfId="775"/>
    <cellStyle name="40% - Accent4 15 3" xfId="776"/>
    <cellStyle name="40% - Accent4 16" xfId="777"/>
    <cellStyle name="40% - Accent4 16 2" xfId="778"/>
    <cellStyle name="40% - Accent4 16 3" xfId="779"/>
    <cellStyle name="40% - Accent4 17" xfId="780"/>
    <cellStyle name="40% - Accent4 17 2" xfId="781"/>
    <cellStyle name="40% - Accent4 17 3" xfId="782"/>
    <cellStyle name="40% - Accent4 18" xfId="783"/>
    <cellStyle name="40% - Accent4 18 2" xfId="784"/>
    <cellStyle name="40% - Accent4 18 3" xfId="785"/>
    <cellStyle name="40% - Accent4 19" xfId="786"/>
    <cellStyle name="40% - Accent4 19 2" xfId="787"/>
    <cellStyle name="40% - Accent4 19 3" xfId="788"/>
    <cellStyle name="40% - Accent4 2" xfId="789"/>
    <cellStyle name="40% - Accent4 2 2" xfId="790"/>
    <cellStyle name="40% - Accent4 2 3" xfId="791"/>
    <cellStyle name="40% - Accent4 20" xfId="792"/>
    <cellStyle name="40% - Accent4 20 2" xfId="793"/>
    <cellStyle name="40% - Accent4 20 3" xfId="794"/>
    <cellStyle name="40% - Accent4 21" xfId="795"/>
    <cellStyle name="40% - Accent4 21 2" xfId="796"/>
    <cellStyle name="40% - Accent4 21 3" xfId="797"/>
    <cellStyle name="40% - Accent4 22" xfId="798"/>
    <cellStyle name="40% - Accent4 22 2" xfId="799"/>
    <cellStyle name="40% - Accent4 22 3" xfId="800"/>
    <cellStyle name="40% - Accent4 23" xfId="801"/>
    <cellStyle name="40% - Accent4 23 2" xfId="802"/>
    <cellStyle name="40% - Accent4 23 3" xfId="803"/>
    <cellStyle name="40% - Accent4 24" xfId="804"/>
    <cellStyle name="40% - Accent4 24 2" xfId="805"/>
    <cellStyle name="40% - Accent4 24 3" xfId="806"/>
    <cellStyle name="40% - Accent4 25" xfId="807"/>
    <cellStyle name="40% - Accent4 25 2" xfId="808"/>
    <cellStyle name="40% - Accent4 25 3" xfId="809"/>
    <cellStyle name="40% - Accent4 26" xfId="810"/>
    <cellStyle name="40% - Accent4 26 2" xfId="811"/>
    <cellStyle name="40% - Accent4 26 3" xfId="812"/>
    <cellStyle name="40% - Accent4 27" xfId="813"/>
    <cellStyle name="40% - Accent4 27 2" xfId="814"/>
    <cellStyle name="40% - Accent4 27 3" xfId="815"/>
    <cellStyle name="40% - Accent4 28" xfId="816"/>
    <cellStyle name="40% - Accent4 28 2" xfId="817"/>
    <cellStyle name="40% - Accent4 28 3" xfId="818"/>
    <cellStyle name="40% - Accent4 29" xfId="819"/>
    <cellStyle name="40% - Accent4 29 2" xfId="820"/>
    <cellStyle name="40% - Accent4 29 3" xfId="821"/>
    <cellStyle name="40% - Accent4 3" xfId="822"/>
    <cellStyle name="40% - Accent4 3 2" xfId="823"/>
    <cellStyle name="40% - Accent4 3 3" xfId="824"/>
    <cellStyle name="40% - Accent4 30" xfId="825"/>
    <cellStyle name="40% - Accent4 30 2" xfId="826"/>
    <cellStyle name="40% - Accent4 30 3" xfId="827"/>
    <cellStyle name="40% - Accent4 31" xfId="828"/>
    <cellStyle name="40% - Accent4 31 2" xfId="829"/>
    <cellStyle name="40% - Accent4 31 3" xfId="830"/>
    <cellStyle name="40% - Accent4 32" xfId="3912"/>
    <cellStyle name="40% - Accent4 4" xfId="831"/>
    <cellStyle name="40% - Accent4 4 2" xfId="832"/>
    <cellStyle name="40% - Accent4 4 3" xfId="833"/>
    <cellStyle name="40% - Accent4 5" xfId="834"/>
    <cellStyle name="40% - Accent4 5 2" xfId="835"/>
    <cellStyle name="40% - Accent4 5 3" xfId="836"/>
    <cellStyle name="40% - Accent4 6" xfId="837"/>
    <cellStyle name="40% - Accent4 6 2" xfId="838"/>
    <cellStyle name="40% - Accent4 6 3" xfId="839"/>
    <cellStyle name="40% - Accent4 7" xfId="840"/>
    <cellStyle name="40% - Accent4 7 2" xfId="841"/>
    <cellStyle name="40% - Accent4 7 3" xfId="842"/>
    <cellStyle name="40% - Accent4 8" xfId="843"/>
    <cellStyle name="40% - Accent4 8 2" xfId="844"/>
    <cellStyle name="40% - Accent4 8 3" xfId="845"/>
    <cellStyle name="40% - Accent4 9" xfId="846"/>
    <cellStyle name="40% - Accent4 9 2" xfId="847"/>
    <cellStyle name="40% - Accent4 9 3" xfId="848"/>
    <cellStyle name="40% - Accent5 10" xfId="849"/>
    <cellStyle name="40% - Accent5 10 2" xfId="850"/>
    <cellStyle name="40% - Accent5 10 3" xfId="851"/>
    <cellStyle name="40% - Accent5 11" xfId="852"/>
    <cellStyle name="40% - Accent5 11 2" xfId="853"/>
    <cellStyle name="40% - Accent5 11 3" xfId="854"/>
    <cellStyle name="40% - Accent5 12" xfId="855"/>
    <cellStyle name="40% - Accent5 12 2" xfId="856"/>
    <cellStyle name="40% - Accent5 12 3" xfId="857"/>
    <cellStyle name="40% - Accent5 13" xfId="858"/>
    <cellStyle name="40% - Accent5 13 2" xfId="859"/>
    <cellStyle name="40% - Accent5 13 3" xfId="860"/>
    <cellStyle name="40% - Accent5 14" xfId="861"/>
    <cellStyle name="40% - Accent5 14 2" xfId="862"/>
    <cellStyle name="40% - Accent5 14 3" xfId="863"/>
    <cellStyle name="40% - Accent5 15" xfId="864"/>
    <cellStyle name="40% - Accent5 15 2" xfId="865"/>
    <cellStyle name="40% - Accent5 15 3" xfId="866"/>
    <cellStyle name="40% - Accent5 16" xfId="867"/>
    <cellStyle name="40% - Accent5 16 2" xfId="868"/>
    <cellStyle name="40% - Accent5 16 3" xfId="869"/>
    <cellStyle name="40% - Accent5 17" xfId="870"/>
    <cellStyle name="40% - Accent5 17 2" xfId="871"/>
    <cellStyle name="40% - Accent5 17 3" xfId="872"/>
    <cellStyle name="40% - Accent5 18" xfId="873"/>
    <cellStyle name="40% - Accent5 18 2" xfId="874"/>
    <cellStyle name="40% - Accent5 18 3" xfId="875"/>
    <cellStyle name="40% - Accent5 19" xfId="876"/>
    <cellStyle name="40% - Accent5 19 2" xfId="877"/>
    <cellStyle name="40% - Accent5 19 3" xfId="878"/>
    <cellStyle name="40% - Accent5 2" xfId="879"/>
    <cellStyle name="40% - Accent5 2 2" xfId="880"/>
    <cellStyle name="40% - Accent5 2 3" xfId="881"/>
    <cellStyle name="40% - Accent5 20" xfId="882"/>
    <cellStyle name="40% - Accent5 20 2" xfId="883"/>
    <cellStyle name="40% - Accent5 20 3" xfId="884"/>
    <cellStyle name="40% - Accent5 21" xfId="885"/>
    <cellStyle name="40% - Accent5 21 2" xfId="886"/>
    <cellStyle name="40% - Accent5 21 3" xfId="887"/>
    <cellStyle name="40% - Accent5 22" xfId="888"/>
    <cellStyle name="40% - Accent5 22 2" xfId="889"/>
    <cellStyle name="40% - Accent5 22 3" xfId="890"/>
    <cellStyle name="40% - Accent5 23" xfId="891"/>
    <cellStyle name="40% - Accent5 23 2" xfId="892"/>
    <cellStyle name="40% - Accent5 23 3" xfId="893"/>
    <cellStyle name="40% - Accent5 24" xfId="894"/>
    <cellStyle name="40% - Accent5 24 2" xfId="895"/>
    <cellStyle name="40% - Accent5 24 3" xfId="896"/>
    <cellStyle name="40% - Accent5 25" xfId="897"/>
    <cellStyle name="40% - Accent5 25 2" xfId="898"/>
    <cellStyle name="40% - Accent5 25 3" xfId="899"/>
    <cellStyle name="40% - Accent5 26" xfId="900"/>
    <cellStyle name="40% - Accent5 26 2" xfId="901"/>
    <cellStyle name="40% - Accent5 26 3" xfId="902"/>
    <cellStyle name="40% - Accent5 27" xfId="903"/>
    <cellStyle name="40% - Accent5 27 2" xfId="904"/>
    <cellStyle name="40% - Accent5 27 3" xfId="905"/>
    <cellStyle name="40% - Accent5 28" xfId="906"/>
    <cellStyle name="40% - Accent5 28 2" xfId="907"/>
    <cellStyle name="40% - Accent5 28 3" xfId="908"/>
    <cellStyle name="40% - Accent5 29" xfId="909"/>
    <cellStyle name="40% - Accent5 29 2" xfId="910"/>
    <cellStyle name="40% - Accent5 29 3" xfId="911"/>
    <cellStyle name="40% - Accent5 3" xfId="912"/>
    <cellStyle name="40% - Accent5 3 2" xfId="913"/>
    <cellStyle name="40% - Accent5 3 3" xfId="914"/>
    <cellStyle name="40% - Accent5 30" xfId="915"/>
    <cellStyle name="40% - Accent5 30 2" xfId="916"/>
    <cellStyle name="40% - Accent5 30 3" xfId="917"/>
    <cellStyle name="40% - Accent5 31" xfId="918"/>
    <cellStyle name="40% - Accent5 31 2" xfId="919"/>
    <cellStyle name="40% - Accent5 31 3" xfId="920"/>
    <cellStyle name="40% - Accent5 32" xfId="3913"/>
    <cellStyle name="40% - Accent5 4" xfId="921"/>
    <cellStyle name="40% - Accent5 4 2" xfId="922"/>
    <cellStyle name="40% - Accent5 4 3" xfId="923"/>
    <cellStyle name="40% - Accent5 5" xfId="924"/>
    <cellStyle name="40% - Accent5 5 2" xfId="925"/>
    <cellStyle name="40% - Accent5 5 3" xfId="926"/>
    <cellStyle name="40% - Accent5 6" xfId="927"/>
    <cellStyle name="40% - Accent5 6 2" xfId="928"/>
    <cellStyle name="40% - Accent5 6 3" xfId="929"/>
    <cellStyle name="40% - Accent5 7" xfId="930"/>
    <cellStyle name="40% - Accent5 7 2" xfId="931"/>
    <cellStyle name="40% - Accent5 7 3" xfId="932"/>
    <cellStyle name="40% - Accent5 8" xfId="933"/>
    <cellStyle name="40% - Accent5 8 2" xfId="934"/>
    <cellStyle name="40% - Accent5 8 3" xfId="935"/>
    <cellStyle name="40% - Accent5 9" xfId="936"/>
    <cellStyle name="40% - Accent5 9 2" xfId="937"/>
    <cellStyle name="40% - Accent5 9 3" xfId="938"/>
    <cellStyle name="40% - Accent6 10" xfId="939"/>
    <cellStyle name="40% - Accent6 10 2" xfId="940"/>
    <cellStyle name="40% - Accent6 10 3" xfId="941"/>
    <cellStyle name="40% - Accent6 11" xfId="942"/>
    <cellStyle name="40% - Accent6 11 2" xfId="943"/>
    <cellStyle name="40% - Accent6 11 3" xfId="944"/>
    <cellStyle name="40% - Accent6 12" xfId="945"/>
    <cellStyle name="40% - Accent6 12 2" xfId="946"/>
    <cellStyle name="40% - Accent6 12 3" xfId="947"/>
    <cellStyle name="40% - Accent6 13" xfId="948"/>
    <cellStyle name="40% - Accent6 13 2" xfId="949"/>
    <cellStyle name="40% - Accent6 13 3" xfId="950"/>
    <cellStyle name="40% - Accent6 14" xfId="951"/>
    <cellStyle name="40% - Accent6 14 2" xfId="952"/>
    <cellStyle name="40% - Accent6 14 3" xfId="953"/>
    <cellStyle name="40% - Accent6 15" xfId="954"/>
    <cellStyle name="40% - Accent6 15 2" xfId="955"/>
    <cellStyle name="40% - Accent6 15 3" xfId="956"/>
    <cellStyle name="40% - Accent6 16" xfId="957"/>
    <cellStyle name="40% - Accent6 16 2" xfId="958"/>
    <cellStyle name="40% - Accent6 16 3" xfId="959"/>
    <cellStyle name="40% - Accent6 17" xfId="960"/>
    <cellStyle name="40% - Accent6 17 2" xfId="961"/>
    <cellStyle name="40% - Accent6 17 3" xfId="962"/>
    <cellStyle name="40% - Accent6 18" xfId="963"/>
    <cellStyle name="40% - Accent6 18 2" xfId="964"/>
    <cellStyle name="40% - Accent6 18 3" xfId="965"/>
    <cellStyle name="40% - Accent6 19" xfId="966"/>
    <cellStyle name="40% - Accent6 19 2" xfId="967"/>
    <cellStyle name="40% - Accent6 19 3" xfId="968"/>
    <cellStyle name="40% - Accent6 2" xfId="969"/>
    <cellStyle name="40% - Accent6 2 2" xfId="970"/>
    <cellStyle name="40% - Accent6 2 3" xfId="971"/>
    <cellStyle name="40% - Accent6 20" xfId="972"/>
    <cellStyle name="40% - Accent6 20 2" xfId="973"/>
    <cellStyle name="40% - Accent6 20 3" xfId="974"/>
    <cellStyle name="40% - Accent6 21" xfId="975"/>
    <cellStyle name="40% - Accent6 21 2" xfId="976"/>
    <cellStyle name="40% - Accent6 21 3" xfId="977"/>
    <cellStyle name="40% - Accent6 22" xfId="978"/>
    <cellStyle name="40% - Accent6 22 2" xfId="979"/>
    <cellStyle name="40% - Accent6 22 3" xfId="980"/>
    <cellStyle name="40% - Accent6 23" xfId="981"/>
    <cellStyle name="40% - Accent6 23 2" xfId="982"/>
    <cellStyle name="40% - Accent6 23 3" xfId="983"/>
    <cellStyle name="40% - Accent6 24" xfId="984"/>
    <cellStyle name="40% - Accent6 24 2" xfId="985"/>
    <cellStyle name="40% - Accent6 24 3" xfId="986"/>
    <cellStyle name="40% - Accent6 25" xfId="987"/>
    <cellStyle name="40% - Accent6 25 2" xfId="988"/>
    <cellStyle name="40% - Accent6 25 3" xfId="989"/>
    <cellStyle name="40% - Accent6 26" xfId="990"/>
    <cellStyle name="40% - Accent6 26 2" xfId="991"/>
    <cellStyle name="40% - Accent6 26 3" xfId="992"/>
    <cellStyle name="40% - Accent6 27" xfId="993"/>
    <cellStyle name="40% - Accent6 27 2" xfId="994"/>
    <cellStyle name="40% - Accent6 27 3" xfId="995"/>
    <cellStyle name="40% - Accent6 28" xfId="996"/>
    <cellStyle name="40% - Accent6 28 2" xfId="997"/>
    <cellStyle name="40% - Accent6 28 3" xfId="998"/>
    <cellStyle name="40% - Accent6 29" xfId="999"/>
    <cellStyle name="40% - Accent6 29 2" xfId="1000"/>
    <cellStyle name="40% - Accent6 29 3" xfId="1001"/>
    <cellStyle name="40% - Accent6 3" xfId="1002"/>
    <cellStyle name="40% - Accent6 3 2" xfId="1003"/>
    <cellStyle name="40% - Accent6 3 3" xfId="1004"/>
    <cellStyle name="40% - Accent6 30" xfId="1005"/>
    <cellStyle name="40% - Accent6 30 2" xfId="1006"/>
    <cellStyle name="40% - Accent6 30 3" xfId="1007"/>
    <cellStyle name="40% - Accent6 31" xfId="1008"/>
    <cellStyle name="40% - Accent6 31 2" xfId="1009"/>
    <cellStyle name="40% - Accent6 31 3" xfId="1010"/>
    <cellStyle name="40% - Accent6 32" xfId="3914"/>
    <cellStyle name="40% - Accent6 4" xfId="1011"/>
    <cellStyle name="40% - Accent6 4 2" xfId="1012"/>
    <cellStyle name="40% - Accent6 4 3" xfId="1013"/>
    <cellStyle name="40% - Accent6 5" xfId="1014"/>
    <cellStyle name="40% - Accent6 5 2" xfId="1015"/>
    <cellStyle name="40% - Accent6 5 3" xfId="1016"/>
    <cellStyle name="40% - Accent6 6" xfId="1017"/>
    <cellStyle name="40% - Accent6 6 2" xfId="1018"/>
    <cellStyle name="40% - Accent6 6 3" xfId="1019"/>
    <cellStyle name="40% - Accent6 7" xfId="1020"/>
    <cellStyle name="40% - Accent6 7 2" xfId="1021"/>
    <cellStyle name="40% - Accent6 7 3" xfId="1022"/>
    <cellStyle name="40% - Accent6 8" xfId="1023"/>
    <cellStyle name="40% - Accent6 8 2" xfId="1024"/>
    <cellStyle name="40% - Accent6 8 3" xfId="1025"/>
    <cellStyle name="40% - Accent6 9" xfId="1026"/>
    <cellStyle name="40% - Accent6 9 2" xfId="1027"/>
    <cellStyle name="40% - Accent6 9 3" xfId="1028"/>
    <cellStyle name="60% - Accent1 10" xfId="1029"/>
    <cellStyle name="60% - Accent1 10 2" xfId="1030"/>
    <cellStyle name="60% - Accent1 10 3" xfId="1031"/>
    <cellStyle name="60% - Accent1 11" xfId="1032"/>
    <cellStyle name="60% - Accent1 11 2" xfId="1033"/>
    <cellStyle name="60% - Accent1 11 3" xfId="1034"/>
    <cellStyle name="60% - Accent1 12" xfId="1035"/>
    <cellStyle name="60% - Accent1 12 2" xfId="1036"/>
    <cellStyle name="60% - Accent1 12 3" xfId="1037"/>
    <cellStyle name="60% - Accent1 13" xfId="1038"/>
    <cellStyle name="60% - Accent1 13 2" xfId="1039"/>
    <cellStyle name="60% - Accent1 13 3" xfId="1040"/>
    <cellStyle name="60% - Accent1 14" xfId="1041"/>
    <cellStyle name="60% - Accent1 14 2" xfId="1042"/>
    <cellStyle name="60% - Accent1 14 3" xfId="1043"/>
    <cellStyle name="60% - Accent1 15" xfId="1044"/>
    <cellStyle name="60% - Accent1 15 2" xfId="1045"/>
    <cellStyle name="60% - Accent1 15 3" xfId="1046"/>
    <cellStyle name="60% - Accent1 16" xfId="1047"/>
    <cellStyle name="60% - Accent1 16 2" xfId="1048"/>
    <cellStyle name="60% - Accent1 16 3" xfId="1049"/>
    <cellStyle name="60% - Accent1 17" xfId="1050"/>
    <cellStyle name="60% - Accent1 17 2" xfId="1051"/>
    <cellStyle name="60% - Accent1 17 3" xfId="1052"/>
    <cellStyle name="60% - Accent1 18" xfId="1053"/>
    <cellStyle name="60% - Accent1 18 2" xfId="1054"/>
    <cellStyle name="60% - Accent1 18 3" xfId="1055"/>
    <cellStyle name="60% - Accent1 19" xfId="1056"/>
    <cellStyle name="60% - Accent1 19 2" xfId="1057"/>
    <cellStyle name="60% - Accent1 19 3" xfId="1058"/>
    <cellStyle name="60% - Accent1 2" xfId="1059"/>
    <cellStyle name="60% - Accent1 2 2" xfId="1060"/>
    <cellStyle name="60% - Accent1 2 3" xfId="1061"/>
    <cellStyle name="60% - Accent1 20" xfId="1062"/>
    <cellStyle name="60% - Accent1 20 2" xfId="1063"/>
    <cellStyle name="60% - Accent1 20 3" xfId="1064"/>
    <cellStyle name="60% - Accent1 21" xfId="1065"/>
    <cellStyle name="60% - Accent1 21 2" xfId="1066"/>
    <cellStyle name="60% - Accent1 21 3" xfId="1067"/>
    <cellStyle name="60% - Accent1 22" xfId="1068"/>
    <cellStyle name="60% - Accent1 22 2" xfId="1069"/>
    <cellStyle name="60% - Accent1 22 3" xfId="1070"/>
    <cellStyle name="60% - Accent1 23" xfId="1071"/>
    <cellStyle name="60% - Accent1 23 2" xfId="1072"/>
    <cellStyle name="60% - Accent1 23 3" xfId="1073"/>
    <cellStyle name="60% - Accent1 24" xfId="1074"/>
    <cellStyle name="60% - Accent1 24 2" xfId="1075"/>
    <cellStyle name="60% - Accent1 24 3" xfId="1076"/>
    <cellStyle name="60% - Accent1 25" xfId="1077"/>
    <cellStyle name="60% - Accent1 25 2" xfId="1078"/>
    <cellStyle name="60% - Accent1 25 3" xfId="1079"/>
    <cellStyle name="60% - Accent1 26" xfId="1080"/>
    <cellStyle name="60% - Accent1 26 2" xfId="1081"/>
    <cellStyle name="60% - Accent1 26 3" xfId="1082"/>
    <cellStyle name="60% - Accent1 27" xfId="1083"/>
    <cellStyle name="60% - Accent1 27 2" xfId="1084"/>
    <cellStyle name="60% - Accent1 27 3" xfId="1085"/>
    <cellStyle name="60% - Accent1 28" xfId="1086"/>
    <cellStyle name="60% - Accent1 28 2" xfId="1087"/>
    <cellStyle name="60% - Accent1 28 3" xfId="1088"/>
    <cellStyle name="60% - Accent1 29" xfId="1089"/>
    <cellStyle name="60% - Accent1 29 2" xfId="1090"/>
    <cellStyle name="60% - Accent1 29 3" xfId="1091"/>
    <cellStyle name="60% - Accent1 3" xfId="1092"/>
    <cellStyle name="60% - Accent1 3 2" xfId="1093"/>
    <cellStyle name="60% - Accent1 3 3" xfId="1094"/>
    <cellStyle name="60% - Accent1 30" xfId="1095"/>
    <cellStyle name="60% - Accent1 30 2" xfId="1096"/>
    <cellStyle name="60% - Accent1 30 3" xfId="1097"/>
    <cellStyle name="60% - Accent1 31" xfId="1098"/>
    <cellStyle name="60% - Accent1 31 2" xfId="1099"/>
    <cellStyle name="60% - Accent1 31 3" xfId="1100"/>
    <cellStyle name="60% - Accent1 32" xfId="3915"/>
    <cellStyle name="60% - Accent1 4" xfId="1101"/>
    <cellStyle name="60% - Accent1 4 2" xfId="1102"/>
    <cellStyle name="60% - Accent1 4 3" xfId="1103"/>
    <cellStyle name="60% - Accent1 5" xfId="1104"/>
    <cellStyle name="60% - Accent1 5 2" xfId="1105"/>
    <cellStyle name="60% - Accent1 5 3" xfId="1106"/>
    <cellStyle name="60% - Accent1 6" xfId="1107"/>
    <cellStyle name="60% - Accent1 6 2" xfId="1108"/>
    <cellStyle name="60% - Accent1 6 3" xfId="1109"/>
    <cellStyle name="60% - Accent1 7" xfId="1110"/>
    <cellStyle name="60% - Accent1 7 2" xfId="1111"/>
    <cellStyle name="60% - Accent1 7 3" xfId="1112"/>
    <cellStyle name="60% - Accent1 8" xfId="1113"/>
    <cellStyle name="60% - Accent1 8 2" xfId="1114"/>
    <cellStyle name="60% - Accent1 8 3" xfId="1115"/>
    <cellStyle name="60% - Accent1 9" xfId="1116"/>
    <cellStyle name="60% - Accent1 9 2" xfId="1117"/>
    <cellStyle name="60% - Accent1 9 3" xfId="1118"/>
    <cellStyle name="60% - Accent2 10" xfId="1119"/>
    <cellStyle name="60% - Accent2 10 2" xfId="1120"/>
    <cellStyle name="60% - Accent2 10 3" xfId="1121"/>
    <cellStyle name="60% - Accent2 11" xfId="1122"/>
    <cellStyle name="60% - Accent2 11 2" xfId="1123"/>
    <cellStyle name="60% - Accent2 11 3" xfId="1124"/>
    <cellStyle name="60% - Accent2 12" xfId="1125"/>
    <cellStyle name="60% - Accent2 12 2" xfId="1126"/>
    <cellStyle name="60% - Accent2 12 3" xfId="1127"/>
    <cellStyle name="60% - Accent2 13" xfId="1128"/>
    <cellStyle name="60% - Accent2 13 2" xfId="1129"/>
    <cellStyle name="60% - Accent2 13 3" xfId="1130"/>
    <cellStyle name="60% - Accent2 14" xfId="1131"/>
    <cellStyle name="60% - Accent2 14 2" xfId="1132"/>
    <cellStyle name="60% - Accent2 14 3" xfId="1133"/>
    <cellStyle name="60% - Accent2 15" xfId="1134"/>
    <cellStyle name="60% - Accent2 15 2" xfId="1135"/>
    <cellStyle name="60% - Accent2 15 3" xfId="1136"/>
    <cellStyle name="60% - Accent2 16" xfId="1137"/>
    <cellStyle name="60% - Accent2 16 2" xfId="1138"/>
    <cellStyle name="60% - Accent2 16 3" xfId="1139"/>
    <cellStyle name="60% - Accent2 17" xfId="1140"/>
    <cellStyle name="60% - Accent2 17 2" xfId="1141"/>
    <cellStyle name="60% - Accent2 17 3" xfId="1142"/>
    <cellStyle name="60% - Accent2 18" xfId="1143"/>
    <cellStyle name="60% - Accent2 18 2" xfId="1144"/>
    <cellStyle name="60% - Accent2 18 3" xfId="1145"/>
    <cellStyle name="60% - Accent2 19" xfId="1146"/>
    <cellStyle name="60% - Accent2 19 2" xfId="1147"/>
    <cellStyle name="60% - Accent2 19 3" xfId="1148"/>
    <cellStyle name="60% - Accent2 2" xfId="1149"/>
    <cellStyle name="60% - Accent2 2 2" xfId="1150"/>
    <cellStyle name="60% - Accent2 2 3" xfId="1151"/>
    <cellStyle name="60% - Accent2 20" xfId="1152"/>
    <cellStyle name="60% - Accent2 20 2" xfId="1153"/>
    <cellStyle name="60% - Accent2 20 3" xfId="1154"/>
    <cellStyle name="60% - Accent2 21" xfId="1155"/>
    <cellStyle name="60% - Accent2 21 2" xfId="1156"/>
    <cellStyle name="60% - Accent2 21 3" xfId="1157"/>
    <cellStyle name="60% - Accent2 22" xfId="1158"/>
    <cellStyle name="60% - Accent2 22 2" xfId="1159"/>
    <cellStyle name="60% - Accent2 22 3" xfId="1160"/>
    <cellStyle name="60% - Accent2 23" xfId="1161"/>
    <cellStyle name="60% - Accent2 23 2" xfId="1162"/>
    <cellStyle name="60% - Accent2 23 3" xfId="1163"/>
    <cellStyle name="60% - Accent2 24" xfId="1164"/>
    <cellStyle name="60% - Accent2 24 2" xfId="1165"/>
    <cellStyle name="60% - Accent2 24 3" xfId="1166"/>
    <cellStyle name="60% - Accent2 25" xfId="1167"/>
    <cellStyle name="60% - Accent2 25 2" xfId="1168"/>
    <cellStyle name="60% - Accent2 25 3" xfId="1169"/>
    <cellStyle name="60% - Accent2 26" xfId="1170"/>
    <cellStyle name="60% - Accent2 26 2" xfId="1171"/>
    <cellStyle name="60% - Accent2 26 3" xfId="1172"/>
    <cellStyle name="60% - Accent2 27" xfId="1173"/>
    <cellStyle name="60% - Accent2 27 2" xfId="1174"/>
    <cellStyle name="60% - Accent2 27 3" xfId="1175"/>
    <cellStyle name="60% - Accent2 28" xfId="1176"/>
    <cellStyle name="60% - Accent2 28 2" xfId="1177"/>
    <cellStyle name="60% - Accent2 28 3" xfId="1178"/>
    <cellStyle name="60% - Accent2 29" xfId="1179"/>
    <cellStyle name="60% - Accent2 29 2" xfId="1180"/>
    <cellStyle name="60% - Accent2 29 3" xfId="1181"/>
    <cellStyle name="60% - Accent2 3" xfId="1182"/>
    <cellStyle name="60% - Accent2 3 2" xfId="1183"/>
    <cellStyle name="60% - Accent2 3 3" xfId="1184"/>
    <cellStyle name="60% - Accent2 30" xfId="1185"/>
    <cellStyle name="60% - Accent2 30 2" xfId="1186"/>
    <cellStyle name="60% - Accent2 30 3" xfId="1187"/>
    <cellStyle name="60% - Accent2 31" xfId="1188"/>
    <cellStyle name="60% - Accent2 31 2" xfId="1189"/>
    <cellStyle name="60% - Accent2 31 3" xfId="1190"/>
    <cellStyle name="60% - Accent2 32" xfId="3916"/>
    <cellStyle name="60% - Accent2 4" xfId="1191"/>
    <cellStyle name="60% - Accent2 4 2" xfId="1192"/>
    <cellStyle name="60% - Accent2 4 3" xfId="1193"/>
    <cellStyle name="60% - Accent2 5" xfId="1194"/>
    <cellStyle name="60% - Accent2 5 2" xfId="1195"/>
    <cellStyle name="60% - Accent2 5 3" xfId="1196"/>
    <cellStyle name="60% - Accent2 6" xfId="1197"/>
    <cellStyle name="60% - Accent2 6 2" xfId="1198"/>
    <cellStyle name="60% - Accent2 6 3" xfId="1199"/>
    <cellStyle name="60% - Accent2 7" xfId="1200"/>
    <cellStyle name="60% - Accent2 7 2" xfId="1201"/>
    <cellStyle name="60% - Accent2 7 3" xfId="1202"/>
    <cellStyle name="60% - Accent2 8" xfId="1203"/>
    <cellStyle name="60% - Accent2 8 2" xfId="1204"/>
    <cellStyle name="60% - Accent2 8 3" xfId="1205"/>
    <cellStyle name="60% - Accent2 9" xfId="1206"/>
    <cellStyle name="60% - Accent2 9 2" xfId="1207"/>
    <cellStyle name="60% - Accent2 9 3" xfId="1208"/>
    <cellStyle name="60% - Accent3 10" xfId="1209"/>
    <cellStyle name="60% - Accent3 10 2" xfId="1210"/>
    <cellStyle name="60% - Accent3 10 3" xfId="1211"/>
    <cellStyle name="60% - Accent3 11" xfId="1212"/>
    <cellStyle name="60% - Accent3 11 2" xfId="1213"/>
    <cellStyle name="60% - Accent3 11 3" xfId="1214"/>
    <cellStyle name="60% - Accent3 12" xfId="1215"/>
    <cellStyle name="60% - Accent3 12 2" xfId="1216"/>
    <cellStyle name="60% - Accent3 12 3" xfId="1217"/>
    <cellStyle name="60% - Accent3 13" xfId="1218"/>
    <cellStyle name="60% - Accent3 13 2" xfId="1219"/>
    <cellStyle name="60% - Accent3 13 3" xfId="1220"/>
    <cellStyle name="60% - Accent3 14" xfId="1221"/>
    <cellStyle name="60% - Accent3 14 2" xfId="1222"/>
    <cellStyle name="60% - Accent3 14 3" xfId="1223"/>
    <cellStyle name="60% - Accent3 15" xfId="1224"/>
    <cellStyle name="60% - Accent3 15 2" xfId="1225"/>
    <cellStyle name="60% - Accent3 15 3" xfId="1226"/>
    <cellStyle name="60% - Accent3 16" xfId="1227"/>
    <cellStyle name="60% - Accent3 16 2" xfId="1228"/>
    <cellStyle name="60% - Accent3 16 3" xfId="1229"/>
    <cellStyle name="60% - Accent3 17" xfId="1230"/>
    <cellStyle name="60% - Accent3 17 2" xfId="1231"/>
    <cellStyle name="60% - Accent3 17 3" xfId="1232"/>
    <cellStyle name="60% - Accent3 18" xfId="1233"/>
    <cellStyle name="60% - Accent3 18 2" xfId="1234"/>
    <cellStyle name="60% - Accent3 18 3" xfId="1235"/>
    <cellStyle name="60% - Accent3 19" xfId="1236"/>
    <cellStyle name="60% - Accent3 19 2" xfId="1237"/>
    <cellStyle name="60% - Accent3 19 3" xfId="1238"/>
    <cellStyle name="60% - Accent3 2" xfId="1239"/>
    <cellStyle name="60% - Accent3 2 2" xfId="1240"/>
    <cellStyle name="60% - Accent3 2 3" xfId="1241"/>
    <cellStyle name="60% - Accent3 20" xfId="1242"/>
    <cellStyle name="60% - Accent3 20 2" xfId="1243"/>
    <cellStyle name="60% - Accent3 20 3" xfId="1244"/>
    <cellStyle name="60% - Accent3 21" xfId="1245"/>
    <cellStyle name="60% - Accent3 21 2" xfId="1246"/>
    <cellStyle name="60% - Accent3 21 3" xfId="1247"/>
    <cellStyle name="60% - Accent3 22" xfId="1248"/>
    <cellStyle name="60% - Accent3 22 2" xfId="1249"/>
    <cellStyle name="60% - Accent3 22 3" xfId="1250"/>
    <cellStyle name="60% - Accent3 23" xfId="1251"/>
    <cellStyle name="60% - Accent3 23 2" xfId="1252"/>
    <cellStyle name="60% - Accent3 23 3" xfId="1253"/>
    <cellStyle name="60% - Accent3 24" xfId="1254"/>
    <cellStyle name="60% - Accent3 24 2" xfId="1255"/>
    <cellStyle name="60% - Accent3 24 3" xfId="1256"/>
    <cellStyle name="60% - Accent3 25" xfId="1257"/>
    <cellStyle name="60% - Accent3 25 2" xfId="1258"/>
    <cellStyle name="60% - Accent3 25 3" xfId="1259"/>
    <cellStyle name="60% - Accent3 26" xfId="1260"/>
    <cellStyle name="60% - Accent3 26 2" xfId="1261"/>
    <cellStyle name="60% - Accent3 26 3" xfId="1262"/>
    <cellStyle name="60% - Accent3 27" xfId="1263"/>
    <cellStyle name="60% - Accent3 27 2" xfId="1264"/>
    <cellStyle name="60% - Accent3 27 3" xfId="1265"/>
    <cellStyle name="60% - Accent3 28" xfId="1266"/>
    <cellStyle name="60% - Accent3 28 2" xfId="1267"/>
    <cellStyle name="60% - Accent3 28 3" xfId="1268"/>
    <cellStyle name="60% - Accent3 29" xfId="1269"/>
    <cellStyle name="60% - Accent3 29 2" xfId="1270"/>
    <cellStyle name="60% - Accent3 29 3" xfId="1271"/>
    <cellStyle name="60% - Accent3 3" xfId="1272"/>
    <cellStyle name="60% - Accent3 3 2" xfId="1273"/>
    <cellStyle name="60% - Accent3 3 3" xfId="1274"/>
    <cellStyle name="60% - Accent3 30" xfId="1275"/>
    <cellStyle name="60% - Accent3 30 2" xfId="1276"/>
    <cellStyle name="60% - Accent3 30 3" xfId="1277"/>
    <cellStyle name="60% - Accent3 31" xfId="1278"/>
    <cellStyle name="60% - Accent3 31 2" xfId="1279"/>
    <cellStyle name="60% - Accent3 31 3" xfId="1280"/>
    <cellStyle name="60% - Accent3 32" xfId="3917"/>
    <cellStyle name="60% - Accent3 4" xfId="1281"/>
    <cellStyle name="60% - Accent3 4 2" xfId="1282"/>
    <cellStyle name="60% - Accent3 4 3" xfId="1283"/>
    <cellStyle name="60% - Accent3 5" xfId="1284"/>
    <cellStyle name="60% - Accent3 5 2" xfId="1285"/>
    <cellStyle name="60% - Accent3 5 3" xfId="1286"/>
    <cellStyle name="60% - Accent3 6" xfId="1287"/>
    <cellStyle name="60% - Accent3 6 2" xfId="1288"/>
    <cellStyle name="60% - Accent3 6 3" xfId="1289"/>
    <cellStyle name="60% - Accent3 7" xfId="1290"/>
    <cellStyle name="60% - Accent3 7 2" xfId="1291"/>
    <cellStyle name="60% - Accent3 7 3" xfId="1292"/>
    <cellStyle name="60% - Accent3 8" xfId="1293"/>
    <cellStyle name="60% - Accent3 8 2" xfId="1294"/>
    <cellStyle name="60% - Accent3 8 3" xfId="1295"/>
    <cellStyle name="60% - Accent3 9" xfId="1296"/>
    <cellStyle name="60% - Accent3 9 2" xfId="1297"/>
    <cellStyle name="60% - Accent3 9 3" xfId="1298"/>
    <cellStyle name="60% - Accent4 10" xfId="1299"/>
    <cellStyle name="60% - Accent4 10 2" xfId="1300"/>
    <cellStyle name="60% - Accent4 10 3" xfId="1301"/>
    <cellStyle name="60% - Accent4 11" xfId="1302"/>
    <cellStyle name="60% - Accent4 11 2" xfId="1303"/>
    <cellStyle name="60% - Accent4 11 3" xfId="1304"/>
    <cellStyle name="60% - Accent4 12" xfId="1305"/>
    <cellStyle name="60% - Accent4 12 2" xfId="1306"/>
    <cellStyle name="60% - Accent4 12 3" xfId="1307"/>
    <cellStyle name="60% - Accent4 13" xfId="1308"/>
    <cellStyle name="60% - Accent4 13 2" xfId="1309"/>
    <cellStyle name="60% - Accent4 13 3" xfId="1310"/>
    <cellStyle name="60% - Accent4 14" xfId="1311"/>
    <cellStyle name="60% - Accent4 14 2" xfId="1312"/>
    <cellStyle name="60% - Accent4 14 3" xfId="1313"/>
    <cellStyle name="60% - Accent4 15" xfId="1314"/>
    <cellStyle name="60% - Accent4 15 2" xfId="1315"/>
    <cellStyle name="60% - Accent4 15 3" xfId="1316"/>
    <cellStyle name="60% - Accent4 16" xfId="1317"/>
    <cellStyle name="60% - Accent4 16 2" xfId="1318"/>
    <cellStyle name="60% - Accent4 16 3" xfId="1319"/>
    <cellStyle name="60% - Accent4 17" xfId="1320"/>
    <cellStyle name="60% - Accent4 17 2" xfId="1321"/>
    <cellStyle name="60% - Accent4 17 3" xfId="1322"/>
    <cellStyle name="60% - Accent4 18" xfId="1323"/>
    <cellStyle name="60% - Accent4 18 2" xfId="1324"/>
    <cellStyle name="60% - Accent4 18 3" xfId="1325"/>
    <cellStyle name="60% - Accent4 19" xfId="1326"/>
    <cellStyle name="60% - Accent4 19 2" xfId="1327"/>
    <cellStyle name="60% - Accent4 19 3" xfId="1328"/>
    <cellStyle name="60% - Accent4 2" xfId="1329"/>
    <cellStyle name="60% - Accent4 2 2" xfId="1330"/>
    <cellStyle name="60% - Accent4 2 3" xfId="1331"/>
    <cellStyle name="60% - Accent4 20" xfId="1332"/>
    <cellStyle name="60% - Accent4 20 2" xfId="1333"/>
    <cellStyle name="60% - Accent4 20 3" xfId="1334"/>
    <cellStyle name="60% - Accent4 21" xfId="1335"/>
    <cellStyle name="60% - Accent4 21 2" xfId="1336"/>
    <cellStyle name="60% - Accent4 21 3" xfId="1337"/>
    <cellStyle name="60% - Accent4 22" xfId="1338"/>
    <cellStyle name="60% - Accent4 22 2" xfId="1339"/>
    <cellStyle name="60% - Accent4 22 3" xfId="1340"/>
    <cellStyle name="60% - Accent4 23" xfId="1341"/>
    <cellStyle name="60% - Accent4 23 2" xfId="1342"/>
    <cellStyle name="60% - Accent4 23 3" xfId="1343"/>
    <cellStyle name="60% - Accent4 24" xfId="1344"/>
    <cellStyle name="60% - Accent4 24 2" xfId="1345"/>
    <cellStyle name="60% - Accent4 24 3" xfId="1346"/>
    <cellStyle name="60% - Accent4 25" xfId="1347"/>
    <cellStyle name="60% - Accent4 25 2" xfId="1348"/>
    <cellStyle name="60% - Accent4 25 3" xfId="1349"/>
    <cellStyle name="60% - Accent4 26" xfId="1350"/>
    <cellStyle name="60% - Accent4 26 2" xfId="1351"/>
    <cellStyle name="60% - Accent4 26 3" xfId="1352"/>
    <cellStyle name="60% - Accent4 27" xfId="1353"/>
    <cellStyle name="60% - Accent4 27 2" xfId="1354"/>
    <cellStyle name="60% - Accent4 27 3" xfId="1355"/>
    <cellStyle name="60% - Accent4 28" xfId="1356"/>
    <cellStyle name="60% - Accent4 28 2" xfId="1357"/>
    <cellStyle name="60% - Accent4 28 3" xfId="1358"/>
    <cellStyle name="60% - Accent4 29" xfId="1359"/>
    <cellStyle name="60% - Accent4 29 2" xfId="1360"/>
    <cellStyle name="60% - Accent4 29 3" xfId="1361"/>
    <cellStyle name="60% - Accent4 3" xfId="1362"/>
    <cellStyle name="60% - Accent4 3 2" xfId="1363"/>
    <cellStyle name="60% - Accent4 3 3" xfId="1364"/>
    <cellStyle name="60% - Accent4 30" xfId="1365"/>
    <cellStyle name="60% - Accent4 30 2" xfId="1366"/>
    <cellStyle name="60% - Accent4 30 3" xfId="1367"/>
    <cellStyle name="60% - Accent4 31" xfId="1368"/>
    <cellStyle name="60% - Accent4 31 2" xfId="1369"/>
    <cellStyle name="60% - Accent4 31 3" xfId="1370"/>
    <cellStyle name="60% - Accent4 32" xfId="3918"/>
    <cellStyle name="60% - Accent4 4" xfId="1371"/>
    <cellStyle name="60% - Accent4 4 2" xfId="1372"/>
    <cellStyle name="60% - Accent4 4 3" xfId="1373"/>
    <cellStyle name="60% - Accent4 5" xfId="1374"/>
    <cellStyle name="60% - Accent4 5 2" xfId="1375"/>
    <cellStyle name="60% - Accent4 5 3" xfId="1376"/>
    <cellStyle name="60% - Accent4 6" xfId="1377"/>
    <cellStyle name="60% - Accent4 6 2" xfId="1378"/>
    <cellStyle name="60% - Accent4 6 3" xfId="1379"/>
    <cellStyle name="60% - Accent4 7" xfId="1380"/>
    <cellStyle name="60% - Accent4 7 2" xfId="1381"/>
    <cellStyle name="60% - Accent4 7 3" xfId="1382"/>
    <cellStyle name="60% - Accent4 8" xfId="1383"/>
    <cellStyle name="60% - Accent4 8 2" xfId="1384"/>
    <cellStyle name="60% - Accent4 8 3" xfId="1385"/>
    <cellStyle name="60% - Accent4 9" xfId="1386"/>
    <cellStyle name="60% - Accent4 9 2" xfId="1387"/>
    <cellStyle name="60% - Accent4 9 3" xfId="1388"/>
    <cellStyle name="60% - Accent5 10" xfId="1389"/>
    <cellStyle name="60% - Accent5 10 2" xfId="1390"/>
    <cellStyle name="60% - Accent5 10 3" xfId="1391"/>
    <cellStyle name="60% - Accent5 11" xfId="1392"/>
    <cellStyle name="60% - Accent5 11 2" xfId="1393"/>
    <cellStyle name="60% - Accent5 11 3" xfId="1394"/>
    <cellStyle name="60% - Accent5 12" xfId="1395"/>
    <cellStyle name="60% - Accent5 12 2" xfId="1396"/>
    <cellStyle name="60% - Accent5 12 3" xfId="1397"/>
    <cellStyle name="60% - Accent5 13" xfId="1398"/>
    <cellStyle name="60% - Accent5 13 2" xfId="1399"/>
    <cellStyle name="60% - Accent5 13 3" xfId="1400"/>
    <cellStyle name="60% - Accent5 14" xfId="1401"/>
    <cellStyle name="60% - Accent5 14 2" xfId="1402"/>
    <cellStyle name="60% - Accent5 14 3" xfId="1403"/>
    <cellStyle name="60% - Accent5 15" xfId="1404"/>
    <cellStyle name="60% - Accent5 15 2" xfId="1405"/>
    <cellStyle name="60% - Accent5 15 3" xfId="1406"/>
    <cellStyle name="60% - Accent5 16" xfId="1407"/>
    <cellStyle name="60% - Accent5 16 2" xfId="1408"/>
    <cellStyle name="60% - Accent5 16 3" xfId="1409"/>
    <cellStyle name="60% - Accent5 17" xfId="1410"/>
    <cellStyle name="60% - Accent5 17 2" xfId="1411"/>
    <cellStyle name="60% - Accent5 17 3" xfId="1412"/>
    <cellStyle name="60% - Accent5 18" xfId="1413"/>
    <cellStyle name="60% - Accent5 18 2" xfId="1414"/>
    <cellStyle name="60% - Accent5 18 3" xfId="1415"/>
    <cellStyle name="60% - Accent5 19" xfId="1416"/>
    <cellStyle name="60% - Accent5 19 2" xfId="1417"/>
    <cellStyle name="60% - Accent5 19 3" xfId="1418"/>
    <cellStyle name="60% - Accent5 2" xfId="1419"/>
    <cellStyle name="60% - Accent5 2 2" xfId="1420"/>
    <cellStyle name="60% - Accent5 2 3" xfId="1421"/>
    <cellStyle name="60% - Accent5 20" xfId="1422"/>
    <cellStyle name="60% - Accent5 20 2" xfId="1423"/>
    <cellStyle name="60% - Accent5 20 3" xfId="1424"/>
    <cellStyle name="60% - Accent5 21" xfId="1425"/>
    <cellStyle name="60% - Accent5 21 2" xfId="1426"/>
    <cellStyle name="60% - Accent5 21 3" xfId="1427"/>
    <cellStyle name="60% - Accent5 22" xfId="1428"/>
    <cellStyle name="60% - Accent5 22 2" xfId="1429"/>
    <cellStyle name="60% - Accent5 22 3" xfId="1430"/>
    <cellStyle name="60% - Accent5 23" xfId="1431"/>
    <cellStyle name="60% - Accent5 23 2" xfId="1432"/>
    <cellStyle name="60% - Accent5 23 3" xfId="1433"/>
    <cellStyle name="60% - Accent5 24" xfId="1434"/>
    <cellStyle name="60% - Accent5 24 2" xfId="1435"/>
    <cellStyle name="60% - Accent5 24 3" xfId="1436"/>
    <cellStyle name="60% - Accent5 25" xfId="1437"/>
    <cellStyle name="60% - Accent5 25 2" xfId="1438"/>
    <cellStyle name="60% - Accent5 25 3" xfId="1439"/>
    <cellStyle name="60% - Accent5 26" xfId="1440"/>
    <cellStyle name="60% - Accent5 26 2" xfId="1441"/>
    <cellStyle name="60% - Accent5 26 3" xfId="1442"/>
    <cellStyle name="60% - Accent5 27" xfId="1443"/>
    <cellStyle name="60% - Accent5 27 2" xfId="1444"/>
    <cellStyle name="60% - Accent5 27 3" xfId="1445"/>
    <cellStyle name="60% - Accent5 28" xfId="1446"/>
    <cellStyle name="60% - Accent5 28 2" xfId="1447"/>
    <cellStyle name="60% - Accent5 28 3" xfId="1448"/>
    <cellStyle name="60% - Accent5 29" xfId="1449"/>
    <cellStyle name="60% - Accent5 29 2" xfId="1450"/>
    <cellStyle name="60% - Accent5 29 3" xfId="1451"/>
    <cellStyle name="60% - Accent5 3" xfId="1452"/>
    <cellStyle name="60% - Accent5 3 2" xfId="1453"/>
    <cellStyle name="60% - Accent5 3 3" xfId="1454"/>
    <cellStyle name="60% - Accent5 30" xfId="1455"/>
    <cellStyle name="60% - Accent5 30 2" xfId="1456"/>
    <cellStyle name="60% - Accent5 30 3" xfId="1457"/>
    <cellStyle name="60% - Accent5 31" xfId="1458"/>
    <cellStyle name="60% - Accent5 31 2" xfId="1459"/>
    <cellStyle name="60% - Accent5 31 3" xfId="1460"/>
    <cellStyle name="60% - Accent5 32" xfId="3919"/>
    <cellStyle name="60% - Accent5 4" xfId="1461"/>
    <cellStyle name="60% - Accent5 4 2" xfId="1462"/>
    <cellStyle name="60% - Accent5 4 3" xfId="1463"/>
    <cellStyle name="60% - Accent5 5" xfId="1464"/>
    <cellStyle name="60% - Accent5 5 2" xfId="1465"/>
    <cellStyle name="60% - Accent5 5 3" xfId="1466"/>
    <cellStyle name="60% - Accent5 6" xfId="1467"/>
    <cellStyle name="60% - Accent5 6 2" xfId="1468"/>
    <cellStyle name="60% - Accent5 6 3" xfId="1469"/>
    <cellStyle name="60% - Accent5 7" xfId="1470"/>
    <cellStyle name="60% - Accent5 7 2" xfId="1471"/>
    <cellStyle name="60% - Accent5 7 3" xfId="1472"/>
    <cellStyle name="60% - Accent5 8" xfId="1473"/>
    <cellStyle name="60% - Accent5 8 2" xfId="1474"/>
    <cellStyle name="60% - Accent5 8 3" xfId="1475"/>
    <cellStyle name="60% - Accent5 9" xfId="1476"/>
    <cellStyle name="60% - Accent5 9 2" xfId="1477"/>
    <cellStyle name="60% - Accent5 9 3" xfId="1478"/>
    <cellStyle name="60% - Accent6 10" xfId="1479"/>
    <cellStyle name="60% - Accent6 10 2" xfId="1480"/>
    <cellStyle name="60% - Accent6 10 3" xfId="1481"/>
    <cellStyle name="60% - Accent6 11" xfId="1482"/>
    <cellStyle name="60% - Accent6 11 2" xfId="1483"/>
    <cellStyle name="60% - Accent6 11 3" xfId="1484"/>
    <cellStyle name="60% - Accent6 12" xfId="1485"/>
    <cellStyle name="60% - Accent6 12 2" xfId="1486"/>
    <cellStyle name="60% - Accent6 12 3" xfId="1487"/>
    <cellStyle name="60% - Accent6 13" xfId="1488"/>
    <cellStyle name="60% - Accent6 13 2" xfId="1489"/>
    <cellStyle name="60% - Accent6 13 3" xfId="1490"/>
    <cellStyle name="60% - Accent6 14" xfId="1491"/>
    <cellStyle name="60% - Accent6 14 2" xfId="1492"/>
    <cellStyle name="60% - Accent6 14 3" xfId="1493"/>
    <cellStyle name="60% - Accent6 15" xfId="1494"/>
    <cellStyle name="60% - Accent6 15 2" xfId="1495"/>
    <cellStyle name="60% - Accent6 15 3" xfId="1496"/>
    <cellStyle name="60% - Accent6 16" xfId="1497"/>
    <cellStyle name="60% - Accent6 16 2" xfId="1498"/>
    <cellStyle name="60% - Accent6 16 3" xfId="1499"/>
    <cellStyle name="60% - Accent6 17" xfId="1500"/>
    <cellStyle name="60% - Accent6 17 2" xfId="1501"/>
    <cellStyle name="60% - Accent6 17 3" xfId="1502"/>
    <cellStyle name="60% - Accent6 18" xfId="1503"/>
    <cellStyle name="60% - Accent6 18 2" xfId="1504"/>
    <cellStyle name="60% - Accent6 18 3" xfId="1505"/>
    <cellStyle name="60% - Accent6 19" xfId="1506"/>
    <cellStyle name="60% - Accent6 19 2" xfId="1507"/>
    <cellStyle name="60% - Accent6 19 3" xfId="1508"/>
    <cellStyle name="60% - Accent6 2" xfId="1509"/>
    <cellStyle name="60% - Accent6 2 2" xfId="1510"/>
    <cellStyle name="60% - Accent6 2 3" xfId="1511"/>
    <cellStyle name="60% - Accent6 20" xfId="1512"/>
    <cellStyle name="60% - Accent6 20 2" xfId="1513"/>
    <cellStyle name="60% - Accent6 20 3" xfId="1514"/>
    <cellStyle name="60% - Accent6 21" xfId="1515"/>
    <cellStyle name="60% - Accent6 21 2" xfId="1516"/>
    <cellStyle name="60% - Accent6 21 3" xfId="1517"/>
    <cellStyle name="60% - Accent6 22" xfId="1518"/>
    <cellStyle name="60% - Accent6 22 2" xfId="1519"/>
    <cellStyle name="60% - Accent6 22 3" xfId="1520"/>
    <cellStyle name="60% - Accent6 23" xfId="1521"/>
    <cellStyle name="60% - Accent6 23 2" xfId="1522"/>
    <cellStyle name="60% - Accent6 23 3" xfId="1523"/>
    <cellStyle name="60% - Accent6 24" xfId="1524"/>
    <cellStyle name="60% - Accent6 24 2" xfId="1525"/>
    <cellStyle name="60% - Accent6 24 3" xfId="1526"/>
    <cellStyle name="60% - Accent6 25" xfId="1527"/>
    <cellStyle name="60% - Accent6 25 2" xfId="1528"/>
    <cellStyle name="60% - Accent6 25 3" xfId="1529"/>
    <cellStyle name="60% - Accent6 26" xfId="1530"/>
    <cellStyle name="60% - Accent6 26 2" xfId="1531"/>
    <cellStyle name="60% - Accent6 26 3" xfId="1532"/>
    <cellStyle name="60% - Accent6 27" xfId="1533"/>
    <cellStyle name="60% - Accent6 27 2" xfId="1534"/>
    <cellStyle name="60% - Accent6 27 3" xfId="1535"/>
    <cellStyle name="60% - Accent6 28" xfId="1536"/>
    <cellStyle name="60% - Accent6 28 2" xfId="1537"/>
    <cellStyle name="60% - Accent6 28 3" xfId="1538"/>
    <cellStyle name="60% - Accent6 29" xfId="1539"/>
    <cellStyle name="60% - Accent6 29 2" xfId="1540"/>
    <cellStyle name="60% - Accent6 29 3" xfId="1541"/>
    <cellStyle name="60% - Accent6 3" xfId="1542"/>
    <cellStyle name="60% - Accent6 3 2" xfId="1543"/>
    <cellStyle name="60% - Accent6 3 3" xfId="1544"/>
    <cellStyle name="60% - Accent6 30" xfId="1545"/>
    <cellStyle name="60% - Accent6 30 2" xfId="1546"/>
    <cellStyle name="60% - Accent6 30 3" xfId="1547"/>
    <cellStyle name="60% - Accent6 31" xfId="1548"/>
    <cellStyle name="60% - Accent6 31 2" xfId="1549"/>
    <cellStyle name="60% - Accent6 31 3" xfId="1550"/>
    <cellStyle name="60% - Accent6 32" xfId="3920"/>
    <cellStyle name="60% - Accent6 4" xfId="1551"/>
    <cellStyle name="60% - Accent6 4 2" xfId="1552"/>
    <cellStyle name="60% - Accent6 4 3" xfId="1553"/>
    <cellStyle name="60% - Accent6 5" xfId="1554"/>
    <cellStyle name="60% - Accent6 5 2" xfId="1555"/>
    <cellStyle name="60% - Accent6 5 3" xfId="1556"/>
    <cellStyle name="60% - Accent6 6" xfId="1557"/>
    <cellStyle name="60% - Accent6 6 2" xfId="1558"/>
    <cellStyle name="60% - Accent6 6 3" xfId="1559"/>
    <cellStyle name="60% - Accent6 7" xfId="1560"/>
    <cellStyle name="60% - Accent6 7 2" xfId="1561"/>
    <cellStyle name="60% - Accent6 7 3" xfId="1562"/>
    <cellStyle name="60% - Accent6 8" xfId="1563"/>
    <cellStyle name="60% - Accent6 8 2" xfId="1564"/>
    <cellStyle name="60% - Accent6 8 3" xfId="1565"/>
    <cellStyle name="60% - Accent6 9" xfId="1566"/>
    <cellStyle name="60% - Accent6 9 2" xfId="1567"/>
    <cellStyle name="60% - Accent6 9 3" xfId="1568"/>
    <cellStyle name="Accent1 10" xfId="1569"/>
    <cellStyle name="Accent1 10 2" xfId="1570"/>
    <cellStyle name="Accent1 10 3" xfId="1571"/>
    <cellStyle name="Accent1 11" xfId="1572"/>
    <cellStyle name="Accent1 11 2" xfId="1573"/>
    <cellStyle name="Accent1 11 3" xfId="1574"/>
    <cellStyle name="Accent1 12" xfId="1575"/>
    <cellStyle name="Accent1 12 2" xfId="1576"/>
    <cellStyle name="Accent1 12 3" xfId="1577"/>
    <cellStyle name="Accent1 13" xfId="1578"/>
    <cellStyle name="Accent1 13 2" xfId="1579"/>
    <cellStyle name="Accent1 13 3" xfId="1580"/>
    <cellStyle name="Accent1 14" xfId="1581"/>
    <cellStyle name="Accent1 14 2" xfId="1582"/>
    <cellStyle name="Accent1 14 3" xfId="1583"/>
    <cellStyle name="Accent1 15" xfId="1584"/>
    <cellStyle name="Accent1 15 2" xfId="1585"/>
    <cellStyle name="Accent1 15 3" xfId="1586"/>
    <cellStyle name="Accent1 16" xfId="1587"/>
    <cellStyle name="Accent1 16 2" xfId="1588"/>
    <cellStyle name="Accent1 16 3" xfId="1589"/>
    <cellStyle name="Accent1 17" xfId="1590"/>
    <cellStyle name="Accent1 17 2" xfId="1591"/>
    <cellStyle name="Accent1 17 3" xfId="1592"/>
    <cellStyle name="Accent1 18" xfId="1593"/>
    <cellStyle name="Accent1 18 2" xfId="1594"/>
    <cellStyle name="Accent1 18 3" xfId="1595"/>
    <cellStyle name="Accent1 19" xfId="1596"/>
    <cellStyle name="Accent1 19 2" xfId="1597"/>
    <cellStyle name="Accent1 19 3" xfId="1598"/>
    <cellStyle name="Accent1 2" xfId="1599"/>
    <cellStyle name="Accent1 2 2" xfId="1600"/>
    <cellStyle name="Accent1 2 3" xfId="1601"/>
    <cellStyle name="Accent1 20" xfId="1602"/>
    <cellStyle name="Accent1 20 2" xfId="1603"/>
    <cellStyle name="Accent1 20 3" xfId="1604"/>
    <cellStyle name="Accent1 21" xfId="1605"/>
    <cellStyle name="Accent1 21 2" xfId="1606"/>
    <cellStyle name="Accent1 21 3" xfId="1607"/>
    <cellStyle name="Accent1 22" xfId="1608"/>
    <cellStyle name="Accent1 22 2" xfId="1609"/>
    <cellStyle name="Accent1 22 3" xfId="1610"/>
    <cellStyle name="Accent1 23" xfId="1611"/>
    <cellStyle name="Accent1 23 2" xfId="1612"/>
    <cellStyle name="Accent1 23 3" xfId="1613"/>
    <cellStyle name="Accent1 24" xfId="1614"/>
    <cellStyle name="Accent1 24 2" xfId="1615"/>
    <cellStyle name="Accent1 24 3" xfId="1616"/>
    <cellStyle name="Accent1 25" xfId="1617"/>
    <cellStyle name="Accent1 25 2" xfId="1618"/>
    <cellStyle name="Accent1 25 3" xfId="1619"/>
    <cellStyle name="Accent1 26" xfId="1620"/>
    <cellStyle name="Accent1 26 2" xfId="1621"/>
    <cellStyle name="Accent1 26 3" xfId="1622"/>
    <cellStyle name="Accent1 27" xfId="1623"/>
    <cellStyle name="Accent1 27 2" xfId="1624"/>
    <cellStyle name="Accent1 27 3" xfId="1625"/>
    <cellStyle name="Accent1 28" xfId="1626"/>
    <cellStyle name="Accent1 28 2" xfId="1627"/>
    <cellStyle name="Accent1 28 3" xfId="1628"/>
    <cellStyle name="Accent1 29" xfId="1629"/>
    <cellStyle name="Accent1 29 2" xfId="1630"/>
    <cellStyle name="Accent1 29 3" xfId="1631"/>
    <cellStyle name="Accent1 3" xfId="1632"/>
    <cellStyle name="Accent1 3 2" xfId="1633"/>
    <cellStyle name="Accent1 3 3" xfId="1634"/>
    <cellStyle name="Accent1 30" xfId="1635"/>
    <cellStyle name="Accent1 30 2" xfId="1636"/>
    <cellStyle name="Accent1 30 3" xfId="1637"/>
    <cellStyle name="Accent1 31" xfId="1638"/>
    <cellStyle name="Accent1 31 2" xfId="1639"/>
    <cellStyle name="Accent1 31 3" xfId="1640"/>
    <cellStyle name="Accent1 32" xfId="3921"/>
    <cellStyle name="Accent1 4" xfId="1641"/>
    <cellStyle name="Accent1 4 2" xfId="1642"/>
    <cellStyle name="Accent1 4 3" xfId="1643"/>
    <cellStyle name="Accent1 5" xfId="1644"/>
    <cellStyle name="Accent1 5 2" xfId="1645"/>
    <cellStyle name="Accent1 5 3" xfId="1646"/>
    <cellStyle name="Accent1 6" xfId="1647"/>
    <cellStyle name="Accent1 6 2" xfId="1648"/>
    <cellStyle name="Accent1 6 3" xfId="1649"/>
    <cellStyle name="Accent1 7" xfId="1650"/>
    <cellStyle name="Accent1 7 2" xfId="1651"/>
    <cellStyle name="Accent1 7 3" xfId="1652"/>
    <cellStyle name="Accent1 8" xfId="1653"/>
    <cellStyle name="Accent1 8 2" xfId="1654"/>
    <cellStyle name="Accent1 8 3" xfId="1655"/>
    <cellStyle name="Accent1 9" xfId="1656"/>
    <cellStyle name="Accent1 9 2" xfId="1657"/>
    <cellStyle name="Accent1 9 3" xfId="1658"/>
    <cellStyle name="Accent2 10" xfId="1659"/>
    <cellStyle name="Accent2 10 2" xfId="1660"/>
    <cellStyle name="Accent2 10 3" xfId="1661"/>
    <cellStyle name="Accent2 11" xfId="1662"/>
    <cellStyle name="Accent2 11 2" xfId="1663"/>
    <cellStyle name="Accent2 11 3" xfId="1664"/>
    <cellStyle name="Accent2 12" xfId="1665"/>
    <cellStyle name="Accent2 12 2" xfId="1666"/>
    <cellStyle name="Accent2 12 3" xfId="1667"/>
    <cellStyle name="Accent2 13" xfId="1668"/>
    <cellStyle name="Accent2 13 2" xfId="1669"/>
    <cellStyle name="Accent2 13 3" xfId="1670"/>
    <cellStyle name="Accent2 14" xfId="1671"/>
    <cellStyle name="Accent2 14 2" xfId="1672"/>
    <cellStyle name="Accent2 14 3" xfId="1673"/>
    <cellStyle name="Accent2 15" xfId="1674"/>
    <cellStyle name="Accent2 15 2" xfId="1675"/>
    <cellStyle name="Accent2 15 3" xfId="1676"/>
    <cellStyle name="Accent2 16" xfId="1677"/>
    <cellStyle name="Accent2 16 2" xfId="1678"/>
    <cellStyle name="Accent2 16 3" xfId="1679"/>
    <cellStyle name="Accent2 17" xfId="1680"/>
    <cellStyle name="Accent2 17 2" xfId="1681"/>
    <cellStyle name="Accent2 17 3" xfId="1682"/>
    <cellStyle name="Accent2 18" xfId="1683"/>
    <cellStyle name="Accent2 18 2" xfId="1684"/>
    <cellStyle name="Accent2 18 3" xfId="1685"/>
    <cellStyle name="Accent2 19" xfId="1686"/>
    <cellStyle name="Accent2 19 2" xfId="1687"/>
    <cellStyle name="Accent2 19 3" xfId="1688"/>
    <cellStyle name="Accent2 2" xfId="1689"/>
    <cellStyle name="Accent2 2 2" xfId="1690"/>
    <cellStyle name="Accent2 2 3" xfId="1691"/>
    <cellStyle name="Accent2 20" xfId="1692"/>
    <cellStyle name="Accent2 20 2" xfId="1693"/>
    <cellStyle name="Accent2 20 3" xfId="1694"/>
    <cellStyle name="Accent2 21" xfId="1695"/>
    <cellStyle name="Accent2 21 2" xfId="1696"/>
    <cellStyle name="Accent2 21 3" xfId="1697"/>
    <cellStyle name="Accent2 22" xfId="1698"/>
    <cellStyle name="Accent2 22 2" xfId="1699"/>
    <cellStyle name="Accent2 22 3" xfId="1700"/>
    <cellStyle name="Accent2 23" xfId="1701"/>
    <cellStyle name="Accent2 23 2" xfId="1702"/>
    <cellStyle name="Accent2 23 3" xfId="1703"/>
    <cellStyle name="Accent2 24" xfId="1704"/>
    <cellStyle name="Accent2 24 2" xfId="1705"/>
    <cellStyle name="Accent2 24 3" xfId="1706"/>
    <cellStyle name="Accent2 25" xfId="1707"/>
    <cellStyle name="Accent2 25 2" xfId="1708"/>
    <cellStyle name="Accent2 25 3" xfId="1709"/>
    <cellStyle name="Accent2 26" xfId="1710"/>
    <cellStyle name="Accent2 26 2" xfId="1711"/>
    <cellStyle name="Accent2 26 3" xfId="1712"/>
    <cellStyle name="Accent2 27" xfId="1713"/>
    <cellStyle name="Accent2 27 2" xfId="1714"/>
    <cellStyle name="Accent2 27 3" xfId="1715"/>
    <cellStyle name="Accent2 28" xfId="1716"/>
    <cellStyle name="Accent2 28 2" xfId="1717"/>
    <cellStyle name="Accent2 28 3" xfId="1718"/>
    <cellStyle name="Accent2 29" xfId="1719"/>
    <cellStyle name="Accent2 29 2" xfId="1720"/>
    <cellStyle name="Accent2 29 3" xfId="1721"/>
    <cellStyle name="Accent2 3" xfId="1722"/>
    <cellStyle name="Accent2 3 2" xfId="1723"/>
    <cellStyle name="Accent2 3 3" xfId="1724"/>
    <cellStyle name="Accent2 30" xfId="1725"/>
    <cellStyle name="Accent2 30 2" xfId="1726"/>
    <cellStyle name="Accent2 30 3" xfId="1727"/>
    <cellStyle name="Accent2 31" xfId="1728"/>
    <cellStyle name="Accent2 31 2" xfId="1729"/>
    <cellStyle name="Accent2 31 3" xfId="1730"/>
    <cellStyle name="Accent2 32" xfId="3922"/>
    <cellStyle name="Accent2 4" xfId="1731"/>
    <cellStyle name="Accent2 4 2" xfId="1732"/>
    <cellStyle name="Accent2 4 3" xfId="1733"/>
    <cellStyle name="Accent2 5" xfId="1734"/>
    <cellStyle name="Accent2 5 2" xfId="1735"/>
    <cellStyle name="Accent2 5 3" xfId="1736"/>
    <cellStyle name="Accent2 6" xfId="1737"/>
    <cellStyle name="Accent2 6 2" xfId="1738"/>
    <cellStyle name="Accent2 6 3" xfId="1739"/>
    <cellStyle name="Accent2 7" xfId="1740"/>
    <cellStyle name="Accent2 7 2" xfId="1741"/>
    <cellStyle name="Accent2 7 3" xfId="1742"/>
    <cellStyle name="Accent2 8" xfId="1743"/>
    <cellStyle name="Accent2 8 2" xfId="1744"/>
    <cellStyle name="Accent2 8 3" xfId="1745"/>
    <cellStyle name="Accent2 9" xfId="1746"/>
    <cellStyle name="Accent2 9 2" xfId="1747"/>
    <cellStyle name="Accent2 9 3" xfId="1748"/>
    <cellStyle name="Accent3 10" xfId="1749"/>
    <cellStyle name="Accent3 10 2" xfId="1750"/>
    <cellStyle name="Accent3 10 3" xfId="1751"/>
    <cellStyle name="Accent3 11" xfId="1752"/>
    <cellStyle name="Accent3 11 2" xfId="1753"/>
    <cellStyle name="Accent3 11 3" xfId="1754"/>
    <cellStyle name="Accent3 12" xfId="1755"/>
    <cellStyle name="Accent3 12 2" xfId="1756"/>
    <cellStyle name="Accent3 12 3" xfId="1757"/>
    <cellStyle name="Accent3 13" xfId="1758"/>
    <cellStyle name="Accent3 13 2" xfId="1759"/>
    <cellStyle name="Accent3 13 3" xfId="1760"/>
    <cellStyle name="Accent3 14" xfId="1761"/>
    <cellStyle name="Accent3 14 2" xfId="1762"/>
    <cellStyle name="Accent3 14 3" xfId="1763"/>
    <cellStyle name="Accent3 15" xfId="1764"/>
    <cellStyle name="Accent3 15 2" xfId="1765"/>
    <cellStyle name="Accent3 15 3" xfId="1766"/>
    <cellStyle name="Accent3 16" xfId="1767"/>
    <cellStyle name="Accent3 16 2" xfId="1768"/>
    <cellStyle name="Accent3 16 3" xfId="1769"/>
    <cellStyle name="Accent3 17" xfId="1770"/>
    <cellStyle name="Accent3 17 2" xfId="1771"/>
    <cellStyle name="Accent3 17 3" xfId="1772"/>
    <cellStyle name="Accent3 18" xfId="1773"/>
    <cellStyle name="Accent3 18 2" xfId="1774"/>
    <cellStyle name="Accent3 18 3" xfId="1775"/>
    <cellStyle name="Accent3 19" xfId="1776"/>
    <cellStyle name="Accent3 19 2" xfId="1777"/>
    <cellStyle name="Accent3 19 3" xfId="1778"/>
    <cellStyle name="Accent3 2" xfId="1779"/>
    <cellStyle name="Accent3 2 2" xfId="1780"/>
    <cellStyle name="Accent3 2 3" xfId="1781"/>
    <cellStyle name="Accent3 20" xfId="1782"/>
    <cellStyle name="Accent3 20 2" xfId="1783"/>
    <cellStyle name="Accent3 20 3" xfId="1784"/>
    <cellStyle name="Accent3 21" xfId="1785"/>
    <cellStyle name="Accent3 21 2" xfId="1786"/>
    <cellStyle name="Accent3 21 3" xfId="1787"/>
    <cellStyle name="Accent3 22" xfId="1788"/>
    <cellStyle name="Accent3 22 2" xfId="1789"/>
    <cellStyle name="Accent3 22 3" xfId="1790"/>
    <cellStyle name="Accent3 23" xfId="1791"/>
    <cellStyle name="Accent3 23 2" xfId="1792"/>
    <cellStyle name="Accent3 23 3" xfId="1793"/>
    <cellStyle name="Accent3 24" xfId="1794"/>
    <cellStyle name="Accent3 24 2" xfId="1795"/>
    <cellStyle name="Accent3 24 3" xfId="1796"/>
    <cellStyle name="Accent3 25" xfId="1797"/>
    <cellStyle name="Accent3 25 2" xfId="1798"/>
    <cellStyle name="Accent3 25 3" xfId="1799"/>
    <cellStyle name="Accent3 26" xfId="1800"/>
    <cellStyle name="Accent3 26 2" xfId="1801"/>
    <cellStyle name="Accent3 26 3" xfId="1802"/>
    <cellStyle name="Accent3 27" xfId="1803"/>
    <cellStyle name="Accent3 27 2" xfId="1804"/>
    <cellStyle name="Accent3 27 3" xfId="1805"/>
    <cellStyle name="Accent3 28" xfId="1806"/>
    <cellStyle name="Accent3 28 2" xfId="1807"/>
    <cellStyle name="Accent3 28 3" xfId="1808"/>
    <cellStyle name="Accent3 29" xfId="1809"/>
    <cellStyle name="Accent3 29 2" xfId="1810"/>
    <cellStyle name="Accent3 29 3" xfId="1811"/>
    <cellStyle name="Accent3 3" xfId="1812"/>
    <cellStyle name="Accent3 3 2" xfId="1813"/>
    <cellStyle name="Accent3 3 3" xfId="1814"/>
    <cellStyle name="Accent3 30" xfId="1815"/>
    <cellStyle name="Accent3 30 2" xfId="1816"/>
    <cellStyle name="Accent3 30 3" xfId="1817"/>
    <cellStyle name="Accent3 31" xfId="1818"/>
    <cellStyle name="Accent3 31 2" xfId="1819"/>
    <cellStyle name="Accent3 31 3" xfId="1820"/>
    <cellStyle name="Accent3 32" xfId="3923"/>
    <cellStyle name="Accent3 4" xfId="1821"/>
    <cellStyle name="Accent3 4 2" xfId="1822"/>
    <cellStyle name="Accent3 4 3" xfId="1823"/>
    <cellStyle name="Accent3 5" xfId="1824"/>
    <cellStyle name="Accent3 5 2" xfId="1825"/>
    <cellStyle name="Accent3 5 3" xfId="1826"/>
    <cellStyle name="Accent3 6" xfId="1827"/>
    <cellStyle name="Accent3 6 2" xfId="1828"/>
    <cellStyle name="Accent3 6 3" xfId="1829"/>
    <cellStyle name="Accent3 7" xfId="1830"/>
    <cellStyle name="Accent3 7 2" xfId="1831"/>
    <cellStyle name="Accent3 7 3" xfId="1832"/>
    <cellStyle name="Accent3 8" xfId="1833"/>
    <cellStyle name="Accent3 8 2" xfId="1834"/>
    <cellStyle name="Accent3 8 3" xfId="1835"/>
    <cellStyle name="Accent3 9" xfId="1836"/>
    <cellStyle name="Accent3 9 2" xfId="1837"/>
    <cellStyle name="Accent3 9 3" xfId="1838"/>
    <cellStyle name="Accent4 10" xfId="1839"/>
    <cellStyle name="Accent4 10 2" xfId="1840"/>
    <cellStyle name="Accent4 10 3" xfId="1841"/>
    <cellStyle name="Accent4 11" xfId="1842"/>
    <cellStyle name="Accent4 11 2" xfId="1843"/>
    <cellStyle name="Accent4 11 3" xfId="1844"/>
    <cellStyle name="Accent4 12" xfId="1845"/>
    <cellStyle name="Accent4 12 2" xfId="1846"/>
    <cellStyle name="Accent4 12 3" xfId="1847"/>
    <cellStyle name="Accent4 13" xfId="1848"/>
    <cellStyle name="Accent4 13 2" xfId="1849"/>
    <cellStyle name="Accent4 13 3" xfId="1850"/>
    <cellStyle name="Accent4 14" xfId="1851"/>
    <cellStyle name="Accent4 14 2" xfId="1852"/>
    <cellStyle name="Accent4 14 3" xfId="1853"/>
    <cellStyle name="Accent4 15" xfId="1854"/>
    <cellStyle name="Accent4 15 2" xfId="1855"/>
    <cellStyle name="Accent4 15 3" xfId="1856"/>
    <cellStyle name="Accent4 16" xfId="1857"/>
    <cellStyle name="Accent4 16 2" xfId="1858"/>
    <cellStyle name="Accent4 16 3" xfId="1859"/>
    <cellStyle name="Accent4 17" xfId="1860"/>
    <cellStyle name="Accent4 17 2" xfId="1861"/>
    <cellStyle name="Accent4 17 3" xfId="1862"/>
    <cellStyle name="Accent4 18" xfId="1863"/>
    <cellStyle name="Accent4 18 2" xfId="1864"/>
    <cellStyle name="Accent4 18 3" xfId="1865"/>
    <cellStyle name="Accent4 19" xfId="1866"/>
    <cellStyle name="Accent4 19 2" xfId="1867"/>
    <cellStyle name="Accent4 19 3" xfId="1868"/>
    <cellStyle name="Accent4 2" xfId="1869"/>
    <cellStyle name="Accent4 2 2" xfId="1870"/>
    <cellStyle name="Accent4 2 3" xfId="1871"/>
    <cellStyle name="Accent4 20" xfId="1872"/>
    <cellStyle name="Accent4 20 2" xfId="1873"/>
    <cellStyle name="Accent4 20 3" xfId="1874"/>
    <cellStyle name="Accent4 21" xfId="1875"/>
    <cellStyle name="Accent4 21 2" xfId="1876"/>
    <cellStyle name="Accent4 21 3" xfId="1877"/>
    <cellStyle name="Accent4 22" xfId="1878"/>
    <cellStyle name="Accent4 22 2" xfId="1879"/>
    <cellStyle name="Accent4 22 3" xfId="1880"/>
    <cellStyle name="Accent4 23" xfId="1881"/>
    <cellStyle name="Accent4 23 2" xfId="1882"/>
    <cellStyle name="Accent4 23 3" xfId="1883"/>
    <cellStyle name="Accent4 24" xfId="1884"/>
    <cellStyle name="Accent4 24 2" xfId="1885"/>
    <cellStyle name="Accent4 24 3" xfId="1886"/>
    <cellStyle name="Accent4 25" xfId="1887"/>
    <cellStyle name="Accent4 25 2" xfId="1888"/>
    <cellStyle name="Accent4 25 3" xfId="1889"/>
    <cellStyle name="Accent4 26" xfId="1890"/>
    <cellStyle name="Accent4 26 2" xfId="1891"/>
    <cellStyle name="Accent4 26 3" xfId="1892"/>
    <cellStyle name="Accent4 27" xfId="1893"/>
    <cellStyle name="Accent4 27 2" xfId="1894"/>
    <cellStyle name="Accent4 27 3" xfId="1895"/>
    <cellStyle name="Accent4 28" xfId="1896"/>
    <cellStyle name="Accent4 28 2" xfId="1897"/>
    <cellStyle name="Accent4 28 3" xfId="1898"/>
    <cellStyle name="Accent4 29" xfId="1899"/>
    <cellStyle name="Accent4 29 2" xfId="1900"/>
    <cellStyle name="Accent4 29 3" xfId="1901"/>
    <cellStyle name="Accent4 3" xfId="1902"/>
    <cellStyle name="Accent4 3 2" xfId="1903"/>
    <cellStyle name="Accent4 3 3" xfId="1904"/>
    <cellStyle name="Accent4 30" xfId="1905"/>
    <cellStyle name="Accent4 30 2" xfId="1906"/>
    <cellStyle name="Accent4 30 3" xfId="1907"/>
    <cellStyle name="Accent4 31" xfId="1908"/>
    <cellStyle name="Accent4 31 2" xfId="1909"/>
    <cellStyle name="Accent4 31 3" xfId="1910"/>
    <cellStyle name="Accent4 32" xfId="3924"/>
    <cellStyle name="Accent4 4" xfId="1911"/>
    <cellStyle name="Accent4 4 2" xfId="1912"/>
    <cellStyle name="Accent4 4 3" xfId="1913"/>
    <cellStyle name="Accent4 5" xfId="1914"/>
    <cellStyle name="Accent4 5 2" xfId="1915"/>
    <cellStyle name="Accent4 5 3" xfId="1916"/>
    <cellStyle name="Accent4 6" xfId="1917"/>
    <cellStyle name="Accent4 6 2" xfId="1918"/>
    <cellStyle name="Accent4 6 3" xfId="1919"/>
    <cellStyle name="Accent4 7" xfId="1920"/>
    <cellStyle name="Accent4 7 2" xfId="1921"/>
    <cellStyle name="Accent4 7 3" xfId="1922"/>
    <cellStyle name="Accent4 8" xfId="1923"/>
    <cellStyle name="Accent4 8 2" xfId="1924"/>
    <cellStyle name="Accent4 8 3" xfId="1925"/>
    <cellStyle name="Accent4 9" xfId="1926"/>
    <cellStyle name="Accent4 9 2" xfId="1927"/>
    <cellStyle name="Accent4 9 3" xfId="1928"/>
    <cellStyle name="Accent5 10" xfId="1929"/>
    <cellStyle name="Accent5 10 2" xfId="1930"/>
    <cellStyle name="Accent5 10 3" xfId="1931"/>
    <cellStyle name="Accent5 11" xfId="1932"/>
    <cellStyle name="Accent5 11 2" xfId="1933"/>
    <cellStyle name="Accent5 11 3" xfId="1934"/>
    <cellStyle name="Accent5 12" xfId="1935"/>
    <cellStyle name="Accent5 12 2" xfId="1936"/>
    <cellStyle name="Accent5 12 3" xfId="1937"/>
    <cellStyle name="Accent5 13" xfId="1938"/>
    <cellStyle name="Accent5 13 2" xfId="1939"/>
    <cellStyle name="Accent5 13 3" xfId="1940"/>
    <cellStyle name="Accent5 14" xfId="1941"/>
    <cellStyle name="Accent5 14 2" xfId="1942"/>
    <cellStyle name="Accent5 14 3" xfId="1943"/>
    <cellStyle name="Accent5 15" xfId="1944"/>
    <cellStyle name="Accent5 15 2" xfId="1945"/>
    <cellStyle name="Accent5 15 3" xfId="1946"/>
    <cellStyle name="Accent5 16" xfId="1947"/>
    <cellStyle name="Accent5 16 2" xfId="1948"/>
    <cellStyle name="Accent5 16 3" xfId="1949"/>
    <cellStyle name="Accent5 17" xfId="1950"/>
    <cellStyle name="Accent5 17 2" xfId="1951"/>
    <cellStyle name="Accent5 17 3" xfId="1952"/>
    <cellStyle name="Accent5 18" xfId="1953"/>
    <cellStyle name="Accent5 18 2" xfId="1954"/>
    <cellStyle name="Accent5 18 3" xfId="1955"/>
    <cellStyle name="Accent5 19" xfId="1956"/>
    <cellStyle name="Accent5 19 2" xfId="1957"/>
    <cellStyle name="Accent5 19 3" xfId="1958"/>
    <cellStyle name="Accent5 2" xfId="1959"/>
    <cellStyle name="Accent5 2 2" xfId="1960"/>
    <cellStyle name="Accent5 2 3" xfId="1961"/>
    <cellStyle name="Accent5 20" xfId="1962"/>
    <cellStyle name="Accent5 20 2" xfId="1963"/>
    <cellStyle name="Accent5 20 3" xfId="1964"/>
    <cellStyle name="Accent5 21" xfId="1965"/>
    <cellStyle name="Accent5 21 2" xfId="1966"/>
    <cellStyle name="Accent5 21 3" xfId="1967"/>
    <cellStyle name="Accent5 22" xfId="1968"/>
    <cellStyle name="Accent5 22 2" xfId="1969"/>
    <cellStyle name="Accent5 22 3" xfId="1970"/>
    <cellStyle name="Accent5 23" xfId="1971"/>
    <cellStyle name="Accent5 23 2" xfId="1972"/>
    <cellStyle name="Accent5 23 3" xfId="1973"/>
    <cellStyle name="Accent5 24" xfId="1974"/>
    <cellStyle name="Accent5 24 2" xfId="1975"/>
    <cellStyle name="Accent5 24 3" xfId="1976"/>
    <cellStyle name="Accent5 25" xfId="1977"/>
    <cellStyle name="Accent5 25 2" xfId="1978"/>
    <cellStyle name="Accent5 25 3" xfId="1979"/>
    <cellStyle name="Accent5 26" xfId="1980"/>
    <cellStyle name="Accent5 26 2" xfId="1981"/>
    <cellStyle name="Accent5 26 3" xfId="1982"/>
    <cellStyle name="Accent5 27" xfId="1983"/>
    <cellStyle name="Accent5 27 2" xfId="1984"/>
    <cellStyle name="Accent5 27 3" xfId="1985"/>
    <cellStyle name="Accent5 28" xfId="1986"/>
    <cellStyle name="Accent5 28 2" xfId="1987"/>
    <cellStyle name="Accent5 28 3" xfId="1988"/>
    <cellStyle name="Accent5 29" xfId="1989"/>
    <cellStyle name="Accent5 29 2" xfId="1990"/>
    <cellStyle name="Accent5 29 3" xfId="1991"/>
    <cellStyle name="Accent5 3" xfId="1992"/>
    <cellStyle name="Accent5 3 2" xfId="1993"/>
    <cellStyle name="Accent5 3 3" xfId="1994"/>
    <cellStyle name="Accent5 30" xfId="1995"/>
    <cellStyle name="Accent5 30 2" xfId="1996"/>
    <cellStyle name="Accent5 30 3" xfId="1997"/>
    <cellStyle name="Accent5 31" xfId="1998"/>
    <cellStyle name="Accent5 31 2" xfId="1999"/>
    <cellStyle name="Accent5 31 3" xfId="2000"/>
    <cellStyle name="Accent5 32" xfId="3925"/>
    <cellStyle name="Accent5 4" xfId="2001"/>
    <cellStyle name="Accent5 4 2" xfId="2002"/>
    <cellStyle name="Accent5 4 3" xfId="2003"/>
    <cellStyle name="Accent5 5" xfId="2004"/>
    <cellStyle name="Accent5 5 2" xfId="2005"/>
    <cellStyle name="Accent5 5 3" xfId="2006"/>
    <cellStyle name="Accent5 6" xfId="2007"/>
    <cellStyle name="Accent5 6 2" xfId="2008"/>
    <cellStyle name="Accent5 6 3" xfId="2009"/>
    <cellStyle name="Accent5 7" xfId="2010"/>
    <cellStyle name="Accent5 7 2" xfId="2011"/>
    <cellStyle name="Accent5 7 3" xfId="2012"/>
    <cellStyle name="Accent5 8" xfId="2013"/>
    <cellStyle name="Accent5 8 2" xfId="2014"/>
    <cellStyle name="Accent5 8 3" xfId="2015"/>
    <cellStyle name="Accent5 9" xfId="2016"/>
    <cellStyle name="Accent5 9 2" xfId="2017"/>
    <cellStyle name="Accent5 9 3" xfId="2018"/>
    <cellStyle name="Accent6 10" xfId="2019"/>
    <cellStyle name="Accent6 10 2" xfId="2020"/>
    <cellStyle name="Accent6 10 3" xfId="2021"/>
    <cellStyle name="Accent6 11" xfId="2022"/>
    <cellStyle name="Accent6 11 2" xfId="2023"/>
    <cellStyle name="Accent6 11 3" xfId="2024"/>
    <cellStyle name="Accent6 12" xfId="2025"/>
    <cellStyle name="Accent6 12 2" xfId="2026"/>
    <cellStyle name="Accent6 12 3" xfId="2027"/>
    <cellStyle name="Accent6 13" xfId="2028"/>
    <cellStyle name="Accent6 13 2" xfId="2029"/>
    <cellStyle name="Accent6 13 3" xfId="2030"/>
    <cellStyle name="Accent6 14" xfId="2031"/>
    <cellStyle name="Accent6 14 2" xfId="2032"/>
    <cellStyle name="Accent6 14 3" xfId="2033"/>
    <cellStyle name="Accent6 15" xfId="2034"/>
    <cellStyle name="Accent6 15 2" xfId="2035"/>
    <cellStyle name="Accent6 15 3" xfId="2036"/>
    <cellStyle name="Accent6 16" xfId="2037"/>
    <cellStyle name="Accent6 16 2" xfId="2038"/>
    <cellStyle name="Accent6 16 3" xfId="2039"/>
    <cellStyle name="Accent6 17" xfId="2040"/>
    <cellStyle name="Accent6 17 2" xfId="2041"/>
    <cellStyle name="Accent6 17 3" xfId="2042"/>
    <cellStyle name="Accent6 18" xfId="2043"/>
    <cellStyle name="Accent6 18 2" xfId="2044"/>
    <cellStyle name="Accent6 18 3" xfId="2045"/>
    <cellStyle name="Accent6 19" xfId="2046"/>
    <cellStyle name="Accent6 19 2" xfId="2047"/>
    <cellStyle name="Accent6 19 3" xfId="2048"/>
    <cellStyle name="Accent6 2" xfId="2049"/>
    <cellStyle name="Accent6 2 2" xfId="2050"/>
    <cellStyle name="Accent6 2 3" xfId="2051"/>
    <cellStyle name="Accent6 20" xfId="2052"/>
    <cellStyle name="Accent6 20 2" xfId="2053"/>
    <cellStyle name="Accent6 20 3" xfId="2054"/>
    <cellStyle name="Accent6 21" xfId="2055"/>
    <cellStyle name="Accent6 21 2" xfId="2056"/>
    <cellStyle name="Accent6 21 3" xfId="2057"/>
    <cellStyle name="Accent6 22" xfId="2058"/>
    <cellStyle name="Accent6 22 2" xfId="2059"/>
    <cellStyle name="Accent6 22 3" xfId="2060"/>
    <cellStyle name="Accent6 23" xfId="2061"/>
    <cellStyle name="Accent6 23 2" xfId="2062"/>
    <cellStyle name="Accent6 23 3" xfId="2063"/>
    <cellStyle name="Accent6 24" xfId="2064"/>
    <cellStyle name="Accent6 24 2" xfId="2065"/>
    <cellStyle name="Accent6 24 3" xfId="2066"/>
    <cellStyle name="Accent6 25" xfId="2067"/>
    <cellStyle name="Accent6 25 2" xfId="2068"/>
    <cellStyle name="Accent6 25 3" xfId="2069"/>
    <cellStyle name="Accent6 26" xfId="2070"/>
    <cellStyle name="Accent6 26 2" xfId="2071"/>
    <cellStyle name="Accent6 26 3" xfId="2072"/>
    <cellStyle name="Accent6 27" xfId="2073"/>
    <cellStyle name="Accent6 27 2" xfId="2074"/>
    <cellStyle name="Accent6 27 3" xfId="2075"/>
    <cellStyle name="Accent6 28" xfId="2076"/>
    <cellStyle name="Accent6 28 2" xfId="2077"/>
    <cellStyle name="Accent6 28 3" xfId="2078"/>
    <cellStyle name="Accent6 29" xfId="2079"/>
    <cellStyle name="Accent6 29 2" xfId="2080"/>
    <cellStyle name="Accent6 29 3" xfId="2081"/>
    <cellStyle name="Accent6 3" xfId="2082"/>
    <cellStyle name="Accent6 3 2" xfId="2083"/>
    <cellStyle name="Accent6 3 3" xfId="2084"/>
    <cellStyle name="Accent6 30" xfId="2085"/>
    <cellStyle name="Accent6 30 2" xfId="2086"/>
    <cellStyle name="Accent6 30 3" xfId="2087"/>
    <cellStyle name="Accent6 31" xfId="2088"/>
    <cellStyle name="Accent6 31 2" xfId="2089"/>
    <cellStyle name="Accent6 31 3" xfId="2090"/>
    <cellStyle name="Accent6 32" xfId="3926"/>
    <cellStyle name="Accent6 4" xfId="2091"/>
    <cellStyle name="Accent6 4 2" xfId="2092"/>
    <cellStyle name="Accent6 4 3" xfId="2093"/>
    <cellStyle name="Accent6 5" xfId="2094"/>
    <cellStyle name="Accent6 5 2" xfId="2095"/>
    <cellStyle name="Accent6 5 3" xfId="2096"/>
    <cellStyle name="Accent6 6" xfId="2097"/>
    <cellStyle name="Accent6 6 2" xfId="2098"/>
    <cellStyle name="Accent6 6 3" xfId="2099"/>
    <cellStyle name="Accent6 7" xfId="2100"/>
    <cellStyle name="Accent6 7 2" xfId="2101"/>
    <cellStyle name="Accent6 7 3" xfId="2102"/>
    <cellStyle name="Accent6 8" xfId="2103"/>
    <cellStyle name="Accent6 8 2" xfId="2104"/>
    <cellStyle name="Accent6 8 3" xfId="2105"/>
    <cellStyle name="Accent6 9" xfId="2106"/>
    <cellStyle name="Accent6 9 2" xfId="2107"/>
    <cellStyle name="Accent6 9 3" xfId="2108"/>
    <cellStyle name="AeE­ [0]_INQUIRY ¿?¾÷AßAø " xfId="2109"/>
    <cellStyle name="AeE­_INQUIRY ¿?¾÷AßAø " xfId="2110"/>
    <cellStyle name="AÞ¸¶ [0]_INQUIRY ¿?¾÷AßAø " xfId="2111"/>
    <cellStyle name="AÞ¸¶_INQUIRY ¿?¾÷AßAø " xfId="2112"/>
    <cellStyle name="Bad 10" xfId="2113"/>
    <cellStyle name="Bad 10 2" xfId="4808"/>
    <cellStyle name="Bad 11" xfId="2114"/>
    <cellStyle name="Bad 11 2" xfId="4809"/>
    <cellStyle name="Bad 12" xfId="2115"/>
    <cellStyle name="Bad 12 2" xfId="4810"/>
    <cellStyle name="Bad 13" xfId="2116"/>
    <cellStyle name="Bad 13 2" xfId="4811"/>
    <cellStyle name="Bad 14" xfId="2117"/>
    <cellStyle name="Bad 14 2" xfId="4812"/>
    <cellStyle name="Bad 15" xfId="2118"/>
    <cellStyle name="Bad 15 2" xfId="4813"/>
    <cellStyle name="Bad 16" xfId="2119"/>
    <cellStyle name="Bad 16 2" xfId="4814"/>
    <cellStyle name="Bad 17" xfId="2120"/>
    <cellStyle name="Bad 17 2" xfId="4815"/>
    <cellStyle name="Bad 18" xfId="2121"/>
    <cellStyle name="Bad 18 2" xfId="4816"/>
    <cellStyle name="Bad 19" xfId="2122"/>
    <cellStyle name="Bad 19 2" xfId="4817"/>
    <cellStyle name="Bad 2" xfId="2123"/>
    <cellStyle name="Bad 2 2" xfId="2124"/>
    <cellStyle name="Bad 20" xfId="2125"/>
    <cellStyle name="Bad 20 2" xfId="4818"/>
    <cellStyle name="Bad 21" xfId="2126"/>
    <cellStyle name="Bad 21 2" xfId="4819"/>
    <cellStyle name="Bad 22" xfId="2127"/>
    <cellStyle name="Bad 22 2" xfId="4820"/>
    <cellStyle name="Bad 23" xfId="2128"/>
    <cellStyle name="Bad 23 2" xfId="4821"/>
    <cellStyle name="Bad 24" xfId="2129"/>
    <cellStyle name="Bad 24 2" xfId="4822"/>
    <cellStyle name="Bad 25" xfId="2130"/>
    <cellStyle name="Bad 25 2" xfId="4823"/>
    <cellStyle name="Bad 26" xfId="2131"/>
    <cellStyle name="Bad 26 2" xfId="4824"/>
    <cellStyle name="Bad 27" xfId="2132"/>
    <cellStyle name="Bad 27 2" xfId="4825"/>
    <cellStyle name="Bad 28" xfId="2133"/>
    <cellStyle name="Bad 28 2" xfId="4826"/>
    <cellStyle name="Bad 29" xfId="2134"/>
    <cellStyle name="Bad 29 2" xfId="4827"/>
    <cellStyle name="Bad 3" xfId="2135"/>
    <cellStyle name="Bad 3 2" xfId="4828"/>
    <cellStyle name="Bad 30" xfId="2136"/>
    <cellStyle name="Bad 30 2" xfId="4829"/>
    <cellStyle name="Bad 31" xfId="2137"/>
    <cellStyle name="Bad 31 2" xfId="4830"/>
    <cellStyle name="Bad 4" xfId="2138"/>
    <cellStyle name="Bad 4 2" xfId="4831"/>
    <cellStyle name="Bad 5" xfId="2139"/>
    <cellStyle name="Bad 5 2" xfId="4832"/>
    <cellStyle name="Bad 6" xfId="2140"/>
    <cellStyle name="Bad 6 2" xfId="4833"/>
    <cellStyle name="Bad 7" xfId="2141"/>
    <cellStyle name="Bad 7 2" xfId="4834"/>
    <cellStyle name="Bad 8" xfId="2142"/>
    <cellStyle name="Bad 8 2" xfId="4835"/>
    <cellStyle name="Bad 9" xfId="2143"/>
    <cellStyle name="Bad 9 2" xfId="4836"/>
    <cellStyle name="Black" xfId="2144"/>
    <cellStyle name="Black 2" xfId="4837"/>
    <cellStyle name="Body" xfId="2145"/>
    <cellStyle name="Body 2" xfId="4838"/>
    <cellStyle name="BodyText" xfId="4590"/>
    <cellStyle name="BodyTextWith_K_SEP" xfId="4591"/>
    <cellStyle name="Border" xfId="2146"/>
    <cellStyle name="Border 2" xfId="4839"/>
    <cellStyle name="BT_Normal_RC1" xfId="4592"/>
    <cellStyle name="C?AØ_¿?¾÷CoE² " xfId="2147"/>
    <cellStyle name="C¥AØ_¿?¾÷CoE² " xfId="2148"/>
    <cellStyle name="C￥AØ_¿μ¾÷CoE² " xfId="2149"/>
    <cellStyle name="Calc Currency (0)" xfId="2150"/>
    <cellStyle name="Calc Currency (0) 2" xfId="3927"/>
    <cellStyle name="Calculation 10" xfId="2151"/>
    <cellStyle name="Calculation 10 2" xfId="4840"/>
    <cellStyle name="Calculation 11" xfId="2152"/>
    <cellStyle name="Calculation 11 2" xfId="4841"/>
    <cellStyle name="Calculation 12" xfId="2153"/>
    <cellStyle name="Calculation 12 2" xfId="4842"/>
    <cellStyle name="Calculation 13" xfId="2154"/>
    <cellStyle name="Calculation 13 2" xfId="4843"/>
    <cellStyle name="Calculation 14" xfId="2155"/>
    <cellStyle name="Calculation 14 2" xfId="4844"/>
    <cellStyle name="Calculation 15" xfId="2156"/>
    <cellStyle name="Calculation 15 2" xfId="4845"/>
    <cellStyle name="Calculation 16" xfId="2157"/>
    <cellStyle name="Calculation 16 2" xfId="4846"/>
    <cellStyle name="Calculation 17" xfId="2158"/>
    <cellStyle name="Calculation 17 2" xfId="4847"/>
    <cellStyle name="Calculation 18" xfId="2159"/>
    <cellStyle name="Calculation 18 2" xfId="4848"/>
    <cellStyle name="Calculation 19" xfId="2160"/>
    <cellStyle name="Calculation 19 2" xfId="4849"/>
    <cellStyle name="Calculation 2" xfId="2161"/>
    <cellStyle name="Calculation 2 2" xfId="2162"/>
    <cellStyle name="Calculation 2 3" xfId="4850"/>
    <cellStyle name="Calculation 20" xfId="2163"/>
    <cellStyle name="Calculation 20 2" xfId="4851"/>
    <cellStyle name="Calculation 21" xfId="2164"/>
    <cellStyle name="Calculation 21 2" xfId="4852"/>
    <cellStyle name="Calculation 22" xfId="2165"/>
    <cellStyle name="Calculation 22 2" xfId="4853"/>
    <cellStyle name="Calculation 23" xfId="2166"/>
    <cellStyle name="Calculation 23 2" xfId="4854"/>
    <cellStyle name="Calculation 24" xfId="2167"/>
    <cellStyle name="Calculation 24 2" xfId="4855"/>
    <cellStyle name="Calculation 25" xfId="2168"/>
    <cellStyle name="Calculation 25 2" xfId="4856"/>
    <cellStyle name="Calculation 26" xfId="2169"/>
    <cellStyle name="Calculation 26 2" xfId="4857"/>
    <cellStyle name="Calculation 27" xfId="2170"/>
    <cellStyle name="Calculation 27 2" xfId="4858"/>
    <cellStyle name="Calculation 28" xfId="2171"/>
    <cellStyle name="Calculation 28 2" xfId="4859"/>
    <cellStyle name="Calculation 29" xfId="2172"/>
    <cellStyle name="Calculation 29 2" xfId="4860"/>
    <cellStyle name="Calculation 3" xfId="2173"/>
    <cellStyle name="Calculation 3 2" xfId="4861"/>
    <cellStyle name="Calculation 30" xfId="2174"/>
    <cellStyle name="Calculation 30 2" xfId="4862"/>
    <cellStyle name="Calculation 31" xfId="2175"/>
    <cellStyle name="Calculation 31 2" xfId="4863"/>
    <cellStyle name="Calculation 4" xfId="2176"/>
    <cellStyle name="Calculation 4 2" xfId="4864"/>
    <cellStyle name="Calculation 5" xfId="2177"/>
    <cellStyle name="Calculation 5 2" xfId="4865"/>
    <cellStyle name="Calculation 6" xfId="2178"/>
    <cellStyle name="Calculation 6 2" xfId="4866"/>
    <cellStyle name="Calculation 7" xfId="2179"/>
    <cellStyle name="Calculation 7 2" xfId="4867"/>
    <cellStyle name="Calculation 8" xfId="2180"/>
    <cellStyle name="Calculation 8 2" xfId="4868"/>
    <cellStyle name="Calculation 9" xfId="2181"/>
    <cellStyle name="Calculation 9 2" xfId="4869"/>
    <cellStyle name="Check Cell 10" xfId="2182"/>
    <cellStyle name="Check Cell 10 2" xfId="4870"/>
    <cellStyle name="Check Cell 11" xfId="2183"/>
    <cellStyle name="Check Cell 11 2" xfId="4871"/>
    <cellStyle name="Check Cell 12" xfId="2184"/>
    <cellStyle name="Check Cell 12 2" xfId="4872"/>
    <cellStyle name="Check Cell 13" xfId="2185"/>
    <cellStyle name="Check Cell 13 2" xfId="4873"/>
    <cellStyle name="Check Cell 14" xfId="2186"/>
    <cellStyle name="Check Cell 14 2" xfId="4874"/>
    <cellStyle name="Check Cell 15" xfId="2187"/>
    <cellStyle name="Check Cell 15 2" xfId="4875"/>
    <cellStyle name="Check Cell 16" xfId="2188"/>
    <cellStyle name="Check Cell 16 2" xfId="4876"/>
    <cellStyle name="Check Cell 17" xfId="2189"/>
    <cellStyle name="Check Cell 17 2" xfId="4877"/>
    <cellStyle name="Check Cell 18" xfId="2190"/>
    <cellStyle name="Check Cell 18 2" xfId="4878"/>
    <cellStyle name="Check Cell 19" xfId="2191"/>
    <cellStyle name="Check Cell 19 2" xfId="4879"/>
    <cellStyle name="Check Cell 2" xfId="2192"/>
    <cellStyle name="Check Cell 2 2" xfId="2193"/>
    <cellStyle name="Check Cell 20" xfId="2194"/>
    <cellStyle name="Check Cell 20 2" xfId="4880"/>
    <cellStyle name="Check Cell 21" xfId="2195"/>
    <cellStyle name="Check Cell 21 2" xfId="4881"/>
    <cellStyle name="Check Cell 22" xfId="2196"/>
    <cellStyle name="Check Cell 22 2" xfId="4882"/>
    <cellStyle name="Check Cell 23" xfId="2197"/>
    <cellStyle name="Check Cell 23 2" xfId="4883"/>
    <cellStyle name="Check Cell 24" xfId="2198"/>
    <cellStyle name="Check Cell 24 2" xfId="4884"/>
    <cellStyle name="Check Cell 25" xfId="2199"/>
    <cellStyle name="Check Cell 25 2" xfId="4885"/>
    <cellStyle name="Check Cell 26" xfId="2200"/>
    <cellStyle name="Check Cell 26 2" xfId="4886"/>
    <cellStyle name="Check Cell 27" xfId="2201"/>
    <cellStyle name="Check Cell 27 2" xfId="4887"/>
    <cellStyle name="Check Cell 28" xfId="2202"/>
    <cellStyle name="Check Cell 28 2" xfId="4888"/>
    <cellStyle name="Check Cell 29" xfId="2203"/>
    <cellStyle name="Check Cell 29 2" xfId="4889"/>
    <cellStyle name="Check Cell 3" xfId="2204"/>
    <cellStyle name="Check Cell 3 2" xfId="4890"/>
    <cellStyle name="Check Cell 30" xfId="2205"/>
    <cellStyle name="Check Cell 30 2" xfId="4891"/>
    <cellStyle name="Check Cell 31" xfId="2206"/>
    <cellStyle name="Check Cell 31 2" xfId="4892"/>
    <cellStyle name="Check Cell 4" xfId="2207"/>
    <cellStyle name="Check Cell 4 2" xfId="4893"/>
    <cellStyle name="Check Cell 5" xfId="2208"/>
    <cellStyle name="Check Cell 5 2" xfId="4894"/>
    <cellStyle name="Check Cell 6" xfId="2209"/>
    <cellStyle name="Check Cell 6 2" xfId="4895"/>
    <cellStyle name="Check Cell 7" xfId="2210"/>
    <cellStyle name="Check Cell 7 2" xfId="4896"/>
    <cellStyle name="Check Cell 8" xfId="2211"/>
    <cellStyle name="Check Cell 8 2" xfId="4897"/>
    <cellStyle name="Check Cell 9" xfId="2212"/>
    <cellStyle name="Check Cell 9 2" xfId="4898"/>
    <cellStyle name="Comma" xfId="4559" builtinId="3"/>
    <cellStyle name="Comma 10" xfId="3928"/>
    <cellStyle name="Comma 10 2" xfId="4537"/>
    <cellStyle name="Comma 11" xfId="3929"/>
    <cellStyle name="Comma 12" xfId="4538"/>
    <cellStyle name="Comma 13" xfId="2213"/>
    <cellStyle name="Comma 13 2" xfId="4899"/>
    <cellStyle name="Comma 14" xfId="4539"/>
    <cellStyle name="Comma 15" xfId="2214"/>
    <cellStyle name="Comma 15 2" xfId="4900"/>
    <cellStyle name="Comma 16" xfId="2215"/>
    <cellStyle name="Comma 17" xfId="2216"/>
    <cellStyle name="Comma 17 2" xfId="4901"/>
    <cellStyle name="Comma 19" xfId="2217"/>
    <cellStyle name="Comma 19 2" xfId="4902"/>
    <cellStyle name="Comma 2" xfId="2218"/>
    <cellStyle name="Comma 2 2" xfId="2219"/>
    <cellStyle name="Comma 2 2 2" xfId="2220"/>
    <cellStyle name="Comma 2 2 2 2" xfId="3930"/>
    <cellStyle name="Comma 2 2 2_Sheet2" xfId="3931"/>
    <cellStyle name="Comma 2 2 3" xfId="2221"/>
    <cellStyle name="Comma 2 2_Sheet2" xfId="3932"/>
    <cellStyle name="Comma 2 3" xfId="2222"/>
    <cellStyle name="Comma 2 3 2" xfId="3933"/>
    <cellStyle name="Comma 2 3_Sheet2" xfId="3934"/>
    <cellStyle name="Comma 2 4" xfId="4540"/>
    <cellStyle name="Comma 2_Sheet2" xfId="3935"/>
    <cellStyle name="Comma 21" xfId="2223"/>
    <cellStyle name="Comma 21 2" xfId="4903"/>
    <cellStyle name="Comma 22" xfId="2224"/>
    <cellStyle name="Comma 22 2" xfId="4904"/>
    <cellStyle name="Comma 25" xfId="2225"/>
    <cellStyle name="Comma 25 2" xfId="4905"/>
    <cellStyle name="Comma 26" xfId="2226"/>
    <cellStyle name="Comma 26 2" xfId="4906"/>
    <cellStyle name="Comma 28" xfId="2227"/>
    <cellStyle name="Comma 28 2" xfId="4907"/>
    <cellStyle name="Comma 3" xfId="2228"/>
    <cellStyle name="Comma 3 2" xfId="4593"/>
    <cellStyle name="Comma 30" xfId="2229"/>
    <cellStyle name="Comma 30 2" xfId="4908"/>
    <cellStyle name="Comma 4" xfId="2230"/>
    <cellStyle name="Comma 4 2" xfId="2231"/>
    <cellStyle name="Comma 4 2 2" xfId="4909"/>
    <cellStyle name="Comma 4 3" xfId="2232"/>
    <cellStyle name="Comma 4 3 2" xfId="3729"/>
    <cellStyle name="Comma 4 3 3" xfId="3728"/>
    <cellStyle name="Comma 5" xfId="2233"/>
    <cellStyle name="Comma 5 2" xfId="4594"/>
    <cellStyle name="Comma 6" xfId="2234"/>
    <cellStyle name="Comma 6 2" xfId="3730"/>
    <cellStyle name="Comma 6 3" xfId="3727"/>
    <cellStyle name="Comma 6 4" xfId="4595"/>
    <cellStyle name="Comma 6_Sheet2" xfId="3936"/>
    <cellStyle name="Comma 7" xfId="2235"/>
    <cellStyle name="Comma 7 2" xfId="4910"/>
    <cellStyle name="Comma 8" xfId="2236"/>
    <cellStyle name="Comma 8 2" xfId="3937"/>
    <cellStyle name="Comma 8 3" xfId="4911"/>
    <cellStyle name="Comma 9" xfId="3938"/>
    <cellStyle name="Comma 9 2" xfId="4541"/>
    <cellStyle name="Comma 9 3" xfId="4542"/>
    <cellStyle name="Comma0" xfId="2237"/>
    <cellStyle name="Comma0 2" xfId="4912"/>
    <cellStyle name="Copied" xfId="2238"/>
    <cellStyle name="Copied 2" xfId="4913"/>
    <cellStyle name="Currency 2" xfId="2239"/>
    <cellStyle name="Currency 2 2" xfId="2240"/>
    <cellStyle name="Currency 2 3" xfId="3731"/>
    <cellStyle name="Currency 2 4" xfId="3726"/>
    <cellStyle name="Currency 3" xfId="2241"/>
    <cellStyle name="Currency0" xfId="2242"/>
    <cellStyle name="Currency0 2" xfId="2243"/>
    <cellStyle name="Currency0 3" xfId="3880"/>
    <cellStyle name="Currency0 3 2" xfId="3881"/>
    <cellStyle name="Date" xfId="2244"/>
    <cellStyle name="Date 2" xfId="4914"/>
    <cellStyle name="Dezimal [0]_laroux" xfId="2245"/>
    <cellStyle name="Dezimal_laroux" xfId="2246"/>
    <cellStyle name="Entered" xfId="2247"/>
    <cellStyle name="Entered 2" xfId="4915"/>
    <cellStyle name="Euro" xfId="2248"/>
    <cellStyle name="Euro 2" xfId="2249"/>
    <cellStyle name="Euro 3" xfId="3882"/>
    <cellStyle name="Euro 3 2" xfId="3883"/>
    <cellStyle name="Excel Built-in Normal" xfId="2250"/>
    <cellStyle name="Excel Built-in Normal 2" xfId="4596"/>
    <cellStyle name="Explanatory Text 10" xfId="2251"/>
    <cellStyle name="Explanatory Text 10 2" xfId="4916"/>
    <cellStyle name="Explanatory Text 11" xfId="2252"/>
    <cellStyle name="Explanatory Text 11 2" xfId="4917"/>
    <cellStyle name="Explanatory Text 12" xfId="2253"/>
    <cellStyle name="Explanatory Text 12 2" xfId="4918"/>
    <cellStyle name="Explanatory Text 13" xfId="2254"/>
    <cellStyle name="Explanatory Text 13 2" xfId="4919"/>
    <cellStyle name="Explanatory Text 14" xfId="2255"/>
    <cellStyle name="Explanatory Text 14 2" xfId="4920"/>
    <cellStyle name="Explanatory Text 15" xfId="2256"/>
    <cellStyle name="Explanatory Text 15 2" xfId="4921"/>
    <cellStyle name="Explanatory Text 16" xfId="2257"/>
    <cellStyle name="Explanatory Text 16 2" xfId="4922"/>
    <cellStyle name="Explanatory Text 17" xfId="2258"/>
    <cellStyle name="Explanatory Text 17 2" xfId="4923"/>
    <cellStyle name="Explanatory Text 18" xfId="2259"/>
    <cellStyle name="Explanatory Text 18 2" xfId="4924"/>
    <cellStyle name="Explanatory Text 19" xfId="2260"/>
    <cellStyle name="Explanatory Text 19 2" xfId="4925"/>
    <cellStyle name="Explanatory Text 2" xfId="2261"/>
    <cellStyle name="Explanatory Text 2 2" xfId="2262"/>
    <cellStyle name="Explanatory Text 20" xfId="2263"/>
    <cellStyle name="Explanatory Text 20 2" xfId="4926"/>
    <cellStyle name="Explanatory Text 21" xfId="2264"/>
    <cellStyle name="Explanatory Text 21 2" xfId="4927"/>
    <cellStyle name="Explanatory Text 22" xfId="2265"/>
    <cellStyle name="Explanatory Text 22 2" xfId="4928"/>
    <cellStyle name="Explanatory Text 23" xfId="2266"/>
    <cellStyle name="Explanatory Text 23 2" xfId="4929"/>
    <cellStyle name="Explanatory Text 24" xfId="2267"/>
    <cellStyle name="Explanatory Text 24 2" xfId="4930"/>
    <cellStyle name="Explanatory Text 25" xfId="2268"/>
    <cellStyle name="Explanatory Text 25 2" xfId="4931"/>
    <cellStyle name="Explanatory Text 26" xfId="2269"/>
    <cellStyle name="Explanatory Text 26 2" xfId="4932"/>
    <cellStyle name="Explanatory Text 27" xfId="2270"/>
    <cellStyle name="Explanatory Text 27 2" xfId="4933"/>
    <cellStyle name="Explanatory Text 28" xfId="2271"/>
    <cellStyle name="Explanatory Text 28 2" xfId="4934"/>
    <cellStyle name="Explanatory Text 29" xfId="2272"/>
    <cellStyle name="Explanatory Text 29 2" xfId="4935"/>
    <cellStyle name="Explanatory Text 3" xfId="2273"/>
    <cellStyle name="Explanatory Text 3 2" xfId="4936"/>
    <cellStyle name="Explanatory Text 30" xfId="2274"/>
    <cellStyle name="Explanatory Text 30 2" xfId="4937"/>
    <cellStyle name="Explanatory Text 31" xfId="2275"/>
    <cellStyle name="Explanatory Text 31 2" xfId="4938"/>
    <cellStyle name="Explanatory Text 4" xfId="2276"/>
    <cellStyle name="Explanatory Text 4 2" xfId="4939"/>
    <cellStyle name="Explanatory Text 5" xfId="2277"/>
    <cellStyle name="Explanatory Text 5 2" xfId="4940"/>
    <cellStyle name="Explanatory Text 6" xfId="2278"/>
    <cellStyle name="Explanatory Text 6 2" xfId="4941"/>
    <cellStyle name="Explanatory Text 7" xfId="2279"/>
    <cellStyle name="Explanatory Text 7 2" xfId="4942"/>
    <cellStyle name="Explanatory Text 8" xfId="2280"/>
    <cellStyle name="Explanatory Text 8 2" xfId="4943"/>
    <cellStyle name="Explanatory Text 9" xfId="2281"/>
    <cellStyle name="Explanatory Text 9 2" xfId="4944"/>
    <cellStyle name="Fixed" xfId="2282"/>
    <cellStyle name="Fixed 2" xfId="4945"/>
    <cellStyle name="FootNote" xfId="4597"/>
    <cellStyle name="FootNote 2" xfId="4598"/>
    <cellStyle name="Good 10" xfId="2283"/>
    <cellStyle name="Good 10 2" xfId="4946"/>
    <cellStyle name="Good 11" xfId="2284"/>
    <cellStyle name="Good 11 2" xfId="4947"/>
    <cellStyle name="Good 12" xfId="2285"/>
    <cellStyle name="Good 12 2" xfId="4948"/>
    <cellStyle name="Good 13" xfId="2286"/>
    <cellStyle name="Good 13 2" xfId="4949"/>
    <cellStyle name="Good 14" xfId="2287"/>
    <cellStyle name="Good 14 2" xfId="4950"/>
    <cellStyle name="Good 15" xfId="2288"/>
    <cellStyle name="Good 15 2" xfId="4951"/>
    <cellStyle name="Good 16" xfId="2289"/>
    <cellStyle name="Good 16 2" xfId="4952"/>
    <cellStyle name="Good 17" xfId="2290"/>
    <cellStyle name="Good 17 2" xfId="4953"/>
    <cellStyle name="Good 18" xfId="2291"/>
    <cellStyle name="Good 18 2" xfId="4954"/>
    <cellStyle name="Good 19" xfId="2292"/>
    <cellStyle name="Good 19 2" xfId="4955"/>
    <cellStyle name="Good 2" xfId="2293"/>
    <cellStyle name="Good 2 2" xfId="2294"/>
    <cellStyle name="Good 20" xfId="2295"/>
    <cellStyle name="Good 20 2" xfId="4956"/>
    <cellStyle name="Good 21" xfId="2296"/>
    <cellStyle name="Good 21 2" xfId="4957"/>
    <cellStyle name="Good 22" xfId="2297"/>
    <cellStyle name="Good 22 2" xfId="4958"/>
    <cellStyle name="Good 23" xfId="2298"/>
    <cellStyle name="Good 23 2" xfId="4959"/>
    <cellStyle name="Good 24" xfId="2299"/>
    <cellStyle name="Good 24 2" xfId="4960"/>
    <cellStyle name="Good 25" xfId="2300"/>
    <cellStyle name="Good 25 2" xfId="4961"/>
    <cellStyle name="Good 26" xfId="2301"/>
    <cellStyle name="Good 26 2" xfId="4962"/>
    <cellStyle name="Good 27" xfId="2302"/>
    <cellStyle name="Good 27 2" xfId="4963"/>
    <cellStyle name="Good 28" xfId="2303"/>
    <cellStyle name="Good 28 2" xfId="4964"/>
    <cellStyle name="Good 29" xfId="2304"/>
    <cellStyle name="Good 29 2" xfId="4965"/>
    <cellStyle name="Good 3" xfId="2305"/>
    <cellStyle name="Good 3 2" xfId="4966"/>
    <cellStyle name="Good 30" xfId="2306"/>
    <cellStyle name="Good 30 2" xfId="4967"/>
    <cellStyle name="Good 31" xfId="2307"/>
    <cellStyle name="Good 31 2" xfId="4968"/>
    <cellStyle name="Good 4" xfId="2308"/>
    <cellStyle name="Good 4 2" xfId="4969"/>
    <cellStyle name="Good 5" xfId="2309"/>
    <cellStyle name="Good 5 2" xfId="4970"/>
    <cellStyle name="Good 6" xfId="2310"/>
    <cellStyle name="Good 6 2" xfId="4971"/>
    <cellStyle name="Good 7" xfId="2311"/>
    <cellStyle name="Good 7 2" xfId="4972"/>
    <cellStyle name="Good 8" xfId="2312"/>
    <cellStyle name="Good 8 2" xfId="4973"/>
    <cellStyle name="Good 9" xfId="2313"/>
    <cellStyle name="Good 9 2" xfId="4974"/>
    <cellStyle name="Grey" xfId="2314"/>
    <cellStyle name="Grey 2" xfId="3884"/>
    <cellStyle name="Grey 3" xfId="4975"/>
    <cellStyle name="grey band" xfId="4599"/>
    <cellStyle name="HC_Bold_TL1" xfId="4600"/>
    <cellStyle name="Head 1" xfId="2315"/>
    <cellStyle name="Head 1 2" xfId="4976"/>
    <cellStyle name="Header1" xfId="2316"/>
    <cellStyle name="Header1 2" xfId="4977"/>
    <cellStyle name="Header2" xfId="2317"/>
    <cellStyle name="Header2 2" xfId="4978"/>
    <cellStyle name="HeaderText" xfId="4601"/>
    <cellStyle name="Heading 1 10" xfId="2318"/>
    <cellStyle name="Heading 1 10 2" xfId="2319"/>
    <cellStyle name="Heading 1 10 3" xfId="2320"/>
    <cellStyle name="Heading 1 11" xfId="2321"/>
    <cellStyle name="Heading 1 11 2" xfId="2322"/>
    <cellStyle name="Heading 1 11 3" xfId="2323"/>
    <cellStyle name="Heading 1 12" xfId="2324"/>
    <cellStyle name="Heading 1 12 2" xfId="2325"/>
    <cellStyle name="Heading 1 12 3" xfId="2326"/>
    <cellStyle name="Heading 1 13" xfId="2327"/>
    <cellStyle name="Heading 1 13 2" xfId="2328"/>
    <cellStyle name="Heading 1 13 3" xfId="2329"/>
    <cellStyle name="Heading 1 14" xfId="2330"/>
    <cellStyle name="Heading 1 14 2" xfId="2331"/>
    <cellStyle name="Heading 1 14 3" xfId="2332"/>
    <cellStyle name="Heading 1 15" xfId="2333"/>
    <cellStyle name="Heading 1 15 2" xfId="2334"/>
    <cellStyle name="Heading 1 15 3" xfId="2335"/>
    <cellStyle name="Heading 1 16" xfId="2336"/>
    <cellStyle name="Heading 1 16 2" xfId="2337"/>
    <cellStyle name="Heading 1 16 3" xfId="2338"/>
    <cellStyle name="Heading 1 17" xfId="2339"/>
    <cellStyle name="Heading 1 17 2" xfId="2340"/>
    <cellStyle name="Heading 1 17 3" xfId="2341"/>
    <cellStyle name="Heading 1 18" xfId="2342"/>
    <cellStyle name="Heading 1 18 2" xfId="2343"/>
    <cellStyle name="Heading 1 18 3" xfId="2344"/>
    <cellStyle name="Heading 1 19" xfId="2345"/>
    <cellStyle name="Heading 1 19 2" xfId="2346"/>
    <cellStyle name="Heading 1 19 3" xfId="2347"/>
    <cellStyle name="Heading 1 2" xfId="2348"/>
    <cellStyle name="Heading 1 2 2" xfId="2349"/>
    <cellStyle name="Heading 1 2 3" xfId="2350"/>
    <cellStyle name="Heading 1 20" xfId="2351"/>
    <cellStyle name="Heading 1 20 2" xfId="2352"/>
    <cellStyle name="Heading 1 20 3" xfId="2353"/>
    <cellStyle name="Heading 1 21" xfId="2354"/>
    <cellStyle name="Heading 1 21 2" xfId="2355"/>
    <cellStyle name="Heading 1 21 3" xfId="2356"/>
    <cellStyle name="Heading 1 22" xfId="2357"/>
    <cellStyle name="Heading 1 22 2" xfId="2358"/>
    <cellStyle name="Heading 1 22 3" xfId="2359"/>
    <cellStyle name="Heading 1 23" xfId="2360"/>
    <cellStyle name="Heading 1 23 2" xfId="2361"/>
    <cellStyle name="Heading 1 23 3" xfId="2362"/>
    <cellStyle name="Heading 1 24" xfId="2363"/>
    <cellStyle name="Heading 1 24 2" xfId="2364"/>
    <cellStyle name="Heading 1 24 3" xfId="2365"/>
    <cellStyle name="Heading 1 25" xfId="2366"/>
    <cellStyle name="Heading 1 25 2" xfId="2367"/>
    <cellStyle name="Heading 1 25 3" xfId="2368"/>
    <cellStyle name="Heading 1 26" xfId="2369"/>
    <cellStyle name="Heading 1 26 2" xfId="2370"/>
    <cellStyle name="Heading 1 26 3" xfId="2371"/>
    <cellStyle name="Heading 1 27" xfId="2372"/>
    <cellStyle name="Heading 1 27 2" xfId="2373"/>
    <cellStyle name="Heading 1 27 3" xfId="2374"/>
    <cellStyle name="Heading 1 28" xfId="2375"/>
    <cellStyle name="Heading 1 28 2" xfId="2376"/>
    <cellStyle name="Heading 1 28 3" xfId="2377"/>
    <cellStyle name="Heading 1 29" xfId="2378"/>
    <cellStyle name="Heading 1 29 2" xfId="2379"/>
    <cellStyle name="Heading 1 29 3" xfId="2380"/>
    <cellStyle name="Heading 1 3" xfId="2381"/>
    <cellStyle name="Heading 1 3 2" xfId="2382"/>
    <cellStyle name="Heading 1 3 3" xfId="2383"/>
    <cellStyle name="Heading 1 30" xfId="2384"/>
    <cellStyle name="Heading 1 30 2" xfId="2385"/>
    <cellStyle name="Heading 1 30 3" xfId="2386"/>
    <cellStyle name="Heading 1 31" xfId="2387"/>
    <cellStyle name="Heading 1 31 2" xfId="2388"/>
    <cellStyle name="Heading 1 31 3" xfId="2389"/>
    <cellStyle name="Heading 1 32" xfId="3939"/>
    <cellStyle name="Heading 1 4" xfId="2390"/>
    <cellStyle name="Heading 1 4 2" xfId="2391"/>
    <cellStyle name="Heading 1 4 3" xfId="2392"/>
    <cellStyle name="Heading 1 5" xfId="2393"/>
    <cellStyle name="Heading 1 5 2" xfId="2394"/>
    <cellStyle name="Heading 1 5 3" xfId="2395"/>
    <cellStyle name="Heading 1 6" xfId="2396"/>
    <cellStyle name="Heading 1 6 2" xfId="2397"/>
    <cellStyle name="Heading 1 6 3" xfId="2398"/>
    <cellStyle name="Heading 1 7" xfId="2399"/>
    <cellStyle name="Heading 1 7 2" xfId="2400"/>
    <cellStyle name="Heading 1 7 3" xfId="2401"/>
    <cellStyle name="Heading 1 8" xfId="2402"/>
    <cellStyle name="Heading 1 8 2" xfId="2403"/>
    <cellStyle name="Heading 1 8 3" xfId="2404"/>
    <cellStyle name="Heading 1 9" xfId="2405"/>
    <cellStyle name="Heading 1 9 2" xfId="2406"/>
    <cellStyle name="Heading 1 9 3" xfId="2407"/>
    <cellStyle name="Heading 2 10" xfId="2408"/>
    <cellStyle name="Heading 2 10 2" xfId="2409"/>
    <cellStyle name="Heading 2 10 3" xfId="2410"/>
    <cellStyle name="Heading 2 11" xfId="2411"/>
    <cellStyle name="Heading 2 11 2" xfId="2412"/>
    <cellStyle name="Heading 2 11 3" xfId="2413"/>
    <cellStyle name="Heading 2 12" xfId="2414"/>
    <cellStyle name="Heading 2 12 2" xfId="2415"/>
    <cellStyle name="Heading 2 12 3" xfId="2416"/>
    <cellStyle name="Heading 2 13" xfId="2417"/>
    <cellStyle name="Heading 2 13 2" xfId="2418"/>
    <cellStyle name="Heading 2 13 3" xfId="2419"/>
    <cellStyle name="Heading 2 14" xfId="2420"/>
    <cellStyle name="Heading 2 14 2" xfId="2421"/>
    <cellStyle name="Heading 2 14 3" xfId="2422"/>
    <cellStyle name="Heading 2 15" xfId="2423"/>
    <cellStyle name="Heading 2 15 2" xfId="2424"/>
    <cellStyle name="Heading 2 15 3" xfId="2425"/>
    <cellStyle name="Heading 2 16" xfId="2426"/>
    <cellStyle name="Heading 2 16 2" xfId="2427"/>
    <cellStyle name="Heading 2 16 3" xfId="2428"/>
    <cellStyle name="Heading 2 17" xfId="2429"/>
    <cellStyle name="Heading 2 17 2" xfId="2430"/>
    <cellStyle name="Heading 2 17 3" xfId="2431"/>
    <cellStyle name="Heading 2 18" xfId="2432"/>
    <cellStyle name="Heading 2 18 2" xfId="2433"/>
    <cellStyle name="Heading 2 18 3" xfId="2434"/>
    <cellStyle name="Heading 2 19" xfId="2435"/>
    <cellStyle name="Heading 2 19 2" xfId="2436"/>
    <cellStyle name="Heading 2 19 3" xfId="2437"/>
    <cellStyle name="Heading 2 2" xfId="2438"/>
    <cellStyle name="Heading 2 2 2" xfId="2439"/>
    <cellStyle name="Heading 2 2 3" xfId="2440"/>
    <cellStyle name="Heading 2 20" xfId="2441"/>
    <cellStyle name="Heading 2 20 2" xfId="2442"/>
    <cellStyle name="Heading 2 20 3" xfId="2443"/>
    <cellStyle name="Heading 2 21" xfId="2444"/>
    <cellStyle name="Heading 2 21 2" xfId="2445"/>
    <cellStyle name="Heading 2 21 3" xfId="2446"/>
    <cellStyle name="Heading 2 22" xfId="2447"/>
    <cellStyle name="Heading 2 22 2" xfId="2448"/>
    <cellStyle name="Heading 2 22 3" xfId="2449"/>
    <cellStyle name="Heading 2 23" xfId="2450"/>
    <cellStyle name="Heading 2 23 2" xfId="2451"/>
    <cellStyle name="Heading 2 23 3" xfId="2452"/>
    <cellStyle name="Heading 2 24" xfId="2453"/>
    <cellStyle name="Heading 2 24 2" xfId="2454"/>
    <cellStyle name="Heading 2 24 3" xfId="2455"/>
    <cellStyle name="Heading 2 25" xfId="2456"/>
    <cellStyle name="Heading 2 25 2" xfId="2457"/>
    <cellStyle name="Heading 2 25 3" xfId="2458"/>
    <cellStyle name="Heading 2 26" xfId="2459"/>
    <cellStyle name="Heading 2 26 2" xfId="2460"/>
    <cellStyle name="Heading 2 26 3" xfId="2461"/>
    <cellStyle name="Heading 2 27" xfId="2462"/>
    <cellStyle name="Heading 2 27 2" xfId="2463"/>
    <cellStyle name="Heading 2 27 3" xfId="2464"/>
    <cellStyle name="Heading 2 28" xfId="2465"/>
    <cellStyle name="Heading 2 28 2" xfId="2466"/>
    <cellStyle name="Heading 2 28 3" xfId="2467"/>
    <cellStyle name="Heading 2 29" xfId="2468"/>
    <cellStyle name="Heading 2 29 2" xfId="2469"/>
    <cellStyle name="Heading 2 29 3" xfId="2470"/>
    <cellStyle name="Heading 2 3" xfId="2471"/>
    <cellStyle name="Heading 2 3 2" xfId="2472"/>
    <cellStyle name="Heading 2 3 3" xfId="2473"/>
    <cellStyle name="Heading 2 30" xfId="2474"/>
    <cellStyle name="Heading 2 30 2" xfId="2475"/>
    <cellStyle name="Heading 2 30 3" xfId="2476"/>
    <cellStyle name="Heading 2 31" xfId="2477"/>
    <cellStyle name="Heading 2 31 2" xfId="2478"/>
    <cellStyle name="Heading 2 31 3" xfId="2479"/>
    <cellStyle name="Heading 2 32" xfId="3940"/>
    <cellStyle name="Heading 2 4" xfId="2480"/>
    <cellStyle name="Heading 2 4 2" xfId="2481"/>
    <cellStyle name="Heading 2 4 3" xfId="2482"/>
    <cellStyle name="Heading 2 5" xfId="2483"/>
    <cellStyle name="Heading 2 5 2" xfId="2484"/>
    <cellStyle name="Heading 2 5 3" xfId="2485"/>
    <cellStyle name="Heading 2 6" xfId="2486"/>
    <cellStyle name="Heading 2 6 2" xfId="2487"/>
    <cellStyle name="Heading 2 6 3" xfId="2488"/>
    <cellStyle name="Heading 2 7" xfId="2489"/>
    <cellStyle name="Heading 2 7 2" xfId="2490"/>
    <cellStyle name="Heading 2 7 3" xfId="2491"/>
    <cellStyle name="Heading 2 8" xfId="2492"/>
    <cellStyle name="Heading 2 8 2" xfId="2493"/>
    <cellStyle name="Heading 2 8 3" xfId="2494"/>
    <cellStyle name="Heading 2 9" xfId="2495"/>
    <cellStyle name="Heading 2 9 2" xfId="2496"/>
    <cellStyle name="Heading 2 9 3" xfId="2497"/>
    <cellStyle name="Heading 3 10" xfId="2498"/>
    <cellStyle name="Heading 3 10 2" xfId="2499"/>
    <cellStyle name="Heading 3 10 3" xfId="2500"/>
    <cellStyle name="Heading 3 11" xfId="2501"/>
    <cellStyle name="Heading 3 11 2" xfId="2502"/>
    <cellStyle name="Heading 3 11 3" xfId="2503"/>
    <cellStyle name="Heading 3 12" xfId="2504"/>
    <cellStyle name="Heading 3 12 2" xfId="2505"/>
    <cellStyle name="Heading 3 12 3" xfId="2506"/>
    <cellStyle name="Heading 3 13" xfId="2507"/>
    <cellStyle name="Heading 3 13 2" xfId="2508"/>
    <cellStyle name="Heading 3 13 3" xfId="2509"/>
    <cellStyle name="Heading 3 14" xfId="2510"/>
    <cellStyle name="Heading 3 14 2" xfId="2511"/>
    <cellStyle name="Heading 3 14 3" xfId="2512"/>
    <cellStyle name="Heading 3 15" xfId="2513"/>
    <cellStyle name="Heading 3 15 2" xfId="2514"/>
    <cellStyle name="Heading 3 15 3" xfId="2515"/>
    <cellStyle name="Heading 3 16" xfId="2516"/>
    <cellStyle name="Heading 3 16 2" xfId="2517"/>
    <cellStyle name="Heading 3 16 3" xfId="2518"/>
    <cellStyle name="Heading 3 17" xfId="2519"/>
    <cellStyle name="Heading 3 17 2" xfId="2520"/>
    <cellStyle name="Heading 3 17 3" xfId="2521"/>
    <cellStyle name="Heading 3 18" xfId="2522"/>
    <cellStyle name="Heading 3 18 2" xfId="2523"/>
    <cellStyle name="Heading 3 18 3" xfId="2524"/>
    <cellStyle name="Heading 3 19" xfId="2525"/>
    <cellStyle name="Heading 3 19 2" xfId="2526"/>
    <cellStyle name="Heading 3 19 3" xfId="2527"/>
    <cellStyle name="Heading 3 2" xfId="2528"/>
    <cellStyle name="Heading 3 2 2" xfId="2529"/>
    <cellStyle name="Heading 3 2 3" xfId="2530"/>
    <cellStyle name="Heading 3 20" xfId="2531"/>
    <cellStyle name="Heading 3 20 2" xfId="2532"/>
    <cellStyle name="Heading 3 20 3" xfId="2533"/>
    <cellStyle name="Heading 3 21" xfId="2534"/>
    <cellStyle name="Heading 3 21 2" xfId="2535"/>
    <cellStyle name="Heading 3 21 3" xfId="2536"/>
    <cellStyle name="Heading 3 22" xfId="2537"/>
    <cellStyle name="Heading 3 22 2" xfId="2538"/>
    <cellStyle name="Heading 3 22 3" xfId="2539"/>
    <cellStyle name="Heading 3 23" xfId="2540"/>
    <cellStyle name="Heading 3 23 2" xfId="2541"/>
    <cellStyle name="Heading 3 23 3" xfId="2542"/>
    <cellStyle name="Heading 3 24" xfId="2543"/>
    <cellStyle name="Heading 3 24 2" xfId="2544"/>
    <cellStyle name="Heading 3 24 3" xfId="2545"/>
    <cellStyle name="Heading 3 25" xfId="2546"/>
    <cellStyle name="Heading 3 25 2" xfId="2547"/>
    <cellStyle name="Heading 3 25 3" xfId="2548"/>
    <cellStyle name="Heading 3 26" xfId="2549"/>
    <cellStyle name="Heading 3 26 2" xfId="2550"/>
    <cellStyle name="Heading 3 26 3" xfId="2551"/>
    <cellStyle name="Heading 3 27" xfId="2552"/>
    <cellStyle name="Heading 3 27 2" xfId="2553"/>
    <cellStyle name="Heading 3 27 3" xfId="2554"/>
    <cellStyle name="Heading 3 28" xfId="2555"/>
    <cellStyle name="Heading 3 28 2" xfId="2556"/>
    <cellStyle name="Heading 3 28 3" xfId="2557"/>
    <cellStyle name="Heading 3 29" xfId="2558"/>
    <cellStyle name="Heading 3 29 2" xfId="2559"/>
    <cellStyle name="Heading 3 29 3" xfId="2560"/>
    <cellStyle name="Heading 3 3" xfId="2561"/>
    <cellStyle name="Heading 3 3 2" xfId="2562"/>
    <cellStyle name="Heading 3 3 3" xfId="2563"/>
    <cellStyle name="Heading 3 30" xfId="2564"/>
    <cellStyle name="Heading 3 30 2" xfId="2565"/>
    <cellStyle name="Heading 3 30 3" xfId="2566"/>
    <cellStyle name="Heading 3 31" xfId="2567"/>
    <cellStyle name="Heading 3 31 2" xfId="2568"/>
    <cellStyle name="Heading 3 31 3" xfId="2569"/>
    <cellStyle name="Heading 3 32" xfId="3941"/>
    <cellStyle name="Heading 3 4" xfId="2570"/>
    <cellStyle name="Heading 3 4 2" xfId="2571"/>
    <cellStyle name="Heading 3 4 3" xfId="2572"/>
    <cellStyle name="Heading 3 5" xfId="2573"/>
    <cellStyle name="Heading 3 5 2" xfId="2574"/>
    <cellStyle name="Heading 3 5 3" xfId="2575"/>
    <cellStyle name="Heading 3 6" xfId="2576"/>
    <cellStyle name="Heading 3 6 2" xfId="2577"/>
    <cellStyle name="Heading 3 6 3" xfId="2578"/>
    <cellStyle name="Heading 3 7" xfId="2579"/>
    <cellStyle name="Heading 3 7 2" xfId="2580"/>
    <cellStyle name="Heading 3 7 3" xfId="2581"/>
    <cellStyle name="Heading 3 8" xfId="2582"/>
    <cellStyle name="Heading 3 8 2" xfId="2583"/>
    <cellStyle name="Heading 3 8 3" xfId="2584"/>
    <cellStyle name="Heading 3 9" xfId="2585"/>
    <cellStyle name="Heading 3 9 2" xfId="2586"/>
    <cellStyle name="Heading 3 9 3" xfId="2587"/>
    <cellStyle name="Heading 4 10" xfId="2588"/>
    <cellStyle name="Heading 4 10 2" xfId="2589"/>
    <cellStyle name="Heading 4 10 3" xfId="2590"/>
    <cellStyle name="Heading 4 11" xfId="2591"/>
    <cellStyle name="Heading 4 11 2" xfId="2592"/>
    <cellStyle name="Heading 4 11 3" xfId="2593"/>
    <cellStyle name="Heading 4 12" xfId="2594"/>
    <cellStyle name="Heading 4 12 2" xfId="2595"/>
    <cellStyle name="Heading 4 12 3" xfId="2596"/>
    <cellStyle name="Heading 4 13" xfId="2597"/>
    <cellStyle name="Heading 4 13 2" xfId="2598"/>
    <cellStyle name="Heading 4 13 3" xfId="2599"/>
    <cellStyle name="Heading 4 14" xfId="2600"/>
    <cellStyle name="Heading 4 14 2" xfId="2601"/>
    <cellStyle name="Heading 4 14 3" xfId="2602"/>
    <cellStyle name="Heading 4 15" xfId="2603"/>
    <cellStyle name="Heading 4 15 2" xfId="2604"/>
    <cellStyle name="Heading 4 15 3" xfId="2605"/>
    <cellStyle name="Heading 4 16" xfId="2606"/>
    <cellStyle name="Heading 4 16 2" xfId="2607"/>
    <cellStyle name="Heading 4 16 3" xfId="2608"/>
    <cellStyle name="Heading 4 17" xfId="2609"/>
    <cellStyle name="Heading 4 17 2" xfId="2610"/>
    <cellStyle name="Heading 4 17 3" xfId="2611"/>
    <cellStyle name="Heading 4 18" xfId="2612"/>
    <cellStyle name="Heading 4 18 2" xfId="2613"/>
    <cellStyle name="Heading 4 18 3" xfId="2614"/>
    <cellStyle name="Heading 4 19" xfId="2615"/>
    <cellStyle name="Heading 4 19 2" xfId="2616"/>
    <cellStyle name="Heading 4 19 3" xfId="2617"/>
    <cellStyle name="Heading 4 2" xfId="2618"/>
    <cellStyle name="Heading 4 2 2" xfId="2619"/>
    <cellStyle name="Heading 4 2 3" xfId="2620"/>
    <cellStyle name="Heading 4 20" xfId="2621"/>
    <cellStyle name="Heading 4 20 2" xfId="2622"/>
    <cellStyle name="Heading 4 20 3" xfId="2623"/>
    <cellStyle name="Heading 4 21" xfId="2624"/>
    <cellStyle name="Heading 4 21 2" xfId="2625"/>
    <cellStyle name="Heading 4 21 3" xfId="2626"/>
    <cellStyle name="Heading 4 22" xfId="2627"/>
    <cellStyle name="Heading 4 22 2" xfId="2628"/>
    <cellStyle name="Heading 4 22 3" xfId="2629"/>
    <cellStyle name="Heading 4 23" xfId="2630"/>
    <cellStyle name="Heading 4 23 2" xfId="2631"/>
    <cellStyle name="Heading 4 23 3" xfId="2632"/>
    <cellStyle name="Heading 4 24" xfId="2633"/>
    <cellStyle name="Heading 4 24 2" xfId="2634"/>
    <cellStyle name="Heading 4 24 3" xfId="2635"/>
    <cellStyle name="Heading 4 25" xfId="2636"/>
    <cellStyle name="Heading 4 25 2" xfId="2637"/>
    <cellStyle name="Heading 4 25 3" xfId="2638"/>
    <cellStyle name="Heading 4 26" xfId="2639"/>
    <cellStyle name="Heading 4 26 2" xfId="2640"/>
    <cellStyle name="Heading 4 26 3" xfId="2641"/>
    <cellStyle name="Heading 4 27" xfId="2642"/>
    <cellStyle name="Heading 4 27 2" xfId="2643"/>
    <cellStyle name="Heading 4 27 3" xfId="2644"/>
    <cellStyle name="Heading 4 28" xfId="2645"/>
    <cellStyle name="Heading 4 28 2" xfId="2646"/>
    <cellStyle name="Heading 4 28 3" xfId="2647"/>
    <cellStyle name="Heading 4 29" xfId="2648"/>
    <cellStyle name="Heading 4 29 2" xfId="2649"/>
    <cellStyle name="Heading 4 29 3" xfId="2650"/>
    <cellStyle name="Heading 4 3" xfId="2651"/>
    <cellStyle name="Heading 4 3 2" xfId="2652"/>
    <cellStyle name="Heading 4 3 3" xfId="2653"/>
    <cellStyle name="Heading 4 30" xfId="2654"/>
    <cellStyle name="Heading 4 30 2" xfId="2655"/>
    <cellStyle name="Heading 4 30 3" xfId="2656"/>
    <cellStyle name="Heading 4 31" xfId="2657"/>
    <cellStyle name="Heading 4 31 2" xfId="2658"/>
    <cellStyle name="Heading 4 31 3" xfId="2659"/>
    <cellStyle name="Heading 4 32" xfId="3942"/>
    <cellStyle name="Heading 4 4" xfId="2660"/>
    <cellStyle name="Heading 4 4 2" xfId="2661"/>
    <cellStyle name="Heading 4 4 3" xfId="2662"/>
    <cellStyle name="Heading 4 5" xfId="2663"/>
    <cellStyle name="Heading 4 5 2" xfId="2664"/>
    <cellStyle name="Heading 4 5 3" xfId="2665"/>
    <cellStyle name="Heading 4 6" xfId="2666"/>
    <cellStyle name="Heading 4 6 2" xfId="2667"/>
    <cellStyle name="Heading 4 6 3" xfId="2668"/>
    <cellStyle name="Heading 4 7" xfId="2669"/>
    <cellStyle name="Heading 4 7 2" xfId="2670"/>
    <cellStyle name="Heading 4 7 3" xfId="2671"/>
    <cellStyle name="Heading 4 8" xfId="2672"/>
    <cellStyle name="Heading 4 8 2" xfId="2673"/>
    <cellStyle name="Heading 4 8 3" xfId="2674"/>
    <cellStyle name="Heading 4 9" xfId="2675"/>
    <cellStyle name="Heading 4 9 2" xfId="2676"/>
    <cellStyle name="Heading 4 9 3" xfId="2677"/>
    <cellStyle name="HT_Bold_TL1" xfId="4602"/>
    <cellStyle name="Hyperlink 2" xfId="2678"/>
    <cellStyle name="Hyperlink 2 2" xfId="4603"/>
    <cellStyle name="Hyperlink 2 3" xfId="4604"/>
    <cellStyle name="Hyperlink 2 4" xfId="4605"/>
    <cellStyle name="Hyperlink 2 5" xfId="4606"/>
    <cellStyle name="Hyperlink 2 6" xfId="4607"/>
    <cellStyle name="Hyperlink 2_State APPENDIX_Planning Tables 2011-12" xfId="4608"/>
    <cellStyle name="Hyperlink 3" xfId="2679"/>
    <cellStyle name="Hyperlink 4" xfId="4527"/>
    <cellStyle name="Input [yellow]" xfId="2680"/>
    <cellStyle name="Input [yellow] 2" xfId="3885"/>
    <cellStyle name="Input [yellow] 3" xfId="4979"/>
    <cellStyle name="Input 10" xfId="2681"/>
    <cellStyle name="Input 10 2" xfId="4980"/>
    <cellStyle name="Input 11" xfId="2682"/>
    <cellStyle name="Input 11 2" xfId="4981"/>
    <cellStyle name="Input 12" xfId="2683"/>
    <cellStyle name="Input 12 2" xfId="4982"/>
    <cellStyle name="Input 13" xfId="2684"/>
    <cellStyle name="Input 13 2" xfId="4983"/>
    <cellStyle name="Input 14" xfId="2685"/>
    <cellStyle name="Input 14 2" xfId="4984"/>
    <cellStyle name="Input 15" xfId="2686"/>
    <cellStyle name="Input 15 2" xfId="4985"/>
    <cellStyle name="Input 16" xfId="2687"/>
    <cellStyle name="Input 16 2" xfId="4986"/>
    <cellStyle name="Input 17" xfId="2688"/>
    <cellStyle name="Input 17 2" xfId="4987"/>
    <cellStyle name="Input 18" xfId="2689"/>
    <cellStyle name="Input 18 2" xfId="4988"/>
    <cellStyle name="Input 19" xfId="2690"/>
    <cellStyle name="Input 19 2" xfId="4989"/>
    <cellStyle name="Input 2" xfId="2691"/>
    <cellStyle name="Input 2 2" xfId="2692"/>
    <cellStyle name="Input 20" xfId="2693"/>
    <cellStyle name="Input 20 2" xfId="4990"/>
    <cellStyle name="Input 21" xfId="2694"/>
    <cellStyle name="Input 21 2" xfId="4991"/>
    <cellStyle name="Input 22" xfId="2695"/>
    <cellStyle name="Input 22 2" xfId="4992"/>
    <cellStyle name="Input 23" xfId="2696"/>
    <cellStyle name="Input 23 2" xfId="4993"/>
    <cellStyle name="Input 24" xfId="2697"/>
    <cellStyle name="Input 24 2" xfId="4994"/>
    <cellStyle name="Input 25" xfId="2698"/>
    <cellStyle name="Input 25 2" xfId="4995"/>
    <cellStyle name="Input 26" xfId="2699"/>
    <cellStyle name="Input 26 2" xfId="4996"/>
    <cellStyle name="Input 27" xfId="2700"/>
    <cellStyle name="Input 27 2" xfId="4997"/>
    <cellStyle name="Input 28" xfId="2701"/>
    <cellStyle name="Input 28 2" xfId="4998"/>
    <cellStyle name="Input 29" xfId="2702"/>
    <cellStyle name="Input 29 2" xfId="4999"/>
    <cellStyle name="Input 3" xfId="2703"/>
    <cellStyle name="Input 3 2" xfId="5000"/>
    <cellStyle name="Input 30" xfId="2704"/>
    <cellStyle name="Input 30 2" xfId="5001"/>
    <cellStyle name="Input 31" xfId="2705"/>
    <cellStyle name="Input 31 2" xfId="5002"/>
    <cellStyle name="Input 32" xfId="3943"/>
    <cellStyle name="Input 33" xfId="3944"/>
    <cellStyle name="Input 34" xfId="3945"/>
    <cellStyle name="Input 4" xfId="2706"/>
    <cellStyle name="Input 4 2" xfId="5003"/>
    <cellStyle name="Input 5" xfId="2707"/>
    <cellStyle name="Input 5 2" xfId="5004"/>
    <cellStyle name="Input 6" xfId="2708"/>
    <cellStyle name="Input 6 2" xfId="5005"/>
    <cellStyle name="Input 7" xfId="2709"/>
    <cellStyle name="Input 7 2" xfId="5006"/>
    <cellStyle name="Input 8" xfId="2710"/>
    <cellStyle name="Input 8 2" xfId="5007"/>
    <cellStyle name="Input 9" xfId="2711"/>
    <cellStyle name="Input 9 2" xfId="5008"/>
    <cellStyle name="Linked Cell 10" xfId="2712"/>
    <cellStyle name="Linked Cell 10 2" xfId="5009"/>
    <cellStyle name="Linked Cell 11" xfId="2713"/>
    <cellStyle name="Linked Cell 11 2" xfId="5010"/>
    <cellStyle name="Linked Cell 12" xfId="2714"/>
    <cellStyle name="Linked Cell 12 2" xfId="5011"/>
    <cellStyle name="Linked Cell 13" xfId="2715"/>
    <cellStyle name="Linked Cell 13 2" xfId="5012"/>
    <cellStyle name="Linked Cell 14" xfId="2716"/>
    <cellStyle name="Linked Cell 14 2" xfId="5013"/>
    <cellStyle name="Linked Cell 15" xfId="2717"/>
    <cellStyle name="Linked Cell 15 2" xfId="5014"/>
    <cellStyle name="Linked Cell 16" xfId="2718"/>
    <cellStyle name="Linked Cell 16 2" xfId="5015"/>
    <cellStyle name="Linked Cell 17" xfId="2719"/>
    <cellStyle name="Linked Cell 17 2" xfId="5016"/>
    <cellStyle name="Linked Cell 18" xfId="2720"/>
    <cellStyle name="Linked Cell 18 2" xfId="5017"/>
    <cellStyle name="Linked Cell 19" xfId="2721"/>
    <cellStyle name="Linked Cell 19 2" xfId="5018"/>
    <cellStyle name="Linked Cell 2" xfId="2722"/>
    <cellStyle name="Linked Cell 2 2" xfId="2723"/>
    <cellStyle name="Linked Cell 20" xfId="2724"/>
    <cellStyle name="Linked Cell 20 2" xfId="5019"/>
    <cellStyle name="Linked Cell 21" xfId="2725"/>
    <cellStyle name="Linked Cell 21 2" xfId="5020"/>
    <cellStyle name="Linked Cell 22" xfId="2726"/>
    <cellStyle name="Linked Cell 22 2" xfId="5021"/>
    <cellStyle name="Linked Cell 23" xfId="2727"/>
    <cellStyle name="Linked Cell 23 2" xfId="5022"/>
    <cellStyle name="Linked Cell 24" xfId="2728"/>
    <cellStyle name="Linked Cell 24 2" xfId="5023"/>
    <cellStyle name="Linked Cell 25" xfId="2729"/>
    <cellStyle name="Linked Cell 25 2" xfId="5024"/>
    <cellStyle name="Linked Cell 26" xfId="2730"/>
    <cellStyle name="Linked Cell 26 2" xfId="5025"/>
    <cellStyle name="Linked Cell 27" xfId="2731"/>
    <cellStyle name="Linked Cell 27 2" xfId="5026"/>
    <cellStyle name="Linked Cell 28" xfId="2732"/>
    <cellStyle name="Linked Cell 28 2" xfId="5027"/>
    <cellStyle name="Linked Cell 29" xfId="2733"/>
    <cellStyle name="Linked Cell 29 2" xfId="5028"/>
    <cellStyle name="Linked Cell 3" xfId="2734"/>
    <cellStyle name="Linked Cell 3 2" xfId="5029"/>
    <cellStyle name="Linked Cell 30" xfId="2735"/>
    <cellStyle name="Linked Cell 30 2" xfId="5030"/>
    <cellStyle name="Linked Cell 31" xfId="2736"/>
    <cellStyle name="Linked Cell 31 2" xfId="5031"/>
    <cellStyle name="Linked Cell 4" xfId="2737"/>
    <cellStyle name="Linked Cell 4 2" xfId="5032"/>
    <cellStyle name="Linked Cell 5" xfId="2738"/>
    <cellStyle name="Linked Cell 5 2" xfId="5033"/>
    <cellStyle name="Linked Cell 6" xfId="2739"/>
    <cellStyle name="Linked Cell 6 2" xfId="5034"/>
    <cellStyle name="Linked Cell 7" xfId="2740"/>
    <cellStyle name="Linked Cell 7 2" xfId="5035"/>
    <cellStyle name="Linked Cell 8" xfId="2741"/>
    <cellStyle name="Linked Cell 8 2" xfId="5036"/>
    <cellStyle name="Linked Cell 9" xfId="2742"/>
    <cellStyle name="Linked Cell 9 2" xfId="5037"/>
    <cellStyle name="list" xfId="2743"/>
    <cellStyle name="list 2" xfId="5038"/>
    <cellStyle name="list1" xfId="2744"/>
    <cellStyle name="list1 2" xfId="5039"/>
    <cellStyle name="Milliers [0]_laroux" xfId="2745"/>
    <cellStyle name="Milliers_laroux" xfId="2746"/>
    <cellStyle name="Neutral 10" xfId="2747"/>
    <cellStyle name="Neutral 10 2" xfId="5040"/>
    <cellStyle name="Neutral 11" xfId="2748"/>
    <cellStyle name="Neutral 11 2" xfId="5041"/>
    <cellStyle name="Neutral 12" xfId="2749"/>
    <cellStyle name="Neutral 12 2" xfId="5042"/>
    <cellStyle name="Neutral 13" xfId="2750"/>
    <cellStyle name="Neutral 13 2" xfId="5043"/>
    <cellStyle name="Neutral 14" xfId="2751"/>
    <cellStyle name="Neutral 14 2" xfId="5044"/>
    <cellStyle name="Neutral 15" xfId="2752"/>
    <cellStyle name="Neutral 15 2" xfId="5045"/>
    <cellStyle name="Neutral 16" xfId="2753"/>
    <cellStyle name="Neutral 16 2" xfId="5046"/>
    <cellStyle name="Neutral 17" xfId="2754"/>
    <cellStyle name="Neutral 17 2" xfId="5047"/>
    <cellStyle name="Neutral 18" xfId="2755"/>
    <cellStyle name="Neutral 18 2" xfId="5048"/>
    <cellStyle name="Neutral 19" xfId="2756"/>
    <cellStyle name="Neutral 19 2" xfId="5049"/>
    <cellStyle name="Neutral 2" xfId="2757"/>
    <cellStyle name="Neutral 2 2" xfId="2758"/>
    <cellStyle name="Neutral 20" xfId="2759"/>
    <cellStyle name="Neutral 20 2" xfId="5050"/>
    <cellStyle name="Neutral 21" xfId="2760"/>
    <cellStyle name="Neutral 21 2" xfId="5051"/>
    <cellStyle name="Neutral 22" xfId="2761"/>
    <cellStyle name="Neutral 22 2" xfId="5052"/>
    <cellStyle name="Neutral 23" xfId="2762"/>
    <cellStyle name="Neutral 23 2" xfId="5053"/>
    <cellStyle name="Neutral 24" xfId="2763"/>
    <cellStyle name="Neutral 24 2" xfId="5054"/>
    <cellStyle name="Neutral 25" xfId="2764"/>
    <cellStyle name="Neutral 25 2" xfId="5055"/>
    <cellStyle name="Neutral 26" xfId="2765"/>
    <cellStyle name="Neutral 26 2" xfId="5056"/>
    <cellStyle name="Neutral 27" xfId="2766"/>
    <cellStyle name="Neutral 27 2" xfId="5057"/>
    <cellStyle name="Neutral 28" xfId="2767"/>
    <cellStyle name="Neutral 28 2" xfId="5058"/>
    <cellStyle name="Neutral 29" xfId="2768"/>
    <cellStyle name="Neutral 29 2" xfId="5059"/>
    <cellStyle name="Neutral 3" xfId="2769"/>
    <cellStyle name="Neutral 3 2" xfId="5060"/>
    <cellStyle name="Neutral 30" xfId="2770"/>
    <cellStyle name="Neutral 30 2" xfId="5061"/>
    <cellStyle name="Neutral 31" xfId="2771"/>
    <cellStyle name="Neutral 31 2" xfId="5062"/>
    <cellStyle name="Neutral 4" xfId="2772"/>
    <cellStyle name="Neutral 4 2" xfId="5063"/>
    <cellStyle name="Neutral 5" xfId="2773"/>
    <cellStyle name="Neutral 5 2" xfId="5064"/>
    <cellStyle name="Neutral 6" xfId="2774"/>
    <cellStyle name="Neutral 6 2" xfId="5065"/>
    <cellStyle name="Neutral 7" xfId="2775"/>
    <cellStyle name="Neutral 7 2" xfId="5066"/>
    <cellStyle name="Neutral 8" xfId="2776"/>
    <cellStyle name="Neutral 8 2" xfId="5067"/>
    <cellStyle name="Neutral 9" xfId="2777"/>
    <cellStyle name="Neutral 9 2" xfId="5068"/>
    <cellStyle name="no dec" xfId="2778"/>
    <cellStyle name="no dec 2" xfId="5069"/>
    <cellStyle name="Non défini" xfId="2779"/>
    <cellStyle name="Non défini 2" xfId="5070"/>
    <cellStyle name="Normal" xfId="0" builtinId="0"/>
    <cellStyle name="Normal - Style1" xfId="2780"/>
    <cellStyle name="Normal - Style1 2" xfId="2781"/>
    <cellStyle name="Normal - Style1 3" xfId="2782"/>
    <cellStyle name="Normal - Style1 4" xfId="4609"/>
    <cellStyle name="Normal - Style1 5" xfId="4610"/>
    <cellStyle name="Normal - Style1 6" xfId="4611"/>
    <cellStyle name="Normal - Style1 7" xfId="4612"/>
    <cellStyle name="Normal - Style1 8" xfId="5071"/>
    <cellStyle name="Normal - Style1_IED 96000" xfId="4613"/>
    <cellStyle name="Normal 10" xfId="2783"/>
    <cellStyle name="Normal 10 10" xfId="4614"/>
    <cellStyle name="Normal 10 11" xfId="4615"/>
    <cellStyle name="Normal 10 2" xfId="2784"/>
    <cellStyle name="Normal 10 2 2" xfId="3900"/>
    <cellStyle name="Normal 10 2 2 2" xfId="4616"/>
    <cellStyle name="Normal 10 2 2 3" xfId="4617"/>
    <cellStyle name="Normal 10 2 2 4" xfId="4618"/>
    <cellStyle name="Normal 10 2 3" xfId="4619"/>
    <cellStyle name="Normal 10 2 4" xfId="4620"/>
    <cellStyle name="Normal 10 2 5" xfId="4621"/>
    <cellStyle name="Normal 10 3" xfId="2785"/>
    <cellStyle name="Normal 10 3 2" xfId="3582"/>
    <cellStyle name="Normal 10 3 2 2" xfId="3876"/>
    <cellStyle name="Normal 10 3 2 3" xfId="3877"/>
    <cellStyle name="Normal 10 3 2 4" xfId="3903"/>
    <cellStyle name="Normal 10 3 2 4 2" xfId="4533"/>
    <cellStyle name="Normal 10 3 2 5" xfId="4804"/>
    <cellStyle name="Normal 10 3 3" xfId="3732"/>
    <cellStyle name="Normal 10 3 4" xfId="3725"/>
    <cellStyle name="Normal 10 3 5" xfId="4543"/>
    <cellStyle name="Normal 10 4" xfId="2786"/>
    <cellStyle name="Normal 10 4 2" xfId="3733"/>
    <cellStyle name="Normal 10 4 3" xfId="3724"/>
    <cellStyle name="Normal 10 5" xfId="3897"/>
    <cellStyle name="Normal 10 5 2" xfId="4622"/>
    <cellStyle name="Normal 10 6" xfId="4623"/>
    <cellStyle name="Normal 10 7" xfId="4624"/>
    <cellStyle name="Normal 10 8" xfId="4625"/>
    <cellStyle name="Normal 10 9" xfId="4626"/>
    <cellStyle name="Normal 10 9 2" xfId="4627"/>
    <cellStyle name="Normal 10 9 3" xfId="4628"/>
    <cellStyle name="Normal 10 9 4" xfId="4629"/>
    <cellStyle name="Normal 10_CALTargets-12-13" xfId="5072"/>
    <cellStyle name="Normal 100" xfId="5073"/>
    <cellStyle name="Normal 101" xfId="5074"/>
    <cellStyle name="Normal 102" xfId="5075"/>
    <cellStyle name="Normal 103" xfId="5076"/>
    <cellStyle name="Normal 104" xfId="5077"/>
    <cellStyle name="Normal 105" xfId="5078"/>
    <cellStyle name="Normal 106" xfId="5079"/>
    <cellStyle name="Normal 107" xfId="5080"/>
    <cellStyle name="Normal 108" xfId="5081"/>
    <cellStyle name="Normal 109" xfId="5082"/>
    <cellStyle name="Normal 11" xfId="2787"/>
    <cellStyle name="Normal 11 2" xfId="2788"/>
    <cellStyle name="Normal 11 2 2" xfId="5083"/>
    <cellStyle name="Normal 11 3" xfId="2789"/>
    <cellStyle name="Normal 11 3 2" xfId="5084"/>
    <cellStyle name="Normal 11 4" xfId="2790"/>
    <cellStyle name="Normal 11 4 2" xfId="5085"/>
    <cellStyle name="Normal 11 5" xfId="4630"/>
    <cellStyle name="Normal 110" xfId="5086"/>
    <cellStyle name="Normal 111" xfId="5087"/>
    <cellStyle name="Normal 112" xfId="5088"/>
    <cellStyle name="Normal 113" xfId="2791"/>
    <cellStyle name="Normal 113 2" xfId="3734"/>
    <cellStyle name="Normal 113 3" xfId="3723"/>
    <cellStyle name="Normal 114" xfId="2792"/>
    <cellStyle name="Normal 114 2" xfId="3735"/>
    <cellStyle name="Normal 114 3" xfId="3722"/>
    <cellStyle name="Normal 115" xfId="2793"/>
    <cellStyle name="Normal 115 2" xfId="3736"/>
    <cellStyle name="Normal 115 3" xfId="3721"/>
    <cellStyle name="Normal 116" xfId="2794"/>
    <cellStyle name="Normal 116 2" xfId="3737"/>
    <cellStyle name="Normal 116 3" xfId="3720"/>
    <cellStyle name="Normal 117" xfId="5089"/>
    <cellStyle name="Normal 118" xfId="5090"/>
    <cellStyle name="Normal 119" xfId="5091"/>
    <cellStyle name="Normal 12" xfId="2795"/>
    <cellStyle name="Normal 12 2" xfId="2796"/>
    <cellStyle name="Normal 12 2 2" xfId="2797"/>
    <cellStyle name="Normal 12 2 2 2" xfId="5092"/>
    <cellStyle name="Normal 12 2 3" xfId="3738"/>
    <cellStyle name="Normal 12 2 4" xfId="3719"/>
    <cellStyle name="Normal 12 2_Book1" xfId="3886"/>
    <cellStyle name="Normal 12 3" xfId="3946"/>
    <cellStyle name="Normal 12 3 2" xfId="4631"/>
    <cellStyle name="Normal 12 4" xfId="4632"/>
    <cellStyle name="Normal 12 5" xfId="4633"/>
    <cellStyle name="Normal 12 6" xfId="4634"/>
    <cellStyle name="Normal 12 7" xfId="4635"/>
    <cellStyle name="Normal 12 8" xfId="4636"/>
    <cellStyle name="Normal 12 9" xfId="4637"/>
    <cellStyle name="Normal 12_Cost_Table__2014-15" xfId="3947"/>
    <cellStyle name="Normal 120" xfId="5093"/>
    <cellStyle name="Normal 121" xfId="5094"/>
    <cellStyle name="Normal 122" xfId="5095"/>
    <cellStyle name="Normal 123" xfId="5096"/>
    <cellStyle name="Normal 124" xfId="5097"/>
    <cellStyle name="Normal 125" xfId="5098"/>
    <cellStyle name="Normal 126" xfId="5099"/>
    <cellStyle name="Normal 127" xfId="5100"/>
    <cellStyle name="Normal 128" xfId="5101"/>
    <cellStyle name="Normal 129" xfId="5102"/>
    <cellStyle name="Normal 13" xfId="2798"/>
    <cellStyle name="Normal 13 2" xfId="3948"/>
    <cellStyle name="Normal 13 2 2" xfId="4638"/>
    <cellStyle name="Normal 13 2 2 2" xfId="4639"/>
    <cellStyle name="Normal 13 3" xfId="4640"/>
    <cellStyle name="Normal 13 4" xfId="4641"/>
    <cellStyle name="Normal 13_25% 12-13_2013-14 &amp; 2014-15 Table &amp; Annnexure Shorted" xfId="4642"/>
    <cellStyle name="Normal 130" xfId="5103"/>
    <cellStyle name="Normal 131" xfId="5104"/>
    <cellStyle name="Normal 132" xfId="5105"/>
    <cellStyle name="Normal 133" xfId="5106"/>
    <cellStyle name="Normal 134" xfId="5107"/>
    <cellStyle name="Normal 135" xfId="5108"/>
    <cellStyle name="Normal 136" xfId="5109"/>
    <cellStyle name="Normal 137" xfId="5110"/>
    <cellStyle name="Normal 138" xfId="5111"/>
    <cellStyle name="Normal 139" xfId="5112"/>
    <cellStyle name="Normal 14" xfId="2799"/>
    <cellStyle name="Normal 14 2" xfId="2800"/>
    <cellStyle name="Normal 14 2 10" xfId="4643"/>
    <cellStyle name="Normal 14 2 11" xfId="4644"/>
    <cellStyle name="Normal 14 2 12" xfId="4645"/>
    <cellStyle name="Normal 14 2 13" xfId="4646"/>
    <cellStyle name="Normal 14 2 14" xfId="4647"/>
    <cellStyle name="Normal 14 2 15" xfId="4648"/>
    <cellStyle name="Normal 14 2 16" xfId="4649"/>
    <cellStyle name="Normal 14 2 17" xfId="4650"/>
    <cellStyle name="Normal 14 2 18" xfId="4651"/>
    <cellStyle name="Normal 14 2 19" xfId="4652"/>
    <cellStyle name="Normal 14 2 2" xfId="4653"/>
    <cellStyle name="Normal 14 2 3" xfId="4654"/>
    <cellStyle name="Normal 14 2 4" xfId="4655"/>
    <cellStyle name="Normal 14 2 5" xfId="4656"/>
    <cellStyle name="Normal 14 2 6" xfId="4657"/>
    <cellStyle name="Normal 14 2 7" xfId="4658"/>
    <cellStyle name="Normal 14 2 8" xfId="4659"/>
    <cellStyle name="Normal 14 2 9" xfId="4660"/>
    <cellStyle name="Normal 14 3" xfId="4532"/>
    <cellStyle name="Normal 14 4" xfId="4661"/>
    <cellStyle name="Normal 14 5" xfId="4662"/>
    <cellStyle name="Normal 140" xfId="5113"/>
    <cellStyle name="Normal 141" xfId="5114"/>
    <cellStyle name="Normal 142" xfId="5115"/>
    <cellStyle name="Normal 143" xfId="5116"/>
    <cellStyle name="Normal 144" xfId="5117"/>
    <cellStyle name="Normal 145" xfId="5118"/>
    <cellStyle name="Normal 146" xfId="5119"/>
    <cellStyle name="Normal 147" xfId="5120"/>
    <cellStyle name="Normal 148" xfId="5121"/>
    <cellStyle name="Normal 149" xfId="5122"/>
    <cellStyle name="Normal 15" xfId="2801"/>
    <cellStyle name="Normal 15 2" xfId="4663"/>
    <cellStyle name="Normal 15 3" xfId="4664"/>
    <cellStyle name="Normal 15 4" xfId="4665"/>
    <cellStyle name="Normal 150" xfId="5123"/>
    <cellStyle name="Normal 151" xfId="5124"/>
    <cellStyle name="Normal 152" xfId="5125"/>
    <cellStyle name="Normal 153" xfId="5126"/>
    <cellStyle name="Normal 154" xfId="5127"/>
    <cellStyle name="Normal 155" xfId="5128"/>
    <cellStyle name="Normal 156" xfId="5129"/>
    <cellStyle name="Normal 157" xfId="5130"/>
    <cellStyle name="Normal 158" xfId="5131"/>
    <cellStyle name="Normal 159" xfId="5132"/>
    <cellStyle name="Normal 16" xfId="2802"/>
    <cellStyle name="Normal 16 2" xfId="3949"/>
    <cellStyle name="Normal 160" xfId="5133"/>
    <cellStyle name="Normal 161" xfId="5134"/>
    <cellStyle name="Normal 162" xfId="5135"/>
    <cellStyle name="Normal 163" xfId="5136"/>
    <cellStyle name="Normal 164" xfId="5137"/>
    <cellStyle name="Normal 165" xfId="5138"/>
    <cellStyle name="Normal 166" xfId="5139"/>
    <cellStyle name="Normal 167" xfId="5140"/>
    <cellStyle name="Normal 168" xfId="5141"/>
    <cellStyle name="Normal 169" xfId="5142"/>
    <cellStyle name="Normal 17" xfId="2803"/>
    <cellStyle name="Normal 17 2" xfId="4666"/>
    <cellStyle name="Normal 17 3" xfId="4667"/>
    <cellStyle name="Normal 17 4" xfId="4668"/>
    <cellStyle name="Normal 170" xfId="5143"/>
    <cellStyle name="Normal 171" xfId="5144"/>
    <cellStyle name="Normal 172" xfId="5145"/>
    <cellStyle name="Normal 173" xfId="5146"/>
    <cellStyle name="Normal 174" xfId="5147"/>
    <cellStyle name="Normal 175" xfId="5148"/>
    <cellStyle name="Normal 176" xfId="5149"/>
    <cellStyle name="Normal 177" xfId="5150"/>
    <cellStyle name="Normal 178" xfId="5151"/>
    <cellStyle name="Normal 179" xfId="5152"/>
    <cellStyle name="Normal 18" xfId="2804"/>
    <cellStyle name="Normal 18 2" xfId="4669"/>
    <cellStyle name="Normal 18 3" xfId="4670"/>
    <cellStyle name="Normal 18 4" xfId="4671"/>
    <cellStyle name="Normal 180" xfId="5153"/>
    <cellStyle name="Normal 181" xfId="5154"/>
    <cellStyle name="Normal 182" xfId="5155"/>
    <cellStyle name="Normal 183" xfId="5156"/>
    <cellStyle name="Normal 184" xfId="5157"/>
    <cellStyle name="Normal 185" xfId="5158"/>
    <cellStyle name="Normal 186" xfId="5159"/>
    <cellStyle name="Normal 187" xfId="5160"/>
    <cellStyle name="Normal 188" xfId="5161"/>
    <cellStyle name="Normal 189" xfId="5162"/>
    <cellStyle name="Normal 19" xfId="2805"/>
    <cellStyle name="Normal 19 2" xfId="4672"/>
    <cellStyle name="Normal 19 3" xfId="4673"/>
    <cellStyle name="Normal 19 4" xfId="4674"/>
    <cellStyle name="Normal 190" xfId="5163"/>
    <cellStyle name="Normal 191" xfId="5164"/>
    <cellStyle name="Normal 192" xfId="5165"/>
    <cellStyle name="Normal 193" xfId="5166"/>
    <cellStyle name="Normal 194" xfId="5167"/>
    <cellStyle name="Normal 195" xfId="5168"/>
    <cellStyle name="Normal 196" xfId="5169"/>
    <cellStyle name="Normal 197" xfId="5170"/>
    <cellStyle name="Normal 198" xfId="5171"/>
    <cellStyle name="Normal 199" xfId="5172"/>
    <cellStyle name="Normal 2" xfId="2806"/>
    <cellStyle name="Normal 2 10" xfId="2807"/>
    <cellStyle name="Normal 2 10 2" xfId="3902"/>
    <cellStyle name="Normal 2 10 3" xfId="4803"/>
    <cellStyle name="Normal 2 11" xfId="2808"/>
    <cellStyle name="Normal 2 11 2" xfId="2809"/>
    <cellStyle name="Normal 2 11 2 2" xfId="5173"/>
    <cellStyle name="Normal 2 11 3" xfId="5174"/>
    <cellStyle name="Normal 2 12" xfId="2810"/>
    <cellStyle name="Normal 2 12 2" xfId="4675"/>
    <cellStyle name="Normal 2 13" xfId="2811"/>
    <cellStyle name="Normal 2 13 2" xfId="5175"/>
    <cellStyle name="Normal 2 14" xfId="2812"/>
    <cellStyle name="Normal 2 14 2" xfId="4676"/>
    <cellStyle name="Normal 2 15" xfId="2813"/>
    <cellStyle name="Normal 2 15 2" xfId="4677"/>
    <cellStyle name="Normal 2 16" xfId="2814"/>
    <cellStyle name="Normal 2 17" xfId="2815"/>
    <cellStyle name="Normal 2 17 2" xfId="4678"/>
    <cellStyle name="Normal 2 17 3" xfId="4679"/>
    <cellStyle name="Normal 2 18" xfId="2816"/>
    <cellStyle name="Normal 2 18 2" xfId="4680"/>
    <cellStyle name="Normal 2 18 3" xfId="4681"/>
    <cellStyle name="Normal 2 18 3 2" xfId="4682"/>
    <cellStyle name="Normal 2 19" xfId="2817"/>
    <cellStyle name="Normal 2 2" xfId="2818"/>
    <cellStyle name="Normal 2 2 2" xfId="2819"/>
    <cellStyle name="Normal 2 2 2 2" xfId="2820"/>
    <cellStyle name="Normal 2 2 2 2 2" xfId="4683"/>
    <cellStyle name="Normal 2 2 2 2 2 2" xfId="4684"/>
    <cellStyle name="Normal 2 2 2 2 2 2 2" xfId="4685"/>
    <cellStyle name="Normal 2 2 2 2 2 2 3" xfId="4686"/>
    <cellStyle name="Normal 2 2 2 2 2 2 4" xfId="4687"/>
    <cellStyle name="Normal 2 2 2 2 2 3" xfId="4688"/>
    <cellStyle name="Normal 2 2 2 2 2 4" xfId="4689"/>
    <cellStyle name="Normal 2 2 2 2 2_State APPENDIX_Planning Tables 2011-12" xfId="4690"/>
    <cellStyle name="Normal 2 2 2 2 3" xfId="4691"/>
    <cellStyle name="Normal 2 2 2 2 4" xfId="4692"/>
    <cellStyle name="Normal 2 2 2 3" xfId="4544"/>
    <cellStyle name="Normal 2 2 2 4" xfId="4545"/>
    <cellStyle name="Normal 2 2 2 5" xfId="4693"/>
    <cellStyle name="Normal 2 2 2 6" xfId="4694"/>
    <cellStyle name="Normal 2 2 2 6 2" xfId="4695"/>
    <cellStyle name="Normal 2 2 2 7" xfId="4696"/>
    <cellStyle name="Normal 2 2 2_Book1" xfId="4697"/>
    <cellStyle name="Normal 2 2 3" xfId="2821"/>
    <cellStyle name="Normal 2 2 3 2" xfId="4698"/>
    <cellStyle name="Normal 2 2 3 2 2" xfId="4699"/>
    <cellStyle name="Normal 2 2 3_State APPENDIX_Planning Tables 2011-12" xfId="4700"/>
    <cellStyle name="Normal 2 2 4" xfId="4546"/>
    <cellStyle name="Normal 2 2 5" xfId="4547"/>
    <cellStyle name="Normal 2 2 6" xfId="4701"/>
    <cellStyle name="Normal 2 2 7" xfId="4702"/>
    <cellStyle name="Normal 2 2_access_govt_aided" xfId="4703"/>
    <cellStyle name="Normal 2 20" xfId="2822"/>
    <cellStyle name="Normal 2 21" xfId="2823"/>
    <cellStyle name="Normal 2 22" xfId="2824"/>
    <cellStyle name="Normal 2 23" xfId="2825"/>
    <cellStyle name="Normal 2 24" xfId="2826"/>
    <cellStyle name="Normal 2 25" xfId="2827"/>
    <cellStyle name="Normal 2 26" xfId="2828"/>
    <cellStyle name="Normal 2 27" xfId="2829"/>
    <cellStyle name="Normal 2 28" xfId="2830"/>
    <cellStyle name="Normal 2 29" xfId="2831"/>
    <cellStyle name="Normal 2 3" xfId="2832"/>
    <cellStyle name="Normal 2 3 10" xfId="3950"/>
    <cellStyle name="Normal 2 3 10 2" xfId="3951"/>
    <cellStyle name="Normal 2 3 10 3" xfId="3952"/>
    <cellStyle name="Normal 2 3 10 4" xfId="3953"/>
    <cellStyle name="Normal 2 3 11" xfId="3954"/>
    <cellStyle name="Normal 2 3 11 2" xfId="3955"/>
    <cellStyle name="Normal 2 3 11 3" xfId="3956"/>
    <cellStyle name="Normal 2 3 11 4" xfId="3957"/>
    <cellStyle name="Normal 2 3 12" xfId="3958"/>
    <cellStyle name="Normal 2 3 12 2" xfId="3959"/>
    <cellStyle name="Normal 2 3 12 3" xfId="3960"/>
    <cellStyle name="Normal 2 3 12 4" xfId="3961"/>
    <cellStyle name="Normal 2 3 13" xfId="3962"/>
    <cellStyle name="Normal 2 3 13 2" xfId="3963"/>
    <cellStyle name="Normal 2 3 13 3" xfId="3964"/>
    <cellStyle name="Normal 2 3 13 4" xfId="3965"/>
    <cellStyle name="Normal 2 3 14" xfId="3966"/>
    <cellStyle name="Normal 2 3 14 2" xfId="3967"/>
    <cellStyle name="Normal 2 3 14 3" xfId="3968"/>
    <cellStyle name="Normal 2 3 14 4" xfId="3969"/>
    <cellStyle name="Normal 2 3 15" xfId="3970"/>
    <cellStyle name="Normal 2 3 15 2" xfId="3971"/>
    <cellStyle name="Normal 2 3 15 3" xfId="3972"/>
    <cellStyle name="Normal 2 3 15 4" xfId="3973"/>
    <cellStyle name="Normal 2 3 16" xfId="3974"/>
    <cellStyle name="Normal 2 3 16 2" xfId="3975"/>
    <cellStyle name="Normal 2 3 16 3" xfId="3976"/>
    <cellStyle name="Normal 2 3 16 4" xfId="3977"/>
    <cellStyle name="Normal 2 3 17" xfId="3978"/>
    <cellStyle name="Normal 2 3 17 2" xfId="3979"/>
    <cellStyle name="Normal 2 3 17 3" xfId="3980"/>
    <cellStyle name="Normal 2 3 17 4" xfId="3981"/>
    <cellStyle name="Normal 2 3 18" xfId="3982"/>
    <cellStyle name="Normal 2 3 18 2" xfId="3983"/>
    <cellStyle name="Normal 2 3 18 3" xfId="3984"/>
    <cellStyle name="Normal 2 3 18 4" xfId="3985"/>
    <cellStyle name="Normal 2 3 19" xfId="3986"/>
    <cellStyle name="Normal 2 3 19 2" xfId="3987"/>
    <cellStyle name="Normal 2 3 19 3" xfId="3988"/>
    <cellStyle name="Normal 2 3 19 4" xfId="3989"/>
    <cellStyle name="Normal 2 3 2" xfId="2833"/>
    <cellStyle name="Normal 2 3 2 2" xfId="2834"/>
    <cellStyle name="Normal 2 3 2 2 2" xfId="2835"/>
    <cellStyle name="Normal 2 3 2 2 2 2" xfId="3743"/>
    <cellStyle name="Normal 2 3 2 2 2 3" xfId="3714"/>
    <cellStyle name="Normal 2 3 2 2 3" xfId="3742"/>
    <cellStyle name="Normal 2 3 2 2 4" xfId="3715"/>
    <cellStyle name="Normal 2 3 2 3" xfId="3741"/>
    <cellStyle name="Normal 2 3 2 3 2" xfId="3990"/>
    <cellStyle name="Normal 2 3 2 3 3" xfId="3991"/>
    <cellStyle name="Normal 2 3 2 3 4" xfId="3992"/>
    <cellStyle name="Normal 2 3 2 4" xfId="3716"/>
    <cellStyle name="Normal 2 3 2 4 2" xfId="3993"/>
    <cellStyle name="Normal 2 3 2 4 3" xfId="3994"/>
    <cellStyle name="Normal 2 3 2 4 4" xfId="3995"/>
    <cellStyle name="Normal 2 3 2 5" xfId="3996"/>
    <cellStyle name="Normal 2 3 2 6" xfId="3997"/>
    <cellStyle name="Normal 2 3 2 7" xfId="3998"/>
    <cellStyle name="Normal 2 3 2 8" xfId="3999"/>
    <cellStyle name="Normal 2 3 2 9" xfId="4000"/>
    <cellStyle name="Normal 2 3 20" xfId="4001"/>
    <cellStyle name="Normal 2 3 20 2" xfId="4002"/>
    <cellStyle name="Normal 2 3 20 3" xfId="4003"/>
    <cellStyle name="Normal 2 3 20 4" xfId="4004"/>
    <cellStyle name="Normal 2 3 21" xfId="4005"/>
    <cellStyle name="Normal 2 3 21 2" xfId="4006"/>
    <cellStyle name="Normal 2 3 21 3" xfId="4007"/>
    <cellStyle name="Normal 2 3 21 4" xfId="4008"/>
    <cellStyle name="Normal 2 3 22" xfId="4009"/>
    <cellStyle name="Normal 2 3 22 2" xfId="4010"/>
    <cellStyle name="Normal 2 3 22 3" xfId="4011"/>
    <cellStyle name="Normal 2 3 22 4" xfId="4012"/>
    <cellStyle name="Normal 2 3 23" xfId="4013"/>
    <cellStyle name="Normal 2 3 23 2" xfId="4014"/>
    <cellStyle name="Normal 2 3 23 3" xfId="4015"/>
    <cellStyle name="Normal 2 3 23 4" xfId="4016"/>
    <cellStyle name="Normal 2 3 24" xfId="4017"/>
    <cellStyle name="Normal 2 3 24 2" xfId="4018"/>
    <cellStyle name="Normal 2 3 24 3" xfId="4019"/>
    <cellStyle name="Normal 2 3 24 4" xfId="4020"/>
    <cellStyle name="Normal 2 3 25" xfId="4021"/>
    <cellStyle name="Normal 2 3 25 2" xfId="4022"/>
    <cellStyle name="Normal 2 3 25 3" xfId="4023"/>
    <cellStyle name="Normal 2 3 25 4" xfId="4024"/>
    <cellStyle name="Normal 2 3 26" xfId="4025"/>
    <cellStyle name="Normal 2 3 26 2" xfId="4026"/>
    <cellStyle name="Normal 2 3 26 3" xfId="4027"/>
    <cellStyle name="Normal 2 3 26 4" xfId="4028"/>
    <cellStyle name="Normal 2 3 27" xfId="4029"/>
    <cellStyle name="Normal 2 3 27 2" xfId="4030"/>
    <cellStyle name="Normal 2 3 27 3" xfId="4031"/>
    <cellStyle name="Normal 2 3 27 4" xfId="4032"/>
    <cellStyle name="Normal 2 3 28" xfId="4033"/>
    <cellStyle name="Normal 2 3 28 2" xfId="4034"/>
    <cellStyle name="Normal 2 3 28 3" xfId="4035"/>
    <cellStyle name="Normal 2 3 28 4" xfId="4036"/>
    <cellStyle name="Normal 2 3 29" xfId="4037"/>
    <cellStyle name="Normal 2 3 29 2" xfId="4038"/>
    <cellStyle name="Normal 2 3 29 3" xfId="4039"/>
    <cellStyle name="Normal 2 3 29 4" xfId="4040"/>
    <cellStyle name="Normal 2 3 3" xfId="2836"/>
    <cellStyle name="Normal 2 3 3 2" xfId="2837"/>
    <cellStyle name="Normal 2 3 3 2 2" xfId="3745"/>
    <cellStyle name="Normal 2 3 3 2 3" xfId="3712"/>
    <cellStyle name="Normal 2 3 3 2 4" xfId="4041"/>
    <cellStyle name="Normal 2 3 3 3" xfId="2838"/>
    <cellStyle name="Normal 2 3 3 3 2" xfId="3746"/>
    <cellStyle name="Normal 2 3 3 3 3" xfId="3711"/>
    <cellStyle name="Normal 2 3 3 3 4" xfId="4042"/>
    <cellStyle name="Normal 2 3 3 4" xfId="3744"/>
    <cellStyle name="Normal 2 3 3 4 2" xfId="4043"/>
    <cellStyle name="Normal 2 3 3 4 3" xfId="4044"/>
    <cellStyle name="Normal 2 3 3 4 4" xfId="4045"/>
    <cellStyle name="Normal 2 3 3 5" xfId="3713"/>
    <cellStyle name="Normal 2 3 3 6" xfId="4046"/>
    <cellStyle name="Normal 2 3 3 7" xfId="4047"/>
    <cellStyle name="Normal 2 3 3 8" xfId="4048"/>
    <cellStyle name="Normal 2 3 3 9" xfId="4049"/>
    <cellStyle name="Normal 2 3 30" xfId="4050"/>
    <cellStyle name="Normal 2 3 30 2" xfId="4051"/>
    <cellStyle name="Normal 2 3 30 3" xfId="4052"/>
    <cellStyle name="Normal 2 3 30 4" xfId="4053"/>
    <cellStyle name="Normal 2 3 31" xfId="4054"/>
    <cellStyle name="Normal 2 3 31 2" xfId="4055"/>
    <cellStyle name="Normal 2 3 31 3" xfId="4056"/>
    <cellStyle name="Normal 2 3 31 4" xfId="4057"/>
    <cellStyle name="Normal 2 3 32" xfId="4058"/>
    <cellStyle name="Normal 2 3 32 2" xfId="4059"/>
    <cellStyle name="Normal 2 3 32 3" xfId="4060"/>
    <cellStyle name="Normal 2 3 32 4" xfId="4061"/>
    <cellStyle name="Normal 2 3 33" xfId="4062"/>
    <cellStyle name="Normal 2 3 33 2" xfId="4063"/>
    <cellStyle name="Normal 2 3 33 3" xfId="4064"/>
    <cellStyle name="Normal 2 3 33 4" xfId="4065"/>
    <cellStyle name="Normal 2 3 34" xfId="4066"/>
    <cellStyle name="Normal 2 3 34 2" xfId="4067"/>
    <cellStyle name="Normal 2 3 34 3" xfId="4068"/>
    <cellStyle name="Normal 2 3 34 4" xfId="4069"/>
    <cellStyle name="Normal 2 3 35" xfId="4070"/>
    <cellStyle name="Normal 2 3 35 2" xfId="4071"/>
    <cellStyle name="Normal 2 3 35 3" xfId="4072"/>
    <cellStyle name="Normal 2 3 35 4" xfId="4073"/>
    <cellStyle name="Normal 2 3 36" xfId="4074"/>
    <cellStyle name="Normal 2 3 36 2" xfId="4075"/>
    <cellStyle name="Normal 2 3 36 3" xfId="4076"/>
    <cellStyle name="Normal 2 3 36 4" xfId="4077"/>
    <cellStyle name="Normal 2 3 37" xfId="4078"/>
    <cellStyle name="Normal 2 3 37 2" xfId="4079"/>
    <cellStyle name="Normal 2 3 37 3" xfId="4080"/>
    <cellStyle name="Normal 2 3 37 4" xfId="4081"/>
    <cellStyle name="Normal 2 3 38" xfId="4082"/>
    <cellStyle name="Normal 2 3 38 2" xfId="4083"/>
    <cellStyle name="Normal 2 3 38 3" xfId="4084"/>
    <cellStyle name="Normal 2 3 38 4" xfId="4085"/>
    <cellStyle name="Normal 2 3 39" xfId="4086"/>
    <cellStyle name="Normal 2 3 39 2" xfId="4087"/>
    <cellStyle name="Normal 2 3 39 3" xfId="4088"/>
    <cellStyle name="Normal 2 3 39 4" xfId="4089"/>
    <cellStyle name="Normal 2 3 4" xfId="2839"/>
    <cellStyle name="Normal 2 3 4 2" xfId="2840"/>
    <cellStyle name="Normal 2 3 4 2 2" xfId="3748"/>
    <cellStyle name="Normal 2 3 4 2 3" xfId="3709"/>
    <cellStyle name="Normal 2 3 4 3" xfId="2841"/>
    <cellStyle name="Normal 2 3 4 3 2" xfId="3749"/>
    <cellStyle name="Normal 2 3 4 3 3" xfId="3708"/>
    <cellStyle name="Normal 2 3 4 4" xfId="3747"/>
    <cellStyle name="Normal 2 3 4 5" xfId="3710"/>
    <cellStyle name="Normal 2 3 40" xfId="4090"/>
    <cellStyle name="Normal 2 3 40 2" xfId="4091"/>
    <cellStyle name="Normal 2 3 40 3" xfId="4092"/>
    <cellStyle name="Normal 2 3 40 4" xfId="4093"/>
    <cellStyle name="Normal 2 3 41" xfId="4094"/>
    <cellStyle name="Normal 2 3 41 2" xfId="4095"/>
    <cellStyle name="Normal 2 3 41 3" xfId="4096"/>
    <cellStyle name="Normal 2 3 41 4" xfId="4097"/>
    <cellStyle name="Normal 2 3 42" xfId="4098"/>
    <cellStyle name="Normal 2 3 42 2" xfId="4099"/>
    <cellStyle name="Normal 2 3 42 3" xfId="4100"/>
    <cellStyle name="Normal 2 3 42 4" xfId="4101"/>
    <cellStyle name="Normal 2 3 43" xfId="4102"/>
    <cellStyle name="Normal 2 3 43 2" xfId="4103"/>
    <cellStyle name="Normal 2 3 43 3" xfId="4104"/>
    <cellStyle name="Normal 2 3 43 4" xfId="4105"/>
    <cellStyle name="Normal 2 3 44" xfId="4106"/>
    <cellStyle name="Normal 2 3 44 2" xfId="4107"/>
    <cellStyle name="Normal 2 3 44 3" xfId="4108"/>
    <cellStyle name="Normal 2 3 44 4" xfId="4109"/>
    <cellStyle name="Normal 2 3 45" xfId="4110"/>
    <cellStyle name="Normal 2 3 46" xfId="4111"/>
    <cellStyle name="Normal 2 3 47" xfId="4112"/>
    <cellStyle name="Normal 2 3 48" xfId="4113"/>
    <cellStyle name="Normal 2 3 49" xfId="4114"/>
    <cellStyle name="Normal 2 3 5" xfId="3740"/>
    <cellStyle name="Normal 2 3 5 2" xfId="4115"/>
    <cellStyle name="Normal 2 3 5 3" xfId="4116"/>
    <cellStyle name="Normal 2 3 5 4" xfId="4117"/>
    <cellStyle name="Normal 2 3 6" xfId="3717"/>
    <cellStyle name="Normal 2 3 6 2" xfId="4118"/>
    <cellStyle name="Normal 2 3 6 3" xfId="4119"/>
    <cellStyle name="Normal 2 3 6 4" xfId="4120"/>
    <cellStyle name="Normal 2 3 7" xfId="4121"/>
    <cellStyle name="Normal 2 3 7 2" xfId="4122"/>
    <cellStyle name="Normal 2 3 7 3" xfId="4123"/>
    <cellStyle name="Normal 2 3 7 4" xfId="4124"/>
    <cellStyle name="Normal 2 3 8" xfId="4125"/>
    <cellStyle name="Normal 2 3 8 2" xfId="4126"/>
    <cellStyle name="Normal 2 3 8 3" xfId="4127"/>
    <cellStyle name="Normal 2 3 8 4" xfId="4128"/>
    <cellStyle name="Normal 2 3 9" xfId="4129"/>
    <cellStyle name="Normal 2 3 9 2" xfId="4130"/>
    <cellStyle name="Normal 2 3 9 3" xfId="4131"/>
    <cellStyle name="Normal 2 3 9 4" xfId="4132"/>
    <cellStyle name="Normal 2 3_8 B" xfId="4704"/>
    <cellStyle name="Normal 2 30" xfId="2842"/>
    <cellStyle name="Normal 2 31" xfId="2843"/>
    <cellStyle name="Normal 2 32" xfId="2844"/>
    <cellStyle name="Normal 2 33" xfId="2845"/>
    <cellStyle name="Normal 2 34" xfId="2846"/>
    <cellStyle name="Normal 2 35" xfId="2847"/>
    <cellStyle name="Normal 2 36" xfId="2848"/>
    <cellStyle name="Normal 2 37" xfId="2849"/>
    <cellStyle name="Normal 2 38" xfId="2850"/>
    <cellStyle name="Normal 2 39" xfId="3739"/>
    <cellStyle name="Normal 2 39 2" xfId="4705"/>
    <cellStyle name="Normal 2 4" xfId="2851"/>
    <cellStyle name="Normal 2 4 10" xfId="3707"/>
    <cellStyle name="Normal 2 4 2" xfId="2852"/>
    <cellStyle name="Normal 2 4 2 2" xfId="2853"/>
    <cellStyle name="Normal 2 4 2 2 2" xfId="3752"/>
    <cellStyle name="Normal 2 4 2 2 3" xfId="3705"/>
    <cellStyle name="Normal 2 4 2 3" xfId="3751"/>
    <cellStyle name="Normal 2 4 2 4" xfId="3706"/>
    <cellStyle name="Normal 2 4 3" xfId="2854"/>
    <cellStyle name="Normal 2 4 3 2" xfId="3753"/>
    <cellStyle name="Normal 2 4 3 3" xfId="3704"/>
    <cellStyle name="Normal 2 4 4" xfId="2855"/>
    <cellStyle name="Normal 2 4 4 2" xfId="5176"/>
    <cellStyle name="Normal 2 4 5" xfId="2856"/>
    <cellStyle name="Normal 2 4 5 2" xfId="5177"/>
    <cellStyle name="Normal 2 4 6" xfId="2857"/>
    <cellStyle name="Normal 2 4 6 2" xfId="5178"/>
    <cellStyle name="Normal 2 4 7" xfId="2858"/>
    <cellStyle name="Normal 2 4 7 2" xfId="5179"/>
    <cellStyle name="Normal 2 4 8" xfId="2859"/>
    <cellStyle name="Normal 2 4 8 2" xfId="5180"/>
    <cellStyle name="Normal 2 4 9" xfId="3750"/>
    <cellStyle name="Normal 2 4_State APPENDIX_Planning Tables 2011-12" xfId="4706"/>
    <cellStyle name="Normal 2 40" xfId="3718"/>
    <cellStyle name="Normal 2 41" xfId="3895"/>
    <cellStyle name="Normal 2 41 2" xfId="4528"/>
    <cellStyle name="Normal 2 41 2 2" xfId="4558"/>
    <cellStyle name="Normal 2 42" xfId="4707"/>
    <cellStyle name="Normal 2 43" xfId="4708"/>
    <cellStyle name="Normal 2 44" xfId="4709"/>
    <cellStyle name="Normal 2 45" xfId="4710"/>
    <cellStyle name="Normal 2 46" xfId="4711"/>
    <cellStyle name="Normal 2 47" xfId="4712"/>
    <cellStyle name="Normal 2 48" xfId="4713"/>
    <cellStyle name="Normal 2 49" xfId="4714"/>
    <cellStyle name="Normal 2 5" xfId="2860"/>
    <cellStyle name="Normal 2 5 2" xfId="2861"/>
    <cellStyle name="Normal 2 5 2 2" xfId="4715"/>
    <cellStyle name="Normal 2 5 3" xfId="2862"/>
    <cellStyle name="Normal 2 5 3 2" xfId="5181"/>
    <cellStyle name="Normal 2 5 4" xfId="2863"/>
    <cellStyle name="Normal 2 5 4 2" xfId="5182"/>
    <cellStyle name="Normal 2 5 5" xfId="2864"/>
    <cellStyle name="Normal 2 5 5 2" xfId="5183"/>
    <cellStyle name="Normal 2 5 6" xfId="2865"/>
    <cellStyle name="Normal 2 5 6 2" xfId="5184"/>
    <cellStyle name="Normal 2 5 7" xfId="2866"/>
    <cellStyle name="Normal 2 5 7 2" xfId="5185"/>
    <cellStyle name="Normal 2 5 8" xfId="2867"/>
    <cellStyle name="Normal 2 5 8 2" xfId="5186"/>
    <cellStyle name="Normal 2 5 9" xfId="4716"/>
    <cellStyle name="Normal 2 6" xfId="2868"/>
    <cellStyle name="Normal 2 6 2" xfId="2869"/>
    <cellStyle name="Normal 2 6 2 2" xfId="4717"/>
    <cellStyle name="Normal 2 6 3" xfId="2870"/>
    <cellStyle name="Normal 2 6 3 2" xfId="5187"/>
    <cellStyle name="Normal 2 6 4" xfId="2871"/>
    <cellStyle name="Normal 2 6 4 2" xfId="5188"/>
    <cellStyle name="Normal 2 6 5" xfId="4718"/>
    <cellStyle name="Normal 2 7" xfId="2872"/>
    <cellStyle name="Normal 2 7 2" xfId="2873"/>
    <cellStyle name="Normal 2 7 2 2" xfId="2874"/>
    <cellStyle name="Normal 2 7 2 2 2" xfId="2875"/>
    <cellStyle name="Normal 2 7 2 2 2 2" xfId="2876"/>
    <cellStyle name="Normal 2 7 2 2 2 2 2" xfId="5189"/>
    <cellStyle name="Normal 2 7 2 2 2 3" xfId="5190"/>
    <cellStyle name="Normal 2 7 2 2 3" xfId="2877"/>
    <cellStyle name="Normal 2 7 2 2 3 2" xfId="5191"/>
    <cellStyle name="Normal 2 7 2 2 4" xfId="5192"/>
    <cellStyle name="Normal 2 7 2 3" xfId="2878"/>
    <cellStyle name="Normal 2 7 2 3 2" xfId="5193"/>
    <cellStyle name="Normal 2 7 2 4" xfId="2879"/>
    <cellStyle name="Normal 2 7 2 4 2" xfId="2880"/>
    <cellStyle name="Normal 2 7 2 4 2 2" xfId="5194"/>
    <cellStyle name="Normal 2 7 2 4 3" xfId="5195"/>
    <cellStyle name="Normal 2 7 2 5" xfId="4548"/>
    <cellStyle name="Normal 2 7 3" xfId="2881"/>
    <cellStyle name="Normal 2 7 3 2" xfId="2882"/>
    <cellStyle name="Normal 2 7 3 2 2" xfId="2883"/>
    <cellStyle name="Normal 2 7 3 2 2 2" xfId="5196"/>
    <cellStyle name="Normal 2 7 3 2 3" xfId="5197"/>
    <cellStyle name="Normal 2 7 3 3" xfId="2884"/>
    <cellStyle name="Normal 2 7 3 3 2" xfId="5198"/>
    <cellStyle name="Normal 2 7 3 4" xfId="5199"/>
    <cellStyle name="Normal 2 7 4" xfId="2885"/>
    <cellStyle name="Normal 2 7 4 2" xfId="2886"/>
    <cellStyle name="Normal 2 7 4 2 2" xfId="5200"/>
    <cellStyle name="Normal 2 7 4 3" xfId="5201"/>
    <cellStyle name="Normal 2 7 5" xfId="5202"/>
    <cellStyle name="Normal 2 8" xfId="2887"/>
    <cellStyle name="Normal 2 8 2" xfId="2888"/>
    <cellStyle name="Normal 2 8 2 2" xfId="5203"/>
    <cellStyle name="Normal 2 8 3" xfId="2889"/>
    <cellStyle name="Normal 2 8 3 2" xfId="5204"/>
    <cellStyle name="Normal 2 8 4" xfId="2890"/>
    <cellStyle name="Normal 2 8 4 2" xfId="5205"/>
    <cellStyle name="Normal 2 8 5" xfId="4719"/>
    <cellStyle name="Normal 2 8_Book1" xfId="4720"/>
    <cellStyle name="Normal 2 9" xfId="2891"/>
    <cellStyle name="Normal 2 9 2" xfId="2892"/>
    <cellStyle name="Normal 2 9 2 2" xfId="2893"/>
    <cellStyle name="Normal 2 9 2 2 2" xfId="5206"/>
    <cellStyle name="Normal 2 9 2 3" xfId="5207"/>
    <cellStyle name="Normal 2 9 3" xfId="2894"/>
    <cellStyle name="Normal 2 9 3 2" xfId="5208"/>
    <cellStyle name="Normal 2 9 4" xfId="4721"/>
    <cellStyle name="Normal 2_2013-14 _Annexure" xfId="4722"/>
    <cellStyle name="Normal 20" xfId="2895"/>
    <cellStyle name="Normal 20 2" xfId="4723"/>
    <cellStyle name="Normal 20 3" xfId="4724"/>
    <cellStyle name="Normal 20 4" xfId="4725"/>
    <cellStyle name="Normal 200" xfId="5209"/>
    <cellStyle name="Normal 201" xfId="5210"/>
    <cellStyle name="Normal 202" xfId="5211"/>
    <cellStyle name="Normal 203" xfId="5212"/>
    <cellStyle name="Normal 204" xfId="5213"/>
    <cellStyle name="Normal 205" xfId="5214"/>
    <cellStyle name="Normal 206" xfId="5215"/>
    <cellStyle name="Normal 207" xfId="5216"/>
    <cellStyle name="Normal 208" xfId="5217"/>
    <cellStyle name="Normal 209" xfId="5218"/>
    <cellStyle name="Normal 21" xfId="2896"/>
    <cellStyle name="Normal 21 2" xfId="5219"/>
    <cellStyle name="Normal 210" xfId="5220"/>
    <cellStyle name="Normal 211" xfId="5221"/>
    <cellStyle name="Normal 212" xfId="5222"/>
    <cellStyle name="Normal 213" xfId="5223"/>
    <cellStyle name="Normal 214" xfId="5224"/>
    <cellStyle name="Normal 215" xfId="5225"/>
    <cellStyle name="Normal 216" xfId="5226"/>
    <cellStyle name="Normal 217" xfId="5227"/>
    <cellStyle name="Normal 218" xfId="5228"/>
    <cellStyle name="Normal 219" xfId="5229"/>
    <cellStyle name="Normal 22" xfId="2897"/>
    <cellStyle name="Normal 22 2" xfId="5230"/>
    <cellStyle name="Normal 220" xfId="5231"/>
    <cellStyle name="Normal 221" xfId="5232"/>
    <cellStyle name="Normal 222" xfId="5233"/>
    <cellStyle name="Normal 223" xfId="5234"/>
    <cellStyle name="Normal 224" xfId="5235"/>
    <cellStyle name="Normal 225" xfId="5236"/>
    <cellStyle name="Normal 226" xfId="5237"/>
    <cellStyle name="Normal 227" xfId="5238"/>
    <cellStyle name="Normal 228" xfId="5239"/>
    <cellStyle name="Normal 229" xfId="5240"/>
    <cellStyle name="Normal 23" xfId="2898"/>
    <cellStyle name="Normal 23 2" xfId="5241"/>
    <cellStyle name="Normal 230" xfId="5242"/>
    <cellStyle name="Normal 231" xfId="5243"/>
    <cellStyle name="Normal 232" xfId="5244"/>
    <cellStyle name="Normal 24" xfId="2899"/>
    <cellStyle name="Normal 24 2" xfId="5245"/>
    <cellStyle name="Normal 25" xfId="2900"/>
    <cellStyle name="Normal 25 2" xfId="5246"/>
    <cellStyle name="Normal 26" xfId="2901"/>
    <cellStyle name="Normal 26 2" xfId="5247"/>
    <cellStyle name="Normal 27" xfId="2902"/>
    <cellStyle name="Normal 27 2" xfId="5248"/>
    <cellStyle name="Normal 28" xfId="2903"/>
    <cellStyle name="Normal 28 2" xfId="4726"/>
    <cellStyle name="Normal 29" xfId="2904"/>
    <cellStyle name="Normal 29 2" xfId="4727"/>
    <cellStyle name="Normal 3" xfId="2905"/>
    <cellStyle name="Normal 3 10" xfId="2906"/>
    <cellStyle name="Normal 3 10 2" xfId="4133"/>
    <cellStyle name="Normal 3 10 3" xfId="4134"/>
    <cellStyle name="Normal 3 10 4" xfId="4135"/>
    <cellStyle name="Normal 3 11" xfId="2907"/>
    <cellStyle name="Normal 3 11 2" xfId="4136"/>
    <cellStyle name="Normal 3 11 3" xfId="4137"/>
    <cellStyle name="Normal 3 11 4" xfId="4138"/>
    <cellStyle name="Normal 3 12" xfId="2908"/>
    <cellStyle name="Normal 3 12 2" xfId="4139"/>
    <cellStyle name="Normal 3 12 3" xfId="4140"/>
    <cellStyle name="Normal 3 12 4" xfId="4141"/>
    <cellStyle name="Normal 3 13" xfId="2909"/>
    <cellStyle name="Normal 3 13 2" xfId="4142"/>
    <cellStyle name="Normal 3 13 3" xfId="4143"/>
    <cellStyle name="Normal 3 13 4" xfId="4144"/>
    <cellStyle name="Normal 3 14" xfId="2910"/>
    <cellStyle name="Normal 3 14 2" xfId="4145"/>
    <cellStyle name="Normal 3 14 3" xfId="4146"/>
    <cellStyle name="Normal 3 14 4" xfId="4147"/>
    <cellStyle name="Normal 3 15" xfId="2911"/>
    <cellStyle name="Normal 3 15 2" xfId="4148"/>
    <cellStyle name="Normal 3 15 3" xfId="4149"/>
    <cellStyle name="Normal 3 15 4" xfId="4150"/>
    <cellStyle name="Normal 3 16" xfId="2912"/>
    <cellStyle name="Normal 3 16 2" xfId="4151"/>
    <cellStyle name="Normal 3 16 3" xfId="4152"/>
    <cellStyle name="Normal 3 16 4" xfId="4153"/>
    <cellStyle name="Normal 3 17" xfId="2913"/>
    <cellStyle name="Normal 3 17 2" xfId="4154"/>
    <cellStyle name="Normal 3 17 3" xfId="4155"/>
    <cellStyle name="Normal 3 17 4" xfId="4156"/>
    <cellStyle name="Normal 3 18" xfId="2914"/>
    <cellStyle name="Normal 3 18 2" xfId="4157"/>
    <cellStyle name="Normal 3 18 3" xfId="4158"/>
    <cellStyle name="Normal 3 18 4" xfId="4159"/>
    <cellStyle name="Normal 3 19" xfId="2915"/>
    <cellStyle name="Normal 3 19 2" xfId="4160"/>
    <cellStyle name="Normal 3 19 3" xfId="4161"/>
    <cellStyle name="Normal 3 19 4" xfId="4162"/>
    <cellStyle name="Normal 3 2" xfId="2916"/>
    <cellStyle name="Normal 3 2 2" xfId="2917"/>
    <cellStyle name="Normal 3 2 2 2" xfId="5249"/>
    <cellStyle name="Normal 3 2 3" xfId="2918"/>
    <cellStyle name="Normal 3 20" xfId="2919"/>
    <cellStyle name="Normal 3 20 2" xfId="4163"/>
    <cellStyle name="Normal 3 20 3" xfId="4164"/>
    <cellStyle name="Normal 3 20 4" xfId="4165"/>
    <cellStyle name="Normal 3 21" xfId="2920"/>
    <cellStyle name="Normal 3 21 2" xfId="4166"/>
    <cellStyle name="Normal 3 21 3" xfId="4167"/>
    <cellStyle name="Normal 3 21 4" xfId="4168"/>
    <cellStyle name="Normal 3 22" xfId="2921"/>
    <cellStyle name="Normal 3 22 2" xfId="4169"/>
    <cellStyle name="Normal 3 22 3" xfId="4170"/>
    <cellStyle name="Normal 3 22 4" xfId="4171"/>
    <cellStyle name="Normal 3 23" xfId="2922"/>
    <cellStyle name="Normal 3 23 2" xfId="4172"/>
    <cellStyle name="Normal 3 23 3" xfId="4173"/>
    <cellStyle name="Normal 3 23 4" xfId="4174"/>
    <cellStyle name="Normal 3 24" xfId="2923"/>
    <cellStyle name="Normal 3 24 2" xfId="4175"/>
    <cellStyle name="Normal 3 24 3" xfId="4176"/>
    <cellStyle name="Normal 3 24 4" xfId="4177"/>
    <cellStyle name="Normal 3 25" xfId="2924"/>
    <cellStyle name="Normal 3 25 2" xfId="4178"/>
    <cellStyle name="Normal 3 25 3" xfId="4179"/>
    <cellStyle name="Normal 3 25 4" xfId="4180"/>
    <cellStyle name="Normal 3 26" xfId="2925"/>
    <cellStyle name="Normal 3 26 2" xfId="4181"/>
    <cellStyle name="Normal 3 26 3" xfId="4182"/>
    <cellStyle name="Normal 3 26 4" xfId="4183"/>
    <cellStyle name="Normal 3 27" xfId="2926"/>
    <cellStyle name="Normal 3 27 2" xfId="4184"/>
    <cellStyle name="Normal 3 27 3" xfId="4185"/>
    <cellStyle name="Normal 3 27 4" xfId="4186"/>
    <cellStyle name="Normal 3 28" xfId="2927"/>
    <cellStyle name="Normal 3 28 2" xfId="4187"/>
    <cellStyle name="Normal 3 28 3" xfId="4188"/>
    <cellStyle name="Normal 3 28 4" xfId="4189"/>
    <cellStyle name="Normal 3 29" xfId="2928"/>
    <cellStyle name="Normal 3 29 2" xfId="4190"/>
    <cellStyle name="Normal 3 29 3" xfId="4191"/>
    <cellStyle name="Normal 3 29 4" xfId="4192"/>
    <cellStyle name="Normal 3 3" xfId="2929"/>
    <cellStyle name="Normal 3 3 2" xfId="4193"/>
    <cellStyle name="Normal 3 3 2 2" xfId="4194"/>
    <cellStyle name="Normal 3 3 2 3" xfId="4195"/>
    <cellStyle name="Normal 3 3 2 4" xfId="4196"/>
    <cellStyle name="Normal 3 3 3" xfId="4197"/>
    <cellStyle name="Normal 3 3 3 2" xfId="4198"/>
    <cellStyle name="Normal 3 3 3 3" xfId="4199"/>
    <cellStyle name="Normal 3 3 3 4" xfId="4200"/>
    <cellStyle name="Normal 3 3 4" xfId="4201"/>
    <cellStyle name="Normal 3 3 4 2" xfId="4202"/>
    <cellStyle name="Normal 3 3 4 3" xfId="4203"/>
    <cellStyle name="Normal 3 3 4 4" xfId="4204"/>
    <cellStyle name="Normal 3 3 5" xfId="4205"/>
    <cellStyle name="Normal 3 3 6" xfId="4206"/>
    <cellStyle name="Normal 3 3 7" xfId="4207"/>
    <cellStyle name="Normal 3 3 8" xfId="4208"/>
    <cellStyle name="Normal 3 3 9" xfId="4209"/>
    <cellStyle name="Normal 3 30" xfId="2930"/>
    <cellStyle name="Normal 3 30 2" xfId="4210"/>
    <cellStyle name="Normal 3 30 3" xfId="4211"/>
    <cellStyle name="Normal 3 30 4" xfId="4212"/>
    <cellStyle name="Normal 3 31" xfId="2931"/>
    <cellStyle name="Normal 3 31 2" xfId="4213"/>
    <cellStyle name="Normal 3 31 3" xfId="4214"/>
    <cellStyle name="Normal 3 31 4" xfId="4215"/>
    <cellStyle name="Normal 3 32" xfId="2932"/>
    <cellStyle name="Normal 3 32 2" xfId="4216"/>
    <cellStyle name="Normal 3 32 3" xfId="4217"/>
    <cellStyle name="Normal 3 32 4" xfId="4218"/>
    <cellStyle name="Normal 3 33" xfId="2933"/>
    <cellStyle name="Normal 3 33 2" xfId="4219"/>
    <cellStyle name="Normal 3 33 3" xfId="4220"/>
    <cellStyle name="Normal 3 33 4" xfId="4221"/>
    <cellStyle name="Normal 3 34" xfId="2934"/>
    <cellStyle name="Normal 3 34 2" xfId="4222"/>
    <cellStyle name="Normal 3 34 3" xfId="4223"/>
    <cellStyle name="Normal 3 34 4" xfId="4224"/>
    <cellStyle name="Normal 3 35" xfId="2935"/>
    <cellStyle name="Normal 3 35 2" xfId="4225"/>
    <cellStyle name="Normal 3 35 3" xfId="4226"/>
    <cellStyle name="Normal 3 35 4" xfId="4227"/>
    <cellStyle name="Normal 3 36" xfId="2936"/>
    <cellStyle name="Normal 3 36 2" xfId="4228"/>
    <cellStyle name="Normal 3 36 3" xfId="4229"/>
    <cellStyle name="Normal 3 36 4" xfId="4230"/>
    <cellStyle name="Normal 3 37" xfId="2937"/>
    <cellStyle name="Normal 3 37 2" xfId="4231"/>
    <cellStyle name="Normal 3 37 3" xfId="4232"/>
    <cellStyle name="Normal 3 37 4" xfId="4233"/>
    <cellStyle name="Normal 3 38" xfId="4234"/>
    <cellStyle name="Normal 3 38 2" xfId="4235"/>
    <cellStyle name="Normal 3 38 3" xfId="4236"/>
    <cellStyle name="Normal 3 38 4" xfId="4237"/>
    <cellStyle name="Normal 3 39" xfId="4238"/>
    <cellStyle name="Normal 3 39 2" xfId="4239"/>
    <cellStyle name="Normal 3 39 3" xfId="4240"/>
    <cellStyle name="Normal 3 39 4" xfId="4241"/>
    <cellStyle name="Normal 3 4" xfId="2938"/>
    <cellStyle name="Normal 3 4 2" xfId="4242"/>
    <cellStyle name="Normal 3 4 3" xfId="4243"/>
    <cellStyle name="Normal 3 4 4" xfId="4244"/>
    <cellStyle name="Normal 3 4 5" xfId="4245"/>
    <cellStyle name="Normal 3 4 6" xfId="4246"/>
    <cellStyle name="Normal 3 40" xfId="4247"/>
    <cellStyle name="Normal 3 40 2" xfId="4248"/>
    <cellStyle name="Normal 3 40 3" xfId="4249"/>
    <cellStyle name="Normal 3 40 4" xfId="4250"/>
    <cellStyle name="Normal 3 41" xfId="4251"/>
    <cellStyle name="Normal 3 41 2" xfId="4252"/>
    <cellStyle name="Normal 3 41 3" xfId="4253"/>
    <cellStyle name="Normal 3 41 4" xfId="4254"/>
    <cellStyle name="Normal 3 42" xfId="4255"/>
    <cellStyle name="Normal 3 42 2" xfId="4256"/>
    <cellStyle name="Normal 3 42 3" xfId="4257"/>
    <cellStyle name="Normal 3 42 4" xfId="4258"/>
    <cellStyle name="Normal 3 43" xfId="4259"/>
    <cellStyle name="Normal 3 43 2" xfId="4260"/>
    <cellStyle name="Normal 3 43 3" xfId="4261"/>
    <cellStyle name="Normal 3 43 4" xfId="4262"/>
    <cellStyle name="Normal 3 44" xfId="4263"/>
    <cellStyle name="Normal 3 44 2" xfId="4264"/>
    <cellStyle name="Normal 3 44 3" xfId="4265"/>
    <cellStyle name="Normal 3 44 4" xfId="4266"/>
    <cellStyle name="Normal 3 45" xfId="4267"/>
    <cellStyle name="Normal 3 46" xfId="4268"/>
    <cellStyle name="Normal 3 47" xfId="4269"/>
    <cellStyle name="Normal 3 48" xfId="4270"/>
    <cellStyle name="Normal 3 49" xfId="4271"/>
    <cellStyle name="Normal 3 5" xfId="2939"/>
    <cellStyle name="Normal 3 5 2" xfId="4272"/>
    <cellStyle name="Normal 3 5 3" xfId="4273"/>
    <cellStyle name="Normal 3 5 4" xfId="4274"/>
    <cellStyle name="Normal 3 50" xfId="4728"/>
    <cellStyle name="Normal 3 51" xfId="4729"/>
    <cellStyle name="Normal 3 52" xfId="4730"/>
    <cellStyle name="Normal 3 53" xfId="4731"/>
    <cellStyle name="Normal 3 54" xfId="4732"/>
    <cellStyle name="Normal 3 55" xfId="4733"/>
    <cellStyle name="Normal 3 56" xfId="4734"/>
    <cellStyle name="Normal 3 57" xfId="4735"/>
    <cellStyle name="Normal 3 58" xfId="4736"/>
    <cellStyle name="Normal 3 59" xfId="4737"/>
    <cellStyle name="Normal 3 6" xfId="2940"/>
    <cellStyle name="Normal 3 6 2" xfId="3754"/>
    <cellStyle name="Normal 3 6 3" xfId="3703"/>
    <cellStyle name="Normal 3 6 4" xfId="4275"/>
    <cellStyle name="Normal 3 60" xfId="4738"/>
    <cellStyle name="Normal 3 61" xfId="4739"/>
    <cellStyle name="Normal 3 62" xfId="4740"/>
    <cellStyle name="Normal 3 63" xfId="4741"/>
    <cellStyle name="Normal 3 64" xfId="4742"/>
    <cellStyle name="Normal 3 65" xfId="4743"/>
    <cellStyle name="Normal 3 66" xfId="4744"/>
    <cellStyle name="Normal 3 67" xfId="4745"/>
    <cellStyle name="Normal 3 68" xfId="4746"/>
    <cellStyle name="Normal 3 69" xfId="4747"/>
    <cellStyle name="Normal 3 7" xfId="2941"/>
    <cellStyle name="Normal 3 7 2" xfId="4276"/>
    <cellStyle name="Normal 3 7 3" xfId="4277"/>
    <cellStyle name="Normal 3 7 4" xfId="4278"/>
    <cellStyle name="Normal 3 70" xfId="4748"/>
    <cellStyle name="Normal 3 71" xfId="4749"/>
    <cellStyle name="Normal 3 72" xfId="4750"/>
    <cellStyle name="Normal 3 8" xfId="2942"/>
    <cellStyle name="Normal 3 8 2" xfId="4279"/>
    <cellStyle name="Normal 3 8 3" xfId="4280"/>
    <cellStyle name="Normal 3 8 4" xfId="4281"/>
    <cellStyle name="Normal 3 9" xfId="2943"/>
    <cellStyle name="Normal 3 9 2" xfId="4282"/>
    <cellStyle name="Normal 3 9 3" xfId="4283"/>
    <cellStyle name="Normal 3 9 4" xfId="4284"/>
    <cellStyle name="Normal 3_26_Tables12-13-New" xfId="5250"/>
    <cellStyle name="Normal 30" xfId="2944"/>
    <cellStyle name="Normal 30 2" xfId="5251"/>
    <cellStyle name="Normal 31" xfId="2945"/>
    <cellStyle name="Normal 31 2" xfId="5252"/>
    <cellStyle name="Normal 31 2 4" xfId="5253"/>
    <cellStyle name="Normal 32" xfId="2946"/>
    <cellStyle name="Normal 32 2" xfId="5254"/>
    <cellStyle name="Normal 33" xfId="2947"/>
    <cellStyle name="Normal 33 2" xfId="2948"/>
    <cellStyle name="Normal 33 3" xfId="2949"/>
    <cellStyle name="Normal 34" xfId="2950"/>
    <cellStyle name="Normal 34 2" xfId="2951"/>
    <cellStyle name="Normal 34 2 2" xfId="5255"/>
    <cellStyle name="Normal 34 3" xfId="2952"/>
    <cellStyle name="Normal 34 3 2" xfId="5256"/>
    <cellStyle name="Normal 34 4" xfId="2953"/>
    <cellStyle name="Normal 34 4 2" xfId="3901"/>
    <cellStyle name="Normal 34 5" xfId="4285"/>
    <cellStyle name="Normal 34_A" xfId="2954"/>
    <cellStyle name="Normal 35" xfId="2955"/>
    <cellStyle name="Normal 35 2" xfId="2956"/>
    <cellStyle name="Normal 35 2 2" xfId="5257"/>
    <cellStyle name="Normal 35 3" xfId="5258"/>
    <cellStyle name="Normal 36" xfId="2957"/>
    <cellStyle name="Normal 36 2" xfId="5259"/>
    <cellStyle name="Normal 37" xfId="2958"/>
    <cellStyle name="Normal 37 2" xfId="5260"/>
    <cellStyle name="Normal 38" xfId="2959"/>
    <cellStyle name="Normal 38 2" xfId="5261"/>
    <cellStyle name="Normal 39" xfId="2960"/>
    <cellStyle name="Normal 39 2" xfId="5262"/>
    <cellStyle name="Normal 4" xfId="2961"/>
    <cellStyle name="Normal 4 10" xfId="5263"/>
    <cellStyle name="Normal 4 2" xfId="2962"/>
    <cellStyle name="Normal 4 2 10" xfId="2963"/>
    <cellStyle name="Normal 4 2 10 2" xfId="2964"/>
    <cellStyle name="Normal 4 2 10 2 2" xfId="3757"/>
    <cellStyle name="Normal 4 2 10 2 3" xfId="3700"/>
    <cellStyle name="Normal 4 2 10 2 4" xfId="4751"/>
    <cellStyle name="Normal 4 2 10 2 5" xfId="4806"/>
    <cellStyle name="Normal 4 2 10 3" xfId="3756"/>
    <cellStyle name="Normal 4 2 10 4" xfId="3701"/>
    <cellStyle name="Normal 4 2 11" xfId="2965"/>
    <cellStyle name="Normal 4 2 11 2" xfId="3758"/>
    <cellStyle name="Normal 4 2 11 3" xfId="3699"/>
    <cellStyle name="Normal 4 2 12" xfId="2966"/>
    <cellStyle name="Normal 4 2 12 2" xfId="3759"/>
    <cellStyle name="Normal 4 2 12 3" xfId="3698"/>
    <cellStyle name="Normal 4 2 13" xfId="2967"/>
    <cellStyle name="Normal 4 2 13 2" xfId="3760"/>
    <cellStyle name="Normal 4 2 13 3" xfId="3697"/>
    <cellStyle name="Normal 4 2 14" xfId="2968"/>
    <cellStyle name="Normal 4 2 14 2" xfId="3761"/>
    <cellStyle name="Normal 4 2 14 3" xfId="3696"/>
    <cellStyle name="Normal 4 2 15" xfId="2969"/>
    <cellStyle name="Normal 4 2 15 2" xfId="3762"/>
    <cellStyle name="Normal 4 2 15 3" xfId="3695"/>
    <cellStyle name="Normal 4 2 16" xfId="2970"/>
    <cellStyle name="Normal 4 2 16 2" xfId="3763"/>
    <cellStyle name="Normal 4 2 16 3" xfId="3694"/>
    <cellStyle name="Normal 4 2 17" xfId="2971"/>
    <cellStyle name="Normal 4 2 17 2" xfId="3764"/>
    <cellStyle name="Normal 4 2 17 3" xfId="3693"/>
    <cellStyle name="Normal 4 2 18" xfId="2972"/>
    <cellStyle name="Normal 4 2 18 2" xfId="3765"/>
    <cellStyle name="Normal 4 2 18 3" xfId="3692"/>
    <cellStyle name="Normal 4 2 19" xfId="2973"/>
    <cellStyle name="Normal 4 2 19 2" xfId="3766"/>
    <cellStyle name="Normal 4 2 19 3" xfId="3691"/>
    <cellStyle name="Normal 4 2 2" xfId="2974"/>
    <cellStyle name="Normal 4 2 2 2" xfId="3767"/>
    <cellStyle name="Normal 4 2 2 3" xfId="3690"/>
    <cellStyle name="Normal 4 2 2 4" xfId="4752"/>
    <cellStyle name="Normal 4 2 20" xfId="2975"/>
    <cellStyle name="Normal 4 2 20 2" xfId="3768"/>
    <cellStyle name="Normal 4 2 20 3" xfId="3689"/>
    <cellStyle name="Normal 4 2 21" xfId="2976"/>
    <cellStyle name="Normal 4 2 21 2" xfId="3769"/>
    <cellStyle name="Normal 4 2 21 3" xfId="3688"/>
    <cellStyle name="Normal 4 2 22" xfId="2977"/>
    <cellStyle name="Normal 4 2 22 2" xfId="3770"/>
    <cellStyle name="Normal 4 2 22 3" xfId="3687"/>
    <cellStyle name="Normal 4 2 23" xfId="2978"/>
    <cellStyle name="Normal 4 2 23 2" xfId="3771"/>
    <cellStyle name="Normal 4 2 23 3" xfId="3686"/>
    <cellStyle name="Normal 4 2 24" xfId="2979"/>
    <cellStyle name="Normal 4 2 24 2" xfId="3772"/>
    <cellStyle name="Normal 4 2 24 3" xfId="3685"/>
    <cellStyle name="Normal 4 2 25" xfId="2980"/>
    <cellStyle name="Normal 4 2 25 2" xfId="3773"/>
    <cellStyle name="Normal 4 2 25 3" xfId="3684"/>
    <cellStyle name="Normal 4 2 26" xfId="2981"/>
    <cellStyle name="Normal 4 2 26 2" xfId="3774"/>
    <cellStyle name="Normal 4 2 26 3" xfId="3683"/>
    <cellStyle name="Normal 4 2 27" xfId="2982"/>
    <cellStyle name="Normal 4 2 27 2" xfId="3775"/>
    <cellStyle name="Normal 4 2 27 3" xfId="3682"/>
    <cellStyle name="Normal 4 2 28" xfId="2983"/>
    <cellStyle name="Normal 4 2 28 2" xfId="3776"/>
    <cellStyle name="Normal 4 2 28 3" xfId="3681"/>
    <cellStyle name="Normal 4 2 29" xfId="2984"/>
    <cellStyle name="Normal 4 2 29 2" xfId="3777"/>
    <cellStyle name="Normal 4 2 29 3" xfId="3680"/>
    <cellStyle name="Normal 4 2 3" xfId="2985"/>
    <cellStyle name="Normal 4 2 3 2" xfId="3778"/>
    <cellStyle name="Normal 4 2 3 3" xfId="3679"/>
    <cellStyle name="Normal 4 2 30" xfId="2986"/>
    <cellStyle name="Normal 4 2 30 2" xfId="3779"/>
    <cellStyle name="Normal 4 2 30 3" xfId="3678"/>
    <cellStyle name="Normal 4 2 31" xfId="2987"/>
    <cellStyle name="Normal 4 2 31 2" xfId="3780"/>
    <cellStyle name="Normal 4 2 31 3" xfId="3677"/>
    <cellStyle name="Normal 4 2 32" xfId="2988"/>
    <cellStyle name="Normal 4 2 32 2" xfId="3781"/>
    <cellStyle name="Normal 4 2 32 3" xfId="3676"/>
    <cellStyle name="Normal 4 2 33" xfId="2989"/>
    <cellStyle name="Normal 4 2 33 2" xfId="3782"/>
    <cellStyle name="Normal 4 2 33 3" xfId="3675"/>
    <cellStyle name="Normal 4 2 34" xfId="2990"/>
    <cellStyle name="Normal 4 2 34 2" xfId="3783"/>
    <cellStyle name="Normal 4 2 34 3" xfId="3674"/>
    <cellStyle name="Normal 4 2 35" xfId="2991"/>
    <cellStyle name="Normal 4 2 35 2" xfId="3784"/>
    <cellStyle name="Normal 4 2 35 3" xfId="3673"/>
    <cellStyle name="Normal 4 2 36" xfId="3755"/>
    <cellStyle name="Normal 4 2 36 2" xfId="3898"/>
    <cellStyle name="Normal 4 2 37" xfId="3702"/>
    <cellStyle name="Normal 4 2 4" xfId="2992"/>
    <cellStyle name="Normal 4 2 4 2" xfId="3785"/>
    <cellStyle name="Normal 4 2 4 3" xfId="3672"/>
    <cellStyle name="Normal 4 2 4 4" xfId="4531"/>
    <cellStyle name="Normal 4 2 4 5" xfId="4536"/>
    <cellStyle name="Normal 4 2 5" xfId="2993"/>
    <cellStyle name="Normal 4 2 5 2" xfId="3786"/>
    <cellStyle name="Normal 4 2 5 3" xfId="3671"/>
    <cellStyle name="Normal 4 2 6" xfId="2994"/>
    <cellStyle name="Normal 4 2 6 2" xfId="3787"/>
    <cellStyle name="Normal 4 2 6 3" xfId="3670"/>
    <cellStyle name="Normal 4 2 7" xfId="2995"/>
    <cellStyle name="Normal 4 2 7 2" xfId="3788"/>
    <cellStyle name="Normal 4 2 7 3" xfId="3669"/>
    <cellStyle name="Normal 4 2 8" xfId="2996"/>
    <cellStyle name="Normal 4 2 8 2" xfId="3789"/>
    <cellStyle name="Normal 4 2 8 3" xfId="3668"/>
    <cellStyle name="Normal 4 2 9" xfId="2997"/>
    <cellStyle name="Normal 4 2 9 2" xfId="3790"/>
    <cellStyle name="Normal 4 2 9 3" xfId="3667"/>
    <cellStyle name="Normal 4 2_Book1" xfId="3887"/>
    <cellStyle name="Normal 4 3" xfId="2998"/>
    <cellStyle name="Normal 4 3 10" xfId="2999"/>
    <cellStyle name="Normal 4 3 10 2" xfId="3791"/>
    <cellStyle name="Normal 4 3 10 3" xfId="3666"/>
    <cellStyle name="Normal 4 3 11" xfId="3000"/>
    <cellStyle name="Normal 4 3 11 2" xfId="3792"/>
    <cellStyle name="Normal 4 3 11 3" xfId="3665"/>
    <cellStyle name="Normal 4 3 12" xfId="3001"/>
    <cellStyle name="Normal 4 3 12 2" xfId="3793"/>
    <cellStyle name="Normal 4 3 12 3" xfId="3664"/>
    <cellStyle name="Normal 4 3 13" xfId="3002"/>
    <cellStyle name="Normal 4 3 13 2" xfId="3794"/>
    <cellStyle name="Normal 4 3 13 3" xfId="3663"/>
    <cellStyle name="Normal 4 3 14" xfId="3003"/>
    <cellStyle name="Normal 4 3 14 2" xfId="3795"/>
    <cellStyle name="Normal 4 3 14 3" xfId="3662"/>
    <cellStyle name="Normal 4 3 15" xfId="3004"/>
    <cellStyle name="Normal 4 3 15 2" xfId="3796"/>
    <cellStyle name="Normal 4 3 15 3" xfId="3661"/>
    <cellStyle name="Normal 4 3 16" xfId="3005"/>
    <cellStyle name="Normal 4 3 16 2" xfId="3797"/>
    <cellStyle name="Normal 4 3 16 3" xfId="3660"/>
    <cellStyle name="Normal 4 3 17" xfId="3006"/>
    <cellStyle name="Normal 4 3 17 2" xfId="3798"/>
    <cellStyle name="Normal 4 3 17 3" xfId="3659"/>
    <cellStyle name="Normal 4 3 18" xfId="3007"/>
    <cellStyle name="Normal 4 3 18 2" xfId="3799"/>
    <cellStyle name="Normal 4 3 18 3" xfId="3658"/>
    <cellStyle name="Normal 4 3 19" xfId="3008"/>
    <cellStyle name="Normal 4 3 19 2" xfId="3800"/>
    <cellStyle name="Normal 4 3 19 3" xfId="3657"/>
    <cellStyle name="Normal 4 3 2" xfId="3009"/>
    <cellStyle name="Normal 4 3 2 2" xfId="3801"/>
    <cellStyle name="Normal 4 3 2 3" xfId="3656"/>
    <cellStyle name="Normal 4 3 20" xfId="3010"/>
    <cellStyle name="Normal 4 3 20 2" xfId="3802"/>
    <cellStyle name="Normal 4 3 20 3" xfId="3655"/>
    <cellStyle name="Normal 4 3 21" xfId="3011"/>
    <cellStyle name="Normal 4 3 21 2" xfId="3803"/>
    <cellStyle name="Normal 4 3 21 3" xfId="3654"/>
    <cellStyle name="Normal 4 3 22" xfId="3012"/>
    <cellStyle name="Normal 4 3 22 2" xfId="3804"/>
    <cellStyle name="Normal 4 3 22 3" xfId="3653"/>
    <cellStyle name="Normal 4 3 23" xfId="3013"/>
    <cellStyle name="Normal 4 3 23 2" xfId="3805"/>
    <cellStyle name="Normal 4 3 23 3" xfId="3652"/>
    <cellStyle name="Normal 4 3 24" xfId="3014"/>
    <cellStyle name="Normal 4 3 24 2" xfId="3806"/>
    <cellStyle name="Normal 4 3 24 3" xfId="3651"/>
    <cellStyle name="Normal 4 3 25" xfId="3015"/>
    <cellStyle name="Normal 4 3 25 2" xfId="3807"/>
    <cellStyle name="Normal 4 3 25 3" xfId="3650"/>
    <cellStyle name="Normal 4 3 26" xfId="3016"/>
    <cellStyle name="Normal 4 3 26 2" xfId="3808"/>
    <cellStyle name="Normal 4 3 26 3" xfId="3649"/>
    <cellStyle name="Normal 4 3 27" xfId="3017"/>
    <cellStyle name="Normal 4 3 27 2" xfId="3809"/>
    <cellStyle name="Normal 4 3 27 3" xfId="3648"/>
    <cellStyle name="Normal 4 3 28" xfId="3018"/>
    <cellStyle name="Normal 4 3 28 2" xfId="3810"/>
    <cellStyle name="Normal 4 3 28 3" xfId="3647"/>
    <cellStyle name="Normal 4 3 29" xfId="3019"/>
    <cellStyle name="Normal 4 3 29 2" xfId="3811"/>
    <cellStyle name="Normal 4 3 29 3" xfId="3646"/>
    <cellStyle name="Normal 4 3 3" xfId="3020"/>
    <cellStyle name="Normal 4 3 3 2" xfId="3812"/>
    <cellStyle name="Normal 4 3 3 3" xfId="3645"/>
    <cellStyle name="Normal 4 3 30" xfId="3021"/>
    <cellStyle name="Normal 4 3 30 2" xfId="3813"/>
    <cellStyle name="Normal 4 3 30 3" xfId="3644"/>
    <cellStyle name="Normal 4 3 31" xfId="3022"/>
    <cellStyle name="Normal 4 3 31 2" xfId="3814"/>
    <cellStyle name="Normal 4 3 31 3" xfId="3643"/>
    <cellStyle name="Normal 4 3 32" xfId="3023"/>
    <cellStyle name="Normal 4 3 32 2" xfId="3815"/>
    <cellStyle name="Normal 4 3 32 3" xfId="3642"/>
    <cellStyle name="Normal 4 3 33" xfId="3024"/>
    <cellStyle name="Normal 4 3 33 2" xfId="3816"/>
    <cellStyle name="Normal 4 3 33 3" xfId="3641"/>
    <cellStyle name="Normal 4 3 34" xfId="3025"/>
    <cellStyle name="Normal 4 3 34 2" xfId="3817"/>
    <cellStyle name="Normal 4 3 34 3" xfId="3640"/>
    <cellStyle name="Normal 4 3 35" xfId="3026"/>
    <cellStyle name="Normal 4 3 35 2" xfId="3818"/>
    <cellStyle name="Normal 4 3 35 3" xfId="3639"/>
    <cellStyle name="Normal 4 3 36" xfId="5264"/>
    <cellStyle name="Normal 4 3 4" xfId="3027"/>
    <cellStyle name="Normal 4 3 4 2" xfId="3819"/>
    <cellStyle name="Normal 4 3 4 3" xfId="3638"/>
    <cellStyle name="Normal 4 3 5" xfId="3028"/>
    <cellStyle name="Normal 4 3 5 2" xfId="3820"/>
    <cellStyle name="Normal 4 3 5 3" xfId="3637"/>
    <cellStyle name="Normal 4 3 6" xfId="3029"/>
    <cellStyle name="Normal 4 3 6 2" xfId="3821"/>
    <cellStyle name="Normal 4 3 6 3" xfId="3636"/>
    <cellStyle name="Normal 4 3 7" xfId="3030"/>
    <cellStyle name="Normal 4 3 7 2" xfId="3822"/>
    <cellStyle name="Normal 4 3 7 3" xfId="3635"/>
    <cellStyle name="Normal 4 3 8" xfId="3031"/>
    <cellStyle name="Normal 4 3 8 2" xfId="3823"/>
    <cellStyle name="Normal 4 3 8 3" xfId="3634"/>
    <cellStyle name="Normal 4 3 9" xfId="3032"/>
    <cellStyle name="Normal 4 3 9 2" xfId="3824"/>
    <cellStyle name="Normal 4 3 9 3" xfId="3633"/>
    <cellStyle name="Normal 4 4" xfId="3033"/>
    <cellStyle name="Normal 4 5" xfId="4549"/>
    <cellStyle name="Normal 4 6" xfId="5265"/>
    <cellStyle name="Normal 4 7" xfId="5266"/>
    <cellStyle name="Normal 4 8" xfId="5267"/>
    <cellStyle name="Normal 4 9" xfId="5268"/>
    <cellStyle name="Normal 4_25% 12-13_2013-14 &amp; 2014-15 Table &amp; Annnexure Shorted" xfId="4753"/>
    <cellStyle name="Normal 40" xfId="3034"/>
    <cellStyle name="Normal 40 2" xfId="5269"/>
    <cellStyle name="Normal 41" xfId="3035"/>
    <cellStyle name="Normal 41 2" xfId="5270"/>
    <cellStyle name="Normal 42" xfId="3036"/>
    <cellStyle name="Normal 42 2" xfId="5271"/>
    <cellStyle name="Normal 43" xfId="3037"/>
    <cellStyle name="Normal 43 2" xfId="5272"/>
    <cellStyle name="Normal 44" xfId="3038"/>
    <cellStyle name="Normal 44 2" xfId="5273"/>
    <cellStyle name="Normal 45" xfId="3039"/>
    <cellStyle name="Normal 45 2" xfId="5274"/>
    <cellStyle name="Normal 46" xfId="3040"/>
    <cellStyle name="Normal 46 2" xfId="5275"/>
    <cellStyle name="Normal 47" xfId="3041"/>
    <cellStyle name="Normal 47 2" xfId="5276"/>
    <cellStyle name="Normal 48" xfId="3042"/>
    <cellStyle name="Normal 48 2" xfId="5277"/>
    <cellStyle name="Normal 49" xfId="3043"/>
    <cellStyle name="Normal 49 2" xfId="5278"/>
    <cellStyle name="Normal 5" xfId="3044"/>
    <cellStyle name="Normal 5 10" xfId="3632"/>
    <cellStyle name="Normal 5 11" xfId="4550"/>
    <cellStyle name="Normal 5 12" xfId="4754"/>
    <cellStyle name="Normal 5 13" xfId="4755"/>
    <cellStyle name="Normal 5 14" xfId="4756"/>
    <cellStyle name="Normal 5 15" xfId="4757"/>
    <cellStyle name="Normal 5 16" xfId="4758"/>
    <cellStyle name="Normal 5 17" xfId="4759"/>
    <cellStyle name="Normal 5 18" xfId="4760"/>
    <cellStyle name="Normal 5 19" xfId="4761"/>
    <cellStyle name="Normal 5 2" xfId="3045"/>
    <cellStyle name="Normal 5 2 2" xfId="3046"/>
    <cellStyle name="Normal 5 2 2 2" xfId="4551"/>
    <cellStyle name="Normal 5 2 3" xfId="3047"/>
    <cellStyle name="Normal 5 2 3 2" xfId="5279"/>
    <cellStyle name="Normal 5 2 4" xfId="3826"/>
    <cellStyle name="Normal 5 2 4 2" xfId="4286"/>
    <cellStyle name="Normal 5 2 4_Sheet2" xfId="4287"/>
    <cellStyle name="Normal 5 2 5" xfId="3631"/>
    <cellStyle name="Normal 5 2_Abstract" xfId="4762"/>
    <cellStyle name="Normal 5 20" xfId="4763"/>
    <cellStyle name="Normal 5 21" xfId="4764"/>
    <cellStyle name="Normal 5 22" xfId="4765"/>
    <cellStyle name="Normal 5 23" xfId="4766"/>
    <cellStyle name="Normal 5 24" xfId="4767"/>
    <cellStyle name="Normal 5 25" xfId="4768"/>
    <cellStyle name="Normal 5 26" xfId="4769"/>
    <cellStyle name="Normal 5 27" xfId="4770"/>
    <cellStyle name="Normal 5 28" xfId="4771"/>
    <cellStyle name="Normal 5 29" xfId="4772"/>
    <cellStyle name="Normal 5 3" xfId="3048"/>
    <cellStyle name="Normal 5 3 2" xfId="3049"/>
    <cellStyle name="Normal 5 3 2 2" xfId="5280"/>
    <cellStyle name="Normal 5 3 3" xfId="3050"/>
    <cellStyle name="Normal 5 3 3 2" xfId="5281"/>
    <cellStyle name="Normal 5 3 4" xfId="5282"/>
    <cellStyle name="Normal 5 30" xfId="4773"/>
    <cellStyle name="Normal 5 31" xfId="4774"/>
    <cellStyle name="Normal 5 32" xfId="4775"/>
    <cellStyle name="Normal 5 33" xfId="4776"/>
    <cellStyle name="Normal 5 4" xfId="3051"/>
    <cellStyle name="Normal 5 4 2" xfId="5283"/>
    <cellStyle name="Normal 5 5" xfId="3052"/>
    <cellStyle name="Normal 5 5 2" xfId="5284"/>
    <cellStyle name="Normal 5 6" xfId="3053"/>
    <cellStyle name="Normal 5 6 2" xfId="4777"/>
    <cellStyle name="Normal 5 7" xfId="3054"/>
    <cellStyle name="Normal 5 7 2" xfId="5285"/>
    <cellStyle name="Normal 5 8" xfId="3055"/>
    <cellStyle name="Normal 5 8 2" xfId="5286"/>
    <cellStyle name="Normal 5 9" xfId="3825"/>
    <cellStyle name="Normal 5 9 2" xfId="4288"/>
    <cellStyle name="Normal 5 9_Sheet2" xfId="4289"/>
    <cellStyle name="Normal 5_2012-13- nagar" xfId="4778"/>
    <cellStyle name="Normal 50" xfId="3056"/>
    <cellStyle name="Normal 50 2" xfId="5287"/>
    <cellStyle name="Normal 51" xfId="3057"/>
    <cellStyle name="Normal 51 2" xfId="5288"/>
    <cellStyle name="Normal 52" xfId="3058"/>
    <cellStyle name="Normal 52 2" xfId="5289"/>
    <cellStyle name="Normal 53" xfId="3059"/>
    <cellStyle name="Normal 53 2" xfId="5290"/>
    <cellStyle name="Normal 54" xfId="3060"/>
    <cellStyle name="Normal 54 2" xfId="5291"/>
    <cellStyle name="Normal 55" xfId="3061"/>
    <cellStyle name="Normal 55 2" xfId="5292"/>
    <cellStyle name="Normal 56" xfId="3062"/>
    <cellStyle name="Normal 56 2" xfId="5293"/>
    <cellStyle name="Normal 57" xfId="3063"/>
    <cellStyle name="Normal 57 2" xfId="5294"/>
    <cellStyle name="Normal 58" xfId="3064"/>
    <cellStyle name="Normal 58 2" xfId="5295"/>
    <cellStyle name="Normal 59" xfId="3065"/>
    <cellStyle name="Normal 59 2" xfId="5296"/>
    <cellStyle name="Normal 6" xfId="3066"/>
    <cellStyle name="Normal 6 14" xfId="4779"/>
    <cellStyle name="Normal 6 15" xfId="4780"/>
    <cellStyle name="Normal 6 2" xfId="3067"/>
    <cellStyle name="Normal 6 2 2" xfId="3068"/>
    <cellStyle name="Normal 6 2 2 2" xfId="3829"/>
    <cellStyle name="Normal 6 2 2 3" xfId="3628"/>
    <cellStyle name="Normal 6 2 3" xfId="3828"/>
    <cellStyle name="Normal 6 2 4" xfId="3629"/>
    <cellStyle name="Normal 6 3" xfId="3069"/>
    <cellStyle name="Normal 6 3 2" xfId="5297"/>
    <cellStyle name="Normal 6 4" xfId="3827"/>
    <cellStyle name="Normal 6 4 2" xfId="4781"/>
    <cellStyle name="Normal 6 5" xfId="3630"/>
    <cellStyle name="Normal 60" xfId="3070"/>
    <cellStyle name="Normal 60 2" xfId="5298"/>
    <cellStyle name="Normal 61" xfId="3071"/>
    <cellStyle name="Normal 61 2" xfId="5299"/>
    <cellStyle name="Normal 62" xfId="3072"/>
    <cellStyle name="Normal 62 2" xfId="5300"/>
    <cellStyle name="Normal 63" xfId="3073"/>
    <cellStyle name="Normal 63 2" xfId="5301"/>
    <cellStyle name="Normal 64" xfId="3074"/>
    <cellStyle name="Normal 64 2" xfId="5302"/>
    <cellStyle name="Normal 65" xfId="3075"/>
    <cellStyle name="Normal 65 2" xfId="5303"/>
    <cellStyle name="Normal 66" xfId="3076"/>
    <cellStyle name="Normal 66 2" xfId="5304"/>
    <cellStyle name="Normal 67" xfId="3077"/>
    <cellStyle name="Normal 67 2" xfId="5305"/>
    <cellStyle name="Normal 68" xfId="3078"/>
    <cellStyle name="Normal 68 2" xfId="5306"/>
    <cellStyle name="Normal 69" xfId="3079"/>
    <cellStyle name="Normal 69 2" xfId="5307"/>
    <cellStyle name="Normal 7" xfId="3080"/>
    <cellStyle name="Normal 7 10" xfId="4782"/>
    <cellStyle name="Normal 7 11" xfId="4783"/>
    <cellStyle name="Normal 7 12" xfId="4784"/>
    <cellStyle name="Normal 7 2" xfId="3081"/>
    <cellStyle name="Normal 7 2 2" xfId="4785"/>
    <cellStyle name="Normal 7 3" xfId="3082"/>
    <cellStyle name="Normal 7 3 2" xfId="5308"/>
    <cellStyle name="Normal 7 4" xfId="3083"/>
    <cellStyle name="Normal 7 4 2" xfId="3831"/>
    <cellStyle name="Normal 7 4 2 2" xfId="4786"/>
    <cellStyle name="Normal 7 4 3" xfId="3626"/>
    <cellStyle name="Normal 7 5" xfId="3830"/>
    <cellStyle name="Normal 7 6" xfId="3627"/>
    <cellStyle name="Normal 7 7" xfId="4787"/>
    <cellStyle name="Normal 7 8" xfId="4788"/>
    <cellStyle name="Normal 7 9" xfId="4789"/>
    <cellStyle name="Normal 7_Cost_Table__2014-15" xfId="4290"/>
    <cellStyle name="Normal 70" xfId="3084"/>
    <cellStyle name="Normal 70 2" xfId="5309"/>
    <cellStyle name="Normal 71" xfId="3085"/>
    <cellStyle name="Normal 71 2" xfId="5310"/>
    <cellStyle name="Normal 72" xfId="3086"/>
    <cellStyle name="Normal 72 2" xfId="5311"/>
    <cellStyle name="Normal 73" xfId="3087"/>
    <cellStyle name="Normal 73 2" xfId="5312"/>
    <cellStyle name="Normal 74" xfId="3088"/>
    <cellStyle name="Normal 74 2" xfId="5313"/>
    <cellStyle name="Normal 75" xfId="3089"/>
    <cellStyle name="Normal 75 2" xfId="5314"/>
    <cellStyle name="Normal 76" xfId="3090"/>
    <cellStyle name="Normal 76 2" xfId="5315"/>
    <cellStyle name="Normal 77" xfId="3091"/>
    <cellStyle name="Normal 77 2" xfId="5316"/>
    <cellStyle name="Normal 78" xfId="3092"/>
    <cellStyle name="Normal 78 2" xfId="5317"/>
    <cellStyle name="Normal 79" xfId="3093"/>
    <cellStyle name="Normal 79 2" xfId="5318"/>
    <cellStyle name="Normal 8" xfId="3094"/>
    <cellStyle name="Normal 8 10" xfId="4291"/>
    <cellStyle name="Normal 8 10 2" xfId="4292"/>
    <cellStyle name="Normal 8 10 3" xfId="4293"/>
    <cellStyle name="Normal 8 10 4" xfId="4294"/>
    <cellStyle name="Normal 8 11" xfId="4295"/>
    <cellStyle name="Normal 8 11 2" xfId="4296"/>
    <cellStyle name="Normal 8 11 3" xfId="4297"/>
    <cellStyle name="Normal 8 11 4" xfId="4298"/>
    <cellStyle name="Normal 8 12" xfId="4299"/>
    <cellStyle name="Normal 8 12 2" xfId="4300"/>
    <cellStyle name="Normal 8 12 3" xfId="4301"/>
    <cellStyle name="Normal 8 12 4" xfId="4302"/>
    <cellStyle name="Normal 8 13" xfId="4303"/>
    <cellStyle name="Normal 8 13 2" xfId="4304"/>
    <cellStyle name="Normal 8 13 3" xfId="4305"/>
    <cellStyle name="Normal 8 13 4" xfId="4306"/>
    <cellStyle name="Normal 8 14" xfId="4307"/>
    <cellStyle name="Normal 8 14 2" xfId="4308"/>
    <cellStyle name="Normal 8 14 3" xfId="4309"/>
    <cellStyle name="Normal 8 14 4" xfId="4310"/>
    <cellStyle name="Normal 8 15" xfId="4311"/>
    <cellStyle name="Normal 8 15 2" xfId="4312"/>
    <cellStyle name="Normal 8 15 3" xfId="4313"/>
    <cellStyle name="Normal 8 15 4" xfId="4314"/>
    <cellStyle name="Normal 8 16" xfId="4315"/>
    <cellStyle name="Normal 8 16 2" xfId="4316"/>
    <cellStyle name="Normal 8 16 3" xfId="4317"/>
    <cellStyle name="Normal 8 16 4" xfId="4318"/>
    <cellStyle name="Normal 8 17" xfId="4319"/>
    <cellStyle name="Normal 8 17 2" xfId="4320"/>
    <cellStyle name="Normal 8 17 3" xfId="4321"/>
    <cellStyle name="Normal 8 17 4" xfId="4322"/>
    <cellStyle name="Normal 8 18" xfId="4323"/>
    <cellStyle name="Normal 8 18 2" xfId="4324"/>
    <cellStyle name="Normal 8 18 3" xfId="4325"/>
    <cellStyle name="Normal 8 18 4" xfId="4326"/>
    <cellStyle name="Normal 8 19" xfId="4327"/>
    <cellStyle name="Normal 8 19 2" xfId="4328"/>
    <cellStyle name="Normal 8 19 3" xfId="4329"/>
    <cellStyle name="Normal 8 19 4" xfId="4330"/>
    <cellStyle name="Normal 8 2" xfId="3095"/>
    <cellStyle name="Normal 8 2 2" xfId="3832"/>
    <cellStyle name="Normal 8 2 2 2" xfId="4331"/>
    <cellStyle name="Normal 8 2 2 3" xfId="4332"/>
    <cellStyle name="Normal 8 2 2 4" xfId="4333"/>
    <cellStyle name="Normal 8 2 3" xfId="3625"/>
    <cellStyle name="Normal 8 2 3 2" xfId="4334"/>
    <cellStyle name="Normal 8 2 3 3" xfId="4335"/>
    <cellStyle name="Normal 8 2 3 4" xfId="4336"/>
    <cellStyle name="Normal 8 2 4" xfId="4337"/>
    <cellStyle name="Normal 8 2 4 2" xfId="4338"/>
    <cellStyle name="Normal 8 2 4 3" xfId="4339"/>
    <cellStyle name="Normal 8 2 4 4" xfId="4340"/>
    <cellStyle name="Normal 8 2 5" xfId="4341"/>
    <cellStyle name="Normal 8 2 6" xfId="4342"/>
    <cellStyle name="Normal 8 2 7" xfId="4343"/>
    <cellStyle name="Normal 8 2 8" xfId="4344"/>
    <cellStyle name="Normal 8 2 9" xfId="4345"/>
    <cellStyle name="Normal 8 20" xfId="4346"/>
    <cellStyle name="Normal 8 20 2" xfId="4347"/>
    <cellStyle name="Normal 8 20 3" xfId="4348"/>
    <cellStyle name="Normal 8 20 4" xfId="4349"/>
    <cellStyle name="Normal 8 21" xfId="4350"/>
    <cellStyle name="Normal 8 21 2" xfId="4351"/>
    <cellStyle name="Normal 8 21 3" xfId="4352"/>
    <cellStyle name="Normal 8 21 4" xfId="4353"/>
    <cellStyle name="Normal 8 22" xfId="4354"/>
    <cellStyle name="Normal 8 22 2" xfId="4355"/>
    <cellStyle name="Normal 8 22 3" xfId="4356"/>
    <cellStyle name="Normal 8 22 4" xfId="4357"/>
    <cellStyle name="Normal 8 23" xfId="4358"/>
    <cellStyle name="Normal 8 23 2" xfId="4359"/>
    <cellStyle name="Normal 8 23 3" xfId="4360"/>
    <cellStyle name="Normal 8 23 4" xfId="4361"/>
    <cellStyle name="Normal 8 24" xfId="4362"/>
    <cellStyle name="Normal 8 24 2" xfId="4363"/>
    <cellStyle name="Normal 8 24 3" xfId="4364"/>
    <cellStyle name="Normal 8 24 4" xfId="4365"/>
    <cellStyle name="Normal 8 25" xfId="4366"/>
    <cellStyle name="Normal 8 25 2" xfId="4367"/>
    <cellStyle name="Normal 8 25 3" xfId="4368"/>
    <cellStyle name="Normal 8 25 4" xfId="4369"/>
    <cellStyle name="Normal 8 26" xfId="4370"/>
    <cellStyle name="Normal 8 26 2" xfId="4371"/>
    <cellStyle name="Normal 8 26 3" xfId="4372"/>
    <cellStyle name="Normal 8 26 4" xfId="4373"/>
    <cellStyle name="Normal 8 27" xfId="4374"/>
    <cellStyle name="Normal 8 27 2" xfId="4375"/>
    <cellStyle name="Normal 8 27 3" xfId="4376"/>
    <cellStyle name="Normal 8 27 4" xfId="4377"/>
    <cellStyle name="Normal 8 28" xfId="4378"/>
    <cellStyle name="Normal 8 28 2" xfId="4379"/>
    <cellStyle name="Normal 8 28 3" xfId="4380"/>
    <cellStyle name="Normal 8 28 4" xfId="4381"/>
    <cellStyle name="Normal 8 29" xfId="4382"/>
    <cellStyle name="Normal 8 29 2" xfId="4383"/>
    <cellStyle name="Normal 8 29 3" xfId="4384"/>
    <cellStyle name="Normal 8 29 4" xfId="4385"/>
    <cellStyle name="Normal 8 3" xfId="3096"/>
    <cellStyle name="Normal 8 3 2" xfId="3833"/>
    <cellStyle name="Normal 8 3 3" xfId="3624"/>
    <cellStyle name="Normal 8 3 4" xfId="4386"/>
    <cellStyle name="Normal 8 3 5" xfId="4387"/>
    <cellStyle name="Normal 8 3 6" xfId="4388"/>
    <cellStyle name="Normal 8 30" xfId="4389"/>
    <cellStyle name="Normal 8 30 2" xfId="4390"/>
    <cellStyle name="Normal 8 30 3" xfId="4391"/>
    <cellStyle name="Normal 8 30 4" xfId="4392"/>
    <cellStyle name="Normal 8 31" xfId="4393"/>
    <cellStyle name="Normal 8 31 2" xfId="4394"/>
    <cellStyle name="Normal 8 31 3" xfId="4395"/>
    <cellStyle name="Normal 8 31 4" xfId="4396"/>
    <cellStyle name="Normal 8 32" xfId="4397"/>
    <cellStyle name="Normal 8 32 2" xfId="4398"/>
    <cellStyle name="Normal 8 32 3" xfId="4399"/>
    <cellStyle name="Normal 8 32 4" xfId="4400"/>
    <cellStyle name="Normal 8 33" xfId="4401"/>
    <cellStyle name="Normal 8 33 2" xfId="4402"/>
    <cellStyle name="Normal 8 33 3" xfId="4403"/>
    <cellStyle name="Normal 8 33 4" xfId="4404"/>
    <cellStyle name="Normal 8 34" xfId="4405"/>
    <cellStyle name="Normal 8 34 2" xfId="4406"/>
    <cellStyle name="Normal 8 34 3" xfId="4407"/>
    <cellStyle name="Normal 8 34 4" xfId="4408"/>
    <cellStyle name="Normal 8 35" xfId="4409"/>
    <cellStyle name="Normal 8 35 2" xfId="4410"/>
    <cellStyle name="Normal 8 35 3" xfId="4411"/>
    <cellStyle name="Normal 8 35 4" xfId="4412"/>
    <cellStyle name="Normal 8 36" xfId="4413"/>
    <cellStyle name="Normal 8 36 2" xfId="4414"/>
    <cellStyle name="Normal 8 36 3" xfId="4415"/>
    <cellStyle name="Normal 8 36 4" xfId="4416"/>
    <cellStyle name="Normal 8 37" xfId="4417"/>
    <cellStyle name="Normal 8 37 2" xfId="4418"/>
    <cellStyle name="Normal 8 37 3" xfId="4419"/>
    <cellStyle name="Normal 8 37 4" xfId="4420"/>
    <cellStyle name="Normal 8 38" xfId="4421"/>
    <cellStyle name="Normal 8 38 2" xfId="4422"/>
    <cellStyle name="Normal 8 38 3" xfId="4423"/>
    <cellStyle name="Normal 8 38 4" xfId="4424"/>
    <cellStyle name="Normal 8 39" xfId="4425"/>
    <cellStyle name="Normal 8 39 2" xfId="4426"/>
    <cellStyle name="Normal 8 39 3" xfId="4427"/>
    <cellStyle name="Normal 8 39 4" xfId="4428"/>
    <cellStyle name="Normal 8 4" xfId="4429"/>
    <cellStyle name="Normal 8 4 2" xfId="4430"/>
    <cellStyle name="Normal 8 4 3" xfId="4431"/>
    <cellStyle name="Normal 8 4 4" xfId="4432"/>
    <cellStyle name="Normal 8 40" xfId="4433"/>
    <cellStyle name="Normal 8 40 2" xfId="4434"/>
    <cellStyle name="Normal 8 40 3" xfId="4435"/>
    <cellStyle name="Normal 8 40 4" xfId="4436"/>
    <cellStyle name="Normal 8 41" xfId="4437"/>
    <cellStyle name="Normal 8 41 2" xfId="4438"/>
    <cellStyle name="Normal 8 41 3" xfId="4439"/>
    <cellStyle name="Normal 8 41 4" xfId="4440"/>
    <cellStyle name="Normal 8 42" xfId="4441"/>
    <cellStyle name="Normal 8 42 2" xfId="4442"/>
    <cellStyle name="Normal 8 42 3" xfId="4443"/>
    <cellStyle name="Normal 8 42 4" xfId="4444"/>
    <cellStyle name="Normal 8 43" xfId="4445"/>
    <cellStyle name="Normal 8 43 2" xfId="4446"/>
    <cellStyle name="Normal 8 43 3" xfId="4447"/>
    <cellStyle name="Normal 8 43 4" xfId="4448"/>
    <cellStyle name="Normal 8 44" xfId="4449"/>
    <cellStyle name="Normal 8 45" xfId="4450"/>
    <cellStyle name="Normal 8 46" xfId="4451"/>
    <cellStyle name="Normal 8 47" xfId="4452"/>
    <cellStyle name="Normal 8 48" xfId="4453"/>
    <cellStyle name="Normal 8 5" xfId="4454"/>
    <cellStyle name="Normal 8 5 2" xfId="4455"/>
    <cellStyle name="Normal 8 5 3" xfId="4456"/>
    <cellStyle name="Normal 8 5 4" xfId="4457"/>
    <cellStyle name="Normal 8 6" xfId="4458"/>
    <cellStyle name="Normal 8 6 2" xfId="4459"/>
    <cellStyle name="Normal 8 6 3" xfId="4460"/>
    <cellStyle name="Normal 8 6 4" xfId="4461"/>
    <cellStyle name="Normal 8 7" xfId="4462"/>
    <cellStyle name="Normal 8 7 2" xfId="4463"/>
    <cellStyle name="Normal 8 7 3" xfId="4464"/>
    <cellStyle name="Normal 8 7 4" xfId="4465"/>
    <cellStyle name="Normal 8 8" xfId="4466"/>
    <cellStyle name="Normal 8 8 2" xfId="4467"/>
    <cellStyle name="Normal 8 8 3" xfId="4468"/>
    <cellStyle name="Normal 8 8 4" xfId="4469"/>
    <cellStyle name="Normal 8 9" xfId="4470"/>
    <cellStyle name="Normal 8 9 2" xfId="4471"/>
    <cellStyle name="Normal 8 9 3" xfId="4472"/>
    <cellStyle name="Normal 8 9 4" xfId="4473"/>
    <cellStyle name="Normal 8_Cost_Table__2014-15" xfId="4474"/>
    <cellStyle name="Normal 80" xfId="3097"/>
    <cellStyle name="Normal 80 2" xfId="5319"/>
    <cellStyle name="Normal 81" xfId="3098"/>
    <cellStyle name="Normal 81 2" xfId="5320"/>
    <cellStyle name="Normal 82" xfId="3099"/>
    <cellStyle name="Normal 82 2" xfId="5321"/>
    <cellStyle name="Normal 83" xfId="3100"/>
    <cellStyle name="Normal 83 2" xfId="3899"/>
    <cellStyle name="Normal 83 2 2" xfId="4790"/>
    <cellStyle name="Normal 83 3" xfId="4534"/>
    <cellStyle name="Normal 84" xfId="3101"/>
    <cellStyle name="Normal 84 2" xfId="3102"/>
    <cellStyle name="Normal 84 2 2" xfId="3834"/>
    <cellStyle name="Normal 84 2 3" xfId="3623"/>
    <cellStyle name="Normal 84 3" xfId="3103"/>
    <cellStyle name="Normal 85" xfId="3104"/>
    <cellStyle name="Normal 85 2" xfId="4791"/>
    <cellStyle name="Normal 86" xfId="3105"/>
    <cellStyle name="Normal 86 2" xfId="3835"/>
    <cellStyle name="Normal 86 3" xfId="3622"/>
    <cellStyle name="Normal 87" xfId="3106"/>
    <cellStyle name="Normal 87 2" xfId="3836"/>
    <cellStyle name="Normal 87 3" xfId="3621"/>
    <cellStyle name="Normal 88" xfId="3107"/>
    <cellStyle name="Normal 89" xfId="3108"/>
    <cellStyle name="Normal 89 2" xfId="3879"/>
    <cellStyle name="Normal 89 3" xfId="4552"/>
    <cellStyle name="Normal 9" xfId="3109"/>
    <cellStyle name="Normal 9 2" xfId="3110"/>
    <cellStyle name="Normal 9 2 10" xfId="3111"/>
    <cellStyle name="Normal 9 2 10 2" xfId="3838"/>
    <cellStyle name="Normal 9 2 10 3" xfId="3619"/>
    <cellStyle name="Normal 9 2 11" xfId="3112"/>
    <cellStyle name="Normal 9 2 11 2" xfId="3839"/>
    <cellStyle name="Normal 9 2 11 3" xfId="3618"/>
    <cellStyle name="Normal 9 2 12" xfId="3113"/>
    <cellStyle name="Normal 9 2 12 2" xfId="3840"/>
    <cellStyle name="Normal 9 2 12 3" xfId="3617"/>
    <cellStyle name="Normal 9 2 13" xfId="3114"/>
    <cellStyle name="Normal 9 2 13 2" xfId="3841"/>
    <cellStyle name="Normal 9 2 13 3" xfId="3616"/>
    <cellStyle name="Normal 9 2 14" xfId="3115"/>
    <cellStyle name="Normal 9 2 14 2" xfId="3842"/>
    <cellStyle name="Normal 9 2 14 3" xfId="3615"/>
    <cellStyle name="Normal 9 2 15" xfId="3116"/>
    <cellStyle name="Normal 9 2 15 2" xfId="3843"/>
    <cellStyle name="Normal 9 2 15 3" xfId="3614"/>
    <cellStyle name="Normal 9 2 16" xfId="3117"/>
    <cellStyle name="Normal 9 2 16 2" xfId="3844"/>
    <cellStyle name="Normal 9 2 16 3" xfId="3613"/>
    <cellStyle name="Normal 9 2 17" xfId="3118"/>
    <cellStyle name="Normal 9 2 17 2" xfId="3845"/>
    <cellStyle name="Normal 9 2 17 3" xfId="3612"/>
    <cellStyle name="Normal 9 2 18" xfId="3119"/>
    <cellStyle name="Normal 9 2 18 2" xfId="3846"/>
    <cellStyle name="Normal 9 2 18 3" xfId="3611"/>
    <cellStyle name="Normal 9 2 19" xfId="3120"/>
    <cellStyle name="Normal 9 2 19 2" xfId="3847"/>
    <cellStyle name="Normal 9 2 19 3" xfId="3610"/>
    <cellStyle name="Normal 9 2 2" xfId="3121"/>
    <cellStyle name="Normal 9 2 2 2" xfId="3848"/>
    <cellStyle name="Normal 9 2 2 3" xfId="3609"/>
    <cellStyle name="Normal 9 2 20" xfId="3122"/>
    <cellStyle name="Normal 9 2 20 2" xfId="3849"/>
    <cellStyle name="Normal 9 2 20 3" xfId="3608"/>
    <cellStyle name="Normal 9 2 21" xfId="3123"/>
    <cellStyle name="Normal 9 2 21 2" xfId="3850"/>
    <cellStyle name="Normal 9 2 21 3" xfId="3607"/>
    <cellStyle name="Normal 9 2 22" xfId="3124"/>
    <cellStyle name="Normal 9 2 22 2" xfId="3851"/>
    <cellStyle name="Normal 9 2 22 3" xfId="3606"/>
    <cellStyle name="Normal 9 2 23" xfId="3125"/>
    <cellStyle name="Normal 9 2 23 2" xfId="3852"/>
    <cellStyle name="Normal 9 2 23 3" xfId="3605"/>
    <cellStyle name="Normal 9 2 24" xfId="3126"/>
    <cellStyle name="Normal 9 2 24 2" xfId="3853"/>
    <cellStyle name="Normal 9 2 24 3" xfId="3604"/>
    <cellStyle name="Normal 9 2 25" xfId="3127"/>
    <cellStyle name="Normal 9 2 25 2" xfId="3854"/>
    <cellStyle name="Normal 9 2 25 3" xfId="3603"/>
    <cellStyle name="Normal 9 2 26" xfId="3128"/>
    <cellStyle name="Normal 9 2 26 2" xfId="3855"/>
    <cellStyle name="Normal 9 2 26 3" xfId="3602"/>
    <cellStyle name="Normal 9 2 27" xfId="3129"/>
    <cellStyle name="Normal 9 2 27 2" xfId="3856"/>
    <cellStyle name="Normal 9 2 27 3" xfId="3601"/>
    <cellStyle name="Normal 9 2 28" xfId="3130"/>
    <cellStyle name="Normal 9 2 28 2" xfId="3857"/>
    <cellStyle name="Normal 9 2 28 3" xfId="3600"/>
    <cellStyle name="Normal 9 2 29" xfId="3131"/>
    <cellStyle name="Normal 9 2 29 2" xfId="3858"/>
    <cellStyle name="Normal 9 2 29 3" xfId="3599"/>
    <cellStyle name="Normal 9 2 3" xfId="3132"/>
    <cellStyle name="Normal 9 2 3 2" xfId="3859"/>
    <cellStyle name="Normal 9 2 3 3" xfId="3598"/>
    <cellStyle name="Normal 9 2 30" xfId="3133"/>
    <cellStyle name="Normal 9 2 30 2" xfId="3860"/>
    <cellStyle name="Normal 9 2 30 3" xfId="3597"/>
    <cellStyle name="Normal 9 2 31" xfId="3134"/>
    <cellStyle name="Normal 9 2 31 2" xfId="3861"/>
    <cellStyle name="Normal 9 2 31 3" xfId="3596"/>
    <cellStyle name="Normal 9 2 32" xfId="3135"/>
    <cellStyle name="Normal 9 2 32 2" xfId="3862"/>
    <cellStyle name="Normal 9 2 32 3" xfId="3595"/>
    <cellStyle name="Normal 9 2 33" xfId="3136"/>
    <cellStyle name="Normal 9 2 33 2" xfId="3863"/>
    <cellStyle name="Normal 9 2 33 3" xfId="3594"/>
    <cellStyle name="Normal 9 2 34" xfId="3137"/>
    <cellStyle name="Normal 9 2 34 2" xfId="3864"/>
    <cellStyle name="Normal 9 2 34 3" xfId="3593"/>
    <cellStyle name="Normal 9 2 35" xfId="3138"/>
    <cellStyle name="Normal 9 2 35 2" xfId="3865"/>
    <cellStyle name="Normal 9 2 35 3" xfId="3592"/>
    <cellStyle name="Normal 9 2 36" xfId="3837"/>
    <cellStyle name="Normal 9 2 37" xfId="3620"/>
    <cellStyle name="Normal 9 2 4" xfId="3139"/>
    <cellStyle name="Normal 9 2 4 2" xfId="3866"/>
    <cellStyle name="Normal 9 2 4 3" xfId="3591"/>
    <cellStyle name="Normal 9 2 5" xfId="3140"/>
    <cellStyle name="Normal 9 2 5 2" xfId="3867"/>
    <cellStyle name="Normal 9 2 5 3" xfId="3590"/>
    <cellStyle name="Normal 9 2 6" xfId="3141"/>
    <cellStyle name="Normal 9 2 6 2" xfId="3868"/>
    <cellStyle name="Normal 9 2 6 3" xfId="3589"/>
    <cellStyle name="Normal 9 2 7" xfId="3142"/>
    <cellStyle name="Normal 9 2 7 2" xfId="3869"/>
    <cellStyle name="Normal 9 2 7 3" xfId="3588"/>
    <cellStyle name="Normal 9 2 8" xfId="3143"/>
    <cellStyle name="Normal 9 2 8 2" xfId="3870"/>
    <cellStyle name="Normal 9 2 8 3" xfId="3587"/>
    <cellStyle name="Normal 9 2 9" xfId="3144"/>
    <cellStyle name="Normal 9 2 9 2" xfId="3871"/>
    <cellStyle name="Normal 9 2 9 3" xfId="3586"/>
    <cellStyle name="Normal 9 3" xfId="3145"/>
    <cellStyle name="Normal 9 3 2" xfId="5322"/>
    <cellStyle name="Normal 9 4" xfId="3146"/>
    <cellStyle name="Normal 9 4 2" xfId="5323"/>
    <cellStyle name="Normal 9 5" xfId="4475"/>
    <cellStyle name="Normal 9 6" xfId="4792"/>
    <cellStyle name="Normal 9 7" xfId="4793"/>
    <cellStyle name="Normal 9 8" xfId="4794"/>
    <cellStyle name="Normal 9_Cost_Table__2014-15" xfId="4476"/>
    <cellStyle name="Normal 90" xfId="3147"/>
    <cellStyle name="Normal 90 2" xfId="3872"/>
    <cellStyle name="Normal 90 2 2" xfId="4553"/>
    <cellStyle name="Normal 90 3" xfId="3585"/>
    <cellStyle name="Normal 91" xfId="3878"/>
    <cellStyle name="Normal 91 2" xfId="4525"/>
    <cellStyle name="Normal 92" xfId="3875"/>
    <cellStyle name="Normal 92 2" xfId="4554"/>
    <cellStyle name="Normal 93" xfId="3896"/>
    <cellStyle name="Normal 94" xfId="4526"/>
    <cellStyle name="Normal 95" xfId="4529"/>
    <cellStyle name="Normal 96" xfId="4555"/>
    <cellStyle name="Normal 97" xfId="4556"/>
    <cellStyle name="Normal 98" xfId="4560"/>
    <cellStyle name="Normal 99" xfId="5324"/>
    <cellStyle name="Normal_Sheet1" xfId="3148"/>
    <cellStyle name="Note 10" xfId="3149"/>
    <cellStyle name="Note 10 2" xfId="5325"/>
    <cellStyle name="Note 11" xfId="3150"/>
    <cellStyle name="Note 11 2" xfId="5326"/>
    <cellStyle name="Note 12" xfId="3151"/>
    <cellStyle name="Note 12 2" xfId="5327"/>
    <cellStyle name="Note 13" xfId="3152"/>
    <cellStyle name="Note 13 2" xfId="5328"/>
    <cellStyle name="Note 14" xfId="3153"/>
    <cellStyle name="Note 14 2" xfId="5329"/>
    <cellStyle name="Note 15" xfId="3154"/>
    <cellStyle name="Note 15 2" xfId="5330"/>
    <cellStyle name="Note 16" xfId="3155"/>
    <cellStyle name="Note 16 2" xfId="5331"/>
    <cellStyle name="Note 17" xfId="3156"/>
    <cellStyle name="Note 17 2" xfId="5332"/>
    <cellStyle name="Note 18" xfId="3157"/>
    <cellStyle name="Note 18 2" xfId="5333"/>
    <cellStyle name="Note 19" xfId="3158"/>
    <cellStyle name="Note 19 2" xfId="5334"/>
    <cellStyle name="Note 2" xfId="3159"/>
    <cellStyle name="Note 2 2" xfId="3160"/>
    <cellStyle name="Note 20" xfId="3161"/>
    <cellStyle name="Note 20 2" xfId="5335"/>
    <cellStyle name="Note 21" xfId="3162"/>
    <cellStyle name="Note 21 2" xfId="5336"/>
    <cellStyle name="Note 22" xfId="3163"/>
    <cellStyle name="Note 22 2" xfId="5337"/>
    <cellStyle name="Note 23" xfId="3164"/>
    <cellStyle name="Note 23 2" xfId="5338"/>
    <cellStyle name="Note 24" xfId="3165"/>
    <cellStyle name="Note 24 2" xfId="5339"/>
    <cellStyle name="Note 25" xfId="3166"/>
    <cellStyle name="Note 25 2" xfId="5340"/>
    <cellStyle name="Note 26" xfId="3167"/>
    <cellStyle name="Note 26 2" xfId="5341"/>
    <cellStyle name="Note 27" xfId="3168"/>
    <cellStyle name="Note 27 2" xfId="5342"/>
    <cellStyle name="Note 28" xfId="3169"/>
    <cellStyle name="Note 28 2" xfId="5343"/>
    <cellStyle name="Note 29" xfId="3170"/>
    <cellStyle name="Note 29 2" xfId="5344"/>
    <cellStyle name="Note 3" xfId="3171"/>
    <cellStyle name="Note 3 2" xfId="5345"/>
    <cellStyle name="Note 30" xfId="3172"/>
    <cellStyle name="Note 30 2" xfId="5346"/>
    <cellStyle name="Note 31" xfId="3173"/>
    <cellStyle name="Note 31 2" xfId="5347"/>
    <cellStyle name="Note 4" xfId="3174"/>
    <cellStyle name="Note 4 2" xfId="5348"/>
    <cellStyle name="Note 5" xfId="3175"/>
    <cellStyle name="Note 5 2" xfId="5349"/>
    <cellStyle name="Note 6" xfId="3176"/>
    <cellStyle name="Note 6 2" xfId="5350"/>
    <cellStyle name="Note 7" xfId="3177"/>
    <cellStyle name="Note 7 2" xfId="5351"/>
    <cellStyle name="Note 8" xfId="3178"/>
    <cellStyle name="Note 8 2" xfId="5352"/>
    <cellStyle name="Note 9" xfId="3179"/>
    <cellStyle name="Note 9 2" xfId="5353"/>
    <cellStyle name="Output 10" xfId="3180"/>
    <cellStyle name="Output 10 2" xfId="5354"/>
    <cellStyle name="Output 11" xfId="3181"/>
    <cellStyle name="Output 11 2" xfId="5355"/>
    <cellStyle name="Output 12" xfId="3182"/>
    <cellStyle name="Output 12 2" xfId="5356"/>
    <cellStyle name="Output 13" xfId="3183"/>
    <cellStyle name="Output 13 2" xfId="5357"/>
    <cellStyle name="Output 14" xfId="3184"/>
    <cellStyle name="Output 14 2" xfId="5358"/>
    <cellStyle name="Output 15" xfId="3185"/>
    <cellStyle name="Output 15 2" xfId="5359"/>
    <cellStyle name="Output 16" xfId="3186"/>
    <cellStyle name="Output 16 2" xfId="5360"/>
    <cellStyle name="Output 17" xfId="3187"/>
    <cellStyle name="Output 17 2" xfId="5361"/>
    <cellStyle name="Output 18" xfId="3188"/>
    <cellStyle name="Output 18 2" xfId="5362"/>
    <cellStyle name="Output 19" xfId="3189"/>
    <cellStyle name="Output 19 2" xfId="5363"/>
    <cellStyle name="Output 2" xfId="3190"/>
    <cellStyle name="Output 2 2" xfId="3191"/>
    <cellStyle name="Output 20" xfId="3192"/>
    <cellStyle name="Output 20 2" xfId="5364"/>
    <cellStyle name="Output 21" xfId="3193"/>
    <cellStyle name="Output 21 2" xfId="5365"/>
    <cellStyle name="Output 22" xfId="3194"/>
    <cellStyle name="Output 22 2" xfId="5366"/>
    <cellStyle name="Output 23" xfId="3195"/>
    <cellStyle name="Output 23 2" xfId="5367"/>
    <cellStyle name="Output 24" xfId="3196"/>
    <cellStyle name="Output 24 2" xfId="5368"/>
    <cellStyle name="Output 25" xfId="3197"/>
    <cellStyle name="Output 25 2" xfId="5369"/>
    <cellStyle name="Output 26" xfId="3198"/>
    <cellStyle name="Output 26 2" xfId="5370"/>
    <cellStyle name="Output 27" xfId="3199"/>
    <cellStyle name="Output 27 2" xfId="5371"/>
    <cellStyle name="Output 28" xfId="3200"/>
    <cellStyle name="Output 28 2" xfId="5372"/>
    <cellStyle name="Output 29" xfId="3201"/>
    <cellStyle name="Output 29 2" xfId="5373"/>
    <cellStyle name="Output 3" xfId="3202"/>
    <cellStyle name="Output 3 2" xfId="5374"/>
    <cellStyle name="Output 30" xfId="3203"/>
    <cellStyle name="Output 30 2" xfId="5375"/>
    <cellStyle name="Output 31" xfId="3204"/>
    <cellStyle name="Output 31 2" xfId="5376"/>
    <cellStyle name="Output 4" xfId="3205"/>
    <cellStyle name="Output 4 2" xfId="5377"/>
    <cellStyle name="Output 5" xfId="3206"/>
    <cellStyle name="Output 5 2" xfId="5378"/>
    <cellStyle name="Output 6" xfId="3207"/>
    <cellStyle name="Output 6 2" xfId="5379"/>
    <cellStyle name="Output 7" xfId="3208"/>
    <cellStyle name="Output 7 2" xfId="5380"/>
    <cellStyle name="Output 8" xfId="3209"/>
    <cellStyle name="Output 8 2" xfId="5381"/>
    <cellStyle name="Output 9" xfId="3210"/>
    <cellStyle name="Output 9 2" xfId="5382"/>
    <cellStyle name="Percent" xfId="5639" builtinId="5"/>
    <cellStyle name="Percent [2]" xfId="3211"/>
    <cellStyle name="Percent [2] 2" xfId="3212"/>
    <cellStyle name="Percent [2] 2 2" xfId="5383"/>
    <cellStyle name="Percent [2] 3" xfId="3888"/>
    <cellStyle name="Percent [2] 3 2" xfId="3889"/>
    <cellStyle name="Percent [2] 4" xfId="4535"/>
    <cellStyle name="Percent 10" xfId="3213"/>
    <cellStyle name="Percent 10 2" xfId="4477"/>
    <cellStyle name="Percent 100" xfId="5384"/>
    <cellStyle name="Percent 101" xfId="5385"/>
    <cellStyle name="Percent 102" xfId="5386"/>
    <cellStyle name="Percent 103" xfId="5387"/>
    <cellStyle name="Percent 104" xfId="5388"/>
    <cellStyle name="Percent 105" xfId="5389"/>
    <cellStyle name="Percent 106" xfId="5390"/>
    <cellStyle name="Percent 107" xfId="5391"/>
    <cellStyle name="Percent 108" xfId="5392"/>
    <cellStyle name="Percent 109" xfId="5393"/>
    <cellStyle name="Percent 11" xfId="3214"/>
    <cellStyle name="Percent 11 2" xfId="5394"/>
    <cellStyle name="Percent 110" xfId="5395"/>
    <cellStyle name="Percent 111" xfId="5396"/>
    <cellStyle name="Percent 112" xfId="5397"/>
    <cellStyle name="Percent 113" xfId="5398"/>
    <cellStyle name="Percent 114" xfId="5399"/>
    <cellStyle name="Percent 115" xfId="5400"/>
    <cellStyle name="Percent 116" xfId="5401"/>
    <cellStyle name="Percent 117" xfId="5402"/>
    <cellStyle name="Percent 118" xfId="5403"/>
    <cellStyle name="Percent 119" xfId="5404"/>
    <cellStyle name="Percent 12" xfId="3215"/>
    <cellStyle name="Percent 12 2" xfId="5405"/>
    <cellStyle name="Percent 120" xfId="5406"/>
    <cellStyle name="Percent 121" xfId="5407"/>
    <cellStyle name="Percent 122" xfId="5408"/>
    <cellStyle name="Percent 123" xfId="5409"/>
    <cellStyle name="Percent 124" xfId="5410"/>
    <cellStyle name="Percent 125" xfId="5411"/>
    <cellStyle name="Percent 126" xfId="5412"/>
    <cellStyle name="Percent 127" xfId="5413"/>
    <cellStyle name="Percent 128" xfId="5414"/>
    <cellStyle name="Percent 129" xfId="5415"/>
    <cellStyle name="Percent 13" xfId="3216"/>
    <cellStyle name="Percent 13 2" xfId="5416"/>
    <cellStyle name="Percent 130" xfId="5417"/>
    <cellStyle name="Percent 131" xfId="5418"/>
    <cellStyle name="Percent 132" xfId="5419"/>
    <cellStyle name="Percent 133" xfId="5420"/>
    <cellStyle name="Percent 134" xfId="5421"/>
    <cellStyle name="Percent 135" xfId="5422"/>
    <cellStyle name="Percent 136" xfId="5423"/>
    <cellStyle name="Percent 137" xfId="5424"/>
    <cellStyle name="Percent 138" xfId="5425"/>
    <cellStyle name="Percent 139" xfId="5426"/>
    <cellStyle name="Percent 14" xfId="3217"/>
    <cellStyle name="Percent 14 2" xfId="5427"/>
    <cellStyle name="Percent 140" xfId="5428"/>
    <cellStyle name="Percent 141" xfId="5429"/>
    <cellStyle name="Percent 142" xfId="5430"/>
    <cellStyle name="Percent 143" xfId="5431"/>
    <cellStyle name="Percent 144" xfId="5432"/>
    <cellStyle name="Percent 145" xfId="5433"/>
    <cellStyle name="Percent 146" xfId="5434"/>
    <cellStyle name="Percent 147" xfId="5435"/>
    <cellStyle name="Percent 148" xfId="5436"/>
    <cellStyle name="Percent 149" xfId="5437"/>
    <cellStyle name="Percent 15" xfId="3218"/>
    <cellStyle name="Percent 15 2" xfId="5438"/>
    <cellStyle name="Percent 150" xfId="5439"/>
    <cellStyle name="Percent 151" xfId="5440"/>
    <cellStyle name="Percent 152" xfId="5441"/>
    <cellStyle name="Percent 153" xfId="5442"/>
    <cellStyle name="Percent 154" xfId="5443"/>
    <cellStyle name="Percent 155" xfId="5444"/>
    <cellStyle name="Percent 156" xfId="5445"/>
    <cellStyle name="Percent 157" xfId="5446"/>
    <cellStyle name="Percent 158" xfId="5447"/>
    <cellStyle name="Percent 159" xfId="5448"/>
    <cellStyle name="Percent 16" xfId="3219"/>
    <cellStyle name="Percent 16 2" xfId="5449"/>
    <cellStyle name="Percent 160" xfId="5450"/>
    <cellStyle name="Percent 161" xfId="5451"/>
    <cellStyle name="Percent 162" xfId="5452"/>
    <cellStyle name="Percent 163" xfId="5453"/>
    <cellStyle name="Percent 164" xfId="5454"/>
    <cellStyle name="Percent 165" xfId="5455"/>
    <cellStyle name="Percent 166" xfId="5456"/>
    <cellStyle name="Percent 167" xfId="5457"/>
    <cellStyle name="Percent 168" xfId="5458"/>
    <cellStyle name="Percent 169" xfId="5459"/>
    <cellStyle name="Percent 17" xfId="3220"/>
    <cellStyle name="Percent 17 2" xfId="5460"/>
    <cellStyle name="Percent 170" xfId="5461"/>
    <cellStyle name="Percent 171" xfId="5462"/>
    <cellStyle name="Percent 172" xfId="5463"/>
    <cellStyle name="Percent 173" xfId="5464"/>
    <cellStyle name="Percent 174" xfId="5465"/>
    <cellStyle name="Percent 175" xfId="5466"/>
    <cellStyle name="Percent 176" xfId="5467"/>
    <cellStyle name="Percent 177" xfId="5468"/>
    <cellStyle name="Percent 178" xfId="5469"/>
    <cellStyle name="Percent 179" xfId="5470"/>
    <cellStyle name="Percent 18" xfId="3221"/>
    <cellStyle name="Percent 18 2" xfId="5471"/>
    <cellStyle name="Percent 180" xfId="5472"/>
    <cellStyle name="Percent 181" xfId="5473"/>
    <cellStyle name="Percent 182" xfId="5474"/>
    <cellStyle name="Percent 183" xfId="5475"/>
    <cellStyle name="Percent 184" xfId="5476"/>
    <cellStyle name="Percent 185" xfId="5477"/>
    <cellStyle name="Percent 186" xfId="5478"/>
    <cellStyle name="Percent 187" xfId="5479"/>
    <cellStyle name="Percent 188" xfId="5480"/>
    <cellStyle name="Percent 189" xfId="5481"/>
    <cellStyle name="Percent 19" xfId="3222"/>
    <cellStyle name="Percent 19 2" xfId="5482"/>
    <cellStyle name="Percent 190" xfId="5483"/>
    <cellStyle name="Percent 191" xfId="5484"/>
    <cellStyle name="Percent 192" xfId="5485"/>
    <cellStyle name="Percent 193" xfId="5486"/>
    <cellStyle name="Percent 194" xfId="5487"/>
    <cellStyle name="Percent 195" xfId="5488"/>
    <cellStyle name="Percent 196" xfId="5489"/>
    <cellStyle name="Percent 197" xfId="5490"/>
    <cellStyle name="Percent 198" xfId="5491"/>
    <cellStyle name="Percent 199" xfId="5492"/>
    <cellStyle name="Percent 2" xfId="3223"/>
    <cellStyle name="Percent 2 10" xfId="5493"/>
    <cellStyle name="Percent 2 11" xfId="5494"/>
    <cellStyle name="Percent 2 2" xfId="3224"/>
    <cellStyle name="Percent 2 2 2" xfId="5495"/>
    <cellStyle name="Percent 2 3" xfId="3225"/>
    <cellStyle name="Percent 2 3 2" xfId="5496"/>
    <cellStyle name="Percent 2 4" xfId="3226"/>
    <cellStyle name="Percent 2 4 2" xfId="5497"/>
    <cellStyle name="Percent 2 5" xfId="3227"/>
    <cellStyle name="Percent 2 5 2" xfId="5498"/>
    <cellStyle name="Percent 2 6" xfId="3228"/>
    <cellStyle name="Percent 2 6 2" xfId="5499"/>
    <cellStyle name="Percent 2 7" xfId="3229"/>
    <cellStyle name="Percent 2 7 2" xfId="5500"/>
    <cellStyle name="Percent 2 8" xfId="3230"/>
    <cellStyle name="Percent 2 8 2" xfId="5501"/>
    <cellStyle name="Percent 2 9" xfId="3231"/>
    <cellStyle name="Percent 2 9 2" xfId="5502"/>
    <cellStyle name="Percent 20" xfId="3232"/>
    <cellStyle name="Percent 20 2" xfId="5503"/>
    <cellStyle name="Percent 200" xfId="5504"/>
    <cellStyle name="Percent 201" xfId="5505"/>
    <cellStyle name="Percent 202" xfId="5506"/>
    <cellStyle name="Percent 203" xfId="5507"/>
    <cellStyle name="Percent 21" xfId="3233"/>
    <cellStyle name="Percent 21 2" xfId="5508"/>
    <cellStyle name="Percent 22" xfId="3234"/>
    <cellStyle name="Percent 22 2" xfId="5509"/>
    <cellStyle name="Percent 23" xfId="3235"/>
    <cellStyle name="Percent 23 2" xfId="5510"/>
    <cellStyle name="Percent 24" xfId="3236"/>
    <cellStyle name="Percent 24 2" xfId="5511"/>
    <cellStyle name="Percent 25" xfId="3237"/>
    <cellStyle name="Percent 25 2" xfId="5512"/>
    <cellStyle name="Percent 26" xfId="3238"/>
    <cellStyle name="Percent 26 2" xfId="5513"/>
    <cellStyle name="Percent 27" xfId="3239"/>
    <cellStyle name="Percent 27 2" xfId="5514"/>
    <cellStyle name="Percent 28" xfId="3240"/>
    <cellStyle name="Percent 28 2" xfId="5515"/>
    <cellStyle name="Percent 29" xfId="3241"/>
    <cellStyle name="Percent 29 2" xfId="5516"/>
    <cellStyle name="Percent 3" xfId="3242"/>
    <cellStyle name="Percent 3 10" xfId="4478"/>
    <cellStyle name="Percent 3 10 2" xfId="4479"/>
    <cellStyle name="Percent 3 11" xfId="4480"/>
    <cellStyle name="Percent 3 12" xfId="4481"/>
    <cellStyle name="Percent 3 13" xfId="4482"/>
    <cellStyle name="Percent 3 14" xfId="4483"/>
    <cellStyle name="Percent 3 15" xfId="4484"/>
    <cellStyle name="Percent 3 16" xfId="4485"/>
    <cellStyle name="Percent 3 17" xfId="4486"/>
    <cellStyle name="Percent 3 18" xfId="4487"/>
    <cellStyle name="Percent 3 19" xfId="4488"/>
    <cellStyle name="Percent 3 2" xfId="3243"/>
    <cellStyle name="Percent 3 2 2" xfId="5517"/>
    <cellStyle name="Percent 3 20" xfId="4489"/>
    <cellStyle name="Percent 3 21" xfId="4490"/>
    <cellStyle name="Percent 3 22" xfId="4491"/>
    <cellStyle name="Percent 3 23" xfId="4492"/>
    <cellStyle name="Percent 3 24" xfId="4493"/>
    <cellStyle name="Percent 3 25" xfId="4494"/>
    <cellStyle name="Percent 3 26" xfId="4495"/>
    <cellStyle name="Percent 3 27" xfId="4496"/>
    <cellStyle name="Percent 3 28" xfId="4497"/>
    <cellStyle name="Percent 3 29" xfId="4498"/>
    <cellStyle name="Percent 3 3" xfId="3244"/>
    <cellStyle name="Percent 3 3 2" xfId="5518"/>
    <cellStyle name="Percent 3 30" xfId="4499"/>
    <cellStyle name="Percent 3 31" xfId="4500"/>
    <cellStyle name="Percent 3 32" xfId="4501"/>
    <cellStyle name="Percent 3 33" xfId="4502"/>
    <cellStyle name="Percent 3 34" xfId="4503"/>
    <cellStyle name="Percent 3 35" xfId="4504"/>
    <cellStyle name="Percent 3 36" xfId="4505"/>
    <cellStyle name="Percent 3 37" xfId="4506"/>
    <cellStyle name="Percent 3 38" xfId="4507"/>
    <cellStyle name="Percent 3 39" xfId="4508"/>
    <cellStyle name="Percent 3 4" xfId="3245"/>
    <cellStyle name="Percent 3 4 2" xfId="5519"/>
    <cellStyle name="Percent 3 40" xfId="4509"/>
    <cellStyle name="Percent 3 41" xfId="4510"/>
    <cellStyle name="Percent 3 42" xfId="4511"/>
    <cellStyle name="Percent 3 43" xfId="4512"/>
    <cellStyle name="Percent 3 44" xfId="4513"/>
    <cellStyle name="Percent 3 45" xfId="4514"/>
    <cellStyle name="Percent 3 46" xfId="4515"/>
    <cellStyle name="Percent 3 47" xfId="4516"/>
    <cellStyle name="Percent 3 48" xfId="4517"/>
    <cellStyle name="Percent 3 5" xfId="3246"/>
    <cellStyle name="Percent 3 5 2" xfId="3873"/>
    <cellStyle name="Percent 3 5 2 2" xfId="4530"/>
    <cellStyle name="Percent 3 5 3" xfId="3584"/>
    <cellStyle name="Percent 3 6" xfId="3247"/>
    <cellStyle name="Percent 3 6 2" xfId="5520"/>
    <cellStyle name="Percent 3 7" xfId="3248"/>
    <cellStyle name="Percent 3 7 2" xfId="5521"/>
    <cellStyle name="Percent 3 8" xfId="3249"/>
    <cellStyle name="Percent 3 8 2" xfId="5522"/>
    <cellStyle name="Percent 3 9" xfId="3250"/>
    <cellStyle name="Percent 3 9 2" xfId="5523"/>
    <cellStyle name="Percent 30" xfId="3251"/>
    <cellStyle name="Percent 30 2" xfId="5524"/>
    <cellStyle name="Percent 31" xfId="3252"/>
    <cellStyle name="Percent 31 2" xfId="5525"/>
    <cellStyle name="Percent 32" xfId="3253"/>
    <cellStyle name="Percent 32 2" xfId="5526"/>
    <cellStyle name="Percent 33" xfId="3254"/>
    <cellStyle name="Percent 33 2" xfId="5527"/>
    <cellStyle name="Percent 34" xfId="3255"/>
    <cellStyle name="Percent 34 2" xfId="5528"/>
    <cellStyle name="Percent 35" xfId="3256"/>
    <cellStyle name="Percent 35 2" xfId="5529"/>
    <cellStyle name="Percent 36" xfId="3257"/>
    <cellStyle name="Percent 36 2" xfId="5530"/>
    <cellStyle name="Percent 37" xfId="3258"/>
    <cellStyle name="Percent 37 2" xfId="5531"/>
    <cellStyle name="Percent 38" xfId="3259"/>
    <cellStyle name="Percent 38 2" xfId="5532"/>
    <cellStyle name="Percent 39" xfId="3260"/>
    <cellStyle name="Percent 39 2" xfId="5533"/>
    <cellStyle name="Percent 4" xfId="3261"/>
    <cellStyle name="Percent 4 2" xfId="3262"/>
    <cellStyle name="Percent 4 2 2" xfId="4518"/>
    <cellStyle name="Percent 4 2 2 2" xfId="4519"/>
    <cellStyle name="Percent 4 2 3" xfId="4520"/>
    <cellStyle name="Percent 4 3" xfId="3263"/>
    <cellStyle name="Percent 4 3 2" xfId="5534"/>
    <cellStyle name="Percent 4 4" xfId="3264"/>
    <cellStyle name="Percent 4 4 2" xfId="5535"/>
    <cellStyle name="Percent 4 5" xfId="4521"/>
    <cellStyle name="Percent 40" xfId="3265"/>
    <cellStyle name="Percent 40 2" xfId="5536"/>
    <cellStyle name="Percent 41" xfId="3266"/>
    <cellStyle name="Percent 41 2" xfId="5537"/>
    <cellStyle name="Percent 42" xfId="3267"/>
    <cellStyle name="Percent 42 2" xfId="5538"/>
    <cellStyle name="Percent 43" xfId="3268"/>
    <cellStyle name="Percent 43 2" xfId="5539"/>
    <cellStyle name="Percent 44" xfId="3269"/>
    <cellStyle name="Percent 44 2" xfId="5540"/>
    <cellStyle name="Percent 45" xfId="3270"/>
    <cellStyle name="Percent 45 2" xfId="5541"/>
    <cellStyle name="Percent 46" xfId="3271"/>
    <cellStyle name="Percent 46 2" xfId="5542"/>
    <cellStyle name="Percent 47" xfId="3272"/>
    <cellStyle name="Percent 47 2" xfId="5543"/>
    <cellStyle name="Percent 48" xfId="3273"/>
    <cellStyle name="Percent 48 2" xfId="5544"/>
    <cellStyle name="Percent 49" xfId="3274"/>
    <cellStyle name="Percent 49 2" xfId="5545"/>
    <cellStyle name="Percent 5" xfId="3275"/>
    <cellStyle name="Percent 5 2" xfId="3890"/>
    <cellStyle name="Percent 5 3" xfId="3891"/>
    <cellStyle name="Percent 5 4" xfId="5546"/>
    <cellStyle name="Percent 50" xfId="3276"/>
    <cellStyle name="Percent 50 2" xfId="5547"/>
    <cellStyle name="Percent 51" xfId="3277"/>
    <cellStyle name="Percent 51 2" xfId="5548"/>
    <cellStyle name="Percent 52" xfId="3278"/>
    <cellStyle name="Percent 52 2" xfId="5549"/>
    <cellStyle name="Percent 53" xfId="3279"/>
    <cellStyle name="Percent 53 2" xfId="5550"/>
    <cellStyle name="Percent 54" xfId="3280"/>
    <cellStyle name="Percent 54 2" xfId="5551"/>
    <cellStyle name="Percent 55" xfId="3281"/>
    <cellStyle name="Percent 55 2" xfId="5552"/>
    <cellStyle name="Percent 56" xfId="3282"/>
    <cellStyle name="Percent 56 2" xfId="5553"/>
    <cellStyle name="Percent 57" xfId="3283"/>
    <cellStyle name="Percent 57 2" xfId="5554"/>
    <cellStyle name="Percent 58" xfId="3284"/>
    <cellStyle name="Percent 58 2" xfId="5555"/>
    <cellStyle name="Percent 59" xfId="3285"/>
    <cellStyle name="Percent 59 2" xfId="5556"/>
    <cellStyle name="Percent 6" xfId="3286"/>
    <cellStyle name="Percent 6 2" xfId="3892"/>
    <cellStyle name="Percent 6 3" xfId="3893"/>
    <cellStyle name="Percent 6 4" xfId="4795"/>
    <cellStyle name="Percent 6 5" xfId="4796"/>
    <cellStyle name="Percent 6 6" xfId="4797"/>
    <cellStyle name="Percent 60" xfId="3287"/>
    <cellStyle name="Percent 60 2" xfId="5557"/>
    <cellStyle name="Percent 61" xfId="3288"/>
    <cellStyle name="Percent 61 2" xfId="5558"/>
    <cellStyle name="Percent 62" xfId="3289"/>
    <cellStyle name="Percent 62 2" xfId="5559"/>
    <cellStyle name="Percent 63" xfId="3290"/>
    <cellStyle name="Percent 63 2" xfId="5560"/>
    <cellStyle name="Percent 64" xfId="3291"/>
    <cellStyle name="Percent 64 2" xfId="5561"/>
    <cellStyle name="Percent 65" xfId="3292"/>
    <cellStyle name="Percent 65 2" xfId="5562"/>
    <cellStyle name="Percent 66" xfId="3293"/>
    <cellStyle name="Percent 66 2" xfId="5563"/>
    <cellStyle name="Percent 67" xfId="3294"/>
    <cellStyle name="Percent 67 2" xfId="5564"/>
    <cellStyle name="Percent 68" xfId="3295"/>
    <cellStyle name="Percent 68 2" xfId="5565"/>
    <cellStyle name="Percent 69" xfId="3296"/>
    <cellStyle name="Percent 69 2" xfId="5566"/>
    <cellStyle name="Percent 7" xfId="3297"/>
    <cellStyle name="Percent 7 2" xfId="3298"/>
    <cellStyle name="Percent 7 2 2" xfId="5567"/>
    <cellStyle name="Percent 7 3" xfId="5568"/>
    <cellStyle name="Percent 70" xfId="3299"/>
    <cellStyle name="Percent 70 2" xfId="5569"/>
    <cellStyle name="Percent 71" xfId="3300"/>
    <cellStyle name="Percent 71 2" xfId="5570"/>
    <cellStyle name="Percent 72" xfId="3301"/>
    <cellStyle name="Percent 72 2" xfId="5571"/>
    <cellStyle name="Percent 73" xfId="3302"/>
    <cellStyle name="Percent 73 2" xfId="5572"/>
    <cellStyle name="Percent 74" xfId="3303"/>
    <cellStyle name="Percent 74 2" xfId="5573"/>
    <cellStyle name="Percent 75" xfId="3304"/>
    <cellStyle name="Percent 75 2" xfId="5574"/>
    <cellStyle name="Percent 76" xfId="3305"/>
    <cellStyle name="Percent 76 2" xfId="5575"/>
    <cellStyle name="Percent 77" xfId="3306"/>
    <cellStyle name="Percent 77 2" xfId="5576"/>
    <cellStyle name="Percent 78" xfId="3307"/>
    <cellStyle name="Percent 78 2" xfId="5577"/>
    <cellStyle name="Percent 79" xfId="3308"/>
    <cellStyle name="Percent 79 2" xfId="5578"/>
    <cellStyle name="Percent 8" xfId="3309"/>
    <cellStyle name="Percent 8 2" xfId="3310"/>
    <cellStyle name="Percent 8 2 2" xfId="5579"/>
    <cellStyle name="Percent 8 3" xfId="5580"/>
    <cellStyle name="Percent 80" xfId="3311"/>
    <cellStyle name="Percent 80 2" xfId="5581"/>
    <cellStyle name="Percent 81" xfId="3312"/>
    <cellStyle name="Percent 81 2" xfId="5582"/>
    <cellStyle name="Percent 82" xfId="3313"/>
    <cellStyle name="Percent 82 2" xfId="5583"/>
    <cellStyle name="Percent 83" xfId="3314"/>
    <cellStyle name="Percent 83 2" xfId="5584"/>
    <cellStyle name="Percent 84" xfId="3315"/>
    <cellStyle name="Percent 84 2" xfId="5585"/>
    <cellStyle name="Percent 85" xfId="3316"/>
    <cellStyle name="Percent 85 2" xfId="5586"/>
    <cellStyle name="Percent 86" xfId="3317"/>
    <cellStyle name="Percent 86 10" xfId="3318"/>
    <cellStyle name="Percent 86 10 2" xfId="5587"/>
    <cellStyle name="Percent 86 11" xfId="3319"/>
    <cellStyle name="Percent 86 11 2" xfId="5588"/>
    <cellStyle name="Percent 86 12" xfId="3320"/>
    <cellStyle name="Percent 86 13" xfId="3321"/>
    <cellStyle name="Percent 86 14" xfId="3322"/>
    <cellStyle name="Percent 86 15" xfId="3323"/>
    <cellStyle name="Percent 86 16" xfId="3324"/>
    <cellStyle name="Percent 86 17" xfId="3325"/>
    <cellStyle name="Percent 86 18" xfId="3326"/>
    <cellStyle name="Percent 86 19" xfId="3327"/>
    <cellStyle name="Percent 86 2" xfId="3328"/>
    <cellStyle name="Percent 86 2 2" xfId="5589"/>
    <cellStyle name="Percent 86 20" xfId="3329"/>
    <cellStyle name="Percent 86 21" xfId="3330"/>
    <cellStyle name="Percent 86 22" xfId="3331"/>
    <cellStyle name="Percent 86 23" xfId="3332"/>
    <cellStyle name="Percent 86 24" xfId="3333"/>
    <cellStyle name="Percent 86 25" xfId="3334"/>
    <cellStyle name="Percent 86 26" xfId="3335"/>
    <cellStyle name="Percent 86 27" xfId="3336"/>
    <cellStyle name="Percent 86 28" xfId="3337"/>
    <cellStyle name="Percent 86 29" xfId="3338"/>
    <cellStyle name="Percent 86 3" xfId="3339"/>
    <cellStyle name="Percent 86 3 2" xfId="5590"/>
    <cellStyle name="Percent 86 30" xfId="3340"/>
    <cellStyle name="Percent 86 31" xfId="3341"/>
    <cellStyle name="Percent 86 32" xfId="3342"/>
    <cellStyle name="Percent 86 33" xfId="3343"/>
    <cellStyle name="Percent 86 34" xfId="3344"/>
    <cellStyle name="Percent 86 35" xfId="3345"/>
    <cellStyle name="Percent 86 36" xfId="3874"/>
    <cellStyle name="Percent 86 37" xfId="3583"/>
    <cellStyle name="Percent 86 4" xfId="3346"/>
    <cellStyle name="Percent 86 4 2" xfId="5591"/>
    <cellStyle name="Percent 86 5" xfId="3347"/>
    <cellStyle name="Percent 86 5 2" xfId="5592"/>
    <cellStyle name="Percent 86 6" xfId="3348"/>
    <cellStyle name="Percent 86 6 2" xfId="5593"/>
    <cellStyle name="Percent 86 7" xfId="3349"/>
    <cellStyle name="Percent 86 7 2" xfId="5594"/>
    <cellStyle name="Percent 86 8" xfId="3350"/>
    <cellStyle name="Percent 86 8 2" xfId="5595"/>
    <cellStyle name="Percent 86 9" xfId="3351"/>
    <cellStyle name="Percent 86 9 2" xfId="5596"/>
    <cellStyle name="Percent 87" xfId="3352"/>
    <cellStyle name="Percent 88" xfId="3894"/>
    <cellStyle name="Percent 88 2" xfId="4522"/>
    <cellStyle name="Percent 88 3" xfId="4557"/>
    <cellStyle name="Percent 89" xfId="4798"/>
    <cellStyle name="Percent 9" xfId="3353"/>
    <cellStyle name="Percent 9 2" xfId="3354"/>
    <cellStyle name="Percent 9 2 2" xfId="5597"/>
    <cellStyle name="Percent 9 3" xfId="5598"/>
    <cellStyle name="Percent 90" xfId="4805"/>
    <cellStyle name="Percent 91" xfId="5599"/>
    <cellStyle name="Percent 92" xfId="5600"/>
    <cellStyle name="Percent 93" xfId="5601"/>
    <cellStyle name="Percent 94" xfId="5602"/>
    <cellStyle name="Percent 95" xfId="5603"/>
    <cellStyle name="Percent 96" xfId="5604"/>
    <cellStyle name="Percent 97" xfId="5605"/>
    <cellStyle name="Percent 98" xfId="5606"/>
    <cellStyle name="Percent 99" xfId="5607"/>
    <cellStyle name="Red" xfId="3355"/>
    <cellStyle name="Red 2" xfId="5608"/>
    <cellStyle name="RevList" xfId="3356"/>
    <cellStyle name="Style 1" xfId="4799"/>
    <cellStyle name="Subtotal" xfId="3357"/>
    <cellStyle name="Subtotal 2" xfId="5609"/>
    <cellStyle name="Table_Border" xfId="4800"/>
    <cellStyle name="Text_SupperScript" xfId="4801"/>
    <cellStyle name="Title 10" xfId="3358"/>
    <cellStyle name="Title 10 2" xfId="3359"/>
    <cellStyle name="Title 10 3" xfId="3360"/>
    <cellStyle name="Title 11" xfId="3361"/>
    <cellStyle name="Title 11 2" xfId="3362"/>
    <cellStyle name="Title 11 3" xfId="3363"/>
    <cellStyle name="Title 12" xfId="3364"/>
    <cellStyle name="Title 12 2" xfId="3365"/>
    <cellStyle name="Title 12 3" xfId="3366"/>
    <cellStyle name="Title 13" xfId="3367"/>
    <cellStyle name="Title 13 2" xfId="3368"/>
    <cellStyle name="Title 13 3" xfId="3369"/>
    <cellStyle name="Title 14" xfId="3370"/>
    <cellStyle name="Title 14 2" xfId="3371"/>
    <cellStyle name="Title 14 3" xfId="3372"/>
    <cellStyle name="Title 15" xfId="3373"/>
    <cellStyle name="Title 15 2" xfId="3374"/>
    <cellStyle name="Title 15 3" xfId="3375"/>
    <cellStyle name="Title 16" xfId="3376"/>
    <cellStyle name="Title 16 2" xfId="3377"/>
    <cellStyle name="Title 16 3" xfId="3378"/>
    <cellStyle name="Title 17" xfId="3379"/>
    <cellStyle name="Title 17 2" xfId="3380"/>
    <cellStyle name="Title 17 3" xfId="3381"/>
    <cellStyle name="Title 18" xfId="3382"/>
    <cellStyle name="Title 18 2" xfId="3383"/>
    <cellStyle name="Title 18 3" xfId="3384"/>
    <cellStyle name="Title 19" xfId="3385"/>
    <cellStyle name="Title 19 2" xfId="3386"/>
    <cellStyle name="Title 19 3" xfId="3387"/>
    <cellStyle name="Title 2" xfId="3388"/>
    <cellStyle name="Title 2 2" xfId="3389"/>
    <cellStyle name="Title 2 3" xfId="3390"/>
    <cellStyle name="Title 20" xfId="3391"/>
    <cellStyle name="Title 20 2" xfId="3392"/>
    <cellStyle name="Title 20 3" xfId="3393"/>
    <cellStyle name="Title 21" xfId="3394"/>
    <cellStyle name="Title 21 2" xfId="3395"/>
    <cellStyle name="Title 21 3" xfId="3396"/>
    <cellStyle name="Title 22" xfId="3397"/>
    <cellStyle name="Title 22 2" xfId="3398"/>
    <cellStyle name="Title 22 3" xfId="3399"/>
    <cellStyle name="Title 23" xfId="3400"/>
    <cellStyle name="Title 23 2" xfId="3401"/>
    <cellStyle name="Title 23 3" xfId="3402"/>
    <cellStyle name="Title 24" xfId="3403"/>
    <cellStyle name="Title 24 2" xfId="3404"/>
    <cellStyle name="Title 24 3" xfId="3405"/>
    <cellStyle name="Title 25" xfId="3406"/>
    <cellStyle name="Title 25 2" xfId="3407"/>
    <cellStyle name="Title 25 3" xfId="3408"/>
    <cellStyle name="Title 26" xfId="3409"/>
    <cellStyle name="Title 26 2" xfId="3410"/>
    <cellStyle name="Title 26 3" xfId="3411"/>
    <cellStyle name="Title 27" xfId="3412"/>
    <cellStyle name="Title 27 2" xfId="3413"/>
    <cellStyle name="Title 27 3" xfId="3414"/>
    <cellStyle name="Title 28" xfId="3415"/>
    <cellStyle name="Title 28 2" xfId="3416"/>
    <cellStyle name="Title 28 3" xfId="3417"/>
    <cellStyle name="Title 29" xfId="3418"/>
    <cellStyle name="Title 29 2" xfId="3419"/>
    <cellStyle name="Title 29 3" xfId="3420"/>
    <cellStyle name="Title 3" xfId="3421"/>
    <cellStyle name="Title 3 2" xfId="3422"/>
    <cellStyle name="Title 3 3" xfId="3423"/>
    <cellStyle name="Title 30" xfId="3424"/>
    <cellStyle name="Title 30 2" xfId="3425"/>
    <cellStyle name="Title 30 3" xfId="3426"/>
    <cellStyle name="Title 31" xfId="3427"/>
    <cellStyle name="Title 31 2" xfId="3428"/>
    <cellStyle name="Title 31 3" xfId="3429"/>
    <cellStyle name="Title 32" xfId="4523"/>
    <cellStyle name="Title 4" xfId="3430"/>
    <cellStyle name="Title 4 2" xfId="3431"/>
    <cellStyle name="Title 4 3" xfId="3432"/>
    <cellStyle name="Title 5" xfId="3433"/>
    <cellStyle name="Title 5 2" xfId="3434"/>
    <cellStyle name="Title 5 3" xfId="3435"/>
    <cellStyle name="Title 6" xfId="3436"/>
    <cellStyle name="Title 6 2" xfId="3437"/>
    <cellStyle name="Title 6 3" xfId="3438"/>
    <cellStyle name="Title 7" xfId="3439"/>
    <cellStyle name="Title 7 2" xfId="3440"/>
    <cellStyle name="Title 7 3" xfId="3441"/>
    <cellStyle name="Title 8" xfId="3442"/>
    <cellStyle name="Title 8 2" xfId="3443"/>
    <cellStyle name="Title 8 3" xfId="3444"/>
    <cellStyle name="Title 9" xfId="3445"/>
    <cellStyle name="Title 9 2" xfId="3446"/>
    <cellStyle name="Title 9 3" xfId="3447"/>
    <cellStyle name="Total 10" xfId="3448"/>
    <cellStyle name="Total 10 2" xfId="3449"/>
    <cellStyle name="Total 10 3" xfId="3450"/>
    <cellStyle name="Total 11" xfId="3451"/>
    <cellStyle name="Total 11 2" xfId="3452"/>
    <cellStyle name="Total 11 3" xfId="3453"/>
    <cellStyle name="Total 12" xfId="3454"/>
    <cellStyle name="Total 12 2" xfId="3455"/>
    <cellStyle name="Total 12 3" xfId="3456"/>
    <cellStyle name="Total 13" xfId="3457"/>
    <cellStyle name="Total 13 2" xfId="3458"/>
    <cellStyle name="Total 13 3" xfId="3459"/>
    <cellStyle name="Total 14" xfId="3460"/>
    <cellStyle name="Total 14 2" xfId="3461"/>
    <cellStyle name="Total 14 3" xfId="3462"/>
    <cellStyle name="Total 15" xfId="3463"/>
    <cellStyle name="Total 15 2" xfId="3464"/>
    <cellStyle name="Total 15 3" xfId="3465"/>
    <cellStyle name="Total 16" xfId="3466"/>
    <cellStyle name="Total 16 2" xfId="3467"/>
    <cellStyle name="Total 16 3" xfId="3468"/>
    <cellStyle name="Total 17" xfId="3469"/>
    <cellStyle name="Total 17 2" xfId="3470"/>
    <cellStyle name="Total 17 3" xfId="3471"/>
    <cellStyle name="Total 18" xfId="3472"/>
    <cellStyle name="Total 18 2" xfId="3473"/>
    <cellStyle name="Total 18 3" xfId="3474"/>
    <cellStyle name="Total 19" xfId="3475"/>
    <cellStyle name="Total 19 2" xfId="3476"/>
    <cellStyle name="Total 19 3" xfId="3477"/>
    <cellStyle name="Total 2" xfId="3478"/>
    <cellStyle name="Total 2 2" xfId="3479"/>
    <cellStyle name="Total 2 3" xfId="3480"/>
    <cellStyle name="Total 20" xfId="3481"/>
    <cellStyle name="Total 20 2" xfId="3482"/>
    <cellStyle name="Total 20 3" xfId="3483"/>
    <cellStyle name="Total 21" xfId="3484"/>
    <cellStyle name="Total 21 2" xfId="3485"/>
    <cellStyle name="Total 21 3" xfId="3486"/>
    <cellStyle name="Total 22" xfId="3487"/>
    <cellStyle name="Total 22 2" xfId="3488"/>
    <cellStyle name="Total 22 3" xfId="3489"/>
    <cellStyle name="Total 23" xfId="3490"/>
    <cellStyle name="Total 23 2" xfId="3491"/>
    <cellStyle name="Total 23 3" xfId="3492"/>
    <cellStyle name="Total 24" xfId="3493"/>
    <cellStyle name="Total 24 2" xfId="3494"/>
    <cellStyle name="Total 24 3" xfId="3495"/>
    <cellStyle name="Total 25" xfId="3496"/>
    <cellStyle name="Total 25 2" xfId="3497"/>
    <cellStyle name="Total 25 3" xfId="3498"/>
    <cellStyle name="Total 26" xfId="3499"/>
    <cellStyle name="Total 26 2" xfId="3500"/>
    <cellStyle name="Total 26 3" xfId="3501"/>
    <cellStyle name="Total 27" xfId="3502"/>
    <cellStyle name="Total 27 2" xfId="3503"/>
    <cellStyle name="Total 27 3" xfId="3504"/>
    <cellStyle name="Total 28" xfId="3505"/>
    <cellStyle name="Total 28 2" xfId="3506"/>
    <cellStyle name="Total 28 3" xfId="3507"/>
    <cellStyle name="Total 29" xfId="3508"/>
    <cellStyle name="Total 29 2" xfId="3509"/>
    <cellStyle name="Total 29 3" xfId="3510"/>
    <cellStyle name="Total 3" xfId="3511"/>
    <cellStyle name="Total 3 2" xfId="3512"/>
    <cellStyle name="Total 3 3" xfId="3513"/>
    <cellStyle name="Total 30" xfId="3514"/>
    <cellStyle name="Total 30 2" xfId="3515"/>
    <cellStyle name="Total 30 3" xfId="3516"/>
    <cellStyle name="Total 31" xfId="3517"/>
    <cellStyle name="Total 31 2" xfId="3518"/>
    <cellStyle name="Total 31 3" xfId="3519"/>
    <cellStyle name="Total 32" xfId="4524"/>
    <cellStyle name="Total 4" xfId="3520"/>
    <cellStyle name="Total 4 2" xfId="3521"/>
    <cellStyle name="Total 4 3" xfId="3522"/>
    <cellStyle name="Total 5" xfId="3523"/>
    <cellStyle name="Total 5 2" xfId="3524"/>
    <cellStyle name="Total 5 3" xfId="3525"/>
    <cellStyle name="Total 6" xfId="3526"/>
    <cellStyle name="Total 6 2" xfId="3527"/>
    <cellStyle name="Total 6 3" xfId="3528"/>
    <cellStyle name="Total 7" xfId="3529"/>
    <cellStyle name="Total 7 2" xfId="3530"/>
    <cellStyle name="Total 7 3" xfId="3531"/>
    <cellStyle name="Total 8" xfId="3532"/>
    <cellStyle name="Total 8 2" xfId="3533"/>
    <cellStyle name="Total 8 3" xfId="3534"/>
    <cellStyle name="Total 9" xfId="3535"/>
    <cellStyle name="Total 9 2" xfId="3536"/>
    <cellStyle name="Total 9 3" xfId="3537"/>
    <cellStyle name="TXT_Thausand_Seprator" xfId="4802"/>
    <cellStyle name="Währung [0]_RESULTS" xfId="3538"/>
    <cellStyle name="Währung_RESULTS" xfId="3539"/>
    <cellStyle name="Warning Text 10" xfId="3540"/>
    <cellStyle name="Warning Text 10 2" xfId="5610"/>
    <cellStyle name="Warning Text 11" xfId="3541"/>
    <cellStyle name="Warning Text 11 2" xfId="5611"/>
    <cellStyle name="Warning Text 12" xfId="3542"/>
    <cellStyle name="Warning Text 12 2" xfId="5612"/>
    <cellStyle name="Warning Text 13" xfId="3543"/>
    <cellStyle name="Warning Text 13 2" xfId="5613"/>
    <cellStyle name="Warning Text 14" xfId="3544"/>
    <cellStyle name="Warning Text 14 2" xfId="5614"/>
    <cellStyle name="Warning Text 15" xfId="3545"/>
    <cellStyle name="Warning Text 15 2" xfId="5615"/>
    <cellStyle name="Warning Text 16" xfId="3546"/>
    <cellStyle name="Warning Text 16 2" xfId="5616"/>
    <cellStyle name="Warning Text 17" xfId="3547"/>
    <cellStyle name="Warning Text 17 2" xfId="5617"/>
    <cellStyle name="Warning Text 18" xfId="3548"/>
    <cellStyle name="Warning Text 18 2" xfId="5618"/>
    <cellStyle name="Warning Text 19" xfId="3549"/>
    <cellStyle name="Warning Text 19 2" xfId="5619"/>
    <cellStyle name="Warning Text 2" xfId="3550"/>
    <cellStyle name="Warning Text 2 2" xfId="3551"/>
    <cellStyle name="Warning Text 20" xfId="3552"/>
    <cellStyle name="Warning Text 20 2" xfId="5620"/>
    <cellStyle name="Warning Text 21" xfId="3553"/>
    <cellStyle name="Warning Text 21 2" xfId="5621"/>
    <cellStyle name="Warning Text 22" xfId="3554"/>
    <cellStyle name="Warning Text 22 2" xfId="5622"/>
    <cellStyle name="Warning Text 23" xfId="3555"/>
    <cellStyle name="Warning Text 23 2" xfId="5623"/>
    <cellStyle name="Warning Text 24" xfId="3556"/>
    <cellStyle name="Warning Text 24 2" xfId="5624"/>
    <cellStyle name="Warning Text 25" xfId="3557"/>
    <cellStyle name="Warning Text 25 2" xfId="5625"/>
    <cellStyle name="Warning Text 26" xfId="3558"/>
    <cellStyle name="Warning Text 26 2" xfId="5626"/>
    <cellStyle name="Warning Text 27" xfId="3559"/>
    <cellStyle name="Warning Text 27 2" xfId="5627"/>
    <cellStyle name="Warning Text 28" xfId="3560"/>
    <cellStyle name="Warning Text 28 2" xfId="5628"/>
    <cellStyle name="Warning Text 29" xfId="3561"/>
    <cellStyle name="Warning Text 29 2" xfId="5629"/>
    <cellStyle name="Warning Text 3" xfId="3562"/>
    <cellStyle name="Warning Text 3 2" xfId="5630"/>
    <cellStyle name="Warning Text 30" xfId="3563"/>
    <cellStyle name="Warning Text 30 2" xfId="5631"/>
    <cellStyle name="Warning Text 31" xfId="3564"/>
    <cellStyle name="Warning Text 31 2" xfId="5632"/>
    <cellStyle name="Warning Text 4" xfId="3565"/>
    <cellStyle name="Warning Text 4 2" xfId="5633"/>
    <cellStyle name="Warning Text 5" xfId="3566"/>
    <cellStyle name="Warning Text 5 2" xfId="5634"/>
    <cellStyle name="Warning Text 6" xfId="3567"/>
    <cellStyle name="Warning Text 6 2" xfId="5635"/>
    <cellStyle name="Warning Text 7" xfId="3568"/>
    <cellStyle name="Warning Text 7 2" xfId="5636"/>
    <cellStyle name="Warning Text 8" xfId="3569"/>
    <cellStyle name="Warning Text 8 2" xfId="5637"/>
    <cellStyle name="Warning Text 9" xfId="3570"/>
    <cellStyle name="Warning Text 9 2" xfId="5638"/>
    <cellStyle name="똿뗦먛귟 [0.00]_PRODUCT DETAIL Q1" xfId="3571"/>
    <cellStyle name="똿뗦먛귟_PRODUCT DETAIL Q1" xfId="3572"/>
    <cellStyle name="믅됞 [0.00]_PRODUCT DETAIL Q1" xfId="3573"/>
    <cellStyle name="믅됞_PRODUCT DETAIL Q1" xfId="3574"/>
    <cellStyle name="백분율_HOBONG" xfId="3575"/>
    <cellStyle name="뷭?_BOOKSHIP" xfId="3576"/>
    <cellStyle name="콤마 [0]_1202" xfId="3577"/>
    <cellStyle name="콤마_1202" xfId="3578"/>
    <cellStyle name="통화 [0]_1202" xfId="3579"/>
    <cellStyle name="통화_1202" xfId="3580"/>
    <cellStyle name="표준_(정보부문)월별인원계획" xfId="3581"/>
  </cellStyles>
  <dxfs count="0"/>
  <tableStyles count="0" defaultTableStyle="TableStyleMedium9" defaultPivotStyle="PivotStyleLight16"/>
  <colors>
    <mruColors>
      <color rgb="FFFFFF00"/>
      <color rgb="FFFFFFCC"/>
      <color rgb="FFFC68E0"/>
      <color rgb="FFCC04A6"/>
    </mruColors>
  </colors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0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5.xml"/><Relationship Id="rId42" Type="http://schemas.openxmlformats.org/officeDocument/2006/relationships/externalLink" Target="externalLinks/externalLink13.xml"/><Relationship Id="rId47" Type="http://schemas.openxmlformats.org/officeDocument/2006/relationships/externalLink" Target="externalLinks/externalLink18.xml"/><Relationship Id="rId50" Type="http://schemas.openxmlformats.org/officeDocument/2006/relationships/externalLink" Target="externalLinks/externalLink21.xml"/><Relationship Id="rId55" Type="http://schemas.openxmlformats.org/officeDocument/2006/relationships/externalLink" Target="externalLinks/externalLink26.xml"/><Relationship Id="rId63" Type="http://schemas.openxmlformats.org/officeDocument/2006/relationships/externalLink" Target="externalLinks/externalLink34.xml"/><Relationship Id="rId68" Type="http://schemas.openxmlformats.org/officeDocument/2006/relationships/externalLink" Target="externalLinks/externalLink39.xml"/><Relationship Id="rId76" Type="http://schemas.openxmlformats.org/officeDocument/2006/relationships/externalLink" Target="externalLinks/externalLink47.xml"/><Relationship Id="rId84" Type="http://schemas.openxmlformats.org/officeDocument/2006/relationships/externalLink" Target="externalLinks/externalLink55.xml"/><Relationship Id="rId89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3.xml"/><Relationship Id="rId37" Type="http://schemas.openxmlformats.org/officeDocument/2006/relationships/externalLink" Target="externalLinks/externalLink8.xml"/><Relationship Id="rId40" Type="http://schemas.openxmlformats.org/officeDocument/2006/relationships/externalLink" Target="externalLinks/externalLink11.xml"/><Relationship Id="rId45" Type="http://schemas.openxmlformats.org/officeDocument/2006/relationships/externalLink" Target="externalLinks/externalLink16.xml"/><Relationship Id="rId53" Type="http://schemas.openxmlformats.org/officeDocument/2006/relationships/externalLink" Target="externalLinks/externalLink24.xml"/><Relationship Id="rId58" Type="http://schemas.openxmlformats.org/officeDocument/2006/relationships/externalLink" Target="externalLinks/externalLink29.xml"/><Relationship Id="rId66" Type="http://schemas.openxmlformats.org/officeDocument/2006/relationships/externalLink" Target="externalLinks/externalLink37.xml"/><Relationship Id="rId74" Type="http://schemas.openxmlformats.org/officeDocument/2006/relationships/externalLink" Target="externalLinks/externalLink45.xml"/><Relationship Id="rId79" Type="http://schemas.openxmlformats.org/officeDocument/2006/relationships/externalLink" Target="externalLinks/externalLink50.xml"/><Relationship Id="rId87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32.xml"/><Relationship Id="rId82" Type="http://schemas.openxmlformats.org/officeDocument/2006/relationships/externalLink" Target="externalLinks/externalLink53.xml"/><Relationship Id="rId90" Type="http://schemas.openxmlformats.org/officeDocument/2006/relationships/calcChain" Target="calcChain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externalLink" Target="externalLinks/externalLink6.xml"/><Relationship Id="rId43" Type="http://schemas.openxmlformats.org/officeDocument/2006/relationships/externalLink" Target="externalLinks/externalLink14.xml"/><Relationship Id="rId48" Type="http://schemas.openxmlformats.org/officeDocument/2006/relationships/externalLink" Target="externalLinks/externalLink19.xml"/><Relationship Id="rId56" Type="http://schemas.openxmlformats.org/officeDocument/2006/relationships/externalLink" Target="externalLinks/externalLink27.xml"/><Relationship Id="rId64" Type="http://schemas.openxmlformats.org/officeDocument/2006/relationships/externalLink" Target="externalLinks/externalLink35.xml"/><Relationship Id="rId69" Type="http://schemas.openxmlformats.org/officeDocument/2006/relationships/externalLink" Target="externalLinks/externalLink40.xml"/><Relationship Id="rId77" Type="http://schemas.openxmlformats.org/officeDocument/2006/relationships/externalLink" Target="externalLinks/externalLink48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2.xml"/><Relationship Id="rId72" Type="http://schemas.openxmlformats.org/officeDocument/2006/relationships/externalLink" Target="externalLinks/externalLink43.xml"/><Relationship Id="rId80" Type="http://schemas.openxmlformats.org/officeDocument/2006/relationships/externalLink" Target="externalLinks/externalLink51.xml"/><Relationship Id="rId85" Type="http://schemas.openxmlformats.org/officeDocument/2006/relationships/externalLink" Target="externalLinks/externalLink56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4.xml"/><Relationship Id="rId38" Type="http://schemas.openxmlformats.org/officeDocument/2006/relationships/externalLink" Target="externalLinks/externalLink9.xml"/><Relationship Id="rId46" Type="http://schemas.openxmlformats.org/officeDocument/2006/relationships/externalLink" Target="externalLinks/externalLink17.xml"/><Relationship Id="rId59" Type="http://schemas.openxmlformats.org/officeDocument/2006/relationships/externalLink" Target="externalLinks/externalLink30.xml"/><Relationship Id="rId67" Type="http://schemas.openxmlformats.org/officeDocument/2006/relationships/externalLink" Target="externalLinks/externalLink38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2.xml"/><Relationship Id="rId54" Type="http://schemas.openxmlformats.org/officeDocument/2006/relationships/externalLink" Target="externalLinks/externalLink25.xml"/><Relationship Id="rId62" Type="http://schemas.openxmlformats.org/officeDocument/2006/relationships/externalLink" Target="externalLinks/externalLink33.xml"/><Relationship Id="rId70" Type="http://schemas.openxmlformats.org/officeDocument/2006/relationships/externalLink" Target="externalLinks/externalLink41.xml"/><Relationship Id="rId75" Type="http://schemas.openxmlformats.org/officeDocument/2006/relationships/externalLink" Target="externalLinks/externalLink46.xml"/><Relationship Id="rId83" Type="http://schemas.openxmlformats.org/officeDocument/2006/relationships/externalLink" Target="externalLinks/externalLink54.xml"/><Relationship Id="rId88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7.xml"/><Relationship Id="rId49" Type="http://schemas.openxmlformats.org/officeDocument/2006/relationships/externalLink" Target="externalLinks/externalLink20.xml"/><Relationship Id="rId57" Type="http://schemas.openxmlformats.org/officeDocument/2006/relationships/externalLink" Target="externalLinks/externalLink28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2.xml"/><Relationship Id="rId44" Type="http://schemas.openxmlformats.org/officeDocument/2006/relationships/externalLink" Target="externalLinks/externalLink15.xml"/><Relationship Id="rId52" Type="http://schemas.openxmlformats.org/officeDocument/2006/relationships/externalLink" Target="externalLinks/externalLink23.xml"/><Relationship Id="rId60" Type="http://schemas.openxmlformats.org/officeDocument/2006/relationships/externalLink" Target="externalLinks/externalLink31.xml"/><Relationship Id="rId65" Type="http://schemas.openxmlformats.org/officeDocument/2006/relationships/externalLink" Target="externalLinks/externalLink36.xml"/><Relationship Id="rId73" Type="http://schemas.openxmlformats.org/officeDocument/2006/relationships/externalLink" Target="externalLinks/externalLink44.xml"/><Relationship Id="rId78" Type="http://schemas.openxmlformats.org/officeDocument/2006/relationships/externalLink" Target="externalLinks/externalLink49.xml"/><Relationship Id="rId81" Type="http://schemas.openxmlformats.org/officeDocument/2006/relationships/externalLink" Target="externalLinks/externalLink52.xml"/><Relationship Id="rId86" Type="http://schemas.openxmlformats.org/officeDocument/2006/relationships/externalLink" Target="externalLinks/externalLink57.xml"/></Relationships>
</file>

<file path=xl/activeX/activeX1.xml><?xml version="1.0" encoding="utf-8"?>
<ax:ocx xmlns:ax="http://schemas.microsoft.com/office/2006/activeX" xmlns:r="http://schemas.openxmlformats.org/officeDocument/2006/relationships" ax:classid="{D7053240-CE69-11CD-A777-00DD01143C57}">
  <ax:ocxPr ax:name="Caption" ax:value="Fill Values"/>
  <ax:ocxPr ax:name="Size" ax:value="3387;820"/>
  <ax:ocxPr ax:name="FontName" ax:value="Calibri"/>
  <ax:ocxPr ax:name="FontHeight" ax:value="225"/>
  <ax:ocxPr ax:name="FontCharSet" ax:value="0"/>
  <ax:ocxPr ax:name="FontPitchAndFamily" ax:value="2"/>
  <ax:ocxPr ax:name="ParagraphAlign" ax:value="3"/>
</ax:ocx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il.nic.in/Copy%20of%20Budget%20%2009-10%20Final%20%2019_02_09%20SPO%20on%20Gcpe/Bhavnagar/Ahmedabad_Approved_08-09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Amita/Appraisal/Appraisal%202010-11/Mizoram/Proposal/Standart%20Table%20&amp;%20Costing%20-%20Mizoram/Amita/Gujarat/Copy%20of%20Budget%20%2009-10%20Final%20%2019_02_09%20SPO%20on%20Gcpe/Bhavnagar/Ahmedabad_Approved_08-09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K/Desktop/Costing%20of%20District/planning%20start%202014-15/Copy%20of%20Budget%20%2009-10%20Final%20%2019_02_09%20SPO%20on%20Gcpe/Bhavnagar/Ahmedabad_Approved_08-09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KSR/Desktop/planning%20start%202014-15/Copy%20of%20Budget%20%2009-10%20Final%20%2019_02_09%20SPO%20on%20Gcpe/Bhavnagar/Ahmedabad_Approved_08-09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mita\Appraisal\Appraisal%202010-11\Mizoram\Proposal\Standart%20Table%20&amp;%20Costing%20-%20Mizoram\Amita\Gujarat\Copy%20of%20Budget%20%2009-10%20Final%20%2019_02_09%20SPO%20on%20Gcpe\Bhavnagar\Ahmedabad_Approved_08-09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Roma/Appraisal/Appraisal%202014-15/Uttarakhand/Copy%20of%20Budget%20%2009-10%20Final%20%2019_02_09%20SPO%20on%20Gcpe/Bhavnagar/Ahmedabad_Approved_08-09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or/Desktop/Documents%20and%20Settings/KSR/Desktop/planning%20start%202014-15/Users/HP/Downloads/Copy%20of%20Budget%20%2009-10%20Final%20%2019_02_09%20SPO%20on%20Gcpe/Bhavnagar/Ahmedabad_Approved_08-09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K/Desktop/Costing%20of%20District/Documents%20and%20Settings/KSR/Desktop/planning%20start%202014-15/Users/HP/Downloads/Copy%20of%20Budget%20%2009-10%20Final%20%2019_02_09%20SPO%20on%20Gcpe/Bhavnagar/Ahmedabad_Approved_08-09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K/Desktop/Costing%20of%20District/planning%20start%202014-15/Users/HP/Downloads/Copy%20of%20Budget%20%2009-10%20Final%20%2019_02_09%20SPO%20on%20Gcpe/Bhavnagar/Ahmedabad_Approved_08-09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OGITA/Desktop/Roma/Appraisal/Appraisal%202014-15/Uttarakhand/Copy%20of%20Budget%20%2009-10%20Final%20%2019_02_09%20SPO%20on%20Gcpe/Bhavnagar/Ahmedabad_Approved_08-09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/Downloads/Copy%20of%20Budget%20%2009-10%20Final%20%2019_02_09%20SPO%20on%20Gcpe/Bhavnagar/Ahmedabad_Approved_08-0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bas/Desktop/Districtwise%20AWP&amp;B/Almora/Copy%20of%20Budget%20%2009-10%20Final%20%2019_02_09%20SPO%20on%20Gcpe/Bhavnagar/Ahmedabad_Approved_08-09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su\resu\EFA\JRM_New_Folder\UEE-NOV-2004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KSR/Desktop/planning%20start%202014-15/Users/HP/Downloads/Roma/Appraisal/Appraisal%202012-13/Goa%202012-13/post%20PAB/census2006/census2006/census2005/comat%20reports/SSA%20Districtwise%20Reason%20for%20Out%20of%20School%20(NEW)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AWP&amp;B%202016%20-%2017%20as%20on%209-3-16/State%20Wise%20Costing/Andhra%20Pradesh%20AWP&amp;B%202016-17/census2006/census2006/census2005/comat%20reports/SSA%20Districtwise%20Reason%20for%20Out%20of%20School%20(NEW)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2016/SSA%20Guidelines/Annexures%20for%20Appraisals%202016-17/census2006/census2006/census2005/comat%20reports/SSA%20Districtwise%20Reason%20for%20Out%20of%20School%20(NEW)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census2006/census2006/census2005/comat%20reports/SSA%20Districtwise%20Reason%20for%20Out%20of%20School%20(NEW)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K/Desktop/Costing%20of%20District/planning%20start%202014-15/Roma/Appraisal/Appraisal%202012-13/Goa%202012-13/post%20PAB/census2006/census2006/census2005/comat%20reports/SSA%20Districtwise%20Reason%20for%20Out%20of%20School%20(NEW)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KSR/Desktop/planning%20start%202014-15/Roma/Appraisal/Appraisal%202012-13/Goa%202012-13/post%20PAB/census2006/census2006/census2005/comat%20reports/SSA%20Districtwise%20Reason%20for%20Out%20of%20School%20(NEW)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Annual%20Work%20Plan%20&amp;%20Budget%20SSA/AWP&amp;B%202015-16/Roma/Appraisal/Appraisal%202012-13/Goa%202012-13/post%20PAB/census2006/census2006/census2005/comat%20reports/SSA%20Districtwise%20Reason%20for%20Out%20of%20School%20(NEW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40\Annual%20Work%20Plan%20&amp;%20Budget%20SSA\AWP&amp;B%202015-16\Roma\Appraisal\Appraisal%202012-13\Goa%202012-13\post%20PAB\census2006\census2006\census2005\comat%20reports\SSA%20Districtwise%20Reason%20for%20Out%20of%20School%20(NEW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il.nic.in/uwc/webmail/attach/Civil/Final%20ACR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Copy%20of%20Budget%20%2009-10%20Final%20%2019_02_09%20SPO%20on%20Gcpe/Bhavnagar/Ahmedabad_Approved_08-09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il.nic.in/uwc/webmail/attach/Raw%20Material/Innovation%20shee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bas/Desktop/Districtwise%20AWP&amp;B/Almora/EFA/JRM_New_Folder/UEE-NOV-2004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EFA/JRM_New_Folder/UEE-NOV-2004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40\EFA\JRM_New_Folder\UEE-NOV-2004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bas/Desktop/Districtwise%20AWP&amp;B/Pauri/EFA/JRM_New_Folder/UEE-NOV-2004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ssa-final-files/Approved-AWPs/SSA-AWP2011-12/AWP&amp;B2011-12%20PAB%20Approved-Final/AWP-09-10-after%20delhi-final/AWP-09-10-Table-MM-CALC/EFA/JRM_New_Folder/UEE-NOV-2004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40\ssa-final-files\Approved-AWPs\SSA-AWP2011-12\AWP&amp;B2011-12%20PAB%20Approved-Final\AWP-09-10-after%20delhi-final\AWP-09-10-Table-MM-CALC\EFA\JRM_New_Folder\UEE-NOV-2004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Roma/Appraisal/Appraisal%202012-13/Goa%202012-13/post%20PAB/census2006/census2006/census2005/comat%20reports/SSA%20Districtwise%20Reason%20for%20Out%20of%20School%20(NEW)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su\resu\EFA\JRM_New_Folder\UEE-Oct-2004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ssa-final-files/Approved-AWPs/SSA-AWP2011-12/AWP&amp;B2011-12%20PAB%20Approved-Final/MP%20State%20AWP_GOI%20TABLES%202011-12-Edcil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opy%20of%20Budget%20%2009-10%20Final%20%2019_02_09%20SPO%20on%20Gcpe\Bhavnagar\Ahmedabad_Approved_08-09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40\ssa-final-files\Approved-AWPs\SSA-AWP2011-12\AWP&amp;B2011-12%20PAB%20Approved-Final\MP%20State%20AWP_GOI%20TABLES%202011-12-Edcil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KSR/Desktop/planning%20start%202014-15/Users/HP/Downloads/Users/SMGUPT~1/AppData/Local/Temp/Rar$DI03.559/Users/SMGUPT~1/AppData/Local/Temp/Rar$DI00.347/Kalpnamam%20pendrive%20data/HARYANA%2009-10-tarun/budgetory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AWP&amp;B%202016%20-%2017%20as%20on%209-3-16/State%20Wise%20Costing/Andhra%20Pradesh%20AWP&amp;B%202016-17/Users/Ram/Desktop/AWP&amp;B%202011-12/budgetory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2016/SSA%20Guidelines/Annexures%20for%20Appraisals%202016-17/Users/Ram/Desktop/AWP&amp;B%202011-12/budgetory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m/Desktop/AWP&amp;B%202011-12/budgetory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K/Desktop/Costing%20of%20District/planning%20start%202014-15/Users/SMGUPT~1/AppData/Local/Temp/Rar$DI03.559/Users/SMGUPT~1/AppData/Local/Temp/Rar$DI00.347/Kalpnamam%20pendrive%20data/HARYANA%2009-10-tarun/budgetory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KSR/Desktop/planning%20start%202014-15/Users/SMGUPT~1/AppData/Local/Temp/Rar$DI03.559/Users/SMGUPT~1/AppData/Local/Temp/Rar$DI00.347/Kalpnamam%20pendrive%20data/HARYANA%2009-10-tarun/budgetory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ode4parkash\c\WINDOWS\Desktop\civilworks%20adcil%20team\My%20Documents\ESTLDLAB_R0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bas/Desktop/Districtwise%20AWP&amp;B/Bageshwar/SSA%20Costing%20sheet%20Bageshwar%20Uttarakhand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bas/Desktop/Districtwise%20AWP&amp;B/Chamoli/SSA%20Costing%20sheet%20%20Chamoli%202017-18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bas/Desktop/Districtwise%20AWP&amp;B/Dehradun/Copy%20of%20Budget%20%2009-10%20Final%20%2019_02_09%20SPO%20on%20Gcpe/Bhavnagar/Ahmedabad_Approved_08-09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bas/Desktop/Districtwise%20AWP&amp;B/Haridwar/Information%20for%20PPT/Wingwise%20Progress%20of%202016-17%20and%20Praposal%20for%202017-18%20(21.02.2017)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bas/Desktop/Districtwise%20AWP&amp;B/Nainital/SSA%20Costing%20sheet%20Uttarakhand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bas/Desktop/Districtwise%20AWP&amp;B/Pithoragarh/Pithoragarh%20SSA%20Costing%20sheet%20Uttarakhand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bas/Desktop/Districtwise%20AWP&amp;B/Rudraprayag/SSA%20Costing%20sheet%20Uttarakhand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AWPB-2017-18-10-2-2017/AWP&amp;B-2017-18-31-1-2017-6.04p.m/Goa-2017-18-6-3-2017-5.45pm/Goa%20Costing-2017-18-7-3-2017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SSA%20approval/SSA%20approvals%202016-17-24-8-2016/SSA%20Approval%202016-17-7-11-2016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AWPB-2017-18-10-2-2017/14th%20FC%20Additional%20Funds%20Allocation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AWP&amp;B%202017-18/AWPB-2017-18/AWP&amp;B-2017-18/Gujarat-2017-18/Costing-2016-17-Gujarat/Gujarat%20Costing%20Sheet-2016-17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ishal/Downloads/Costing%20Districtwise/Copy%20of%20Budget%20%2009-10%20Final%20%2019_02_09%20SPO%20on%20Gcpe/Bhavnagar/Ahmedabad_Approved_08-09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OGITA/Desktop/Copy%20of%20Budget%20%2009-10%20Final%20%2019_02_09%20SPO%20on%20Gcpe/Bhavnagar/Ahmedabad_Approved_08-0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KSR/Desktop/planning%20start%202014-15/Users/HP/Downloads/Copy%20of%20Budget%20%2009-10%20Final%20%2019_02_09%20SPO%20on%20Gcpe/Bhavnagar/Ahmedabad_Approved_08-09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or/Desktop/Documents%20and%20Settings/KSR/Desktop/planning%20start%202014-15/Copy%20of%20Budget%20%2009-10%20Final%20%2019_02_09%20SPO%20on%20Gcpe/Bhavnagar/Ahmedabad_Approved_08-09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sa"/>
      <sheetName val="Npegel"/>
      <sheetName val="Kgbv"/>
    </sheetNames>
    <sheetDataSet>
      <sheetData sheetId="0" refreshError="1"/>
      <sheetData sheetId="1"/>
      <sheetData sheetId="2">
        <row r="1">
          <cell r="A1" t="str">
            <v xml:space="preserve"> District: Ahmedabad -State :Gujarat</v>
          </cell>
        </row>
        <row r="2">
          <cell r="A2" t="str">
            <v>Kasturba Gandhi Balika Vidhyalaya</v>
          </cell>
        </row>
        <row r="3">
          <cell r="A3" t="str">
            <v>2008-09</v>
          </cell>
        </row>
        <row r="5">
          <cell r="A5" t="str">
            <v>Sr.No.</v>
          </cell>
          <cell r="B5" t="str">
            <v>Item of Expenditure</v>
          </cell>
        </row>
        <row r="8">
          <cell r="B8" t="str">
            <v>Non-Recurring</v>
          </cell>
        </row>
        <row r="9">
          <cell r="A9">
            <v>1</v>
          </cell>
          <cell r="B9" t="str">
            <v>Building, Boundary Wall, Boring, Handpump, Electricity</v>
          </cell>
        </row>
        <row r="10">
          <cell r="A10">
            <v>2</v>
          </cell>
          <cell r="B10" t="str">
            <v>Furniture /Eqipment incliding kitchen equipment</v>
          </cell>
        </row>
        <row r="11">
          <cell r="A11">
            <v>3</v>
          </cell>
          <cell r="B11" t="str">
            <v>Teaching learining material and eqipment including library books</v>
          </cell>
        </row>
        <row r="12">
          <cell r="A12">
            <v>4</v>
          </cell>
          <cell r="B12" t="str">
            <v>Bedding</v>
          </cell>
        </row>
        <row r="13">
          <cell r="B13" t="str">
            <v>Total</v>
          </cell>
        </row>
        <row r="14">
          <cell r="B14" t="str">
            <v>Recurring Costs per annum</v>
          </cell>
        </row>
        <row r="15">
          <cell r="A15">
            <v>1</v>
          </cell>
          <cell r="B15" t="str">
            <v>Maintenance per trainee per month @ Rs 750 /-</v>
          </cell>
        </row>
        <row r="16">
          <cell r="A16">
            <v>2</v>
          </cell>
          <cell r="B16" t="str">
            <v>Rent of KGBV -ALS</v>
          </cell>
        </row>
        <row r="17">
          <cell r="A17">
            <v>3</v>
          </cell>
          <cell r="B17" t="str">
            <v>Stipend for trainees per month @ Rs 50 /-</v>
          </cell>
        </row>
        <row r="18">
          <cell r="A18">
            <v>4</v>
          </cell>
          <cell r="B18" t="str">
            <v>Suppl TLM stationary and other  Educational matorial @ Rs 50/- per month</v>
          </cell>
        </row>
        <row r="19">
          <cell r="A19">
            <v>5</v>
          </cell>
          <cell r="B19" t="str">
            <v>Examination Fee</v>
          </cell>
        </row>
        <row r="20">
          <cell r="A20">
            <v>6</v>
          </cell>
          <cell r="B20" t="str">
            <v>Salaries</v>
          </cell>
        </row>
        <row r="21">
          <cell r="B21" t="str">
            <v>(1) warden</v>
          </cell>
        </row>
        <row r="22">
          <cell r="B22" t="str">
            <v>(2) Support staff – (Accoutant / Assistant / Peon / Chokidar / Cook / Kitchan Exp / Catring Exp)</v>
          </cell>
        </row>
        <row r="23">
          <cell r="B23" t="str">
            <v>(3) Part time teachers</v>
          </cell>
        </row>
        <row r="24">
          <cell r="B24" t="str">
            <v>(4) Full time teachers</v>
          </cell>
        </row>
        <row r="25">
          <cell r="A25">
            <v>7</v>
          </cell>
          <cell r="B25" t="str">
            <v>Vocational training/Specific skill training</v>
          </cell>
        </row>
        <row r="26">
          <cell r="A26">
            <v>8</v>
          </cell>
          <cell r="B26" t="str">
            <v>Electricity/Water charges</v>
          </cell>
        </row>
        <row r="27">
          <cell r="A27">
            <v>9</v>
          </cell>
          <cell r="B27" t="str">
            <v>Medical care/Contingency@Rs. 750/- per child</v>
          </cell>
        </row>
        <row r="28">
          <cell r="B28" t="str">
            <v>Contingencies @ Rs 2000/- Per month</v>
          </cell>
        </row>
        <row r="29">
          <cell r="A29">
            <v>10</v>
          </cell>
          <cell r="B29" t="str">
            <v>Miscellnious including maintenance</v>
          </cell>
        </row>
        <row r="30">
          <cell r="A30">
            <v>11</v>
          </cell>
          <cell r="B30" t="str">
            <v>Preparatory camps</v>
          </cell>
        </row>
        <row r="31">
          <cell r="A31">
            <v>12</v>
          </cell>
          <cell r="B31" t="str">
            <v>PTAs/School Functions</v>
          </cell>
        </row>
        <row r="32">
          <cell r="A32">
            <v>13</v>
          </cell>
          <cell r="B32" t="str">
            <v>Capacity Building</v>
          </cell>
        </row>
        <row r="33">
          <cell r="B33" t="str">
            <v>Total</v>
          </cell>
        </row>
        <row r="34">
          <cell r="B34" t="str">
            <v>Grand Total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ssa"/>
      <sheetName val="Npegel"/>
      <sheetName val="Kgbv"/>
    </sheetNames>
    <sheetDataSet>
      <sheetData sheetId="0" refreshError="1"/>
      <sheetData sheetId="1"/>
      <sheetData sheetId="2">
        <row r="1">
          <cell r="A1" t="str">
            <v xml:space="preserve"> District: Ahmedabad -State :Gujarat</v>
          </cell>
        </row>
        <row r="2">
          <cell r="A2" t="str">
            <v>Kasturba Gandhi Balika Vidhyalaya</v>
          </cell>
        </row>
        <row r="3">
          <cell r="A3" t="str">
            <v>2008-09</v>
          </cell>
        </row>
        <row r="5">
          <cell r="A5" t="str">
            <v>Sr.No.</v>
          </cell>
          <cell r="B5" t="str">
            <v>Item of Expenditure</v>
          </cell>
        </row>
        <row r="8">
          <cell r="B8" t="str">
            <v>Non-Recurring</v>
          </cell>
        </row>
        <row r="9">
          <cell r="A9">
            <v>1</v>
          </cell>
          <cell r="B9" t="str">
            <v>Building, Boundary Wall, Boring, Handpump, Electricity</v>
          </cell>
        </row>
        <row r="10">
          <cell r="A10">
            <v>2</v>
          </cell>
          <cell r="B10" t="str">
            <v>Furniture /Eqipment incliding kitchen equipment</v>
          </cell>
        </row>
        <row r="11">
          <cell r="A11">
            <v>3</v>
          </cell>
          <cell r="B11" t="str">
            <v>Teaching learining material and eqipment including library books</v>
          </cell>
        </row>
        <row r="12">
          <cell r="A12">
            <v>4</v>
          </cell>
          <cell r="B12" t="str">
            <v>Bedding</v>
          </cell>
        </row>
        <row r="13">
          <cell r="B13" t="str">
            <v>Total</v>
          </cell>
        </row>
        <row r="14">
          <cell r="B14" t="str">
            <v>Recurring Costs per annum</v>
          </cell>
        </row>
        <row r="15">
          <cell r="A15">
            <v>1</v>
          </cell>
          <cell r="B15" t="str">
            <v>Maintenance per trainee per month @ Rs 750 /-</v>
          </cell>
        </row>
        <row r="16">
          <cell r="A16">
            <v>2</v>
          </cell>
          <cell r="B16" t="str">
            <v>Rent of KGBV -ALS</v>
          </cell>
        </row>
        <row r="17">
          <cell r="A17">
            <v>3</v>
          </cell>
          <cell r="B17" t="str">
            <v>Stipend for trainees per month @ Rs 50 /-</v>
          </cell>
        </row>
        <row r="18">
          <cell r="A18">
            <v>4</v>
          </cell>
          <cell r="B18" t="str">
            <v>Suppl TLM stationary and other  Educational matorial @ Rs 50/- per month</v>
          </cell>
        </row>
        <row r="19">
          <cell r="A19">
            <v>5</v>
          </cell>
          <cell r="B19" t="str">
            <v>Examination Fee</v>
          </cell>
        </row>
        <row r="20">
          <cell r="A20">
            <v>6</v>
          </cell>
          <cell r="B20" t="str">
            <v>Salaries</v>
          </cell>
        </row>
        <row r="21">
          <cell r="B21" t="str">
            <v>(1) warden</v>
          </cell>
        </row>
        <row r="22">
          <cell r="B22" t="str">
            <v>(2) Support staff – (Accoutant / Assistant / Peon / Chokidar / Cook / Kitchan Exp / Catring Exp)</v>
          </cell>
        </row>
        <row r="23">
          <cell r="B23" t="str">
            <v>(3) Part time teachers</v>
          </cell>
        </row>
        <row r="24">
          <cell r="B24" t="str">
            <v>(4) Full time teachers</v>
          </cell>
        </row>
        <row r="25">
          <cell r="A25">
            <v>7</v>
          </cell>
          <cell r="B25" t="str">
            <v>Vocational training/Specific skill training</v>
          </cell>
        </row>
        <row r="26">
          <cell r="A26">
            <v>8</v>
          </cell>
          <cell r="B26" t="str">
            <v>Electricity/Water charges</v>
          </cell>
        </row>
        <row r="27">
          <cell r="A27">
            <v>9</v>
          </cell>
          <cell r="B27" t="str">
            <v>Medical care/Contingency@Rs. 750/- per child</v>
          </cell>
        </row>
        <row r="28">
          <cell r="B28" t="str">
            <v>Contingencies @ Rs 2000/- Per month</v>
          </cell>
        </row>
        <row r="29">
          <cell r="A29">
            <v>10</v>
          </cell>
          <cell r="B29" t="str">
            <v>Miscellnious including maintenance</v>
          </cell>
        </row>
        <row r="30">
          <cell r="A30">
            <v>11</v>
          </cell>
          <cell r="B30" t="str">
            <v>Preparatory camps</v>
          </cell>
        </row>
        <row r="31">
          <cell r="A31">
            <v>12</v>
          </cell>
          <cell r="B31" t="str">
            <v>PTAs/School Functions</v>
          </cell>
        </row>
        <row r="32">
          <cell r="A32">
            <v>13</v>
          </cell>
          <cell r="B32" t="str">
            <v>Capacity Building</v>
          </cell>
        </row>
        <row r="33">
          <cell r="B33" t="str">
            <v>Total</v>
          </cell>
        </row>
        <row r="34">
          <cell r="B34" t="str">
            <v>Grand Total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ssa"/>
      <sheetName val="Npegel"/>
      <sheetName val="Kgbv"/>
    </sheetNames>
    <sheetDataSet>
      <sheetData sheetId="0" refreshError="1"/>
      <sheetData sheetId="1"/>
      <sheetData sheetId="2">
        <row r="1">
          <cell r="A1" t="str">
            <v xml:space="preserve"> District: Ahmedabad -State :Gujarat</v>
          </cell>
        </row>
        <row r="2">
          <cell r="A2" t="str">
            <v>Kasturba Gandhi Balika Vidhyalaya</v>
          </cell>
        </row>
        <row r="3">
          <cell r="A3" t="str">
            <v>2008-09</v>
          </cell>
        </row>
        <row r="5">
          <cell r="A5" t="str">
            <v>Sr.No.</v>
          </cell>
          <cell r="B5" t="str">
            <v>Item of Expenditure</v>
          </cell>
        </row>
        <row r="8">
          <cell r="B8" t="str">
            <v>Non-Recurring</v>
          </cell>
        </row>
        <row r="9">
          <cell r="A9">
            <v>1</v>
          </cell>
          <cell r="B9" t="str">
            <v>Building, Boundary Wall, Boring, Handpump, Electricity</v>
          </cell>
        </row>
        <row r="10">
          <cell r="A10">
            <v>2</v>
          </cell>
          <cell r="B10" t="str">
            <v>Furniture /Eqipment incliding kitchen equipment</v>
          </cell>
        </row>
        <row r="11">
          <cell r="A11">
            <v>3</v>
          </cell>
          <cell r="B11" t="str">
            <v>Teaching learining material and eqipment including library books</v>
          </cell>
        </row>
        <row r="12">
          <cell r="A12">
            <v>4</v>
          </cell>
          <cell r="B12" t="str">
            <v>Bedding</v>
          </cell>
        </row>
        <row r="13">
          <cell r="B13" t="str">
            <v>Total</v>
          </cell>
        </row>
        <row r="14">
          <cell r="B14" t="str">
            <v>Recurring Costs per annum</v>
          </cell>
        </row>
        <row r="15">
          <cell r="A15">
            <v>1</v>
          </cell>
          <cell r="B15" t="str">
            <v>Maintenance per trainee per month @ Rs 750 /-</v>
          </cell>
        </row>
        <row r="16">
          <cell r="A16">
            <v>2</v>
          </cell>
          <cell r="B16" t="str">
            <v>Rent of KGBV -ALS</v>
          </cell>
        </row>
        <row r="17">
          <cell r="A17">
            <v>3</v>
          </cell>
          <cell r="B17" t="str">
            <v>Stipend for trainees per month @ Rs 50 /-</v>
          </cell>
        </row>
        <row r="18">
          <cell r="A18">
            <v>4</v>
          </cell>
          <cell r="B18" t="str">
            <v>Suppl TLM stationary and other  Educational matorial @ Rs 50/- per month</v>
          </cell>
        </row>
        <row r="19">
          <cell r="A19">
            <v>5</v>
          </cell>
          <cell r="B19" t="str">
            <v>Examination Fee</v>
          </cell>
        </row>
        <row r="20">
          <cell r="A20">
            <v>6</v>
          </cell>
          <cell r="B20" t="str">
            <v>Salaries</v>
          </cell>
        </row>
        <row r="21">
          <cell r="B21" t="str">
            <v>(1) warden</v>
          </cell>
        </row>
        <row r="22">
          <cell r="B22" t="str">
            <v>(2) Support staff – (Accoutant / Assistant / Peon / Chokidar / Cook / Kitchan Exp / Catring Exp)</v>
          </cell>
        </row>
        <row r="23">
          <cell r="B23" t="str">
            <v>(3) Part time teachers</v>
          </cell>
        </row>
        <row r="24">
          <cell r="B24" t="str">
            <v>(4) Full time teachers</v>
          </cell>
        </row>
        <row r="25">
          <cell r="A25">
            <v>7</v>
          </cell>
          <cell r="B25" t="str">
            <v>Vocational training/Specific skill training</v>
          </cell>
        </row>
        <row r="26">
          <cell r="A26">
            <v>8</v>
          </cell>
          <cell r="B26" t="str">
            <v>Electricity/Water charges</v>
          </cell>
        </row>
        <row r="27">
          <cell r="A27">
            <v>9</v>
          </cell>
          <cell r="B27" t="str">
            <v>Medical care/Contingency@Rs. 750/- per child</v>
          </cell>
        </row>
        <row r="28">
          <cell r="B28" t="str">
            <v>Contingencies @ Rs 2000/- Per month</v>
          </cell>
        </row>
        <row r="29">
          <cell r="A29">
            <v>10</v>
          </cell>
          <cell r="B29" t="str">
            <v>Miscellnious including maintenance</v>
          </cell>
        </row>
        <row r="30">
          <cell r="A30">
            <v>11</v>
          </cell>
          <cell r="B30" t="str">
            <v>Preparatory camps</v>
          </cell>
        </row>
        <row r="31">
          <cell r="A31">
            <v>12</v>
          </cell>
          <cell r="B31" t="str">
            <v>PTAs/School Functions</v>
          </cell>
        </row>
        <row r="32">
          <cell r="A32">
            <v>13</v>
          </cell>
          <cell r="B32" t="str">
            <v>Capacity Building</v>
          </cell>
        </row>
        <row r="33">
          <cell r="B33" t="str">
            <v>Total</v>
          </cell>
        </row>
        <row r="34">
          <cell r="B34" t="str">
            <v>Grand Total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ssa"/>
      <sheetName val="Npegel"/>
      <sheetName val="Kgbv"/>
    </sheetNames>
    <sheetDataSet>
      <sheetData sheetId="0" refreshError="1"/>
      <sheetData sheetId="1"/>
      <sheetData sheetId="2">
        <row r="1">
          <cell r="A1" t="str">
            <v xml:space="preserve"> District: Ahmedabad -State :Gujarat</v>
          </cell>
        </row>
        <row r="2">
          <cell r="A2" t="str">
            <v>Kasturba Gandhi Balika Vidhyalaya</v>
          </cell>
        </row>
        <row r="3">
          <cell r="A3" t="str">
            <v>2008-09</v>
          </cell>
        </row>
        <row r="5">
          <cell r="A5" t="str">
            <v>Sr.No.</v>
          </cell>
          <cell r="B5" t="str">
            <v>Item of Expenditure</v>
          </cell>
        </row>
        <row r="8">
          <cell r="B8" t="str">
            <v>Non-Recurring</v>
          </cell>
        </row>
        <row r="9">
          <cell r="A9">
            <v>1</v>
          </cell>
          <cell r="B9" t="str">
            <v>Building, Boundary Wall, Boring, Handpump, Electricity</v>
          </cell>
        </row>
        <row r="10">
          <cell r="A10">
            <v>2</v>
          </cell>
          <cell r="B10" t="str">
            <v>Furniture /Eqipment incliding kitchen equipment</v>
          </cell>
        </row>
        <row r="11">
          <cell r="A11">
            <v>3</v>
          </cell>
          <cell r="B11" t="str">
            <v>Teaching learining material and eqipment including library books</v>
          </cell>
        </row>
        <row r="12">
          <cell r="A12">
            <v>4</v>
          </cell>
          <cell r="B12" t="str">
            <v>Bedding</v>
          </cell>
        </row>
        <row r="13">
          <cell r="B13" t="str">
            <v>Total</v>
          </cell>
        </row>
        <row r="14">
          <cell r="B14" t="str">
            <v>Recurring Costs per annum</v>
          </cell>
        </row>
        <row r="15">
          <cell r="A15">
            <v>1</v>
          </cell>
          <cell r="B15" t="str">
            <v>Maintenance per trainee per month @ Rs 750 /-</v>
          </cell>
        </row>
        <row r="16">
          <cell r="A16">
            <v>2</v>
          </cell>
          <cell r="B16" t="str">
            <v>Rent of KGBV -ALS</v>
          </cell>
        </row>
        <row r="17">
          <cell r="A17">
            <v>3</v>
          </cell>
          <cell r="B17" t="str">
            <v>Stipend for trainees per month @ Rs 50 /-</v>
          </cell>
        </row>
        <row r="18">
          <cell r="A18">
            <v>4</v>
          </cell>
          <cell r="B18" t="str">
            <v>Suppl TLM stationary and other  Educational matorial @ Rs 50/- per month</v>
          </cell>
        </row>
        <row r="19">
          <cell r="A19">
            <v>5</v>
          </cell>
          <cell r="B19" t="str">
            <v>Examination Fee</v>
          </cell>
        </row>
        <row r="20">
          <cell r="A20">
            <v>6</v>
          </cell>
          <cell r="B20" t="str">
            <v>Salaries</v>
          </cell>
        </row>
        <row r="21">
          <cell r="B21" t="str">
            <v>(1) warden</v>
          </cell>
        </row>
        <row r="22">
          <cell r="B22" t="str">
            <v>(2) Support staff – (Accoutant / Assistant / Peon / Chokidar / Cook / Kitchan Exp / Catring Exp)</v>
          </cell>
        </row>
        <row r="23">
          <cell r="B23" t="str">
            <v>(3) Part time teachers</v>
          </cell>
        </row>
        <row r="24">
          <cell r="B24" t="str">
            <v>(4) Full time teachers</v>
          </cell>
        </row>
        <row r="25">
          <cell r="A25">
            <v>7</v>
          </cell>
          <cell r="B25" t="str">
            <v>Vocational training/Specific skill training</v>
          </cell>
        </row>
        <row r="26">
          <cell r="A26">
            <v>8</v>
          </cell>
          <cell r="B26" t="str">
            <v>Electricity/Water charges</v>
          </cell>
        </row>
        <row r="27">
          <cell r="A27">
            <v>9</v>
          </cell>
          <cell r="B27" t="str">
            <v>Medical care/Contingency@Rs. 750/- per child</v>
          </cell>
        </row>
        <row r="28">
          <cell r="B28" t="str">
            <v>Contingencies @ Rs 2000/- Per month</v>
          </cell>
        </row>
        <row r="29">
          <cell r="A29">
            <v>10</v>
          </cell>
          <cell r="B29" t="str">
            <v>Miscellnious including maintenance</v>
          </cell>
        </row>
        <row r="30">
          <cell r="A30">
            <v>11</v>
          </cell>
          <cell r="B30" t="str">
            <v>Preparatory camps</v>
          </cell>
        </row>
        <row r="31">
          <cell r="A31">
            <v>12</v>
          </cell>
          <cell r="B31" t="str">
            <v>PTAs/School Functions</v>
          </cell>
        </row>
        <row r="32">
          <cell r="A32">
            <v>13</v>
          </cell>
          <cell r="B32" t="str">
            <v>Capacity Building</v>
          </cell>
        </row>
        <row r="33">
          <cell r="B33" t="str">
            <v>Total</v>
          </cell>
        </row>
        <row r="34">
          <cell r="B34" t="str">
            <v>Grand Total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ssa"/>
      <sheetName val="Npegel"/>
      <sheetName val="Kgbv"/>
    </sheetNames>
    <sheetDataSet>
      <sheetData sheetId="0" refreshError="1"/>
      <sheetData sheetId="1"/>
      <sheetData sheetId="2">
        <row r="1">
          <cell r="A1" t="str">
            <v xml:space="preserve"> District: Ahmedabad -State :Gujarat</v>
          </cell>
        </row>
        <row r="2">
          <cell r="A2" t="str">
            <v>Kasturba Gandhi Balika Vidhyalaya</v>
          </cell>
        </row>
        <row r="3">
          <cell r="A3" t="str">
            <v>2008-09</v>
          </cell>
        </row>
        <row r="5">
          <cell r="A5" t="str">
            <v>Sr.No.</v>
          </cell>
          <cell r="B5" t="str">
            <v>Item of Expenditure</v>
          </cell>
        </row>
        <row r="8">
          <cell r="B8" t="str">
            <v>Non-Recurring</v>
          </cell>
        </row>
        <row r="9">
          <cell r="A9">
            <v>1</v>
          </cell>
          <cell r="B9" t="str">
            <v>Building, Boundary Wall, Boring, Handpump, Electricity</v>
          </cell>
        </row>
        <row r="10">
          <cell r="A10">
            <v>2</v>
          </cell>
          <cell r="B10" t="str">
            <v>Furniture /Eqipment incliding kitchen equipment</v>
          </cell>
        </row>
        <row r="11">
          <cell r="A11">
            <v>3</v>
          </cell>
          <cell r="B11" t="str">
            <v>Teaching learining material and eqipment including library books</v>
          </cell>
        </row>
        <row r="12">
          <cell r="A12">
            <v>4</v>
          </cell>
          <cell r="B12" t="str">
            <v>Bedding</v>
          </cell>
        </row>
        <row r="13">
          <cell r="B13" t="str">
            <v>Total</v>
          </cell>
        </row>
        <row r="14">
          <cell r="B14" t="str">
            <v>Recurring Costs per annum</v>
          </cell>
        </row>
        <row r="15">
          <cell r="A15">
            <v>1</v>
          </cell>
          <cell r="B15" t="str">
            <v>Maintenance per trainee per month @ Rs 750 /-</v>
          </cell>
        </row>
        <row r="16">
          <cell r="A16">
            <v>2</v>
          </cell>
          <cell r="B16" t="str">
            <v>Rent of KGBV -ALS</v>
          </cell>
        </row>
        <row r="17">
          <cell r="A17">
            <v>3</v>
          </cell>
          <cell r="B17" t="str">
            <v>Stipend for trainees per month @ Rs 50 /-</v>
          </cell>
        </row>
        <row r="18">
          <cell r="A18">
            <v>4</v>
          </cell>
          <cell r="B18" t="str">
            <v>Suppl TLM stationary and other  Educational matorial @ Rs 50/- per month</v>
          </cell>
        </row>
        <row r="19">
          <cell r="A19">
            <v>5</v>
          </cell>
          <cell r="B19" t="str">
            <v>Examination Fee</v>
          </cell>
        </row>
        <row r="20">
          <cell r="A20">
            <v>6</v>
          </cell>
          <cell r="B20" t="str">
            <v>Salaries</v>
          </cell>
        </row>
        <row r="21">
          <cell r="B21" t="str">
            <v>(1) warden</v>
          </cell>
        </row>
        <row r="22">
          <cell r="B22" t="str">
            <v>(2) Support staff – (Accoutant / Assistant / Peon / Chokidar / Cook / Kitchan Exp / Catring Exp)</v>
          </cell>
        </row>
        <row r="23">
          <cell r="B23" t="str">
            <v>(3) Part time teachers</v>
          </cell>
        </row>
        <row r="24">
          <cell r="B24" t="str">
            <v>(4) Full time teachers</v>
          </cell>
        </row>
        <row r="25">
          <cell r="A25">
            <v>7</v>
          </cell>
          <cell r="B25" t="str">
            <v>Vocational training/Specific skill training</v>
          </cell>
        </row>
        <row r="26">
          <cell r="A26">
            <v>8</v>
          </cell>
          <cell r="B26" t="str">
            <v>Electricity/Water charges</v>
          </cell>
        </row>
        <row r="27">
          <cell r="A27">
            <v>9</v>
          </cell>
          <cell r="B27" t="str">
            <v>Medical care/Contingency@Rs. 750/- per child</v>
          </cell>
        </row>
        <row r="28">
          <cell r="B28" t="str">
            <v>Contingencies @ Rs 2000/- Per month</v>
          </cell>
        </row>
        <row r="29">
          <cell r="A29">
            <v>10</v>
          </cell>
          <cell r="B29" t="str">
            <v>Miscellnious including maintenance</v>
          </cell>
        </row>
        <row r="30">
          <cell r="A30">
            <v>11</v>
          </cell>
          <cell r="B30" t="str">
            <v>Preparatory camps</v>
          </cell>
        </row>
        <row r="31">
          <cell r="A31">
            <v>12</v>
          </cell>
          <cell r="B31" t="str">
            <v>PTAs/School Functions</v>
          </cell>
        </row>
        <row r="32">
          <cell r="A32">
            <v>13</v>
          </cell>
          <cell r="B32" t="str">
            <v>Capacity Building</v>
          </cell>
        </row>
        <row r="33">
          <cell r="B33" t="str">
            <v>Total</v>
          </cell>
        </row>
        <row r="34">
          <cell r="B34" t="str">
            <v>Grand Total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ssa"/>
      <sheetName val="Npegel"/>
      <sheetName val="Kgbv"/>
    </sheetNames>
    <sheetDataSet>
      <sheetData sheetId="0" refreshError="1"/>
      <sheetData sheetId="1"/>
      <sheetData sheetId="2">
        <row r="1">
          <cell r="A1" t="str">
            <v xml:space="preserve"> District: Ahmedabad -State :Gujarat</v>
          </cell>
        </row>
        <row r="2">
          <cell r="A2" t="str">
            <v>Kasturba Gandhi Balika Vidhyalaya</v>
          </cell>
        </row>
        <row r="3">
          <cell r="A3" t="str">
            <v>2008-09</v>
          </cell>
        </row>
        <row r="5">
          <cell r="A5" t="str">
            <v>Sr.No.</v>
          </cell>
          <cell r="B5" t="str">
            <v>Item of Expenditure</v>
          </cell>
        </row>
        <row r="8">
          <cell r="B8" t="str">
            <v>Non-Recurring</v>
          </cell>
        </row>
        <row r="9">
          <cell r="A9">
            <v>1</v>
          </cell>
          <cell r="B9" t="str">
            <v>Building, Boundary Wall, Boring, Handpump, Electricity</v>
          </cell>
        </row>
        <row r="10">
          <cell r="A10">
            <v>2</v>
          </cell>
          <cell r="B10" t="str">
            <v>Furniture /Eqipment incliding kitchen equipment</v>
          </cell>
        </row>
        <row r="11">
          <cell r="A11">
            <v>3</v>
          </cell>
          <cell r="B11" t="str">
            <v>Teaching learining material and eqipment including library books</v>
          </cell>
        </row>
        <row r="12">
          <cell r="A12">
            <v>4</v>
          </cell>
          <cell r="B12" t="str">
            <v>Bedding</v>
          </cell>
        </row>
        <row r="13">
          <cell r="B13" t="str">
            <v>Total</v>
          </cell>
        </row>
        <row r="14">
          <cell r="B14" t="str">
            <v>Recurring Costs per annum</v>
          </cell>
        </row>
        <row r="15">
          <cell r="A15">
            <v>1</v>
          </cell>
          <cell r="B15" t="str">
            <v>Maintenance per trainee per month @ Rs 750 /-</v>
          </cell>
        </row>
        <row r="16">
          <cell r="A16">
            <v>2</v>
          </cell>
          <cell r="B16" t="str">
            <v>Rent of KGBV -ALS</v>
          </cell>
        </row>
        <row r="17">
          <cell r="A17">
            <v>3</v>
          </cell>
          <cell r="B17" t="str">
            <v>Stipend for trainees per month @ Rs 50 /-</v>
          </cell>
        </row>
        <row r="18">
          <cell r="A18">
            <v>4</v>
          </cell>
          <cell r="B18" t="str">
            <v>Suppl TLM stationary and other  Educational matorial @ Rs 50/- per month</v>
          </cell>
        </row>
        <row r="19">
          <cell r="A19">
            <v>5</v>
          </cell>
          <cell r="B19" t="str">
            <v>Examination Fee</v>
          </cell>
        </row>
        <row r="20">
          <cell r="A20">
            <v>6</v>
          </cell>
          <cell r="B20" t="str">
            <v>Salaries</v>
          </cell>
        </row>
        <row r="21">
          <cell r="B21" t="str">
            <v>(1) warden</v>
          </cell>
        </row>
        <row r="22">
          <cell r="B22" t="str">
            <v>(2) Support staff – (Accoutant / Assistant / Peon / Chokidar / Cook / Kitchan Exp / Catring Exp)</v>
          </cell>
        </row>
        <row r="23">
          <cell r="B23" t="str">
            <v>(3) Part time teachers</v>
          </cell>
        </row>
        <row r="24">
          <cell r="B24" t="str">
            <v>(4) Full time teachers</v>
          </cell>
        </row>
        <row r="25">
          <cell r="A25">
            <v>7</v>
          </cell>
          <cell r="B25" t="str">
            <v>Vocational training/Specific skill training</v>
          </cell>
        </row>
        <row r="26">
          <cell r="A26">
            <v>8</v>
          </cell>
          <cell r="B26" t="str">
            <v>Electricity/Water charges</v>
          </cell>
        </row>
        <row r="27">
          <cell r="A27">
            <v>9</v>
          </cell>
          <cell r="B27" t="str">
            <v>Medical care/Contingency@Rs. 750/- per child</v>
          </cell>
        </row>
        <row r="28">
          <cell r="B28" t="str">
            <v>Contingencies @ Rs 2000/- Per month</v>
          </cell>
        </row>
        <row r="29">
          <cell r="A29">
            <v>10</v>
          </cell>
          <cell r="B29" t="str">
            <v>Miscellnious including maintenance</v>
          </cell>
        </row>
        <row r="30">
          <cell r="A30">
            <v>11</v>
          </cell>
          <cell r="B30" t="str">
            <v>Preparatory camps</v>
          </cell>
        </row>
        <row r="31">
          <cell r="A31">
            <v>12</v>
          </cell>
          <cell r="B31" t="str">
            <v>PTAs/School Functions</v>
          </cell>
        </row>
        <row r="32">
          <cell r="A32">
            <v>13</v>
          </cell>
          <cell r="B32" t="str">
            <v>Capacity Building</v>
          </cell>
        </row>
        <row r="33">
          <cell r="B33" t="str">
            <v>Total</v>
          </cell>
        </row>
        <row r="34">
          <cell r="B34" t="str">
            <v>Grand Total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ssa"/>
      <sheetName val="Npegel"/>
      <sheetName val="Kgbv"/>
    </sheetNames>
    <sheetDataSet>
      <sheetData sheetId="0" refreshError="1"/>
      <sheetData sheetId="1"/>
      <sheetData sheetId="2">
        <row r="1">
          <cell r="A1" t="str">
            <v xml:space="preserve"> District: Ahmedabad -State :Gujarat</v>
          </cell>
        </row>
        <row r="2">
          <cell r="A2" t="str">
            <v>Kasturba Gandhi Balika Vidhyalaya</v>
          </cell>
        </row>
        <row r="3">
          <cell r="A3" t="str">
            <v>2008-09</v>
          </cell>
        </row>
        <row r="5">
          <cell r="A5" t="str">
            <v>Sr.No.</v>
          </cell>
          <cell r="B5" t="str">
            <v>Item of Expenditure</v>
          </cell>
        </row>
        <row r="8">
          <cell r="B8" t="str">
            <v>Non-Recurring</v>
          </cell>
        </row>
        <row r="9">
          <cell r="A9">
            <v>1</v>
          </cell>
          <cell r="B9" t="str">
            <v>Building, Boundary Wall, Boring, Handpump, Electricity</v>
          </cell>
        </row>
        <row r="10">
          <cell r="A10">
            <v>2</v>
          </cell>
          <cell r="B10" t="str">
            <v>Furniture /Eqipment incliding kitchen equipment</v>
          </cell>
        </row>
        <row r="11">
          <cell r="A11">
            <v>3</v>
          </cell>
          <cell r="B11" t="str">
            <v>Teaching learining material and eqipment including library books</v>
          </cell>
        </row>
        <row r="12">
          <cell r="A12">
            <v>4</v>
          </cell>
          <cell r="B12" t="str">
            <v>Bedding</v>
          </cell>
        </row>
        <row r="13">
          <cell r="B13" t="str">
            <v>Total</v>
          </cell>
        </row>
        <row r="14">
          <cell r="B14" t="str">
            <v>Recurring Costs per annum</v>
          </cell>
        </row>
        <row r="15">
          <cell r="A15">
            <v>1</v>
          </cell>
          <cell r="B15" t="str">
            <v>Maintenance per trainee per month @ Rs 750 /-</v>
          </cell>
        </row>
        <row r="16">
          <cell r="A16">
            <v>2</v>
          </cell>
          <cell r="B16" t="str">
            <v>Rent of KGBV -ALS</v>
          </cell>
        </row>
        <row r="17">
          <cell r="A17">
            <v>3</v>
          </cell>
          <cell r="B17" t="str">
            <v>Stipend for trainees per month @ Rs 50 /-</v>
          </cell>
        </row>
        <row r="18">
          <cell r="A18">
            <v>4</v>
          </cell>
          <cell r="B18" t="str">
            <v>Suppl TLM stationary and other  Educational matorial @ Rs 50/- per month</v>
          </cell>
        </row>
        <row r="19">
          <cell r="A19">
            <v>5</v>
          </cell>
          <cell r="B19" t="str">
            <v>Examination Fee</v>
          </cell>
        </row>
        <row r="20">
          <cell r="A20">
            <v>6</v>
          </cell>
          <cell r="B20" t="str">
            <v>Salaries</v>
          </cell>
        </row>
        <row r="21">
          <cell r="B21" t="str">
            <v>(1) warden</v>
          </cell>
        </row>
        <row r="22">
          <cell r="B22" t="str">
            <v>(2) Support staff – (Accoutant / Assistant / Peon / Chokidar / Cook / Kitchan Exp / Catring Exp)</v>
          </cell>
        </row>
        <row r="23">
          <cell r="B23" t="str">
            <v>(3) Part time teachers</v>
          </cell>
        </row>
        <row r="24">
          <cell r="B24" t="str">
            <v>(4) Full time teachers</v>
          </cell>
        </row>
        <row r="25">
          <cell r="A25">
            <v>7</v>
          </cell>
          <cell r="B25" t="str">
            <v>Vocational training/Specific skill training</v>
          </cell>
        </row>
        <row r="26">
          <cell r="A26">
            <v>8</v>
          </cell>
          <cell r="B26" t="str">
            <v>Electricity/Water charges</v>
          </cell>
        </row>
        <row r="27">
          <cell r="A27">
            <v>9</v>
          </cell>
          <cell r="B27" t="str">
            <v>Medical care/Contingency@Rs. 750/- per child</v>
          </cell>
        </row>
        <row r="28">
          <cell r="B28" t="str">
            <v>Contingencies @ Rs 2000/- Per month</v>
          </cell>
        </row>
        <row r="29">
          <cell r="A29">
            <v>10</v>
          </cell>
          <cell r="B29" t="str">
            <v>Miscellnious including maintenance</v>
          </cell>
        </row>
        <row r="30">
          <cell r="A30">
            <v>11</v>
          </cell>
          <cell r="B30" t="str">
            <v>Preparatory camps</v>
          </cell>
        </row>
        <row r="31">
          <cell r="A31">
            <v>12</v>
          </cell>
          <cell r="B31" t="str">
            <v>PTAs/School Functions</v>
          </cell>
        </row>
        <row r="32">
          <cell r="A32">
            <v>13</v>
          </cell>
          <cell r="B32" t="str">
            <v>Capacity Building</v>
          </cell>
        </row>
        <row r="33">
          <cell r="B33" t="str">
            <v>Total</v>
          </cell>
        </row>
        <row r="34">
          <cell r="B34" t="str">
            <v>Grand Total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ssa"/>
      <sheetName val="Npegel"/>
      <sheetName val="Kgbv"/>
    </sheetNames>
    <sheetDataSet>
      <sheetData sheetId="0" refreshError="1"/>
      <sheetData sheetId="1"/>
      <sheetData sheetId="2">
        <row r="1">
          <cell r="A1" t="str">
            <v xml:space="preserve"> District: Ahmedabad -State :Gujarat</v>
          </cell>
        </row>
        <row r="2">
          <cell r="A2" t="str">
            <v>Kasturba Gandhi Balika Vidhyalaya</v>
          </cell>
        </row>
        <row r="3">
          <cell r="A3" t="str">
            <v>2008-09</v>
          </cell>
        </row>
        <row r="5">
          <cell r="A5" t="str">
            <v>Sr.No.</v>
          </cell>
          <cell r="B5" t="str">
            <v>Item of Expenditure</v>
          </cell>
        </row>
        <row r="8">
          <cell r="B8" t="str">
            <v>Non-Recurring</v>
          </cell>
        </row>
        <row r="9">
          <cell r="A9">
            <v>1</v>
          </cell>
          <cell r="B9" t="str">
            <v>Building, Boundary Wall, Boring, Handpump, Electricity</v>
          </cell>
        </row>
        <row r="10">
          <cell r="A10">
            <v>2</v>
          </cell>
          <cell r="B10" t="str">
            <v>Furniture /Eqipment incliding kitchen equipment</v>
          </cell>
        </row>
        <row r="11">
          <cell r="A11">
            <v>3</v>
          </cell>
          <cell r="B11" t="str">
            <v>Teaching learining material and eqipment including library books</v>
          </cell>
        </row>
        <row r="12">
          <cell r="A12">
            <v>4</v>
          </cell>
          <cell r="B12" t="str">
            <v>Bedding</v>
          </cell>
        </row>
        <row r="13">
          <cell r="B13" t="str">
            <v>Total</v>
          </cell>
        </row>
        <row r="14">
          <cell r="B14" t="str">
            <v>Recurring Costs per annum</v>
          </cell>
        </row>
        <row r="15">
          <cell r="A15">
            <v>1</v>
          </cell>
          <cell r="B15" t="str">
            <v>Maintenance per trainee per month @ Rs 750 /-</v>
          </cell>
        </row>
        <row r="16">
          <cell r="A16">
            <v>2</v>
          </cell>
          <cell r="B16" t="str">
            <v>Rent of KGBV -ALS</v>
          </cell>
        </row>
        <row r="17">
          <cell r="A17">
            <v>3</v>
          </cell>
          <cell r="B17" t="str">
            <v>Stipend for trainees per month @ Rs 50 /-</v>
          </cell>
        </row>
        <row r="18">
          <cell r="A18">
            <v>4</v>
          </cell>
          <cell r="B18" t="str">
            <v>Suppl TLM stationary and other  Educational matorial @ Rs 50/- per month</v>
          </cell>
        </row>
        <row r="19">
          <cell r="A19">
            <v>5</v>
          </cell>
          <cell r="B19" t="str">
            <v>Examination Fee</v>
          </cell>
        </row>
        <row r="20">
          <cell r="A20">
            <v>6</v>
          </cell>
          <cell r="B20" t="str">
            <v>Salaries</v>
          </cell>
        </row>
        <row r="21">
          <cell r="B21" t="str">
            <v>(1) warden</v>
          </cell>
        </row>
        <row r="22">
          <cell r="B22" t="str">
            <v>(2) Support staff – (Accoutant / Assistant / Peon / Chokidar / Cook / Kitchan Exp / Catring Exp)</v>
          </cell>
        </row>
        <row r="23">
          <cell r="B23" t="str">
            <v>(3) Part time teachers</v>
          </cell>
        </row>
        <row r="24">
          <cell r="B24" t="str">
            <v>(4) Full time teachers</v>
          </cell>
        </row>
        <row r="25">
          <cell r="A25">
            <v>7</v>
          </cell>
          <cell r="B25" t="str">
            <v>Vocational training/Specific skill training</v>
          </cell>
        </row>
        <row r="26">
          <cell r="A26">
            <v>8</v>
          </cell>
          <cell r="B26" t="str">
            <v>Electricity/Water charges</v>
          </cell>
        </row>
        <row r="27">
          <cell r="A27">
            <v>9</v>
          </cell>
          <cell r="B27" t="str">
            <v>Medical care/Contingency@Rs. 750/- per child</v>
          </cell>
        </row>
        <row r="28">
          <cell r="B28" t="str">
            <v>Contingencies @ Rs 2000/- Per month</v>
          </cell>
        </row>
        <row r="29">
          <cell r="A29">
            <v>10</v>
          </cell>
          <cell r="B29" t="str">
            <v>Miscellnious including maintenance</v>
          </cell>
        </row>
        <row r="30">
          <cell r="A30">
            <v>11</v>
          </cell>
          <cell r="B30" t="str">
            <v>Preparatory camps</v>
          </cell>
        </row>
        <row r="31">
          <cell r="A31">
            <v>12</v>
          </cell>
          <cell r="B31" t="str">
            <v>PTAs/School Functions</v>
          </cell>
        </row>
        <row r="32">
          <cell r="A32">
            <v>13</v>
          </cell>
          <cell r="B32" t="str">
            <v>Capacity Building</v>
          </cell>
        </row>
        <row r="33">
          <cell r="B33" t="str">
            <v>Total</v>
          </cell>
        </row>
        <row r="34">
          <cell r="B34" t="str">
            <v>Grand Total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ssa"/>
      <sheetName val="Npegel"/>
      <sheetName val="Kgbv"/>
    </sheetNames>
    <sheetDataSet>
      <sheetData sheetId="0" refreshError="1"/>
      <sheetData sheetId="1"/>
      <sheetData sheetId="2">
        <row r="1">
          <cell r="A1" t="str">
            <v xml:space="preserve"> District: Ahmedabad -State :Gujarat</v>
          </cell>
        </row>
        <row r="2">
          <cell r="A2" t="str">
            <v>Kasturba Gandhi Balika Vidhyalaya</v>
          </cell>
        </row>
        <row r="3">
          <cell r="A3" t="str">
            <v>2008-09</v>
          </cell>
        </row>
        <row r="5">
          <cell r="A5" t="str">
            <v>Sr.No.</v>
          </cell>
          <cell r="B5" t="str">
            <v>Item of Expenditure</v>
          </cell>
        </row>
        <row r="8">
          <cell r="B8" t="str">
            <v>Non-Recurring</v>
          </cell>
        </row>
        <row r="9">
          <cell r="A9">
            <v>1</v>
          </cell>
          <cell r="B9" t="str">
            <v>Building, Boundary Wall, Boring, Handpump, Electricity</v>
          </cell>
        </row>
        <row r="10">
          <cell r="A10">
            <v>2</v>
          </cell>
          <cell r="B10" t="str">
            <v>Furniture /Eqipment incliding kitchen equipment</v>
          </cell>
        </row>
        <row r="11">
          <cell r="A11">
            <v>3</v>
          </cell>
          <cell r="B11" t="str">
            <v>Teaching learining material and eqipment including library books</v>
          </cell>
        </row>
        <row r="12">
          <cell r="A12">
            <v>4</v>
          </cell>
          <cell r="B12" t="str">
            <v>Bedding</v>
          </cell>
        </row>
        <row r="13">
          <cell r="B13" t="str">
            <v>Total</v>
          </cell>
        </row>
        <row r="14">
          <cell r="B14" t="str">
            <v>Recurring Costs per annum</v>
          </cell>
        </row>
        <row r="15">
          <cell r="A15">
            <v>1</v>
          </cell>
          <cell r="B15" t="str">
            <v>Maintenance per trainee per month @ Rs 750 /-</v>
          </cell>
        </row>
        <row r="16">
          <cell r="A16">
            <v>2</v>
          </cell>
          <cell r="B16" t="str">
            <v>Rent of KGBV -ALS</v>
          </cell>
        </row>
        <row r="17">
          <cell r="A17">
            <v>3</v>
          </cell>
          <cell r="B17" t="str">
            <v>Stipend for trainees per month @ Rs 50 /-</v>
          </cell>
        </row>
        <row r="18">
          <cell r="A18">
            <v>4</v>
          </cell>
          <cell r="B18" t="str">
            <v>Suppl TLM stationary and other  Educational matorial @ Rs 50/- per month</v>
          </cell>
        </row>
        <row r="19">
          <cell r="A19">
            <v>5</v>
          </cell>
          <cell r="B19" t="str">
            <v>Examination Fee</v>
          </cell>
        </row>
        <row r="20">
          <cell r="A20">
            <v>6</v>
          </cell>
          <cell r="B20" t="str">
            <v>Salaries</v>
          </cell>
        </row>
        <row r="21">
          <cell r="B21" t="str">
            <v>(1) warden</v>
          </cell>
        </row>
        <row r="22">
          <cell r="B22" t="str">
            <v>(2) Support staff – (Accoutant / Assistant / Peon / Chokidar / Cook / Kitchan Exp / Catring Exp)</v>
          </cell>
        </row>
        <row r="23">
          <cell r="B23" t="str">
            <v>(3) Part time teachers</v>
          </cell>
        </row>
        <row r="24">
          <cell r="B24" t="str">
            <v>(4) Full time teachers</v>
          </cell>
        </row>
        <row r="25">
          <cell r="A25">
            <v>7</v>
          </cell>
          <cell r="B25" t="str">
            <v>Vocational training/Specific skill training</v>
          </cell>
        </row>
        <row r="26">
          <cell r="A26">
            <v>8</v>
          </cell>
          <cell r="B26" t="str">
            <v>Electricity/Water charges</v>
          </cell>
        </row>
        <row r="27">
          <cell r="A27">
            <v>9</v>
          </cell>
          <cell r="B27" t="str">
            <v>Medical care/Contingency@Rs. 750/- per child</v>
          </cell>
        </row>
        <row r="28">
          <cell r="B28" t="str">
            <v>Contingencies @ Rs 2000/- Per month</v>
          </cell>
        </row>
        <row r="29">
          <cell r="A29">
            <v>10</v>
          </cell>
          <cell r="B29" t="str">
            <v>Miscellnious including maintenance</v>
          </cell>
        </row>
        <row r="30">
          <cell r="A30">
            <v>11</v>
          </cell>
          <cell r="B30" t="str">
            <v>Preparatory camps</v>
          </cell>
        </row>
        <row r="31">
          <cell r="A31">
            <v>12</v>
          </cell>
          <cell r="B31" t="str">
            <v>PTAs/School Functions</v>
          </cell>
        </row>
        <row r="32">
          <cell r="A32">
            <v>13</v>
          </cell>
          <cell r="B32" t="str">
            <v>Capacity Building</v>
          </cell>
        </row>
        <row r="33">
          <cell r="B33" t="str">
            <v>Total</v>
          </cell>
        </row>
        <row r="34">
          <cell r="B34" t="str">
            <v>Grand Total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ssa"/>
      <sheetName val="Npegel"/>
      <sheetName val="Kgbv"/>
    </sheetNames>
    <sheetDataSet>
      <sheetData sheetId="0" refreshError="1"/>
      <sheetData sheetId="1"/>
      <sheetData sheetId="2">
        <row r="1">
          <cell r="A1" t="str">
            <v xml:space="preserve"> District: Ahmedabad -State :Gujarat</v>
          </cell>
        </row>
        <row r="2">
          <cell r="A2" t="str">
            <v>Kasturba Gandhi Balika Vidhyalaya</v>
          </cell>
        </row>
        <row r="3">
          <cell r="A3" t="str">
            <v>2008-09</v>
          </cell>
        </row>
        <row r="5">
          <cell r="A5" t="str">
            <v>Sr.No.</v>
          </cell>
          <cell r="B5" t="str">
            <v>Item of Expenditure</v>
          </cell>
        </row>
        <row r="8">
          <cell r="B8" t="str">
            <v>Non-Recurring</v>
          </cell>
        </row>
        <row r="9">
          <cell r="A9">
            <v>1</v>
          </cell>
          <cell r="B9" t="str">
            <v>Building, Boundary Wall, Boring, Handpump, Electricity</v>
          </cell>
        </row>
        <row r="10">
          <cell r="A10">
            <v>2</v>
          </cell>
          <cell r="B10" t="str">
            <v>Furniture /Eqipment incliding kitchen equipment</v>
          </cell>
        </row>
        <row r="11">
          <cell r="A11">
            <v>3</v>
          </cell>
          <cell r="B11" t="str">
            <v>Teaching learining material and eqipment including library books</v>
          </cell>
        </row>
        <row r="12">
          <cell r="A12">
            <v>4</v>
          </cell>
          <cell r="B12" t="str">
            <v>Bedding</v>
          </cell>
        </row>
        <row r="13">
          <cell r="B13" t="str">
            <v>Total</v>
          </cell>
        </row>
        <row r="14">
          <cell r="B14" t="str">
            <v>Recurring Costs per annum</v>
          </cell>
        </row>
        <row r="15">
          <cell r="A15">
            <v>1</v>
          </cell>
          <cell r="B15" t="str">
            <v>Maintenance per trainee per month @ Rs 750 /-</v>
          </cell>
        </row>
        <row r="16">
          <cell r="A16">
            <v>2</v>
          </cell>
          <cell r="B16" t="str">
            <v>Rent of KGBV -ALS</v>
          </cell>
        </row>
        <row r="17">
          <cell r="A17">
            <v>3</v>
          </cell>
          <cell r="B17" t="str">
            <v>Stipend for trainees per month @ Rs 50 /-</v>
          </cell>
        </row>
        <row r="18">
          <cell r="A18">
            <v>4</v>
          </cell>
          <cell r="B18" t="str">
            <v>Suppl TLM stationary and other  Educational matorial @ Rs 50/- per month</v>
          </cell>
        </row>
        <row r="19">
          <cell r="A19">
            <v>5</v>
          </cell>
          <cell r="B19" t="str">
            <v>Examination Fee</v>
          </cell>
        </row>
        <row r="20">
          <cell r="A20">
            <v>6</v>
          </cell>
          <cell r="B20" t="str">
            <v>Salaries</v>
          </cell>
        </row>
        <row r="21">
          <cell r="B21" t="str">
            <v>(1) warden</v>
          </cell>
        </row>
        <row r="22">
          <cell r="B22" t="str">
            <v>(2) Support staff – (Accoutant / Assistant / Peon / Chokidar / Cook / Kitchan Exp / Catring Exp)</v>
          </cell>
        </row>
        <row r="23">
          <cell r="B23" t="str">
            <v>(3) Part time teachers</v>
          </cell>
        </row>
        <row r="24">
          <cell r="B24" t="str">
            <v>(4) Full time teachers</v>
          </cell>
        </row>
        <row r="25">
          <cell r="A25">
            <v>7</v>
          </cell>
          <cell r="B25" t="str">
            <v>Vocational training/Specific skill training</v>
          </cell>
        </row>
        <row r="26">
          <cell r="A26">
            <v>8</v>
          </cell>
          <cell r="B26" t="str">
            <v>Electricity/Water charges</v>
          </cell>
        </row>
        <row r="27">
          <cell r="A27">
            <v>9</v>
          </cell>
          <cell r="B27" t="str">
            <v>Medical care/Contingency@Rs. 750/- per child</v>
          </cell>
        </row>
        <row r="28">
          <cell r="B28" t="str">
            <v>Contingencies @ Rs 2000/- Per month</v>
          </cell>
        </row>
        <row r="29">
          <cell r="A29">
            <v>10</v>
          </cell>
          <cell r="B29" t="str">
            <v>Miscellnious including maintenance</v>
          </cell>
        </row>
        <row r="30">
          <cell r="A30">
            <v>11</v>
          </cell>
          <cell r="B30" t="str">
            <v>Preparatory camps</v>
          </cell>
        </row>
        <row r="31">
          <cell r="A31">
            <v>12</v>
          </cell>
          <cell r="B31" t="str">
            <v>PTAs/School Functions</v>
          </cell>
        </row>
        <row r="32">
          <cell r="A32">
            <v>13</v>
          </cell>
          <cell r="B32" t="str">
            <v>Capacity Building</v>
          </cell>
        </row>
        <row r="33">
          <cell r="B33" t="str">
            <v>Total</v>
          </cell>
        </row>
        <row r="34">
          <cell r="B34" t="str">
            <v>Grand Total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ssa"/>
      <sheetName val="Npegel"/>
      <sheetName val="Kgbv"/>
    </sheetNames>
    <sheetDataSet>
      <sheetData sheetId="0" refreshError="1"/>
      <sheetData sheetId="1"/>
      <sheetData sheetId="2">
        <row r="1">
          <cell r="A1" t="str">
            <v xml:space="preserve"> District: Ahmedabad -State :Gujarat</v>
          </cell>
        </row>
        <row r="2">
          <cell r="A2" t="str">
            <v>Kasturba Gandhi Balika Vidhyalaya</v>
          </cell>
        </row>
        <row r="3">
          <cell r="A3" t="str">
            <v>2008-09</v>
          </cell>
        </row>
        <row r="5">
          <cell r="A5" t="str">
            <v>Sr.No.</v>
          </cell>
          <cell r="B5" t="str">
            <v>Item of Expenditure</v>
          </cell>
        </row>
        <row r="8">
          <cell r="B8" t="str">
            <v>Non-Recurring</v>
          </cell>
        </row>
        <row r="9">
          <cell r="A9">
            <v>1</v>
          </cell>
          <cell r="B9" t="str">
            <v>Building, Boundary Wall, Boring, Handpump, Electricity</v>
          </cell>
        </row>
        <row r="10">
          <cell r="A10">
            <v>2</v>
          </cell>
          <cell r="B10" t="str">
            <v>Furniture /Eqipment incliding kitchen equipment</v>
          </cell>
        </row>
        <row r="11">
          <cell r="A11">
            <v>3</v>
          </cell>
          <cell r="B11" t="str">
            <v>Teaching learining material and eqipment including library books</v>
          </cell>
        </row>
        <row r="12">
          <cell r="A12">
            <v>4</v>
          </cell>
          <cell r="B12" t="str">
            <v>Bedding</v>
          </cell>
        </row>
        <row r="13">
          <cell r="B13" t="str">
            <v>Total</v>
          </cell>
        </row>
        <row r="14">
          <cell r="B14" t="str">
            <v>Recurring Costs per annum</v>
          </cell>
        </row>
        <row r="15">
          <cell r="A15">
            <v>1</v>
          </cell>
          <cell r="B15" t="str">
            <v>Maintenance per trainee per month @ Rs 750 /-</v>
          </cell>
        </row>
        <row r="16">
          <cell r="A16">
            <v>2</v>
          </cell>
          <cell r="B16" t="str">
            <v>Rent of KGBV -ALS</v>
          </cell>
        </row>
        <row r="17">
          <cell r="A17">
            <v>3</v>
          </cell>
          <cell r="B17" t="str">
            <v>Stipend for trainees per month @ Rs 50 /-</v>
          </cell>
        </row>
        <row r="18">
          <cell r="A18">
            <v>4</v>
          </cell>
          <cell r="B18" t="str">
            <v>Suppl TLM stationary and other  Educational matorial @ Rs 50/- per month</v>
          </cell>
        </row>
        <row r="19">
          <cell r="A19">
            <v>5</v>
          </cell>
          <cell r="B19" t="str">
            <v>Examination Fee</v>
          </cell>
        </row>
        <row r="20">
          <cell r="A20">
            <v>6</v>
          </cell>
          <cell r="B20" t="str">
            <v>Salaries</v>
          </cell>
        </row>
        <row r="21">
          <cell r="B21" t="str">
            <v>(1) warden</v>
          </cell>
        </row>
        <row r="22">
          <cell r="B22" t="str">
            <v>(2) Support staff – (Accoutant / Assistant / Peon / Chokidar / Cook / Kitchan Exp / Catring Exp)</v>
          </cell>
        </row>
        <row r="23">
          <cell r="B23" t="str">
            <v>(3) Part time teachers</v>
          </cell>
        </row>
        <row r="24">
          <cell r="B24" t="str">
            <v>(4) Full time teachers</v>
          </cell>
        </row>
        <row r="25">
          <cell r="A25">
            <v>7</v>
          </cell>
          <cell r="B25" t="str">
            <v>Vocational training/Specific skill training</v>
          </cell>
        </row>
        <row r="26">
          <cell r="A26">
            <v>8</v>
          </cell>
          <cell r="B26" t="str">
            <v>Electricity/Water charges</v>
          </cell>
        </row>
        <row r="27">
          <cell r="A27">
            <v>9</v>
          </cell>
          <cell r="B27" t="str">
            <v>Medical care/Contingency@Rs. 750/- per child</v>
          </cell>
        </row>
        <row r="28">
          <cell r="B28" t="str">
            <v>Contingencies @ Rs 2000/- Per month</v>
          </cell>
        </row>
        <row r="29">
          <cell r="A29">
            <v>10</v>
          </cell>
          <cell r="B29" t="str">
            <v>Miscellnious including maintenance</v>
          </cell>
        </row>
        <row r="30">
          <cell r="A30">
            <v>11</v>
          </cell>
          <cell r="B30" t="str">
            <v>Preparatory camps</v>
          </cell>
        </row>
        <row r="31">
          <cell r="A31">
            <v>12</v>
          </cell>
          <cell r="B31" t="str">
            <v>PTAs/School Functions</v>
          </cell>
        </row>
        <row r="32">
          <cell r="A32">
            <v>13</v>
          </cell>
          <cell r="B32" t="str">
            <v>Capacity Building</v>
          </cell>
        </row>
        <row r="33">
          <cell r="B33" t="str">
            <v>Total</v>
          </cell>
        </row>
        <row r="34">
          <cell r="B34" t="str">
            <v>Grand Total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sa"/>
      <sheetName val="Npegel"/>
      <sheetName val="Kgbv"/>
      <sheetName val="28"/>
    </sheetNames>
    <sheetDataSet>
      <sheetData sheetId="0" refreshError="1"/>
      <sheetData sheetId="1"/>
      <sheetData sheetId="2">
        <row r="1">
          <cell r="A1" t="str">
            <v xml:space="preserve"> District: Ahmedabad -State :Gujarat</v>
          </cell>
        </row>
        <row r="2">
          <cell r="A2" t="str">
            <v>Kasturba Gandhi Balika Vidhyalaya</v>
          </cell>
        </row>
        <row r="3">
          <cell r="A3" t="str">
            <v>2008-09</v>
          </cell>
        </row>
        <row r="5">
          <cell r="A5" t="str">
            <v>Sr.No.</v>
          </cell>
          <cell r="B5" t="str">
            <v>Item of Expenditure</v>
          </cell>
        </row>
        <row r="8">
          <cell r="B8" t="str">
            <v>Non-Recurring</v>
          </cell>
        </row>
        <row r="9">
          <cell r="A9">
            <v>1</v>
          </cell>
          <cell r="B9" t="str">
            <v>Building, Boundary Wall, Boring, Handpump, Electricity</v>
          </cell>
        </row>
        <row r="10">
          <cell r="A10">
            <v>2</v>
          </cell>
          <cell r="B10" t="str">
            <v>Furniture /Eqipment incliding kitchen equipment</v>
          </cell>
        </row>
        <row r="11">
          <cell r="A11">
            <v>3</v>
          </cell>
          <cell r="B11" t="str">
            <v>Teaching learining material and eqipment including library books</v>
          </cell>
        </row>
        <row r="12">
          <cell r="A12">
            <v>4</v>
          </cell>
          <cell r="B12" t="str">
            <v>Bedding</v>
          </cell>
        </row>
        <row r="13">
          <cell r="B13" t="str">
            <v>Total</v>
          </cell>
        </row>
        <row r="14">
          <cell r="B14" t="str">
            <v>Recurring Costs per annum</v>
          </cell>
        </row>
        <row r="15">
          <cell r="A15">
            <v>1</v>
          </cell>
          <cell r="B15" t="str">
            <v>Maintenance per trainee per month @ Rs 750 /-</v>
          </cell>
        </row>
        <row r="16">
          <cell r="A16">
            <v>2</v>
          </cell>
          <cell r="B16" t="str">
            <v>Rent of KGBV -ALS</v>
          </cell>
        </row>
        <row r="17">
          <cell r="A17">
            <v>3</v>
          </cell>
          <cell r="B17" t="str">
            <v>Stipend for trainees per month @ Rs 50 /-</v>
          </cell>
        </row>
        <row r="18">
          <cell r="A18">
            <v>4</v>
          </cell>
          <cell r="B18" t="str">
            <v>Suppl TLM stationary and other  Educational matorial @ Rs 50/- per month</v>
          </cell>
        </row>
        <row r="19">
          <cell r="A19">
            <v>5</v>
          </cell>
          <cell r="B19" t="str">
            <v>Examination Fee</v>
          </cell>
        </row>
        <row r="20">
          <cell r="A20">
            <v>6</v>
          </cell>
          <cell r="B20" t="str">
            <v>Salaries</v>
          </cell>
        </row>
        <row r="21">
          <cell r="B21" t="str">
            <v>(1) warden</v>
          </cell>
        </row>
        <row r="22">
          <cell r="B22" t="str">
            <v>(2) Support staff – (Accoutant / Assistant / Peon / Chokidar / Cook / Kitchan Exp / Catring Exp)</v>
          </cell>
        </row>
        <row r="23">
          <cell r="B23" t="str">
            <v>(3) Part time teachers</v>
          </cell>
        </row>
        <row r="24">
          <cell r="B24" t="str">
            <v>(4) Full time teachers</v>
          </cell>
        </row>
        <row r="25">
          <cell r="A25">
            <v>7</v>
          </cell>
          <cell r="B25" t="str">
            <v>Vocational training/Specific skill training</v>
          </cell>
        </row>
        <row r="26">
          <cell r="A26">
            <v>8</v>
          </cell>
          <cell r="B26" t="str">
            <v>Electricity/Water charges</v>
          </cell>
        </row>
        <row r="27">
          <cell r="A27">
            <v>9</v>
          </cell>
          <cell r="B27" t="str">
            <v>Medical care/Contingency@Rs. 750/- per child</v>
          </cell>
        </row>
        <row r="28">
          <cell r="B28" t="str">
            <v>Contingencies @ Rs 2000/- Per month</v>
          </cell>
        </row>
        <row r="29">
          <cell r="A29">
            <v>10</v>
          </cell>
          <cell r="B29" t="str">
            <v>Miscellnious including maintenance</v>
          </cell>
        </row>
        <row r="30">
          <cell r="A30">
            <v>11</v>
          </cell>
          <cell r="B30" t="str">
            <v>Preparatory camps</v>
          </cell>
        </row>
        <row r="31">
          <cell r="A31">
            <v>12</v>
          </cell>
          <cell r="B31" t="str">
            <v>PTAs/School Functions</v>
          </cell>
        </row>
        <row r="32">
          <cell r="A32">
            <v>13</v>
          </cell>
          <cell r="B32" t="str">
            <v>Capacity Building</v>
          </cell>
        </row>
        <row r="33">
          <cell r="B33" t="str">
            <v>Total</v>
          </cell>
        </row>
        <row r="34">
          <cell r="B34" t="str">
            <v>Grand Total</v>
          </cell>
        </row>
      </sheetData>
      <sheetData sheetId="3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XXXXXXX"/>
      <sheetName val="DMR-1"/>
      <sheetName val="dmg-val-kmn"/>
      <sheetName val="dmg-val"/>
      <sheetName val="dmr-2-dmg"/>
      <sheetName val="ER"/>
      <sheetName val="BC"/>
      <sheetName val="tbook"/>
      <sheetName val="pta"/>
      <sheetName val="uni"/>
      <sheetName val="mcs"/>
      <sheetName val="admn"/>
      <sheetName val="ecce"/>
      <sheetName val="hdc"/>
      <sheetName val="Lib"/>
      <sheetName val="EGS"/>
      <sheetName val="IED"/>
      <sheetName val="mad"/>
      <sheetName val="grants"/>
      <sheetName val="newMS"/>
      <sheetName val="jsk-brc"/>
      <sheetName val="HS"/>
      <sheetName val="fin"/>
      <sheetName val="eval"/>
      <sheetName val="trg"/>
      <sheetName val="check"/>
      <sheetName val="status"/>
      <sheetName val="1-9"/>
      <sheetName val="10-20"/>
      <sheetName val="21-23"/>
      <sheetName val="24-26"/>
      <sheetName val="27"/>
      <sheetName val="28"/>
      <sheetName val="29"/>
      <sheetName val="CW"/>
      <sheetName val="30"/>
      <sheetName val="31-33"/>
      <sheetName val="34-36"/>
      <sheetName val="37-38"/>
      <sheetName val="39-41"/>
      <sheetName val="42-45"/>
      <sheetName val="46-51"/>
      <sheetName val="52"/>
      <sheetName val="53-fin"/>
      <sheetName val="mis"/>
      <sheetName val="cw-tot"/>
      <sheetName val="dmr-2"/>
      <sheetName val="dmg-fmt"/>
      <sheetName val="dmr-2-fmt"/>
      <sheetName val="A"/>
      <sheetName val="fm-f"/>
      <sheetName val="prob-sh"/>
      <sheetName val="add"/>
      <sheetName val="dmr-2-old"/>
      <sheetName val="dist-not"/>
      <sheetName val="10_20"/>
      <sheetName val="Kgbv"/>
      <sheetName val="SCHB.LDLB"/>
      <sheetName val="STR-Table-6"/>
      <sheetName val="RTE-tch-Prim-Table-10"/>
      <sheetName val="brc-crc-furni-Table-13"/>
      <sheetName val="integ-Table-14"/>
      <sheetName val="cwsn-Table22"/>
      <sheetName val="cw-addl-Table24.1"/>
      <sheetName val="cw-dw-toilet-Table25"/>
      <sheetName val="m-grant-Table-27"/>
      <sheetName val="districtwise awppb"/>
      <sheetName val="SSA_BANGALORE"/>
      <sheetName val="SCHB_LDL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%outofschool-muslim"/>
      <sheetName val="%outofschool-ST"/>
      <sheetName val="%outofschool-sc"/>
      <sheetName val="all-reasons"/>
      <sheetName val="%outofschool-all"/>
      <sheetName val="State"/>
      <sheetName val="Bangalore Division"/>
      <sheetName val="Mysore  Division "/>
      <sheetName val="Belgaum Division"/>
      <sheetName val="Gulbarga Division"/>
      <sheetName val="Bagalkote"/>
      <sheetName val="Bellary"/>
      <sheetName val="Bidar"/>
      <sheetName val="Bijapur"/>
      <sheetName val="Chikkodi"/>
      <sheetName val="Gulbarga"/>
      <sheetName val="Yadgiri"/>
      <sheetName val="Belgaum"/>
      <sheetName val="Raichur"/>
      <sheetName val="Koppal"/>
      <sheetName val="Bangalore South"/>
      <sheetName val="Bangalore Rural"/>
      <sheetName val="Bangalore Urban"/>
      <sheetName val="CRNagar"/>
      <sheetName val="Chickballapur"/>
      <sheetName val="CKM"/>
      <sheetName val="Chitradurga"/>
      <sheetName val="DK"/>
      <sheetName val="DVG"/>
      <sheetName val="Dharwad"/>
      <sheetName val="Gadag"/>
      <sheetName val="Hassan"/>
      <sheetName val="Haveri"/>
      <sheetName val="Kodagu"/>
      <sheetName val="Kolar"/>
      <sheetName val="Madhugiri"/>
      <sheetName val="Mandya"/>
      <sheetName val="Mysore"/>
      <sheetName val="Shimoga"/>
      <sheetName val="Tumkur"/>
      <sheetName val="Udupi"/>
      <sheetName val="UK"/>
      <sheetName val="SSA_BANGALORE"/>
      <sheetName val="SSA_MYSO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%outofschool-muslim"/>
      <sheetName val="%outofschool-ST"/>
      <sheetName val="%outofschool-sc"/>
      <sheetName val="all-reasons"/>
      <sheetName val="%outofschool-all"/>
      <sheetName val="State"/>
      <sheetName val="Bangalore Division"/>
      <sheetName val="Mysore  Division "/>
      <sheetName val="Belgaum Division"/>
      <sheetName val="Gulbarga Division"/>
      <sheetName val="Bagalkote"/>
      <sheetName val="Bellary"/>
      <sheetName val="Bidar"/>
      <sheetName val="Bijapur"/>
      <sheetName val="Chikkodi"/>
      <sheetName val="Gulbarga"/>
      <sheetName val="Yadgiri"/>
      <sheetName val="Belgaum"/>
      <sheetName val="Raichur"/>
      <sheetName val="Koppal"/>
      <sheetName val="Bangalore South"/>
      <sheetName val="Bangalore Rural"/>
      <sheetName val="Bangalore Urban"/>
      <sheetName val="CRNagar"/>
      <sheetName val="Chickballapur"/>
      <sheetName val="CKM"/>
      <sheetName val="Chitradurga"/>
      <sheetName val="DK"/>
      <sheetName val="DVG"/>
      <sheetName val="Dharwad"/>
      <sheetName val="Gadag"/>
      <sheetName val="Hassan"/>
      <sheetName val="Haveri"/>
      <sheetName val="Kodagu"/>
      <sheetName val="Kolar"/>
      <sheetName val="Madhugiri"/>
      <sheetName val="Mandya"/>
      <sheetName val="Mysore"/>
      <sheetName val="Shimoga"/>
      <sheetName val="Tumkur"/>
      <sheetName val="Udupi"/>
      <sheetName val="UK"/>
      <sheetName val="SSA_BANGALORE"/>
      <sheetName val="SSA_MYSORE"/>
      <sheetName val="A"/>
      <sheetName val="10-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%outofschool-muslim"/>
      <sheetName val="%outofschool-ST"/>
      <sheetName val="%outofschool-sc"/>
      <sheetName val="all-reasons"/>
      <sheetName val="%outofschool-all"/>
      <sheetName val="State"/>
      <sheetName val="Bangalore Division"/>
      <sheetName val="Mysore  Division "/>
      <sheetName val="Belgaum Division"/>
      <sheetName val="Gulbarga Division"/>
      <sheetName val="Bagalkote"/>
      <sheetName val="Bellary"/>
      <sheetName val="Bidar"/>
      <sheetName val="Bijapur"/>
      <sheetName val="Chikkodi"/>
      <sheetName val="Gulbarga"/>
      <sheetName val="Yadgiri"/>
      <sheetName val="Belgaum"/>
      <sheetName val="Raichur"/>
      <sheetName val="Koppal"/>
      <sheetName val="Bangalore South"/>
      <sheetName val="Bangalore Rural"/>
      <sheetName val="Bangalore Urban"/>
      <sheetName val="CRNagar"/>
      <sheetName val="Chickballapur"/>
      <sheetName val="CKM"/>
      <sheetName val="Chitradurga"/>
      <sheetName val="DK"/>
      <sheetName val="DVG"/>
      <sheetName val="Dharwad"/>
      <sheetName val="Gadag"/>
      <sheetName val="Hassan"/>
      <sheetName val="Haveri"/>
      <sheetName val="Kodagu"/>
      <sheetName val="Kolar"/>
      <sheetName val="Madhugiri"/>
      <sheetName val="Mandya"/>
      <sheetName val="Mysore"/>
      <sheetName val="Shimoga"/>
      <sheetName val="Tumkur"/>
      <sheetName val="Udupi"/>
      <sheetName val="UK"/>
      <sheetName val="SSA_BANGALORE"/>
      <sheetName val="SSA_MYSORE"/>
      <sheetName val="A"/>
      <sheetName val="10-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%outofschool-muslim"/>
      <sheetName val="%outofschool-ST"/>
      <sheetName val="%outofschool-sc"/>
      <sheetName val="all-reasons"/>
      <sheetName val="%outofschool-all"/>
      <sheetName val="State"/>
      <sheetName val="Bangalore Division"/>
      <sheetName val="Mysore  Division "/>
      <sheetName val="Belgaum Division"/>
      <sheetName val="Gulbarga Division"/>
      <sheetName val="Bagalkote"/>
      <sheetName val="Bellary"/>
      <sheetName val="Bidar"/>
      <sheetName val="Bijapur"/>
      <sheetName val="Chikkodi"/>
      <sheetName val="Gulbarga"/>
      <sheetName val="Yadgiri"/>
      <sheetName val="Belgaum"/>
      <sheetName val="Raichur"/>
      <sheetName val="Koppal"/>
      <sheetName val="Bangalore South"/>
      <sheetName val="Bangalore Rural"/>
      <sheetName val="Bangalore Urban"/>
      <sheetName val="CRNagar"/>
      <sheetName val="Chickballapur"/>
      <sheetName val="CKM"/>
      <sheetName val="Chitradurga"/>
      <sheetName val="DK"/>
      <sheetName val="DVG"/>
      <sheetName val="Dharwad"/>
      <sheetName val="Gadag"/>
      <sheetName val="Hassan"/>
      <sheetName val="Haveri"/>
      <sheetName val="Kodagu"/>
      <sheetName val="Kolar"/>
      <sheetName val="Madhugiri"/>
      <sheetName val="Mandya"/>
      <sheetName val="Mysore"/>
      <sheetName val="Shimoga"/>
      <sheetName val="Tumkur"/>
      <sheetName val="Udupi"/>
      <sheetName val="UK"/>
      <sheetName val="SSA_BANGALORE"/>
      <sheetName val="SSA_MYSORE"/>
      <sheetName val="A"/>
      <sheetName val="10-20"/>
      <sheetName val="SCHB.LDL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%outofschool-muslim"/>
      <sheetName val="%outofschool-ST"/>
      <sheetName val="%outofschool-sc"/>
      <sheetName val="all-reasons"/>
      <sheetName val="%outofschool-all"/>
      <sheetName val="State"/>
      <sheetName val="Bangalore Division"/>
      <sheetName val="Mysore  Division "/>
      <sheetName val="Belgaum Division"/>
      <sheetName val="Gulbarga Division"/>
      <sheetName val="Bagalkote"/>
      <sheetName val="Bellary"/>
      <sheetName val="Bidar"/>
      <sheetName val="Bijapur"/>
      <sheetName val="Chikkodi"/>
      <sheetName val="Gulbarga"/>
      <sheetName val="Yadgiri"/>
      <sheetName val="Belgaum"/>
      <sheetName val="Raichur"/>
      <sheetName val="Koppal"/>
      <sheetName val="Bangalore South"/>
      <sheetName val="Bangalore Rural"/>
      <sheetName val="Bangalore Urban"/>
      <sheetName val="CRNagar"/>
      <sheetName val="Chickballapur"/>
      <sheetName val="CKM"/>
      <sheetName val="Chitradurga"/>
      <sheetName val="DK"/>
      <sheetName val="DVG"/>
      <sheetName val="Dharwad"/>
      <sheetName val="Gadag"/>
      <sheetName val="Hassan"/>
      <sheetName val="Haveri"/>
      <sheetName val="Kodagu"/>
      <sheetName val="Kolar"/>
      <sheetName val="Madhugiri"/>
      <sheetName val="Mandya"/>
      <sheetName val="Mysore"/>
      <sheetName val="Shimoga"/>
      <sheetName val="Tumkur"/>
      <sheetName val="Udupi"/>
      <sheetName val="UK"/>
      <sheetName val="SSA_BANGALORE"/>
      <sheetName val="SSA_MYSO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%outofschool-muslim"/>
      <sheetName val="%outofschool-ST"/>
      <sheetName val="%outofschool-sc"/>
      <sheetName val="all-reasons"/>
      <sheetName val="%outofschool-all"/>
      <sheetName val="State"/>
      <sheetName val="Bangalore Division"/>
      <sheetName val="Mysore  Division "/>
      <sheetName val="Belgaum Division"/>
      <sheetName val="Gulbarga Division"/>
      <sheetName val="Bagalkote"/>
      <sheetName val="Bellary"/>
      <sheetName val="Bidar"/>
      <sheetName val="Bijapur"/>
      <sheetName val="Chikkodi"/>
      <sheetName val="Gulbarga"/>
      <sheetName val="Yadgiri"/>
      <sheetName val="Belgaum"/>
      <sheetName val="Raichur"/>
      <sheetName val="Koppal"/>
      <sheetName val="Bangalore South"/>
      <sheetName val="Bangalore Rural"/>
      <sheetName val="Bangalore Urban"/>
      <sheetName val="CRNagar"/>
      <sheetName val="Chickballapur"/>
      <sheetName val="CKM"/>
      <sheetName val="Chitradurga"/>
      <sheetName val="DK"/>
      <sheetName val="DVG"/>
      <sheetName val="Dharwad"/>
      <sheetName val="Gadag"/>
      <sheetName val="Hassan"/>
      <sheetName val="Haveri"/>
      <sheetName val="Kodagu"/>
      <sheetName val="Kolar"/>
      <sheetName val="Madhugiri"/>
      <sheetName val="Mandya"/>
      <sheetName val="Mysore"/>
      <sheetName val="Shimoga"/>
      <sheetName val="Tumkur"/>
      <sheetName val="Udupi"/>
      <sheetName val="UK"/>
      <sheetName val="SSA_BANGALORE"/>
      <sheetName val="SSA_MYSO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%outofschool-muslim"/>
      <sheetName val="%outofschool-ST"/>
      <sheetName val="%outofschool-sc"/>
      <sheetName val="all-reasons"/>
      <sheetName val="%outofschool-all"/>
      <sheetName val="State"/>
      <sheetName val="Bangalore Division"/>
      <sheetName val="Mysore  Division "/>
      <sheetName val="Belgaum Division"/>
      <sheetName val="Gulbarga Division"/>
      <sheetName val="Bagalkote"/>
      <sheetName val="Bellary"/>
      <sheetName val="Bidar"/>
      <sheetName val="Bijapur"/>
      <sheetName val="Chikkodi"/>
      <sheetName val="Gulbarga"/>
      <sheetName val="Yadgiri"/>
      <sheetName val="Belgaum"/>
      <sheetName val="Raichur"/>
      <sheetName val="Koppal"/>
      <sheetName val="Bangalore South"/>
      <sheetName val="Bangalore Rural"/>
      <sheetName val="Bangalore Urban"/>
      <sheetName val="CRNagar"/>
      <sheetName val="Chickballapur"/>
      <sheetName val="CKM"/>
      <sheetName val="Chitradurga"/>
      <sheetName val="DK"/>
      <sheetName val="DVG"/>
      <sheetName val="Dharwad"/>
      <sheetName val="Gadag"/>
      <sheetName val="Hassan"/>
      <sheetName val="Haveri"/>
      <sheetName val="Kodagu"/>
      <sheetName val="Kolar"/>
      <sheetName val="Madhugiri"/>
      <sheetName val="Mandya"/>
      <sheetName val="Mysore"/>
      <sheetName val="Shimoga"/>
      <sheetName val="Tumkur"/>
      <sheetName val="Udupi"/>
      <sheetName val="UK"/>
      <sheetName val="SSA_BANGALORE"/>
      <sheetName val="SSA_MYSO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%outofschool-muslim"/>
      <sheetName val="%outofschool-ST"/>
      <sheetName val="%outofschool-sc"/>
      <sheetName val="all-reasons"/>
      <sheetName val="%outofschool-all"/>
      <sheetName val="State"/>
      <sheetName val="Bangalore Division"/>
      <sheetName val="Mysore  Division "/>
      <sheetName val="Belgaum Division"/>
      <sheetName val="Gulbarga Division"/>
      <sheetName val="Bagalkote"/>
      <sheetName val="Bellary"/>
      <sheetName val="Bidar"/>
      <sheetName val="Bijapur"/>
      <sheetName val="Chikkodi"/>
      <sheetName val="Gulbarga"/>
      <sheetName val="Yadgiri"/>
      <sheetName val="Belgaum"/>
      <sheetName val="Raichur"/>
      <sheetName val="Koppal"/>
      <sheetName val="Bangalore South"/>
      <sheetName val="Bangalore Rural"/>
      <sheetName val="Bangalore Urban"/>
      <sheetName val="CRNagar"/>
      <sheetName val="Chickballapur"/>
      <sheetName val="CKM"/>
      <sheetName val="Chitradurga"/>
      <sheetName val="DK"/>
      <sheetName val="DVG"/>
      <sheetName val="Dharwad"/>
      <sheetName val="Gadag"/>
      <sheetName val="Hassan"/>
      <sheetName val="Haveri"/>
      <sheetName val="Kodagu"/>
      <sheetName val="Kolar"/>
      <sheetName val="Madhugiri"/>
      <sheetName val="Mandya"/>
      <sheetName val="Mysore"/>
      <sheetName val="Shimoga"/>
      <sheetName val="Tumkur"/>
      <sheetName val="Udupi"/>
      <sheetName val="UK"/>
      <sheetName val="SSA_BANGALORE"/>
      <sheetName val="SSA_MYSO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Category__ACR_HM_Room"/>
      <sheetName val="Sheet2"/>
      <sheetName val="Category__ACR_HM_Room (2)"/>
      <sheetName val="Sheet3"/>
      <sheetName val="Sheet4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sa"/>
      <sheetName val="Npegel"/>
      <sheetName val="Kgbv"/>
      <sheetName val="28"/>
    </sheetNames>
    <sheetDataSet>
      <sheetData sheetId="0" refreshError="1"/>
      <sheetData sheetId="1"/>
      <sheetData sheetId="2">
        <row r="1">
          <cell r="A1" t="str">
            <v xml:space="preserve"> District: Ahmedabad -State :Gujarat</v>
          </cell>
        </row>
        <row r="2">
          <cell r="A2" t="str">
            <v>Kasturba Gandhi Balika Vidhyalaya</v>
          </cell>
        </row>
        <row r="3">
          <cell r="A3" t="str">
            <v>2008-09</v>
          </cell>
        </row>
        <row r="5">
          <cell r="A5" t="str">
            <v>Sr.No.</v>
          </cell>
          <cell r="B5" t="str">
            <v>Item of Expenditure</v>
          </cell>
        </row>
        <row r="8">
          <cell r="B8" t="str">
            <v>Non-Recurring</v>
          </cell>
        </row>
        <row r="9">
          <cell r="A9">
            <v>1</v>
          </cell>
          <cell r="B9" t="str">
            <v>Building, Boundary Wall, Boring, Handpump, Electricity</v>
          </cell>
        </row>
        <row r="10">
          <cell r="A10">
            <v>2</v>
          </cell>
          <cell r="B10" t="str">
            <v>Furniture /Eqipment incliding kitchen equipment</v>
          </cell>
        </row>
        <row r="11">
          <cell r="A11">
            <v>3</v>
          </cell>
          <cell r="B11" t="str">
            <v>Teaching learining material and eqipment including library books</v>
          </cell>
        </row>
        <row r="12">
          <cell r="A12">
            <v>4</v>
          </cell>
          <cell r="B12" t="str">
            <v>Bedding</v>
          </cell>
        </row>
        <row r="13">
          <cell r="B13" t="str">
            <v>Total</v>
          </cell>
        </row>
        <row r="14">
          <cell r="B14" t="str">
            <v>Recurring Costs per annum</v>
          </cell>
        </row>
        <row r="15">
          <cell r="A15">
            <v>1</v>
          </cell>
          <cell r="B15" t="str">
            <v>Maintenance per trainee per month @ Rs 750 /-</v>
          </cell>
        </row>
        <row r="16">
          <cell r="A16">
            <v>2</v>
          </cell>
          <cell r="B16" t="str">
            <v>Rent of KGBV -ALS</v>
          </cell>
        </row>
        <row r="17">
          <cell r="A17">
            <v>3</v>
          </cell>
          <cell r="B17" t="str">
            <v>Stipend for trainees per month @ Rs 50 /-</v>
          </cell>
        </row>
        <row r="18">
          <cell r="A18">
            <v>4</v>
          </cell>
          <cell r="B18" t="str">
            <v>Suppl TLM stationary and other  Educational matorial @ Rs 50/- per month</v>
          </cell>
        </row>
        <row r="19">
          <cell r="A19">
            <v>5</v>
          </cell>
          <cell r="B19" t="str">
            <v>Examination Fee</v>
          </cell>
        </row>
        <row r="20">
          <cell r="A20">
            <v>6</v>
          </cell>
          <cell r="B20" t="str">
            <v>Salaries</v>
          </cell>
        </row>
        <row r="21">
          <cell r="B21" t="str">
            <v>(1) warden</v>
          </cell>
        </row>
        <row r="22">
          <cell r="B22" t="str">
            <v>(2) Support staff – (Accoutant / Assistant / Peon / Chokidar / Cook / Kitchan Exp / Catring Exp)</v>
          </cell>
        </row>
        <row r="23">
          <cell r="B23" t="str">
            <v>(3) Part time teachers</v>
          </cell>
        </row>
        <row r="24">
          <cell r="B24" t="str">
            <v>(4) Full time teachers</v>
          </cell>
        </row>
        <row r="25">
          <cell r="A25">
            <v>7</v>
          </cell>
          <cell r="B25" t="str">
            <v>Vocational training/Specific skill training</v>
          </cell>
        </row>
        <row r="26">
          <cell r="A26">
            <v>8</v>
          </cell>
          <cell r="B26" t="str">
            <v>Electricity/Water charges</v>
          </cell>
        </row>
        <row r="27">
          <cell r="A27">
            <v>9</v>
          </cell>
          <cell r="B27" t="str">
            <v>Medical care/Contingency@Rs. 750/- per child</v>
          </cell>
        </row>
        <row r="28">
          <cell r="B28" t="str">
            <v>Contingencies @ Rs 2000/- Per month</v>
          </cell>
        </row>
        <row r="29">
          <cell r="A29">
            <v>10</v>
          </cell>
          <cell r="B29" t="str">
            <v>Miscellnious including maintenance</v>
          </cell>
        </row>
        <row r="30">
          <cell r="A30">
            <v>11</v>
          </cell>
          <cell r="B30" t="str">
            <v>Preparatory camps</v>
          </cell>
        </row>
        <row r="31">
          <cell r="A31">
            <v>12</v>
          </cell>
          <cell r="B31" t="str">
            <v>PTAs/School Functions</v>
          </cell>
        </row>
        <row r="32">
          <cell r="A32">
            <v>13</v>
          </cell>
          <cell r="B32" t="str">
            <v>Capacity Building</v>
          </cell>
        </row>
        <row r="33">
          <cell r="B33" t="str">
            <v>Total</v>
          </cell>
        </row>
        <row r="34">
          <cell r="B34" t="str">
            <v>Grand Total</v>
          </cell>
        </row>
      </sheetData>
      <sheetData sheetId="3" refreshError="1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COMPUER_NO_AVAILABLE_ALL"/>
      <sheetName val="Urdu CAL"/>
      <sheetName val="Sheet2"/>
      <sheetName val="Sheet3"/>
      <sheetName val="11A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XXXXXXX"/>
      <sheetName val="DMR-1"/>
      <sheetName val="dmg-val-kmn"/>
      <sheetName val="dmg-val"/>
      <sheetName val="dmr-2-dmg"/>
      <sheetName val="ER"/>
      <sheetName val="BC"/>
      <sheetName val="tbook"/>
      <sheetName val="pta"/>
      <sheetName val="uni"/>
      <sheetName val="mcs"/>
      <sheetName val="admn"/>
      <sheetName val="ecce"/>
      <sheetName val="hdc"/>
      <sheetName val="Lib"/>
      <sheetName val="EGS"/>
      <sheetName val="IED"/>
      <sheetName val="mad"/>
      <sheetName val="grants"/>
      <sheetName val="newMS"/>
      <sheetName val="jsk-brc"/>
      <sheetName val="HS"/>
      <sheetName val="fin"/>
      <sheetName val="eval"/>
      <sheetName val="trg"/>
      <sheetName val="check"/>
      <sheetName val="status"/>
      <sheetName val="1-9"/>
      <sheetName val="10-20"/>
      <sheetName val="21-23"/>
      <sheetName val="24-26"/>
      <sheetName val="27"/>
      <sheetName val="28"/>
      <sheetName val="29"/>
      <sheetName val="CW"/>
      <sheetName val="30"/>
      <sheetName val="31-33"/>
      <sheetName val="34-36"/>
      <sheetName val="37-38"/>
      <sheetName val="39-41"/>
      <sheetName val="42-45"/>
      <sheetName val="46-51"/>
      <sheetName val="52"/>
      <sheetName val="53-fin"/>
      <sheetName val="mis"/>
      <sheetName val="cw-tot"/>
      <sheetName val="dmr-2"/>
      <sheetName val="dmg-fmt"/>
      <sheetName val="dmr-2-fmt"/>
      <sheetName val="A"/>
      <sheetName val="fm-f"/>
      <sheetName val="prob-sh"/>
      <sheetName val="add"/>
      <sheetName val="dmr-2-old"/>
      <sheetName val="dist-no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XXXXXXX"/>
      <sheetName val="DMR-1"/>
      <sheetName val="dmg-val-kmn"/>
      <sheetName val="dmg-val"/>
      <sheetName val="dmr-2-dmg"/>
      <sheetName val="ER"/>
      <sheetName val="BC"/>
      <sheetName val="tbook"/>
      <sheetName val="pta"/>
      <sheetName val="uni"/>
      <sheetName val="mcs"/>
      <sheetName val="admn"/>
      <sheetName val="ecce"/>
      <sheetName val="hdc"/>
      <sheetName val="Lib"/>
      <sheetName val="EGS"/>
      <sheetName val="IED"/>
      <sheetName val="mad"/>
      <sheetName val="grants"/>
      <sheetName val="newMS"/>
      <sheetName val="jsk-brc"/>
      <sheetName val="HS"/>
      <sheetName val="fin"/>
      <sheetName val="eval"/>
      <sheetName val="trg"/>
      <sheetName val="check"/>
      <sheetName val="status"/>
      <sheetName val="1-9"/>
      <sheetName val="10-20"/>
      <sheetName val="21-23"/>
      <sheetName val="24-26"/>
      <sheetName val="27"/>
      <sheetName val="28"/>
      <sheetName val="29"/>
      <sheetName val="CW"/>
      <sheetName val="30"/>
      <sheetName val="31-33"/>
      <sheetName val="34-36"/>
      <sheetName val="37-38"/>
      <sheetName val="39-41"/>
      <sheetName val="42-45"/>
      <sheetName val="46-51"/>
      <sheetName val="52"/>
      <sheetName val="53-fin"/>
      <sheetName val="mis"/>
      <sheetName val="cw-tot"/>
      <sheetName val="dmr-2"/>
      <sheetName val="dmg-fmt"/>
      <sheetName val="dmr-2-fmt"/>
      <sheetName val="A"/>
      <sheetName val="fm-f"/>
      <sheetName val="prob-sh"/>
      <sheetName val="add"/>
      <sheetName val="dmr-2-old"/>
      <sheetName val="dist-not"/>
      <sheetName val="10_2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</sheetDataSet>
  </externalBook>
</externalLink>
</file>

<file path=xl/externalLinks/externalLink33.xml><?xml version="1.0" encoding="utf-8"?>
<externalLink xmlns="http://schemas.openxmlformats.org/spreadsheetml/2006/main">
  <externalBook xmlns:r="http://schemas.openxmlformats.org/officeDocument/2006/relationships" r:id="rId1">
    <sheetNames>
      <sheetName val="XXXXXXX"/>
      <sheetName val="DMR-1"/>
      <sheetName val="dmg-val-kmn"/>
      <sheetName val="dmg-val"/>
      <sheetName val="dmr-2-dmg"/>
      <sheetName val="ER"/>
      <sheetName val="BC"/>
      <sheetName val="tbook"/>
      <sheetName val="pta"/>
      <sheetName val="uni"/>
      <sheetName val="mcs"/>
      <sheetName val="admn"/>
      <sheetName val="ecce"/>
      <sheetName val="hdc"/>
      <sheetName val="Lib"/>
      <sheetName val="EGS"/>
      <sheetName val="IED"/>
      <sheetName val="mad"/>
      <sheetName val="grants"/>
      <sheetName val="newMS"/>
      <sheetName val="jsk-brc"/>
      <sheetName val="HS"/>
      <sheetName val="fin"/>
      <sheetName val="eval"/>
      <sheetName val="trg"/>
      <sheetName val="check"/>
      <sheetName val="status"/>
      <sheetName val="1-9"/>
      <sheetName val="10-20"/>
      <sheetName val="21-23"/>
      <sheetName val="24-26"/>
      <sheetName val="27"/>
      <sheetName val="28"/>
      <sheetName val="29"/>
      <sheetName val="CW"/>
      <sheetName val="30"/>
      <sheetName val="31-33"/>
      <sheetName val="34-36"/>
      <sheetName val="37-38"/>
      <sheetName val="39-41"/>
      <sheetName val="42-45"/>
      <sheetName val="46-51"/>
      <sheetName val="52"/>
      <sheetName val="53-fin"/>
      <sheetName val="mis"/>
      <sheetName val="cw-tot"/>
      <sheetName val="dmr-2"/>
      <sheetName val="dmg-fmt"/>
      <sheetName val="dmr-2-fmt"/>
      <sheetName val="A"/>
      <sheetName val="fm-f"/>
      <sheetName val="prob-sh"/>
      <sheetName val="add"/>
      <sheetName val="dmr-2-old"/>
      <sheetName val="dist-no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34.xml><?xml version="1.0" encoding="utf-8"?>
<externalLink xmlns="http://schemas.openxmlformats.org/spreadsheetml/2006/main">
  <externalBook xmlns:r="http://schemas.openxmlformats.org/officeDocument/2006/relationships" r:id="rId1">
    <sheetNames>
      <sheetName val="XXXXXXX"/>
      <sheetName val="DMR-1"/>
      <sheetName val="dmg-val-kmn"/>
      <sheetName val="dmg-val"/>
      <sheetName val="dmr-2-dmg"/>
      <sheetName val="ER"/>
      <sheetName val="BC"/>
      <sheetName val="tbook"/>
      <sheetName val="pta"/>
      <sheetName val="uni"/>
      <sheetName val="mcs"/>
      <sheetName val="admn"/>
      <sheetName val="ecce"/>
      <sheetName val="hdc"/>
      <sheetName val="Lib"/>
      <sheetName val="EGS"/>
      <sheetName val="IED"/>
      <sheetName val="mad"/>
      <sheetName val="grants"/>
      <sheetName val="newMS"/>
      <sheetName val="jsk-brc"/>
      <sheetName val="HS"/>
      <sheetName val="fin"/>
      <sheetName val="eval"/>
      <sheetName val="trg"/>
      <sheetName val="check"/>
      <sheetName val="status"/>
      <sheetName val="1-9"/>
      <sheetName val="10-20"/>
      <sheetName val="21-23"/>
      <sheetName val="24-26"/>
      <sheetName val="27"/>
      <sheetName val="28"/>
      <sheetName val="29"/>
      <sheetName val="CW"/>
      <sheetName val="30"/>
      <sheetName val="31-33"/>
      <sheetName val="34-36"/>
      <sheetName val="37-38"/>
      <sheetName val="39-41"/>
      <sheetName val="42-45"/>
      <sheetName val="46-51"/>
      <sheetName val="52"/>
      <sheetName val="53-fin"/>
      <sheetName val="mis"/>
      <sheetName val="cw-tot"/>
      <sheetName val="dmr-2"/>
      <sheetName val="dmg-fmt"/>
      <sheetName val="dmr-2-fmt"/>
      <sheetName val="A"/>
      <sheetName val="fm-f"/>
      <sheetName val="prob-sh"/>
      <sheetName val="add"/>
      <sheetName val="dmr-2-old"/>
      <sheetName val="dist-no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35.xml><?xml version="1.0" encoding="utf-8"?>
<externalLink xmlns="http://schemas.openxmlformats.org/spreadsheetml/2006/main">
  <externalBook xmlns:r="http://schemas.openxmlformats.org/officeDocument/2006/relationships" r:id="rId1">
    <sheetNames>
      <sheetName val="XXXXXXX"/>
      <sheetName val="DMR-1"/>
      <sheetName val="dmg-val-kmn"/>
      <sheetName val="dmg-val"/>
      <sheetName val="dmr-2-dmg"/>
      <sheetName val="ER"/>
      <sheetName val="BC"/>
      <sheetName val="tbook"/>
      <sheetName val="pta"/>
      <sheetName val="uni"/>
      <sheetName val="mcs"/>
      <sheetName val="admn"/>
      <sheetName val="ecce"/>
      <sheetName val="hdc"/>
      <sheetName val="Lib"/>
      <sheetName val="EGS"/>
      <sheetName val="IED"/>
      <sheetName val="mad"/>
      <sheetName val="grants"/>
      <sheetName val="newMS"/>
      <sheetName val="jsk-brc"/>
      <sheetName val="HS"/>
      <sheetName val="fin"/>
      <sheetName val="eval"/>
      <sheetName val="trg"/>
      <sheetName val="check"/>
      <sheetName val="status"/>
      <sheetName val="1-9"/>
      <sheetName val="10-20"/>
      <sheetName val="21-23"/>
      <sheetName val="24-26"/>
      <sheetName val="27"/>
      <sheetName val="28"/>
      <sheetName val="29"/>
      <sheetName val="CW"/>
      <sheetName val="30"/>
      <sheetName val="31-33"/>
      <sheetName val="34-36"/>
      <sheetName val="37-38"/>
      <sheetName val="39-41"/>
      <sheetName val="42-45"/>
      <sheetName val="46-51"/>
      <sheetName val="52"/>
      <sheetName val="53-fin"/>
      <sheetName val="mis"/>
      <sheetName val="cw-tot"/>
      <sheetName val="dmr-2"/>
      <sheetName val="dmg-fmt"/>
      <sheetName val="dmr-2-fmt"/>
      <sheetName val="A"/>
      <sheetName val="fm-f"/>
      <sheetName val="prob-sh"/>
      <sheetName val="add"/>
      <sheetName val="dmr-2-old"/>
      <sheetName val="dist-no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36.xml><?xml version="1.0" encoding="utf-8"?>
<externalLink xmlns="http://schemas.openxmlformats.org/spreadsheetml/2006/main">
  <externalBook xmlns:r="http://schemas.openxmlformats.org/officeDocument/2006/relationships" r:id="rId1">
    <sheetNames>
      <sheetName val="XXXXXXX"/>
      <sheetName val="DMR-1"/>
      <sheetName val="dmg-val-kmn"/>
      <sheetName val="dmg-val"/>
      <sheetName val="dmr-2-dmg"/>
      <sheetName val="ER"/>
      <sheetName val="BC"/>
      <sheetName val="tbook"/>
      <sheetName val="pta"/>
      <sheetName val="uni"/>
      <sheetName val="mcs"/>
      <sheetName val="admn"/>
      <sheetName val="ecce"/>
      <sheetName val="hdc"/>
      <sheetName val="Lib"/>
      <sheetName val="EGS"/>
      <sheetName val="IED"/>
      <sheetName val="mad"/>
      <sheetName val="grants"/>
      <sheetName val="newMS"/>
      <sheetName val="jsk-brc"/>
      <sheetName val="HS"/>
      <sheetName val="fin"/>
      <sheetName val="eval"/>
      <sheetName val="trg"/>
      <sheetName val="check"/>
      <sheetName val="status"/>
      <sheetName val="1-9"/>
      <sheetName val="10-20"/>
      <sheetName val="21-23"/>
      <sheetName val="24-26"/>
      <sheetName val="27"/>
      <sheetName val="28"/>
      <sheetName val="29"/>
      <sheetName val="CW"/>
      <sheetName val="30"/>
      <sheetName val="31-33"/>
      <sheetName val="34-36"/>
      <sheetName val="37-38"/>
      <sheetName val="39-41"/>
      <sheetName val="42-45"/>
      <sheetName val="46-51"/>
      <sheetName val="52"/>
      <sheetName val="53-fin"/>
      <sheetName val="mis"/>
      <sheetName val="cw-tot"/>
      <sheetName val="dmr-2"/>
      <sheetName val="dmg-fmt"/>
      <sheetName val="dmr-2-fmt"/>
      <sheetName val="A"/>
      <sheetName val="fm-f"/>
      <sheetName val="prob-sh"/>
      <sheetName val="add"/>
      <sheetName val="dmr-2-old"/>
      <sheetName val="dist-no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37.xml><?xml version="1.0" encoding="utf-8"?>
<externalLink xmlns="http://schemas.openxmlformats.org/spreadsheetml/2006/main">
  <externalBook xmlns:r="http://schemas.openxmlformats.org/officeDocument/2006/relationships" r:id="rId1">
    <sheetNames>
      <sheetName val="%outofschool-muslim"/>
      <sheetName val="%outofschool-ST"/>
      <sheetName val="%outofschool-sc"/>
      <sheetName val="all-reasons"/>
      <sheetName val="%outofschool-all"/>
      <sheetName val="State"/>
      <sheetName val="Bangalore Division"/>
      <sheetName val="Mysore  Division "/>
      <sheetName val="Belgaum Division"/>
      <sheetName val="Gulbarga Division"/>
      <sheetName val="Bagalkote"/>
      <sheetName val="Bellary"/>
      <sheetName val="Bidar"/>
      <sheetName val="Bijapur"/>
      <sheetName val="Chikkodi"/>
      <sheetName val="Gulbarga"/>
      <sheetName val="Yadgiri"/>
      <sheetName val="Belgaum"/>
      <sheetName val="Raichur"/>
      <sheetName val="Koppal"/>
      <sheetName val="Bangalore South"/>
      <sheetName val="Bangalore Rural"/>
      <sheetName val="Bangalore Urban"/>
      <sheetName val="CRNagar"/>
      <sheetName val="Chickballapur"/>
      <sheetName val="CKM"/>
      <sheetName val="Chitradurga"/>
      <sheetName val="DK"/>
      <sheetName val="DVG"/>
      <sheetName val="Dharwad"/>
      <sheetName val="Gadag"/>
      <sheetName val="Hassan"/>
      <sheetName val="Haveri"/>
      <sheetName val="Kodagu"/>
      <sheetName val="Kolar"/>
      <sheetName val="Madhugiri"/>
      <sheetName val="Mandya"/>
      <sheetName val="Mysore"/>
      <sheetName val="Shimoga"/>
      <sheetName val="Tumkur"/>
      <sheetName val="Udupi"/>
      <sheetName val="UK"/>
      <sheetName val="SSA_BANGALORE"/>
      <sheetName val="SSA_MYSO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38.xml><?xml version="1.0" encoding="utf-8"?>
<externalLink xmlns="http://schemas.openxmlformats.org/spreadsheetml/2006/main">
  <externalBook xmlns:r="http://schemas.openxmlformats.org/officeDocument/2006/relationships" r:id="rId1">
    <sheetNames>
      <sheetName val="XXXXXXX"/>
      <sheetName val="dmg-val"/>
      <sheetName val="DMR-1"/>
      <sheetName val="admn"/>
      <sheetName val="Prnti"/>
      <sheetName val="Lib"/>
      <sheetName val="npegel"/>
      <sheetName val="EGS"/>
      <sheetName val="AB"/>
      <sheetName val="shukl"/>
      <sheetName val="acad"/>
      <sheetName val="IED"/>
      <sheetName val="CW"/>
      <sheetName val="FS"/>
      <sheetName val="HS"/>
      <sheetName val="dmr-2-dmg"/>
      <sheetName val="fin"/>
      <sheetName val="check"/>
      <sheetName val="status"/>
      <sheetName val="1-9"/>
      <sheetName val="10-20"/>
      <sheetName val="21-23"/>
      <sheetName val="24-26"/>
      <sheetName val="27"/>
      <sheetName val="28"/>
      <sheetName val="29"/>
      <sheetName val="30"/>
      <sheetName val="31-33"/>
      <sheetName val="34-36"/>
      <sheetName val="37-38"/>
      <sheetName val="39-41"/>
      <sheetName val="42-45"/>
      <sheetName val="46-51"/>
      <sheetName val="52"/>
      <sheetName val="53-fin"/>
      <sheetName val="mis"/>
      <sheetName val="cw-tot"/>
      <sheetName val="dmr-2"/>
      <sheetName val="dmg-fmt"/>
      <sheetName val="dmr-2-fmt"/>
      <sheetName val="A"/>
      <sheetName val="fm-f"/>
      <sheetName val="prob-sh"/>
      <sheetName val="add"/>
      <sheetName val="dmr-2-old"/>
      <sheetName val="dist-not"/>
      <sheetName val="t"/>
      <sheetName val="SSA_BANGALORE"/>
      <sheetName val="SSA_MYSORE"/>
      <sheetName val="SCHB.LDLB"/>
      <sheetName val="Kgbv"/>
      <sheetName val="New Teachers"/>
    </sheetNames>
    <sheetDataSet>
      <sheetData sheetId="0">
        <row r="5">
          <cell r="B5" t="str">
            <v>fuekZ.k dk;Z dh fLFkfr % vDVwcj 2004 dh fLFkfr esa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>
        <row r="5">
          <cell r="B5" t="str">
            <v>fuekZ.k dk;Z dh fLFkfr % vDVwcj 2004 dh fLFkfr esa</v>
          </cell>
        </row>
        <row r="7">
          <cell r="B7">
            <v>28</v>
          </cell>
          <cell r="C7" t="str">
            <v>fodkl[k.M lzksr dsUnz ¼ch-vkj-lh-½ Hkou</v>
          </cell>
          <cell r="R7">
            <v>28</v>
          </cell>
          <cell r="T7" t="str">
            <v>In complete</v>
          </cell>
        </row>
        <row r="8">
          <cell r="A8" t="str">
            <v>Øa-</v>
          </cell>
          <cell r="B8" t="str">
            <v>ftyk</v>
          </cell>
          <cell r="C8" t="str">
            <v>ch-vkj-lh- dh la[;k</v>
          </cell>
          <cell r="D8" t="str">
            <v>LFky p;u</v>
          </cell>
          <cell r="E8" t="str">
            <v>rduhdh Lohd`fr tkjh</v>
          </cell>
          <cell r="F8" t="str">
            <v>iz'kkldh; Lohd`fr tkjh</v>
          </cell>
          <cell r="G8" t="str">
            <v>fuekZ.k izkjaHk</v>
          </cell>
          <cell r="H8" t="str">
            <v>uho Lrj</v>
          </cell>
          <cell r="I8" t="str">
            <v>dqlhZ Lrj</v>
          </cell>
          <cell r="J8" t="str">
            <v>nhokj Lrj</v>
          </cell>
          <cell r="K8" t="str">
            <v>Nr Lrj</v>
          </cell>
          <cell r="L8" t="str">
            <v>Nr iw.kZ</v>
          </cell>
          <cell r="M8" t="str">
            <v>dk;Z iw.kZ</v>
          </cell>
          <cell r="N8" t="str">
            <v>fo|qrhd`r</v>
          </cell>
          <cell r="O8" t="str">
            <v>is;ty O;oLFkk</v>
          </cell>
          <cell r="P8" t="str">
            <v>lh-lh- tkjh</v>
          </cell>
          <cell r="Q8" t="str">
            <v>30 o"khZ; fLFkjrk izek.k i= tkjh</v>
          </cell>
          <cell r="R8" t="str">
            <v>BRC Check</v>
          </cell>
          <cell r="T8" t="str">
            <v>In complete</v>
          </cell>
        </row>
        <row r="9">
          <cell r="A9" t="str">
            <v>Dcode</v>
          </cell>
          <cell r="C9" t="str">
            <v xml:space="preserve">Block Resource Centre (BRC) Building </v>
          </cell>
          <cell r="R9" t="str">
            <v xml:space="preserve">(BRC) Building </v>
          </cell>
        </row>
        <row r="10">
          <cell r="B10" t="str">
            <v>District</v>
          </cell>
          <cell r="C10" t="str">
            <v>No.of BRC</v>
          </cell>
          <cell r="D10" t="str">
            <v>Site Selection</v>
          </cell>
          <cell r="E10" t="str">
            <v>Technical Sanction Issued</v>
          </cell>
          <cell r="F10" t="str">
            <v>Admin. Sanction Issued</v>
          </cell>
          <cell r="G10" t="str">
            <v>No. of BRC Started</v>
          </cell>
          <cell r="H10" t="str">
            <v>Fou.</v>
          </cell>
          <cell r="I10" t="str">
            <v>P.L.</v>
          </cell>
          <cell r="J10" t="str">
            <v>S.S.</v>
          </cell>
          <cell r="K10" t="str">
            <v>R.F.</v>
          </cell>
          <cell r="L10" t="str">
            <v>R. Comp</v>
          </cell>
          <cell r="M10" t="str">
            <v>Comp.</v>
          </cell>
          <cell r="N10" t="str">
            <v>No of BRC Electrified</v>
          </cell>
          <cell r="O10" t="str">
            <v>BRC with water supply</v>
          </cell>
          <cell r="P10" t="str">
            <v>Compl. Certificate (CC) issued</v>
          </cell>
          <cell r="Q10" t="str">
            <v>30 yr Stability certificate issued</v>
          </cell>
          <cell r="R10" t="str">
            <v>CHECK PLEASE</v>
          </cell>
        </row>
        <row r="11">
          <cell r="A11">
            <v>1</v>
          </cell>
          <cell r="B11" t="str">
            <v>cSrwy</v>
          </cell>
          <cell r="C11">
            <v>10</v>
          </cell>
          <cell r="D11">
            <v>10</v>
          </cell>
          <cell r="E11">
            <v>10</v>
          </cell>
          <cell r="F11">
            <v>10</v>
          </cell>
          <cell r="G11">
            <v>10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10</v>
          </cell>
          <cell r="N11">
            <v>10</v>
          </cell>
          <cell r="O11">
            <v>10</v>
          </cell>
          <cell r="P11">
            <v>10</v>
          </cell>
          <cell r="Q11">
            <v>10</v>
          </cell>
          <cell r="R11" t="str">
            <v>OK</v>
          </cell>
          <cell r="T11">
            <v>0</v>
          </cell>
        </row>
        <row r="12">
          <cell r="A12">
            <v>2</v>
          </cell>
          <cell r="B12" t="str">
            <v>jk;lsu</v>
          </cell>
          <cell r="C12">
            <v>7</v>
          </cell>
          <cell r="D12">
            <v>7</v>
          </cell>
          <cell r="E12">
            <v>7</v>
          </cell>
          <cell r="F12">
            <v>7</v>
          </cell>
          <cell r="G12">
            <v>7</v>
          </cell>
          <cell r="M12">
            <v>7</v>
          </cell>
          <cell r="N12">
            <v>7</v>
          </cell>
          <cell r="O12">
            <v>7</v>
          </cell>
          <cell r="P12">
            <v>5</v>
          </cell>
          <cell r="Q12">
            <v>0</v>
          </cell>
          <cell r="R12" t="str">
            <v>OK</v>
          </cell>
          <cell r="T12">
            <v>0</v>
          </cell>
        </row>
        <row r="13">
          <cell r="A13">
            <v>3</v>
          </cell>
          <cell r="B13" t="str">
            <v>jktx&lt;</v>
          </cell>
          <cell r="C13">
            <v>6</v>
          </cell>
          <cell r="D13">
            <v>0</v>
          </cell>
          <cell r="E13">
            <v>0</v>
          </cell>
          <cell r="F13">
            <v>0</v>
          </cell>
          <cell r="G13">
            <v>6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6</v>
          </cell>
          <cell r="N13">
            <v>6</v>
          </cell>
          <cell r="O13">
            <v>6</v>
          </cell>
          <cell r="P13">
            <v>6</v>
          </cell>
          <cell r="Q13">
            <v>6</v>
          </cell>
          <cell r="R13" t="str">
            <v>OK</v>
          </cell>
          <cell r="T13">
            <v>0</v>
          </cell>
        </row>
        <row r="14">
          <cell r="A14">
            <v>4</v>
          </cell>
          <cell r="B14" t="str">
            <v>lhgksj</v>
          </cell>
          <cell r="C14">
            <v>5</v>
          </cell>
          <cell r="D14">
            <v>5</v>
          </cell>
          <cell r="E14">
            <v>5</v>
          </cell>
          <cell r="F14">
            <v>5</v>
          </cell>
          <cell r="G14">
            <v>5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5</v>
          </cell>
          <cell r="N14">
            <v>5</v>
          </cell>
          <cell r="O14">
            <v>5</v>
          </cell>
          <cell r="P14">
            <v>5</v>
          </cell>
          <cell r="Q14">
            <v>5</v>
          </cell>
          <cell r="R14" t="str">
            <v>OK</v>
          </cell>
          <cell r="T14">
            <v>0</v>
          </cell>
        </row>
        <row r="15">
          <cell r="A15">
            <v>5</v>
          </cell>
          <cell r="B15" t="str">
            <v>xquk</v>
          </cell>
          <cell r="C15">
            <v>5</v>
          </cell>
          <cell r="D15">
            <v>5</v>
          </cell>
          <cell r="E15">
            <v>5</v>
          </cell>
          <cell r="F15">
            <v>5</v>
          </cell>
          <cell r="G15">
            <v>5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5</v>
          </cell>
          <cell r="N15">
            <v>5</v>
          </cell>
          <cell r="O15">
            <v>5</v>
          </cell>
          <cell r="P15">
            <v>5</v>
          </cell>
          <cell r="Q15">
            <v>0</v>
          </cell>
          <cell r="R15" t="str">
            <v>OK</v>
          </cell>
          <cell r="T15">
            <v>0</v>
          </cell>
        </row>
        <row r="16">
          <cell r="A16">
            <v>6</v>
          </cell>
          <cell r="B16" t="str">
            <v>/kkj</v>
          </cell>
          <cell r="C16">
            <v>13</v>
          </cell>
          <cell r="D16">
            <v>13</v>
          </cell>
          <cell r="E16">
            <v>13</v>
          </cell>
          <cell r="F16">
            <v>13</v>
          </cell>
          <cell r="G16">
            <v>13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13</v>
          </cell>
          <cell r="N16">
            <v>13</v>
          </cell>
          <cell r="O16">
            <v>13</v>
          </cell>
          <cell r="P16">
            <v>13</v>
          </cell>
          <cell r="Q16">
            <v>13</v>
          </cell>
          <cell r="R16" t="str">
            <v>OK</v>
          </cell>
          <cell r="T16">
            <v>0</v>
          </cell>
        </row>
        <row r="17">
          <cell r="A17">
            <v>7</v>
          </cell>
          <cell r="B17" t="str">
            <v>jhok</v>
          </cell>
          <cell r="C17">
            <v>9</v>
          </cell>
          <cell r="D17">
            <v>9</v>
          </cell>
          <cell r="E17">
            <v>9</v>
          </cell>
          <cell r="F17">
            <v>9</v>
          </cell>
          <cell r="G17">
            <v>9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9</v>
          </cell>
          <cell r="N17">
            <v>9</v>
          </cell>
          <cell r="O17">
            <v>9</v>
          </cell>
          <cell r="P17">
            <v>7</v>
          </cell>
          <cell r="Q17">
            <v>9</v>
          </cell>
          <cell r="R17" t="str">
            <v>OK</v>
          </cell>
          <cell r="T17">
            <v>0</v>
          </cell>
        </row>
        <row r="18">
          <cell r="A18">
            <v>8</v>
          </cell>
          <cell r="B18" t="str">
            <v>lruk</v>
          </cell>
          <cell r="C18">
            <v>8</v>
          </cell>
          <cell r="D18">
            <v>8</v>
          </cell>
          <cell r="E18">
            <v>8</v>
          </cell>
          <cell r="F18">
            <v>8</v>
          </cell>
          <cell r="G18">
            <v>8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8</v>
          </cell>
          <cell r="N18">
            <v>8</v>
          </cell>
          <cell r="O18">
            <v>8</v>
          </cell>
          <cell r="P18">
            <v>7</v>
          </cell>
          <cell r="Q18">
            <v>0</v>
          </cell>
          <cell r="R18" t="str">
            <v>OK</v>
          </cell>
          <cell r="T18">
            <v>0</v>
          </cell>
        </row>
        <row r="19">
          <cell r="A19">
            <v>9</v>
          </cell>
          <cell r="B19" t="str">
            <v>'kgMksy</v>
          </cell>
          <cell r="C19">
            <v>5</v>
          </cell>
          <cell r="D19">
            <v>5</v>
          </cell>
          <cell r="E19">
            <v>5</v>
          </cell>
          <cell r="F19">
            <v>5</v>
          </cell>
          <cell r="G19">
            <v>5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5</v>
          </cell>
          <cell r="N19">
            <v>5</v>
          </cell>
          <cell r="O19">
            <v>5</v>
          </cell>
          <cell r="P19">
            <v>5</v>
          </cell>
          <cell r="Q19">
            <v>5</v>
          </cell>
          <cell r="R19" t="str">
            <v>OK</v>
          </cell>
          <cell r="T19">
            <v>0</v>
          </cell>
        </row>
        <row r="20">
          <cell r="A20">
            <v>10</v>
          </cell>
          <cell r="B20" t="str">
            <v>mefj;k</v>
          </cell>
          <cell r="C20">
            <v>3</v>
          </cell>
          <cell r="D20">
            <v>3</v>
          </cell>
          <cell r="E20">
            <v>3</v>
          </cell>
          <cell r="F20">
            <v>3</v>
          </cell>
          <cell r="G20">
            <v>3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3</v>
          </cell>
          <cell r="N20">
            <v>3</v>
          </cell>
          <cell r="O20">
            <v>3</v>
          </cell>
          <cell r="P20">
            <v>3</v>
          </cell>
          <cell r="Q20">
            <v>3</v>
          </cell>
          <cell r="R20" t="str">
            <v>OK</v>
          </cell>
          <cell r="T20">
            <v>0</v>
          </cell>
        </row>
        <row r="21">
          <cell r="A21">
            <v>11</v>
          </cell>
          <cell r="B21" t="str">
            <v>lh/kh</v>
          </cell>
          <cell r="C21">
            <v>8</v>
          </cell>
          <cell r="D21">
            <v>8</v>
          </cell>
          <cell r="E21">
            <v>8</v>
          </cell>
          <cell r="F21">
            <v>8</v>
          </cell>
          <cell r="G21">
            <v>8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8</v>
          </cell>
          <cell r="N21">
            <v>8</v>
          </cell>
          <cell r="O21">
            <v>8</v>
          </cell>
          <cell r="P21">
            <v>8</v>
          </cell>
          <cell r="Q21">
            <v>7</v>
          </cell>
          <cell r="R21" t="str">
            <v>OK</v>
          </cell>
          <cell r="T21">
            <v>0</v>
          </cell>
        </row>
        <row r="22">
          <cell r="A22">
            <v>12</v>
          </cell>
          <cell r="B22" t="str">
            <v>Nrrjiqj</v>
          </cell>
          <cell r="C22">
            <v>8</v>
          </cell>
          <cell r="D22">
            <v>8</v>
          </cell>
          <cell r="E22">
            <v>8</v>
          </cell>
          <cell r="F22">
            <v>8</v>
          </cell>
          <cell r="G22">
            <v>8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8</v>
          </cell>
          <cell r="N22">
            <v>8</v>
          </cell>
          <cell r="O22">
            <v>8</v>
          </cell>
          <cell r="P22">
            <v>8</v>
          </cell>
          <cell r="Q22">
            <v>8</v>
          </cell>
          <cell r="R22" t="str">
            <v>OK</v>
          </cell>
          <cell r="T22">
            <v>0</v>
          </cell>
        </row>
        <row r="23">
          <cell r="A23">
            <v>13</v>
          </cell>
          <cell r="B23" t="str">
            <v>iUuk</v>
          </cell>
          <cell r="C23">
            <v>5</v>
          </cell>
          <cell r="D23">
            <v>5</v>
          </cell>
          <cell r="E23">
            <v>5</v>
          </cell>
          <cell r="F23">
            <v>5</v>
          </cell>
          <cell r="G23">
            <v>5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5</v>
          </cell>
          <cell r="N23">
            <v>5</v>
          </cell>
          <cell r="O23">
            <v>5</v>
          </cell>
          <cell r="P23">
            <v>5</v>
          </cell>
          <cell r="Q23">
            <v>5</v>
          </cell>
          <cell r="R23" t="str">
            <v>OK</v>
          </cell>
          <cell r="T23">
            <v>0</v>
          </cell>
        </row>
        <row r="24">
          <cell r="A24">
            <v>14</v>
          </cell>
          <cell r="B24" t="str">
            <v>Vhdex&lt;</v>
          </cell>
          <cell r="C24">
            <v>6</v>
          </cell>
          <cell r="D24">
            <v>6</v>
          </cell>
          <cell r="E24">
            <v>6</v>
          </cell>
          <cell r="F24">
            <v>6</v>
          </cell>
          <cell r="G24">
            <v>6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6</v>
          </cell>
          <cell r="N24">
            <v>6</v>
          </cell>
          <cell r="O24">
            <v>6</v>
          </cell>
          <cell r="P24">
            <v>6</v>
          </cell>
          <cell r="Q24">
            <v>6</v>
          </cell>
          <cell r="R24" t="str">
            <v>OK</v>
          </cell>
          <cell r="T24">
            <v>0</v>
          </cell>
        </row>
        <row r="25">
          <cell r="A25">
            <v>15</v>
          </cell>
          <cell r="B25" t="str">
            <v>eanlkSj</v>
          </cell>
          <cell r="C25">
            <v>5</v>
          </cell>
          <cell r="D25">
            <v>5</v>
          </cell>
          <cell r="E25">
            <v>5</v>
          </cell>
          <cell r="F25">
            <v>5</v>
          </cell>
          <cell r="G25">
            <v>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5</v>
          </cell>
          <cell r="N25">
            <v>5</v>
          </cell>
          <cell r="O25">
            <v>5</v>
          </cell>
          <cell r="P25">
            <v>5</v>
          </cell>
          <cell r="Q25">
            <v>5</v>
          </cell>
          <cell r="R25" t="str">
            <v>OK</v>
          </cell>
          <cell r="T25">
            <v>0</v>
          </cell>
        </row>
        <row r="26">
          <cell r="A26">
            <v>16</v>
          </cell>
          <cell r="B26" t="str">
            <v>uhep</v>
          </cell>
          <cell r="C26">
            <v>3</v>
          </cell>
          <cell r="D26">
            <v>3</v>
          </cell>
          <cell r="E26">
            <v>3</v>
          </cell>
          <cell r="F26">
            <v>3</v>
          </cell>
          <cell r="G26">
            <v>3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3</v>
          </cell>
          <cell r="N26">
            <v>3</v>
          </cell>
          <cell r="O26">
            <v>3</v>
          </cell>
          <cell r="P26">
            <v>3</v>
          </cell>
          <cell r="Q26">
            <v>3</v>
          </cell>
          <cell r="R26" t="str">
            <v>OK</v>
          </cell>
          <cell r="T26">
            <v>0</v>
          </cell>
        </row>
        <row r="27">
          <cell r="A27">
            <v>17</v>
          </cell>
          <cell r="B27" t="str">
            <v>jryke</v>
          </cell>
          <cell r="C27">
            <v>6</v>
          </cell>
          <cell r="D27">
            <v>6</v>
          </cell>
          <cell r="E27">
            <v>6</v>
          </cell>
          <cell r="F27">
            <v>6</v>
          </cell>
          <cell r="G27">
            <v>6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6</v>
          </cell>
          <cell r="N27">
            <v>6</v>
          </cell>
          <cell r="O27">
            <v>6</v>
          </cell>
          <cell r="P27">
            <v>6</v>
          </cell>
          <cell r="Q27">
            <v>6</v>
          </cell>
          <cell r="R27" t="str">
            <v>OK</v>
          </cell>
          <cell r="T27">
            <v>0</v>
          </cell>
        </row>
        <row r="28">
          <cell r="A28">
            <v>18</v>
          </cell>
          <cell r="B28" t="str">
            <v>fHk.M</v>
          </cell>
          <cell r="C28">
            <v>6</v>
          </cell>
          <cell r="D28">
            <v>6</v>
          </cell>
          <cell r="E28">
            <v>6</v>
          </cell>
          <cell r="F28">
            <v>6</v>
          </cell>
          <cell r="G28">
            <v>6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6</v>
          </cell>
          <cell r="N28">
            <v>6</v>
          </cell>
          <cell r="O28">
            <v>6</v>
          </cell>
          <cell r="P28">
            <v>5</v>
          </cell>
          <cell r="Q28">
            <v>5</v>
          </cell>
          <cell r="R28" t="str">
            <v>OK</v>
          </cell>
          <cell r="T28">
            <v>0</v>
          </cell>
        </row>
        <row r="29">
          <cell r="A29">
            <v>19</v>
          </cell>
          <cell r="B29" t="str">
            <v>neksg</v>
          </cell>
          <cell r="C29">
            <v>7</v>
          </cell>
          <cell r="D29">
            <v>7</v>
          </cell>
          <cell r="E29">
            <v>7</v>
          </cell>
          <cell r="F29">
            <v>7</v>
          </cell>
          <cell r="G29">
            <v>7</v>
          </cell>
          <cell r="M29">
            <v>7</v>
          </cell>
          <cell r="N29">
            <v>7</v>
          </cell>
          <cell r="O29">
            <v>7</v>
          </cell>
          <cell r="R29" t="str">
            <v>OK</v>
          </cell>
          <cell r="T29">
            <v>0</v>
          </cell>
        </row>
        <row r="30">
          <cell r="A30">
            <v>20</v>
          </cell>
          <cell r="B30" t="str">
            <v>nfr;k</v>
          </cell>
          <cell r="C30">
            <v>3</v>
          </cell>
          <cell r="D30">
            <v>3</v>
          </cell>
          <cell r="E30">
            <v>3</v>
          </cell>
          <cell r="F30">
            <v>3</v>
          </cell>
          <cell r="G30">
            <v>3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3</v>
          </cell>
          <cell r="N30">
            <v>3</v>
          </cell>
          <cell r="O30">
            <v>3</v>
          </cell>
          <cell r="P30">
            <v>2</v>
          </cell>
          <cell r="Q30">
            <v>2</v>
          </cell>
          <cell r="R30" t="str">
            <v>OK</v>
          </cell>
          <cell r="T30">
            <v>0</v>
          </cell>
        </row>
        <row r="31">
          <cell r="A31">
            <v>21</v>
          </cell>
          <cell r="B31" t="str">
            <v>nsokl</v>
          </cell>
          <cell r="C31">
            <v>6</v>
          </cell>
          <cell r="D31">
            <v>6</v>
          </cell>
          <cell r="E31">
            <v>6</v>
          </cell>
          <cell r="F31">
            <v>6</v>
          </cell>
          <cell r="G31">
            <v>6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6</v>
          </cell>
          <cell r="N31">
            <v>6</v>
          </cell>
          <cell r="O31">
            <v>4</v>
          </cell>
          <cell r="P31">
            <v>5</v>
          </cell>
          <cell r="Q31">
            <v>5</v>
          </cell>
          <cell r="R31" t="str">
            <v>OK</v>
          </cell>
          <cell r="T31">
            <v>0</v>
          </cell>
        </row>
        <row r="32">
          <cell r="A32">
            <v>22</v>
          </cell>
          <cell r="B32" t="str">
            <v>&gt;kcqvk</v>
          </cell>
          <cell r="C32">
            <v>12</v>
          </cell>
          <cell r="D32">
            <v>12</v>
          </cell>
          <cell r="E32">
            <v>12</v>
          </cell>
          <cell r="F32">
            <v>12</v>
          </cell>
          <cell r="G32">
            <v>12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12</v>
          </cell>
          <cell r="N32">
            <v>12</v>
          </cell>
          <cell r="O32">
            <v>12</v>
          </cell>
          <cell r="P32">
            <v>12</v>
          </cell>
          <cell r="Q32">
            <v>12</v>
          </cell>
          <cell r="R32" t="str">
            <v>OK</v>
          </cell>
          <cell r="T32">
            <v>0</v>
          </cell>
        </row>
        <row r="33">
          <cell r="A33">
            <v>23</v>
          </cell>
          <cell r="B33" t="str">
            <v>[k.Mok</v>
          </cell>
          <cell r="C33">
            <v>7</v>
          </cell>
          <cell r="D33">
            <v>7</v>
          </cell>
          <cell r="E33">
            <v>7</v>
          </cell>
          <cell r="F33">
            <v>7</v>
          </cell>
          <cell r="G33">
            <v>7</v>
          </cell>
          <cell r="M33">
            <v>7</v>
          </cell>
          <cell r="N33">
            <v>7</v>
          </cell>
          <cell r="O33">
            <v>7</v>
          </cell>
          <cell r="P33">
            <v>7</v>
          </cell>
          <cell r="Q33">
            <v>7</v>
          </cell>
          <cell r="R33" t="str">
            <v>OK</v>
          </cell>
          <cell r="T33">
            <v>0</v>
          </cell>
        </row>
        <row r="34">
          <cell r="A34">
            <v>24</v>
          </cell>
          <cell r="B34" t="str">
            <v>[kjxksu</v>
          </cell>
          <cell r="C34">
            <v>9</v>
          </cell>
          <cell r="D34">
            <v>9</v>
          </cell>
          <cell r="E34">
            <v>9</v>
          </cell>
          <cell r="F34">
            <v>9</v>
          </cell>
          <cell r="G34">
            <v>9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9</v>
          </cell>
          <cell r="N34">
            <v>9</v>
          </cell>
          <cell r="O34">
            <v>9</v>
          </cell>
          <cell r="P34">
            <v>9</v>
          </cell>
          <cell r="Q34">
            <v>9</v>
          </cell>
          <cell r="R34" t="str">
            <v>OK</v>
          </cell>
          <cell r="T34">
            <v>0</v>
          </cell>
        </row>
        <row r="35">
          <cell r="A35">
            <v>25</v>
          </cell>
          <cell r="B35" t="str">
            <v>cMokuh</v>
          </cell>
          <cell r="C35">
            <v>7</v>
          </cell>
          <cell r="D35">
            <v>7</v>
          </cell>
          <cell r="E35">
            <v>7</v>
          </cell>
          <cell r="F35">
            <v>7</v>
          </cell>
          <cell r="G35">
            <v>7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7</v>
          </cell>
          <cell r="N35">
            <v>7</v>
          </cell>
          <cell r="O35">
            <v>0</v>
          </cell>
          <cell r="P35">
            <v>7</v>
          </cell>
          <cell r="Q35">
            <v>7</v>
          </cell>
          <cell r="R35" t="str">
            <v>OK</v>
          </cell>
          <cell r="T35">
            <v>0</v>
          </cell>
        </row>
        <row r="36">
          <cell r="A36">
            <v>26</v>
          </cell>
          <cell r="B36" t="str">
            <v>eaMyk</v>
          </cell>
          <cell r="C36">
            <v>9</v>
          </cell>
          <cell r="D36">
            <v>9</v>
          </cell>
          <cell r="E36">
            <v>9</v>
          </cell>
          <cell r="F36">
            <v>9</v>
          </cell>
          <cell r="G36">
            <v>9</v>
          </cell>
          <cell r="M36">
            <v>9</v>
          </cell>
          <cell r="N36">
            <v>9</v>
          </cell>
          <cell r="O36">
            <v>9</v>
          </cell>
          <cell r="P36">
            <v>9</v>
          </cell>
          <cell r="Q36">
            <v>9</v>
          </cell>
          <cell r="R36" t="str">
            <v>OK</v>
          </cell>
          <cell r="T36">
            <v>0</v>
          </cell>
        </row>
        <row r="37">
          <cell r="A37">
            <v>27</v>
          </cell>
          <cell r="B37" t="str">
            <v>fM.MkSjh</v>
          </cell>
          <cell r="C37">
            <v>7</v>
          </cell>
          <cell r="D37">
            <v>7</v>
          </cell>
          <cell r="E37">
            <v>7</v>
          </cell>
          <cell r="F37">
            <v>7</v>
          </cell>
          <cell r="G37">
            <v>7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7</v>
          </cell>
          <cell r="N37">
            <v>7</v>
          </cell>
          <cell r="O37">
            <v>5</v>
          </cell>
          <cell r="P37">
            <v>7</v>
          </cell>
          <cell r="Q37">
            <v>7</v>
          </cell>
          <cell r="R37" t="str">
            <v>OK</v>
          </cell>
          <cell r="T37">
            <v>0</v>
          </cell>
        </row>
        <row r="38">
          <cell r="A38">
            <v>28</v>
          </cell>
          <cell r="B38" t="str">
            <v>eqjSuk</v>
          </cell>
          <cell r="C38">
            <v>7</v>
          </cell>
          <cell r="D38">
            <v>7</v>
          </cell>
          <cell r="E38">
            <v>7</v>
          </cell>
          <cell r="F38">
            <v>7</v>
          </cell>
          <cell r="G38">
            <v>7</v>
          </cell>
          <cell r="M38">
            <v>7</v>
          </cell>
          <cell r="N38">
            <v>7</v>
          </cell>
          <cell r="O38">
            <v>7</v>
          </cell>
          <cell r="P38">
            <v>7</v>
          </cell>
          <cell r="Q38">
            <v>7</v>
          </cell>
          <cell r="R38" t="str">
            <v>OK</v>
          </cell>
          <cell r="T38">
            <v>0</v>
          </cell>
        </row>
        <row r="39">
          <cell r="A39">
            <v>29</v>
          </cell>
          <cell r="B39" t="str">
            <v>';ksiqj</v>
          </cell>
          <cell r="C39">
            <v>3</v>
          </cell>
          <cell r="D39">
            <v>3</v>
          </cell>
          <cell r="E39">
            <v>3</v>
          </cell>
          <cell r="F39">
            <v>3</v>
          </cell>
          <cell r="G39">
            <v>3</v>
          </cell>
          <cell r="M39">
            <v>3</v>
          </cell>
          <cell r="N39">
            <v>3</v>
          </cell>
          <cell r="O39">
            <v>3</v>
          </cell>
          <cell r="P39">
            <v>3</v>
          </cell>
          <cell r="R39" t="str">
            <v>OK</v>
          </cell>
          <cell r="T39">
            <v>0</v>
          </cell>
        </row>
        <row r="40">
          <cell r="A40">
            <v>30</v>
          </cell>
          <cell r="B40" t="str">
            <v>flouh</v>
          </cell>
          <cell r="C40">
            <v>8</v>
          </cell>
          <cell r="D40">
            <v>8</v>
          </cell>
          <cell r="E40">
            <v>8</v>
          </cell>
          <cell r="F40">
            <v>8</v>
          </cell>
          <cell r="G40">
            <v>8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8</v>
          </cell>
          <cell r="N40">
            <v>8</v>
          </cell>
          <cell r="O40">
            <v>7</v>
          </cell>
          <cell r="P40">
            <v>8</v>
          </cell>
          <cell r="Q40">
            <v>8</v>
          </cell>
          <cell r="R40" t="str">
            <v>OK</v>
          </cell>
          <cell r="T40">
            <v>0</v>
          </cell>
        </row>
        <row r="41">
          <cell r="A41">
            <v>31</v>
          </cell>
          <cell r="B41" t="str">
            <v>'kktkiqj</v>
          </cell>
          <cell r="C41">
            <v>8</v>
          </cell>
          <cell r="D41">
            <v>8</v>
          </cell>
          <cell r="E41">
            <v>8</v>
          </cell>
          <cell r="F41">
            <v>8</v>
          </cell>
          <cell r="G41">
            <v>8</v>
          </cell>
          <cell r="M41">
            <v>8</v>
          </cell>
          <cell r="N41">
            <v>8</v>
          </cell>
          <cell r="O41">
            <v>8</v>
          </cell>
          <cell r="P41">
            <v>8</v>
          </cell>
          <cell r="Q41">
            <v>8</v>
          </cell>
          <cell r="R41" t="str">
            <v>OK</v>
          </cell>
          <cell r="T41">
            <v>0</v>
          </cell>
        </row>
        <row r="42">
          <cell r="A42">
            <v>32</v>
          </cell>
          <cell r="B42" t="str">
            <v>f'koiqjh</v>
          </cell>
          <cell r="C42">
            <v>8</v>
          </cell>
          <cell r="D42">
            <v>8</v>
          </cell>
          <cell r="E42">
            <v>8</v>
          </cell>
          <cell r="F42">
            <v>8</v>
          </cell>
          <cell r="G42">
            <v>8</v>
          </cell>
          <cell r="M42">
            <v>8</v>
          </cell>
          <cell r="N42">
            <v>8</v>
          </cell>
          <cell r="O42">
            <v>8</v>
          </cell>
          <cell r="P42">
            <v>8</v>
          </cell>
          <cell r="Q42">
            <v>8</v>
          </cell>
          <cell r="R42" t="str">
            <v>OK</v>
          </cell>
          <cell r="T42">
            <v>0</v>
          </cell>
        </row>
        <row r="43">
          <cell r="A43">
            <v>33</v>
          </cell>
          <cell r="B43" t="str">
            <v>fofn'kk</v>
          </cell>
          <cell r="C43">
            <v>7</v>
          </cell>
          <cell r="D43">
            <v>7</v>
          </cell>
          <cell r="E43">
            <v>7</v>
          </cell>
          <cell r="F43">
            <v>7</v>
          </cell>
          <cell r="G43">
            <v>7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7</v>
          </cell>
          <cell r="N43">
            <v>7</v>
          </cell>
          <cell r="O43">
            <v>7</v>
          </cell>
          <cell r="P43">
            <v>7</v>
          </cell>
          <cell r="Q43">
            <v>7</v>
          </cell>
          <cell r="R43" t="str">
            <v>OK</v>
          </cell>
          <cell r="T43">
            <v>0</v>
          </cell>
        </row>
        <row r="44">
          <cell r="A44">
            <v>34</v>
          </cell>
          <cell r="B44" t="str">
            <v>ckyk?kkV</v>
          </cell>
          <cell r="C44">
            <v>10</v>
          </cell>
          <cell r="D44">
            <v>10</v>
          </cell>
          <cell r="E44">
            <v>10</v>
          </cell>
          <cell r="F44">
            <v>10</v>
          </cell>
          <cell r="G44">
            <v>10</v>
          </cell>
          <cell r="H44">
            <v>0</v>
          </cell>
          <cell r="I44">
            <v>0</v>
          </cell>
          <cell r="J44">
            <v>1</v>
          </cell>
          <cell r="K44">
            <v>6</v>
          </cell>
          <cell r="L44">
            <v>1</v>
          </cell>
          <cell r="M44">
            <v>2</v>
          </cell>
          <cell r="N44">
            <v>1</v>
          </cell>
          <cell r="O44">
            <v>10</v>
          </cell>
          <cell r="P44">
            <v>1</v>
          </cell>
          <cell r="Q44">
            <v>1</v>
          </cell>
          <cell r="R44" t="str">
            <v>OK</v>
          </cell>
          <cell r="T44">
            <v>8</v>
          </cell>
        </row>
        <row r="45">
          <cell r="A45">
            <v>35</v>
          </cell>
          <cell r="B45" t="str">
            <v>Xokfy;j</v>
          </cell>
          <cell r="C45">
            <v>5</v>
          </cell>
          <cell r="D45">
            <v>4</v>
          </cell>
          <cell r="E45">
            <v>5</v>
          </cell>
          <cell r="F45">
            <v>5</v>
          </cell>
          <cell r="G45">
            <v>4</v>
          </cell>
          <cell r="K45">
            <v>2</v>
          </cell>
          <cell r="L45">
            <v>1</v>
          </cell>
          <cell r="M45">
            <v>1</v>
          </cell>
          <cell r="N45">
            <v>1</v>
          </cell>
          <cell r="O45">
            <v>1</v>
          </cell>
          <cell r="R45" t="str">
            <v>OK</v>
          </cell>
          <cell r="T45">
            <v>4</v>
          </cell>
        </row>
        <row r="46">
          <cell r="A46">
            <v>36</v>
          </cell>
          <cell r="B46" t="str">
            <v>Hkksiky</v>
          </cell>
          <cell r="C46">
            <v>2</v>
          </cell>
          <cell r="D46">
            <v>2</v>
          </cell>
          <cell r="E46">
            <v>2</v>
          </cell>
          <cell r="F46">
            <v>2</v>
          </cell>
          <cell r="G46">
            <v>2</v>
          </cell>
          <cell r="I46">
            <v>1</v>
          </cell>
          <cell r="K46">
            <v>1</v>
          </cell>
          <cell r="R46" t="str">
            <v>OK</v>
          </cell>
          <cell r="T46">
            <v>2</v>
          </cell>
        </row>
        <row r="47">
          <cell r="A47">
            <v>37</v>
          </cell>
          <cell r="B47" t="str">
            <v>ujflagiqj</v>
          </cell>
          <cell r="C47">
            <v>6</v>
          </cell>
          <cell r="D47">
            <v>6</v>
          </cell>
          <cell r="E47">
            <v>6</v>
          </cell>
          <cell r="F47">
            <v>6</v>
          </cell>
          <cell r="G47">
            <v>6</v>
          </cell>
          <cell r="H47">
            <v>0</v>
          </cell>
          <cell r="I47">
            <v>1</v>
          </cell>
          <cell r="J47">
            <v>1</v>
          </cell>
          <cell r="K47">
            <v>2</v>
          </cell>
          <cell r="L47">
            <v>2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 t="str">
            <v>OK</v>
          </cell>
          <cell r="T47">
            <v>6</v>
          </cell>
        </row>
        <row r="48">
          <cell r="A48">
            <v>38</v>
          </cell>
          <cell r="B48" t="str">
            <v>gks'kaxkckn</v>
          </cell>
          <cell r="C48">
            <v>7</v>
          </cell>
          <cell r="D48">
            <v>7</v>
          </cell>
          <cell r="E48">
            <v>7</v>
          </cell>
          <cell r="F48">
            <v>7</v>
          </cell>
          <cell r="G48">
            <v>7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7</v>
          </cell>
          <cell r="N48">
            <v>0</v>
          </cell>
          <cell r="O48">
            <v>7</v>
          </cell>
          <cell r="P48">
            <v>4</v>
          </cell>
          <cell r="Q48">
            <v>0</v>
          </cell>
          <cell r="R48" t="str">
            <v>OK</v>
          </cell>
          <cell r="T48">
            <v>0</v>
          </cell>
        </row>
        <row r="49">
          <cell r="A49">
            <v>39</v>
          </cell>
          <cell r="B49" t="str">
            <v>gjnk</v>
          </cell>
          <cell r="C49">
            <v>3</v>
          </cell>
          <cell r="D49">
            <v>3</v>
          </cell>
          <cell r="E49">
            <v>3</v>
          </cell>
          <cell r="F49">
            <v>3</v>
          </cell>
          <cell r="G49">
            <v>3</v>
          </cell>
          <cell r="M49">
            <v>3</v>
          </cell>
          <cell r="N49">
            <v>3</v>
          </cell>
          <cell r="O49">
            <v>3</v>
          </cell>
          <cell r="R49" t="str">
            <v>OK</v>
          </cell>
          <cell r="T49">
            <v>0</v>
          </cell>
        </row>
        <row r="50">
          <cell r="A50">
            <v>40</v>
          </cell>
          <cell r="B50" t="str">
            <v>bUnkSj</v>
          </cell>
          <cell r="C50">
            <v>4</v>
          </cell>
          <cell r="D50">
            <v>4</v>
          </cell>
          <cell r="E50">
            <v>4</v>
          </cell>
          <cell r="F50">
            <v>4</v>
          </cell>
          <cell r="G50">
            <v>4</v>
          </cell>
          <cell r="H50">
            <v>0</v>
          </cell>
          <cell r="I50">
            <v>0</v>
          </cell>
          <cell r="J50">
            <v>0</v>
          </cell>
          <cell r="K50">
            <v>4</v>
          </cell>
          <cell r="L50">
            <v>0</v>
          </cell>
          <cell r="M50">
            <v>0</v>
          </cell>
          <cell r="N50">
            <v>0</v>
          </cell>
          <cell r="O50">
            <v>3</v>
          </cell>
          <cell r="P50">
            <v>0</v>
          </cell>
          <cell r="Q50">
            <v>0</v>
          </cell>
          <cell r="R50" t="str">
            <v>OK</v>
          </cell>
          <cell r="T50">
            <v>4</v>
          </cell>
        </row>
        <row r="51">
          <cell r="A51">
            <v>41</v>
          </cell>
          <cell r="B51" t="str">
            <v>fNanokMk</v>
          </cell>
          <cell r="C51">
            <v>11</v>
          </cell>
          <cell r="D51">
            <v>11</v>
          </cell>
          <cell r="E51">
            <v>11</v>
          </cell>
          <cell r="F51">
            <v>11</v>
          </cell>
          <cell r="G51">
            <v>11</v>
          </cell>
          <cell r="L51">
            <v>2</v>
          </cell>
          <cell r="M51">
            <v>9</v>
          </cell>
          <cell r="N51">
            <v>1</v>
          </cell>
          <cell r="O51">
            <v>1</v>
          </cell>
          <cell r="P51">
            <v>0</v>
          </cell>
          <cell r="Q51">
            <v>0</v>
          </cell>
          <cell r="R51" t="str">
            <v>OK</v>
          </cell>
          <cell r="T51">
            <v>2</v>
          </cell>
        </row>
        <row r="52">
          <cell r="A52">
            <v>42</v>
          </cell>
          <cell r="B52" t="str">
            <v>mTtSu</v>
          </cell>
          <cell r="C52">
            <v>6</v>
          </cell>
          <cell r="D52">
            <v>6</v>
          </cell>
          <cell r="G52">
            <v>0</v>
          </cell>
          <cell r="R52" t="str">
            <v>OK</v>
          </cell>
          <cell r="T52">
            <v>6</v>
          </cell>
        </row>
        <row r="53">
          <cell r="A53">
            <v>43</v>
          </cell>
          <cell r="B53" t="str">
            <v>tcyiqj</v>
          </cell>
          <cell r="C53">
            <v>7</v>
          </cell>
          <cell r="D53">
            <v>7</v>
          </cell>
          <cell r="E53">
            <v>7</v>
          </cell>
          <cell r="F53">
            <v>7</v>
          </cell>
          <cell r="G53">
            <v>7</v>
          </cell>
          <cell r="H53">
            <v>0</v>
          </cell>
          <cell r="I53">
            <v>0</v>
          </cell>
          <cell r="J53">
            <v>0</v>
          </cell>
          <cell r="K53">
            <v>2</v>
          </cell>
          <cell r="L53">
            <v>3</v>
          </cell>
          <cell r="M53">
            <v>2</v>
          </cell>
          <cell r="N53">
            <v>2</v>
          </cell>
          <cell r="Q53">
            <v>0</v>
          </cell>
          <cell r="R53" t="str">
            <v>OK</v>
          </cell>
          <cell r="T53">
            <v>5</v>
          </cell>
        </row>
        <row r="54">
          <cell r="A54">
            <v>44</v>
          </cell>
          <cell r="B54" t="str">
            <v>dVuh</v>
          </cell>
          <cell r="C54">
            <v>6</v>
          </cell>
          <cell r="D54">
            <v>6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 t="str">
            <v>OK</v>
          </cell>
          <cell r="T54">
            <v>6</v>
          </cell>
        </row>
        <row r="55">
          <cell r="A55">
            <v>45</v>
          </cell>
          <cell r="B55" t="str">
            <v>lkxj</v>
          </cell>
          <cell r="C55">
            <v>11</v>
          </cell>
          <cell r="D55">
            <v>11</v>
          </cell>
          <cell r="E55">
            <v>11</v>
          </cell>
          <cell r="F55">
            <v>11</v>
          </cell>
          <cell r="G55">
            <v>11</v>
          </cell>
          <cell r="H55">
            <v>0</v>
          </cell>
          <cell r="I55">
            <v>0</v>
          </cell>
          <cell r="J55">
            <v>0</v>
          </cell>
          <cell r="K55">
            <v>1</v>
          </cell>
          <cell r="L55">
            <v>0</v>
          </cell>
          <cell r="M55">
            <v>10</v>
          </cell>
          <cell r="N55">
            <v>9</v>
          </cell>
          <cell r="O55">
            <v>7</v>
          </cell>
          <cell r="P55">
            <v>0</v>
          </cell>
          <cell r="Q55">
            <v>0</v>
          </cell>
          <cell r="R55" t="str">
            <v>OK</v>
          </cell>
          <cell r="T55">
            <v>1</v>
          </cell>
        </row>
        <row r="56">
          <cell r="A56">
            <v>46</v>
          </cell>
          <cell r="B56" t="str">
            <v>v'kksd uxj</v>
          </cell>
          <cell r="C56">
            <v>4</v>
          </cell>
          <cell r="D56">
            <v>4</v>
          </cell>
          <cell r="E56">
            <v>4</v>
          </cell>
          <cell r="F56">
            <v>4</v>
          </cell>
          <cell r="G56">
            <v>4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4</v>
          </cell>
          <cell r="N56">
            <v>4</v>
          </cell>
          <cell r="O56">
            <v>4</v>
          </cell>
          <cell r="P56">
            <v>0</v>
          </cell>
          <cell r="Q56">
            <v>0</v>
          </cell>
          <cell r="R56" t="str">
            <v>OK</v>
          </cell>
          <cell r="T56">
            <v>0</v>
          </cell>
        </row>
        <row r="57">
          <cell r="A57">
            <v>47</v>
          </cell>
          <cell r="B57" t="str">
            <v>vuwiiqj</v>
          </cell>
          <cell r="C57">
            <v>4</v>
          </cell>
          <cell r="D57">
            <v>4</v>
          </cell>
          <cell r="E57">
            <v>4</v>
          </cell>
          <cell r="F57">
            <v>4</v>
          </cell>
          <cell r="G57">
            <v>4</v>
          </cell>
          <cell r="M57">
            <v>4</v>
          </cell>
          <cell r="N57">
            <v>4</v>
          </cell>
          <cell r="O57">
            <v>4</v>
          </cell>
          <cell r="P57">
            <v>4</v>
          </cell>
          <cell r="Q57">
            <v>4</v>
          </cell>
          <cell r="R57" t="str">
            <v>OK</v>
          </cell>
          <cell r="T57">
            <v>0</v>
          </cell>
        </row>
        <row r="58">
          <cell r="A58">
            <v>48</v>
          </cell>
          <cell r="B58" t="str">
            <v>cqjgkuqiqj</v>
          </cell>
          <cell r="C58">
            <v>2</v>
          </cell>
          <cell r="D58">
            <v>2</v>
          </cell>
          <cell r="E58">
            <v>2</v>
          </cell>
          <cell r="F58">
            <v>2</v>
          </cell>
          <cell r="G58">
            <v>2</v>
          </cell>
          <cell r="M58">
            <v>2</v>
          </cell>
          <cell r="N58">
            <v>2</v>
          </cell>
          <cell r="O58">
            <v>2</v>
          </cell>
          <cell r="P58">
            <v>2</v>
          </cell>
          <cell r="Q58">
            <v>2</v>
          </cell>
          <cell r="R58" t="str">
            <v>OK</v>
          </cell>
          <cell r="T58">
            <v>0</v>
          </cell>
        </row>
        <row r="59">
          <cell r="B59" t="str">
            <v>;ksx e/;izns'k</v>
          </cell>
          <cell r="C59">
            <v>314</v>
          </cell>
          <cell r="D59">
            <v>307</v>
          </cell>
          <cell r="E59">
            <v>296</v>
          </cell>
          <cell r="F59">
            <v>296</v>
          </cell>
          <cell r="G59">
            <v>301</v>
          </cell>
          <cell r="H59">
            <v>0</v>
          </cell>
          <cell r="I59">
            <v>2</v>
          </cell>
          <cell r="J59">
            <v>2</v>
          </cell>
          <cell r="K59">
            <v>18</v>
          </cell>
          <cell r="L59">
            <v>9</v>
          </cell>
          <cell r="M59">
            <v>270</v>
          </cell>
          <cell r="N59">
            <v>253</v>
          </cell>
          <cell r="O59">
            <v>256</v>
          </cell>
          <cell r="P59">
            <v>222</v>
          </cell>
          <cell r="Q59">
            <v>199</v>
          </cell>
          <cell r="R59" t="str">
            <v>OK</v>
          </cell>
          <cell r="T59">
            <v>44</v>
          </cell>
        </row>
        <row r="60">
          <cell r="B60" t="str">
            <v xml:space="preserve">Note:  SSA (AWP 2002-03 spill over) Plan 5061.61 lakh approved for 12 Non DPEP districts (BRC Buildings) 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39.xml><?xml version="1.0" encoding="utf-8"?>
<externalLink xmlns="http://schemas.openxmlformats.org/spreadsheetml/2006/main">
  <externalBook xmlns:r="http://schemas.openxmlformats.org/officeDocument/2006/relationships" r:id="rId1">
    <sheetNames>
      <sheetName val="basic-Table-1"/>
      <sheetName val="school-Table-1_2"/>
      <sheetName val="-indicator-Table 2 "/>
      <sheetName val="pop-enr-oos-prim-Table-3 "/>
      <sheetName val="pop-enr-oos-mid-Table-3 _2"/>
      <sheetName val="oos-reason-Table-3.1"/>
      <sheetName val="access-P-Table-4"/>
      <sheetName val="Access-Mid-Table-4_2"/>
      <sheetName val="sc-st-vill-Table-5"/>
      <sheetName val="STR-Table-6"/>
      <sheetName val="egs-up-Table-7"/>
      <sheetName val="Res-Sch-Table-9 "/>
      <sheetName val="Transport-fac-Table8.1"/>
      <sheetName val="RTE-tch-Prim-Table-10"/>
      <sheetName val="RTE-tch-Prim Table-10_2"/>
      <sheetName val="RTE-UP-TCH-tab11"/>
      <sheetName val="brc-crc-manpwr-Table-12"/>
      <sheetName val="brc-crc-furni-Table-13"/>
      <sheetName val="integ-Table-14"/>
      <sheetName val="school-Table-15"/>
      <sheetName val="sch-GirlsTable-15_2"/>
      <sheetName val="madrsa-Table-15_2_2"/>
      <sheetName val="sanskrt-Table-15_2_2_2"/>
      <sheetName val="Enr-(P)Table16"/>
      <sheetName val="Enr-mid-Table16_2"/>
      <sheetName val="uni-st-Table17"/>
      <sheetName val="uni-ssa-Table17_2"/>
      <sheetName val="TCH-Table18"/>
      <sheetName val="trg-Table-19"/>
      <sheetName val="npegel-Table20"/>
      <sheetName val="kgbv-Table21"/>
      <sheetName val="cwsn-Table22"/>
      <sheetName val="CAL-Table-23"/>
      <sheetName val="cw-addl-Table24.1"/>
      <sheetName val="cw-dw-toilet-Table25"/>
      <sheetName val="furni-Table-26"/>
      <sheetName val="m-grant-Table-27"/>
      <sheetName val="Fin-tab-28"/>
      <sheetName val="Fin-Table 29"/>
      <sheetName val="Fin-Table-30"/>
      <sheetName val="Fin-Table-31"/>
      <sheetName val="Fin-tab-32"/>
      <sheetName val="free-textbooks-costing"/>
      <sheetName val="TCH-grant-costing"/>
      <sheetName val="sch-grant-costing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/>
      <sheetData sheetId="34"/>
      <sheetData sheetId="35" refreshError="1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ssa"/>
      <sheetName val="Npegel"/>
      <sheetName val="Kgbv"/>
      <sheetName val="28"/>
    </sheetNames>
    <sheetDataSet>
      <sheetData sheetId="0" refreshError="1"/>
      <sheetData sheetId="1"/>
      <sheetData sheetId="2">
        <row r="1">
          <cell r="A1" t="str">
            <v xml:space="preserve"> District: Ahmedabad -State :Gujarat</v>
          </cell>
        </row>
        <row r="2">
          <cell r="A2" t="str">
            <v>Kasturba Gandhi Balika Vidhyalaya</v>
          </cell>
        </row>
        <row r="3">
          <cell r="A3" t="str">
            <v>2008-09</v>
          </cell>
        </row>
        <row r="5">
          <cell r="A5" t="str">
            <v>Sr.No.</v>
          </cell>
          <cell r="B5" t="str">
            <v>Item of Expenditure</v>
          </cell>
        </row>
        <row r="8">
          <cell r="B8" t="str">
            <v>Non-Recurring</v>
          </cell>
        </row>
        <row r="9">
          <cell r="A9">
            <v>1</v>
          </cell>
          <cell r="B9" t="str">
            <v>Building, Boundary Wall, Boring, Handpump, Electricity</v>
          </cell>
        </row>
        <row r="10">
          <cell r="A10">
            <v>2</v>
          </cell>
          <cell r="B10" t="str">
            <v>Furniture /Eqipment incliding kitchen equipment</v>
          </cell>
        </row>
        <row r="11">
          <cell r="A11">
            <v>3</v>
          </cell>
          <cell r="B11" t="str">
            <v>Teaching learining material and eqipment including library books</v>
          </cell>
        </row>
        <row r="12">
          <cell r="A12">
            <v>4</v>
          </cell>
          <cell r="B12" t="str">
            <v>Bedding</v>
          </cell>
        </row>
        <row r="13">
          <cell r="B13" t="str">
            <v>Total</v>
          </cell>
        </row>
        <row r="14">
          <cell r="B14" t="str">
            <v>Recurring Costs per annum</v>
          </cell>
        </row>
        <row r="15">
          <cell r="A15">
            <v>1</v>
          </cell>
          <cell r="B15" t="str">
            <v>Maintenance per trainee per month @ Rs 750 /-</v>
          </cell>
        </row>
        <row r="16">
          <cell r="A16">
            <v>2</v>
          </cell>
          <cell r="B16" t="str">
            <v>Rent of KGBV -ALS</v>
          </cell>
        </row>
        <row r="17">
          <cell r="A17">
            <v>3</v>
          </cell>
          <cell r="B17" t="str">
            <v>Stipend for trainees per month @ Rs 50 /-</v>
          </cell>
        </row>
        <row r="18">
          <cell r="A18">
            <v>4</v>
          </cell>
          <cell r="B18" t="str">
            <v>Suppl TLM stationary and other  Educational matorial @ Rs 50/- per month</v>
          </cell>
        </row>
        <row r="19">
          <cell r="A19">
            <v>5</v>
          </cell>
          <cell r="B19" t="str">
            <v>Examination Fee</v>
          </cell>
        </row>
        <row r="20">
          <cell r="A20">
            <v>6</v>
          </cell>
          <cell r="B20" t="str">
            <v>Salaries</v>
          </cell>
        </row>
        <row r="21">
          <cell r="B21" t="str">
            <v>(1) warden</v>
          </cell>
        </row>
        <row r="22">
          <cell r="B22" t="str">
            <v>(2) Support staff – (Accoutant / Assistant / Peon / Chokidar / Cook / Kitchan Exp / Catring Exp)</v>
          </cell>
        </row>
        <row r="23">
          <cell r="B23" t="str">
            <v>(3) Part time teachers</v>
          </cell>
        </row>
        <row r="24">
          <cell r="B24" t="str">
            <v>(4) Full time teachers</v>
          </cell>
        </row>
        <row r="25">
          <cell r="A25">
            <v>7</v>
          </cell>
          <cell r="B25" t="str">
            <v>Vocational training/Specific skill training</v>
          </cell>
        </row>
        <row r="26">
          <cell r="A26">
            <v>8</v>
          </cell>
          <cell r="B26" t="str">
            <v>Electricity/Water charges</v>
          </cell>
        </row>
        <row r="27">
          <cell r="A27">
            <v>9</v>
          </cell>
          <cell r="B27" t="str">
            <v>Medical care/Contingency@Rs. 750/- per child</v>
          </cell>
        </row>
        <row r="28">
          <cell r="B28" t="str">
            <v>Contingencies @ Rs 2000/- Per month</v>
          </cell>
        </row>
        <row r="29">
          <cell r="A29">
            <v>10</v>
          </cell>
          <cell r="B29" t="str">
            <v>Miscellnious including maintenance</v>
          </cell>
        </row>
        <row r="30">
          <cell r="A30">
            <v>11</v>
          </cell>
          <cell r="B30" t="str">
            <v>Preparatory camps</v>
          </cell>
        </row>
        <row r="31">
          <cell r="A31">
            <v>12</v>
          </cell>
          <cell r="B31" t="str">
            <v>PTAs/School Functions</v>
          </cell>
        </row>
        <row r="32">
          <cell r="A32">
            <v>13</v>
          </cell>
          <cell r="B32" t="str">
            <v>Capacity Building</v>
          </cell>
        </row>
        <row r="33">
          <cell r="B33" t="str">
            <v>Total</v>
          </cell>
        </row>
        <row r="34">
          <cell r="B34" t="str">
            <v>Grand Total</v>
          </cell>
        </row>
      </sheetData>
      <sheetData sheetId="3" refreshError="1"/>
    </sheetDataSet>
  </externalBook>
</externalLink>
</file>

<file path=xl/externalLinks/externalLink40.xml><?xml version="1.0" encoding="utf-8"?>
<externalLink xmlns="http://schemas.openxmlformats.org/spreadsheetml/2006/main">
  <externalBook xmlns:r="http://schemas.openxmlformats.org/officeDocument/2006/relationships" r:id="rId1">
    <sheetNames>
      <sheetName val="basic-Table-1"/>
      <sheetName val="school-Table-1_2"/>
      <sheetName val="-indicator-Table 2 "/>
      <sheetName val="pop-enr-oos-prim-Table-3 "/>
      <sheetName val="pop-enr-oos-mid-Table-3 _2"/>
      <sheetName val="oos-reason-Table-3.1"/>
      <sheetName val="access-P-Table-4"/>
      <sheetName val="Access-Mid-Table-4_2"/>
      <sheetName val="sc-st-vill-Table-5"/>
      <sheetName val="STR-Table-6"/>
      <sheetName val="egs-up-Table-7"/>
      <sheetName val="Res-Sch-Table-9 "/>
      <sheetName val="Transport-fac-Table8.1"/>
      <sheetName val="RTE-tch-Prim-Table-10"/>
      <sheetName val="RTE-tch-Prim Table-10_2"/>
      <sheetName val="RTE-UP-TCH-tab11"/>
      <sheetName val="brc-crc-manpwr-Table-12"/>
      <sheetName val="brc-crc-furni-Table-13"/>
      <sheetName val="integ-Table-14"/>
      <sheetName val="school-Table-15"/>
      <sheetName val="sch-GirlsTable-15_2"/>
      <sheetName val="madrsa-Table-15_2_2"/>
      <sheetName val="sanskrt-Table-15_2_2_2"/>
      <sheetName val="Enr-(P)Table16"/>
      <sheetName val="Enr-mid-Table16_2"/>
      <sheetName val="uni-st-Table17"/>
      <sheetName val="uni-ssa-Table17_2"/>
      <sheetName val="TCH-Table18"/>
      <sheetName val="trg-Table-19"/>
      <sheetName val="npegel-Table20"/>
      <sheetName val="kgbv-Table21"/>
      <sheetName val="cwsn-Table22"/>
      <sheetName val="CAL-Table-23"/>
      <sheetName val="cw-addl-Table24.1"/>
      <sheetName val="cw-dw-toilet-Table25"/>
      <sheetName val="furni-Table-26"/>
      <sheetName val="m-grant-Table-27"/>
      <sheetName val="Fin-tab-28"/>
      <sheetName val="Fin-Table 29"/>
      <sheetName val="Fin-Table-30"/>
      <sheetName val="Fin-Table-31"/>
      <sheetName val="Fin-tab-32"/>
      <sheetName val="free-textbooks-costing"/>
      <sheetName val="TCH-grant-costing"/>
      <sheetName val="sch-grant-costing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/>
      <sheetData sheetId="34"/>
      <sheetData sheetId="35" refreshError="1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</sheetDataSet>
  </externalBook>
</externalLink>
</file>

<file path=xl/externalLinks/externalLink41.xml><?xml version="1.0" encoding="utf-8"?>
<externalLink xmlns="http://schemas.openxmlformats.org/spreadsheetml/2006/main">
  <externalBook xmlns:r="http://schemas.openxmlformats.org/officeDocument/2006/relationships" r:id="rId1">
    <sheetNames>
      <sheetName val="districtwise awppb"/>
    </sheetNames>
    <sheetDataSet>
      <sheetData sheetId="0">
        <row r="1">
          <cell r="C1" t="str">
            <v xml:space="preserve">DISBURSEMENT REPORT </v>
          </cell>
        </row>
        <row r="3">
          <cell r="C3" t="str">
            <v xml:space="preserve">DISBURSEMENT DONE BY EACH DISTRICT &amp; MUNICIPAL CORPORATION AGAINST EACH GRANT HEAD </v>
          </cell>
        </row>
        <row r="5">
          <cell r="C5" t="str">
            <v xml:space="preserve">THE MONTH FROM July 2006   </v>
          </cell>
          <cell r="I5" t="str">
            <v>Rs. in lacs</v>
          </cell>
        </row>
        <row r="8">
          <cell r="B8" t="str">
            <v>CODES</v>
          </cell>
          <cell r="C8" t="str">
            <v>GRANT HEADS</v>
          </cell>
          <cell r="D8" t="str">
            <v>AHMEDABAD</v>
          </cell>
          <cell r="E8" t="str">
            <v>MEHSANA</v>
          </cell>
          <cell r="F8" t="str">
            <v>PATAN</v>
          </cell>
          <cell r="G8" t="str">
            <v>RAJKOT</v>
          </cell>
          <cell r="H8" t="str">
            <v>SURAT</v>
          </cell>
          <cell r="I8" t="str">
            <v>NAVSARI</v>
          </cell>
          <cell r="J8" t="str">
            <v>VADODARA</v>
          </cell>
          <cell r="K8" t="str">
            <v>ANAND</v>
          </cell>
          <cell r="L8" t="str">
            <v>KHEDA</v>
          </cell>
          <cell r="M8" t="str">
            <v>AMRELI</v>
          </cell>
          <cell r="N8" t="str">
            <v>VALSAD</v>
          </cell>
          <cell r="O8" t="str">
            <v>BHARUCH</v>
          </cell>
          <cell r="P8" t="str">
            <v>G`NAGAR</v>
          </cell>
          <cell r="Q8" t="str">
            <v>NARMADA</v>
          </cell>
          <cell r="R8" t="str">
            <v>BHAVNAGAR</v>
          </cell>
          <cell r="S8" t="str">
            <v>BANASKANTHA</v>
          </cell>
          <cell r="T8" t="str">
            <v>SABARKANTHA</v>
          </cell>
          <cell r="U8" t="str">
            <v>JAMNAGAR</v>
          </cell>
          <cell r="V8" t="str">
            <v>JUNAGADH</v>
          </cell>
          <cell r="W8" t="str">
            <v>KUTCH</v>
          </cell>
          <cell r="X8" t="str">
            <v>S'NAGAR</v>
          </cell>
          <cell r="Y8" t="str">
            <v>PANCHMAHAL</v>
          </cell>
          <cell r="Z8" t="str">
            <v>DAHOD</v>
          </cell>
          <cell r="AA8" t="str">
            <v>PORBANDAR</v>
          </cell>
          <cell r="AB8" t="str">
            <v>DANG</v>
          </cell>
          <cell r="AC8" t="str">
            <v>MC AHMEDABAD</v>
          </cell>
          <cell r="AD8" t="str">
            <v>MC RAJKOT</v>
          </cell>
          <cell r="AE8" t="str">
            <v>MC VADODARA</v>
          </cell>
          <cell r="AF8" t="str">
            <v>MC SURAT</v>
          </cell>
          <cell r="AG8" t="str">
            <v>S P O</v>
          </cell>
          <cell r="AH8" t="str">
            <v>TOTAL</v>
          </cell>
        </row>
        <row r="10">
          <cell r="D10">
            <v>1</v>
          </cell>
          <cell r="E10">
            <v>2</v>
          </cell>
          <cell r="F10">
            <v>3</v>
          </cell>
          <cell r="G10">
            <v>4</v>
          </cell>
          <cell r="H10">
            <v>5</v>
          </cell>
          <cell r="I10">
            <v>6</v>
          </cell>
          <cell r="J10">
            <v>7</v>
          </cell>
          <cell r="K10">
            <v>8</v>
          </cell>
          <cell r="L10">
            <v>9</v>
          </cell>
          <cell r="M10">
            <v>10</v>
          </cell>
          <cell r="N10">
            <v>11</v>
          </cell>
          <cell r="O10">
            <v>12</v>
          </cell>
          <cell r="P10">
            <v>13</v>
          </cell>
          <cell r="Q10">
            <v>14</v>
          </cell>
          <cell r="R10">
            <v>15</v>
          </cell>
          <cell r="S10">
            <v>16</v>
          </cell>
          <cell r="T10">
            <v>17</v>
          </cell>
          <cell r="U10">
            <v>18</v>
          </cell>
          <cell r="V10">
            <v>19</v>
          </cell>
          <cell r="W10">
            <v>20</v>
          </cell>
          <cell r="X10">
            <v>21</v>
          </cell>
          <cell r="Y10">
            <v>22</v>
          </cell>
          <cell r="Z10">
            <v>23</v>
          </cell>
          <cell r="AA10">
            <v>24</v>
          </cell>
          <cell r="AB10">
            <v>25</v>
          </cell>
          <cell r="AC10">
            <v>26</v>
          </cell>
          <cell r="AD10">
            <v>27</v>
          </cell>
          <cell r="AE10">
            <v>28</v>
          </cell>
          <cell r="AF10">
            <v>29</v>
          </cell>
          <cell r="AG10">
            <v>30</v>
          </cell>
        </row>
        <row r="12">
          <cell r="A12" t="str">
            <v>A</v>
          </cell>
          <cell r="B12" t="str">
            <v>NEW SCHOOL</v>
          </cell>
        </row>
        <row r="14">
          <cell r="B14">
            <v>0.01</v>
          </cell>
          <cell r="C14" t="str">
            <v>New Primary School</v>
          </cell>
          <cell r="AH14">
            <v>0</v>
          </cell>
        </row>
        <row r="15">
          <cell r="B15">
            <v>0.02</v>
          </cell>
          <cell r="C15" t="str">
            <v>New Upper Primary School</v>
          </cell>
          <cell r="AH15">
            <v>0</v>
          </cell>
        </row>
        <row r="17">
          <cell r="C17" t="str">
            <v>SUB TOTAL of A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</row>
        <row r="19">
          <cell r="A19" t="str">
            <v>B</v>
          </cell>
          <cell r="B19" t="str">
            <v>BLOCK RESOURCE CENTRE</v>
          </cell>
        </row>
        <row r="21">
          <cell r="B21">
            <v>1.01</v>
          </cell>
          <cell r="C21" t="str">
            <v>Salary for BRC</v>
          </cell>
          <cell r="D21">
            <v>11.88</v>
          </cell>
          <cell r="E21">
            <v>9.7200000000000006</v>
          </cell>
          <cell r="F21">
            <v>7.56</v>
          </cell>
          <cell r="G21">
            <v>15.12</v>
          </cell>
          <cell r="H21">
            <v>15.12</v>
          </cell>
          <cell r="I21">
            <v>5.4</v>
          </cell>
          <cell r="J21">
            <v>12.96</v>
          </cell>
          <cell r="K21">
            <v>8.64</v>
          </cell>
          <cell r="L21">
            <v>10.8</v>
          </cell>
          <cell r="M21">
            <v>11.88</v>
          </cell>
          <cell r="N21">
            <v>5.4</v>
          </cell>
          <cell r="O21">
            <v>8.64</v>
          </cell>
          <cell r="P21">
            <v>4.32</v>
          </cell>
          <cell r="Q21">
            <v>4.32</v>
          </cell>
          <cell r="R21">
            <v>11.88</v>
          </cell>
          <cell r="S21">
            <v>12.96</v>
          </cell>
          <cell r="T21">
            <v>14.04</v>
          </cell>
          <cell r="U21">
            <v>10.8</v>
          </cell>
          <cell r="V21">
            <v>15.12</v>
          </cell>
          <cell r="W21">
            <v>10.8</v>
          </cell>
          <cell r="X21">
            <v>5.4</v>
          </cell>
          <cell r="Y21">
            <v>11.88</v>
          </cell>
          <cell r="Z21">
            <v>7.56</v>
          </cell>
          <cell r="AA21">
            <v>3.24</v>
          </cell>
          <cell r="AH21">
            <v>235.44000000000003</v>
          </cell>
        </row>
        <row r="22">
          <cell r="B22">
            <v>1.02</v>
          </cell>
          <cell r="C22" t="str">
            <v>Salary of BRP</v>
          </cell>
          <cell r="AH22">
            <v>0</v>
          </cell>
        </row>
        <row r="23">
          <cell r="B23">
            <v>1.03</v>
          </cell>
          <cell r="C23" t="str">
            <v>Furniture for BRC</v>
          </cell>
          <cell r="AH23">
            <v>0</v>
          </cell>
        </row>
        <row r="24">
          <cell r="B24">
            <v>1.04</v>
          </cell>
          <cell r="C24" t="str">
            <v>Contingency Grant to BRC</v>
          </cell>
          <cell r="D24">
            <v>1.375</v>
          </cell>
          <cell r="E24">
            <v>1.125</v>
          </cell>
          <cell r="F24">
            <v>0.875</v>
          </cell>
          <cell r="G24">
            <v>1.75</v>
          </cell>
          <cell r="H24">
            <v>1.75</v>
          </cell>
          <cell r="I24">
            <v>0.625</v>
          </cell>
          <cell r="J24">
            <v>1.5</v>
          </cell>
          <cell r="K24">
            <v>1</v>
          </cell>
          <cell r="L24">
            <v>1.25</v>
          </cell>
          <cell r="M24">
            <v>1.375</v>
          </cell>
          <cell r="N24">
            <v>0.625</v>
          </cell>
          <cell r="O24">
            <v>1</v>
          </cell>
          <cell r="P24">
            <v>0.5</v>
          </cell>
          <cell r="Q24">
            <v>0.5</v>
          </cell>
          <cell r="R24">
            <v>1.375</v>
          </cell>
          <cell r="S24">
            <v>1.5</v>
          </cell>
          <cell r="T24">
            <v>1.625</v>
          </cell>
          <cell r="U24">
            <v>1.25</v>
          </cell>
          <cell r="V24">
            <v>1.75</v>
          </cell>
          <cell r="W24">
            <v>1.25</v>
          </cell>
          <cell r="X24">
            <v>1.25</v>
          </cell>
          <cell r="Y24">
            <v>1.375</v>
          </cell>
          <cell r="Z24">
            <v>0.875</v>
          </cell>
          <cell r="AA24">
            <v>0.375</v>
          </cell>
          <cell r="AB24">
            <v>0.125</v>
          </cell>
          <cell r="AH24">
            <v>28</v>
          </cell>
        </row>
        <row r="25">
          <cell r="B25">
            <v>1.05</v>
          </cell>
          <cell r="C25" t="str">
            <v>Meeting and Travel Allowances</v>
          </cell>
          <cell r="D25">
            <v>0.66</v>
          </cell>
          <cell r="E25">
            <v>0.54</v>
          </cell>
          <cell r="F25">
            <v>0.42</v>
          </cell>
          <cell r="G25">
            <v>0.84</v>
          </cell>
          <cell r="H25">
            <v>0.84</v>
          </cell>
          <cell r="I25">
            <v>0.3</v>
          </cell>
          <cell r="J25">
            <v>0.72</v>
          </cell>
          <cell r="K25">
            <v>0.48</v>
          </cell>
          <cell r="L25">
            <v>0.6</v>
          </cell>
          <cell r="M25">
            <v>0.66</v>
          </cell>
          <cell r="N25">
            <v>0.3</v>
          </cell>
          <cell r="O25">
            <v>0.48</v>
          </cell>
          <cell r="P25">
            <v>0.24</v>
          </cell>
          <cell r="Q25">
            <v>0.24</v>
          </cell>
          <cell r="R25">
            <v>0.66</v>
          </cell>
          <cell r="S25">
            <v>0.72</v>
          </cell>
          <cell r="T25">
            <v>0.78</v>
          </cell>
          <cell r="U25">
            <v>0.6</v>
          </cell>
          <cell r="V25">
            <v>0.84</v>
          </cell>
          <cell r="W25">
            <v>0.6</v>
          </cell>
          <cell r="X25">
            <v>0.6</v>
          </cell>
          <cell r="Y25">
            <v>0.66</v>
          </cell>
          <cell r="Z25">
            <v>0.42</v>
          </cell>
          <cell r="AA25">
            <v>0.18</v>
          </cell>
          <cell r="AB25">
            <v>0.06</v>
          </cell>
          <cell r="AH25">
            <v>13.439999999999998</v>
          </cell>
        </row>
        <row r="26">
          <cell r="B26">
            <v>1.06</v>
          </cell>
          <cell r="C26" t="str">
            <v>TLM Grant to BRC</v>
          </cell>
          <cell r="D26">
            <v>0.55000000000000004</v>
          </cell>
          <cell r="E26">
            <v>0.45</v>
          </cell>
          <cell r="F26">
            <v>0.35</v>
          </cell>
          <cell r="G26">
            <v>0.7</v>
          </cell>
          <cell r="H26">
            <v>0.7</v>
          </cell>
          <cell r="I26">
            <v>0.25</v>
          </cell>
          <cell r="J26">
            <v>0.6</v>
          </cell>
          <cell r="K26">
            <v>0.4</v>
          </cell>
          <cell r="L26">
            <v>0.5</v>
          </cell>
          <cell r="M26">
            <v>0.55000000000000004</v>
          </cell>
          <cell r="N26">
            <v>0.25</v>
          </cell>
          <cell r="O26">
            <v>0.4</v>
          </cell>
          <cell r="P26">
            <v>0.2</v>
          </cell>
          <cell r="Q26">
            <v>0.2</v>
          </cell>
          <cell r="R26">
            <v>0.55000000000000004</v>
          </cell>
          <cell r="S26">
            <v>0.6</v>
          </cell>
          <cell r="T26">
            <v>0.65</v>
          </cell>
          <cell r="U26">
            <v>0.5</v>
          </cell>
          <cell r="V26">
            <v>0.7</v>
          </cell>
          <cell r="W26">
            <v>0.5</v>
          </cell>
          <cell r="X26">
            <v>0.5</v>
          </cell>
          <cell r="Y26">
            <v>0.55000000000000004</v>
          </cell>
          <cell r="Z26">
            <v>0.35</v>
          </cell>
          <cell r="AA26">
            <v>0.15</v>
          </cell>
          <cell r="AB26">
            <v>0.05</v>
          </cell>
          <cell r="AH26">
            <v>11.200000000000001</v>
          </cell>
        </row>
        <row r="27">
          <cell r="B27">
            <v>1.07</v>
          </cell>
          <cell r="C27" t="str">
            <v>Others</v>
          </cell>
          <cell r="AH27">
            <v>0</v>
          </cell>
        </row>
        <row r="29">
          <cell r="C29" t="str">
            <v>SUB TOTAL of B</v>
          </cell>
          <cell r="D29">
            <v>14.465000000000002</v>
          </cell>
          <cell r="E29">
            <v>11.835000000000001</v>
          </cell>
          <cell r="F29">
            <v>9.2049999999999983</v>
          </cell>
          <cell r="G29">
            <v>18.409999999999997</v>
          </cell>
          <cell r="H29">
            <v>18.409999999999997</v>
          </cell>
          <cell r="I29">
            <v>6.5750000000000002</v>
          </cell>
          <cell r="J29">
            <v>15.780000000000001</v>
          </cell>
          <cell r="K29">
            <v>10.520000000000001</v>
          </cell>
          <cell r="L29">
            <v>13.15</v>
          </cell>
          <cell r="M29">
            <v>14.465000000000002</v>
          </cell>
          <cell r="N29">
            <v>6.5750000000000002</v>
          </cell>
          <cell r="O29">
            <v>10.520000000000001</v>
          </cell>
          <cell r="P29">
            <v>5.2600000000000007</v>
          </cell>
          <cell r="Q29">
            <v>5.2600000000000007</v>
          </cell>
          <cell r="R29">
            <v>14.465000000000002</v>
          </cell>
          <cell r="S29">
            <v>15.780000000000001</v>
          </cell>
          <cell r="T29">
            <v>17.094999999999999</v>
          </cell>
          <cell r="U29">
            <v>13.15</v>
          </cell>
          <cell r="V29">
            <v>18.409999999999997</v>
          </cell>
          <cell r="W29">
            <v>13.15</v>
          </cell>
          <cell r="X29">
            <v>7.75</v>
          </cell>
          <cell r="Y29">
            <v>14.465000000000002</v>
          </cell>
          <cell r="Z29">
            <v>9.2049999999999983</v>
          </cell>
          <cell r="AA29">
            <v>3.9450000000000003</v>
          </cell>
          <cell r="AB29">
            <v>0.23499999999999999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288.08000000000004</v>
          </cell>
        </row>
        <row r="31">
          <cell r="A31" t="str">
            <v>C</v>
          </cell>
          <cell r="B31" t="str">
            <v>CLUSTER RESOURCE CENTRE</v>
          </cell>
        </row>
        <row r="33">
          <cell r="B33">
            <v>2.0099999999999998</v>
          </cell>
          <cell r="C33" t="str">
            <v>Salary for CRC</v>
          </cell>
          <cell r="D33">
            <v>42</v>
          </cell>
          <cell r="E33">
            <v>28.8</v>
          </cell>
          <cell r="F33">
            <v>20.7</v>
          </cell>
          <cell r="G33">
            <v>44.7</v>
          </cell>
          <cell r="H33">
            <v>65.400000000000006</v>
          </cell>
          <cell r="I33">
            <v>25.2</v>
          </cell>
          <cell r="J33">
            <v>63</v>
          </cell>
          <cell r="K33">
            <v>37.5</v>
          </cell>
          <cell r="L33">
            <v>56.1</v>
          </cell>
          <cell r="M33">
            <v>36.299999999999997</v>
          </cell>
          <cell r="N33">
            <v>28.5</v>
          </cell>
          <cell r="O33">
            <v>30.6</v>
          </cell>
          <cell r="P33">
            <v>17.100000000000001</v>
          </cell>
          <cell r="Q33">
            <v>21</v>
          </cell>
          <cell r="R33">
            <v>3.9</v>
          </cell>
          <cell r="S33">
            <v>1.8</v>
          </cell>
          <cell r="T33">
            <v>6</v>
          </cell>
          <cell r="U33">
            <v>4.8</v>
          </cell>
          <cell r="V33">
            <v>14.4</v>
          </cell>
          <cell r="W33">
            <v>1.2</v>
          </cell>
          <cell r="X33">
            <v>3</v>
          </cell>
          <cell r="Y33">
            <v>6.6</v>
          </cell>
          <cell r="Z33">
            <v>9.3000000000000007</v>
          </cell>
          <cell r="AC33">
            <v>12.9</v>
          </cell>
          <cell r="AD33">
            <v>6.9</v>
          </cell>
          <cell r="AE33">
            <v>4.8</v>
          </cell>
          <cell r="AF33">
            <v>9.9</v>
          </cell>
          <cell r="AH33">
            <v>602.39999999999986</v>
          </cell>
        </row>
        <row r="34">
          <cell r="B34">
            <v>2.02</v>
          </cell>
          <cell r="C34" t="str">
            <v>Furniture for CRC</v>
          </cell>
          <cell r="AH34">
            <v>0</v>
          </cell>
        </row>
        <row r="35">
          <cell r="B35">
            <v>2.0299999999999998</v>
          </cell>
          <cell r="C35" t="str">
            <v>Contigency Grant for CRC</v>
          </cell>
          <cell r="D35">
            <v>3.5</v>
          </cell>
          <cell r="E35">
            <v>2.4</v>
          </cell>
          <cell r="F35">
            <v>1.7250000000000001</v>
          </cell>
          <cell r="G35">
            <v>3.7250000000000001</v>
          </cell>
          <cell r="H35">
            <v>5.4</v>
          </cell>
          <cell r="I35">
            <v>2.1</v>
          </cell>
          <cell r="J35">
            <v>5.25</v>
          </cell>
          <cell r="K35">
            <v>3.125</v>
          </cell>
          <cell r="L35">
            <v>4.6749999999999998</v>
          </cell>
          <cell r="M35">
            <v>3.0249999999999999</v>
          </cell>
          <cell r="N35">
            <v>2.5750000000000002</v>
          </cell>
          <cell r="O35">
            <v>2.5499999999999998</v>
          </cell>
          <cell r="P35">
            <v>1.425</v>
          </cell>
          <cell r="Q35">
            <v>1.75</v>
          </cell>
          <cell r="R35">
            <v>3.625</v>
          </cell>
          <cell r="S35">
            <v>5</v>
          </cell>
          <cell r="T35">
            <v>5.35</v>
          </cell>
          <cell r="U35">
            <v>3.6</v>
          </cell>
          <cell r="V35">
            <v>4.0999999999999996</v>
          </cell>
          <cell r="W35">
            <v>4.4000000000000004</v>
          </cell>
          <cell r="X35">
            <v>3.375</v>
          </cell>
          <cell r="Y35">
            <v>4.1500000000000004</v>
          </cell>
          <cell r="Z35">
            <v>2.3730000000000002</v>
          </cell>
          <cell r="AA35">
            <v>0.85</v>
          </cell>
          <cell r="AB35">
            <v>0.8</v>
          </cell>
          <cell r="AC35">
            <v>1.075</v>
          </cell>
          <cell r="AD35">
            <v>0.57499999999999996</v>
          </cell>
          <cell r="AE35">
            <v>0.4</v>
          </cell>
          <cell r="AF35">
            <v>0.82499999999999996</v>
          </cell>
          <cell r="AH35">
            <v>83.723000000000027</v>
          </cell>
        </row>
        <row r="36">
          <cell r="B36">
            <v>2.04</v>
          </cell>
          <cell r="C36" t="str">
            <v>Meeting and Travel Allowance</v>
          </cell>
          <cell r="D36">
            <v>3.36</v>
          </cell>
          <cell r="E36">
            <v>2.3039999999999998</v>
          </cell>
          <cell r="F36">
            <v>1.6560000000000001</v>
          </cell>
          <cell r="G36">
            <v>3.5760000000000001</v>
          </cell>
          <cell r="H36">
            <v>5.2320000000000002</v>
          </cell>
          <cell r="I36">
            <v>2.016</v>
          </cell>
          <cell r="J36">
            <v>5.04</v>
          </cell>
          <cell r="K36">
            <v>3</v>
          </cell>
          <cell r="L36">
            <v>4.4879999999999995</v>
          </cell>
          <cell r="M36">
            <v>2.9039999999999999</v>
          </cell>
          <cell r="N36">
            <v>2.472</v>
          </cell>
          <cell r="O36">
            <v>2.448</v>
          </cell>
          <cell r="P36">
            <v>1.3679999999999999</v>
          </cell>
          <cell r="Q36">
            <v>1.68</v>
          </cell>
          <cell r="R36">
            <v>3.48</v>
          </cell>
          <cell r="S36">
            <v>4.8</v>
          </cell>
          <cell r="T36">
            <v>5.1360000000000001</v>
          </cell>
          <cell r="U36">
            <v>3.456</v>
          </cell>
          <cell r="V36">
            <v>3.9359999999999999</v>
          </cell>
          <cell r="W36">
            <v>4.2240000000000002</v>
          </cell>
          <cell r="X36">
            <v>3.24</v>
          </cell>
          <cell r="Y36">
            <v>3.984</v>
          </cell>
          <cell r="Z36">
            <v>2.2799999999999998</v>
          </cell>
          <cell r="AA36">
            <v>0.81600000000000006</v>
          </cell>
          <cell r="AB36">
            <v>0.76800000000000002</v>
          </cell>
          <cell r="AC36">
            <v>1.032</v>
          </cell>
          <cell r="AD36">
            <v>0.55200000000000005</v>
          </cell>
          <cell r="AE36">
            <v>0.38400000000000001</v>
          </cell>
          <cell r="AF36">
            <v>0.79200000000000004</v>
          </cell>
          <cell r="AH36">
            <v>80.423999999999992</v>
          </cell>
        </row>
        <row r="37">
          <cell r="B37">
            <v>2.0499999999999998</v>
          </cell>
          <cell r="C37" t="str">
            <v>TLM Grant to CRC</v>
          </cell>
          <cell r="D37">
            <v>1.4</v>
          </cell>
          <cell r="E37">
            <v>0.96</v>
          </cell>
          <cell r="F37">
            <v>0.69</v>
          </cell>
          <cell r="G37">
            <v>1.49</v>
          </cell>
          <cell r="H37">
            <v>2.1800000000000002</v>
          </cell>
          <cell r="I37">
            <v>0.84</v>
          </cell>
          <cell r="J37">
            <v>2.1</v>
          </cell>
          <cell r="K37">
            <v>1.25</v>
          </cell>
          <cell r="L37">
            <v>1.87</v>
          </cell>
          <cell r="M37">
            <v>1.21</v>
          </cell>
          <cell r="N37">
            <v>1.03</v>
          </cell>
          <cell r="O37">
            <v>1.02</v>
          </cell>
          <cell r="P37">
            <v>0.56999999999999995</v>
          </cell>
          <cell r="Q37">
            <v>0.7</v>
          </cell>
          <cell r="R37">
            <v>1.45</v>
          </cell>
          <cell r="S37">
            <v>2</v>
          </cell>
          <cell r="T37">
            <v>2.14</v>
          </cell>
          <cell r="U37">
            <v>1.44</v>
          </cell>
          <cell r="V37">
            <v>1.64</v>
          </cell>
          <cell r="W37">
            <v>1.76</v>
          </cell>
          <cell r="X37">
            <v>1.35</v>
          </cell>
          <cell r="Y37">
            <v>1.66</v>
          </cell>
          <cell r="Z37">
            <v>0.95</v>
          </cell>
          <cell r="AA37">
            <v>0.34</v>
          </cell>
          <cell r="AB37">
            <v>0.32</v>
          </cell>
          <cell r="AC37">
            <v>0.43</v>
          </cell>
          <cell r="AD37">
            <v>0.23</v>
          </cell>
          <cell r="AE37">
            <v>0.16</v>
          </cell>
          <cell r="AF37">
            <v>0.33</v>
          </cell>
          <cell r="AH37">
            <v>33.51</v>
          </cell>
        </row>
        <row r="38">
          <cell r="B38">
            <v>2.06</v>
          </cell>
          <cell r="C38" t="str">
            <v>Others</v>
          </cell>
          <cell r="AH38">
            <v>0</v>
          </cell>
        </row>
        <row r="40">
          <cell r="C40" t="str">
            <v>SUB TOTAL of C</v>
          </cell>
          <cell r="D40">
            <v>50.26</v>
          </cell>
          <cell r="E40">
            <v>34.463999999999999</v>
          </cell>
          <cell r="F40">
            <v>24.771000000000001</v>
          </cell>
          <cell r="G40">
            <v>53.491000000000007</v>
          </cell>
          <cell r="H40">
            <v>78.212000000000018</v>
          </cell>
          <cell r="I40">
            <v>30.156000000000002</v>
          </cell>
          <cell r="J40">
            <v>75.39</v>
          </cell>
          <cell r="K40">
            <v>44.875</v>
          </cell>
          <cell r="L40">
            <v>67.13300000000001</v>
          </cell>
          <cell r="M40">
            <v>43.439</v>
          </cell>
          <cell r="N40">
            <v>34.576999999999998</v>
          </cell>
          <cell r="O40">
            <v>36.618000000000002</v>
          </cell>
          <cell r="P40">
            <v>20.463000000000001</v>
          </cell>
          <cell r="Q40">
            <v>25.13</v>
          </cell>
          <cell r="R40">
            <v>12.455</v>
          </cell>
          <cell r="S40">
            <v>13.6</v>
          </cell>
          <cell r="T40">
            <v>18.626000000000001</v>
          </cell>
          <cell r="U40">
            <v>13.295999999999999</v>
          </cell>
          <cell r="V40">
            <v>24.076000000000001</v>
          </cell>
          <cell r="W40">
            <v>11.584000000000001</v>
          </cell>
          <cell r="X40">
            <v>10.965</v>
          </cell>
          <cell r="Y40">
            <v>16.393999999999998</v>
          </cell>
          <cell r="Z40">
            <v>14.903</v>
          </cell>
          <cell r="AA40">
            <v>2.0059999999999998</v>
          </cell>
          <cell r="AB40">
            <v>1.8880000000000001</v>
          </cell>
          <cell r="AC40">
            <v>15.436999999999999</v>
          </cell>
          <cell r="AD40">
            <v>8.2570000000000014</v>
          </cell>
          <cell r="AE40">
            <v>5.7440000000000007</v>
          </cell>
          <cell r="AF40">
            <v>11.847</v>
          </cell>
          <cell r="AG40">
            <v>0</v>
          </cell>
          <cell r="AH40">
            <v>800.05700000000013</v>
          </cell>
        </row>
        <row r="42">
          <cell r="A42" t="str">
            <v>D</v>
          </cell>
          <cell r="B42" t="str">
            <v>CIVIL WORKS</v>
          </cell>
        </row>
        <row r="44">
          <cell r="B44">
            <v>3.01</v>
          </cell>
          <cell r="C44" t="str">
            <v>BRC Building</v>
          </cell>
          <cell r="D44">
            <v>20.03</v>
          </cell>
          <cell r="E44">
            <v>6</v>
          </cell>
          <cell r="F44">
            <v>12</v>
          </cell>
          <cell r="G44">
            <v>8.35</v>
          </cell>
          <cell r="H44">
            <v>18.14</v>
          </cell>
          <cell r="I44">
            <v>12</v>
          </cell>
          <cell r="J44">
            <v>24</v>
          </cell>
          <cell r="K44">
            <v>24</v>
          </cell>
          <cell r="L44">
            <v>27.04</v>
          </cell>
          <cell r="M44">
            <v>9.69</v>
          </cell>
          <cell r="N44">
            <v>6.3</v>
          </cell>
          <cell r="O44">
            <v>0.55000000000000004</v>
          </cell>
          <cell r="P44">
            <v>0.65</v>
          </cell>
          <cell r="Q44">
            <v>2.4</v>
          </cell>
          <cell r="S44">
            <v>18</v>
          </cell>
          <cell r="U44">
            <v>6</v>
          </cell>
          <cell r="V44">
            <v>21</v>
          </cell>
          <cell r="W44">
            <v>24</v>
          </cell>
          <cell r="Y44">
            <v>0.5</v>
          </cell>
          <cell r="Z44">
            <v>12</v>
          </cell>
          <cell r="AA44">
            <v>6</v>
          </cell>
          <cell r="AC44">
            <v>2.72</v>
          </cell>
          <cell r="AH44">
            <v>261.37000000000006</v>
          </cell>
        </row>
        <row r="45">
          <cell r="B45">
            <v>3.02</v>
          </cell>
          <cell r="C45" t="str">
            <v>CRC Building</v>
          </cell>
          <cell r="D45">
            <v>0.6</v>
          </cell>
          <cell r="E45">
            <v>3.9</v>
          </cell>
          <cell r="F45">
            <v>1.5</v>
          </cell>
          <cell r="G45">
            <v>1.59</v>
          </cell>
          <cell r="H45">
            <v>2.1</v>
          </cell>
          <cell r="I45">
            <v>3.59</v>
          </cell>
          <cell r="J45">
            <v>3</v>
          </cell>
          <cell r="K45">
            <v>1.5</v>
          </cell>
          <cell r="L45">
            <v>0.9</v>
          </cell>
          <cell r="N45">
            <v>0.59</v>
          </cell>
          <cell r="P45">
            <v>1.6</v>
          </cell>
          <cell r="Q45">
            <v>0.6</v>
          </cell>
          <cell r="S45">
            <v>1.5</v>
          </cell>
          <cell r="T45">
            <v>0.3</v>
          </cell>
          <cell r="V45">
            <v>1.97</v>
          </cell>
          <cell r="Y45">
            <v>1.5</v>
          </cell>
          <cell r="Z45">
            <v>0.25</v>
          </cell>
          <cell r="AA45">
            <v>0.6</v>
          </cell>
          <cell r="AD45">
            <v>4.21</v>
          </cell>
          <cell r="AE45">
            <v>0.6</v>
          </cell>
          <cell r="AH45">
            <v>32.400000000000006</v>
          </cell>
        </row>
        <row r="46">
          <cell r="B46">
            <v>3.03</v>
          </cell>
          <cell r="C46" t="str">
            <v>Primary School</v>
          </cell>
          <cell r="E46">
            <v>2.19</v>
          </cell>
          <cell r="N46">
            <v>15.75</v>
          </cell>
          <cell r="O46">
            <v>21</v>
          </cell>
          <cell r="S46">
            <v>125.11</v>
          </cell>
          <cell r="T46">
            <v>93.67</v>
          </cell>
          <cell r="U46">
            <v>2.4500000000000002</v>
          </cell>
          <cell r="W46">
            <v>212.1</v>
          </cell>
          <cell r="Y46">
            <v>30.84</v>
          </cell>
          <cell r="Z46">
            <v>41.12</v>
          </cell>
          <cell r="AH46">
            <v>544.2299999999999</v>
          </cell>
        </row>
        <row r="47">
          <cell r="B47">
            <v>3.04</v>
          </cell>
          <cell r="C47" t="str">
            <v>Upper Primary School</v>
          </cell>
          <cell r="AH47">
            <v>0</v>
          </cell>
        </row>
        <row r="48">
          <cell r="B48">
            <v>3.05</v>
          </cell>
          <cell r="C48" t="str">
            <v>Building Less (P)</v>
          </cell>
          <cell r="G48">
            <v>0.52</v>
          </cell>
          <cell r="L48">
            <v>1.67</v>
          </cell>
          <cell r="N48">
            <v>0.49</v>
          </cell>
          <cell r="AH48">
            <v>2.6799999999999997</v>
          </cell>
        </row>
        <row r="49">
          <cell r="B49">
            <v>3.06</v>
          </cell>
          <cell r="C49" t="str">
            <v>Building Less (UP)</v>
          </cell>
          <cell r="AH49">
            <v>0</v>
          </cell>
        </row>
        <row r="50">
          <cell r="B50">
            <v>3.07</v>
          </cell>
          <cell r="C50" t="str">
            <v>Additional Class Room</v>
          </cell>
          <cell r="D50">
            <v>130.36000000000001</v>
          </cell>
          <cell r="E50">
            <v>262.93</v>
          </cell>
          <cell r="F50">
            <v>164.65</v>
          </cell>
          <cell r="G50">
            <v>1394.14</v>
          </cell>
          <cell r="H50">
            <v>118.93</v>
          </cell>
          <cell r="I50">
            <v>120.34</v>
          </cell>
          <cell r="J50">
            <v>292.76</v>
          </cell>
          <cell r="K50">
            <v>130.08000000000001</v>
          </cell>
          <cell r="L50">
            <v>192.01</v>
          </cell>
          <cell r="M50">
            <v>157.08000000000001</v>
          </cell>
          <cell r="N50">
            <v>452.17</v>
          </cell>
          <cell r="O50">
            <v>436.08</v>
          </cell>
          <cell r="P50">
            <v>85.87</v>
          </cell>
          <cell r="Q50">
            <v>191.85</v>
          </cell>
          <cell r="R50">
            <v>202.43</v>
          </cell>
          <cell r="S50">
            <v>2033.42</v>
          </cell>
          <cell r="T50">
            <v>199.47</v>
          </cell>
          <cell r="U50">
            <v>256.85000000000002</v>
          </cell>
          <cell r="V50">
            <v>2396.2399999999998</v>
          </cell>
          <cell r="W50">
            <v>801</v>
          </cell>
          <cell r="X50">
            <v>163.52000000000001</v>
          </cell>
          <cell r="Y50">
            <v>1292.04</v>
          </cell>
          <cell r="Z50">
            <v>1166.6500000000001</v>
          </cell>
          <cell r="AA50">
            <v>46.06</v>
          </cell>
          <cell r="AB50">
            <v>120.3</v>
          </cell>
          <cell r="AC50">
            <v>142.78</v>
          </cell>
          <cell r="AD50">
            <v>43.01</v>
          </cell>
          <cell r="AE50">
            <v>45.4</v>
          </cell>
          <cell r="AH50">
            <v>13038.42</v>
          </cell>
        </row>
        <row r="51">
          <cell r="B51">
            <v>3.08</v>
          </cell>
          <cell r="C51" t="str">
            <v>Additional Class Room (Multilevel Framed Structure)</v>
          </cell>
          <cell r="D51">
            <v>182.16</v>
          </cell>
          <cell r="F51">
            <v>139</v>
          </cell>
          <cell r="G51">
            <v>294.5</v>
          </cell>
          <cell r="H51">
            <v>97.34</v>
          </cell>
          <cell r="I51">
            <v>56.52</v>
          </cell>
          <cell r="J51">
            <v>191.16</v>
          </cell>
          <cell r="K51">
            <v>173.25</v>
          </cell>
          <cell r="L51">
            <v>159.5</v>
          </cell>
          <cell r="M51">
            <v>91</v>
          </cell>
          <cell r="N51">
            <v>41.76</v>
          </cell>
          <cell r="O51">
            <v>42.64</v>
          </cell>
          <cell r="P51">
            <v>127.2</v>
          </cell>
          <cell r="Q51">
            <v>81</v>
          </cell>
          <cell r="R51">
            <v>176.58</v>
          </cell>
          <cell r="S51">
            <v>616</v>
          </cell>
          <cell r="T51">
            <v>154.84</v>
          </cell>
          <cell r="U51">
            <v>69</v>
          </cell>
          <cell r="V51">
            <v>919.8</v>
          </cell>
          <cell r="X51">
            <v>184.25</v>
          </cell>
          <cell r="Y51">
            <v>161.5</v>
          </cell>
          <cell r="Z51">
            <v>490.96</v>
          </cell>
          <cell r="AA51">
            <v>35.04</v>
          </cell>
          <cell r="AD51">
            <v>12.44</v>
          </cell>
          <cell r="AH51">
            <v>4497.4399999999996</v>
          </cell>
        </row>
        <row r="52">
          <cell r="B52">
            <v>3.09</v>
          </cell>
          <cell r="C52" t="str">
            <v>Additional Class Room (Pile foundation)</v>
          </cell>
          <cell r="D52">
            <v>34.200000000000003</v>
          </cell>
          <cell r="H52">
            <v>133.28</v>
          </cell>
          <cell r="O52">
            <v>483.84</v>
          </cell>
          <cell r="AH52">
            <v>651.31999999999994</v>
          </cell>
        </row>
        <row r="53">
          <cell r="B53">
            <v>3.1</v>
          </cell>
          <cell r="C53" t="str">
            <v>Head Masters Room</v>
          </cell>
          <cell r="L53">
            <v>0.26</v>
          </cell>
          <cell r="AH53">
            <v>0.26</v>
          </cell>
        </row>
        <row r="54">
          <cell r="B54">
            <v>3.11</v>
          </cell>
          <cell r="C54" t="str">
            <v>Toilets / Urinals</v>
          </cell>
          <cell r="I54">
            <v>0.62</v>
          </cell>
          <cell r="Q54">
            <v>0.05</v>
          </cell>
          <cell r="AA54">
            <v>0.4</v>
          </cell>
          <cell r="AC54">
            <v>2.13</v>
          </cell>
          <cell r="AD54">
            <v>0.86</v>
          </cell>
          <cell r="AE54">
            <v>0.84</v>
          </cell>
          <cell r="AH54">
            <v>4.9000000000000004</v>
          </cell>
        </row>
        <row r="55">
          <cell r="B55">
            <v>3.12</v>
          </cell>
          <cell r="C55" t="str">
            <v>Drinking Water Facility</v>
          </cell>
          <cell r="AC55">
            <v>1.28</v>
          </cell>
          <cell r="AD55">
            <v>0.38</v>
          </cell>
          <cell r="AH55">
            <v>1.6600000000000001</v>
          </cell>
        </row>
        <row r="56">
          <cell r="B56">
            <v>3.13</v>
          </cell>
          <cell r="C56" t="str">
            <v>Boundry Wall</v>
          </cell>
          <cell r="I56">
            <v>3.99</v>
          </cell>
          <cell r="V56">
            <v>0.55000000000000004</v>
          </cell>
          <cell r="AA56">
            <v>0.38</v>
          </cell>
          <cell r="AC56">
            <v>0.8</v>
          </cell>
          <cell r="AH56">
            <v>5.72</v>
          </cell>
        </row>
        <row r="57">
          <cell r="B57">
            <v>3.14</v>
          </cell>
          <cell r="C57" t="str">
            <v>Separation Wall</v>
          </cell>
          <cell r="AH57">
            <v>0</v>
          </cell>
        </row>
        <row r="58">
          <cell r="B58">
            <v>3.15</v>
          </cell>
          <cell r="C58" t="str">
            <v>Electrification</v>
          </cell>
          <cell r="AH58">
            <v>0</v>
          </cell>
        </row>
        <row r="59">
          <cell r="B59">
            <v>3.16</v>
          </cell>
          <cell r="C59" t="str">
            <v>Child Friendly</v>
          </cell>
          <cell r="N59">
            <v>1.2</v>
          </cell>
          <cell r="O59">
            <v>1.6</v>
          </cell>
          <cell r="S59">
            <v>10</v>
          </cell>
          <cell r="T59">
            <v>7.6</v>
          </cell>
          <cell r="Y59">
            <v>2.4</v>
          </cell>
          <cell r="Z59">
            <v>3.2</v>
          </cell>
          <cell r="AH59">
            <v>25.999999999999996</v>
          </cell>
        </row>
        <row r="60">
          <cell r="B60">
            <v>3.17</v>
          </cell>
          <cell r="C60" t="str">
            <v>Rain Water Harvesting</v>
          </cell>
          <cell r="D60">
            <v>8.24</v>
          </cell>
          <cell r="E60">
            <v>9.27</v>
          </cell>
          <cell r="F60">
            <v>2</v>
          </cell>
          <cell r="G60">
            <v>10.3</v>
          </cell>
          <cell r="H60">
            <v>3.09</v>
          </cell>
          <cell r="I60">
            <v>3</v>
          </cell>
          <cell r="J60">
            <v>10</v>
          </cell>
          <cell r="M60">
            <v>10.3</v>
          </cell>
          <cell r="N60">
            <v>25</v>
          </cell>
          <cell r="O60">
            <v>7.21</v>
          </cell>
          <cell r="P60">
            <v>10.3</v>
          </cell>
          <cell r="Q60">
            <v>6.18</v>
          </cell>
          <cell r="R60">
            <v>10.3</v>
          </cell>
          <cell r="S60">
            <v>5.15</v>
          </cell>
          <cell r="T60">
            <v>3.09</v>
          </cell>
          <cell r="V60">
            <v>14.42</v>
          </cell>
          <cell r="W60">
            <v>14</v>
          </cell>
          <cell r="X60">
            <v>10.3</v>
          </cell>
          <cell r="Y60">
            <v>11.33</v>
          </cell>
          <cell r="Z60">
            <v>18.54</v>
          </cell>
          <cell r="AA60">
            <v>10.3</v>
          </cell>
          <cell r="AB60">
            <v>0.2</v>
          </cell>
          <cell r="AC60">
            <v>0.62</v>
          </cell>
          <cell r="AH60">
            <v>203.14000000000001</v>
          </cell>
        </row>
        <row r="61">
          <cell r="B61">
            <v>3.18</v>
          </cell>
          <cell r="C61" t="str">
            <v>Others MDM Kitchen Shed</v>
          </cell>
          <cell r="AD61">
            <v>0.26</v>
          </cell>
          <cell r="AH61">
            <v>0.26</v>
          </cell>
        </row>
        <row r="63">
          <cell r="C63" t="str">
            <v>SUB TOTAL of D</v>
          </cell>
          <cell r="D63">
            <v>375.59</v>
          </cell>
          <cell r="E63">
            <v>284.28999999999996</v>
          </cell>
          <cell r="F63">
            <v>319.14999999999998</v>
          </cell>
          <cell r="G63">
            <v>1709.4</v>
          </cell>
          <cell r="H63">
            <v>372.88</v>
          </cell>
          <cell r="I63">
            <v>200.06000000000003</v>
          </cell>
          <cell r="J63">
            <v>520.91999999999996</v>
          </cell>
          <cell r="K63">
            <v>328.83000000000004</v>
          </cell>
          <cell r="L63">
            <v>381.38</v>
          </cell>
          <cell r="M63">
            <v>268.07</v>
          </cell>
          <cell r="N63">
            <v>543.2600000000001</v>
          </cell>
          <cell r="O63">
            <v>992.92</v>
          </cell>
          <cell r="P63">
            <v>225.62</v>
          </cell>
          <cell r="Q63">
            <v>282.08000000000004</v>
          </cell>
          <cell r="R63">
            <v>389.31</v>
          </cell>
          <cell r="S63">
            <v>2809.1800000000003</v>
          </cell>
          <cell r="T63">
            <v>458.96999999999997</v>
          </cell>
          <cell r="U63">
            <v>334.3</v>
          </cell>
          <cell r="V63">
            <v>3353.9799999999996</v>
          </cell>
          <cell r="W63">
            <v>1051.0999999999999</v>
          </cell>
          <cell r="X63">
            <v>358.07</v>
          </cell>
          <cell r="Y63">
            <v>1500.11</v>
          </cell>
          <cell r="Z63">
            <v>1732.72</v>
          </cell>
          <cell r="AA63">
            <v>98.78</v>
          </cell>
          <cell r="AB63">
            <v>120.5</v>
          </cell>
          <cell r="AC63">
            <v>150.33000000000001</v>
          </cell>
          <cell r="AD63">
            <v>61.16</v>
          </cell>
          <cell r="AE63">
            <v>46.84</v>
          </cell>
          <cell r="AF63">
            <v>0</v>
          </cell>
          <cell r="AG63">
            <v>0</v>
          </cell>
          <cell r="AH63">
            <v>19269.8</v>
          </cell>
        </row>
        <row r="66">
          <cell r="A66" t="str">
            <v>E</v>
          </cell>
          <cell r="B66" t="str">
            <v>INTERVENTIONS FOR OUT OF SCHOOL CHILDREN</v>
          </cell>
        </row>
        <row r="68">
          <cell r="B68">
            <v>4.01</v>
          </cell>
          <cell r="C68" t="str">
            <v>Back to School - Continue Scheme</v>
          </cell>
          <cell r="D68">
            <v>60.442999999999998</v>
          </cell>
          <cell r="E68">
            <v>34.637</v>
          </cell>
          <cell r="F68">
            <v>69.272999999999996</v>
          </cell>
          <cell r="G68">
            <v>22.646000000000001</v>
          </cell>
          <cell r="H68">
            <v>68.039000000000001</v>
          </cell>
          <cell r="I68">
            <v>5.7709999999999999</v>
          </cell>
          <cell r="J68">
            <v>96.22</v>
          </cell>
          <cell r="K68">
            <v>60.35</v>
          </cell>
          <cell r="L68">
            <v>28.02</v>
          </cell>
          <cell r="M68">
            <v>27.927</v>
          </cell>
          <cell r="N68">
            <v>46.99</v>
          </cell>
          <cell r="O68">
            <v>39.631</v>
          </cell>
          <cell r="P68">
            <v>14.441000000000001</v>
          </cell>
          <cell r="Q68">
            <v>13.199</v>
          </cell>
          <cell r="R68">
            <v>52.5</v>
          </cell>
          <cell r="S68">
            <v>48.671999999999997</v>
          </cell>
          <cell r="T68">
            <v>82.286000000000001</v>
          </cell>
          <cell r="U68">
            <v>28.678999999999998</v>
          </cell>
          <cell r="V68">
            <v>18.885999999999999</v>
          </cell>
          <cell r="W68">
            <v>10.071999999999999</v>
          </cell>
          <cell r="X68">
            <v>40.094999999999999</v>
          </cell>
          <cell r="Y68">
            <v>17.507999999999999</v>
          </cell>
          <cell r="Z68">
            <v>83.561999999999998</v>
          </cell>
          <cell r="AA68">
            <v>10.571</v>
          </cell>
          <cell r="AB68">
            <v>14.297000000000001</v>
          </cell>
          <cell r="AC68">
            <v>70.608000000000004</v>
          </cell>
          <cell r="AD68">
            <v>16.324999999999999</v>
          </cell>
          <cell r="AE68">
            <v>4.1150000000000002</v>
          </cell>
          <cell r="AF68">
            <v>26.972000000000001</v>
          </cell>
          <cell r="AH68">
            <v>1112.7350000000001</v>
          </cell>
        </row>
        <row r="69">
          <cell r="B69">
            <v>4.0199999999999996</v>
          </cell>
          <cell r="C69" t="str">
            <v>Back to School Camp - New</v>
          </cell>
          <cell r="D69">
            <v>88.793000000000006</v>
          </cell>
          <cell r="E69">
            <v>56.673999999999999</v>
          </cell>
          <cell r="F69">
            <v>133.88999999999999</v>
          </cell>
          <cell r="G69">
            <v>35.828000000000003</v>
          </cell>
          <cell r="H69">
            <v>140.48099999999999</v>
          </cell>
          <cell r="I69">
            <v>34.121000000000002</v>
          </cell>
          <cell r="J69">
            <v>179.53700000000001</v>
          </cell>
          <cell r="K69">
            <v>66.433999999999997</v>
          </cell>
          <cell r="L69">
            <v>47.844000000000001</v>
          </cell>
          <cell r="M69">
            <v>58.405999999999999</v>
          </cell>
          <cell r="N69">
            <v>50.851999999999997</v>
          </cell>
          <cell r="O69">
            <v>49.999000000000002</v>
          </cell>
          <cell r="P69">
            <v>31.459</v>
          </cell>
          <cell r="Q69">
            <v>38.49</v>
          </cell>
          <cell r="R69">
            <v>65.293000000000006</v>
          </cell>
          <cell r="S69">
            <v>200.48500000000001</v>
          </cell>
          <cell r="T69">
            <v>48.857999999999997</v>
          </cell>
          <cell r="U69">
            <v>109.977</v>
          </cell>
          <cell r="V69">
            <v>105.50700000000001</v>
          </cell>
          <cell r="W69">
            <v>212.47499999999999</v>
          </cell>
          <cell r="X69">
            <v>105.85299999999999</v>
          </cell>
          <cell r="Y69">
            <v>115.42700000000001</v>
          </cell>
          <cell r="Z69">
            <v>166.67599999999999</v>
          </cell>
          <cell r="AA69">
            <v>13.275</v>
          </cell>
          <cell r="AB69">
            <v>21.335999999999999</v>
          </cell>
          <cell r="AC69">
            <v>132.107</v>
          </cell>
          <cell r="AD69">
            <v>20.305</v>
          </cell>
          <cell r="AE69">
            <v>7.343</v>
          </cell>
          <cell r="AF69">
            <v>103.056</v>
          </cell>
          <cell r="AH69">
            <v>2440.7809999999995</v>
          </cell>
        </row>
        <row r="70">
          <cell r="B70">
            <v>4.03</v>
          </cell>
          <cell r="C70" t="str">
            <v>Bridge Course</v>
          </cell>
          <cell r="AH70">
            <v>0</v>
          </cell>
        </row>
        <row r="71">
          <cell r="B71">
            <v>4.04</v>
          </cell>
          <cell r="C71" t="str">
            <v>Others</v>
          </cell>
          <cell r="AH71">
            <v>0</v>
          </cell>
        </row>
        <row r="73">
          <cell r="C73" t="str">
            <v>SUB TOTAL of E</v>
          </cell>
          <cell r="D73">
            <v>149.23599999999999</v>
          </cell>
          <cell r="E73">
            <v>91.311000000000007</v>
          </cell>
          <cell r="F73">
            <v>203.16299999999998</v>
          </cell>
          <cell r="G73">
            <v>58.474000000000004</v>
          </cell>
          <cell r="H73">
            <v>208.51999999999998</v>
          </cell>
          <cell r="I73">
            <v>39.892000000000003</v>
          </cell>
          <cell r="J73">
            <v>275.75700000000001</v>
          </cell>
          <cell r="K73">
            <v>126.78399999999999</v>
          </cell>
          <cell r="L73">
            <v>75.864000000000004</v>
          </cell>
          <cell r="M73">
            <v>86.332999999999998</v>
          </cell>
          <cell r="N73">
            <v>97.841999999999999</v>
          </cell>
          <cell r="O73">
            <v>89.63</v>
          </cell>
          <cell r="P73">
            <v>45.9</v>
          </cell>
          <cell r="Q73">
            <v>51.689</v>
          </cell>
          <cell r="R73">
            <v>117.79300000000001</v>
          </cell>
          <cell r="S73">
            <v>249.15700000000001</v>
          </cell>
          <cell r="T73">
            <v>131.14400000000001</v>
          </cell>
          <cell r="U73">
            <v>138.65600000000001</v>
          </cell>
          <cell r="V73">
            <v>124.393</v>
          </cell>
          <cell r="W73">
            <v>222.547</v>
          </cell>
          <cell r="X73">
            <v>145.94799999999998</v>
          </cell>
          <cell r="Y73">
            <v>132.935</v>
          </cell>
          <cell r="Z73">
            <v>250.238</v>
          </cell>
          <cell r="AA73">
            <v>23.846</v>
          </cell>
          <cell r="AB73">
            <v>35.632999999999996</v>
          </cell>
          <cell r="AC73">
            <v>202.715</v>
          </cell>
          <cell r="AD73">
            <v>36.629999999999995</v>
          </cell>
          <cell r="AE73">
            <v>11.458</v>
          </cell>
          <cell r="AF73">
            <v>130.02799999999999</v>
          </cell>
          <cell r="AG73">
            <v>0</v>
          </cell>
          <cell r="AH73">
            <v>3553.5159999999996</v>
          </cell>
        </row>
        <row r="75">
          <cell r="A75" t="str">
            <v>F</v>
          </cell>
          <cell r="B75" t="str">
            <v>FREE TEXT BOOK</v>
          </cell>
        </row>
        <row r="77">
          <cell r="B77">
            <v>5.0199999999999996</v>
          </cell>
          <cell r="C77" t="str">
            <v>Free Text Book (UP)</v>
          </cell>
          <cell r="D77">
            <v>19.373999999999999</v>
          </cell>
          <cell r="E77">
            <v>17.25</v>
          </cell>
          <cell r="F77">
            <v>32.503999999999998</v>
          </cell>
          <cell r="G77">
            <v>24.097999999999999</v>
          </cell>
          <cell r="H77">
            <v>59.134999999999998</v>
          </cell>
          <cell r="I77">
            <v>19.898</v>
          </cell>
          <cell r="J77">
            <v>34.409999999999997</v>
          </cell>
          <cell r="K77">
            <v>22.763999999999999</v>
          </cell>
          <cell r="L77">
            <v>21.456</v>
          </cell>
          <cell r="M77">
            <v>11.817</v>
          </cell>
          <cell r="N77">
            <v>24.645</v>
          </cell>
          <cell r="O77">
            <v>20.763000000000002</v>
          </cell>
          <cell r="P77">
            <v>17.917999999999999</v>
          </cell>
          <cell r="Q77">
            <v>13.326000000000001</v>
          </cell>
          <cell r="R77">
            <v>32.018999999999998</v>
          </cell>
          <cell r="S77">
            <v>25.949000000000002</v>
          </cell>
          <cell r="T77">
            <v>30.33</v>
          </cell>
          <cell r="U77">
            <v>37.631</v>
          </cell>
          <cell r="V77">
            <v>71.91</v>
          </cell>
          <cell r="W77">
            <v>21.311</v>
          </cell>
          <cell r="X77">
            <v>13.56</v>
          </cell>
          <cell r="Y77">
            <v>38.115000000000002</v>
          </cell>
          <cell r="Z77">
            <v>29.54</v>
          </cell>
          <cell r="AA77">
            <v>10.5</v>
          </cell>
          <cell r="AB77">
            <v>3.5659999999999998</v>
          </cell>
          <cell r="AC77">
            <v>51.75</v>
          </cell>
          <cell r="AF77">
            <v>22.634</v>
          </cell>
          <cell r="AH77">
            <v>728.17299999999989</v>
          </cell>
        </row>
        <row r="79">
          <cell r="C79" t="str">
            <v>SUB TOTAL of F</v>
          </cell>
          <cell r="D79">
            <v>19.373999999999999</v>
          </cell>
          <cell r="E79">
            <v>17.25</v>
          </cell>
          <cell r="F79">
            <v>32.503999999999998</v>
          </cell>
          <cell r="G79">
            <v>24.097999999999999</v>
          </cell>
          <cell r="H79">
            <v>59.134999999999998</v>
          </cell>
          <cell r="I79">
            <v>19.898</v>
          </cell>
          <cell r="J79">
            <v>34.409999999999997</v>
          </cell>
          <cell r="K79">
            <v>22.763999999999999</v>
          </cell>
          <cell r="L79">
            <v>21.456</v>
          </cell>
          <cell r="M79">
            <v>11.817</v>
          </cell>
          <cell r="N79">
            <v>24.645</v>
          </cell>
          <cell r="O79">
            <v>20.763000000000002</v>
          </cell>
          <cell r="P79">
            <v>17.917999999999999</v>
          </cell>
          <cell r="Q79">
            <v>13.326000000000001</v>
          </cell>
          <cell r="R79">
            <v>32.018999999999998</v>
          </cell>
          <cell r="S79">
            <v>25.949000000000002</v>
          </cell>
          <cell r="T79">
            <v>30.33</v>
          </cell>
          <cell r="U79">
            <v>37.631</v>
          </cell>
          <cell r="V79">
            <v>71.91</v>
          </cell>
          <cell r="W79">
            <v>21.311</v>
          </cell>
          <cell r="X79">
            <v>13.56</v>
          </cell>
          <cell r="Y79">
            <v>38.115000000000002</v>
          </cell>
          <cell r="Z79">
            <v>29.54</v>
          </cell>
          <cell r="AA79">
            <v>10.5</v>
          </cell>
          <cell r="AB79">
            <v>3.5659999999999998</v>
          </cell>
          <cell r="AC79">
            <v>51.75</v>
          </cell>
          <cell r="AD79">
            <v>0</v>
          </cell>
          <cell r="AE79">
            <v>0</v>
          </cell>
          <cell r="AF79">
            <v>22.634</v>
          </cell>
          <cell r="AG79">
            <v>0</v>
          </cell>
          <cell r="AH79">
            <v>728.17299999999989</v>
          </cell>
        </row>
        <row r="81">
          <cell r="A81" t="str">
            <v>G</v>
          </cell>
          <cell r="B81" t="str">
            <v>INNOVATIVE ACTIVITITES</v>
          </cell>
        </row>
        <row r="83">
          <cell r="B83">
            <v>6.01</v>
          </cell>
          <cell r="C83" t="str">
            <v>ECCE</v>
          </cell>
          <cell r="D83">
            <v>15</v>
          </cell>
          <cell r="E83">
            <v>15</v>
          </cell>
          <cell r="F83">
            <v>15</v>
          </cell>
          <cell r="G83">
            <v>15</v>
          </cell>
          <cell r="H83">
            <v>15</v>
          </cell>
          <cell r="I83">
            <v>15</v>
          </cell>
          <cell r="J83">
            <v>15</v>
          </cell>
          <cell r="K83">
            <v>15</v>
          </cell>
          <cell r="L83">
            <v>15</v>
          </cell>
          <cell r="M83">
            <v>15</v>
          </cell>
          <cell r="N83">
            <v>15</v>
          </cell>
          <cell r="O83">
            <v>15</v>
          </cell>
          <cell r="P83">
            <v>15</v>
          </cell>
          <cell r="Q83">
            <v>15</v>
          </cell>
          <cell r="R83">
            <v>15</v>
          </cell>
          <cell r="S83">
            <v>15</v>
          </cell>
          <cell r="T83">
            <v>15</v>
          </cell>
          <cell r="U83">
            <v>15</v>
          </cell>
          <cell r="V83">
            <v>15</v>
          </cell>
          <cell r="W83">
            <v>15</v>
          </cell>
          <cell r="X83">
            <v>15</v>
          </cell>
          <cell r="Y83">
            <v>15</v>
          </cell>
          <cell r="Z83">
            <v>15</v>
          </cell>
          <cell r="AA83">
            <v>15</v>
          </cell>
          <cell r="AB83">
            <v>15</v>
          </cell>
          <cell r="AH83">
            <v>375</v>
          </cell>
        </row>
        <row r="84">
          <cell r="B84">
            <v>6.02</v>
          </cell>
          <cell r="C84" t="str">
            <v>Girls Education</v>
          </cell>
          <cell r="D84">
            <v>15</v>
          </cell>
          <cell r="E84">
            <v>15</v>
          </cell>
          <cell r="F84">
            <v>15</v>
          </cell>
          <cell r="G84">
            <v>15</v>
          </cell>
          <cell r="H84">
            <v>15</v>
          </cell>
          <cell r="I84">
            <v>15</v>
          </cell>
          <cell r="J84">
            <v>15</v>
          </cell>
          <cell r="K84">
            <v>15</v>
          </cell>
          <cell r="L84">
            <v>15</v>
          </cell>
          <cell r="M84">
            <v>15</v>
          </cell>
          <cell r="N84">
            <v>15</v>
          </cell>
          <cell r="O84">
            <v>15</v>
          </cell>
          <cell r="P84">
            <v>15</v>
          </cell>
          <cell r="Q84">
            <v>15</v>
          </cell>
          <cell r="R84">
            <v>15</v>
          </cell>
          <cell r="S84">
            <v>15</v>
          </cell>
          <cell r="T84">
            <v>15</v>
          </cell>
          <cell r="U84">
            <v>15</v>
          </cell>
          <cell r="V84">
            <v>15</v>
          </cell>
          <cell r="W84">
            <v>15</v>
          </cell>
          <cell r="X84">
            <v>15</v>
          </cell>
          <cell r="Y84">
            <v>15</v>
          </cell>
          <cell r="Z84">
            <v>15</v>
          </cell>
          <cell r="AA84">
            <v>15</v>
          </cell>
          <cell r="AB84">
            <v>15</v>
          </cell>
          <cell r="AH84">
            <v>375</v>
          </cell>
        </row>
        <row r="85">
          <cell r="B85">
            <v>6.03</v>
          </cell>
          <cell r="C85" t="str">
            <v>SC/ST</v>
          </cell>
          <cell r="D85">
            <v>5</v>
          </cell>
          <cell r="E85">
            <v>5</v>
          </cell>
          <cell r="F85">
            <v>5</v>
          </cell>
          <cell r="G85">
            <v>5</v>
          </cell>
          <cell r="H85">
            <v>5</v>
          </cell>
          <cell r="I85">
            <v>5</v>
          </cell>
          <cell r="J85">
            <v>5</v>
          </cell>
          <cell r="K85">
            <v>5</v>
          </cell>
          <cell r="L85">
            <v>5</v>
          </cell>
          <cell r="M85">
            <v>5</v>
          </cell>
          <cell r="N85">
            <v>5</v>
          </cell>
          <cell r="O85">
            <v>5</v>
          </cell>
          <cell r="P85">
            <v>5</v>
          </cell>
          <cell r="Q85">
            <v>5</v>
          </cell>
          <cell r="R85">
            <v>5</v>
          </cell>
          <cell r="S85">
            <v>5</v>
          </cell>
          <cell r="T85">
            <v>5</v>
          </cell>
          <cell r="U85">
            <v>5</v>
          </cell>
          <cell r="V85">
            <v>5</v>
          </cell>
          <cell r="W85">
            <v>5</v>
          </cell>
          <cell r="X85">
            <v>5</v>
          </cell>
          <cell r="Y85">
            <v>5</v>
          </cell>
          <cell r="Z85">
            <v>5</v>
          </cell>
          <cell r="AA85">
            <v>5</v>
          </cell>
          <cell r="AB85">
            <v>5</v>
          </cell>
          <cell r="AH85">
            <v>125</v>
          </cell>
        </row>
        <row r="86">
          <cell r="B86">
            <v>6.04</v>
          </cell>
          <cell r="C86" t="str">
            <v>Computer Education</v>
          </cell>
          <cell r="D86">
            <v>30</v>
          </cell>
          <cell r="E86">
            <v>30</v>
          </cell>
          <cell r="F86">
            <v>30</v>
          </cell>
          <cell r="G86">
            <v>30</v>
          </cell>
          <cell r="H86">
            <v>30</v>
          </cell>
          <cell r="I86">
            <v>30</v>
          </cell>
          <cell r="J86">
            <v>30</v>
          </cell>
          <cell r="K86">
            <v>30</v>
          </cell>
          <cell r="L86">
            <v>30</v>
          </cell>
          <cell r="M86">
            <v>30</v>
          </cell>
          <cell r="N86">
            <v>30</v>
          </cell>
          <cell r="O86">
            <v>30</v>
          </cell>
          <cell r="P86">
            <v>30</v>
          </cell>
          <cell r="Q86">
            <v>30</v>
          </cell>
          <cell r="R86">
            <v>30</v>
          </cell>
          <cell r="S86">
            <v>30</v>
          </cell>
          <cell r="T86">
            <v>30</v>
          </cell>
          <cell r="U86">
            <v>30</v>
          </cell>
          <cell r="V86">
            <v>30</v>
          </cell>
          <cell r="W86">
            <v>30</v>
          </cell>
          <cell r="X86">
            <v>30</v>
          </cell>
          <cell r="Y86">
            <v>30</v>
          </cell>
          <cell r="Z86">
            <v>30</v>
          </cell>
          <cell r="AA86">
            <v>30</v>
          </cell>
          <cell r="AB86">
            <v>30</v>
          </cell>
          <cell r="AH86">
            <v>750</v>
          </cell>
        </row>
        <row r="87">
          <cell r="B87">
            <v>6.05</v>
          </cell>
          <cell r="C87" t="str">
            <v>Others</v>
          </cell>
          <cell r="AH87">
            <v>0</v>
          </cell>
        </row>
        <row r="89">
          <cell r="C89" t="str">
            <v>SUB TOTAL of G</v>
          </cell>
          <cell r="D89">
            <v>65</v>
          </cell>
          <cell r="E89">
            <v>65</v>
          </cell>
          <cell r="F89">
            <v>65</v>
          </cell>
          <cell r="G89">
            <v>65</v>
          </cell>
          <cell r="H89">
            <v>65</v>
          </cell>
          <cell r="I89">
            <v>65</v>
          </cell>
          <cell r="J89">
            <v>65</v>
          </cell>
          <cell r="K89">
            <v>65</v>
          </cell>
          <cell r="L89">
            <v>65</v>
          </cell>
          <cell r="M89">
            <v>65</v>
          </cell>
          <cell r="N89">
            <v>65</v>
          </cell>
          <cell r="O89">
            <v>65</v>
          </cell>
          <cell r="P89">
            <v>65</v>
          </cell>
          <cell r="Q89">
            <v>65</v>
          </cell>
          <cell r="R89">
            <v>65</v>
          </cell>
          <cell r="S89">
            <v>65</v>
          </cell>
          <cell r="T89">
            <v>65</v>
          </cell>
          <cell r="U89">
            <v>65</v>
          </cell>
          <cell r="V89">
            <v>65</v>
          </cell>
          <cell r="W89">
            <v>65</v>
          </cell>
          <cell r="X89">
            <v>65</v>
          </cell>
          <cell r="Y89">
            <v>65</v>
          </cell>
          <cell r="Z89">
            <v>65</v>
          </cell>
          <cell r="AA89">
            <v>65</v>
          </cell>
          <cell r="AB89">
            <v>65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1625</v>
          </cell>
        </row>
        <row r="91">
          <cell r="A91" t="str">
            <v>H</v>
          </cell>
          <cell r="B91" t="str">
            <v>INTERVENTIONS FOR DISABLE CHILDREN</v>
          </cell>
        </row>
        <row r="93">
          <cell r="B93">
            <v>7.01</v>
          </cell>
          <cell r="C93" t="str">
            <v>Intervnetions for Disable Children</v>
          </cell>
          <cell r="D93">
            <v>46.932000000000002</v>
          </cell>
          <cell r="E93">
            <v>33.588000000000001</v>
          </cell>
          <cell r="F93">
            <v>31.332000000000001</v>
          </cell>
          <cell r="G93">
            <v>37.692</v>
          </cell>
          <cell r="H93">
            <v>34.5</v>
          </cell>
          <cell r="I93">
            <v>11.244</v>
          </cell>
          <cell r="J93">
            <v>41.148000000000003</v>
          </cell>
          <cell r="K93">
            <v>40.548000000000002</v>
          </cell>
          <cell r="L93">
            <v>57.948</v>
          </cell>
          <cell r="M93">
            <v>33.072000000000003</v>
          </cell>
          <cell r="N93">
            <v>15.624000000000001</v>
          </cell>
          <cell r="O93">
            <v>24.66</v>
          </cell>
          <cell r="P93">
            <v>26.244</v>
          </cell>
          <cell r="Q93">
            <v>8.7479999999999993</v>
          </cell>
          <cell r="R93">
            <v>42.24</v>
          </cell>
          <cell r="S93">
            <v>77.628</v>
          </cell>
          <cell r="T93">
            <v>44.628</v>
          </cell>
          <cell r="U93">
            <v>47.304000000000002</v>
          </cell>
          <cell r="V93">
            <v>47.988</v>
          </cell>
          <cell r="W93">
            <v>33.36</v>
          </cell>
          <cell r="X93">
            <v>49.932000000000002</v>
          </cell>
          <cell r="Y93">
            <v>38.052</v>
          </cell>
          <cell r="Z93">
            <v>45.216000000000001</v>
          </cell>
          <cell r="AA93">
            <v>6.8520000000000003</v>
          </cell>
          <cell r="AB93">
            <v>8.4239999999999995</v>
          </cell>
          <cell r="AC93">
            <v>26.34</v>
          </cell>
          <cell r="AD93">
            <v>6.4560000000000004</v>
          </cell>
          <cell r="AE93">
            <v>8.3520000000000003</v>
          </cell>
          <cell r="AF93">
            <v>7.7759999999999998</v>
          </cell>
          <cell r="AH93">
            <v>933.82799999999997</v>
          </cell>
        </row>
        <row r="95">
          <cell r="C95" t="str">
            <v>SUB TOTAL of H</v>
          </cell>
          <cell r="D95">
            <v>46.932000000000002</v>
          </cell>
          <cell r="E95">
            <v>33.588000000000001</v>
          </cell>
          <cell r="F95">
            <v>31.332000000000001</v>
          </cell>
          <cell r="G95">
            <v>37.692</v>
          </cell>
          <cell r="H95">
            <v>34.5</v>
          </cell>
          <cell r="I95">
            <v>11.244</v>
          </cell>
          <cell r="J95">
            <v>41.148000000000003</v>
          </cell>
          <cell r="K95">
            <v>40.548000000000002</v>
          </cell>
          <cell r="L95">
            <v>57.948</v>
          </cell>
          <cell r="M95">
            <v>33.072000000000003</v>
          </cell>
          <cell r="N95">
            <v>15.624000000000001</v>
          </cell>
          <cell r="O95">
            <v>24.66</v>
          </cell>
          <cell r="P95">
            <v>26.244</v>
          </cell>
          <cell r="Q95">
            <v>8.7479999999999993</v>
          </cell>
          <cell r="R95">
            <v>42.24</v>
          </cell>
          <cell r="S95">
            <v>77.628</v>
          </cell>
          <cell r="T95">
            <v>44.628</v>
          </cell>
          <cell r="U95">
            <v>47.304000000000002</v>
          </cell>
          <cell r="V95">
            <v>47.988</v>
          </cell>
          <cell r="W95">
            <v>33.36</v>
          </cell>
          <cell r="X95">
            <v>49.932000000000002</v>
          </cell>
          <cell r="Y95">
            <v>38.052</v>
          </cell>
          <cell r="Z95">
            <v>45.216000000000001</v>
          </cell>
          <cell r="AA95">
            <v>6.8520000000000003</v>
          </cell>
          <cell r="AB95">
            <v>8.4239999999999995</v>
          </cell>
          <cell r="AC95">
            <v>26.34</v>
          </cell>
          <cell r="AD95">
            <v>6.4560000000000004</v>
          </cell>
          <cell r="AE95">
            <v>8.3520000000000003</v>
          </cell>
          <cell r="AF95">
            <v>7.7759999999999998</v>
          </cell>
          <cell r="AG95">
            <v>0</v>
          </cell>
          <cell r="AH95">
            <v>933.82799999999997</v>
          </cell>
        </row>
        <row r="97">
          <cell r="A97" t="str">
            <v>I</v>
          </cell>
          <cell r="B97" t="str">
            <v>MAINTENANCE GRANT</v>
          </cell>
        </row>
        <row r="99">
          <cell r="B99">
            <v>8.01</v>
          </cell>
          <cell r="C99" t="str">
            <v>School Maintenance Grant Primary</v>
          </cell>
          <cell r="D99">
            <v>44.75</v>
          </cell>
          <cell r="E99">
            <v>49.4</v>
          </cell>
          <cell r="F99">
            <v>41.9</v>
          </cell>
          <cell r="G99">
            <v>66.05</v>
          </cell>
          <cell r="H99">
            <v>91.4</v>
          </cell>
          <cell r="I99">
            <v>38.35</v>
          </cell>
          <cell r="J99">
            <v>114.15</v>
          </cell>
          <cell r="K99">
            <v>53.25</v>
          </cell>
          <cell r="L99">
            <v>85.6</v>
          </cell>
          <cell r="M99">
            <v>39.6</v>
          </cell>
          <cell r="N99">
            <v>52</v>
          </cell>
          <cell r="O99">
            <v>47.65</v>
          </cell>
          <cell r="P99">
            <v>32.65</v>
          </cell>
          <cell r="Q99">
            <v>34.700000000000003</v>
          </cell>
          <cell r="R99">
            <v>57.45</v>
          </cell>
          <cell r="S99">
            <v>109.55</v>
          </cell>
          <cell r="T99">
            <v>122.05</v>
          </cell>
          <cell r="U99">
            <v>71.099999999999994</v>
          </cell>
          <cell r="V99">
            <v>64.150000000000006</v>
          </cell>
          <cell r="W99">
            <v>77.2</v>
          </cell>
          <cell r="X99">
            <v>47.65</v>
          </cell>
          <cell r="Y99">
            <v>115.05</v>
          </cell>
          <cell r="Z99">
            <v>77.349999999999994</v>
          </cell>
          <cell r="AA99">
            <v>15.2</v>
          </cell>
          <cell r="AB99">
            <v>19.95</v>
          </cell>
          <cell r="AC99">
            <v>26.95</v>
          </cell>
          <cell r="AD99">
            <v>5.2</v>
          </cell>
          <cell r="AE99">
            <v>6.15</v>
          </cell>
          <cell r="AF99">
            <v>13.75</v>
          </cell>
          <cell r="AH99">
            <v>1620.2000000000003</v>
          </cell>
        </row>
        <row r="100">
          <cell r="B100">
            <v>8.02</v>
          </cell>
          <cell r="C100" t="str">
            <v>School Maintenance Grant Upper Primary</v>
          </cell>
          <cell r="D100">
            <v>42.55</v>
          </cell>
          <cell r="E100">
            <v>41.7</v>
          </cell>
          <cell r="F100">
            <v>32.200000000000003</v>
          </cell>
          <cell r="G100">
            <v>61.85</v>
          </cell>
          <cell r="H100">
            <v>40.85</v>
          </cell>
          <cell r="I100">
            <v>25.2</v>
          </cell>
          <cell r="J100">
            <v>41.85</v>
          </cell>
          <cell r="K100">
            <v>38.799999999999997</v>
          </cell>
          <cell r="L100">
            <v>48.75</v>
          </cell>
          <cell r="M100">
            <v>36.299999999999997</v>
          </cell>
          <cell r="N100">
            <v>24.8</v>
          </cell>
          <cell r="O100">
            <v>34.549999999999997</v>
          </cell>
          <cell r="P100">
            <v>25.95</v>
          </cell>
          <cell r="Q100">
            <v>20.350000000000001</v>
          </cell>
          <cell r="R100">
            <v>54.7</v>
          </cell>
          <cell r="S100">
            <v>57.25</v>
          </cell>
          <cell r="T100">
            <v>61.8</v>
          </cell>
          <cell r="U100">
            <v>60.05</v>
          </cell>
          <cell r="V100">
            <v>54.15</v>
          </cell>
          <cell r="W100">
            <v>64.25</v>
          </cell>
          <cell r="X100">
            <v>42.6</v>
          </cell>
          <cell r="Y100">
            <v>59.05</v>
          </cell>
          <cell r="Z100">
            <v>32.549999999999997</v>
          </cell>
          <cell r="AA100">
            <v>11.3</v>
          </cell>
          <cell r="AB100">
            <v>5.65</v>
          </cell>
          <cell r="AC100">
            <v>15.8</v>
          </cell>
          <cell r="AD100">
            <v>3.85</v>
          </cell>
          <cell r="AE100">
            <v>5.95</v>
          </cell>
          <cell r="AF100">
            <v>12.9</v>
          </cell>
          <cell r="AH100">
            <v>1057.55</v>
          </cell>
        </row>
        <row r="102">
          <cell r="C102" t="str">
            <v>SUB TOTAL of I</v>
          </cell>
          <cell r="D102">
            <v>87.3</v>
          </cell>
          <cell r="E102">
            <v>91.1</v>
          </cell>
          <cell r="F102">
            <v>74.099999999999994</v>
          </cell>
          <cell r="G102">
            <v>127.9</v>
          </cell>
          <cell r="H102">
            <v>132.25</v>
          </cell>
          <cell r="I102">
            <v>63.55</v>
          </cell>
          <cell r="J102">
            <v>156</v>
          </cell>
          <cell r="K102">
            <v>92.05</v>
          </cell>
          <cell r="L102">
            <v>134.35</v>
          </cell>
          <cell r="M102">
            <v>75.900000000000006</v>
          </cell>
          <cell r="N102">
            <v>76.8</v>
          </cell>
          <cell r="O102">
            <v>82.199999999999989</v>
          </cell>
          <cell r="P102">
            <v>58.599999999999994</v>
          </cell>
          <cell r="Q102">
            <v>55.050000000000004</v>
          </cell>
          <cell r="R102">
            <v>112.15</v>
          </cell>
          <cell r="S102">
            <v>166.8</v>
          </cell>
          <cell r="T102">
            <v>183.85</v>
          </cell>
          <cell r="U102">
            <v>131.14999999999998</v>
          </cell>
          <cell r="V102">
            <v>118.30000000000001</v>
          </cell>
          <cell r="W102">
            <v>141.44999999999999</v>
          </cell>
          <cell r="X102">
            <v>90.25</v>
          </cell>
          <cell r="Y102">
            <v>174.1</v>
          </cell>
          <cell r="Z102">
            <v>109.89999999999999</v>
          </cell>
          <cell r="AA102">
            <v>26.5</v>
          </cell>
          <cell r="AB102">
            <v>25.6</v>
          </cell>
          <cell r="AC102">
            <v>42.75</v>
          </cell>
          <cell r="AD102">
            <v>9.0500000000000007</v>
          </cell>
          <cell r="AE102">
            <v>12.100000000000001</v>
          </cell>
          <cell r="AF102">
            <v>26.65</v>
          </cell>
          <cell r="AG102">
            <v>0</v>
          </cell>
          <cell r="AH102">
            <v>2677.75</v>
          </cell>
        </row>
        <row r="104">
          <cell r="A104" t="str">
            <v>J</v>
          </cell>
          <cell r="B104" t="str">
            <v>MANAGEMENT &amp; MIS</v>
          </cell>
        </row>
        <row r="105">
          <cell r="AH105">
            <v>0</v>
          </cell>
        </row>
        <row r="106">
          <cell r="C106" t="str">
            <v>MIS</v>
          </cell>
          <cell r="AH106">
            <v>0</v>
          </cell>
        </row>
        <row r="107">
          <cell r="B107">
            <v>9.01</v>
          </cell>
          <cell r="C107" t="str">
            <v>Maintenance of Equipments</v>
          </cell>
          <cell r="D107">
            <v>0.2</v>
          </cell>
          <cell r="E107">
            <v>0.2</v>
          </cell>
          <cell r="F107">
            <v>0.2</v>
          </cell>
          <cell r="G107">
            <v>0.2</v>
          </cell>
          <cell r="H107">
            <v>0.2</v>
          </cell>
          <cell r="I107">
            <v>0.2</v>
          </cell>
          <cell r="J107">
            <v>0.2</v>
          </cell>
          <cell r="K107">
            <v>0.2</v>
          </cell>
          <cell r="L107">
            <v>0.2</v>
          </cell>
          <cell r="M107">
            <v>0.2</v>
          </cell>
          <cell r="N107">
            <v>0.2</v>
          </cell>
          <cell r="O107">
            <v>0.2</v>
          </cell>
          <cell r="P107">
            <v>0.2</v>
          </cell>
          <cell r="Q107">
            <v>0.2</v>
          </cell>
          <cell r="R107">
            <v>0.2</v>
          </cell>
          <cell r="S107">
            <v>0.2</v>
          </cell>
          <cell r="T107">
            <v>0.2</v>
          </cell>
          <cell r="U107">
            <v>0.2</v>
          </cell>
          <cell r="V107">
            <v>0.2</v>
          </cell>
          <cell r="W107">
            <v>0.2</v>
          </cell>
          <cell r="X107">
            <v>0.2</v>
          </cell>
          <cell r="Y107">
            <v>0.2</v>
          </cell>
          <cell r="Z107">
            <v>0.2</v>
          </cell>
          <cell r="AA107">
            <v>0.2</v>
          </cell>
          <cell r="AB107">
            <v>0.2</v>
          </cell>
          <cell r="AH107">
            <v>5.0000000000000018</v>
          </cell>
        </row>
        <row r="108">
          <cell r="B108">
            <v>9.02</v>
          </cell>
          <cell r="C108" t="str">
            <v>Consumables</v>
          </cell>
          <cell r="D108">
            <v>0.3</v>
          </cell>
          <cell r="E108">
            <v>0.3</v>
          </cell>
          <cell r="F108">
            <v>0.3</v>
          </cell>
          <cell r="G108">
            <v>0.3</v>
          </cell>
          <cell r="H108">
            <v>0.3</v>
          </cell>
          <cell r="I108">
            <v>0.3</v>
          </cell>
          <cell r="J108">
            <v>0.3</v>
          </cell>
          <cell r="K108">
            <v>0.3</v>
          </cell>
          <cell r="L108">
            <v>0.3</v>
          </cell>
          <cell r="M108">
            <v>0.3</v>
          </cell>
          <cell r="N108">
            <v>0.3</v>
          </cell>
          <cell r="O108">
            <v>0.3</v>
          </cell>
          <cell r="P108">
            <v>0.3</v>
          </cell>
          <cell r="Q108">
            <v>0.3</v>
          </cell>
          <cell r="R108">
            <v>0.3</v>
          </cell>
          <cell r="S108">
            <v>0.3</v>
          </cell>
          <cell r="T108">
            <v>0.3</v>
          </cell>
          <cell r="U108">
            <v>0.3</v>
          </cell>
          <cell r="V108">
            <v>0.3</v>
          </cell>
          <cell r="W108">
            <v>0.3</v>
          </cell>
          <cell r="X108">
            <v>0.3</v>
          </cell>
          <cell r="Y108">
            <v>0.3</v>
          </cell>
          <cell r="Z108">
            <v>0.3</v>
          </cell>
          <cell r="AA108">
            <v>0.3</v>
          </cell>
          <cell r="AB108">
            <v>0.3</v>
          </cell>
          <cell r="AH108">
            <v>7.4999999999999973</v>
          </cell>
        </row>
        <row r="109">
          <cell r="B109">
            <v>9.0299999999999994</v>
          </cell>
          <cell r="C109" t="str">
            <v>EMIS Training</v>
          </cell>
          <cell r="D109">
            <v>0.22</v>
          </cell>
          <cell r="E109">
            <v>0.18</v>
          </cell>
          <cell r="F109">
            <v>0.14000000000000001</v>
          </cell>
          <cell r="G109">
            <v>0.28000000000000003</v>
          </cell>
          <cell r="H109">
            <v>0.28000000000000003</v>
          </cell>
          <cell r="I109">
            <v>0.1</v>
          </cell>
          <cell r="J109">
            <v>0.24</v>
          </cell>
          <cell r="K109">
            <v>0.16</v>
          </cell>
          <cell r="L109">
            <v>0.2</v>
          </cell>
          <cell r="M109">
            <v>0.22</v>
          </cell>
          <cell r="N109">
            <v>0.1</v>
          </cell>
          <cell r="O109">
            <v>0.16</v>
          </cell>
          <cell r="P109">
            <v>0.08</v>
          </cell>
          <cell r="Q109">
            <v>0.08</v>
          </cell>
          <cell r="R109">
            <v>0.22</v>
          </cell>
          <cell r="S109">
            <v>0.24</v>
          </cell>
          <cell r="T109">
            <v>0.26</v>
          </cell>
          <cell r="U109">
            <v>0.2</v>
          </cell>
          <cell r="V109">
            <v>0.28000000000000003</v>
          </cell>
          <cell r="W109">
            <v>0.2</v>
          </cell>
          <cell r="X109">
            <v>0.2</v>
          </cell>
          <cell r="Y109">
            <v>0.22</v>
          </cell>
          <cell r="Z109">
            <v>0.14000000000000001</v>
          </cell>
          <cell r="AA109">
            <v>0.06</v>
          </cell>
          <cell r="AB109">
            <v>0.02</v>
          </cell>
          <cell r="AH109">
            <v>4.4799999999999995</v>
          </cell>
        </row>
        <row r="110">
          <cell r="C110" t="str">
            <v>Management -  DPO</v>
          </cell>
          <cell r="AH110">
            <v>0</v>
          </cell>
        </row>
        <row r="111">
          <cell r="B111">
            <v>9.0399999999999991</v>
          </cell>
          <cell r="C111" t="str">
            <v>Block Accountant</v>
          </cell>
          <cell r="D111">
            <v>7.92</v>
          </cell>
          <cell r="E111">
            <v>6.48</v>
          </cell>
          <cell r="F111">
            <v>5.04</v>
          </cell>
          <cell r="G111">
            <v>10.08</v>
          </cell>
          <cell r="H111">
            <v>10.08</v>
          </cell>
          <cell r="I111">
            <v>3.6</v>
          </cell>
          <cell r="J111">
            <v>8.64</v>
          </cell>
          <cell r="K111">
            <v>5.76</v>
          </cell>
          <cell r="L111">
            <v>7.2</v>
          </cell>
          <cell r="M111">
            <v>7.92</v>
          </cell>
          <cell r="N111">
            <v>3.6</v>
          </cell>
          <cell r="O111">
            <v>5.76</v>
          </cell>
          <cell r="P111">
            <v>2.88</v>
          </cell>
          <cell r="Q111">
            <v>2.88</v>
          </cell>
          <cell r="R111">
            <v>7.92</v>
          </cell>
          <cell r="S111">
            <v>8.64</v>
          </cell>
          <cell r="T111">
            <v>9.36</v>
          </cell>
          <cell r="U111">
            <v>7.2</v>
          </cell>
          <cell r="V111">
            <v>10.08</v>
          </cell>
          <cell r="W111">
            <v>7.2</v>
          </cell>
          <cell r="X111">
            <v>7.2</v>
          </cell>
          <cell r="Y111">
            <v>7.92</v>
          </cell>
          <cell r="Z111">
            <v>5.04</v>
          </cell>
          <cell r="AA111">
            <v>2.16</v>
          </cell>
          <cell r="AB111">
            <v>0.72</v>
          </cell>
          <cell r="AH111">
            <v>161.27999999999994</v>
          </cell>
        </row>
        <row r="112">
          <cell r="B112">
            <v>9.0500000000000007</v>
          </cell>
          <cell r="C112" t="str">
            <v>Salary of Peon – Sweeper - BRC</v>
          </cell>
          <cell r="D112">
            <v>3.3</v>
          </cell>
          <cell r="E112">
            <v>2.7</v>
          </cell>
          <cell r="F112">
            <v>2.1</v>
          </cell>
          <cell r="G112">
            <v>4.2</v>
          </cell>
          <cell r="H112">
            <v>4.2</v>
          </cell>
          <cell r="I112">
            <v>1.5</v>
          </cell>
          <cell r="J112">
            <v>3.6</v>
          </cell>
          <cell r="K112">
            <v>2.4</v>
          </cell>
          <cell r="L112">
            <v>3</v>
          </cell>
          <cell r="M112">
            <v>3.3</v>
          </cell>
          <cell r="N112">
            <v>1.5</v>
          </cell>
          <cell r="O112">
            <v>2.4</v>
          </cell>
          <cell r="P112">
            <v>1.2</v>
          </cell>
          <cell r="Q112">
            <v>1.2</v>
          </cell>
          <cell r="R112">
            <v>3.3</v>
          </cell>
          <cell r="S112">
            <v>3.6</v>
          </cell>
          <cell r="T112">
            <v>3.9</v>
          </cell>
          <cell r="U112">
            <v>3</v>
          </cell>
          <cell r="V112">
            <v>4.2</v>
          </cell>
          <cell r="W112">
            <v>3</v>
          </cell>
          <cell r="X112">
            <v>3</v>
          </cell>
          <cell r="Y112">
            <v>3.3</v>
          </cell>
          <cell r="Z112">
            <v>2.1</v>
          </cell>
          <cell r="AA112">
            <v>0.9</v>
          </cell>
          <cell r="AB112">
            <v>0.3</v>
          </cell>
          <cell r="AH112">
            <v>67.2</v>
          </cell>
        </row>
        <row r="113">
          <cell r="B113">
            <v>9.06</v>
          </cell>
          <cell r="C113" t="str">
            <v>Maintenance of Equipments</v>
          </cell>
          <cell r="D113">
            <v>1.1000000000000001</v>
          </cell>
          <cell r="E113">
            <v>0.9</v>
          </cell>
          <cell r="F113">
            <v>0.7</v>
          </cell>
          <cell r="G113">
            <v>1.4</v>
          </cell>
          <cell r="H113">
            <v>1.4</v>
          </cell>
          <cell r="I113">
            <v>0.5</v>
          </cell>
          <cell r="J113">
            <v>1.2</v>
          </cell>
          <cell r="K113">
            <v>0.8</v>
          </cell>
          <cell r="L113">
            <v>1</v>
          </cell>
          <cell r="M113">
            <v>1.1000000000000001</v>
          </cell>
          <cell r="N113">
            <v>0.5</v>
          </cell>
          <cell r="O113">
            <v>0.8</v>
          </cell>
          <cell r="P113">
            <v>0.4</v>
          </cell>
          <cell r="Q113">
            <v>0.4</v>
          </cell>
          <cell r="R113">
            <v>1.1000000000000001</v>
          </cell>
          <cell r="S113">
            <v>1.2</v>
          </cell>
          <cell r="T113">
            <v>1.3</v>
          </cell>
          <cell r="U113">
            <v>1</v>
          </cell>
          <cell r="V113">
            <v>1.4</v>
          </cell>
          <cell r="W113">
            <v>1</v>
          </cell>
          <cell r="X113">
            <v>1</v>
          </cell>
          <cell r="Y113">
            <v>1.1000000000000001</v>
          </cell>
          <cell r="Z113">
            <v>0.7</v>
          </cell>
          <cell r="AA113">
            <v>0.3</v>
          </cell>
          <cell r="AB113">
            <v>0.1</v>
          </cell>
          <cell r="AH113">
            <v>22.400000000000002</v>
          </cell>
        </row>
        <row r="114">
          <cell r="B114">
            <v>9.07</v>
          </cell>
          <cell r="C114" t="str">
            <v>Salary of Officers</v>
          </cell>
          <cell r="D114">
            <v>5.04</v>
          </cell>
          <cell r="E114">
            <v>5.04</v>
          </cell>
          <cell r="F114">
            <v>5.04</v>
          </cell>
          <cell r="G114">
            <v>5.04</v>
          </cell>
          <cell r="H114">
            <v>5.04</v>
          </cell>
          <cell r="I114">
            <v>5.04</v>
          </cell>
          <cell r="J114">
            <v>5.04</v>
          </cell>
          <cell r="K114">
            <v>5.04</v>
          </cell>
          <cell r="L114">
            <v>5.04</v>
          </cell>
          <cell r="M114">
            <v>5.04</v>
          </cell>
          <cell r="N114">
            <v>5.04</v>
          </cell>
          <cell r="O114">
            <v>5.04</v>
          </cell>
          <cell r="P114">
            <v>5.04</v>
          </cell>
          <cell r="Q114">
            <v>5.04</v>
          </cell>
          <cell r="R114">
            <v>5.04</v>
          </cell>
          <cell r="S114">
            <v>5.04</v>
          </cell>
          <cell r="T114">
            <v>5.04</v>
          </cell>
          <cell r="U114">
            <v>5.04</v>
          </cell>
          <cell r="V114">
            <v>5.04</v>
          </cell>
          <cell r="W114">
            <v>5.04</v>
          </cell>
          <cell r="X114">
            <v>5.04</v>
          </cell>
          <cell r="Y114">
            <v>5.04</v>
          </cell>
          <cell r="Z114">
            <v>5.04</v>
          </cell>
          <cell r="AA114">
            <v>5.04</v>
          </cell>
          <cell r="AB114">
            <v>5.04</v>
          </cell>
          <cell r="AH114">
            <v>126.00000000000007</v>
          </cell>
        </row>
        <row r="115">
          <cell r="B115">
            <v>9.0800000000000054</v>
          </cell>
          <cell r="C115" t="str">
            <v>Salary of TRP</v>
          </cell>
          <cell r="D115">
            <v>15.12</v>
          </cell>
          <cell r="E115">
            <v>6.48</v>
          </cell>
          <cell r="F115">
            <v>5.04</v>
          </cell>
          <cell r="G115">
            <v>12.24</v>
          </cell>
          <cell r="H115">
            <v>10.08</v>
          </cell>
          <cell r="I115">
            <v>4.32</v>
          </cell>
          <cell r="J115">
            <v>15.84</v>
          </cell>
          <cell r="K115">
            <v>7.2</v>
          </cell>
          <cell r="L115">
            <v>9.36</v>
          </cell>
          <cell r="M115">
            <v>7.92</v>
          </cell>
          <cell r="N115">
            <v>5.76</v>
          </cell>
          <cell r="O115">
            <v>7.2</v>
          </cell>
          <cell r="P115">
            <v>3.6</v>
          </cell>
          <cell r="Q115">
            <v>2.88</v>
          </cell>
          <cell r="R115">
            <v>10.8</v>
          </cell>
          <cell r="S115">
            <v>15.84</v>
          </cell>
          <cell r="T115">
            <v>10.08</v>
          </cell>
          <cell r="U115">
            <v>15.12</v>
          </cell>
          <cell r="V115">
            <v>15.84</v>
          </cell>
          <cell r="W115">
            <v>7.2</v>
          </cell>
          <cell r="X115">
            <v>15.84</v>
          </cell>
          <cell r="Y115">
            <v>10.8</v>
          </cell>
          <cell r="Z115">
            <v>10.8</v>
          </cell>
          <cell r="AA115">
            <v>2.88</v>
          </cell>
          <cell r="AB115">
            <v>2.16</v>
          </cell>
          <cell r="AH115">
            <v>230.40000000000003</v>
          </cell>
        </row>
        <row r="116">
          <cell r="B116">
            <v>9.090000000000007</v>
          </cell>
          <cell r="C116" t="str">
            <v>Salary of Staff</v>
          </cell>
          <cell r="D116">
            <v>2</v>
          </cell>
          <cell r="E116">
            <v>2</v>
          </cell>
          <cell r="F116">
            <v>2</v>
          </cell>
          <cell r="G116">
            <v>2</v>
          </cell>
          <cell r="H116">
            <v>2</v>
          </cell>
          <cell r="I116">
            <v>2</v>
          </cell>
          <cell r="J116">
            <v>2</v>
          </cell>
          <cell r="K116">
            <v>2</v>
          </cell>
          <cell r="L116">
            <v>2</v>
          </cell>
          <cell r="M116">
            <v>2</v>
          </cell>
          <cell r="N116">
            <v>2</v>
          </cell>
          <cell r="O116">
            <v>2</v>
          </cell>
          <cell r="P116">
            <v>2</v>
          </cell>
          <cell r="Q116">
            <v>2</v>
          </cell>
          <cell r="R116">
            <v>2</v>
          </cell>
          <cell r="S116">
            <v>2</v>
          </cell>
          <cell r="T116">
            <v>2</v>
          </cell>
          <cell r="U116">
            <v>2</v>
          </cell>
          <cell r="V116">
            <v>2</v>
          </cell>
          <cell r="W116">
            <v>2</v>
          </cell>
          <cell r="X116">
            <v>2</v>
          </cell>
          <cell r="Y116">
            <v>2</v>
          </cell>
          <cell r="Z116">
            <v>2</v>
          </cell>
          <cell r="AA116">
            <v>2</v>
          </cell>
          <cell r="AB116">
            <v>2</v>
          </cell>
          <cell r="AH116">
            <v>50</v>
          </cell>
        </row>
        <row r="117">
          <cell r="B117">
            <v>9.1000000000000085</v>
          </cell>
          <cell r="C117" t="str">
            <v>Salary of Peon – Sweeper</v>
          </cell>
          <cell r="D117">
            <v>0.6</v>
          </cell>
          <cell r="E117">
            <v>0.6</v>
          </cell>
          <cell r="F117">
            <v>0.6</v>
          </cell>
          <cell r="G117">
            <v>0.6</v>
          </cell>
          <cell r="H117">
            <v>0.6</v>
          </cell>
          <cell r="I117">
            <v>0.6</v>
          </cell>
          <cell r="J117">
            <v>0.6</v>
          </cell>
          <cell r="K117">
            <v>0.6</v>
          </cell>
          <cell r="L117">
            <v>0.6</v>
          </cell>
          <cell r="M117">
            <v>0.6</v>
          </cell>
          <cell r="N117">
            <v>0.6</v>
          </cell>
          <cell r="O117">
            <v>0.6</v>
          </cell>
          <cell r="P117">
            <v>0.6</v>
          </cell>
          <cell r="Q117">
            <v>0.6</v>
          </cell>
          <cell r="R117">
            <v>0.6</v>
          </cell>
          <cell r="S117">
            <v>0.6</v>
          </cell>
          <cell r="T117">
            <v>0.6</v>
          </cell>
          <cell r="U117">
            <v>0.6</v>
          </cell>
          <cell r="V117">
            <v>0.6</v>
          </cell>
          <cell r="W117">
            <v>0.6</v>
          </cell>
          <cell r="X117">
            <v>0.6</v>
          </cell>
          <cell r="Y117">
            <v>0.6</v>
          </cell>
          <cell r="Z117">
            <v>0.6</v>
          </cell>
          <cell r="AA117">
            <v>0.6</v>
          </cell>
          <cell r="AB117">
            <v>0.6</v>
          </cell>
          <cell r="AH117">
            <v>14.999999999999995</v>
          </cell>
        </row>
        <row r="118">
          <cell r="B118">
            <v>9.1100000000000101</v>
          </cell>
          <cell r="C118" t="str">
            <v>Rent of DPO</v>
          </cell>
          <cell r="D118">
            <v>0.6</v>
          </cell>
          <cell r="E118">
            <v>0.6</v>
          </cell>
          <cell r="F118">
            <v>0.6</v>
          </cell>
          <cell r="G118">
            <v>0.6</v>
          </cell>
          <cell r="H118">
            <v>0.6</v>
          </cell>
          <cell r="I118">
            <v>0.6</v>
          </cell>
          <cell r="J118">
            <v>0.6</v>
          </cell>
          <cell r="K118">
            <v>0.6</v>
          </cell>
          <cell r="L118">
            <v>0.6</v>
          </cell>
          <cell r="M118">
            <v>0.6</v>
          </cell>
          <cell r="N118">
            <v>0.6</v>
          </cell>
          <cell r="O118">
            <v>0.6</v>
          </cell>
          <cell r="P118">
            <v>0.6</v>
          </cell>
          <cell r="Q118">
            <v>0.6</v>
          </cell>
          <cell r="R118">
            <v>0.6</v>
          </cell>
          <cell r="S118">
            <v>0.6</v>
          </cell>
          <cell r="T118">
            <v>0.6</v>
          </cell>
          <cell r="U118">
            <v>0.6</v>
          </cell>
          <cell r="V118">
            <v>0.6</v>
          </cell>
          <cell r="W118">
            <v>0.6</v>
          </cell>
          <cell r="X118">
            <v>0.6</v>
          </cell>
          <cell r="Y118">
            <v>0.6</v>
          </cell>
          <cell r="Z118">
            <v>0.6</v>
          </cell>
          <cell r="AB118">
            <v>0.6</v>
          </cell>
          <cell r="AH118">
            <v>14.399999999999995</v>
          </cell>
        </row>
        <row r="119">
          <cell r="B119">
            <v>9.1200000000000117</v>
          </cell>
          <cell r="C119" t="str">
            <v>Consumable</v>
          </cell>
          <cell r="D119">
            <v>0.5</v>
          </cell>
          <cell r="E119">
            <v>0.5</v>
          </cell>
          <cell r="F119">
            <v>0.5</v>
          </cell>
          <cell r="G119">
            <v>0.5</v>
          </cell>
          <cell r="H119">
            <v>0.5</v>
          </cell>
          <cell r="I119">
            <v>0.5</v>
          </cell>
          <cell r="J119">
            <v>0.5</v>
          </cell>
          <cell r="K119">
            <v>0.5</v>
          </cell>
          <cell r="L119">
            <v>0.5</v>
          </cell>
          <cell r="M119">
            <v>0.5</v>
          </cell>
          <cell r="N119">
            <v>0.5</v>
          </cell>
          <cell r="O119">
            <v>0.5</v>
          </cell>
          <cell r="P119">
            <v>0.5</v>
          </cell>
          <cell r="Q119">
            <v>0.5</v>
          </cell>
          <cell r="R119">
            <v>0.5</v>
          </cell>
          <cell r="S119">
            <v>0.5</v>
          </cell>
          <cell r="T119">
            <v>0.25</v>
          </cell>
          <cell r="U119">
            <v>0.5</v>
          </cell>
          <cell r="V119">
            <v>0.5</v>
          </cell>
          <cell r="W119">
            <v>0.25</v>
          </cell>
          <cell r="X119">
            <v>0.25</v>
          </cell>
          <cell r="Y119">
            <v>0.5</v>
          </cell>
          <cell r="Z119">
            <v>0.5</v>
          </cell>
          <cell r="AA119">
            <v>0.25</v>
          </cell>
          <cell r="AB119">
            <v>0.35</v>
          </cell>
          <cell r="AH119">
            <v>11.35</v>
          </cell>
        </row>
        <row r="120">
          <cell r="B120">
            <v>9.1300000000000132</v>
          </cell>
          <cell r="C120" t="str">
            <v>Stationary</v>
          </cell>
          <cell r="D120">
            <v>0.5</v>
          </cell>
          <cell r="E120">
            <v>0.5</v>
          </cell>
          <cell r="F120">
            <v>0.5</v>
          </cell>
          <cell r="G120">
            <v>0.5</v>
          </cell>
          <cell r="H120">
            <v>0.5</v>
          </cell>
          <cell r="I120">
            <v>0.5</v>
          </cell>
          <cell r="J120">
            <v>0.5</v>
          </cell>
          <cell r="K120">
            <v>0.5</v>
          </cell>
          <cell r="L120">
            <v>0.5</v>
          </cell>
          <cell r="M120">
            <v>0.5</v>
          </cell>
          <cell r="N120">
            <v>0.5</v>
          </cell>
          <cell r="O120">
            <v>0.5</v>
          </cell>
          <cell r="P120">
            <v>0.5</v>
          </cell>
          <cell r="Q120">
            <v>0.5</v>
          </cell>
          <cell r="R120">
            <v>0.5</v>
          </cell>
          <cell r="S120">
            <v>0.5</v>
          </cell>
          <cell r="T120">
            <v>0.25</v>
          </cell>
          <cell r="U120">
            <v>0.5</v>
          </cell>
          <cell r="V120">
            <v>0.5</v>
          </cell>
          <cell r="W120">
            <v>0.25</v>
          </cell>
          <cell r="X120">
            <v>0.25</v>
          </cell>
          <cell r="Y120">
            <v>0.5</v>
          </cell>
          <cell r="Z120">
            <v>0.5</v>
          </cell>
          <cell r="AA120">
            <v>0.3</v>
          </cell>
          <cell r="AB120">
            <v>0.35</v>
          </cell>
          <cell r="AH120">
            <v>11.4</v>
          </cell>
        </row>
        <row r="121">
          <cell r="B121">
            <v>9.1400000000000148</v>
          </cell>
          <cell r="C121" t="str">
            <v>Water / Electricity / Telephone</v>
          </cell>
          <cell r="D121">
            <v>0.6</v>
          </cell>
          <cell r="E121">
            <v>0.6</v>
          </cell>
          <cell r="F121">
            <v>0.6</v>
          </cell>
          <cell r="G121">
            <v>0.6</v>
          </cell>
          <cell r="H121">
            <v>0.6</v>
          </cell>
          <cell r="I121">
            <v>0.6</v>
          </cell>
          <cell r="J121">
            <v>0.6</v>
          </cell>
          <cell r="K121">
            <v>0.6</v>
          </cell>
          <cell r="L121">
            <v>0.6</v>
          </cell>
          <cell r="M121">
            <v>0.6</v>
          </cell>
          <cell r="N121">
            <v>0.6</v>
          </cell>
          <cell r="O121">
            <v>0.6</v>
          </cell>
          <cell r="P121">
            <v>0.6</v>
          </cell>
          <cell r="Q121">
            <v>0.6</v>
          </cell>
          <cell r="R121">
            <v>0.6</v>
          </cell>
          <cell r="S121">
            <v>0.6</v>
          </cell>
          <cell r="T121">
            <v>0.3</v>
          </cell>
          <cell r="U121">
            <v>0.6</v>
          </cell>
          <cell r="V121">
            <v>0.6</v>
          </cell>
          <cell r="W121">
            <v>0.3</v>
          </cell>
          <cell r="X121">
            <v>0.3</v>
          </cell>
          <cell r="Y121">
            <v>0.6</v>
          </cell>
          <cell r="Z121">
            <v>0.6</v>
          </cell>
          <cell r="AA121">
            <v>0.3</v>
          </cell>
          <cell r="AB121">
            <v>0.6</v>
          </cell>
          <cell r="AH121">
            <v>13.799999999999999</v>
          </cell>
        </row>
        <row r="122">
          <cell r="B122">
            <v>9.1500000000000163</v>
          </cell>
          <cell r="C122" t="str">
            <v>Electricity / Telephone of BRC</v>
          </cell>
          <cell r="D122">
            <v>0.18</v>
          </cell>
          <cell r="E122">
            <v>0.18</v>
          </cell>
          <cell r="F122">
            <v>0.18</v>
          </cell>
          <cell r="G122">
            <v>0.18</v>
          </cell>
          <cell r="H122">
            <v>0.18</v>
          </cell>
          <cell r="I122">
            <v>0.18</v>
          </cell>
          <cell r="J122">
            <v>0.18</v>
          </cell>
          <cell r="K122">
            <v>0.18</v>
          </cell>
          <cell r="L122">
            <v>0.18</v>
          </cell>
          <cell r="M122">
            <v>0.18</v>
          </cell>
          <cell r="N122">
            <v>0.18</v>
          </cell>
          <cell r="O122">
            <v>0.18</v>
          </cell>
          <cell r="P122">
            <v>0.18</v>
          </cell>
          <cell r="Q122">
            <v>0.18</v>
          </cell>
          <cell r="R122">
            <v>0.18</v>
          </cell>
          <cell r="S122">
            <v>0.18</v>
          </cell>
          <cell r="T122">
            <v>0.1</v>
          </cell>
          <cell r="U122">
            <v>0.18</v>
          </cell>
          <cell r="V122">
            <v>0.18</v>
          </cell>
          <cell r="W122">
            <v>0.1</v>
          </cell>
          <cell r="X122">
            <v>0.1</v>
          </cell>
          <cell r="Y122">
            <v>0.18</v>
          </cell>
          <cell r="Z122">
            <v>0.18</v>
          </cell>
          <cell r="AA122">
            <v>0.18</v>
          </cell>
          <cell r="AB122">
            <v>0.18</v>
          </cell>
          <cell r="AH122">
            <v>4.2600000000000007</v>
          </cell>
        </row>
        <row r="123">
          <cell r="B123">
            <v>9.1600000000000179</v>
          </cell>
          <cell r="C123" t="str">
            <v>TA – DA other than Workshop</v>
          </cell>
          <cell r="D123">
            <v>0.25</v>
          </cell>
          <cell r="E123">
            <v>0.25</v>
          </cell>
          <cell r="F123">
            <v>0.25</v>
          </cell>
          <cell r="G123">
            <v>0.25</v>
          </cell>
          <cell r="H123">
            <v>0.25</v>
          </cell>
          <cell r="I123">
            <v>0.25</v>
          </cell>
          <cell r="J123">
            <v>0.25</v>
          </cell>
          <cell r="K123">
            <v>0.25</v>
          </cell>
          <cell r="L123">
            <v>0.25</v>
          </cell>
          <cell r="M123">
            <v>0.25</v>
          </cell>
          <cell r="N123">
            <v>0.25</v>
          </cell>
          <cell r="O123">
            <v>0.25</v>
          </cell>
          <cell r="P123">
            <v>0.25</v>
          </cell>
          <cell r="Q123">
            <v>0.25</v>
          </cell>
          <cell r="R123">
            <v>0.25</v>
          </cell>
          <cell r="S123">
            <v>0.25</v>
          </cell>
          <cell r="T123">
            <v>0.25</v>
          </cell>
          <cell r="U123">
            <v>0.25</v>
          </cell>
          <cell r="V123">
            <v>0.25</v>
          </cell>
          <cell r="W123">
            <v>0.25</v>
          </cell>
          <cell r="X123">
            <v>0.25</v>
          </cell>
          <cell r="Y123">
            <v>0.25</v>
          </cell>
          <cell r="Z123">
            <v>0.25</v>
          </cell>
          <cell r="AA123">
            <v>0.2</v>
          </cell>
          <cell r="AB123">
            <v>0.25</v>
          </cell>
          <cell r="AH123">
            <v>6.2</v>
          </cell>
        </row>
        <row r="124">
          <cell r="B124">
            <v>9.1700000000000195</v>
          </cell>
          <cell r="C124" t="str">
            <v>Hiring of Vehicle</v>
          </cell>
          <cell r="D124">
            <v>2.4</v>
          </cell>
          <cell r="E124">
            <v>2.4</v>
          </cell>
          <cell r="F124">
            <v>2.4</v>
          </cell>
          <cell r="G124">
            <v>2.4</v>
          </cell>
          <cell r="H124">
            <v>2.4</v>
          </cell>
          <cell r="I124">
            <v>2.4</v>
          </cell>
          <cell r="J124">
            <v>2.4</v>
          </cell>
          <cell r="K124">
            <v>2.4</v>
          </cell>
          <cell r="L124">
            <v>2.4</v>
          </cell>
          <cell r="M124">
            <v>2.4</v>
          </cell>
          <cell r="N124">
            <v>2.4</v>
          </cell>
          <cell r="O124">
            <v>2.4</v>
          </cell>
          <cell r="P124">
            <v>2.4</v>
          </cell>
          <cell r="Q124">
            <v>2.4</v>
          </cell>
          <cell r="R124">
            <v>2.4</v>
          </cell>
          <cell r="S124">
            <v>2.4</v>
          </cell>
          <cell r="T124">
            <v>2</v>
          </cell>
          <cell r="U124">
            <v>2.4</v>
          </cell>
          <cell r="V124">
            <v>2.4</v>
          </cell>
          <cell r="W124">
            <v>2</v>
          </cell>
          <cell r="X124">
            <v>2</v>
          </cell>
          <cell r="Y124">
            <v>2.4</v>
          </cell>
          <cell r="Z124">
            <v>2.4</v>
          </cell>
          <cell r="AA124">
            <v>0.7</v>
          </cell>
          <cell r="AB124">
            <v>2.4</v>
          </cell>
          <cell r="AH124">
            <v>57.099999999999987</v>
          </cell>
        </row>
        <row r="125">
          <cell r="B125">
            <v>9.180000000000021</v>
          </cell>
          <cell r="C125" t="str">
            <v>Salary of Expert</v>
          </cell>
          <cell r="D125">
            <v>3.6</v>
          </cell>
          <cell r="E125">
            <v>3.6</v>
          </cell>
          <cell r="F125">
            <v>3.6</v>
          </cell>
          <cell r="G125">
            <v>3.6</v>
          </cell>
          <cell r="H125">
            <v>3.6</v>
          </cell>
          <cell r="I125">
            <v>2.4</v>
          </cell>
          <cell r="J125">
            <v>3.6</v>
          </cell>
          <cell r="K125">
            <v>3.6</v>
          </cell>
          <cell r="L125">
            <v>3.6</v>
          </cell>
          <cell r="M125">
            <v>3.6</v>
          </cell>
          <cell r="N125">
            <v>3.6</v>
          </cell>
          <cell r="O125">
            <v>3.6</v>
          </cell>
          <cell r="P125">
            <v>3.6</v>
          </cell>
          <cell r="Q125">
            <v>2.4</v>
          </cell>
          <cell r="R125">
            <v>3.6</v>
          </cell>
          <cell r="S125">
            <v>3.6</v>
          </cell>
          <cell r="T125">
            <v>3.6</v>
          </cell>
          <cell r="U125">
            <v>3.6</v>
          </cell>
          <cell r="V125">
            <v>6</v>
          </cell>
          <cell r="W125">
            <v>3.6</v>
          </cell>
          <cell r="X125">
            <v>3.6</v>
          </cell>
          <cell r="Y125">
            <v>3.6</v>
          </cell>
          <cell r="Z125">
            <v>3.6</v>
          </cell>
          <cell r="AB125">
            <v>2.4</v>
          </cell>
          <cell r="AH125">
            <v>85.199999999999989</v>
          </cell>
        </row>
        <row r="127">
          <cell r="C127" t="str">
            <v>SUB TOTAL of J</v>
          </cell>
          <cell r="D127">
            <v>44.430000000000007</v>
          </cell>
          <cell r="E127">
            <v>33.510000000000005</v>
          </cell>
          <cell r="F127">
            <v>29.790000000000003</v>
          </cell>
          <cell r="G127">
            <v>44.97</v>
          </cell>
          <cell r="H127">
            <v>42.81</v>
          </cell>
          <cell r="I127">
            <v>25.590000000000003</v>
          </cell>
          <cell r="J127">
            <v>46.290000000000006</v>
          </cell>
          <cell r="K127">
            <v>33.090000000000003</v>
          </cell>
          <cell r="L127">
            <v>37.530000000000008</v>
          </cell>
          <cell r="M127">
            <v>37.230000000000004</v>
          </cell>
          <cell r="N127">
            <v>28.230000000000004</v>
          </cell>
          <cell r="O127">
            <v>33.090000000000003</v>
          </cell>
          <cell r="P127">
            <v>24.930000000000003</v>
          </cell>
          <cell r="Q127">
            <v>23.009999999999998</v>
          </cell>
          <cell r="R127">
            <v>40.110000000000007</v>
          </cell>
          <cell r="S127">
            <v>46.290000000000006</v>
          </cell>
          <cell r="T127">
            <v>40.39</v>
          </cell>
          <cell r="U127">
            <v>43.290000000000006</v>
          </cell>
          <cell r="V127">
            <v>50.97</v>
          </cell>
          <cell r="W127">
            <v>34.090000000000003</v>
          </cell>
          <cell r="X127">
            <v>42.730000000000004</v>
          </cell>
          <cell r="Y127">
            <v>40.110000000000007</v>
          </cell>
          <cell r="Z127">
            <v>35.550000000000004</v>
          </cell>
          <cell r="AA127">
            <v>16.37</v>
          </cell>
          <cell r="AB127">
            <v>18.569999999999997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892.97</v>
          </cell>
        </row>
        <row r="129">
          <cell r="A129" t="str">
            <v>K</v>
          </cell>
          <cell r="B129" t="str">
            <v>RESEARCH AND EVALUATION</v>
          </cell>
        </row>
        <row r="130">
          <cell r="AH130">
            <v>0</v>
          </cell>
        </row>
        <row r="131">
          <cell r="B131">
            <v>10.01</v>
          </cell>
          <cell r="C131" t="str">
            <v>Action Monitoring</v>
          </cell>
          <cell r="D131">
            <v>3.133</v>
          </cell>
          <cell r="E131">
            <v>3.4580000000000002</v>
          </cell>
          <cell r="F131">
            <v>2.9329999999999998</v>
          </cell>
          <cell r="G131">
            <v>4.6239999999999997</v>
          </cell>
          <cell r="H131">
            <v>6.3979999999999997</v>
          </cell>
          <cell r="I131">
            <v>2.6850000000000001</v>
          </cell>
          <cell r="J131">
            <v>7.9909999999999997</v>
          </cell>
          <cell r="K131">
            <v>3.7279999999999998</v>
          </cell>
          <cell r="L131">
            <v>5.992</v>
          </cell>
          <cell r="M131">
            <v>2.7720000000000002</v>
          </cell>
          <cell r="N131">
            <v>3.64</v>
          </cell>
          <cell r="O131">
            <v>3.3359999999999999</v>
          </cell>
          <cell r="P131">
            <v>2.286</v>
          </cell>
          <cell r="Q131">
            <v>2.4289999999999998</v>
          </cell>
          <cell r="R131">
            <v>4.0220000000000002</v>
          </cell>
          <cell r="S131">
            <v>7.6690000000000005</v>
          </cell>
          <cell r="T131">
            <v>8.5440000000000005</v>
          </cell>
          <cell r="U131">
            <v>4.9770000000000003</v>
          </cell>
          <cell r="V131">
            <v>4.4909999999999997</v>
          </cell>
          <cell r="W131">
            <v>5.4039999999999999</v>
          </cell>
          <cell r="X131">
            <v>3.3359999999999999</v>
          </cell>
          <cell r="Y131">
            <v>8.0540000000000003</v>
          </cell>
          <cell r="Z131">
            <v>5.415</v>
          </cell>
          <cell r="AA131">
            <v>1.0640000000000001</v>
          </cell>
          <cell r="AB131">
            <v>1.397</v>
          </cell>
          <cell r="AC131">
            <v>1.887</v>
          </cell>
          <cell r="AD131">
            <v>0.36399999999999999</v>
          </cell>
          <cell r="AE131">
            <v>0.43099999999999999</v>
          </cell>
          <cell r="AF131">
            <v>0.96299999999999997</v>
          </cell>
          <cell r="AH131">
            <v>113.423</v>
          </cell>
        </row>
        <row r="132">
          <cell r="B132">
            <v>10.02</v>
          </cell>
          <cell r="C132" t="str">
            <v>BRC Monitoring</v>
          </cell>
          <cell r="D132">
            <v>1.1879999999999999</v>
          </cell>
          <cell r="E132">
            <v>0.97199999999999998</v>
          </cell>
          <cell r="F132">
            <v>0.75600000000000001</v>
          </cell>
          <cell r="G132">
            <v>1.512</v>
          </cell>
          <cell r="H132">
            <v>1.512</v>
          </cell>
          <cell r="I132">
            <v>0.54</v>
          </cell>
          <cell r="J132">
            <v>1.296</v>
          </cell>
          <cell r="K132">
            <v>0.86399999999999999</v>
          </cell>
          <cell r="L132">
            <v>1.08</v>
          </cell>
          <cell r="M132">
            <v>1.1879999999999999</v>
          </cell>
          <cell r="N132">
            <v>0.54</v>
          </cell>
          <cell r="O132">
            <v>0.86399999999999999</v>
          </cell>
          <cell r="P132">
            <v>0.432</v>
          </cell>
          <cell r="Q132">
            <v>0.432</v>
          </cell>
          <cell r="R132">
            <v>1.1879999999999999</v>
          </cell>
          <cell r="S132">
            <v>1.296</v>
          </cell>
          <cell r="T132">
            <v>1.4039999999999999</v>
          </cell>
          <cell r="U132">
            <v>1.08</v>
          </cell>
          <cell r="V132">
            <v>1.512</v>
          </cell>
          <cell r="W132">
            <v>1.08</v>
          </cell>
          <cell r="X132">
            <v>1.08</v>
          </cell>
          <cell r="Y132">
            <v>1.1879999999999999</v>
          </cell>
          <cell r="Z132">
            <v>0.75600000000000001</v>
          </cell>
          <cell r="AA132">
            <v>0.32400000000000001</v>
          </cell>
          <cell r="AB132">
            <v>0.108</v>
          </cell>
          <cell r="AH132">
            <v>24.192000000000004</v>
          </cell>
        </row>
        <row r="133">
          <cell r="B133">
            <v>10.029999999999999</v>
          </cell>
          <cell r="C133" t="str">
            <v>CRC Monitoring</v>
          </cell>
          <cell r="D133">
            <v>6.72</v>
          </cell>
          <cell r="E133">
            <v>4.6079999999999997</v>
          </cell>
          <cell r="F133">
            <v>3.3119999999999998</v>
          </cell>
          <cell r="G133">
            <v>7.1520000000000001</v>
          </cell>
          <cell r="H133">
            <v>10.464</v>
          </cell>
          <cell r="I133">
            <v>4.032</v>
          </cell>
          <cell r="J133">
            <v>10.08</v>
          </cell>
          <cell r="K133">
            <v>6</v>
          </cell>
          <cell r="L133">
            <v>8.9759999999999991</v>
          </cell>
          <cell r="M133">
            <v>5.8079999999999998</v>
          </cell>
          <cell r="N133">
            <v>4.944</v>
          </cell>
          <cell r="O133">
            <v>4.8959999999999999</v>
          </cell>
          <cell r="P133">
            <v>2.7359999999999998</v>
          </cell>
          <cell r="Q133">
            <v>3.36</v>
          </cell>
          <cell r="R133">
            <v>6.96</v>
          </cell>
          <cell r="S133">
            <v>9.6</v>
          </cell>
          <cell r="T133">
            <v>10.272</v>
          </cell>
          <cell r="U133">
            <v>6.9119999999999999</v>
          </cell>
          <cell r="V133">
            <v>7.8719999999999999</v>
          </cell>
          <cell r="W133">
            <v>8.4480000000000004</v>
          </cell>
          <cell r="X133">
            <v>6.48</v>
          </cell>
          <cell r="Y133">
            <v>7.968</v>
          </cell>
          <cell r="Z133">
            <v>4.5599999999999996</v>
          </cell>
          <cell r="AA133">
            <v>1.6320000000000001</v>
          </cell>
          <cell r="AB133">
            <v>1.536</v>
          </cell>
          <cell r="AC133">
            <v>2.0640000000000001</v>
          </cell>
          <cell r="AD133">
            <v>1.1040000000000001</v>
          </cell>
          <cell r="AE133">
            <v>0.76800000000000002</v>
          </cell>
          <cell r="AF133">
            <v>1.5840000000000001</v>
          </cell>
          <cell r="AH133">
            <v>160.84799999999998</v>
          </cell>
        </row>
        <row r="134">
          <cell r="B134">
            <v>10.039999999999999</v>
          </cell>
          <cell r="C134" t="str">
            <v>Monitoring Expenditure of TRP</v>
          </cell>
          <cell r="D134">
            <v>6.3</v>
          </cell>
          <cell r="E134">
            <v>2.7</v>
          </cell>
          <cell r="F134">
            <v>2.1</v>
          </cell>
          <cell r="G134">
            <v>5.0999999999999996</v>
          </cell>
          <cell r="H134">
            <v>4.2</v>
          </cell>
          <cell r="I134">
            <v>1.8</v>
          </cell>
          <cell r="J134">
            <v>6.6</v>
          </cell>
          <cell r="K134">
            <v>3</v>
          </cell>
          <cell r="L134">
            <v>3.9</v>
          </cell>
          <cell r="M134">
            <v>3.3</v>
          </cell>
          <cell r="N134">
            <v>2.4</v>
          </cell>
          <cell r="O134">
            <v>3</v>
          </cell>
          <cell r="P134">
            <v>1.5</v>
          </cell>
          <cell r="Q134">
            <v>1.2</v>
          </cell>
          <cell r="R134">
            <v>4.5</v>
          </cell>
          <cell r="S134">
            <v>6.6</v>
          </cell>
          <cell r="T134">
            <v>4.2</v>
          </cell>
          <cell r="U134">
            <v>6.3</v>
          </cell>
          <cell r="V134">
            <v>6.6</v>
          </cell>
          <cell r="W134">
            <v>3</v>
          </cell>
          <cell r="X134">
            <v>6.6</v>
          </cell>
          <cell r="Y134">
            <v>4.5</v>
          </cell>
          <cell r="Z134">
            <v>4.5</v>
          </cell>
          <cell r="AA134">
            <v>1.5</v>
          </cell>
          <cell r="AB134">
            <v>0.9</v>
          </cell>
          <cell r="AH134">
            <v>96.3</v>
          </cell>
        </row>
        <row r="136">
          <cell r="C136" t="str">
            <v>SUB TOTAL of K</v>
          </cell>
          <cell r="D136">
            <v>17.341000000000001</v>
          </cell>
          <cell r="E136">
            <v>11.738</v>
          </cell>
          <cell r="F136">
            <v>9.1009999999999991</v>
          </cell>
          <cell r="G136">
            <v>18.387999999999998</v>
          </cell>
          <cell r="H136">
            <v>22.574000000000002</v>
          </cell>
          <cell r="I136">
            <v>9.0570000000000004</v>
          </cell>
          <cell r="J136">
            <v>25.966999999999999</v>
          </cell>
          <cell r="K136">
            <v>13.591999999999999</v>
          </cell>
          <cell r="L136">
            <v>19.947999999999997</v>
          </cell>
          <cell r="M136">
            <v>13.068000000000001</v>
          </cell>
          <cell r="N136">
            <v>11.523999999999999</v>
          </cell>
          <cell r="O136">
            <v>12.096</v>
          </cell>
          <cell r="P136">
            <v>6.9539999999999997</v>
          </cell>
          <cell r="Q136">
            <v>7.4210000000000003</v>
          </cell>
          <cell r="R136">
            <v>16.670000000000002</v>
          </cell>
          <cell r="S136">
            <v>25.164999999999999</v>
          </cell>
          <cell r="T136">
            <v>24.419999999999998</v>
          </cell>
          <cell r="U136">
            <v>19.269000000000002</v>
          </cell>
          <cell r="V136">
            <v>20.475000000000001</v>
          </cell>
          <cell r="W136">
            <v>17.932000000000002</v>
          </cell>
          <cell r="X136">
            <v>17.496000000000002</v>
          </cell>
          <cell r="Y136">
            <v>21.71</v>
          </cell>
          <cell r="Z136">
            <v>15.231</v>
          </cell>
          <cell r="AA136">
            <v>4.5200000000000005</v>
          </cell>
          <cell r="AB136">
            <v>3.9410000000000003</v>
          </cell>
          <cell r="AC136">
            <v>3.9510000000000001</v>
          </cell>
          <cell r="AD136">
            <v>1.468</v>
          </cell>
          <cell r="AE136">
            <v>1.1990000000000001</v>
          </cell>
          <cell r="AF136">
            <v>2.5470000000000002</v>
          </cell>
          <cell r="AG136">
            <v>0</v>
          </cell>
          <cell r="AH136">
            <v>394.76300000000003</v>
          </cell>
        </row>
        <row r="138">
          <cell r="A138" t="str">
            <v>L</v>
          </cell>
          <cell r="B138" t="str">
            <v>SCHOOL GRANT</v>
          </cell>
        </row>
        <row r="140">
          <cell r="B140">
            <v>11.01</v>
          </cell>
          <cell r="C140" t="str">
            <v>Primary School Grant</v>
          </cell>
          <cell r="D140">
            <v>17.899999999999999</v>
          </cell>
          <cell r="E140">
            <v>19.760000000000002</v>
          </cell>
          <cell r="F140">
            <v>16.760000000000002</v>
          </cell>
          <cell r="G140">
            <v>26.42</v>
          </cell>
          <cell r="H140">
            <v>36.56</v>
          </cell>
          <cell r="I140">
            <v>15.34</v>
          </cell>
          <cell r="J140">
            <v>45.66</v>
          </cell>
          <cell r="K140">
            <v>21.3</v>
          </cell>
          <cell r="L140">
            <v>34.24</v>
          </cell>
          <cell r="M140">
            <v>15.84</v>
          </cell>
          <cell r="N140">
            <v>20.8</v>
          </cell>
          <cell r="O140">
            <v>19.059999999999999</v>
          </cell>
          <cell r="P140">
            <v>13.06</v>
          </cell>
          <cell r="Q140">
            <v>13.88</v>
          </cell>
          <cell r="R140">
            <v>22.98</v>
          </cell>
          <cell r="S140">
            <v>43.82</v>
          </cell>
          <cell r="T140">
            <v>48.82</v>
          </cell>
          <cell r="U140">
            <v>28.44</v>
          </cell>
          <cell r="V140">
            <v>25.66</v>
          </cell>
          <cell r="W140">
            <v>30.88</v>
          </cell>
          <cell r="X140">
            <v>19.059999999999999</v>
          </cell>
          <cell r="Y140">
            <v>46.02</v>
          </cell>
          <cell r="Z140">
            <v>30.94</v>
          </cell>
          <cell r="AA140">
            <v>6.08</v>
          </cell>
          <cell r="AB140">
            <v>7.98</v>
          </cell>
          <cell r="AC140">
            <v>10.78</v>
          </cell>
          <cell r="AD140">
            <v>2.08</v>
          </cell>
          <cell r="AE140">
            <v>2.46</v>
          </cell>
          <cell r="AF140">
            <v>5.5</v>
          </cell>
          <cell r="AH140">
            <v>648.08000000000015</v>
          </cell>
        </row>
        <row r="141">
          <cell r="B141">
            <v>11.02</v>
          </cell>
          <cell r="C141" t="str">
            <v>Upper Primary School Grant</v>
          </cell>
          <cell r="D141">
            <v>17.02</v>
          </cell>
          <cell r="E141">
            <v>16.68</v>
          </cell>
          <cell r="F141">
            <v>12.88</v>
          </cell>
          <cell r="G141">
            <v>24.74</v>
          </cell>
          <cell r="H141">
            <v>16.34</v>
          </cell>
          <cell r="I141">
            <v>10.08</v>
          </cell>
          <cell r="J141">
            <v>16.739999999999998</v>
          </cell>
          <cell r="K141">
            <v>15.52</v>
          </cell>
          <cell r="L141">
            <v>19.5</v>
          </cell>
          <cell r="M141">
            <v>14.52</v>
          </cell>
          <cell r="N141">
            <v>9.92</v>
          </cell>
          <cell r="O141">
            <v>13.82</v>
          </cell>
          <cell r="P141">
            <v>10.38</v>
          </cell>
          <cell r="Q141">
            <v>8.14</v>
          </cell>
          <cell r="R141">
            <v>21.88</v>
          </cell>
          <cell r="S141">
            <v>22.9</v>
          </cell>
          <cell r="T141">
            <v>24.72</v>
          </cell>
          <cell r="U141">
            <v>24.02</v>
          </cell>
          <cell r="V141">
            <v>21.66</v>
          </cell>
          <cell r="W141">
            <v>25.7</v>
          </cell>
          <cell r="X141">
            <v>17.04</v>
          </cell>
          <cell r="Y141">
            <v>23.62</v>
          </cell>
          <cell r="Z141">
            <v>13.02</v>
          </cell>
          <cell r="AA141">
            <v>4.5199999999999996</v>
          </cell>
          <cell r="AB141">
            <v>2.2599999999999998</v>
          </cell>
          <cell r="AC141">
            <v>6.32</v>
          </cell>
          <cell r="AD141">
            <v>1.54</v>
          </cell>
          <cell r="AE141">
            <v>2.38</v>
          </cell>
          <cell r="AF141">
            <v>5.16</v>
          </cell>
          <cell r="AH141">
            <v>423.02</v>
          </cell>
        </row>
        <row r="143">
          <cell r="C143" t="str">
            <v>SUB TOTAL of L</v>
          </cell>
          <cell r="D143">
            <v>34.92</v>
          </cell>
          <cell r="E143">
            <v>36.44</v>
          </cell>
          <cell r="F143">
            <v>29.64</v>
          </cell>
          <cell r="G143">
            <v>51.16</v>
          </cell>
          <cell r="H143">
            <v>52.900000000000006</v>
          </cell>
          <cell r="I143">
            <v>25.42</v>
          </cell>
          <cell r="J143">
            <v>62.399999999999991</v>
          </cell>
          <cell r="K143">
            <v>36.82</v>
          </cell>
          <cell r="L143">
            <v>53.74</v>
          </cell>
          <cell r="M143">
            <v>30.36</v>
          </cell>
          <cell r="N143">
            <v>30.72</v>
          </cell>
          <cell r="O143">
            <v>32.879999999999995</v>
          </cell>
          <cell r="P143">
            <v>23.44</v>
          </cell>
          <cell r="Q143">
            <v>22.020000000000003</v>
          </cell>
          <cell r="R143">
            <v>44.86</v>
          </cell>
          <cell r="S143">
            <v>66.72</v>
          </cell>
          <cell r="T143">
            <v>73.539999999999992</v>
          </cell>
          <cell r="U143">
            <v>52.46</v>
          </cell>
          <cell r="V143">
            <v>47.32</v>
          </cell>
          <cell r="W143">
            <v>56.58</v>
          </cell>
          <cell r="X143">
            <v>36.099999999999994</v>
          </cell>
          <cell r="Y143">
            <v>69.64</v>
          </cell>
          <cell r="Z143">
            <v>43.96</v>
          </cell>
          <cell r="AA143">
            <v>10.6</v>
          </cell>
          <cell r="AB143">
            <v>10.24</v>
          </cell>
          <cell r="AC143">
            <v>17.100000000000001</v>
          </cell>
          <cell r="AD143">
            <v>3.62</v>
          </cell>
          <cell r="AE143">
            <v>4.84</v>
          </cell>
          <cell r="AF143">
            <v>10.66</v>
          </cell>
          <cell r="AG143">
            <v>0</v>
          </cell>
          <cell r="AH143">
            <v>1071.0999999999999</v>
          </cell>
        </row>
        <row r="146">
          <cell r="A146" t="str">
            <v>M</v>
          </cell>
          <cell r="B146" t="str">
            <v>TEACHERS GRANT</v>
          </cell>
        </row>
        <row r="148">
          <cell r="B148">
            <v>12.01</v>
          </cell>
          <cell r="C148" t="str">
            <v>Primary Teachers Grant</v>
          </cell>
          <cell r="D148">
            <v>31.285</v>
          </cell>
          <cell r="E148">
            <v>33.78</v>
          </cell>
          <cell r="F148">
            <v>23.984999999999999</v>
          </cell>
          <cell r="G148">
            <v>35.9</v>
          </cell>
          <cell r="H148">
            <v>40.340000000000003</v>
          </cell>
          <cell r="I148">
            <v>21.504999999999999</v>
          </cell>
          <cell r="J148">
            <v>47.53</v>
          </cell>
          <cell r="K148">
            <v>33.505000000000003</v>
          </cell>
          <cell r="L148">
            <v>44.585000000000001</v>
          </cell>
          <cell r="M148">
            <v>26.175000000000001</v>
          </cell>
          <cell r="N148">
            <v>25.055</v>
          </cell>
          <cell r="O148">
            <v>24.135000000000002</v>
          </cell>
          <cell r="P148">
            <v>20.725000000000001</v>
          </cell>
          <cell r="Q148">
            <v>11.865</v>
          </cell>
          <cell r="R148">
            <v>48.68</v>
          </cell>
          <cell r="S148">
            <v>58.07</v>
          </cell>
          <cell r="T148">
            <v>52.655000000000001</v>
          </cell>
          <cell r="U148">
            <v>32.17</v>
          </cell>
          <cell r="V148">
            <v>44.494999999999997</v>
          </cell>
          <cell r="W148">
            <v>28.8</v>
          </cell>
          <cell r="X148">
            <v>31.06</v>
          </cell>
          <cell r="Y148">
            <v>51.094999999999999</v>
          </cell>
          <cell r="Z148">
            <v>37.055</v>
          </cell>
          <cell r="AA148">
            <v>8.4</v>
          </cell>
          <cell r="AB148">
            <v>6.77</v>
          </cell>
          <cell r="AC148">
            <v>25.2</v>
          </cell>
          <cell r="AD148">
            <v>4.5350000000000001</v>
          </cell>
          <cell r="AE148">
            <v>5.9649999999999999</v>
          </cell>
          <cell r="AF148">
            <v>17.2</v>
          </cell>
          <cell r="AH148">
            <v>872.51999999999987</v>
          </cell>
        </row>
        <row r="149">
          <cell r="B149">
            <v>12.02</v>
          </cell>
          <cell r="C149" t="str">
            <v>Upper Primary Teachers  Grant</v>
          </cell>
          <cell r="AH149">
            <v>0</v>
          </cell>
        </row>
        <row r="151">
          <cell r="A151" t="str">
            <v xml:space="preserve">    </v>
          </cell>
          <cell r="C151" t="str">
            <v>SUB TOTAL of M</v>
          </cell>
          <cell r="D151">
            <v>31.285</v>
          </cell>
          <cell r="E151">
            <v>33.78</v>
          </cell>
          <cell r="F151">
            <v>23.984999999999999</v>
          </cell>
          <cell r="G151">
            <v>35.9</v>
          </cell>
          <cell r="H151">
            <v>40.340000000000003</v>
          </cell>
          <cell r="I151">
            <v>21.504999999999999</v>
          </cell>
          <cell r="J151">
            <v>47.53</v>
          </cell>
          <cell r="K151">
            <v>33.505000000000003</v>
          </cell>
          <cell r="L151">
            <v>44.585000000000001</v>
          </cell>
          <cell r="M151">
            <v>26.175000000000001</v>
          </cell>
          <cell r="N151">
            <v>25.055</v>
          </cell>
          <cell r="O151">
            <v>24.135000000000002</v>
          </cell>
          <cell r="P151">
            <v>20.725000000000001</v>
          </cell>
          <cell r="Q151">
            <v>11.865</v>
          </cell>
          <cell r="R151">
            <v>48.68</v>
          </cell>
          <cell r="S151">
            <v>58.07</v>
          </cell>
          <cell r="T151">
            <v>52.655000000000001</v>
          </cell>
          <cell r="U151">
            <v>32.17</v>
          </cell>
          <cell r="V151">
            <v>44.494999999999997</v>
          </cell>
          <cell r="W151">
            <v>28.8</v>
          </cell>
          <cell r="X151">
            <v>31.06</v>
          </cell>
          <cell r="Y151">
            <v>51.094999999999999</v>
          </cell>
          <cell r="Z151">
            <v>37.055</v>
          </cell>
          <cell r="AA151">
            <v>8.4</v>
          </cell>
          <cell r="AB151">
            <v>6.77</v>
          </cell>
          <cell r="AC151">
            <v>25.2</v>
          </cell>
          <cell r="AD151">
            <v>4.5350000000000001</v>
          </cell>
          <cell r="AE151">
            <v>5.9649999999999999</v>
          </cell>
          <cell r="AF151">
            <v>17.2</v>
          </cell>
          <cell r="AG151">
            <v>0</v>
          </cell>
          <cell r="AH151">
            <v>872.51999999999987</v>
          </cell>
        </row>
        <row r="153">
          <cell r="A153" t="str">
            <v>N</v>
          </cell>
          <cell r="B153" t="str">
            <v>TEACHERS SALARY</v>
          </cell>
        </row>
        <row r="155">
          <cell r="B155">
            <v>13.01</v>
          </cell>
          <cell r="C155" t="str">
            <v>Primary New Teachers</v>
          </cell>
          <cell r="AH155">
            <v>0</v>
          </cell>
        </row>
        <row r="156">
          <cell r="B156">
            <v>13.02</v>
          </cell>
          <cell r="C156" t="str">
            <v>U P New Teachers Salary</v>
          </cell>
          <cell r="AH156">
            <v>0</v>
          </cell>
        </row>
        <row r="157">
          <cell r="B157">
            <v>13.03</v>
          </cell>
          <cell r="C157" t="str">
            <v>New Other</v>
          </cell>
          <cell r="AH157">
            <v>0</v>
          </cell>
        </row>
        <row r="159">
          <cell r="C159" t="str">
            <v>SUB TOTAL of N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1">
          <cell r="A161" t="str">
            <v>O</v>
          </cell>
          <cell r="B161" t="str">
            <v>TEACHING LEARNING EQUIPMENT</v>
          </cell>
        </row>
        <row r="163">
          <cell r="B163">
            <v>15.01</v>
          </cell>
          <cell r="C163" t="str">
            <v>TLE- New Primary</v>
          </cell>
          <cell r="AH163">
            <v>0</v>
          </cell>
        </row>
        <row r="164">
          <cell r="B164">
            <v>15.02</v>
          </cell>
          <cell r="C164" t="str">
            <v>TLE -New Upper Primary</v>
          </cell>
          <cell r="AH164">
            <v>0</v>
          </cell>
        </row>
        <row r="165">
          <cell r="B165">
            <v>15.03</v>
          </cell>
          <cell r="C165" t="str">
            <v>UPS Not Covered under OBB</v>
          </cell>
          <cell r="D165">
            <v>73.5</v>
          </cell>
          <cell r="F165">
            <v>20</v>
          </cell>
          <cell r="G165">
            <v>6.5</v>
          </cell>
          <cell r="H165">
            <v>275</v>
          </cell>
          <cell r="J165">
            <v>4.5</v>
          </cell>
          <cell r="L165">
            <v>8</v>
          </cell>
          <cell r="M165">
            <v>16</v>
          </cell>
          <cell r="N165">
            <v>100.5</v>
          </cell>
          <cell r="O165">
            <v>15</v>
          </cell>
          <cell r="P165">
            <v>85.5</v>
          </cell>
          <cell r="Q165">
            <v>32</v>
          </cell>
          <cell r="R165">
            <v>82.5</v>
          </cell>
          <cell r="S165">
            <v>65.5</v>
          </cell>
          <cell r="T165">
            <v>97</v>
          </cell>
          <cell r="V165">
            <v>3</v>
          </cell>
          <cell r="X165">
            <v>135.5</v>
          </cell>
          <cell r="Z165">
            <v>53.5</v>
          </cell>
          <cell r="AB165">
            <v>23.5</v>
          </cell>
          <cell r="AE165">
            <v>0.5</v>
          </cell>
          <cell r="AH165">
            <v>1097.5</v>
          </cell>
        </row>
        <row r="166">
          <cell r="B166">
            <v>15.04</v>
          </cell>
          <cell r="C166" t="str">
            <v>Other (TLE)</v>
          </cell>
          <cell r="AH166">
            <v>0</v>
          </cell>
        </row>
        <row r="168">
          <cell r="C168" t="str">
            <v>SUB TOTAL of O</v>
          </cell>
          <cell r="D168">
            <v>73.5</v>
          </cell>
          <cell r="E168">
            <v>0</v>
          </cell>
          <cell r="F168">
            <v>20</v>
          </cell>
          <cell r="G168">
            <v>6.5</v>
          </cell>
          <cell r="H168">
            <v>275</v>
          </cell>
          <cell r="I168">
            <v>0</v>
          </cell>
          <cell r="J168">
            <v>4.5</v>
          </cell>
          <cell r="K168">
            <v>0</v>
          </cell>
          <cell r="L168">
            <v>8</v>
          </cell>
          <cell r="M168">
            <v>16</v>
          </cell>
          <cell r="N168">
            <v>100.5</v>
          </cell>
          <cell r="O168">
            <v>15</v>
          </cell>
          <cell r="P168">
            <v>85.5</v>
          </cell>
          <cell r="Q168">
            <v>32</v>
          </cell>
          <cell r="R168">
            <v>82.5</v>
          </cell>
          <cell r="S168">
            <v>65.5</v>
          </cell>
          <cell r="T168">
            <v>97</v>
          </cell>
          <cell r="U168">
            <v>0</v>
          </cell>
          <cell r="V168">
            <v>3</v>
          </cell>
          <cell r="W168">
            <v>0</v>
          </cell>
          <cell r="X168">
            <v>135.5</v>
          </cell>
          <cell r="Y168">
            <v>0</v>
          </cell>
          <cell r="Z168">
            <v>53.5</v>
          </cell>
          <cell r="AA168">
            <v>0</v>
          </cell>
          <cell r="AB168">
            <v>23.5</v>
          </cell>
          <cell r="AC168">
            <v>0</v>
          </cell>
          <cell r="AD168">
            <v>0</v>
          </cell>
          <cell r="AE168">
            <v>0.5</v>
          </cell>
          <cell r="AF168">
            <v>0</v>
          </cell>
          <cell r="AG168">
            <v>0</v>
          </cell>
          <cell r="AH168">
            <v>1097.5</v>
          </cell>
        </row>
        <row r="170">
          <cell r="A170" t="str">
            <v>P</v>
          </cell>
          <cell r="B170" t="str">
            <v>TEACHERS TRAINNING</v>
          </cell>
        </row>
        <row r="172">
          <cell r="B172">
            <v>16.010000000000002</v>
          </cell>
          <cell r="C172" t="str">
            <v>Inservice Teachers Trainning</v>
          </cell>
          <cell r="D172">
            <v>87.597999999999999</v>
          </cell>
          <cell r="E172">
            <v>94.584000000000003</v>
          </cell>
          <cell r="F172">
            <v>67.158000000000001</v>
          </cell>
          <cell r="G172">
            <v>100.52</v>
          </cell>
          <cell r="H172">
            <v>112.952</v>
          </cell>
          <cell r="I172">
            <v>60.213999999999999</v>
          </cell>
          <cell r="J172">
            <v>133.084</v>
          </cell>
          <cell r="K172">
            <v>93.813999999999993</v>
          </cell>
          <cell r="L172">
            <v>124.83799999999999</v>
          </cell>
          <cell r="M172">
            <v>73.290000000000006</v>
          </cell>
          <cell r="N172">
            <v>70.153999999999996</v>
          </cell>
          <cell r="O172">
            <v>67.578000000000003</v>
          </cell>
          <cell r="P172">
            <v>58.03</v>
          </cell>
          <cell r="Q172">
            <v>33.222000000000001</v>
          </cell>
          <cell r="R172">
            <v>136.304</v>
          </cell>
          <cell r="S172">
            <v>162.596</v>
          </cell>
          <cell r="T172">
            <v>147.434</v>
          </cell>
          <cell r="U172">
            <v>90.075999999999993</v>
          </cell>
          <cell r="V172">
            <v>124.586</v>
          </cell>
          <cell r="W172">
            <v>80.64</v>
          </cell>
          <cell r="X172">
            <v>86.968000000000004</v>
          </cell>
          <cell r="Y172">
            <v>143.066</v>
          </cell>
          <cell r="Z172">
            <v>103.754</v>
          </cell>
          <cell r="AA172">
            <v>23.52</v>
          </cell>
          <cell r="AB172">
            <v>18.956</v>
          </cell>
          <cell r="AC172">
            <v>70.56</v>
          </cell>
          <cell r="AD172">
            <v>12.698</v>
          </cell>
          <cell r="AE172">
            <v>16.702000000000002</v>
          </cell>
          <cell r="AF172">
            <v>48.16</v>
          </cell>
          <cell r="AH172">
            <v>2443.056</v>
          </cell>
        </row>
        <row r="173">
          <cell r="B173">
            <v>16.02</v>
          </cell>
          <cell r="C173" t="str">
            <v>New Recruited Teachers Trainning</v>
          </cell>
          <cell r="AH173">
            <v>0</v>
          </cell>
        </row>
        <row r="174">
          <cell r="B174">
            <v>16.03</v>
          </cell>
          <cell r="C174" t="str">
            <v>Untrained</v>
          </cell>
          <cell r="AH174">
            <v>0</v>
          </cell>
        </row>
        <row r="175">
          <cell r="B175">
            <v>16.04</v>
          </cell>
          <cell r="C175" t="str">
            <v>Others</v>
          </cell>
          <cell r="AH175">
            <v>0</v>
          </cell>
        </row>
        <row r="177">
          <cell r="C177" t="str">
            <v>SUB TOTAL of P</v>
          </cell>
          <cell r="D177">
            <v>87.597999999999999</v>
          </cell>
          <cell r="E177">
            <v>94.584000000000003</v>
          </cell>
          <cell r="F177">
            <v>67.158000000000001</v>
          </cell>
          <cell r="G177">
            <v>100.52</v>
          </cell>
          <cell r="H177">
            <v>112.952</v>
          </cell>
          <cell r="I177">
            <v>60.213999999999999</v>
          </cell>
          <cell r="J177">
            <v>133.084</v>
          </cell>
          <cell r="K177">
            <v>93.813999999999993</v>
          </cell>
          <cell r="L177">
            <v>124.83799999999999</v>
          </cell>
          <cell r="M177">
            <v>73.290000000000006</v>
          </cell>
          <cell r="N177">
            <v>70.153999999999996</v>
          </cell>
          <cell r="O177">
            <v>67.578000000000003</v>
          </cell>
          <cell r="P177">
            <v>58.03</v>
          </cell>
          <cell r="Q177">
            <v>33.222000000000001</v>
          </cell>
          <cell r="R177">
            <v>136.304</v>
          </cell>
          <cell r="S177">
            <v>162.596</v>
          </cell>
          <cell r="T177">
            <v>147.434</v>
          </cell>
          <cell r="U177">
            <v>90.075999999999993</v>
          </cell>
          <cell r="V177">
            <v>124.586</v>
          </cell>
          <cell r="W177">
            <v>80.64</v>
          </cell>
          <cell r="X177">
            <v>86.968000000000004</v>
          </cell>
          <cell r="Y177">
            <v>143.066</v>
          </cell>
          <cell r="Z177">
            <v>103.754</v>
          </cell>
          <cell r="AA177">
            <v>23.52</v>
          </cell>
          <cell r="AB177">
            <v>18.956</v>
          </cell>
          <cell r="AC177">
            <v>70.56</v>
          </cell>
          <cell r="AD177">
            <v>12.698</v>
          </cell>
          <cell r="AE177">
            <v>16.702000000000002</v>
          </cell>
          <cell r="AF177">
            <v>48.16</v>
          </cell>
          <cell r="AG177">
            <v>0</v>
          </cell>
          <cell r="AH177">
            <v>2443.056</v>
          </cell>
        </row>
        <row r="179">
          <cell r="A179" t="str">
            <v>Q</v>
          </cell>
          <cell r="B179" t="str">
            <v>COMMUNITY MOBILIZATION</v>
          </cell>
        </row>
        <row r="181">
          <cell r="B181">
            <v>17.010000000000002</v>
          </cell>
          <cell r="C181" t="str">
            <v>Community Mobilization</v>
          </cell>
          <cell r="D181">
            <v>2.3959999999999999</v>
          </cell>
          <cell r="E181">
            <v>3.1989999999999998</v>
          </cell>
          <cell r="F181">
            <v>2.2629999999999999</v>
          </cell>
          <cell r="G181">
            <v>3.8079999999999998</v>
          </cell>
          <cell r="H181">
            <v>5.266</v>
          </cell>
          <cell r="I181">
            <v>1.9159999999999999</v>
          </cell>
          <cell r="J181">
            <v>6.4740000000000002</v>
          </cell>
          <cell r="K181">
            <v>2.1520000000000001</v>
          </cell>
          <cell r="L181">
            <v>3.528</v>
          </cell>
          <cell r="M181">
            <v>2.597</v>
          </cell>
          <cell r="N181">
            <v>2.4119999999999999</v>
          </cell>
          <cell r="O181">
            <v>2.7439999999999998</v>
          </cell>
          <cell r="P181">
            <v>1.48</v>
          </cell>
          <cell r="Q181">
            <v>2.153</v>
          </cell>
          <cell r="R181">
            <v>3.496</v>
          </cell>
          <cell r="S181">
            <v>5.9050000000000002</v>
          </cell>
          <cell r="T181">
            <v>6.2</v>
          </cell>
          <cell r="U181">
            <v>3.3940000000000001</v>
          </cell>
          <cell r="V181">
            <v>3.7429999999999999</v>
          </cell>
          <cell r="W181">
            <v>4.62</v>
          </cell>
          <cell r="X181">
            <v>2.7970000000000002</v>
          </cell>
          <cell r="Y181">
            <v>6.7549999999999999</v>
          </cell>
          <cell r="Z181">
            <v>3.5289999999999999</v>
          </cell>
          <cell r="AA181">
            <v>0.74199999999999999</v>
          </cell>
          <cell r="AB181">
            <v>1.2250000000000001</v>
          </cell>
          <cell r="AC181">
            <v>0.75</v>
          </cell>
          <cell r="AD181">
            <v>0.18</v>
          </cell>
          <cell r="AE181">
            <v>0.186</v>
          </cell>
          <cell r="AF181">
            <v>0.40900000000000003</v>
          </cell>
          <cell r="AH181">
            <v>86.319000000000017</v>
          </cell>
        </row>
        <row r="183">
          <cell r="C183" t="str">
            <v>SUB TOTAL of Q</v>
          </cell>
          <cell r="D183">
            <v>2.3959999999999999</v>
          </cell>
          <cell r="E183">
            <v>3.1989999999999998</v>
          </cell>
          <cell r="F183">
            <v>2.2629999999999999</v>
          </cell>
          <cell r="G183">
            <v>3.8079999999999998</v>
          </cell>
          <cell r="H183">
            <v>5.266</v>
          </cell>
          <cell r="I183">
            <v>1.9159999999999999</v>
          </cell>
          <cell r="J183">
            <v>6.4740000000000002</v>
          </cell>
          <cell r="K183">
            <v>2.1520000000000001</v>
          </cell>
          <cell r="L183">
            <v>3.528</v>
          </cell>
          <cell r="M183">
            <v>2.597</v>
          </cell>
          <cell r="N183">
            <v>2.4119999999999999</v>
          </cell>
          <cell r="O183">
            <v>2.7439999999999998</v>
          </cell>
          <cell r="P183">
            <v>1.48</v>
          </cell>
          <cell r="Q183">
            <v>2.153</v>
          </cell>
          <cell r="R183">
            <v>3.496</v>
          </cell>
          <cell r="S183">
            <v>5.9050000000000002</v>
          </cell>
          <cell r="T183">
            <v>6.2</v>
          </cell>
          <cell r="U183">
            <v>3.3940000000000001</v>
          </cell>
          <cell r="V183">
            <v>3.7429999999999999</v>
          </cell>
          <cell r="W183">
            <v>4.62</v>
          </cell>
          <cell r="X183">
            <v>2.7970000000000002</v>
          </cell>
          <cell r="Y183">
            <v>6.7549999999999999</v>
          </cell>
          <cell r="Z183">
            <v>3.5289999999999999</v>
          </cell>
          <cell r="AA183">
            <v>0.74199999999999999</v>
          </cell>
          <cell r="AB183">
            <v>1.2250000000000001</v>
          </cell>
          <cell r="AC183">
            <v>0.75</v>
          </cell>
          <cell r="AD183">
            <v>0.18</v>
          </cell>
          <cell r="AE183">
            <v>0.186</v>
          </cell>
          <cell r="AF183">
            <v>0.40900000000000003</v>
          </cell>
          <cell r="AG183">
            <v>0</v>
          </cell>
          <cell r="AH183">
            <v>86.319000000000017</v>
          </cell>
        </row>
        <row r="185">
          <cell r="C185" t="str">
            <v>TOTAL OF A TO Q</v>
          </cell>
          <cell r="D185">
            <v>1099.627</v>
          </cell>
          <cell r="E185">
            <v>842.08900000000006</v>
          </cell>
          <cell r="F185">
            <v>941.16200000000003</v>
          </cell>
          <cell r="G185">
            <v>2355.7109999999998</v>
          </cell>
          <cell r="H185">
            <v>1520.749</v>
          </cell>
          <cell r="I185">
            <v>580.07700000000011</v>
          </cell>
          <cell r="J185">
            <v>1510.65</v>
          </cell>
          <cell r="K185">
            <v>944.34400000000005</v>
          </cell>
          <cell r="L185">
            <v>1108.45</v>
          </cell>
          <cell r="M185">
            <v>796.81599999999992</v>
          </cell>
          <cell r="N185">
            <v>1132.9180000000001</v>
          </cell>
          <cell r="O185">
            <v>1509.8339999999998</v>
          </cell>
          <cell r="P185">
            <v>686.06400000000008</v>
          </cell>
          <cell r="Q185">
            <v>637.97400000000016</v>
          </cell>
          <cell r="R185">
            <v>1158.0520000000001</v>
          </cell>
          <cell r="S185">
            <v>3853.3400000000011</v>
          </cell>
          <cell r="T185">
            <v>1391.2820000000002</v>
          </cell>
          <cell r="U185">
            <v>1021.146</v>
          </cell>
          <cell r="V185">
            <v>4118.6459999999997</v>
          </cell>
          <cell r="W185">
            <v>1782.1639999999995</v>
          </cell>
          <cell r="X185">
            <v>1094.126</v>
          </cell>
          <cell r="Y185">
            <v>2311.5469999999991</v>
          </cell>
          <cell r="Z185">
            <v>2549.3009999999999</v>
          </cell>
          <cell r="AA185">
            <v>301.58100000000002</v>
          </cell>
          <cell r="AB185">
            <v>344.048</v>
          </cell>
          <cell r="AC185">
            <v>606.88300000000004</v>
          </cell>
          <cell r="AD185">
            <v>144.05400000000003</v>
          </cell>
          <cell r="AE185">
            <v>113.88600000000001</v>
          </cell>
          <cell r="AF185">
            <v>277.911</v>
          </cell>
          <cell r="AG185">
            <v>0</v>
          </cell>
          <cell r="AH185">
            <v>36734.431999999993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>
  <externalBook xmlns:r="http://schemas.openxmlformats.org/officeDocument/2006/relationships" r:id="rId1">
    <sheetNames>
      <sheetName val="districtwise awppb"/>
      <sheetName val="28"/>
    </sheetNames>
    <sheetDataSet>
      <sheetData sheetId="0" refreshError="1">
        <row r="1">
          <cell r="C1" t="str">
            <v xml:space="preserve">DISBURSEMENT REPORT </v>
          </cell>
        </row>
        <row r="3">
          <cell r="C3" t="str">
            <v xml:space="preserve">DISBURSEMENT DONE BY EACH DISTRICT &amp; MUNICIPAL CORPORATION AGAINST EACH GRANT HEAD </v>
          </cell>
        </row>
        <row r="5">
          <cell r="C5" t="str">
            <v xml:space="preserve">THE MONTH FROM July 2006   </v>
          </cell>
          <cell r="I5" t="str">
            <v>Rs. in lacs</v>
          </cell>
        </row>
        <row r="8">
          <cell r="B8" t="str">
            <v>CODES</v>
          </cell>
          <cell r="C8" t="str">
            <v>GRANT HEADS</v>
          </cell>
          <cell r="D8" t="str">
            <v>AHMEDABAD</v>
          </cell>
          <cell r="E8" t="str">
            <v>MEHSANA</v>
          </cell>
          <cell r="F8" t="str">
            <v>PATAN</v>
          </cell>
          <cell r="G8" t="str">
            <v>RAJKOT</v>
          </cell>
          <cell r="H8" t="str">
            <v>SURAT</v>
          </cell>
          <cell r="I8" t="str">
            <v>NAVSARI</v>
          </cell>
          <cell r="J8" t="str">
            <v>VADODARA</v>
          </cell>
          <cell r="K8" t="str">
            <v>ANAND</v>
          </cell>
          <cell r="L8" t="str">
            <v>KHEDA</v>
          </cell>
          <cell r="M8" t="str">
            <v>AMRELI</v>
          </cell>
          <cell r="N8" t="str">
            <v>VALSAD</v>
          </cell>
          <cell r="O8" t="str">
            <v>BHARUCH</v>
          </cell>
          <cell r="P8" t="str">
            <v>G`NAGAR</v>
          </cell>
          <cell r="Q8" t="str">
            <v>NARMADA</v>
          </cell>
          <cell r="R8" t="str">
            <v>BHAVNAGAR</v>
          </cell>
          <cell r="S8" t="str">
            <v>BANASKANTHA</v>
          </cell>
          <cell r="T8" t="str">
            <v>SABARKANTHA</v>
          </cell>
          <cell r="U8" t="str">
            <v>JAMNAGAR</v>
          </cell>
          <cell r="V8" t="str">
            <v>JUNAGADH</v>
          </cell>
          <cell r="W8" t="str">
            <v>KUTCH</v>
          </cell>
          <cell r="X8" t="str">
            <v>S'NAGAR</v>
          </cell>
          <cell r="Y8" t="str">
            <v>PANCHMAHAL</v>
          </cell>
          <cell r="Z8" t="str">
            <v>DAHOD</v>
          </cell>
          <cell r="AA8" t="str">
            <v>PORBANDAR</v>
          </cell>
          <cell r="AB8" t="str">
            <v>DANG</v>
          </cell>
          <cell r="AC8" t="str">
            <v>MC AHMEDABAD</v>
          </cell>
          <cell r="AD8" t="str">
            <v>MC RAJKOT</v>
          </cell>
          <cell r="AE8" t="str">
            <v>MC VADODARA</v>
          </cell>
          <cell r="AF8" t="str">
            <v>MC SURAT</v>
          </cell>
          <cell r="AG8" t="str">
            <v>S P O</v>
          </cell>
          <cell r="AH8" t="str">
            <v>TOTAL</v>
          </cell>
        </row>
        <row r="10">
          <cell r="D10">
            <v>1</v>
          </cell>
          <cell r="E10">
            <v>2</v>
          </cell>
          <cell r="F10">
            <v>3</v>
          </cell>
          <cell r="G10">
            <v>4</v>
          </cell>
          <cell r="H10">
            <v>5</v>
          </cell>
          <cell r="I10">
            <v>6</v>
          </cell>
          <cell r="J10">
            <v>7</v>
          </cell>
          <cell r="K10">
            <v>8</v>
          </cell>
          <cell r="L10">
            <v>9</v>
          </cell>
          <cell r="M10">
            <v>10</v>
          </cell>
          <cell r="N10">
            <v>11</v>
          </cell>
          <cell r="O10">
            <v>12</v>
          </cell>
          <cell r="P10">
            <v>13</v>
          </cell>
          <cell r="Q10">
            <v>14</v>
          </cell>
          <cell r="R10">
            <v>15</v>
          </cell>
          <cell r="S10">
            <v>16</v>
          </cell>
          <cell r="T10">
            <v>17</v>
          </cell>
          <cell r="U10">
            <v>18</v>
          </cell>
          <cell r="V10">
            <v>19</v>
          </cell>
          <cell r="W10">
            <v>20</v>
          </cell>
          <cell r="X10">
            <v>21</v>
          </cell>
          <cell r="Y10">
            <v>22</v>
          </cell>
          <cell r="Z10">
            <v>23</v>
          </cell>
          <cell r="AA10">
            <v>24</v>
          </cell>
          <cell r="AB10">
            <v>25</v>
          </cell>
          <cell r="AC10">
            <v>26</v>
          </cell>
          <cell r="AD10">
            <v>27</v>
          </cell>
          <cell r="AE10">
            <v>28</v>
          </cell>
          <cell r="AF10">
            <v>29</v>
          </cell>
          <cell r="AG10">
            <v>30</v>
          </cell>
        </row>
        <row r="12">
          <cell r="A12" t="str">
            <v>A</v>
          </cell>
          <cell r="B12" t="str">
            <v>NEW SCHOOL</v>
          </cell>
        </row>
        <row r="14">
          <cell r="B14">
            <v>0.01</v>
          </cell>
          <cell r="C14" t="str">
            <v>New Primary School</v>
          </cell>
          <cell r="AH14">
            <v>0</v>
          </cell>
        </row>
        <row r="15">
          <cell r="B15">
            <v>0.02</v>
          </cell>
          <cell r="C15" t="str">
            <v>New Upper Primary School</v>
          </cell>
          <cell r="AH15">
            <v>0</v>
          </cell>
        </row>
        <row r="17">
          <cell r="C17" t="str">
            <v>SUB TOTAL of A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</row>
        <row r="19">
          <cell r="A19" t="str">
            <v>B</v>
          </cell>
          <cell r="B19" t="str">
            <v>BLOCK RESOURCE CENTRE</v>
          </cell>
        </row>
        <row r="21">
          <cell r="B21">
            <v>1.01</v>
          </cell>
          <cell r="C21" t="str">
            <v>Salary for BRC</v>
          </cell>
          <cell r="D21">
            <v>11.88</v>
          </cell>
          <cell r="E21">
            <v>9.7200000000000006</v>
          </cell>
          <cell r="F21">
            <v>7.56</v>
          </cell>
          <cell r="G21">
            <v>15.12</v>
          </cell>
          <cell r="H21">
            <v>15.12</v>
          </cell>
          <cell r="I21">
            <v>5.4</v>
          </cell>
          <cell r="J21">
            <v>12.96</v>
          </cell>
          <cell r="K21">
            <v>8.64</v>
          </cell>
          <cell r="L21">
            <v>10.8</v>
          </cell>
          <cell r="M21">
            <v>11.88</v>
          </cell>
          <cell r="N21">
            <v>5.4</v>
          </cell>
          <cell r="O21">
            <v>8.64</v>
          </cell>
          <cell r="P21">
            <v>4.32</v>
          </cell>
          <cell r="Q21">
            <v>4.32</v>
          </cell>
          <cell r="R21">
            <v>11.88</v>
          </cell>
          <cell r="S21">
            <v>12.96</v>
          </cell>
          <cell r="T21">
            <v>14.04</v>
          </cell>
          <cell r="U21">
            <v>10.8</v>
          </cell>
          <cell r="V21">
            <v>15.12</v>
          </cell>
          <cell r="W21">
            <v>10.8</v>
          </cell>
          <cell r="X21">
            <v>5.4</v>
          </cell>
          <cell r="Y21">
            <v>11.88</v>
          </cell>
          <cell r="Z21">
            <v>7.56</v>
          </cell>
          <cell r="AA21">
            <v>3.24</v>
          </cell>
          <cell r="AH21">
            <v>235.44000000000003</v>
          </cell>
        </row>
        <row r="22">
          <cell r="B22">
            <v>1.02</v>
          </cell>
          <cell r="C22" t="str">
            <v>Salary of BRP</v>
          </cell>
          <cell r="AH22">
            <v>0</v>
          </cell>
        </row>
        <row r="23">
          <cell r="B23">
            <v>1.03</v>
          </cell>
          <cell r="C23" t="str">
            <v>Furniture for BRC</v>
          </cell>
          <cell r="AH23">
            <v>0</v>
          </cell>
        </row>
        <row r="24">
          <cell r="B24">
            <v>1.04</v>
          </cell>
          <cell r="C24" t="str">
            <v>Contingency Grant to BRC</v>
          </cell>
          <cell r="D24">
            <v>1.375</v>
          </cell>
          <cell r="E24">
            <v>1.125</v>
          </cell>
          <cell r="F24">
            <v>0.875</v>
          </cell>
          <cell r="G24">
            <v>1.75</v>
          </cell>
          <cell r="H24">
            <v>1.75</v>
          </cell>
          <cell r="I24">
            <v>0.625</v>
          </cell>
          <cell r="J24">
            <v>1.5</v>
          </cell>
          <cell r="K24">
            <v>1</v>
          </cell>
          <cell r="L24">
            <v>1.25</v>
          </cell>
          <cell r="M24">
            <v>1.375</v>
          </cell>
          <cell r="N24">
            <v>0.625</v>
          </cell>
          <cell r="O24">
            <v>1</v>
          </cell>
          <cell r="P24">
            <v>0.5</v>
          </cell>
          <cell r="Q24">
            <v>0.5</v>
          </cell>
          <cell r="R24">
            <v>1.375</v>
          </cell>
          <cell r="S24">
            <v>1.5</v>
          </cell>
          <cell r="T24">
            <v>1.625</v>
          </cell>
          <cell r="U24">
            <v>1.25</v>
          </cell>
          <cell r="V24">
            <v>1.75</v>
          </cell>
          <cell r="W24">
            <v>1.25</v>
          </cell>
          <cell r="X24">
            <v>1.25</v>
          </cell>
          <cell r="Y24">
            <v>1.375</v>
          </cell>
          <cell r="Z24">
            <v>0.875</v>
          </cell>
          <cell r="AA24">
            <v>0.375</v>
          </cell>
          <cell r="AB24">
            <v>0.125</v>
          </cell>
          <cell r="AH24">
            <v>28</v>
          </cell>
        </row>
        <row r="25">
          <cell r="B25">
            <v>1.05</v>
          </cell>
          <cell r="C25" t="str">
            <v>Meeting and Travel Allowances</v>
          </cell>
          <cell r="D25">
            <v>0.66</v>
          </cell>
          <cell r="E25">
            <v>0.54</v>
          </cell>
          <cell r="F25">
            <v>0.42</v>
          </cell>
          <cell r="G25">
            <v>0.84</v>
          </cell>
          <cell r="H25">
            <v>0.84</v>
          </cell>
          <cell r="I25">
            <v>0.3</v>
          </cell>
          <cell r="J25">
            <v>0.72</v>
          </cell>
          <cell r="K25">
            <v>0.48</v>
          </cell>
          <cell r="L25">
            <v>0.6</v>
          </cell>
          <cell r="M25">
            <v>0.66</v>
          </cell>
          <cell r="N25">
            <v>0.3</v>
          </cell>
          <cell r="O25">
            <v>0.48</v>
          </cell>
          <cell r="P25">
            <v>0.24</v>
          </cell>
          <cell r="Q25">
            <v>0.24</v>
          </cell>
          <cell r="R25">
            <v>0.66</v>
          </cell>
          <cell r="S25">
            <v>0.72</v>
          </cell>
          <cell r="T25">
            <v>0.78</v>
          </cell>
          <cell r="U25">
            <v>0.6</v>
          </cell>
          <cell r="V25">
            <v>0.84</v>
          </cell>
          <cell r="W25">
            <v>0.6</v>
          </cell>
          <cell r="X25">
            <v>0.6</v>
          </cell>
          <cell r="Y25">
            <v>0.66</v>
          </cell>
          <cell r="Z25">
            <v>0.42</v>
          </cell>
          <cell r="AA25">
            <v>0.18</v>
          </cell>
          <cell r="AB25">
            <v>0.06</v>
          </cell>
          <cell r="AH25">
            <v>13.439999999999998</v>
          </cell>
        </row>
        <row r="26">
          <cell r="B26">
            <v>1.06</v>
          </cell>
          <cell r="C26" t="str">
            <v>TLM Grant to BRC</v>
          </cell>
          <cell r="D26">
            <v>0.55000000000000004</v>
          </cell>
          <cell r="E26">
            <v>0.45</v>
          </cell>
          <cell r="F26">
            <v>0.35</v>
          </cell>
          <cell r="G26">
            <v>0.7</v>
          </cell>
          <cell r="H26">
            <v>0.7</v>
          </cell>
          <cell r="I26">
            <v>0.25</v>
          </cell>
          <cell r="J26">
            <v>0.6</v>
          </cell>
          <cell r="K26">
            <v>0.4</v>
          </cell>
          <cell r="L26">
            <v>0.5</v>
          </cell>
          <cell r="M26">
            <v>0.55000000000000004</v>
          </cell>
          <cell r="N26">
            <v>0.25</v>
          </cell>
          <cell r="O26">
            <v>0.4</v>
          </cell>
          <cell r="P26">
            <v>0.2</v>
          </cell>
          <cell r="Q26">
            <v>0.2</v>
          </cell>
          <cell r="R26">
            <v>0.55000000000000004</v>
          </cell>
          <cell r="S26">
            <v>0.6</v>
          </cell>
          <cell r="T26">
            <v>0.65</v>
          </cell>
          <cell r="U26">
            <v>0.5</v>
          </cell>
          <cell r="V26">
            <v>0.7</v>
          </cell>
          <cell r="W26">
            <v>0.5</v>
          </cell>
          <cell r="X26">
            <v>0.5</v>
          </cell>
          <cell r="Y26">
            <v>0.55000000000000004</v>
          </cell>
          <cell r="Z26">
            <v>0.35</v>
          </cell>
          <cell r="AA26">
            <v>0.15</v>
          </cell>
          <cell r="AB26">
            <v>0.05</v>
          </cell>
          <cell r="AH26">
            <v>11.200000000000001</v>
          </cell>
        </row>
        <row r="27">
          <cell r="B27">
            <v>1.07</v>
          </cell>
          <cell r="C27" t="str">
            <v>Others</v>
          </cell>
          <cell r="AH27">
            <v>0</v>
          </cell>
        </row>
        <row r="29">
          <cell r="C29" t="str">
            <v>SUB TOTAL of B</v>
          </cell>
          <cell r="D29">
            <v>14.465000000000002</v>
          </cell>
          <cell r="E29">
            <v>11.835000000000001</v>
          </cell>
          <cell r="F29">
            <v>9.2049999999999983</v>
          </cell>
          <cell r="G29">
            <v>18.409999999999997</v>
          </cell>
          <cell r="H29">
            <v>18.409999999999997</v>
          </cell>
          <cell r="I29">
            <v>6.5750000000000002</v>
          </cell>
          <cell r="J29">
            <v>15.780000000000001</v>
          </cell>
          <cell r="K29">
            <v>10.520000000000001</v>
          </cell>
          <cell r="L29">
            <v>13.15</v>
          </cell>
          <cell r="M29">
            <v>14.465000000000002</v>
          </cell>
          <cell r="N29">
            <v>6.5750000000000002</v>
          </cell>
          <cell r="O29">
            <v>10.520000000000001</v>
          </cell>
          <cell r="P29">
            <v>5.2600000000000007</v>
          </cell>
          <cell r="Q29">
            <v>5.2600000000000007</v>
          </cell>
          <cell r="R29">
            <v>14.465000000000002</v>
          </cell>
          <cell r="S29">
            <v>15.780000000000001</v>
          </cell>
          <cell r="T29">
            <v>17.094999999999999</v>
          </cell>
          <cell r="U29">
            <v>13.15</v>
          </cell>
          <cell r="V29">
            <v>18.409999999999997</v>
          </cell>
          <cell r="W29">
            <v>13.15</v>
          </cell>
          <cell r="X29">
            <v>7.75</v>
          </cell>
          <cell r="Y29">
            <v>14.465000000000002</v>
          </cell>
          <cell r="Z29">
            <v>9.2049999999999983</v>
          </cell>
          <cell r="AA29">
            <v>3.9450000000000003</v>
          </cell>
          <cell r="AB29">
            <v>0.23499999999999999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288.08000000000004</v>
          </cell>
        </row>
        <row r="31">
          <cell r="A31" t="str">
            <v>C</v>
          </cell>
          <cell r="B31" t="str">
            <v>CLUSTER RESOURCE CENTRE</v>
          </cell>
        </row>
        <row r="33">
          <cell r="B33">
            <v>2.0099999999999998</v>
          </cell>
          <cell r="C33" t="str">
            <v>Salary for CRC</v>
          </cell>
          <cell r="D33">
            <v>42</v>
          </cell>
          <cell r="E33">
            <v>28.8</v>
          </cell>
          <cell r="F33">
            <v>20.7</v>
          </cell>
          <cell r="G33">
            <v>44.7</v>
          </cell>
          <cell r="H33">
            <v>65.400000000000006</v>
          </cell>
          <cell r="I33">
            <v>25.2</v>
          </cell>
          <cell r="J33">
            <v>63</v>
          </cell>
          <cell r="K33">
            <v>37.5</v>
          </cell>
          <cell r="L33">
            <v>56.1</v>
          </cell>
          <cell r="M33">
            <v>36.299999999999997</v>
          </cell>
          <cell r="N33">
            <v>28.5</v>
          </cell>
          <cell r="O33">
            <v>30.6</v>
          </cell>
          <cell r="P33">
            <v>17.100000000000001</v>
          </cell>
          <cell r="Q33">
            <v>21</v>
          </cell>
          <cell r="R33">
            <v>3.9</v>
          </cell>
          <cell r="S33">
            <v>1.8</v>
          </cell>
          <cell r="T33">
            <v>6</v>
          </cell>
          <cell r="U33">
            <v>4.8</v>
          </cell>
          <cell r="V33">
            <v>14.4</v>
          </cell>
          <cell r="W33">
            <v>1.2</v>
          </cell>
          <cell r="X33">
            <v>3</v>
          </cell>
          <cell r="Y33">
            <v>6.6</v>
          </cell>
          <cell r="Z33">
            <v>9.3000000000000007</v>
          </cell>
          <cell r="AC33">
            <v>12.9</v>
          </cell>
          <cell r="AD33">
            <v>6.9</v>
          </cell>
          <cell r="AE33">
            <v>4.8</v>
          </cell>
          <cell r="AF33">
            <v>9.9</v>
          </cell>
          <cell r="AH33">
            <v>602.39999999999986</v>
          </cell>
        </row>
        <row r="34">
          <cell r="B34">
            <v>2.02</v>
          </cell>
          <cell r="C34" t="str">
            <v>Furniture for CRC</v>
          </cell>
          <cell r="AH34">
            <v>0</v>
          </cell>
        </row>
        <row r="35">
          <cell r="B35">
            <v>2.0299999999999998</v>
          </cell>
          <cell r="C35" t="str">
            <v>Contigency Grant for CRC</v>
          </cell>
          <cell r="D35">
            <v>3.5</v>
          </cell>
          <cell r="E35">
            <v>2.4</v>
          </cell>
          <cell r="F35">
            <v>1.7250000000000001</v>
          </cell>
          <cell r="G35">
            <v>3.7250000000000001</v>
          </cell>
          <cell r="H35">
            <v>5.4</v>
          </cell>
          <cell r="I35">
            <v>2.1</v>
          </cell>
          <cell r="J35">
            <v>5.25</v>
          </cell>
          <cell r="K35">
            <v>3.125</v>
          </cell>
          <cell r="L35">
            <v>4.6749999999999998</v>
          </cell>
          <cell r="M35">
            <v>3.0249999999999999</v>
          </cell>
          <cell r="N35">
            <v>2.5750000000000002</v>
          </cell>
          <cell r="O35">
            <v>2.5499999999999998</v>
          </cell>
          <cell r="P35">
            <v>1.425</v>
          </cell>
          <cell r="Q35">
            <v>1.75</v>
          </cell>
          <cell r="R35">
            <v>3.625</v>
          </cell>
          <cell r="S35">
            <v>5</v>
          </cell>
          <cell r="T35">
            <v>5.35</v>
          </cell>
          <cell r="U35">
            <v>3.6</v>
          </cell>
          <cell r="V35">
            <v>4.0999999999999996</v>
          </cell>
          <cell r="W35">
            <v>4.4000000000000004</v>
          </cell>
          <cell r="X35">
            <v>3.375</v>
          </cell>
          <cell r="Y35">
            <v>4.1500000000000004</v>
          </cell>
          <cell r="Z35">
            <v>2.3730000000000002</v>
          </cell>
          <cell r="AA35">
            <v>0.85</v>
          </cell>
          <cell r="AB35">
            <v>0.8</v>
          </cell>
          <cell r="AC35">
            <v>1.075</v>
          </cell>
          <cell r="AD35">
            <v>0.57499999999999996</v>
          </cell>
          <cell r="AE35">
            <v>0.4</v>
          </cell>
          <cell r="AF35">
            <v>0.82499999999999996</v>
          </cell>
          <cell r="AH35">
            <v>83.723000000000027</v>
          </cell>
        </row>
        <row r="36">
          <cell r="B36">
            <v>2.04</v>
          </cell>
          <cell r="C36" t="str">
            <v>Meeting and Travel Allowance</v>
          </cell>
          <cell r="D36">
            <v>3.36</v>
          </cell>
          <cell r="E36">
            <v>2.3039999999999998</v>
          </cell>
          <cell r="F36">
            <v>1.6560000000000001</v>
          </cell>
          <cell r="G36">
            <v>3.5760000000000001</v>
          </cell>
          <cell r="H36">
            <v>5.2320000000000002</v>
          </cell>
          <cell r="I36">
            <v>2.016</v>
          </cell>
          <cell r="J36">
            <v>5.04</v>
          </cell>
          <cell r="K36">
            <v>3</v>
          </cell>
          <cell r="L36">
            <v>4.4879999999999995</v>
          </cell>
          <cell r="M36">
            <v>2.9039999999999999</v>
          </cell>
          <cell r="N36">
            <v>2.472</v>
          </cell>
          <cell r="O36">
            <v>2.448</v>
          </cell>
          <cell r="P36">
            <v>1.3679999999999999</v>
          </cell>
          <cell r="Q36">
            <v>1.68</v>
          </cell>
          <cell r="R36">
            <v>3.48</v>
          </cell>
          <cell r="S36">
            <v>4.8</v>
          </cell>
          <cell r="T36">
            <v>5.1360000000000001</v>
          </cell>
          <cell r="U36">
            <v>3.456</v>
          </cell>
          <cell r="V36">
            <v>3.9359999999999999</v>
          </cell>
          <cell r="W36">
            <v>4.2240000000000002</v>
          </cell>
          <cell r="X36">
            <v>3.24</v>
          </cell>
          <cell r="Y36">
            <v>3.984</v>
          </cell>
          <cell r="Z36">
            <v>2.2799999999999998</v>
          </cell>
          <cell r="AA36">
            <v>0.81600000000000006</v>
          </cell>
          <cell r="AB36">
            <v>0.76800000000000002</v>
          </cell>
          <cell r="AC36">
            <v>1.032</v>
          </cell>
          <cell r="AD36">
            <v>0.55200000000000005</v>
          </cell>
          <cell r="AE36">
            <v>0.38400000000000001</v>
          </cell>
          <cell r="AF36">
            <v>0.79200000000000004</v>
          </cell>
          <cell r="AH36">
            <v>80.423999999999992</v>
          </cell>
        </row>
        <row r="37">
          <cell r="B37">
            <v>2.0499999999999998</v>
          </cell>
          <cell r="C37" t="str">
            <v>TLM Grant to CRC</v>
          </cell>
          <cell r="D37">
            <v>1.4</v>
          </cell>
          <cell r="E37">
            <v>0.96</v>
          </cell>
          <cell r="F37">
            <v>0.69</v>
          </cell>
          <cell r="G37">
            <v>1.49</v>
          </cell>
          <cell r="H37">
            <v>2.1800000000000002</v>
          </cell>
          <cell r="I37">
            <v>0.84</v>
          </cell>
          <cell r="J37">
            <v>2.1</v>
          </cell>
          <cell r="K37">
            <v>1.25</v>
          </cell>
          <cell r="L37">
            <v>1.87</v>
          </cell>
          <cell r="M37">
            <v>1.21</v>
          </cell>
          <cell r="N37">
            <v>1.03</v>
          </cell>
          <cell r="O37">
            <v>1.02</v>
          </cell>
          <cell r="P37">
            <v>0.56999999999999995</v>
          </cell>
          <cell r="Q37">
            <v>0.7</v>
          </cell>
          <cell r="R37">
            <v>1.45</v>
          </cell>
          <cell r="S37">
            <v>2</v>
          </cell>
          <cell r="T37">
            <v>2.14</v>
          </cell>
          <cell r="U37">
            <v>1.44</v>
          </cell>
          <cell r="V37">
            <v>1.64</v>
          </cell>
          <cell r="W37">
            <v>1.76</v>
          </cell>
          <cell r="X37">
            <v>1.35</v>
          </cell>
          <cell r="Y37">
            <v>1.66</v>
          </cell>
          <cell r="Z37">
            <v>0.95</v>
          </cell>
          <cell r="AA37">
            <v>0.34</v>
          </cell>
          <cell r="AB37">
            <v>0.32</v>
          </cell>
          <cell r="AC37">
            <v>0.43</v>
          </cell>
          <cell r="AD37">
            <v>0.23</v>
          </cell>
          <cell r="AE37">
            <v>0.16</v>
          </cell>
          <cell r="AF37">
            <v>0.33</v>
          </cell>
          <cell r="AH37">
            <v>33.51</v>
          </cell>
        </row>
        <row r="38">
          <cell r="B38">
            <v>2.06</v>
          </cell>
          <cell r="C38" t="str">
            <v>Others</v>
          </cell>
          <cell r="AH38">
            <v>0</v>
          </cell>
        </row>
        <row r="40">
          <cell r="C40" t="str">
            <v>SUB TOTAL of C</v>
          </cell>
          <cell r="D40">
            <v>50.26</v>
          </cell>
          <cell r="E40">
            <v>34.463999999999999</v>
          </cell>
          <cell r="F40">
            <v>24.771000000000001</v>
          </cell>
          <cell r="G40">
            <v>53.491000000000007</v>
          </cell>
          <cell r="H40">
            <v>78.212000000000018</v>
          </cell>
          <cell r="I40">
            <v>30.156000000000002</v>
          </cell>
          <cell r="J40">
            <v>75.39</v>
          </cell>
          <cell r="K40">
            <v>44.875</v>
          </cell>
          <cell r="L40">
            <v>67.13300000000001</v>
          </cell>
          <cell r="M40">
            <v>43.439</v>
          </cell>
          <cell r="N40">
            <v>34.576999999999998</v>
          </cell>
          <cell r="O40">
            <v>36.618000000000002</v>
          </cell>
          <cell r="P40">
            <v>20.463000000000001</v>
          </cell>
          <cell r="Q40">
            <v>25.13</v>
          </cell>
          <cell r="R40">
            <v>12.455</v>
          </cell>
          <cell r="S40">
            <v>13.6</v>
          </cell>
          <cell r="T40">
            <v>18.626000000000001</v>
          </cell>
          <cell r="U40">
            <v>13.295999999999999</v>
          </cell>
          <cell r="V40">
            <v>24.076000000000001</v>
          </cell>
          <cell r="W40">
            <v>11.584000000000001</v>
          </cell>
          <cell r="X40">
            <v>10.965</v>
          </cell>
          <cell r="Y40">
            <v>16.393999999999998</v>
          </cell>
          <cell r="Z40">
            <v>14.903</v>
          </cell>
          <cell r="AA40">
            <v>2.0059999999999998</v>
          </cell>
          <cell r="AB40">
            <v>1.8880000000000001</v>
          </cell>
          <cell r="AC40">
            <v>15.436999999999999</v>
          </cell>
          <cell r="AD40">
            <v>8.2570000000000014</v>
          </cell>
          <cell r="AE40">
            <v>5.7440000000000007</v>
          </cell>
          <cell r="AF40">
            <v>11.847</v>
          </cell>
          <cell r="AG40">
            <v>0</v>
          </cell>
          <cell r="AH40">
            <v>800.05700000000013</v>
          </cell>
        </row>
        <row r="42">
          <cell r="A42" t="str">
            <v>D</v>
          </cell>
          <cell r="B42" t="str">
            <v>CIVIL WORKS</v>
          </cell>
        </row>
        <row r="44">
          <cell r="B44">
            <v>3.01</v>
          </cell>
          <cell r="C44" t="str">
            <v>BRC Building</v>
          </cell>
          <cell r="D44">
            <v>20.03</v>
          </cell>
          <cell r="E44">
            <v>6</v>
          </cell>
          <cell r="F44">
            <v>12</v>
          </cell>
          <cell r="G44">
            <v>8.35</v>
          </cell>
          <cell r="H44">
            <v>18.14</v>
          </cell>
          <cell r="I44">
            <v>12</v>
          </cell>
          <cell r="J44">
            <v>24</v>
          </cell>
          <cell r="K44">
            <v>24</v>
          </cell>
          <cell r="L44">
            <v>27.04</v>
          </cell>
          <cell r="M44">
            <v>9.69</v>
          </cell>
          <cell r="N44">
            <v>6.3</v>
          </cell>
          <cell r="O44">
            <v>0.55000000000000004</v>
          </cell>
          <cell r="P44">
            <v>0.65</v>
          </cell>
          <cell r="Q44">
            <v>2.4</v>
          </cell>
          <cell r="S44">
            <v>18</v>
          </cell>
          <cell r="U44">
            <v>6</v>
          </cell>
          <cell r="V44">
            <v>21</v>
          </cell>
          <cell r="W44">
            <v>24</v>
          </cell>
          <cell r="Y44">
            <v>0.5</v>
          </cell>
          <cell r="Z44">
            <v>12</v>
          </cell>
          <cell r="AA44">
            <v>6</v>
          </cell>
          <cell r="AC44">
            <v>2.72</v>
          </cell>
          <cell r="AH44">
            <v>261.37000000000006</v>
          </cell>
        </row>
        <row r="45">
          <cell r="B45">
            <v>3.02</v>
          </cell>
          <cell r="C45" t="str">
            <v>CRC Building</v>
          </cell>
          <cell r="D45">
            <v>0.6</v>
          </cell>
          <cell r="E45">
            <v>3.9</v>
          </cell>
          <cell r="F45">
            <v>1.5</v>
          </cell>
          <cell r="G45">
            <v>1.59</v>
          </cell>
          <cell r="H45">
            <v>2.1</v>
          </cell>
          <cell r="I45">
            <v>3.59</v>
          </cell>
          <cell r="J45">
            <v>3</v>
          </cell>
          <cell r="K45">
            <v>1.5</v>
          </cell>
          <cell r="L45">
            <v>0.9</v>
          </cell>
          <cell r="N45">
            <v>0.59</v>
          </cell>
          <cell r="P45">
            <v>1.6</v>
          </cell>
          <cell r="Q45">
            <v>0.6</v>
          </cell>
          <cell r="S45">
            <v>1.5</v>
          </cell>
          <cell r="T45">
            <v>0.3</v>
          </cell>
          <cell r="V45">
            <v>1.97</v>
          </cell>
          <cell r="Y45">
            <v>1.5</v>
          </cell>
          <cell r="Z45">
            <v>0.25</v>
          </cell>
          <cell r="AA45">
            <v>0.6</v>
          </cell>
          <cell r="AD45">
            <v>4.21</v>
          </cell>
          <cell r="AE45">
            <v>0.6</v>
          </cell>
          <cell r="AH45">
            <v>32.400000000000006</v>
          </cell>
        </row>
        <row r="46">
          <cell r="B46">
            <v>3.03</v>
          </cell>
          <cell r="C46" t="str">
            <v>Primary School</v>
          </cell>
          <cell r="E46">
            <v>2.19</v>
          </cell>
          <cell r="N46">
            <v>15.75</v>
          </cell>
          <cell r="O46">
            <v>21</v>
          </cell>
          <cell r="S46">
            <v>125.11</v>
          </cell>
          <cell r="T46">
            <v>93.67</v>
          </cell>
          <cell r="U46">
            <v>2.4500000000000002</v>
          </cell>
          <cell r="W46">
            <v>212.1</v>
          </cell>
          <cell r="Y46">
            <v>30.84</v>
          </cell>
          <cell r="Z46">
            <v>41.12</v>
          </cell>
          <cell r="AH46">
            <v>544.2299999999999</v>
          </cell>
        </row>
        <row r="47">
          <cell r="B47">
            <v>3.04</v>
          </cell>
          <cell r="C47" t="str">
            <v>Upper Primary School</v>
          </cell>
          <cell r="AH47">
            <v>0</v>
          </cell>
        </row>
        <row r="48">
          <cell r="B48">
            <v>3.05</v>
          </cell>
          <cell r="C48" t="str">
            <v>Building Less (P)</v>
          </cell>
          <cell r="G48">
            <v>0.52</v>
          </cell>
          <cell r="L48">
            <v>1.67</v>
          </cell>
          <cell r="N48">
            <v>0.49</v>
          </cell>
          <cell r="AH48">
            <v>2.6799999999999997</v>
          </cell>
        </row>
        <row r="49">
          <cell r="B49">
            <v>3.06</v>
          </cell>
          <cell r="C49" t="str">
            <v>Building Less (UP)</v>
          </cell>
          <cell r="AH49">
            <v>0</v>
          </cell>
        </row>
        <row r="50">
          <cell r="B50">
            <v>3.07</v>
          </cell>
          <cell r="C50" t="str">
            <v>Additional Class Room</v>
          </cell>
          <cell r="D50">
            <v>130.36000000000001</v>
          </cell>
          <cell r="E50">
            <v>262.93</v>
          </cell>
          <cell r="F50">
            <v>164.65</v>
          </cell>
          <cell r="G50">
            <v>1394.14</v>
          </cell>
          <cell r="H50">
            <v>118.93</v>
          </cell>
          <cell r="I50">
            <v>120.34</v>
          </cell>
          <cell r="J50">
            <v>292.76</v>
          </cell>
          <cell r="K50">
            <v>130.08000000000001</v>
          </cell>
          <cell r="L50">
            <v>192.01</v>
          </cell>
          <cell r="M50">
            <v>157.08000000000001</v>
          </cell>
          <cell r="N50">
            <v>452.17</v>
          </cell>
          <cell r="O50">
            <v>436.08</v>
          </cell>
          <cell r="P50">
            <v>85.87</v>
          </cell>
          <cell r="Q50">
            <v>191.85</v>
          </cell>
          <cell r="R50">
            <v>202.43</v>
          </cell>
          <cell r="S50">
            <v>2033.42</v>
          </cell>
          <cell r="T50">
            <v>199.47</v>
          </cell>
          <cell r="U50">
            <v>256.85000000000002</v>
          </cell>
          <cell r="V50">
            <v>2396.2399999999998</v>
          </cell>
          <cell r="W50">
            <v>801</v>
          </cell>
          <cell r="X50">
            <v>163.52000000000001</v>
          </cell>
          <cell r="Y50">
            <v>1292.04</v>
          </cell>
          <cell r="Z50">
            <v>1166.6500000000001</v>
          </cell>
          <cell r="AA50">
            <v>46.06</v>
          </cell>
          <cell r="AB50">
            <v>120.3</v>
          </cell>
          <cell r="AC50">
            <v>142.78</v>
          </cell>
          <cell r="AD50">
            <v>43.01</v>
          </cell>
          <cell r="AE50">
            <v>45.4</v>
          </cell>
          <cell r="AH50">
            <v>13038.42</v>
          </cell>
        </row>
        <row r="51">
          <cell r="B51">
            <v>3.08</v>
          </cell>
          <cell r="C51" t="str">
            <v>Additional Class Room (Multilevel Framed Structure)</v>
          </cell>
          <cell r="D51">
            <v>182.16</v>
          </cell>
          <cell r="F51">
            <v>139</v>
          </cell>
          <cell r="G51">
            <v>294.5</v>
          </cell>
          <cell r="H51">
            <v>97.34</v>
          </cell>
          <cell r="I51">
            <v>56.52</v>
          </cell>
          <cell r="J51">
            <v>191.16</v>
          </cell>
          <cell r="K51">
            <v>173.25</v>
          </cell>
          <cell r="L51">
            <v>159.5</v>
          </cell>
          <cell r="M51">
            <v>91</v>
          </cell>
          <cell r="N51">
            <v>41.76</v>
          </cell>
          <cell r="O51">
            <v>42.64</v>
          </cell>
          <cell r="P51">
            <v>127.2</v>
          </cell>
          <cell r="Q51">
            <v>81</v>
          </cell>
          <cell r="R51">
            <v>176.58</v>
          </cell>
          <cell r="S51">
            <v>616</v>
          </cell>
          <cell r="T51">
            <v>154.84</v>
          </cell>
          <cell r="U51">
            <v>69</v>
          </cell>
          <cell r="V51">
            <v>919.8</v>
          </cell>
          <cell r="X51">
            <v>184.25</v>
          </cell>
          <cell r="Y51">
            <v>161.5</v>
          </cell>
          <cell r="Z51">
            <v>490.96</v>
          </cell>
          <cell r="AA51">
            <v>35.04</v>
          </cell>
          <cell r="AD51">
            <v>12.44</v>
          </cell>
          <cell r="AH51">
            <v>4497.4399999999996</v>
          </cell>
        </row>
        <row r="52">
          <cell r="B52">
            <v>3.09</v>
          </cell>
          <cell r="C52" t="str">
            <v>Additional Class Room (Pile foundation)</v>
          </cell>
          <cell r="D52">
            <v>34.200000000000003</v>
          </cell>
          <cell r="H52">
            <v>133.28</v>
          </cell>
          <cell r="O52">
            <v>483.84</v>
          </cell>
          <cell r="AH52">
            <v>651.31999999999994</v>
          </cell>
        </row>
        <row r="53">
          <cell r="B53">
            <v>3.1</v>
          </cell>
          <cell r="C53" t="str">
            <v>Head Masters Room</v>
          </cell>
          <cell r="L53">
            <v>0.26</v>
          </cell>
          <cell r="AH53">
            <v>0.26</v>
          </cell>
        </row>
        <row r="54">
          <cell r="B54">
            <v>3.11</v>
          </cell>
          <cell r="C54" t="str">
            <v>Toilets / Urinals</v>
          </cell>
          <cell r="I54">
            <v>0.62</v>
          </cell>
          <cell r="Q54">
            <v>0.05</v>
          </cell>
          <cell r="AA54">
            <v>0.4</v>
          </cell>
          <cell r="AC54">
            <v>2.13</v>
          </cell>
          <cell r="AD54">
            <v>0.86</v>
          </cell>
          <cell r="AE54">
            <v>0.84</v>
          </cell>
          <cell r="AH54">
            <v>4.9000000000000004</v>
          </cell>
        </row>
        <row r="55">
          <cell r="B55">
            <v>3.12</v>
          </cell>
          <cell r="C55" t="str">
            <v>Drinking Water Facility</v>
          </cell>
          <cell r="AC55">
            <v>1.28</v>
          </cell>
          <cell r="AD55">
            <v>0.38</v>
          </cell>
          <cell r="AH55">
            <v>1.6600000000000001</v>
          </cell>
        </row>
        <row r="56">
          <cell r="B56">
            <v>3.13</v>
          </cell>
          <cell r="C56" t="str">
            <v>Boundry Wall</v>
          </cell>
          <cell r="I56">
            <v>3.99</v>
          </cell>
          <cell r="V56">
            <v>0.55000000000000004</v>
          </cell>
          <cell r="AA56">
            <v>0.38</v>
          </cell>
          <cell r="AC56">
            <v>0.8</v>
          </cell>
          <cell r="AH56">
            <v>5.72</v>
          </cell>
        </row>
        <row r="57">
          <cell r="B57">
            <v>3.14</v>
          </cell>
          <cell r="C57" t="str">
            <v>Separation Wall</v>
          </cell>
          <cell r="AH57">
            <v>0</v>
          </cell>
        </row>
        <row r="58">
          <cell r="B58">
            <v>3.15</v>
          </cell>
          <cell r="C58" t="str">
            <v>Electrification</v>
          </cell>
          <cell r="AH58">
            <v>0</v>
          </cell>
        </row>
        <row r="59">
          <cell r="B59">
            <v>3.16</v>
          </cell>
          <cell r="C59" t="str">
            <v>Child Friendly</v>
          </cell>
          <cell r="N59">
            <v>1.2</v>
          </cell>
          <cell r="O59">
            <v>1.6</v>
          </cell>
          <cell r="S59">
            <v>10</v>
          </cell>
          <cell r="T59">
            <v>7.6</v>
          </cell>
          <cell r="Y59">
            <v>2.4</v>
          </cell>
          <cell r="Z59">
            <v>3.2</v>
          </cell>
          <cell r="AH59">
            <v>25.999999999999996</v>
          </cell>
        </row>
        <row r="60">
          <cell r="B60">
            <v>3.17</v>
          </cell>
          <cell r="C60" t="str">
            <v>Rain Water Harvesting</v>
          </cell>
          <cell r="D60">
            <v>8.24</v>
          </cell>
          <cell r="E60">
            <v>9.27</v>
          </cell>
          <cell r="F60">
            <v>2</v>
          </cell>
          <cell r="G60">
            <v>10.3</v>
          </cell>
          <cell r="H60">
            <v>3.09</v>
          </cell>
          <cell r="I60">
            <v>3</v>
          </cell>
          <cell r="J60">
            <v>10</v>
          </cell>
          <cell r="M60">
            <v>10.3</v>
          </cell>
          <cell r="N60">
            <v>25</v>
          </cell>
          <cell r="O60">
            <v>7.21</v>
          </cell>
          <cell r="P60">
            <v>10.3</v>
          </cell>
          <cell r="Q60">
            <v>6.18</v>
          </cell>
          <cell r="R60">
            <v>10.3</v>
          </cell>
          <cell r="S60">
            <v>5.15</v>
          </cell>
          <cell r="T60">
            <v>3.09</v>
          </cell>
          <cell r="V60">
            <v>14.42</v>
          </cell>
          <cell r="W60">
            <v>14</v>
          </cell>
          <cell r="X60">
            <v>10.3</v>
          </cell>
          <cell r="Y60">
            <v>11.33</v>
          </cell>
          <cell r="Z60">
            <v>18.54</v>
          </cell>
          <cell r="AA60">
            <v>10.3</v>
          </cell>
          <cell r="AB60">
            <v>0.2</v>
          </cell>
          <cell r="AC60">
            <v>0.62</v>
          </cell>
          <cell r="AH60">
            <v>203.14000000000001</v>
          </cell>
        </row>
        <row r="61">
          <cell r="B61">
            <v>3.18</v>
          </cell>
          <cell r="C61" t="str">
            <v>Others MDM Kitchen Shed</v>
          </cell>
          <cell r="AD61">
            <v>0.26</v>
          </cell>
          <cell r="AH61">
            <v>0.26</v>
          </cell>
        </row>
        <row r="63">
          <cell r="C63" t="str">
            <v>SUB TOTAL of D</v>
          </cell>
          <cell r="D63">
            <v>375.59</v>
          </cell>
          <cell r="E63">
            <v>284.28999999999996</v>
          </cell>
          <cell r="F63">
            <v>319.14999999999998</v>
          </cell>
          <cell r="G63">
            <v>1709.4</v>
          </cell>
          <cell r="H63">
            <v>372.88</v>
          </cell>
          <cell r="I63">
            <v>200.06000000000003</v>
          </cell>
          <cell r="J63">
            <v>520.91999999999996</v>
          </cell>
          <cell r="K63">
            <v>328.83000000000004</v>
          </cell>
          <cell r="L63">
            <v>381.38</v>
          </cell>
          <cell r="M63">
            <v>268.07</v>
          </cell>
          <cell r="N63">
            <v>543.2600000000001</v>
          </cell>
          <cell r="O63">
            <v>992.92</v>
          </cell>
          <cell r="P63">
            <v>225.62</v>
          </cell>
          <cell r="Q63">
            <v>282.08000000000004</v>
          </cell>
          <cell r="R63">
            <v>389.31</v>
          </cell>
          <cell r="S63">
            <v>2809.1800000000003</v>
          </cell>
          <cell r="T63">
            <v>458.96999999999997</v>
          </cell>
          <cell r="U63">
            <v>334.3</v>
          </cell>
          <cell r="V63">
            <v>3353.9799999999996</v>
          </cell>
          <cell r="W63">
            <v>1051.0999999999999</v>
          </cell>
          <cell r="X63">
            <v>358.07</v>
          </cell>
          <cell r="Y63">
            <v>1500.11</v>
          </cell>
          <cell r="Z63">
            <v>1732.72</v>
          </cell>
          <cell r="AA63">
            <v>98.78</v>
          </cell>
          <cell r="AB63">
            <v>120.5</v>
          </cell>
          <cell r="AC63">
            <v>150.33000000000001</v>
          </cell>
          <cell r="AD63">
            <v>61.16</v>
          </cell>
          <cell r="AE63">
            <v>46.84</v>
          </cell>
          <cell r="AF63">
            <v>0</v>
          </cell>
          <cell r="AG63">
            <v>0</v>
          </cell>
          <cell r="AH63">
            <v>19269.8</v>
          </cell>
        </row>
        <row r="66">
          <cell r="A66" t="str">
            <v>E</v>
          </cell>
          <cell r="B66" t="str">
            <v>INTERVENTIONS FOR OUT OF SCHOOL CHILDREN</v>
          </cell>
        </row>
        <row r="68">
          <cell r="B68">
            <v>4.01</v>
          </cell>
          <cell r="C68" t="str">
            <v>Back to School - Continue Scheme</v>
          </cell>
          <cell r="D68">
            <v>60.442999999999998</v>
          </cell>
          <cell r="E68">
            <v>34.637</v>
          </cell>
          <cell r="F68">
            <v>69.272999999999996</v>
          </cell>
          <cell r="G68">
            <v>22.646000000000001</v>
          </cell>
          <cell r="H68">
            <v>68.039000000000001</v>
          </cell>
          <cell r="I68">
            <v>5.7709999999999999</v>
          </cell>
          <cell r="J68">
            <v>96.22</v>
          </cell>
          <cell r="K68">
            <v>60.35</v>
          </cell>
          <cell r="L68">
            <v>28.02</v>
          </cell>
          <cell r="M68">
            <v>27.927</v>
          </cell>
          <cell r="N68">
            <v>46.99</v>
          </cell>
          <cell r="O68">
            <v>39.631</v>
          </cell>
          <cell r="P68">
            <v>14.441000000000001</v>
          </cell>
          <cell r="Q68">
            <v>13.199</v>
          </cell>
          <cell r="R68">
            <v>52.5</v>
          </cell>
          <cell r="S68">
            <v>48.671999999999997</v>
          </cell>
          <cell r="T68">
            <v>82.286000000000001</v>
          </cell>
          <cell r="U68">
            <v>28.678999999999998</v>
          </cell>
          <cell r="V68">
            <v>18.885999999999999</v>
          </cell>
          <cell r="W68">
            <v>10.071999999999999</v>
          </cell>
          <cell r="X68">
            <v>40.094999999999999</v>
          </cell>
          <cell r="Y68">
            <v>17.507999999999999</v>
          </cell>
          <cell r="Z68">
            <v>83.561999999999998</v>
          </cell>
          <cell r="AA68">
            <v>10.571</v>
          </cell>
          <cell r="AB68">
            <v>14.297000000000001</v>
          </cell>
          <cell r="AC68">
            <v>70.608000000000004</v>
          </cell>
          <cell r="AD68">
            <v>16.324999999999999</v>
          </cell>
          <cell r="AE68">
            <v>4.1150000000000002</v>
          </cell>
          <cell r="AF68">
            <v>26.972000000000001</v>
          </cell>
          <cell r="AH68">
            <v>1112.7350000000001</v>
          </cell>
        </row>
        <row r="69">
          <cell r="B69">
            <v>4.0199999999999996</v>
          </cell>
          <cell r="C69" t="str">
            <v>Back to School Camp - New</v>
          </cell>
          <cell r="D69">
            <v>88.793000000000006</v>
          </cell>
          <cell r="E69">
            <v>56.673999999999999</v>
          </cell>
          <cell r="F69">
            <v>133.88999999999999</v>
          </cell>
          <cell r="G69">
            <v>35.828000000000003</v>
          </cell>
          <cell r="H69">
            <v>140.48099999999999</v>
          </cell>
          <cell r="I69">
            <v>34.121000000000002</v>
          </cell>
          <cell r="J69">
            <v>179.53700000000001</v>
          </cell>
          <cell r="K69">
            <v>66.433999999999997</v>
          </cell>
          <cell r="L69">
            <v>47.844000000000001</v>
          </cell>
          <cell r="M69">
            <v>58.405999999999999</v>
          </cell>
          <cell r="N69">
            <v>50.851999999999997</v>
          </cell>
          <cell r="O69">
            <v>49.999000000000002</v>
          </cell>
          <cell r="P69">
            <v>31.459</v>
          </cell>
          <cell r="Q69">
            <v>38.49</v>
          </cell>
          <cell r="R69">
            <v>65.293000000000006</v>
          </cell>
          <cell r="S69">
            <v>200.48500000000001</v>
          </cell>
          <cell r="T69">
            <v>48.857999999999997</v>
          </cell>
          <cell r="U69">
            <v>109.977</v>
          </cell>
          <cell r="V69">
            <v>105.50700000000001</v>
          </cell>
          <cell r="W69">
            <v>212.47499999999999</v>
          </cell>
          <cell r="X69">
            <v>105.85299999999999</v>
          </cell>
          <cell r="Y69">
            <v>115.42700000000001</v>
          </cell>
          <cell r="Z69">
            <v>166.67599999999999</v>
          </cell>
          <cell r="AA69">
            <v>13.275</v>
          </cell>
          <cell r="AB69">
            <v>21.335999999999999</v>
          </cell>
          <cell r="AC69">
            <v>132.107</v>
          </cell>
          <cell r="AD69">
            <v>20.305</v>
          </cell>
          <cell r="AE69">
            <v>7.343</v>
          </cell>
          <cell r="AF69">
            <v>103.056</v>
          </cell>
          <cell r="AH69">
            <v>2440.7809999999995</v>
          </cell>
        </row>
        <row r="70">
          <cell r="B70">
            <v>4.03</v>
          </cell>
          <cell r="C70" t="str">
            <v>Bridge Course</v>
          </cell>
          <cell r="AH70">
            <v>0</v>
          </cell>
        </row>
        <row r="71">
          <cell r="B71">
            <v>4.04</v>
          </cell>
          <cell r="C71" t="str">
            <v>Others</v>
          </cell>
          <cell r="AH71">
            <v>0</v>
          </cell>
        </row>
        <row r="73">
          <cell r="C73" t="str">
            <v>SUB TOTAL of E</v>
          </cell>
          <cell r="D73">
            <v>149.23599999999999</v>
          </cell>
          <cell r="E73">
            <v>91.311000000000007</v>
          </cell>
          <cell r="F73">
            <v>203.16299999999998</v>
          </cell>
          <cell r="G73">
            <v>58.474000000000004</v>
          </cell>
          <cell r="H73">
            <v>208.51999999999998</v>
          </cell>
          <cell r="I73">
            <v>39.892000000000003</v>
          </cell>
          <cell r="J73">
            <v>275.75700000000001</v>
          </cell>
          <cell r="K73">
            <v>126.78399999999999</v>
          </cell>
          <cell r="L73">
            <v>75.864000000000004</v>
          </cell>
          <cell r="M73">
            <v>86.332999999999998</v>
          </cell>
          <cell r="N73">
            <v>97.841999999999999</v>
          </cell>
          <cell r="O73">
            <v>89.63</v>
          </cell>
          <cell r="P73">
            <v>45.9</v>
          </cell>
          <cell r="Q73">
            <v>51.689</v>
          </cell>
          <cell r="R73">
            <v>117.79300000000001</v>
          </cell>
          <cell r="S73">
            <v>249.15700000000001</v>
          </cell>
          <cell r="T73">
            <v>131.14400000000001</v>
          </cell>
          <cell r="U73">
            <v>138.65600000000001</v>
          </cell>
          <cell r="V73">
            <v>124.393</v>
          </cell>
          <cell r="W73">
            <v>222.547</v>
          </cell>
          <cell r="X73">
            <v>145.94799999999998</v>
          </cell>
          <cell r="Y73">
            <v>132.935</v>
          </cell>
          <cell r="Z73">
            <v>250.238</v>
          </cell>
          <cell r="AA73">
            <v>23.846</v>
          </cell>
          <cell r="AB73">
            <v>35.632999999999996</v>
          </cell>
          <cell r="AC73">
            <v>202.715</v>
          </cell>
          <cell r="AD73">
            <v>36.629999999999995</v>
          </cell>
          <cell r="AE73">
            <v>11.458</v>
          </cell>
          <cell r="AF73">
            <v>130.02799999999999</v>
          </cell>
          <cell r="AG73">
            <v>0</v>
          </cell>
          <cell r="AH73">
            <v>3553.5159999999996</v>
          </cell>
        </row>
        <row r="75">
          <cell r="A75" t="str">
            <v>F</v>
          </cell>
          <cell r="B75" t="str">
            <v>FREE TEXT BOOK</v>
          </cell>
        </row>
        <row r="77">
          <cell r="B77">
            <v>5.0199999999999996</v>
          </cell>
          <cell r="C77" t="str">
            <v>Free Text Book (UP)</v>
          </cell>
          <cell r="D77">
            <v>19.373999999999999</v>
          </cell>
          <cell r="E77">
            <v>17.25</v>
          </cell>
          <cell r="F77">
            <v>32.503999999999998</v>
          </cell>
          <cell r="G77">
            <v>24.097999999999999</v>
          </cell>
          <cell r="H77">
            <v>59.134999999999998</v>
          </cell>
          <cell r="I77">
            <v>19.898</v>
          </cell>
          <cell r="J77">
            <v>34.409999999999997</v>
          </cell>
          <cell r="K77">
            <v>22.763999999999999</v>
          </cell>
          <cell r="L77">
            <v>21.456</v>
          </cell>
          <cell r="M77">
            <v>11.817</v>
          </cell>
          <cell r="N77">
            <v>24.645</v>
          </cell>
          <cell r="O77">
            <v>20.763000000000002</v>
          </cell>
          <cell r="P77">
            <v>17.917999999999999</v>
          </cell>
          <cell r="Q77">
            <v>13.326000000000001</v>
          </cell>
          <cell r="R77">
            <v>32.018999999999998</v>
          </cell>
          <cell r="S77">
            <v>25.949000000000002</v>
          </cell>
          <cell r="T77">
            <v>30.33</v>
          </cell>
          <cell r="U77">
            <v>37.631</v>
          </cell>
          <cell r="V77">
            <v>71.91</v>
          </cell>
          <cell r="W77">
            <v>21.311</v>
          </cell>
          <cell r="X77">
            <v>13.56</v>
          </cell>
          <cell r="Y77">
            <v>38.115000000000002</v>
          </cell>
          <cell r="Z77">
            <v>29.54</v>
          </cell>
          <cell r="AA77">
            <v>10.5</v>
          </cell>
          <cell r="AB77">
            <v>3.5659999999999998</v>
          </cell>
          <cell r="AC77">
            <v>51.75</v>
          </cell>
          <cell r="AF77">
            <v>22.634</v>
          </cell>
          <cell r="AH77">
            <v>728.17299999999989</v>
          </cell>
        </row>
        <row r="79">
          <cell r="C79" t="str">
            <v>SUB TOTAL of F</v>
          </cell>
          <cell r="D79">
            <v>19.373999999999999</v>
          </cell>
          <cell r="E79">
            <v>17.25</v>
          </cell>
          <cell r="F79">
            <v>32.503999999999998</v>
          </cell>
          <cell r="G79">
            <v>24.097999999999999</v>
          </cell>
          <cell r="H79">
            <v>59.134999999999998</v>
          </cell>
          <cell r="I79">
            <v>19.898</v>
          </cell>
          <cell r="J79">
            <v>34.409999999999997</v>
          </cell>
          <cell r="K79">
            <v>22.763999999999999</v>
          </cell>
          <cell r="L79">
            <v>21.456</v>
          </cell>
          <cell r="M79">
            <v>11.817</v>
          </cell>
          <cell r="N79">
            <v>24.645</v>
          </cell>
          <cell r="O79">
            <v>20.763000000000002</v>
          </cell>
          <cell r="P79">
            <v>17.917999999999999</v>
          </cell>
          <cell r="Q79">
            <v>13.326000000000001</v>
          </cell>
          <cell r="R79">
            <v>32.018999999999998</v>
          </cell>
          <cell r="S79">
            <v>25.949000000000002</v>
          </cell>
          <cell r="T79">
            <v>30.33</v>
          </cell>
          <cell r="U79">
            <v>37.631</v>
          </cell>
          <cell r="V79">
            <v>71.91</v>
          </cell>
          <cell r="W79">
            <v>21.311</v>
          </cell>
          <cell r="X79">
            <v>13.56</v>
          </cell>
          <cell r="Y79">
            <v>38.115000000000002</v>
          </cell>
          <cell r="Z79">
            <v>29.54</v>
          </cell>
          <cell r="AA79">
            <v>10.5</v>
          </cell>
          <cell r="AB79">
            <v>3.5659999999999998</v>
          </cell>
          <cell r="AC79">
            <v>51.75</v>
          </cell>
          <cell r="AD79">
            <v>0</v>
          </cell>
          <cell r="AE79">
            <v>0</v>
          </cell>
          <cell r="AF79">
            <v>22.634</v>
          </cell>
          <cell r="AG79">
            <v>0</v>
          </cell>
          <cell r="AH79">
            <v>728.17299999999989</v>
          </cell>
        </row>
        <row r="81">
          <cell r="A81" t="str">
            <v>G</v>
          </cell>
          <cell r="B81" t="str">
            <v>INNOVATIVE ACTIVITITES</v>
          </cell>
        </row>
        <row r="83">
          <cell r="B83">
            <v>6.01</v>
          </cell>
          <cell r="C83" t="str">
            <v>ECCE</v>
          </cell>
          <cell r="D83">
            <v>15</v>
          </cell>
          <cell r="E83">
            <v>15</v>
          </cell>
          <cell r="F83">
            <v>15</v>
          </cell>
          <cell r="G83">
            <v>15</v>
          </cell>
          <cell r="H83">
            <v>15</v>
          </cell>
          <cell r="I83">
            <v>15</v>
          </cell>
          <cell r="J83">
            <v>15</v>
          </cell>
          <cell r="K83">
            <v>15</v>
          </cell>
          <cell r="L83">
            <v>15</v>
          </cell>
          <cell r="M83">
            <v>15</v>
          </cell>
          <cell r="N83">
            <v>15</v>
          </cell>
          <cell r="O83">
            <v>15</v>
          </cell>
          <cell r="P83">
            <v>15</v>
          </cell>
          <cell r="Q83">
            <v>15</v>
          </cell>
          <cell r="R83">
            <v>15</v>
          </cell>
          <cell r="S83">
            <v>15</v>
          </cell>
          <cell r="T83">
            <v>15</v>
          </cell>
          <cell r="U83">
            <v>15</v>
          </cell>
          <cell r="V83">
            <v>15</v>
          </cell>
          <cell r="W83">
            <v>15</v>
          </cell>
          <cell r="X83">
            <v>15</v>
          </cell>
          <cell r="Y83">
            <v>15</v>
          </cell>
          <cell r="Z83">
            <v>15</v>
          </cell>
          <cell r="AA83">
            <v>15</v>
          </cell>
          <cell r="AB83">
            <v>15</v>
          </cell>
          <cell r="AH83">
            <v>375</v>
          </cell>
        </row>
        <row r="84">
          <cell r="B84">
            <v>6.02</v>
          </cell>
          <cell r="C84" t="str">
            <v>Girls Education</v>
          </cell>
          <cell r="D84">
            <v>15</v>
          </cell>
          <cell r="E84">
            <v>15</v>
          </cell>
          <cell r="F84">
            <v>15</v>
          </cell>
          <cell r="G84">
            <v>15</v>
          </cell>
          <cell r="H84">
            <v>15</v>
          </cell>
          <cell r="I84">
            <v>15</v>
          </cell>
          <cell r="J84">
            <v>15</v>
          </cell>
          <cell r="K84">
            <v>15</v>
          </cell>
          <cell r="L84">
            <v>15</v>
          </cell>
          <cell r="M84">
            <v>15</v>
          </cell>
          <cell r="N84">
            <v>15</v>
          </cell>
          <cell r="O84">
            <v>15</v>
          </cell>
          <cell r="P84">
            <v>15</v>
          </cell>
          <cell r="Q84">
            <v>15</v>
          </cell>
          <cell r="R84">
            <v>15</v>
          </cell>
          <cell r="S84">
            <v>15</v>
          </cell>
          <cell r="T84">
            <v>15</v>
          </cell>
          <cell r="U84">
            <v>15</v>
          </cell>
          <cell r="V84">
            <v>15</v>
          </cell>
          <cell r="W84">
            <v>15</v>
          </cell>
          <cell r="X84">
            <v>15</v>
          </cell>
          <cell r="Y84">
            <v>15</v>
          </cell>
          <cell r="Z84">
            <v>15</v>
          </cell>
          <cell r="AA84">
            <v>15</v>
          </cell>
          <cell r="AB84">
            <v>15</v>
          </cell>
          <cell r="AH84">
            <v>375</v>
          </cell>
        </row>
        <row r="85">
          <cell r="B85">
            <v>6.03</v>
          </cell>
          <cell r="C85" t="str">
            <v>SC/ST</v>
          </cell>
          <cell r="D85">
            <v>5</v>
          </cell>
          <cell r="E85">
            <v>5</v>
          </cell>
          <cell r="F85">
            <v>5</v>
          </cell>
          <cell r="G85">
            <v>5</v>
          </cell>
          <cell r="H85">
            <v>5</v>
          </cell>
          <cell r="I85">
            <v>5</v>
          </cell>
          <cell r="J85">
            <v>5</v>
          </cell>
          <cell r="K85">
            <v>5</v>
          </cell>
          <cell r="L85">
            <v>5</v>
          </cell>
          <cell r="M85">
            <v>5</v>
          </cell>
          <cell r="N85">
            <v>5</v>
          </cell>
          <cell r="O85">
            <v>5</v>
          </cell>
          <cell r="P85">
            <v>5</v>
          </cell>
          <cell r="Q85">
            <v>5</v>
          </cell>
          <cell r="R85">
            <v>5</v>
          </cell>
          <cell r="S85">
            <v>5</v>
          </cell>
          <cell r="T85">
            <v>5</v>
          </cell>
          <cell r="U85">
            <v>5</v>
          </cell>
          <cell r="V85">
            <v>5</v>
          </cell>
          <cell r="W85">
            <v>5</v>
          </cell>
          <cell r="X85">
            <v>5</v>
          </cell>
          <cell r="Y85">
            <v>5</v>
          </cell>
          <cell r="Z85">
            <v>5</v>
          </cell>
          <cell r="AA85">
            <v>5</v>
          </cell>
          <cell r="AB85">
            <v>5</v>
          </cell>
          <cell r="AH85">
            <v>125</v>
          </cell>
        </row>
        <row r="86">
          <cell r="B86">
            <v>6.04</v>
          </cell>
          <cell r="C86" t="str">
            <v>Computer Education</v>
          </cell>
          <cell r="D86">
            <v>30</v>
          </cell>
          <cell r="E86">
            <v>30</v>
          </cell>
          <cell r="F86">
            <v>30</v>
          </cell>
          <cell r="G86">
            <v>30</v>
          </cell>
          <cell r="H86">
            <v>30</v>
          </cell>
          <cell r="I86">
            <v>30</v>
          </cell>
          <cell r="J86">
            <v>30</v>
          </cell>
          <cell r="K86">
            <v>30</v>
          </cell>
          <cell r="L86">
            <v>30</v>
          </cell>
          <cell r="M86">
            <v>30</v>
          </cell>
          <cell r="N86">
            <v>30</v>
          </cell>
          <cell r="O86">
            <v>30</v>
          </cell>
          <cell r="P86">
            <v>30</v>
          </cell>
          <cell r="Q86">
            <v>30</v>
          </cell>
          <cell r="R86">
            <v>30</v>
          </cell>
          <cell r="S86">
            <v>30</v>
          </cell>
          <cell r="T86">
            <v>30</v>
          </cell>
          <cell r="U86">
            <v>30</v>
          </cell>
          <cell r="V86">
            <v>30</v>
          </cell>
          <cell r="W86">
            <v>30</v>
          </cell>
          <cell r="X86">
            <v>30</v>
          </cell>
          <cell r="Y86">
            <v>30</v>
          </cell>
          <cell r="Z86">
            <v>30</v>
          </cell>
          <cell r="AA86">
            <v>30</v>
          </cell>
          <cell r="AB86">
            <v>30</v>
          </cell>
          <cell r="AH86">
            <v>750</v>
          </cell>
        </row>
        <row r="87">
          <cell r="B87">
            <v>6.05</v>
          </cell>
          <cell r="C87" t="str">
            <v>Others</v>
          </cell>
          <cell r="AH87">
            <v>0</v>
          </cell>
        </row>
        <row r="89">
          <cell r="C89" t="str">
            <v>SUB TOTAL of G</v>
          </cell>
          <cell r="D89">
            <v>65</v>
          </cell>
          <cell r="E89">
            <v>65</v>
          </cell>
          <cell r="F89">
            <v>65</v>
          </cell>
          <cell r="G89">
            <v>65</v>
          </cell>
          <cell r="H89">
            <v>65</v>
          </cell>
          <cell r="I89">
            <v>65</v>
          </cell>
          <cell r="J89">
            <v>65</v>
          </cell>
          <cell r="K89">
            <v>65</v>
          </cell>
          <cell r="L89">
            <v>65</v>
          </cell>
          <cell r="M89">
            <v>65</v>
          </cell>
          <cell r="N89">
            <v>65</v>
          </cell>
          <cell r="O89">
            <v>65</v>
          </cell>
          <cell r="P89">
            <v>65</v>
          </cell>
          <cell r="Q89">
            <v>65</v>
          </cell>
          <cell r="R89">
            <v>65</v>
          </cell>
          <cell r="S89">
            <v>65</v>
          </cell>
          <cell r="T89">
            <v>65</v>
          </cell>
          <cell r="U89">
            <v>65</v>
          </cell>
          <cell r="V89">
            <v>65</v>
          </cell>
          <cell r="W89">
            <v>65</v>
          </cell>
          <cell r="X89">
            <v>65</v>
          </cell>
          <cell r="Y89">
            <v>65</v>
          </cell>
          <cell r="Z89">
            <v>65</v>
          </cell>
          <cell r="AA89">
            <v>65</v>
          </cell>
          <cell r="AB89">
            <v>65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1625</v>
          </cell>
        </row>
        <row r="91">
          <cell r="A91" t="str">
            <v>H</v>
          </cell>
          <cell r="B91" t="str">
            <v>INTERVENTIONS FOR DISABLE CHILDREN</v>
          </cell>
        </row>
        <row r="93">
          <cell r="B93">
            <v>7.01</v>
          </cell>
          <cell r="C93" t="str">
            <v>Intervnetions for Disable Children</v>
          </cell>
          <cell r="D93">
            <v>46.932000000000002</v>
          </cell>
          <cell r="E93">
            <v>33.588000000000001</v>
          </cell>
          <cell r="F93">
            <v>31.332000000000001</v>
          </cell>
          <cell r="G93">
            <v>37.692</v>
          </cell>
          <cell r="H93">
            <v>34.5</v>
          </cell>
          <cell r="I93">
            <v>11.244</v>
          </cell>
          <cell r="J93">
            <v>41.148000000000003</v>
          </cell>
          <cell r="K93">
            <v>40.548000000000002</v>
          </cell>
          <cell r="L93">
            <v>57.948</v>
          </cell>
          <cell r="M93">
            <v>33.072000000000003</v>
          </cell>
          <cell r="N93">
            <v>15.624000000000001</v>
          </cell>
          <cell r="O93">
            <v>24.66</v>
          </cell>
          <cell r="P93">
            <v>26.244</v>
          </cell>
          <cell r="Q93">
            <v>8.7479999999999993</v>
          </cell>
          <cell r="R93">
            <v>42.24</v>
          </cell>
          <cell r="S93">
            <v>77.628</v>
          </cell>
          <cell r="T93">
            <v>44.628</v>
          </cell>
          <cell r="U93">
            <v>47.304000000000002</v>
          </cell>
          <cell r="V93">
            <v>47.988</v>
          </cell>
          <cell r="W93">
            <v>33.36</v>
          </cell>
          <cell r="X93">
            <v>49.932000000000002</v>
          </cell>
          <cell r="Y93">
            <v>38.052</v>
          </cell>
          <cell r="Z93">
            <v>45.216000000000001</v>
          </cell>
          <cell r="AA93">
            <v>6.8520000000000003</v>
          </cell>
          <cell r="AB93">
            <v>8.4239999999999995</v>
          </cell>
          <cell r="AC93">
            <v>26.34</v>
          </cell>
          <cell r="AD93">
            <v>6.4560000000000004</v>
          </cell>
          <cell r="AE93">
            <v>8.3520000000000003</v>
          </cell>
          <cell r="AF93">
            <v>7.7759999999999998</v>
          </cell>
          <cell r="AH93">
            <v>933.82799999999997</v>
          </cell>
        </row>
        <row r="95">
          <cell r="C95" t="str">
            <v>SUB TOTAL of H</v>
          </cell>
          <cell r="D95">
            <v>46.932000000000002</v>
          </cell>
          <cell r="E95">
            <v>33.588000000000001</v>
          </cell>
          <cell r="F95">
            <v>31.332000000000001</v>
          </cell>
          <cell r="G95">
            <v>37.692</v>
          </cell>
          <cell r="H95">
            <v>34.5</v>
          </cell>
          <cell r="I95">
            <v>11.244</v>
          </cell>
          <cell r="J95">
            <v>41.148000000000003</v>
          </cell>
          <cell r="K95">
            <v>40.548000000000002</v>
          </cell>
          <cell r="L95">
            <v>57.948</v>
          </cell>
          <cell r="M95">
            <v>33.072000000000003</v>
          </cell>
          <cell r="N95">
            <v>15.624000000000001</v>
          </cell>
          <cell r="O95">
            <v>24.66</v>
          </cell>
          <cell r="P95">
            <v>26.244</v>
          </cell>
          <cell r="Q95">
            <v>8.7479999999999993</v>
          </cell>
          <cell r="R95">
            <v>42.24</v>
          </cell>
          <cell r="S95">
            <v>77.628</v>
          </cell>
          <cell r="T95">
            <v>44.628</v>
          </cell>
          <cell r="U95">
            <v>47.304000000000002</v>
          </cell>
          <cell r="V95">
            <v>47.988</v>
          </cell>
          <cell r="W95">
            <v>33.36</v>
          </cell>
          <cell r="X95">
            <v>49.932000000000002</v>
          </cell>
          <cell r="Y95">
            <v>38.052</v>
          </cell>
          <cell r="Z95">
            <v>45.216000000000001</v>
          </cell>
          <cell r="AA95">
            <v>6.8520000000000003</v>
          </cell>
          <cell r="AB95">
            <v>8.4239999999999995</v>
          </cell>
          <cell r="AC95">
            <v>26.34</v>
          </cell>
          <cell r="AD95">
            <v>6.4560000000000004</v>
          </cell>
          <cell r="AE95">
            <v>8.3520000000000003</v>
          </cell>
          <cell r="AF95">
            <v>7.7759999999999998</v>
          </cell>
          <cell r="AG95">
            <v>0</v>
          </cell>
          <cell r="AH95">
            <v>933.82799999999997</v>
          </cell>
        </row>
        <row r="97">
          <cell r="A97" t="str">
            <v>I</v>
          </cell>
          <cell r="B97" t="str">
            <v>MAINTENANCE GRANT</v>
          </cell>
        </row>
        <row r="99">
          <cell r="B99">
            <v>8.01</v>
          </cell>
          <cell r="C99" t="str">
            <v>School Maintenance Grant Primary</v>
          </cell>
          <cell r="D99">
            <v>44.75</v>
          </cell>
          <cell r="E99">
            <v>49.4</v>
          </cell>
          <cell r="F99">
            <v>41.9</v>
          </cell>
          <cell r="G99">
            <v>66.05</v>
          </cell>
          <cell r="H99">
            <v>91.4</v>
          </cell>
          <cell r="I99">
            <v>38.35</v>
          </cell>
          <cell r="J99">
            <v>114.15</v>
          </cell>
          <cell r="K99">
            <v>53.25</v>
          </cell>
          <cell r="L99">
            <v>85.6</v>
          </cell>
          <cell r="M99">
            <v>39.6</v>
          </cell>
          <cell r="N99">
            <v>52</v>
          </cell>
          <cell r="O99">
            <v>47.65</v>
          </cell>
          <cell r="P99">
            <v>32.65</v>
          </cell>
          <cell r="Q99">
            <v>34.700000000000003</v>
          </cell>
          <cell r="R99">
            <v>57.45</v>
          </cell>
          <cell r="S99">
            <v>109.55</v>
          </cell>
          <cell r="T99">
            <v>122.05</v>
          </cell>
          <cell r="U99">
            <v>71.099999999999994</v>
          </cell>
          <cell r="V99">
            <v>64.150000000000006</v>
          </cell>
          <cell r="W99">
            <v>77.2</v>
          </cell>
          <cell r="X99">
            <v>47.65</v>
          </cell>
          <cell r="Y99">
            <v>115.05</v>
          </cell>
          <cell r="Z99">
            <v>77.349999999999994</v>
          </cell>
          <cell r="AA99">
            <v>15.2</v>
          </cell>
          <cell r="AB99">
            <v>19.95</v>
          </cell>
          <cell r="AC99">
            <v>26.95</v>
          </cell>
          <cell r="AD99">
            <v>5.2</v>
          </cell>
          <cell r="AE99">
            <v>6.15</v>
          </cell>
          <cell r="AF99">
            <v>13.75</v>
          </cell>
          <cell r="AH99">
            <v>1620.2000000000003</v>
          </cell>
        </row>
        <row r="100">
          <cell r="B100">
            <v>8.02</v>
          </cell>
          <cell r="C100" t="str">
            <v>School Maintenance Grant Upper Primary</v>
          </cell>
          <cell r="D100">
            <v>42.55</v>
          </cell>
          <cell r="E100">
            <v>41.7</v>
          </cell>
          <cell r="F100">
            <v>32.200000000000003</v>
          </cell>
          <cell r="G100">
            <v>61.85</v>
          </cell>
          <cell r="H100">
            <v>40.85</v>
          </cell>
          <cell r="I100">
            <v>25.2</v>
          </cell>
          <cell r="J100">
            <v>41.85</v>
          </cell>
          <cell r="K100">
            <v>38.799999999999997</v>
          </cell>
          <cell r="L100">
            <v>48.75</v>
          </cell>
          <cell r="M100">
            <v>36.299999999999997</v>
          </cell>
          <cell r="N100">
            <v>24.8</v>
          </cell>
          <cell r="O100">
            <v>34.549999999999997</v>
          </cell>
          <cell r="P100">
            <v>25.95</v>
          </cell>
          <cell r="Q100">
            <v>20.350000000000001</v>
          </cell>
          <cell r="R100">
            <v>54.7</v>
          </cell>
          <cell r="S100">
            <v>57.25</v>
          </cell>
          <cell r="T100">
            <v>61.8</v>
          </cell>
          <cell r="U100">
            <v>60.05</v>
          </cell>
          <cell r="V100">
            <v>54.15</v>
          </cell>
          <cell r="W100">
            <v>64.25</v>
          </cell>
          <cell r="X100">
            <v>42.6</v>
          </cell>
          <cell r="Y100">
            <v>59.05</v>
          </cell>
          <cell r="Z100">
            <v>32.549999999999997</v>
          </cell>
          <cell r="AA100">
            <v>11.3</v>
          </cell>
          <cell r="AB100">
            <v>5.65</v>
          </cell>
          <cell r="AC100">
            <v>15.8</v>
          </cell>
          <cell r="AD100">
            <v>3.85</v>
          </cell>
          <cell r="AE100">
            <v>5.95</v>
          </cell>
          <cell r="AF100">
            <v>12.9</v>
          </cell>
          <cell r="AH100">
            <v>1057.55</v>
          </cell>
        </row>
        <row r="102">
          <cell r="C102" t="str">
            <v>SUB TOTAL of I</v>
          </cell>
          <cell r="D102">
            <v>87.3</v>
          </cell>
          <cell r="E102">
            <v>91.1</v>
          </cell>
          <cell r="F102">
            <v>74.099999999999994</v>
          </cell>
          <cell r="G102">
            <v>127.9</v>
          </cell>
          <cell r="H102">
            <v>132.25</v>
          </cell>
          <cell r="I102">
            <v>63.55</v>
          </cell>
          <cell r="J102">
            <v>156</v>
          </cell>
          <cell r="K102">
            <v>92.05</v>
          </cell>
          <cell r="L102">
            <v>134.35</v>
          </cell>
          <cell r="M102">
            <v>75.900000000000006</v>
          </cell>
          <cell r="N102">
            <v>76.8</v>
          </cell>
          <cell r="O102">
            <v>82.199999999999989</v>
          </cell>
          <cell r="P102">
            <v>58.599999999999994</v>
          </cell>
          <cell r="Q102">
            <v>55.050000000000004</v>
          </cell>
          <cell r="R102">
            <v>112.15</v>
          </cell>
          <cell r="S102">
            <v>166.8</v>
          </cell>
          <cell r="T102">
            <v>183.85</v>
          </cell>
          <cell r="U102">
            <v>131.14999999999998</v>
          </cell>
          <cell r="V102">
            <v>118.30000000000001</v>
          </cell>
          <cell r="W102">
            <v>141.44999999999999</v>
          </cell>
          <cell r="X102">
            <v>90.25</v>
          </cell>
          <cell r="Y102">
            <v>174.1</v>
          </cell>
          <cell r="Z102">
            <v>109.89999999999999</v>
          </cell>
          <cell r="AA102">
            <v>26.5</v>
          </cell>
          <cell r="AB102">
            <v>25.6</v>
          </cell>
          <cell r="AC102">
            <v>42.75</v>
          </cell>
          <cell r="AD102">
            <v>9.0500000000000007</v>
          </cell>
          <cell r="AE102">
            <v>12.100000000000001</v>
          </cell>
          <cell r="AF102">
            <v>26.65</v>
          </cell>
          <cell r="AG102">
            <v>0</v>
          </cell>
          <cell r="AH102">
            <v>2677.75</v>
          </cell>
        </row>
        <row r="104">
          <cell r="A104" t="str">
            <v>J</v>
          </cell>
          <cell r="B104" t="str">
            <v>MANAGEMENT &amp; MIS</v>
          </cell>
        </row>
        <row r="105">
          <cell r="AH105">
            <v>0</v>
          </cell>
        </row>
        <row r="106">
          <cell r="C106" t="str">
            <v>MIS</v>
          </cell>
          <cell r="AH106">
            <v>0</v>
          </cell>
        </row>
        <row r="107">
          <cell r="B107">
            <v>9.01</v>
          </cell>
          <cell r="C107" t="str">
            <v>Maintenance of Equipments</v>
          </cell>
          <cell r="D107">
            <v>0.2</v>
          </cell>
          <cell r="E107">
            <v>0.2</v>
          </cell>
          <cell r="F107">
            <v>0.2</v>
          </cell>
          <cell r="G107">
            <v>0.2</v>
          </cell>
          <cell r="H107">
            <v>0.2</v>
          </cell>
          <cell r="I107">
            <v>0.2</v>
          </cell>
          <cell r="J107">
            <v>0.2</v>
          </cell>
          <cell r="K107">
            <v>0.2</v>
          </cell>
          <cell r="L107">
            <v>0.2</v>
          </cell>
          <cell r="M107">
            <v>0.2</v>
          </cell>
          <cell r="N107">
            <v>0.2</v>
          </cell>
          <cell r="O107">
            <v>0.2</v>
          </cell>
          <cell r="P107">
            <v>0.2</v>
          </cell>
          <cell r="Q107">
            <v>0.2</v>
          </cell>
          <cell r="R107">
            <v>0.2</v>
          </cell>
          <cell r="S107">
            <v>0.2</v>
          </cell>
          <cell r="T107">
            <v>0.2</v>
          </cell>
          <cell r="U107">
            <v>0.2</v>
          </cell>
          <cell r="V107">
            <v>0.2</v>
          </cell>
          <cell r="W107">
            <v>0.2</v>
          </cell>
          <cell r="X107">
            <v>0.2</v>
          </cell>
          <cell r="Y107">
            <v>0.2</v>
          </cell>
          <cell r="Z107">
            <v>0.2</v>
          </cell>
          <cell r="AA107">
            <v>0.2</v>
          </cell>
          <cell r="AB107">
            <v>0.2</v>
          </cell>
          <cell r="AH107">
            <v>5.0000000000000018</v>
          </cell>
        </row>
        <row r="108">
          <cell r="B108">
            <v>9.02</v>
          </cell>
          <cell r="C108" t="str">
            <v>Consumables</v>
          </cell>
          <cell r="D108">
            <v>0.3</v>
          </cell>
          <cell r="E108">
            <v>0.3</v>
          </cell>
          <cell r="F108">
            <v>0.3</v>
          </cell>
          <cell r="G108">
            <v>0.3</v>
          </cell>
          <cell r="H108">
            <v>0.3</v>
          </cell>
          <cell r="I108">
            <v>0.3</v>
          </cell>
          <cell r="J108">
            <v>0.3</v>
          </cell>
          <cell r="K108">
            <v>0.3</v>
          </cell>
          <cell r="L108">
            <v>0.3</v>
          </cell>
          <cell r="M108">
            <v>0.3</v>
          </cell>
          <cell r="N108">
            <v>0.3</v>
          </cell>
          <cell r="O108">
            <v>0.3</v>
          </cell>
          <cell r="P108">
            <v>0.3</v>
          </cell>
          <cell r="Q108">
            <v>0.3</v>
          </cell>
          <cell r="R108">
            <v>0.3</v>
          </cell>
          <cell r="S108">
            <v>0.3</v>
          </cell>
          <cell r="T108">
            <v>0.3</v>
          </cell>
          <cell r="U108">
            <v>0.3</v>
          </cell>
          <cell r="V108">
            <v>0.3</v>
          </cell>
          <cell r="W108">
            <v>0.3</v>
          </cell>
          <cell r="X108">
            <v>0.3</v>
          </cell>
          <cell r="Y108">
            <v>0.3</v>
          </cell>
          <cell r="Z108">
            <v>0.3</v>
          </cell>
          <cell r="AA108">
            <v>0.3</v>
          </cell>
          <cell r="AB108">
            <v>0.3</v>
          </cell>
          <cell r="AH108">
            <v>7.4999999999999973</v>
          </cell>
        </row>
        <row r="109">
          <cell r="B109">
            <v>9.0299999999999994</v>
          </cell>
          <cell r="C109" t="str">
            <v>EMIS Training</v>
          </cell>
          <cell r="D109">
            <v>0.22</v>
          </cell>
          <cell r="E109">
            <v>0.18</v>
          </cell>
          <cell r="F109">
            <v>0.14000000000000001</v>
          </cell>
          <cell r="G109">
            <v>0.28000000000000003</v>
          </cell>
          <cell r="H109">
            <v>0.28000000000000003</v>
          </cell>
          <cell r="I109">
            <v>0.1</v>
          </cell>
          <cell r="J109">
            <v>0.24</v>
          </cell>
          <cell r="K109">
            <v>0.16</v>
          </cell>
          <cell r="L109">
            <v>0.2</v>
          </cell>
          <cell r="M109">
            <v>0.22</v>
          </cell>
          <cell r="N109">
            <v>0.1</v>
          </cell>
          <cell r="O109">
            <v>0.16</v>
          </cell>
          <cell r="P109">
            <v>0.08</v>
          </cell>
          <cell r="Q109">
            <v>0.08</v>
          </cell>
          <cell r="R109">
            <v>0.22</v>
          </cell>
          <cell r="S109">
            <v>0.24</v>
          </cell>
          <cell r="T109">
            <v>0.26</v>
          </cell>
          <cell r="U109">
            <v>0.2</v>
          </cell>
          <cell r="V109">
            <v>0.28000000000000003</v>
          </cell>
          <cell r="W109">
            <v>0.2</v>
          </cell>
          <cell r="X109">
            <v>0.2</v>
          </cell>
          <cell r="Y109">
            <v>0.22</v>
          </cell>
          <cell r="Z109">
            <v>0.14000000000000001</v>
          </cell>
          <cell r="AA109">
            <v>0.06</v>
          </cell>
          <cell r="AB109">
            <v>0.02</v>
          </cell>
          <cell r="AH109">
            <v>4.4799999999999995</v>
          </cell>
        </row>
        <row r="110">
          <cell r="C110" t="str">
            <v>Management -  DPO</v>
          </cell>
          <cell r="AH110">
            <v>0</v>
          </cell>
        </row>
        <row r="111">
          <cell r="B111">
            <v>9.0399999999999991</v>
          </cell>
          <cell r="C111" t="str">
            <v>Block Accountant</v>
          </cell>
          <cell r="D111">
            <v>7.92</v>
          </cell>
          <cell r="E111">
            <v>6.48</v>
          </cell>
          <cell r="F111">
            <v>5.04</v>
          </cell>
          <cell r="G111">
            <v>10.08</v>
          </cell>
          <cell r="H111">
            <v>10.08</v>
          </cell>
          <cell r="I111">
            <v>3.6</v>
          </cell>
          <cell r="J111">
            <v>8.64</v>
          </cell>
          <cell r="K111">
            <v>5.76</v>
          </cell>
          <cell r="L111">
            <v>7.2</v>
          </cell>
          <cell r="M111">
            <v>7.92</v>
          </cell>
          <cell r="N111">
            <v>3.6</v>
          </cell>
          <cell r="O111">
            <v>5.76</v>
          </cell>
          <cell r="P111">
            <v>2.88</v>
          </cell>
          <cell r="Q111">
            <v>2.88</v>
          </cell>
          <cell r="R111">
            <v>7.92</v>
          </cell>
          <cell r="S111">
            <v>8.64</v>
          </cell>
          <cell r="T111">
            <v>9.36</v>
          </cell>
          <cell r="U111">
            <v>7.2</v>
          </cell>
          <cell r="V111">
            <v>10.08</v>
          </cell>
          <cell r="W111">
            <v>7.2</v>
          </cell>
          <cell r="X111">
            <v>7.2</v>
          </cell>
          <cell r="Y111">
            <v>7.92</v>
          </cell>
          <cell r="Z111">
            <v>5.04</v>
          </cell>
          <cell r="AA111">
            <v>2.16</v>
          </cell>
          <cell r="AB111">
            <v>0.72</v>
          </cell>
          <cell r="AH111">
            <v>161.27999999999994</v>
          </cell>
        </row>
        <row r="112">
          <cell r="B112">
            <v>9.0500000000000007</v>
          </cell>
          <cell r="C112" t="str">
            <v>Salary of Peon – Sweeper - BRC</v>
          </cell>
          <cell r="D112">
            <v>3.3</v>
          </cell>
          <cell r="E112">
            <v>2.7</v>
          </cell>
          <cell r="F112">
            <v>2.1</v>
          </cell>
          <cell r="G112">
            <v>4.2</v>
          </cell>
          <cell r="H112">
            <v>4.2</v>
          </cell>
          <cell r="I112">
            <v>1.5</v>
          </cell>
          <cell r="J112">
            <v>3.6</v>
          </cell>
          <cell r="K112">
            <v>2.4</v>
          </cell>
          <cell r="L112">
            <v>3</v>
          </cell>
          <cell r="M112">
            <v>3.3</v>
          </cell>
          <cell r="N112">
            <v>1.5</v>
          </cell>
          <cell r="O112">
            <v>2.4</v>
          </cell>
          <cell r="P112">
            <v>1.2</v>
          </cell>
          <cell r="Q112">
            <v>1.2</v>
          </cell>
          <cell r="R112">
            <v>3.3</v>
          </cell>
          <cell r="S112">
            <v>3.6</v>
          </cell>
          <cell r="T112">
            <v>3.9</v>
          </cell>
          <cell r="U112">
            <v>3</v>
          </cell>
          <cell r="V112">
            <v>4.2</v>
          </cell>
          <cell r="W112">
            <v>3</v>
          </cell>
          <cell r="X112">
            <v>3</v>
          </cell>
          <cell r="Y112">
            <v>3.3</v>
          </cell>
          <cell r="Z112">
            <v>2.1</v>
          </cell>
          <cell r="AA112">
            <v>0.9</v>
          </cell>
          <cell r="AB112">
            <v>0.3</v>
          </cell>
          <cell r="AH112">
            <v>67.2</v>
          </cell>
        </row>
        <row r="113">
          <cell r="B113">
            <v>9.06</v>
          </cell>
          <cell r="C113" t="str">
            <v>Maintenance of Equipments</v>
          </cell>
          <cell r="D113">
            <v>1.1000000000000001</v>
          </cell>
          <cell r="E113">
            <v>0.9</v>
          </cell>
          <cell r="F113">
            <v>0.7</v>
          </cell>
          <cell r="G113">
            <v>1.4</v>
          </cell>
          <cell r="H113">
            <v>1.4</v>
          </cell>
          <cell r="I113">
            <v>0.5</v>
          </cell>
          <cell r="J113">
            <v>1.2</v>
          </cell>
          <cell r="K113">
            <v>0.8</v>
          </cell>
          <cell r="L113">
            <v>1</v>
          </cell>
          <cell r="M113">
            <v>1.1000000000000001</v>
          </cell>
          <cell r="N113">
            <v>0.5</v>
          </cell>
          <cell r="O113">
            <v>0.8</v>
          </cell>
          <cell r="P113">
            <v>0.4</v>
          </cell>
          <cell r="Q113">
            <v>0.4</v>
          </cell>
          <cell r="R113">
            <v>1.1000000000000001</v>
          </cell>
          <cell r="S113">
            <v>1.2</v>
          </cell>
          <cell r="T113">
            <v>1.3</v>
          </cell>
          <cell r="U113">
            <v>1</v>
          </cell>
          <cell r="V113">
            <v>1.4</v>
          </cell>
          <cell r="W113">
            <v>1</v>
          </cell>
          <cell r="X113">
            <v>1</v>
          </cell>
          <cell r="Y113">
            <v>1.1000000000000001</v>
          </cell>
          <cell r="Z113">
            <v>0.7</v>
          </cell>
          <cell r="AA113">
            <v>0.3</v>
          </cell>
          <cell r="AB113">
            <v>0.1</v>
          </cell>
          <cell r="AH113">
            <v>22.400000000000002</v>
          </cell>
        </row>
        <row r="114">
          <cell r="B114">
            <v>9.07</v>
          </cell>
          <cell r="C114" t="str">
            <v>Salary of Officers</v>
          </cell>
          <cell r="D114">
            <v>5.04</v>
          </cell>
          <cell r="E114">
            <v>5.04</v>
          </cell>
          <cell r="F114">
            <v>5.04</v>
          </cell>
          <cell r="G114">
            <v>5.04</v>
          </cell>
          <cell r="H114">
            <v>5.04</v>
          </cell>
          <cell r="I114">
            <v>5.04</v>
          </cell>
          <cell r="J114">
            <v>5.04</v>
          </cell>
          <cell r="K114">
            <v>5.04</v>
          </cell>
          <cell r="L114">
            <v>5.04</v>
          </cell>
          <cell r="M114">
            <v>5.04</v>
          </cell>
          <cell r="N114">
            <v>5.04</v>
          </cell>
          <cell r="O114">
            <v>5.04</v>
          </cell>
          <cell r="P114">
            <v>5.04</v>
          </cell>
          <cell r="Q114">
            <v>5.04</v>
          </cell>
          <cell r="R114">
            <v>5.04</v>
          </cell>
          <cell r="S114">
            <v>5.04</v>
          </cell>
          <cell r="T114">
            <v>5.04</v>
          </cell>
          <cell r="U114">
            <v>5.04</v>
          </cell>
          <cell r="V114">
            <v>5.04</v>
          </cell>
          <cell r="W114">
            <v>5.04</v>
          </cell>
          <cell r="X114">
            <v>5.04</v>
          </cell>
          <cell r="Y114">
            <v>5.04</v>
          </cell>
          <cell r="Z114">
            <v>5.04</v>
          </cell>
          <cell r="AA114">
            <v>5.04</v>
          </cell>
          <cell r="AB114">
            <v>5.04</v>
          </cell>
          <cell r="AH114">
            <v>126.00000000000007</v>
          </cell>
        </row>
        <row r="115">
          <cell r="B115">
            <v>9.0800000000000054</v>
          </cell>
          <cell r="C115" t="str">
            <v>Salary of TRP</v>
          </cell>
          <cell r="D115">
            <v>15.12</v>
          </cell>
          <cell r="E115">
            <v>6.48</v>
          </cell>
          <cell r="F115">
            <v>5.04</v>
          </cell>
          <cell r="G115">
            <v>12.24</v>
          </cell>
          <cell r="H115">
            <v>10.08</v>
          </cell>
          <cell r="I115">
            <v>4.32</v>
          </cell>
          <cell r="J115">
            <v>15.84</v>
          </cell>
          <cell r="K115">
            <v>7.2</v>
          </cell>
          <cell r="L115">
            <v>9.36</v>
          </cell>
          <cell r="M115">
            <v>7.92</v>
          </cell>
          <cell r="N115">
            <v>5.76</v>
          </cell>
          <cell r="O115">
            <v>7.2</v>
          </cell>
          <cell r="P115">
            <v>3.6</v>
          </cell>
          <cell r="Q115">
            <v>2.88</v>
          </cell>
          <cell r="R115">
            <v>10.8</v>
          </cell>
          <cell r="S115">
            <v>15.84</v>
          </cell>
          <cell r="T115">
            <v>10.08</v>
          </cell>
          <cell r="U115">
            <v>15.12</v>
          </cell>
          <cell r="V115">
            <v>15.84</v>
          </cell>
          <cell r="W115">
            <v>7.2</v>
          </cell>
          <cell r="X115">
            <v>15.84</v>
          </cell>
          <cell r="Y115">
            <v>10.8</v>
          </cell>
          <cell r="Z115">
            <v>10.8</v>
          </cell>
          <cell r="AA115">
            <v>2.88</v>
          </cell>
          <cell r="AB115">
            <v>2.16</v>
          </cell>
          <cell r="AH115">
            <v>230.40000000000003</v>
          </cell>
        </row>
        <row r="116">
          <cell r="B116">
            <v>9.090000000000007</v>
          </cell>
          <cell r="C116" t="str">
            <v>Salary of Staff</v>
          </cell>
          <cell r="D116">
            <v>2</v>
          </cell>
          <cell r="E116">
            <v>2</v>
          </cell>
          <cell r="F116">
            <v>2</v>
          </cell>
          <cell r="G116">
            <v>2</v>
          </cell>
          <cell r="H116">
            <v>2</v>
          </cell>
          <cell r="I116">
            <v>2</v>
          </cell>
          <cell r="J116">
            <v>2</v>
          </cell>
          <cell r="K116">
            <v>2</v>
          </cell>
          <cell r="L116">
            <v>2</v>
          </cell>
          <cell r="M116">
            <v>2</v>
          </cell>
          <cell r="N116">
            <v>2</v>
          </cell>
          <cell r="O116">
            <v>2</v>
          </cell>
          <cell r="P116">
            <v>2</v>
          </cell>
          <cell r="Q116">
            <v>2</v>
          </cell>
          <cell r="R116">
            <v>2</v>
          </cell>
          <cell r="S116">
            <v>2</v>
          </cell>
          <cell r="T116">
            <v>2</v>
          </cell>
          <cell r="U116">
            <v>2</v>
          </cell>
          <cell r="V116">
            <v>2</v>
          </cell>
          <cell r="W116">
            <v>2</v>
          </cell>
          <cell r="X116">
            <v>2</v>
          </cell>
          <cell r="Y116">
            <v>2</v>
          </cell>
          <cell r="Z116">
            <v>2</v>
          </cell>
          <cell r="AA116">
            <v>2</v>
          </cell>
          <cell r="AB116">
            <v>2</v>
          </cell>
          <cell r="AH116">
            <v>50</v>
          </cell>
        </row>
        <row r="117">
          <cell r="B117">
            <v>9.1000000000000085</v>
          </cell>
          <cell r="C117" t="str">
            <v>Salary of Peon – Sweeper</v>
          </cell>
          <cell r="D117">
            <v>0.6</v>
          </cell>
          <cell r="E117">
            <v>0.6</v>
          </cell>
          <cell r="F117">
            <v>0.6</v>
          </cell>
          <cell r="G117">
            <v>0.6</v>
          </cell>
          <cell r="H117">
            <v>0.6</v>
          </cell>
          <cell r="I117">
            <v>0.6</v>
          </cell>
          <cell r="J117">
            <v>0.6</v>
          </cell>
          <cell r="K117">
            <v>0.6</v>
          </cell>
          <cell r="L117">
            <v>0.6</v>
          </cell>
          <cell r="M117">
            <v>0.6</v>
          </cell>
          <cell r="N117">
            <v>0.6</v>
          </cell>
          <cell r="O117">
            <v>0.6</v>
          </cell>
          <cell r="P117">
            <v>0.6</v>
          </cell>
          <cell r="Q117">
            <v>0.6</v>
          </cell>
          <cell r="R117">
            <v>0.6</v>
          </cell>
          <cell r="S117">
            <v>0.6</v>
          </cell>
          <cell r="T117">
            <v>0.6</v>
          </cell>
          <cell r="U117">
            <v>0.6</v>
          </cell>
          <cell r="V117">
            <v>0.6</v>
          </cell>
          <cell r="W117">
            <v>0.6</v>
          </cell>
          <cell r="X117">
            <v>0.6</v>
          </cell>
          <cell r="Y117">
            <v>0.6</v>
          </cell>
          <cell r="Z117">
            <v>0.6</v>
          </cell>
          <cell r="AA117">
            <v>0.6</v>
          </cell>
          <cell r="AB117">
            <v>0.6</v>
          </cell>
          <cell r="AH117">
            <v>14.999999999999995</v>
          </cell>
        </row>
        <row r="118">
          <cell r="B118">
            <v>9.1100000000000101</v>
          </cell>
          <cell r="C118" t="str">
            <v>Rent of DPO</v>
          </cell>
          <cell r="D118">
            <v>0.6</v>
          </cell>
          <cell r="E118">
            <v>0.6</v>
          </cell>
          <cell r="F118">
            <v>0.6</v>
          </cell>
          <cell r="G118">
            <v>0.6</v>
          </cell>
          <cell r="H118">
            <v>0.6</v>
          </cell>
          <cell r="I118">
            <v>0.6</v>
          </cell>
          <cell r="J118">
            <v>0.6</v>
          </cell>
          <cell r="K118">
            <v>0.6</v>
          </cell>
          <cell r="L118">
            <v>0.6</v>
          </cell>
          <cell r="M118">
            <v>0.6</v>
          </cell>
          <cell r="N118">
            <v>0.6</v>
          </cell>
          <cell r="O118">
            <v>0.6</v>
          </cell>
          <cell r="P118">
            <v>0.6</v>
          </cell>
          <cell r="Q118">
            <v>0.6</v>
          </cell>
          <cell r="R118">
            <v>0.6</v>
          </cell>
          <cell r="S118">
            <v>0.6</v>
          </cell>
          <cell r="T118">
            <v>0.6</v>
          </cell>
          <cell r="U118">
            <v>0.6</v>
          </cell>
          <cell r="V118">
            <v>0.6</v>
          </cell>
          <cell r="W118">
            <v>0.6</v>
          </cell>
          <cell r="X118">
            <v>0.6</v>
          </cell>
          <cell r="Y118">
            <v>0.6</v>
          </cell>
          <cell r="Z118">
            <v>0.6</v>
          </cell>
          <cell r="AB118">
            <v>0.6</v>
          </cell>
          <cell r="AH118">
            <v>14.399999999999995</v>
          </cell>
        </row>
        <row r="119">
          <cell r="B119">
            <v>9.1200000000000117</v>
          </cell>
          <cell r="C119" t="str">
            <v>Consumable</v>
          </cell>
          <cell r="D119">
            <v>0.5</v>
          </cell>
          <cell r="E119">
            <v>0.5</v>
          </cell>
          <cell r="F119">
            <v>0.5</v>
          </cell>
          <cell r="G119">
            <v>0.5</v>
          </cell>
          <cell r="H119">
            <v>0.5</v>
          </cell>
          <cell r="I119">
            <v>0.5</v>
          </cell>
          <cell r="J119">
            <v>0.5</v>
          </cell>
          <cell r="K119">
            <v>0.5</v>
          </cell>
          <cell r="L119">
            <v>0.5</v>
          </cell>
          <cell r="M119">
            <v>0.5</v>
          </cell>
          <cell r="N119">
            <v>0.5</v>
          </cell>
          <cell r="O119">
            <v>0.5</v>
          </cell>
          <cell r="P119">
            <v>0.5</v>
          </cell>
          <cell r="Q119">
            <v>0.5</v>
          </cell>
          <cell r="R119">
            <v>0.5</v>
          </cell>
          <cell r="S119">
            <v>0.5</v>
          </cell>
          <cell r="T119">
            <v>0.25</v>
          </cell>
          <cell r="U119">
            <v>0.5</v>
          </cell>
          <cell r="V119">
            <v>0.5</v>
          </cell>
          <cell r="W119">
            <v>0.25</v>
          </cell>
          <cell r="X119">
            <v>0.25</v>
          </cell>
          <cell r="Y119">
            <v>0.5</v>
          </cell>
          <cell r="Z119">
            <v>0.5</v>
          </cell>
          <cell r="AA119">
            <v>0.25</v>
          </cell>
          <cell r="AB119">
            <v>0.35</v>
          </cell>
          <cell r="AH119">
            <v>11.35</v>
          </cell>
        </row>
        <row r="120">
          <cell r="B120">
            <v>9.1300000000000132</v>
          </cell>
          <cell r="C120" t="str">
            <v>Stationary</v>
          </cell>
          <cell r="D120">
            <v>0.5</v>
          </cell>
          <cell r="E120">
            <v>0.5</v>
          </cell>
          <cell r="F120">
            <v>0.5</v>
          </cell>
          <cell r="G120">
            <v>0.5</v>
          </cell>
          <cell r="H120">
            <v>0.5</v>
          </cell>
          <cell r="I120">
            <v>0.5</v>
          </cell>
          <cell r="J120">
            <v>0.5</v>
          </cell>
          <cell r="K120">
            <v>0.5</v>
          </cell>
          <cell r="L120">
            <v>0.5</v>
          </cell>
          <cell r="M120">
            <v>0.5</v>
          </cell>
          <cell r="N120">
            <v>0.5</v>
          </cell>
          <cell r="O120">
            <v>0.5</v>
          </cell>
          <cell r="P120">
            <v>0.5</v>
          </cell>
          <cell r="Q120">
            <v>0.5</v>
          </cell>
          <cell r="R120">
            <v>0.5</v>
          </cell>
          <cell r="S120">
            <v>0.5</v>
          </cell>
          <cell r="T120">
            <v>0.25</v>
          </cell>
          <cell r="U120">
            <v>0.5</v>
          </cell>
          <cell r="V120">
            <v>0.5</v>
          </cell>
          <cell r="W120">
            <v>0.25</v>
          </cell>
          <cell r="X120">
            <v>0.25</v>
          </cell>
          <cell r="Y120">
            <v>0.5</v>
          </cell>
          <cell r="Z120">
            <v>0.5</v>
          </cell>
          <cell r="AA120">
            <v>0.3</v>
          </cell>
          <cell r="AB120">
            <v>0.35</v>
          </cell>
          <cell r="AH120">
            <v>11.4</v>
          </cell>
        </row>
        <row r="121">
          <cell r="B121">
            <v>9.1400000000000148</v>
          </cell>
          <cell r="C121" t="str">
            <v>Water / Electricity / Telephone</v>
          </cell>
          <cell r="D121">
            <v>0.6</v>
          </cell>
          <cell r="E121">
            <v>0.6</v>
          </cell>
          <cell r="F121">
            <v>0.6</v>
          </cell>
          <cell r="G121">
            <v>0.6</v>
          </cell>
          <cell r="H121">
            <v>0.6</v>
          </cell>
          <cell r="I121">
            <v>0.6</v>
          </cell>
          <cell r="J121">
            <v>0.6</v>
          </cell>
          <cell r="K121">
            <v>0.6</v>
          </cell>
          <cell r="L121">
            <v>0.6</v>
          </cell>
          <cell r="M121">
            <v>0.6</v>
          </cell>
          <cell r="N121">
            <v>0.6</v>
          </cell>
          <cell r="O121">
            <v>0.6</v>
          </cell>
          <cell r="P121">
            <v>0.6</v>
          </cell>
          <cell r="Q121">
            <v>0.6</v>
          </cell>
          <cell r="R121">
            <v>0.6</v>
          </cell>
          <cell r="S121">
            <v>0.6</v>
          </cell>
          <cell r="T121">
            <v>0.3</v>
          </cell>
          <cell r="U121">
            <v>0.6</v>
          </cell>
          <cell r="V121">
            <v>0.6</v>
          </cell>
          <cell r="W121">
            <v>0.3</v>
          </cell>
          <cell r="X121">
            <v>0.3</v>
          </cell>
          <cell r="Y121">
            <v>0.6</v>
          </cell>
          <cell r="Z121">
            <v>0.6</v>
          </cell>
          <cell r="AA121">
            <v>0.3</v>
          </cell>
          <cell r="AB121">
            <v>0.6</v>
          </cell>
          <cell r="AH121">
            <v>13.799999999999999</v>
          </cell>
        </row>
        <row r="122">
          <cell r="B122">
            <v>9.1500000000000163</v>
          </cell>
          <cell r="C122" t="str">
            <v>Electricity / Telephone of BRC</v>
          </cell>
          <cell r="D122">
            <v>0.18</v>
          </cell>
          <cell r="E122">
            <v>0.18</v>
          </cell>
          <cell r="F122">
            <v>0.18</v>
          </cell>
          <cell r="G122">
            <v>0.18</v>
          </cell>
          <cell r="H122">
            <v>0.18</v>
          </cell>
          <cell r="I122">
            <v>0.18</v>
          </cell>
          <cell r="J122">
            <v>0.18</v>
          </cell>
          <cell r="K122">
            <v>0.18</v>
          </cell>
          <cell r="L122">
            <v>0.18</v>
          </cell>
          <cell r="M122">
            <v>0.18</v>
          </cell>
          <cell r="N122">
            <v>0.18</v>
          </cell>
          <cell r="O122">
            <v>0.18</v>
          </cell>
          <cell r="P122">
            <v>0.18</v>
          </cell>
          <cell r="Q122">
            <v>0.18</v>
          </cell>
          <cell r="R122">
            <v>0.18</v>
          </cell>
          <cell r="S122">
            <v>0.18</v>
          </cell>
          <cell r="T122">
            <v>0.1</v>
          </cell>
          <cell r="U122">
            <v>0.18</v>
          </cell>
          <cell r="V122">
            <v>0.18</v>
          </cell>
          <cell r="W122">
            <v>0.1</v>
          </cell>
          <cell r="X122">
            <v>0.1</v>
          </cell>
          <cell r="Y122">
            <v>0.18</v>
          </cell>
          <cell r="Z122">
            <v>0.18</v>
          </cell>
          <cell r="AA122">
            <v>0.18</v>
          </cell>
          <cell r="AB122">
            <v>0.18</v>
          </cell>
          <cell r="AH122">
            <v>4.2600000000000007</v>
          </cell>
        </row>
        <row r="123">
          <cell r="B123">
            <v>9.1600000000000179</v>
          </cell>
          <cell r="C123" t="str">
            <v>TA – DA other than Workshop</v>
          </cell>
          <cell r="D123">
            <v>0.25</v>
          </cell>
          <cell r="E123">
            <v>0.25</v>
          </cell>
          <cell r="F123">
            <v>0.25</v>
          </cell>
          <cell r="G123">
            <v>0.25</v>
          </cell>
          <cell r="H123">
            <v>0.25</v>
          </cell>
          <cell r="I123">
            <v>0.25</v>
          </cell>
          <cell r="J123">
            <v>0.25</v>
          </cell>
          <cell r="K123">
            <v>0.25</v>
          </cell>
          <cell r="L123">
            <v>0.25</v>
          </cell>
          <cell r="M123">
            <v>0.25</v>
          </cell>
          <cell r="N123">
            <v>0.25</v>
          </cell>
          <cell r="O123">
            <v>0.25</v>
          </cell>
          <cell r="P123">
            <v>0.25</v>
          </cell>
          <cell r="Q123">
            <v>0.25</v>
          </cell>
          <cell r="R123">
            <v>0.25</v>
          </cell>
          <cell r="S123">
            <v>0.25</v>
          </cell>
          <cell r="T123">
            <v>0.25</v>
          </cell>
          <cell r="U123">
            <v>0.25</v>
          </cell>
          <cell r="V123">
            <v>0.25</v>
          </cell>
          <cell r="W123">
            <v>0.25</v>
          </cell>
          <cell r="X123">
            <v>0.25</v>
          </cell>
          <cell r="Y123">
            <v>0.25</v>
          </cell>
          <cell r="Z123">
            <v>0.25</v>
          </cell>
          <cell r="AA123">
            <v>0.2</v>
          </cell>
          <cell r="AB123">
            <v>0.25</v>
          </cell>
          <cell r="AH123">
            <v>6.2</v>
          </cell>
        </row>
        <row r="124">
          <cell r="B124">
            <v>9.1700000000000195</v>
          </cell>
          <cell r="C124" t="str">
            <v>Hiring of Vehicle</v>
          </cell>
          <cell r="D124">
            <v>2.4</v>
          </cell>
          <cell r="E124">
            <v>2.4</v>
          </cell>
          <cell r="F124">
            <v>2.4</v>
          </cell>
          <cell r="G124">
            <v>2.4</v>
          </cell>
          <cell r="H124">
            <v>2.4</v>
          </cell>
          <cell r="I124">
            <v>2.4</v>
          </cell>
          <cell r="J124">
            <v>2.4</v>
          </cell>
          <cell r="K124">
            <v>2.4</v>
          </cell>
          <cell r="L124">
            <v>2.4</v>
          </cell>
          <cell r="M124">
            <v>2.4</v>
          </cell>
          <cell r="N124">
            <v>2.4</v>
          </cell>
          <cell r="O124">
            <v>2.4</v>
          </cell>
          <cell r="P124">
            <v>2.4</v>
          </cell>
          <cell r="Q124">
            <v>2.4</v>
          </cell>
          <cell r="R124">
            <v>2.4</v>
          </cell>
          <cell r="S124">
            <v>2.4</v>
          </cell>
          <cell r="T124">
            <v>2</v>
          </cell>
          <cell r="U124">
            <v>2.4</v>
          </cell>
          <cell r="V124">
            <v>2.4</v>
          </cell>
          <cell r="W124">
            <v>2</v>
          </cell>
          <cell r="X124">
            <v>2</v>
          </cell>
          <cell r="Y124">
            <v>2.4</v>
          </cell>
          <cell r="Z124">
            <v>2.4</v>
          </cell>
          <cell r="AA124">
            <v>0.7</v>
          </cell>
          <cell r="AB124">
            <v>2.4</v>
          </cell>
          <cell r="AH124">
            <v>57.099999999999987</v>
          </cell>
        </row>
        <row r="125">
          <cell r="B125">
            <v>9.180000000000021</v>
          </cell>
          <cell r="C125" t="str">
            <v>Salary of Expert</v>
          </cell>
          <cell r="D125">
            <v>3.6</v>
          </cell>
          <cell r="E125">
            <v>3.6</v>
          </cell>
          <cell r="F125">
            <v>3.6</v>
          </cell>
          <cell r="G125">
            <v>3.6</v>
          </cell>
          <cell r="H125">
            <v>3.6</v>
          </cell>
          <cell r="I125">
            <v>2.4</v>
          </cell>
          <cell r="J125">
            <v>3.6</v>
          </cell>
          <cell r="K125">
            <v>3.6</v>
          </cell>
          <cell r="L125">
            <v>3.6</v>
          </cell>
          <cell r="M125">
            <v>3.6</v>
          </cell>
          <cell r="N125">
            <v>3.6</v>
          </cell>
          <cell r="O125">
            <v>3.6</v>
          </cell>
          <cell r="P125">
            <v>3.6</v>
          </cell>
          <cell r="Q125">
            <v>2.4</v>
          </cell>
          <cell r="R125">
            <v>3.6</v>
          </cell>
          <cell r="S125">
            <v>3.6</v>
          </cell>
          <cell r="T125">
            <v>3.6</v>
          </cell>
          <cell r="U125">
            <v>3.6</v>
          </cell>
          <cell r="V125">
            <v>6</v>
          </cell>
          <cell r="W125">
            <v>3.6</v>
          </cell>
          <cell r="X125">
            <v>3.6</v>
          </cell>
          <cell r="Y125">
            <v>3.6</v>
          </cell>
          <cell r="Z125">
            <v>3.6</v>
          </cell>
          <cell r="AB125">
            <v>2.4</v>
          </cell>
          <cell r="AH125">
            <v>85.199999999999989</v>
          </cell>
        </row>
        <row r="127">
          <cell r="C127" t="str">
            <v>SUB TOTAL of J</v>
          </cell>
          <cell r="D127">
            <v>44.430000000000007</v>
          </cell>
          <cell r="E127">
            <v>33.510000000000005</v>
          </cell>
          <cell r="F127">
            <v>29.790000000000003</v>
          </cell>
          <cell r="G127">
            <v>44.97</v>
          </cell>
          <cell r="H127">
            <v>42.81</v>
          </cell>
          <cell r="I127">
            <v>25.590000000000003</v>
          </cell>
          <cell r="J127">
            <v>46.290000000000006</v>
          </cell>
          <cell r="K127">
            <v>33.090000000000003</v>
          </cell>
          <cell r="L127">
            <v>37.530000000000008</v>
          </cell>
          <cell r="M127">
            <v>37.230000000000004</v>
          </cell>
          <cell r="N127">
            <v>28.230000000000004</v>
          </cell>
          <cell r="O127">
            <v>33.090000000000003</v>
          </cell>
          <cell r="P127">
            <v>24.930000000000003</v>
          </cell>
          <cell r="Q127">
            <v>23.009999999999998</v>
          </cell>
          <cell r="R127">
            <v>40.110000000000007</v>
          </cell>
          <cell r="S127">
            <v>46.290000000000006</v>
          </cell>
          <cell r="T127">
            <v>40.39</v>
          </cell>
          <cell r="U127">
            <v>43.290000000000006</v>
          </cell>
          <cell r="V127">
            <v>50.97</v>
          </cell>
          <cell r="W127">
            <v>34.090000000000003</v>
          </cell>
          <cell r="X127">
            <v>42.730000000000004</v>
          </cell>
          <cell r="Y127">
            <v>40.110000000000007</v>
          </cell>
          <cell r="Z127">
            <v>35.550000000000004</v>
          </cell>
          <cell r="AA127">
            <v>16.37</v>
          </cell>
          <cell r="AB127">
            <v>18.569999999999997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892.97</v>
          </cell>
        </row>
        <row r="129">
          <cell r="A129" t="str">
            <v>K</v>
          </cell>
          <cell r="B129" t="str">
            <v>RESEARCH AND EVALUATION</v>
          </cell>
        </row>
        <row r="130">
          <cell r="AH130">
            <v>0</v>
          </cell>
        </row>
        <row r="131">
          <cell r="B131">
            <v>10.01</v>
          </cell>
          <cell r="C131" t="str">
            <v>Action Monitoring</v>
          </cell>
          <cell r="D131">
            <v>3.133</v>
          </cell>
          <cell r="E131">
            <v>3.4580000000000002</v>
          </cell>
          <cell r="F131">
            <v>2.9329999999999998</v>
          </cell>
          <cell r="G131">
            <v>4.6239999999999997</v>
          </cell>
          <cell r="H131">
            <v>6.3979999999999997</v>
          </cell>
          <cell r="I131">
            <v>2.6850000000000001</v>
          </cell>
          <cell r="J131">
            <v>7.9909999999999997</v>
          </cell>
          <cell r="K131">
            <v>3.7279999999999998</v>
          </cell>
          <cell r="L131">
            <v>5.992</v>
          </cell>
          <cell r="M131">
            <v>2.7720000000000002</v>
          </cell>
          <cell r="N131">
            <v>3.64</v>
          </cell>
          <cell r="O131">
            <v>3.3359999999999999</v>
          </cell>
          <cell r="P131">
            <v>2.286</v>
          </cell>
          <cell r="Q131">
            <v>2.4289999999999998</v>
          </cell>
          <cell r="R131">
            <v>4.0220000000000002</v>
          </cell>
          <cell r="S131">
            <v>7.6690000000000005</v>
          </cell>
          <cell r="T131">
            <v>8.5440000000000005</v>
          </cell>
          <cell r="U131">
            <v>4.9770000000000003</v>
          </cell>
          <cell r="V131">
            <v>4.4909999999999997</v>
          </cell>
          <cell r="W131">
            <v>5.4039999999999999</v>
          </cell>
          <cell r="X131">
            <v>3.3359999999999999</v>
          </cell>
          <cell r="Y131">
            <v>8.0540000000000003</v>
          </cell>
          <cell r="Z131">
            <v>5.415</v>
          </cell>
          <cell r="AA131">
            <v>1.0640000000000001</v>
          </cell>
          <cell r="AB131">
            <v>1.397</v>
          </cell>
          <cell r="AC131">
            <v>1.887</v>
          </cell>
          <cell r="AD131">
            <v>0.36399999999999999</v>
          </cell>
          <cell r="AE131">
            <v>0.43099999999999999</v>
          </cell>
          <cell r="AF131">
            <v>0.96299999999999997</v>
          </cell>
          <cell r="AH131">
            <v>113.423</v>
          </cell>
        </row>
        <row r="132">
          <cell r="B132">
            <v>10.02</v>
          </cell>
          <cell r="C132" t="str">
            <v>BRC Monitoring</v>
          </cell>
          <cell r="D132">
            <v>1.1879999999999999</v>
          </cell>
          <cell r="E132">
            <v>0.97199999999999998</v>
          </cell>
          <cell r="F132">
            <v>0.75600000000000001</v>
          </cell>
          <cell r="G132">
            <v>1.512</v>
          </cell>
          <cell r="H132">
            <v>1.512</v>
          </cell>
          <cell r="I132">
            <v>0.54</v>
          </cell>
          <cell r="J132">
            <v>1.296</v>
          </cell>
          <cell r="K132">
            <v>0.86399999999999999</v>
          </cell>
          <cell r="L132">
            <v>1.08</v>
          </cell>
          <cell r="M132">
            <v>1.1879999999999999</v>
          </cell>
          <cell r="N132">
            <v>0.54</v>
          </cell>
          <cell r="O132">
            <v>0.86399999999999999</v>
          </cell>
          <cell r="P132">
            <v>0.432</v>
          </cell>
          <cell r="Q132">
            <v>0.432</v>
          </cell>
          <cell r="R132">
            <v>1.1879999999999999</v>
          </cell>
          <cell r="S132">
            <v>1.296</v>
          </cell>
          <cell r="T132">
            <v>1.4039999999999999</v>
          </cell>
          <cell r="U132">
            <v>1.08</v>
          </cell>
          <cell r="V132">
            <v>1.512</v>
          </cell>
          <cell r="W132">
            <v>1.08</v>
          </cell>
          <cell r="X132">
            <v>1.08</v>
          </cell>
          <cell r="Y132">
            <v>1.1879999999999999</v>
          </cell>
          <cell r="Z132">
            <v>0.75600000000000001</v>
          </cell>
          <cell r="AA132">
            <v>0.32400000000000001</v>
          </cell>
          <cell r="AB132">
            <v>0.108</v>
          </cell>
          <cell r="AH132">
            <v>24.192000000000004</v>
          </cell>
        </row>
        <row r="133">
          <cell r="B133">
            <v>10.029999999999999</v>
          </cell>
          <cell r="C133" t="str">
            <v>CRC Monitoring</v>
          </cell>
          <cell r="D133">
            <v>6.72</v>
          </cell>
          <cell r="E133">
            <v>4.6079999999999997</v>
          </cell>
          <cell r="F133">
            <v>3.3119999999999998</v>
          </cell>
          <cell r="G133">
            <v>7.1520000000000001</v>
          </cell>
          <cell r="H133">
            <v>10.464</v>
          </cell>
          <cell r="I133">
            <v>4.032</v>
          </cell>
          <cell r="J133">
            <v>10.08</v>
          </cell>
          <cell r="K133">
            <v>6</v>
          </cell>
          <cell r="L133">
            <v>8.9759999999999991</v>
          </cell>
          <cell r="M133">
            <v>5.8079999999999998</v>
          </cell>
          <cell r="N133">
            <v>4.944</v>
          </cell>
          <cell r="O133">
            <v>4.8959999999999999</v>
          </cell>
          <cell r="P133">
            <v>2.7359999999999998</v>
          </cell>
          <cell r="Q133">
            <v>3.36</v>
          </cell>
          <cell r="R133">
            <v>6.96</v>
          </cell>
          <cell r="S133">
            <v>9.6</v>
          </cell>
          <cell r="T133">
            <v>10.272</v>
          </cell>
          <cell r="U133">
            <v>6.9119999999999999</v>
          </cell>
          <cell r="V133">
            <v>7.8719999999999999</v>
          </cell>
          <cell r="W133">
            <v>8.4480000000000004</v>
          </cell>
          <cell r="X133">
            <v>6.48</v>
          </cell>
          <cell r="Y133">
            <v>7.968</v>
          </cell>
          <cell r="Z133">
            <v>4.5599999999999996</v>
          </cell>
          <cell r="AA133">
            <v>1.6320000000000001</v>
          </cell>
          <cell r="AB133">
            <v>1.536</v>
          </cell>
          <cell r="AC133">
            <v>2.0640000000000001</v>
          </cell>
          <cell r="AD133">
            <v>1.1040000000000001</v>
          </cell>
          <cell r="AE133">
            <v>0.76800000000000002</v>
          </cell>
          <cell r="AF133">
            <v>1.5840000000000001</v>
          </cell>
          <cell r="AH133">
            <v>160.84799999999998</v>
          </cell>
        </row>
        <row r="134">
          <cell r="B134">
            <v>10.039999999999999</v>
          </cell>
          <cell r="C134" t="str">
            <v>Monitoring Expenditure of TRP</v>
          </cell>
          <cell r="D134">
            <v>6.3</v>
          </cell>
          <cell r="E134">
            <v>2.7</v>
          </cell>
          <cell r="F134">
            <v>2.1</v>
          </cell>
          <cell r="G134">
            <v>5.0999999999999996</v>
          </cell>
          <cell r="H134">
            <v>4.2</v>
          </cell>
          <cell r="I134">
            <v>1.8</v>
          </cell>
          <cell r="J134">
            <v>6.6</v>
          </cell>
          <cell r="K134">
            <v>3</v>
          </cell>
          <cell r="L134">
            <v>3.9</v>
          </cell>
          <cell r="M134">
            <v>3.3</v>
          </cell>
          <cell r="N134">
            <v>2.4</v>
          </cell>
          <cell r="O134">
            <v>3</v>
          </cell>
          <cell r="P134">
            <v>1.5</v>
          </cell>
          <cell r="Q134">
            <v>1.2</v>
          </cell>
          <cell r="R134">
            <v>4.5</v>
          </cell>
          <cell r="S134">
            <v>6.6</v>
          </cell>
          <cell r="T134">
            <v>4.2</v>
          </cell>
          <cell r="U134">
            <v>6.3</v>
          </cell>
          <cell r="V134">
            <v>6.6</v>
          </cell>
          <cell r="W134">
            <v>3</v>
          </cell>
          <cell r="X134">
            <v>6.6</v>
          </cell>
          <cell r="Y134">
            <v>4.5</v>
          </cell>
          <cell r="Z134">
            <v>4.5</v>
          </cell>
          <cell r="AA134">
            <v>1.5</v>
          </cell>
          <cell r="AB134">
            <v>0.9</v>
          </cell>
          <cell r="AH134">
            <v>96.3</v>
          </cell>
        </row>
        <row r="136">
          <cell r="C136" t="str">
            <v>SUB TOTAL of K</v>
          </cell>
          <cell r="D136">
            <v>17.341000000000001</v>
          </cell>
          <cell r="E136">
            <v>11.738</v>
          </cell>
          <cell r="F136">
            <v>9.1009999999999991</v>
          </cell>
          <cell r="G136">
            <v>18.387999999999998</v>
          </cell>
          <cell r="H136">
            <v>22.574000000000002</v>
          </cell>
          <cell r="I136">
            <v>9.0570000000000004</v>
          </cell>
          <cell r="J136">
            <v>25.966999999999999</v>
          </cell>
          <cell r="K136">
            <v>13.591999999999999</v>
          </cell>
          <cell r="L136">
            <v>19.947999999999997</v>
          </cell>
          <cell r="M136">
            <v>13.068000000000001</v>
          </cell>
          <cell r="N136">
            <v>11.523999999999999</v>
          </cell>
          <cell r="O136">
            <v>12.096</v>
          </cell>
          <cell r="P136">
            <v>6.9539999999999997</v>
          </cell>
          <cell r="Q136">
            <v>7.4210000000000003</v>
          </cell>
          <cell r="R136">
            <v>16.670000000000002</v>
          </cell>
          <cell r="S136">
            <v>25.164999999999999</v>
          </cell>
          <cell r="T136">
            <v>24.419999999999998</v>
          </cell>
          <cell r="U136">
            <v>19.269000000000002</v>
          </cell>
          <cell r="V136">
            <v>20.475000000000001</v>
          </cell>
          <cell r="W136">
            <v>17.932000000000002</v>
          </cell>
          <cell r="X136">
            <v>17.496000000000002</v>
          </cell>
          <cell r="Y136">
            <v>21.71</v>
          </cell>
          <cell r="Z136">
            <v>15.231</v>
          </cell>
          <cell r="AA136">
            <v>4.5200000000000005</v>
          </cell>
          <cell r="AB136">
            <v>3.9410000000000003</v>
          </cell>
          <cell r="AC136">
            <v>3.9510000000000001</v>
          </cell>
          <cell r="AD136">
            <v>1.468</v>
          </cell>
          <cell r="AE136">
            <v>1.1990000000000001</v>
          </cell>
          <cell r="AF136">
            <v>2.5470000000000002</v>
          </cell>
          <cell r="AG136">
            <v>0</v>
          </cell>
          <cell r="AH136">
            <v>394.76300000000003</v>
          </cell>
        </row>
        <row r="138">
          <cell r="A138" t="str">
            <v>L</v>
          </cell>
          <cell r="B138" t="str">
            <v>SCHOOL GRANT</v>
          </cell>
        </row>
        <row r="140">
          <cell r="B140">
            <v>11.01</v>
          </cell>
          <cell r="C140" t="str">
            <v>Primary School Grant</v>
          </cell>
          <cell r="D140">
            <v>17.899999999999999</v>
          </cell>
          <cell r="E140">
            <v>19.760000000000002</v>
          </cell>
          <cell r="F140">
            <v>16.760000000000002</v>
          </cell>
          <cell r="G140">
            <v>26.42</v>
          </cell>
          <cell r="H140">
            <v>36.56</v>
          </cell>
          <cell r="I140">
            <v>15.34</v>
          </cell>
          <cell r="J140">
            <v>45.66</v>
          </cell>
          <cell r="K140">
            <v>21.3</v>
          </cell>
          <cell r="L140">
            <v>34.24</v>
          </cell>
          <cell r="M140">
            <v>15.84</v>
          </cell>
          <cell r="N140">
            <v>20.8</v>
          </cell>
          <cell r="O140">
            <v>19.059999999999999</v>
          </cell>
          <cell r="P140">
            <v>13.06</v>
          </cell>
          <cell r="Q140">
            <v>13.88</v>
          </cell>
          <cell r="R140">
            <v>22.98</v>
          </cell>
          <cell r="S140">
            <v>43.82</v>
          </cell>
          <cell r="T140">
            <v>48.82</v>
          </cell>
          <cell r="U140">
            <v>28.44</v>
          </cell>
          <cell r="V140">
            <v>25.66</v>
          </cell>
          <cell r="W140">
            <v>30.88</v>
          </cell>
          <cell r="X140">
            <v>19.059999999999999</v>
          </cell>
          <cell r="Y140">
            <v>46.02</v>
          </cell>
          <cell r="Z140">
            <v>30.94</v>
          </cell>
          <cell r="AA140">
            <v>6.08</v>
          </cell>
          <cell r="AB140">
            <v>7.98</v>
          </cell>
          <cell r="AC140">
            <v>10.78</v>
          </cell>
          <cell r="AD140">
            <v>2.08</v>
          </cell>
          <cell r="AE140">
            <v>2.46</v>
          </cell>
          <cell r="AF140">
            <v>5.5</v>
          </cell>
          <cell r="AH140">
            <v>648.08000000000015</v>
          </cell>
        </row>
        <row r="141">
          <cell r="B141">
            <v>11.02</v>
          </cell>
          <cell r="C141" t="str">
            <v>Upper Primary School Grant</v>
          </cell>
          <cell r="D141">
            <v>17.02</v>
          </cell>
          <cell r="E141">
            <v>16.68</v>
          </cell>
          <cell r="F141">
            <v>12.88</v>
          </cell>
          <cell r="G141">
            <v>24.74</v>
          </cell>
          <cell r="H141">
            <v>16.34</v>
          </cell>
          <cell r="I141">
            <v>10.08</v>
          </cell>
          <cell r="J141">
            <v>16.739999999999998</v>
          </cell>
          <cell r="K141">
            <v>15.52</v>
          </cell>
          <cell r="L141">
            <v>19.5</v>
          </cell>
          <cell r="M141">
            <v>14.52</v>
          </cell>
          <cell r="N141">
            <v>9.92</v>
          </cell>
          <cell r="O141">
            <v>13.82</v>
          </cell>
          <cell r="P141">
            <v>10.38</v>
          </cell>
          <cell r="Q141">
            <v>8.14</v>
          </cell>
          <cell r="R141">
            <v>21.88</v>
          </cell>
          <cell r="S141">
            <v>22.9</v>
          </cell>
          <cell r="T141">
            <v>24.72</v>
          </cell>
          <cell r="U141">
            <v>24.02</v>
          </cell>
          <cell r="V141">
            <v>21.66</v>
          </cell>
          <cell r="W141">
            <v>25.7</v>
          </cell>
          <cell r="X141">
            <v>17.04</v>
          </cell>
          <cell r="Y141">
            <v>23.62</v>
          </cell>
          <cell r="Z141">
            <v>13.02</v>
          </cell>
          <cell r="AA141">
            <v>4.5199999999999996</v>
          </cell>
          <cell r="AB141">
            <v>2.2599999999999998</v>
          </cell>
          <cell r="AC141">
            <v>6.32</v>
          </cell>
          <cell r="AD141">
            <v>1.54</v>
          </cell>
          <cell r="AE141">
            <v>2.38</v>
          </cell>
          <cell r="AF141">
            <v>5.16</v>
          </cell>
          <cell r="AH141">
            <v>423.02</v>
          </cell>
        </row>
        <row r="143">
          <cell r="C143" t="str">
            <v>SUB TOTAL of L</v>
          </cell>
          <cell r="D143">
            <v>34.92</v>
          </cell>
          <cell r="E143">
            <v>36.44</v>
          </cell>
          <cell r="F143">
            <v>29.64</v>
          </cell>
          <cell r="G143">
            <v>51.16</v>
          </cell>
          <cell r="H143">
            <v>52.900000000000006</v>
          </cell>
          <cell r="I143">
            <v>25.42</v>
          </cell>
          <cell r="J143">
            <v>62.399999999999991</v>
          </cell>
          <cell r="K143">
            <v>36.82</v>
          </cell>
          <cell r="L143">
            <v>53.74</v>
          </cell>
          <cell r="M143">
            <v>30.36</v>
          </cell>
          <cell r="N143">
            <v>30.72</v>
          </cell>
          <cell r="O143">
            <v>32.879999999999995</v>
          </cell>
          <cell r="P143">
            <v>23.44</v>
          </cell>
          <cell r="Q143">
            <v>22.020000000000003</v>
          </cell>
          <cell r="R143">
            <v>44.86</v>
          </cell>
          <cell r="S143">
            <v>66.72</v>
          </cell>
          <cell r="T143">
            <v>73.539999999999992</v>
          </cell>
          <cell r="U143">
            <v>52.46</v>
          </cell>
          <cell r="V143">
            <v>47.32</v>
          </cell>
          <cell r="W143">
            <v>56.58</v>
          </cell>
          <cell r="X143">
            <v>36.099999999999994</v>
          </cell>
          <cell r="Y143">
            <v>69.64</v>
          </cell>
          <cell r="Z143">
            <v>43.96</v>
          </cell>
          <cell r="AA143">
            <v>10.6</v>
          </cell>
          <cell r="AB143">
            <v>10.24</v>
          </cell>
          <cell r="AC143">
            <v>17.100000000000001</v>
          </cell>
          <cell r="AD143">
            <v>3.62</v>
          </cell>
          <cell r="AE143">
            <v>4.84</v>
          </cell>
          <cell r="AF143">
            <v>10.66</v>
          </cell>
          <cell r="AG143">
            <v>0</v>
          </cell>
          <cell r="AH143">
            <v>1071.0999999999999</v>
          </cell>
        </row>
        <row r="146">
          <cell r="A146" t="str">
            <v>M</v>
          </cell>
          <cell r="B146" t="str">
            <v>TEACHERS GRANT</v>
          </cell>
        </row>
        <row r="148">
          <cell r="B148">
            <v>12.01</v>
          </cell>
          <cell r="C148" t="str">
            <v>Primary Teachers Grant</v>
          </cell>
          <cell r="D148">
            <v>31.285</v>
          </cell>
          <cell r="E148">
            <v>33.78</v>
          </cell>
          <cell r="F148">
            <v>23.984999999999999</v>
          </cell>
          <cell r="G148">
            <v>35.9</v>
          </cell>
          <cell r="H148">
            <v>40.340000000000003</v>
          </cell>
          <cell r="I148">
            <v>21.504999999999999</v>
          </cell>
          <cell r="J148">
            <v>47.53</v>
          </cell>
          <cell r="K148">
            <v>33.505000000000003</v>
          </cell>
          <cell r="L148">
            <v>44.585000000000001</v>
          </cell>
          <cell r="M148">
            <v>26.175000000000001</v>
          </cell>
          <cell r="N148">
            <v>25.055</v>
          </cell>
          <cell r="O148">
            <v>24.135000000000002</v>
          </cell>
          <cell r="P148">
            <v>20.725000000000001</v>
          </cell>
          <cell r="Q148">
            <v>11.865</v>
          </cell>
          <cell r="R148">
            <v>48.68</v>
          </cell>
          <cell r="S148">
            <v>58.07</v>
          </cell>
          <cell r="T148">
            <v>52.655000000000001</v>
          </cell>
          <cell r="U148">
            <v>32.17</v>
          </cell>
          <cell r="V148">
            <v>44.494999999999997</v>
          </cell>
          <cell r="W148">
            <v>28.8</v>
          </cell>
          <cell r="X148">
            <v>31.06</v>
          </cell>
          <cell r="Y148">
            <v>51.094999999999999</v>
          </cell>
          <cell r="Z148">
            <v>37.055</v>
          </cell>
          <cell r="AA148">
            <v>8.4</v>
          </cell>
          <cell r="AB148">
            <v>6.77</v>
          </cell>
          <cell r="AC148">
            <v>25.2</v>
          </cell>
          <cell r="AD148">
            <v>4.5350000000000001</v>
          </cell>
          <cell r="AE148">
            <v>5.9649999999999999</v>
          </cell>
          <cell r="AF148">
            <v>17.2</v>
          </cell>
          <cell r="AH148">
            <v>872.51999999999987</v>
          </cell>
        </row>
        <row r="149">
          <cell r="B149">
            <v>12.02</v>
          </cell>
          <cell r="C149" t="str">
            <v>Upper Primary Teachers  Grant</v>
          </cell>
          <cell r="AH149">
            <v>0</v>
          </cell>
        </row>
        <row r="151">
          <cell r="A151" t="str">
            <v xml:space="preserve">    </v>
          </cell>
          <cell r="C151" t="str">
            <v>SUB TOTAL of M</v>
          </cell>
          <cell r="D151">
            <v>31.285</v>
          </cell>
          <cell r="E151">
            <v>33.78</v>
          </cell>
          <cell r="F151">
            <v>23.984999999999999</v>
          </cell>
          <cell r="G151">
            <v>35.9</v>
          </cell>
          <cell r="H151">
            <v>40.340000000000003</v>
          </cell>
          <cell r="I151">
            <v>21.504999999999999</v>
          </cell>
          <cell r="J151">
            <v>47.53</v>
          </cell>
          <cell r="K151">
            <v>33.505000000000003</v>
          </cell>
          <cell r="L151">
            <v>44.585000000000001</v>
          </cell>
          <cell r="M151">
            <v>26.175000000000001</v>
          </cell>
          <cell r="N151">
            <v>25.055</v>
          </cell>
          <cell r="O151">
            <v>24.135000000000002</v>
          </cell>
          <cell r="P151">
            <v>20.725000000000001</v>
          </cell>
          <cell r="Q151">
            <v>11.865</v>
          </cell>
          <cell r="R151">
            <v>48.68</v>
          </cell>
          <cell r="S151">
            <v>58.07</v>
          </cell>
          <cell r="T151">
            <v>52.655000000000001</v>
          </cell>
          <cell r="U151">
            <v>32.17</v>
          </cell>
          <cell r="V151">
            <v>44.494999999999997</v>
          </cell>
          <cell r="W151">
            <v>28.8</v>
          </cell>
          <cell r="X151">
            <v>31.06</v>
          </cell>
          <cell r="Y151">
            <v>51.094999999999999</v>
          </cell>
          <cell r="Z151">
            <v>37.055</v>
          </cell>
          <cell r="AA151">
            <v>8.4</v>
          </cell>
          <cell r="AB151">
            <v>6.77</v>
          </cell>
          <cell r="AC151">
            <v>25.2</v>
          </cell>
          <cell r="AD151">
            <v>4.5350000000000001</v>
          </cell>
          <cell r="AE151">
            <v>5.9649999999999999</v>
          </cell>
          <cell r="AF151">
            <v>17.2</v>
          </cell>
          <cell r="AG151">
            <v>0</v>
          </cell>
          <cell r="AH151">
            <v>872.51999999999987</v>
          </cell>
        </row>
        <row r="153">
          <cell r="A153" t="str">
            <v>N</v>
          </cell>
          <cell r="B153" t="str">
            <v>TEACHERS SALARY</v>
          </cell>
        </row>
        <row r="155">
          <cell r="B155">
            <v>13.01</v>
          </cell>
          <cell r="C155" t="str">
            <v>Primary New Teachers</v>
          </cell>
          <cell r="AH155">
            <v>0</v>
          </cell>
        </row>
        <row r="156">
          <cell r="B156">
            <v>13.02</v>
          </cell>
          <cell r="C156" t="str">
            <v>U P New Teachers Salary</v>
          </cell>
          <cell r="AH156">
            <v>0</v>
          </cell>
        </row>
        <row r="157">
          <cell r="B157">
            <v>13.03</v>
          </cell>
          <cell r="C157" t="str">
            <v>New Other</v>
          </cell>
          <cell r="AH157">
            <v>0</v>
          </cell>
        </row>
        <row r="159">
          <cell r="C159" t="str">
            <v>SUB TOTAL of N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1">
          <cell r="A161" t="str">
            <v>O</v>
          </cell>
          <cell r="B161" t="str">
            <v>TEACHING LEARNING EQUIPMENT</v>
          </cell>
        </row>
        <row r="163">
          <cell r="B163">
            <v>15.01</v>
          </cell>
          <cell r="C163" t="str">
            <v>TLE- New Primary</v>
          </cell>
          <cell r="AH163">
            <v>0</v>
          </cell>
        </row>
        <row r="164">
          <cell r="B164">
            <v>15.02</v>
          </cell>
          <cell r="C164" t="str">
            <v>TLE -New Upper Primary</v>
          </cell>
          <cell r="AH164">
            <v>0</v>
          </cell>
        </row>
        <row r="165">
          <cell r="B165">
            <v>15.03</v>
          </cell>
          <cell r="C165" t="str">
            <v>UPS Not Covered under OBB</v>
          </cell>
          <cell r="D165">
            <v>73.5</v>
          </cell>
          <cell r="F165">
            <v>20</v>
          </cell>
          <cell r="G165">
            <v>6.5</v>
          </cell>
          <cell r="H165">
            <v>275</v>
          </cell>
          <cell r="J165">
            <v>4.5</v>
          </cell>
          <cell r="L165">
            <v>8</v>
          </cell>
          <cell r="M165">
            <v>16</v>
          </cell>
          <cell r="N165">
            <v>100.5</v>
          </cell>
          <cell r="O165">
            <v>15</v>
          </cell>
          <cell r="P165">
            <v>85.5</v>
          </cell>
          <cell r="Q165">
            <v>32</v>
          </cell>
          <cell r="R165">
            <v>82.5</v>
          </cell>
          <cell r="S165">
            <v>65.5</v>
          </cell>
          <cell r="T165">
            <v>97</v>
          </cell>
          <cell r="V165">
            <v>3</v>
          </cell>
          <cell r="X165">
            <v>135.5</v>
          </cell>
          <cell r="Z165">
            <v>53.5</v>
          </cell>
          <cell r="AB165">
            <v>23.5</v>
          </cell>
          <cell r="AE165">
            <v>0.5</v>
          </cell>
          <cell r="AH165">
            <v>1097.5</v>
          </cell>
        </row>
        <row r="166">
          <cell r="B166">
            <v>15.04</v>
          </cell>
          <cell r="C166" t="str">
            <v>Other (TLE)</v>
          </cell>
          <cell r="AH166">
            <v>0</v>
          </cell>
        </row>
        <row r="168">
          <cell r="C168" t="str">
            <v>SUB TOTAL of O</v>
          </cell>
          <cell r="D168">
            <v>73.5</v>
          </cell>
          <cell r="E168">
            <v>0</v>
          </cell>
          <cell r="F168">
            <v>20</v>
          </cell>
          <cell r="G168">
            <v>6.5</v>
          </cell>
          <cell r="H168">
            <v>275</v>
          </cell>
          <cell r="I168">
            <v>0</v>
          </cell>
          <cell r="J168">
            <v>4.5</v>
          </cell>
          <cell r="K168">
            <v>0</v>
          </cell>
          <cell r="L168">
            <v>8</v>
          </cell>
          <cell r="M168">
            <v>16</v>
          </cell>
          <cell r="N168">
            <v>100.5</v>
          </cell>
          <cell r="O168">
            <v>15</v>
          </cell>
          <cell r="P168">
            <v>85.5</v>
          </cell>
          <cell r="Q168">
            <v>32</v>
          </cell>
          <cell r="R168">
            <v>82.5</v>
          </cell>
          <cell r="S168">
            <v>65.5</v>
          </cell>
          <cell r="T168">
            <v>97</v>
          </cell>
          <cell r="U168">
            <v>0</v>
          </cell>
          <cell r="V168">
            <v>3</v>
          </cell>
          <cell r="W168">
            <v>0</v>
          </cell>
          <cell r="X168">
            <v>135.5</v>
          </cell>
          <cell r="Y168">
            <v>0</v>
          </cell>
          <cell r="Z168">
            <v>53.5</v>
          </cell>
          <cell r="AA168">
            <v>0</v>
          </cell>
          <cell r="AB168">
            <v>23.5</v>
          </cell>
          <cell r="AC168">
            <v>0</v>
          </cell>
          <cell r="AD168">
            <v>0</v>
          </cell>
          <cell r="AE168">
            <v>0.5</v>
          </cell>
          <cell r="AF168">
            <v>0</v>
          </cell>
          <cell r="AG168">
            <v>0</v>
          </cell>
          <cell r="AH168">
            <v>1097.5</v>
          </cell>
        </row>
        <row r="170">
          <cell r="A170" t="str">
            <v>P</v>
          </cell>
          <cell r="B170" t="str">
            <v>TEACHERS TRAINNING</v>
          </cell>
        </row>
        <row r="172">
          <cell r="B172">
            <v>16.010000000000002</v>
          </cell>
          <cell r="C172" t="str">
            <v>Inservice Teachers Trainning</v>
          </cell>
          <cell r="D172">
            <v>87.597999999999999</v>
          </cell>
          <cell r="E172">
            <v>94.584000000000003</v>
          </cell>
          <cell r="F172">
            <v>67.158000000000001</v>
          </cell>
          <cell r="G172">
            <v>100.52</v>
          </cell>
          <cell r="H172">
            <v>112.952</v>
          </cell>
          <cell r="I172">
            <v>60.213999999999999</v>
          </cell>
          <cell r="J172">
            <v>133.084</v>
          </cell>
          <cell r="K172">
            <v>93.813999999999993</v>
          </cell>
          <cell r="L172">
            <v>124.83799999999999</v>
          </cell>
          <cell r="M172">
            <v>73.290000000000006</v>
          </cell>
          <cell r="N172">
            <v>70.153999999999996</v>
          </cell>
          <cell r="O172">
            <v>67.578000000000003</v>
          </cell>
          <cell r="P172">
            <v>58.03</v>
          </cell>
          <cell r="Q172">
            <v>33.222000000000001</v>
          </cell>
          <cell r="R172">
            <v>136.304</v>
          </cell>
          <cell r="S172">
            <v>162.596</v>
          </cell>
          <cell r="T172">
            <v>147.434</v>
          </cell>
          <cell r="U172">
            <v>90.075999999999993</v>
          </cell>
          <cell r="V172">
            <v>124.586</v>
          </cell>
          <cell r="W172">
            <v>80.64</v>
          </cell>
          <cell r="X172">
            <v>86.968000000000004</v>
          </cell>
          <cell r="Y172">
            <v>143.066</v>
          </cell>
          <cell r="Z172">
            <v>103.754</v>
          </cell>
          <cell r="AA172">
            <v>23.52</v>
          </cell>
          <cell r="AB172">
            <v>18.956</v>
          </cell>
          <cell r="AC172">
            <v>70.56</v>
          </cell>
          <cell r="AD172">
            <v>12.698</v>
          </cell>
          <cell r="AE172">
            <v>16.702000000000002</v>
          </cell>
          <cell r="AF172">
            <v>48.16</v>
          </cell>
          <cell r="AH172">
            <v>2443.056</v>
          </cell>
        </row>
        <row r="173">
          <cell r="B173">
            <v>16.02</v>
          </cell>
          <cell r="C173" t="str">
            <v>New Recruited Teachers Trainning</v>
          </cell>
          <cell r="AH173">
            <v>0</v>
          </cell>
        </row>
        <row r="174">
          <cell r="B174">
            <v>16.03</v>
          </cell>
          <cell r="C174" t="str">
            <v>Untrained</v>
          </cell>
          <cell r="AH174">
            <v>0</v>
          </cell>
        </row>
        <row r="175">
          <cell r="B175">
            <v>16.04</v>
          </cell>
          <cell r="C175" t="str">
            <v>Others</v>
          </cell>
          <cell r="AH175">
            <v>0</v>
          </cell>
        </row>
        <row r="177">
          <cell r="C177" t="str">
            <v>SUB TOTAL of P</v>
          </cell>
          <cell r="D177">
            <v>87.597999999999999</v>
          </cell>
          <cell r="E177">
            <v>94.584000000000003</v>
          </cell>
          <cell r="F177">
            <v>67.158000000000001</v>
          </cell>
          <cell r="G177">
            <v>100.52</v>
          </cell>
          <cell r="H177">
            <v>112.952</v>
          </cell>
          <cell r="I177">
            <v>60.213999999999999</v>
          </cell>
          <cell r="J177">
            <v>133.084</v>
          </cell>
          <cell r="K177">
            <v>93.813999999999993</v>
          </cell>
          <cell r="L177">
            <v>124.83799999999999</v>
          </cell>
          <cell r="M177">
            <v>73.290000000000006</v>
          </cell>
          <cell r="N177">
            <v>70.153999999999996</v>
          </cell>
          <cell r="O177">
            <v>67.578000000000003</v>
          </cell>
          <cell r="P177">
            <v>58.03</v>
          </cell>
          <cell r="Q177">
            <v>33.222000000000001</v>
          </cell>
          <cell r="R177">
            <v>136.304</v>
          </cell>
          <cell r="S177">
            <v>162.596</v>
          </cell>
          <cell r="T177">
            <v>147.434</v>
          </cell>
          <cell r="U177">
            <v>90.075999999999993</v>
          </cell>
          <cell r="V177">
            <v>124.586</v>
          </cell>
          <cell r="W177">
            <v>80.64</v>
          </cell>
          <cell r="X177">
            <v>86.968000000000004</v>
          </cell>
          <cell r="Y177">
            <v>143.066</v>
          </cell>
          <cell r="Z177">
            <v>103.754</v>
          </cell>
          <cell r="AA177">
            <v>23.52</v>
          </cell>
          <cell r="AB177">
            <v>18.956</v>
          </cell>
          <cell r="AC177">
            <v>70.56</v>
          </cell>
          <cell r="AD177">
            <v>12.698</v>
          </cell>
          <cell r="AE177">
            <v>16.702000000000002</v>
          </cell>
          <cell r="AF177">
            <v>48.16</v>
          </cell>
          <cell r="AG177">
            <v>0</v>
          </cell>
          <cell r="AH177">
            <v>2443.056</v>
          </cell>
        </row>
        <row r="179">
          <cell r="A179" t="str">
            <v>Q</v>
          </cell>
          <cell r="B179" t="str">
            <v>COMMUNITY MOBILIZATION</v>
          </cell>
        </row>
        <row r="181">
          <cell r="B181">
            <v>17.010000000000002</v>
          </cell>
          <cell r="C181" t="str">
            <v>Community Mobilization</v>
          </cell>
          <cell r="D181">
            <v>2.3959999999999999</v>
          </cell>
          <cell r="E181">
            <v>3.1989999999999998</v>
          </cell>
          <cell r="F181">
            <v>2.2629999999999999</v>
          </cell>
          <cell r="G181">
            <v>3.8079999999999998</v>
          </cell>
          <cell r="H181">
            <v>5.266</v>
          </cell>
          <cell r="I181">
            <v>1.9159999999999999</v>
          </cell>
          <cell r="J181">
            <v>6.4740000000000002</v>
          </cell>
          <cell r="K181">
            <v>2.1520000000000001</v>
          </cell>
          <cell r="L181">
            <v>3.528</v>
          </cell>
          <cell r="M181">
            <v>2.597</v>
          </cell>
          <cell r="N181">
            <v>2.4119999999999999</v>
          </cell>
          <cell r="O181">
            <v>2.7439999999999998</v>
          </cell>
          <cell r="P181">
            <v>1.48</v>
          </cell>
          <cell r="Q181">
            <v>2.153</v>
          </cell>
          <cell r="R181">
            <v>3.496</v>
          </cell>
          <cell r="S181">
            <v>5.9050000000000002</v>
          </cell>
          <cell r="T181">
            <v>6.2</v>
          </cell>
          <cell r="U181">
            <v>3.3940000000000001</v>
          </cell>
          <cell r="V181">
            <v>3.7429999999999999</v>
          </cell>
          <cell r="W181">
            <v>4.62</v>
          </cell>
          <cell r="X181">
            <v>2.7970000000000002</v>
          </cell>
          <cell r="Y181">
            <v>6.7549999999999999</v>
          </cell>
          <cell r="Z181">
            <v>3.5289999999999999</v>
          </cell>
          <cell r="AA181">
            <v>0.74199999999999999</v>
          </cell>
          <cell r="AB181">
            <v>1.2250000000000001</v>
          </cell>
          <cell r="AC181">
            <v>0.75</v>
          </cell>
          <cell r="AD181">
            <v>0.18</v>
          </cell>
          <cell r="AE181">
            <v>0.186</v>
          </cell>
          <cell r="AF181">
            <v>0.40900000000000003</v>
          </cell>
          <cell r="AH181">
            <v>86.319000000000017</v>
          </cell>
        </row>
        <row r="183">
          <cell r="C183" t="str">
            <v>SUB TOTAL of Q</v>
          </cell>
          <cell r="D183">
            <v>2.3959999999999999</v>
          </cell>
          <cell r="E183">
            <v>3.1989999999999998</v>
          </cell>
          <cell r="F183">
            <v>2.2629999999999999</v>
          </cell>
          <cell r="G183">
            <v>3.8079999999999998</v>
          </cell>
          <cell r="H183">
            <v>5.266</v>
          </cell>
          <cell r="I183">
            <v>1.9159999999999999</v>
          </cell>
          <cell r="J183">
            <v>6.4740000000000002</v>
          </cell>
          <cell r="K183">
            <v>2.1520000000000001</v>
          </cell>
          <cell r="L183">
            <v>3.528</v>
          </cell>
          <cell r="M183">
            <v>2.597</v>
          </cell>
          <cell r="N183">
            <v>2.4119999999999999</v>
          </cell>
          <cell r="O183">
            <v>2.7439999999999998</v>
          </cell>
          <cell r="P183">
            <v>1.48</v>
          </cell>
          <cell r="Q183">
            <v>2.153</v>
          </cell>
          <cell r="R183">
            <v>3.496</v>
          </cell>
          <cell r="S183">
            <v>5.9050000000000002</v>
          </cell>
          <cell r="T183">
            <v>6.2</v>
          </cell>
          <cell r="U183">
            <v>3.3940000000000001</v>
          </cell>
          <cell r="V183">
            <v>3.7429999999999999</v>
          </cell>
          <cell r="W183">
            <v>4.62</v>
          </cell>
          <cell r="X183">
            <v>2.7970000000000002</v>
          </cell>
          <cell r="Y183">
            <v>6.7549999999999999</v>
          </cell>
          <cell r="Z183">
            <v>3.5289999999999999</v>
          </cell>
          <cell r="AA183">
            <v>0.74199999999999999</v>
          </cell>
          <cell r="AB183">
            <v>1.2250000000000001</v>
          </cell>
          <cell r="AC183">
            <v>0.75</v>
          </cell>
          <cell r="AD183">
            <v>0.18</v>
          </cell>
          <cell r="AE183">
            <v>0.186</v>
          </cell>
          <cell r="AF183">
            <v>0.40900000000000003</v>
          </cell>
          <cell r="AG183">
            <v>0</v>
          </cell>
          <cell r="AH183">
            <v>86.319000000000017</v>
          </cell>
        </row>
        <row r="185">
          <cell r="C185" t="str">
            <v>TOTAL OF A TO Q</v>
          </cell>
          <cell r="D185">
            <v>1099.627</v>
          </cell>
          <cell r="E185">
            <v>842.08900000000006</v>
          </cell>
          <cell r="F185">
            <v>941.16200000000003</v>
          </cell>
          <cell r="G185">
            <v>2355.7109999999998</v>
          </cell>
          <cell r="H185">
            <v>1520.749</v>
          </cell>
          <cell r="I185">
            <v>580.07700000000011</v>
          </cell>
          <cell r="J185">
            <v>1510.65</v>
          </cell>
          <cell r="K185">
            <v>944.34400000000005</v>
          </cell>
          <cell r="L185">
            <v>1108.45</v>
          </cell>
          <cell r="M185">
            <v>796.81599999999992</v>
          </cell>
          <cell r="N185">
            <v>1132.9180000000001</v>
          </cell>
          <cell r="O185">
            <v>1509.8339999999998</v>
          </cell>
          <cell r="P185">
            <v>686.06400000000008</v>
          </cell>
          <cell r="Q185">
            <v>637.97400000000016</v>
          </cell>
          <cell r="R185">
            <v>1158.0520000000001</v>
          </cell>
          <cell r="S185">
            <v>3853.3400000000011</v>
          </cell>
          <cell r="T185">
            <v>1391.2820000000002</v>
          </cell>
          <cell r="U185">
            <v>1021.146</v>
          </cell>
          <cell r="V185">
            <v>4118.6459999999997</v>
          </cell>
          <cell r="W185">
            <v>1782.1639999999995</v>
          </cell>
          <cell r="X185">
            <v>1094.126</v>
          </cell>
          <cell r="Y185">
            <v>2311.5469999999991</v>
          </cell>
          <cell r="Z185">
            <v>2549.3009999999999</v>
          </cell>
          <cell r="AA185">
            <v>301.58100000000002</v>
          </cell>
          <cell r="AB185">
            <v>344.048</v>
          </cell>
          <cell r="AC185">
            <v>606.88300000000004</v>
          </cell>
          <cell r="AD185">
            <v>144.05400000000003</v>
          </cell>
          <cell r="AE185">
            <v>113.88600000000001</v>
          </cell>
          <cell r="AF185">
            <v>277.911</v>
          </cell>
          <cell r="AG185">
            <v>0</v>
          </cell>
          <cell r="AH185">
            <v>36734.431999999993</v>
          </cell>
        </row>
      </sheetData>
      <sheetData sheetId="1" refreshError="1"/>
    </sheetDataSet>
  </externalBook>
</externalLink>
</file>

<file path=xl/externalLinks/externalLink43.xml><?xml version="1.0" encoding="utf-8"?>
<externalLink xmlns="http://schemas.openxmlformats.org/spreadsheetml/2006/main">
  <externalBook xmlns:r="http://schemas.openxmlformats.org/officeDocument/2006/relationships" r:id="rId1">
    <sheetNames>
      <sheetName val="districtwise awppb"/>
      <sheetName val="28"/>
    </sheetNames>
    <sheetDataSet>
      <sheetData sheetId="0" refreshError="1">
        <row r="1">
          <cell r="C1" t="str">
            <v xml:space="preserve">DISBURSEMENT REPORT </v>
          </cell>
        </row>
        <row r="3">
          <cell r="C3" t="str">
            <v xml:space="preserve">DISBURSEMENT DONE BY EACH DISTRICT &amp; MUNICIPAL CORPORATION AGAINST EACH GRANT HEAD </v>
          </cell>
        </row>
        <row r="5">
          <cell r="C5" t="str">
            <v xml:space="preserve">THE MONTH FROM July 2006   </v>
          </cell>
          <cell r="I5" t="str">
            <v>Rs. in lacs</v>
          </cell>
        </row>
        <row r="8">
          <cell r="B8" t="str">
            <v>CODES</v>
          </cell>
          <cell r="C8" t="str">
            <v>GRANT HEADS</v>
          </cell>
          <cell r="D8" t="str">
            <v>AHMEDABAD</v>
          </cell>
          <cell r="E8" t="str">
            <v>MEHSANA</v>
          </cell>
          <cell r="F8" t="str">
            <v>PATAN</v>
          </cell>
          <cell r="G8" t="str">
            <v>RAJKOT</v>
          </cell>
          <cell r="H8" t="str">
            <v>SURAT</v>
          </cell>
          <cell r="I8" t="str">
            <v>NAVSARI</v>
          </cell>
          <cell r="J8" t="str">
            <v>VADODARA</v>
          </cell>
          <cell r="K8" t="str">
            <v>ANAND</v>
          </cell>
          <cell r="L8" t="str">
            <v>KHEDA</v>
          </cell>
          <cell r="M8" t="str">
            <v>AMRELI</v>
          </cell>
          <cell r="N8" t="str">
            <v>VALSAD</v>
          </cell>
          <cell r="O8" t="str">
            <v>BHARUCH</v>
          </cell>
          <cell r="P8" t="str">
            <v>G`NAGAR</v>
          </cell>
          <cell r="Q8" t="str">
            <v>NARMADA</v>
          </cell>
          <cell r="R8" t="str">
            <v>BHAVNAGAR</v>
          </cell>
          <cell r="S8" t="str">
            <v>BANASKANTHA</v>
          </cell>
          <cell r="T8" t="str">
            <v>SABARKANTHA</v>
          </cell>
          <cell r="U8" t="str">
            <v>JAMNAGAR</v>
          </cell>
          <cell r="V8" t="str">
            <v>JUNAGADH</v>
          </cell>
          <cell r="W8" t="str">
            <v>KUTCH</v>
          </cell>
          <cell r="X8" t="str">
            <v>S'NAGAR</v>
          </cell>
          <cell r="Y8" t="str">
            <v>PANCHMAHAL</v>
          </cell>
          <cell r="Z8" t="str">
            <v>DAHOD</v>
          </cell>
          <cell r="AA8" t="str">
            <v>PORBANDAR</v>
          </cell>
          <cell r="AB8" t="str">
            <v>DANG</v>
          </cell>
          <cell r="AC8" t="str">
            <v>MC AHMEDABAD</v>
          </cell>
          <cell r="AD8" t="str">
            <v>MC RAJKOT</v>
          </cell>
          <cell r="AE8" t="str">
            <v>MC VADODARA</v>
          </cell>
          <cell r="AF8" t="str">
            <v>MC SURAT</v>
          </cell>
          <cell r="AG8" t="str">
            <v>S P O</v>
          </cell>
          <cell r="AH8" t="str">
            <v>TOTAL</v>
          </cell>
        </row>
        <row r="10">
          <cell r="D10">
            <v>1</v>
          </cell>
          <cell r="E10">
            <v>2</v>
          </cell>
          <cell r="F10">
            <v>3</v>
          </cell>
          <cell r="G10">
            <v>4</v>
          </cell>
          <cell r="H10">
            <v>5</v>
          </cell>
          <cell r="I10">
            <v>6</v>
          </cell>
          <cell r="J10">
            <v>7</v>
          </cell>
          <cell r="K10">
            <v>8</v>
          </cell>
          <cell r="L10">
            <v>9</v>
          </cell>
          <cell r="M10">
            <v>10</v>
          </cell>
          <cell r="N10">
            <v>11</v>
          </cell>
          <cell r="O10">
            <v>12</v>
          </cell>
          <cell r="P10">
            <v>13</v>
          </cell>
          <cell r="Q10">
            <v>14</v>
          </cell>
          <cell r="R10">
            <v>15</v>
          </cell>
          <cell r="S10">
            <v>16</v>
          </cell>
          <cell r="T10">
            <v>17</v>
          </cell>
          <cell r="U10">
            <v>18</v>
          </cell>
          <cell r="V10">
            <v>19</v>
          </cell>
          <cell r="W10">
            <v>20</v>
          </cell>
          <cell r="X10">
            <v>21</v>
          </cell>
          <cell r="Y10">
            <v>22</v>
          </cell>
          <cell r="Z10">
            <v>23</v>
          </cell>
          <cell r="AA10">
            <v>24</v>
          </cell>
          <cell r="AB10">
            <v>25</v>
          </cell>
          <cell r="AC10">
            <v>26</v>
          </cell>
          <cell r="AD10">
            <v>27</v>
          </cell>
          <cell r="AE10">
            <v>28</v>
          </cell>
          <cell r="AF10">
            <v>29</v>
          </cell>
          <cell r="AG10">
            <v>30</v>
          </cell>
        </row>
        <row r="12">
          <cell r="A12" t="str">
            <v>A</v>
          </cell>
          <cell r="B12" t="str">
            <v>NEW SCHOOL</v>
          </cell>
        </row>
        <row r="14">
          <cell r="B14">
            <v>0.01</v>
          </cell>
          <cell r="C14" t="str">
            <v>New Primary School</v>
          </cell>
          <cell r="AH14">
            <v>0</v>
          </cell>
        </row>
        <row r="15">
          <cell r="B15">
            <v>0.02</v>
          </cell>
          <cell r="C15" t="str">
            <v>New Upper Primary School</v>
          </cell>
          <cell r="AH15">
            <v>0</v>
          </cell>
        </row>
        <row r="17">
          <cell r="C17" t="str">
            <v>SUB TOTAL of A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</row>
        <row r="19">
          <cell r="A19" t="str">
            <v>B</v>
          </cell>
          <cell r="B19" t="str">
            <v>BLOCK RESOURCE CENTRE</v>
          </cell>
        </row>
        <row r="21">
          <cell r="B21">
            <v>1.01</v>
          </cell>
          <cell r="C21" t="str">
            <v>Salary for BRC</v>
          </cell>
          <cell r="D21">
            <v>11.88</v>
          </cell>
          <cell r="E21">
            <v>9.7200000000000006</v>
          </cell>
          <cell r="F21">
            <v>7.56</v>
          </cell>
          <cell r="G21">
            <v>15.12</v>
          </cell>
          <cell r="H21">
            <v>15.12</v>
          </cell>
          <cell r="I21">
            <v>5.4</v>
          </cell>
          <cell r="J21">
            <v>12.96</v>
          </cell>
          <cell r="K21">
            <v>8.64</v>
          </cell>
          <cell r="L21">
            <v>10.8</v>
          </cell>
          <cell r="M21">
            <v>11.88</v>
          </cell>
          <cell r="N21">
            <v>5.4</v>
          </cell>
          <cell r="O21">
            <v>8.64</v>
          </cell>
          <cell r="P21">
            <v>4.32</v>
          </cell>
          <cell r="Q21">
            <v>4.32</v>
          </cell>
          <cell r="R21">
            <v>11.88</v>
          </cell>
          <cell r="S21">
            <v>12.96</v>
          </cell>
          <cell r="T21">
            <v>14.04</v>
          </cell>
          <cell r="U21">
            <v>10.8</v>
          </cell>
          <cell r="V21">
            <v>15.12</v>
          </cell>
          <cell r="W21">
            <v>10.8</v>
          </cell>
          <cell r="X21">
            <v>5.4</v>
          </cell>
          <cell r="Y21">
            <v>11.88</v>
          </cell>
          <cell r="Z21">
            <v>7.56</v>
          </cell>
          <cell r="AA21">
            <v>3.24</v>
          </cell>
          <cell r="AH21">
            <v>235.44000000000003</v>
          </cell>
        </row>
        <row r="22">
          <cell r="B22">
            <v>1.02</v>
          </cell>
          <cell r="C22" t="str">
            <v>Salary of BRP</v>
          </cell>
          <cell r="AH22">
            <v>0</v>
          </cell>
        </row>
        <row r="23">
          <cell r="B23">
            <v>1.03</v>
          </cell>
          <cell r="C23" t="str">
            <v>Furniture for BRC</v>
          </cell>
          <cell r="AH23">
            <v>0</v>
          </cell>
        </row>
        <row r="24">
          <cell r="B24">
            <v>1.04</v>
          </cell>
          <cell r="C24" t="str">
            <v>Contingency Grant to BRC</v>
          </cell>
          <cell r="D24">
            <v>1.375</v>
          </cell>
          <cell r="E24">
            <v>1.125</v>
          </cell>
          <cell r="F24">
            <v>0.875</v>
          </cell>
          <cell r="G24">
            <v>1.75</v>
          </cell>
          <cell r="H24">
            <v>1.75</v>
          </cell>
          <cell r="I24">
            <v>0.625</v>
          </cell>
          <cell r="J24">
            <v>1.5</v>
          </cell>
          <cell r="K24">
            <v>1</v>
          </cell>
          <cell r="L24">
            <v>1.25</v>
          </cell>
          <cell r="M24">
            <v>1.375</v>
          </cell>
          <cell r="N24">
            <v>0.625</v>
          </cell>
          <cell r="O24">
            <v>1</v>
          </cell>
          <cell r="P24">
            <v>0.5</v>
          </cell>
          <cell r="Q24">
            <v>0.5</v>
          </cell>
          <cell r="R24">
            <v>1.375</v>
          </cell>
          <cell r="S24">
            <v>1.5</v>
          </cell>
          <cell r="T24">
            <v>1.625</v>
          </cell>
          <cell r="U24">
            <v>1.25</v>
          </cell>
          <cell r="V24">
            <v>1.75</v>
          </cell>
          <cell r="W24">
            <v>1.25</v>
          </cell>
          <cell r="X24">
            <v>1.25</v>
          </cell>
          <cell r="Y24">
            <v>1.375</v>
          </cell>
          <cell r="Z24">
            <v>0.875</v>
          </cell>
          <cell r="AA24">
            <v>0.375</v>
          </cell>
          <cell r="AB24">
            <v>0.125</v>
          </cell>
          <cell r="AH24">
            <v>28</v>
          </cell>
        </row>
        <row r="25">
          <cell r="B25">
            <v>1.05</v>
          </cell>
          <cell r="C25" t="str">
            <v>Meeting and Travel Allowances</v>
          </cell>
          <cell r="D25">
            <v>0.66</v>
          </cell>
          <cell r="E25">
            <v>0.54</v>
          </cell>
          <cell r="F25">
            <v>0.42</v>
          </cell>
          <cell r="G25">
            <v>0.84</v>
          </cell>
          <cell r="H25">
            <v>0.84</v>
          </cell>
          <cell r="I25">
            <v>0.3</v>
          </cell>
          <cell r="J25">
            <v>0.72</v>
          </cell>
          <cell r="K25">
            <v>0.48</v>
          </cell>
          <cell r="L25">
            <v>0.6</v>
          </cell>
          <cell r="M25">
            <v>0.66</v>
          </cell>
          <cell r="N25">
            <v>0.3</v>
          </cell>
          <cell r="O25">
            <v>0.48</v>
          </cell>
          <cell r="P25">
            <v>0.24</v>
          </cell>
          <cell r="Q25">
            <v>0.24</v>
          </cell>
          <cell r="R25">
            <v>0.66</v>
          </cell>
          <cell r="S25">
            <v>0.72</v>
          </cell>
          <cell r="T25">
            <v>0.78</v>
          </cell>
          <cell r="U25">
            <v>0.6</v>
          </cell>
          <cell r="V25">
            <v>0.84</v>
          </cell>
          <cell r="W25">
            <v>0.6</v>
          </cell>
          <cell r="X25">
            <v>0.6</v>
          </cell>
          <cell r="Y25">
            <v>0.66</v>
          </cell>
          <cell r="Z25">
            <v>0.42</v>
          </cell>
          <cell r="AA25">
            <v>0.18</v>
          </cell>
          <cell r="AB25">
            <v>0.06</v>
          </cell>
          <cell r="AH25">
            <v>13.439999999999998</v>
          </cell>
        </row>
        <row r="26">
          <cell r="B26">
            <v>1.06</v>
          </cell>
          <cell r="C26" t="str">
            <v>TLM Grant to BRC</v>
          </cell>
          <cell r="D26">
            <v>0.55000000000000004</v>
          </cell>
          <cell r="E26">
            <v>0.45</v>
          </cell>
          <cell r="F26">
            <v>0.35</v>
          </cell>
          <cell r="G26">
            <v>0.7</v>
          </cell>
          <cell r="H26">
            <v>0.7</v>
          </cell>
          <cell r="I26">
            <v>0.25</v>
          </cell>
          <cell r="J26">
            <v>0.6</v>
          </cell>
          <cell r="K26">
            <v>0.4</v>
          </cell>
          <cell r="L26">
            <v>0.5</v>
          </cell>
          <cell r="M26">
            <v>0.55000000000000004</v>
          </cell>
          <cell r="N26">
            <v>0.25</v>
          </cell>
          <cell r="O26">
            <v>0.4</v>
          </cell>
          <cell r="P26">
            <v>0.2</v>
          </cell>
          <cell r="Q26">
            <v>0.2</v>
          </cell>
          <cell r="R26">
            <v>0.55000000000000004</v>
          </cell>
          <cell r="S26">
            <v>0.6</v>
          </cell>
          <cell r="T26">
            <v>0.65</v>
          </cell>
          <cell r="U26">
            <v>0.5</v>
          </cell>
          <cell r="V26">
            <v>0.7</v>
          </cell>
          <cell r="W26">
            <v>0.5</v>
          </cell>
          <cell r="X26">
            <v>0.5</v>
          </cell>
          <cell r="Y26">
            <v>0.55000000000000004</v>
          </cell>
          <cell r="Z26">
            <v>0.35</v>
          </cell>
          <cell r="AA26">
            <v>0.15</v>
          </cell>
          <cell r="AB26">
            <v>0.05</v>
          </cell>
          <cell r="AH26">
            <v>11.200000000000001</v>
          </cell>
        </row>
        <row r="27">
          <cell r="B27">
            <v>1.07</v>
          </cell>
          <cell r="C27" t="str">
            <v>Others</v>
          </cell>
          <cell r="AH27">
            <v>0</v>
          </cell>
        </row>
        <row r="29">
          <cell r="C29" t="str">
            <v>SUB TOTAL of B</v>
          </cell>
          <cell r="D29">
            <v>14.465000000000002</v>
          </cell>
          <cell r="E29">
            <v>11.835000000000001</v>
          </cell>
          <cell r="F29">
            <v>9.2049999999999983</v>
          </cell>
          <cell r="G29">
            <v>18.409999999999997</v>
          </cell>
          <cell r="H29">
            <v>18.409999999999997</v>
          </cell>
          <cell r="I29">
            <v>6.5750000000000002</v>
          </cell>
          <cell r="J29">
            <v>15.780000000000001</v>
          </cell>
          <cell r="K29">
            <v>10.520000000000001</v>
          </cell>
          <cell r="L29">
            <v>13.15</v>
          </cell>
          <cell r="M29">
            <v>14.465000000000002</v>
          </cell>
          <cell r="N29">
            <v>6.5750000000000002</v>
          </cell>
          <cell r="O29">
            <v>10.520000000000001</v>
          </cell>
          <cell r="P29">
            <v>5.2600000000000007</v>
          </cell>
          <cell r="Q29">
            <v>5.2600000000000007</v>
          </cell>
          <cell r="R29">
            <v>14.465000000000002</v>
          </cell>
          <cell r="S29">
            <v>15.780000000000001</v>
          </cell>
          <cell r="T29">
            <v>17.094999999999999</v>
          </cell>
          <cell r="U29">
            <v>13.15</v>
          </cell>
          <cell r="V29">
            <v>18.409999999999997</v>
          </cell>
          <cell r="W29">
            <v>13.15</v>
          </cell>
          <cell r="X29">
            <v>7.75</v>
          </cell>
          <cell r="Y29">
            <v>14.465000000000002</v>
          </cell>
          <cell r="Z29">
            <v>9.2049999999999983</v>
          </cell>
          <cell r="AA29">
            <v>3.9450000000000003</v>
          </cell>
          <cell r="AB29">
            <v>0.23499999999999999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288.08000000000004</v>
          </cell>
        </row>
        <row r="31">
          <cell r="A31" t="str">
            <v>C</v>
          </cell>
          <cell r="B31" t="str">
            <v>CLUSTER RESOURCE CENTRE</v>
          </cell>
        </row>
        <row r="33">
          <cell r="B33">
            <v>2.0099999999999998</v>
          </cell>
          <cell r="C33" t="str">
            <v>Salary for CRC</v>
          </cell>
          <cell r="D33">
            <v>42</v>
          </cell>
          <cell r="E33">
            <v>28.8</v>
          </cell>
          <cell r="F33">
            <v>20.7</v>
          </cell>
          <cell r="G33">
            <v>44.7</v>
          </cell>
          <cell r="H33">
            <v>65.400000000000006</v>
          </cell>
          <cell r="I33">
            <v>25.2</v>
          </cell>
          <cell r="J33">
            <v>63</v>
          </cell>
          <cell r="K33">
            <v>37.5</v>
          </cell>
          <cell r="L33">
            <v>56.1</v>
          </cell>
          <cell r="M33">
            <v>36.299999999999997</v>
          </cell>
          <cell r="N33">
            <v>28.5</v>
          </cell>
          <cell r="O33">
            <v>30.6</v>
          </cell>
          <cell r="P33">
            <v>17.100000000000001</v>
          </cell>
          <cell r="Q33">
            <v>21</v>
          </cell>
          <cell r="R33">
            <v>3.9</v>
          </cell>
          <cell r="S33">
            <v>1.8</v>
          </cell>
          <cell r="T33">
            <v>6</v>
          </cell>
          <cell r="U33">
            <v>4.8</v>
          </cell>
          <cell r="V33">
            <v>14.4</v>
          </cell>
          <cell r="W33">
            <v>1.2</v>
          </cell>
          <cell r="X33">
            <v>3</v>
          </cell>
          <cell r="Y33">
            <v>6.6</v>
          </cell>
          <cell r="Z33">
            <v>9.3000000000000007</v>
          </cell>
          <cell r="AC33">
            <v>12.9</v>
          </cell>
          <cell r="AD33">
            <v>6.9</v>
          </cell>
          <cell r="AE33">
            <v>4.8</v>
          </cell>
          <cell r="AF33">
            <v>9.9</v>
          </cell>
          <cell r="AH33">
            <v>602.39999999999986</v>
          </cell>
        </row>
        <row r="34">
          <cell r="B34">
            <v>2.02</v>
          </cell>
          <cell r="C34" t="str">
            <v>Furniture for CRC</v>
          </cell>
          <cell r="AH34">
            <v>0</v>
          </cell>
        </row>
        <row r="35">
          <cell r="B35">
            <v>2.0299999999999998</v>
          </cell>
          <cell r="C35" t="str">
            <v>Contigency Grant for CRC</v>
          </cell>
          <cell r="D35">
            <v>3.5</v>
          </cell>
          <cell r="E35">
            <v>2.4</v>
          </cell>
          <cell r="F35">
            <v>1.7250000000000001</v>
          </cell>
          <cell r="G35">
            <v>3.7250000000000001</v>
          </cell>
          <cell r="H35">
            <v>5.4</v>
          </cell>
          <cell r="I35">
            <v>2.1</v>
          </cell>
          <cell r="J35">
            <v>5.25</v>
          </cell>
          <cell r="K35">
            <v>3.125</v>
          </cell>
          <cell r="L35">
            <v>4.6749999999999998</v>
          </cell>
          <cell r="M35">
            <v>3.0249999999999999</v>
          </cell>
          <cell r="N35">
            <v>2.5750000000000002</v>
          </cell>
          <cell r="O35">
            <v>2.5499999999999998</v>
          </cell>
          <cell r="P35">
            <v>1.425</v>
          </cell>
          <cell r="Q35">
            <v>1.75</v>
          </cell>
          <cell r="R35">
            <v>3.625</v>
          </cell>
          <cell r="S35">
            <v>5</v>
          </cell>
          <cell r="T35">
            <v>5.35</v>
          </cell>
          <cell r="U35">
            <v>3.6</v>
          </cell>
          <cell r="V35">
            <v>4.0999999999999996</v>
          </cell>
          <cell r="W35">
            <v>4.4000000000000004</v>
          </cell>
          <cell r="X35">
            <v>3.375</v>
          </cell>
          <cell r="Y35">
            <v>4.1500000000000004</v>
          </cell>
          <cell r="Z35">
            <v>2.3730000000000002</v>
          </cell>
          <cell r="AA35">
            <v>0.85</v>
          </cell>
          <cell r="AB35">
            <v>0.8</v>
          </cell>
          <cell r="AC35">
            <v>1.075</v>
          </cell>
          <cell r="AD35">
            <v>0.57499999999999996</v>
          </cell>
          <cell r="AE35">
            <v>0.4</v>
          </cell>
          <cell r="AF35">
            <v>0.82499999999999996</v>
          </cell>
          <cell r="AH35">
            <v>83.723000000000027</v>
          </cell>
        </row>
        <row r="36">
          <cell r="B36">
            <v>2.04</v>
          </cell>
          <cell r="C36" t="str">
            <v>Meeting and Travel Allowance</v>
          </cell>
          <cell r="D36">
            <v>3.36</v>
          </cell>
          <cell r="E36">
            <v>2.3039999999999998</v>
          </cell>
          <cell r="F36">
            <v>1.6560000000000001</v>
          </cell>
          <cell r="G36">
            <v>3.5760000000000001</v>
          </cell>
          <cell r="H36">
            <v>5.2320000000000002</v>
          </cell>
          <cell r="I36">
            <v>2.016</v>
          </cell>
          <cell r="J36">
            <v>5.04</v>
          </cell>
          <cell r="K36">
            <v>3</v>
          </cell>
          <cell r="L36">
            <v>4.4879999999999995</v>
          </cell>
          <cell r="M36">
            <v>2.9039999999999999</v>
          </cell>
          <cell r="N36">
            <v>2.472</v>
          </cell>
          <cell r="O36">
            <v>2.448</v>
          </cell>
          <cell r="P36">
            <v>1.3679999999999999</v>
          </cell>
          <cell r="Q36">
            <v>1.68</v>
          </cell>
          <cell r="R36">
            <v>3.48</v>
          </cell>
          <cell r="S36">
            <v>4.8</v>
          </cell>
          <cell r="T36">
            <v>5.1360000000000001</v>
          </cell>
          <cell r="U36">
            <v>3.456</v>
          </cell>
          <cell r="V36">
            <v>3.9359999999999999</v>
          </cell>
          <cell r="W36">
            <v>4.2240000000000002</v>
          </cell>
          <cell r="X36">
            <v>3.24</v>
          </cell>
          <cell r="Y36">
            <v>3.984</v>
          </cell>
          <cell r="Z36">
            <v>2.2799999999999998</v>
          </cell>
          <cell r="AA36">
            <v>0.81600000000000006</v>
          </cell>
          <cell r="AB36">
            <v>0.76800000000000002</v>
          </cell>
          <cell r="AC36">
            <v>1.032</v>
          </cell>
          <cell r="AD36">
            <v>0.55200000000000005</v>
          </cell>
          <cell r="AE36">
            <v>0.38400000000000001</v>
          </cell>
          <cell r="AF36">
            <v>0.79200000000000004</v>
          </cell>
          <cell r="AH36">
            <v>80.423999999999992</v>
          </cell>
        </row>
        <row r="37">
          <cell r="B37">
            <v>2.0499999999999998</v>
          </cell>
          <cell r="C37" t="str">
            <v>TLM Grant to CRC</v>
          </cell>
          <cell r="D37">
            <v>1.4</v>
          </cell>
          <cell r="E37">
            <v>0.96</v>
          </cell>
          <cell r="F37">
            <v>0.69</v>
          </cell>
          <cell r="G37">
            <v>1.49</v>
          </cell>
          <cell r="H37">
            <v>2.1800000000000002</v>
          </cell>
          <cell r="I37">
            <v>0.84</v>
          </cell>
          <cell r="J37">
            <v>2.1</v>
          </cell>
          <cell r="K37">
            <v>1.25</v>
          </cell>
          <cell r="L37">
            <v>1.87</v>
          </cell>
          <cell r="M37">
            <v>1.21</v>
          </cell>
          <cell r="N37">
            <v>1.03</v>
          </cell>
          <cell r="O37">
            <v>1.02</v>
          </cell>
          <cell r="P37">
            <v>0.56999999999999995</v>
          </cell>
          <cell r="Q37">
            <v>0.7</v>
          </cell>
          <cell r="R37">
            <v>1.45</v>
          </cell>
          <cell r="S37">
            <v>2</v>
          </cell>
          <cell r="T37">
            <v>2.14</v>
          </cell>
          <cell r="U37">
            <v>1.44</v>
          </cell>
          <cell r="V37">
            <v>1.64</v>
          </cell>
          <cell r="W37">
            <v>1.76</v>
          </cell>
          <cell r="X37">
            <v>1.35</v>
          </cell>
          <cell r="Y37">
            <v>1.66</v>
          </cell>
          <cell r="Z37">
            <v>0.95</v>
          </cell>
          <cell r="AA37">
            <v>0.34</v>
          </cell>
          <cell r="AB37">
            <v>0.32</v>
          </cell>
          <cell r="AC37">
            <v>0.43</v>
          </cell>
          <cell r="AD37">
            <v>0.23</v>
          </cell>
          <cell r="AE37">
            <v>0.16</v>
          </cell>
          <cell r="AF37">
            <v>0.33</v>
          </cell>
          <cell r="AH37">
            <v>33.51</v>
          </cell>
        </row>
        <row r="38">
          <cell r="B38">
            <v>2.06</v>
          </cell>
          <cell r="C38" t="str">
            <v>Others</v>
          </cell>
          <cell r="AH38">
            <v>0</v>
          </cell>
        </row>
        <row r="40">
          <cell r="C40" t="str">
            <v>SUB TOTAL of C</v>
          </cell>
          <cell r="D40">
            <v>50.26</v>
          </cell>
          <cell r="E40">
            <v>34.463999999999999</v>
          </cell>
          <cell r="F40">
            <v>24.771000000000001</v>
          </cell>
          <cell r="G40">
            <v>53.491000000000007</v>
          </cell>
          <cell r="H40">
            <v>78.212000000000018</v>
          </cell>
          <cell r="I40">
            <v>30.156000000000002</v>
          </cell>
          <cell r="J40">
            <v>75.39</v>
          </cell>
          <cell r="K40">
            <v>44.875</v>
          </cell>
          <cell r="L40">
            <v>67.13300000000001</v>
          </cell>
          <cell r="M40">
            <v>43.439</v>
          </cell>
          <cell r="N40">
            <v>34.576999999999998</v>
          </cell>
          <cell r="O40">
            <v>36.618000000000002</v>
          </cell>
          <cell r="P40">
            <v>20.463000000000001</v>
          </cell>
          <cell r="Q40">
            <v>25.13</v>
          </cell>
          <cell r="R40">
            <v>12.455</v>
          </cell>
          <cell r="S40">
            <v>13.6</v>
          </cell>
          <cell r="T40">
            <v>18.626000000000001</v>
          </cell>
          <cell r="U40">
            <v>13.295999999999999</v>
          </cell>
          <cell r="V40">
            <v>24.076000000000001</v>
          </cell>
          <cell r="W40">
            <v>11.584000000000001</v>
          </cell>
          <cell r="X40">
            <v>10.965</v>
          </cell>
          <cell r="Y40">
            <v>16.393999999999998</v>
          </cell>
          <cell r="Z40">
            <v>14.903</v>
          </cell>
          <cell r="AA40">
            <v>2.0059999999999998</v>
          </cell>
          <cell r="AB40">
            <v>1.8880000000000001</v>
          </cell>
          <cell r="AC40">
            <v>15.436999999999999</v>
          </cell>
          <cell r="AD40">
            <v>8.2570000000000014</v>
          </cell>
          <cell r="AE40">
            <v>5.7440000000000007</v>
          </cell>
          <cell r="AF40">
            <v>11.847</v>
          </cell>
          <cell r="AG40">
            <v>0</v>
          </cell>
          <cell r="AH40">
            <v>800.05700000000013</v>
          </cell>
        </row>
        <row r="42">
          <cell r="A42" t="str">
            <v>D</v>
          </cell>
          <cell r="B42" t="str">
            <v>CIVIL WORKS</v>
          </cell>
        </row>
        <row r="44">
          <cell r="B44">
            <v>3.01</v>
          </cell>
          <cell r="C44" t="str">
            <v>BRC Building</v>
          </cell>
          <cell r="D44">
            <v>20.03</v>
          </cell>
          <cell r="E44">
            <v>6</v>
          </cell>
          <cell r="F44">
            <v>12</v>
          </cell>
          <cell r="G44">
            <v>8.35</v>
          </cell>
          <cell r="H44">
            <v>18.14</v>
          </cell>
          <cell r="I44">
            <v>12</v>
          </cell>
          <cell r="J44">
            <v>24</v>
          </cell>
          <cell r="K44">
            <v>24</v>
          </cell>
          <cell r="L44">
            <v>27.04</v>
          </cell>
          <cell r="M44">
            <v>9.69</v>
          </cell>
          <cell r="N44">
            <v>6.3</v>
          </cell>
          <cell r="O44">
            <v>0.55000000000000004</v>
          </cell>
          <cell r="P44">
            <v>0.65</v>
          </cell>
          <cell r="Q44">
            <v>2.4</v>
          </cell>
          <cell r="S44">
            <v>18</v>
          </cell>
          <cell r="U44">
            <v>6</v>
          </cell>
          <cell r="V44">
            <v>21</v>
          </cell>
          <cell r="W44">
            <v>24</v>
          </cell>
          <cell r="Y44">
            <v>0.5</v>
          </cell>
          <cell r="Z44">
            <v>12</v>
          </cell>
          <cell r="AA44">
            <v>6</v>
          </cell>
          <cell r="AC44">
            <v>2.72</v>
          </cell>
          <cell r="AH44">
            <v>261.37000000000006</v>
          </cell>
        </row>
        <row r="45">
          <cell r="B45">
            <v>3.02</v>
          </cell>
          <cell r="C45" t="str">
            <v>CRC Building</v>
          </cell>
          <cell r="D45">
            <v>0.6</v>
          </cell>
          <cell r="E45">
            <v>3.9</v>
          </cell>
          <cell r="F45">
            <v>1.5</v>
          </cell>
          <cell r="G45">
            <v>1.59</v>
          </cell>
          <cell r="H45">
            <v>2.1</v>
          </cell>
          <cell r="I45">
            <v>3.59</v>
          </cell>
          <cell r="J45">
            <v>3</v>
          </cell>
          <cell r="K45">
            <v>1.5</v>
          </cell>
          <cell r="L45">
            <v>0.9</v>
          </cell>
          <cell r="N45">
            <v>0.59</v>
          </cell>
          <cell r="P45">
            <v>1.6</v>
          </cell>
          <cell r="Q45">
            <v>0.6</v>
          </cell>
          <cell r="S45">
            <v>1.5</v>
          </cell>
          <cell r="T45">
            <v>0.3</v>
          </cell>
          <cell r="V45">
            <v>1.97</v>
          </cell>
          <cell r="Y45">
            <v>1.5</v>
          </cell>
          <cell r="Z45">
            <v>0.25</v>
          </cell>
          <cell r="AA45">
            <v>0.6</v>
          </cell>
          <cell r="AD45">
            <v>4.21</v>
          </cell>
          <cell r="AE45">
            <v>0.6</v>
          </cell>
          <cell r="AH45">
            <v>32.400000000000006</v>
          </cell>
        </row>
        <row r="46">
          <cell r="B46">
            <v>3.03</v>
          </cell>
          <cell r="C46" t="str">
            <v>Primary School</v>
          </cell>
          <cell r="E46">
            <v>2.19</v>
          </cell>
          <cell r="N46">
            <v>15.75</v>
          </cell>
          <cell r="O46">
            <v>21</v>
          </cell>
          <cell r="S46">
            <v>125.11</v>
          </cell>
          <cell r="T46">
            <v>93.67</v>
          </cell>
          <cell r="U46">
            <v>2.4500000000000002</v>
          </cell>
          <cell r="W46">
            <v>212.1</v>
          </cell>
          <cell r="Y46">
            <v>30.84</v>
          </cell>
          <cell r="Z46">
            <v>41.12</v>
          </cell>
          <cell r="AH46">
            <v>544.2299999999999</v>
          </cell>
        </row>
        <row r="47">
          <cell r="B47">
            <v>3.04</v>
          </cell>
          <cell r="C47" t="str">
            <v>Upper Primary School</v>
          </cell>
          <cell r="AH47">
            <v>0</v>
          </cell>
        </row>
        <row r="48">
          <cell r="B48">
            <v>3.05</v>
          </cell>
          <cell r="C48" t="str">
            <v>Building Less (P)</v>
          </cell>
          <cell r="G48">
            <v>0.52</v>
          </cell>
          <cell r="L48">
            <v>1.67</v>
          </cell>
          <cell r="N48">
            <v>0.49</v>
          </cell>
          <cell r="AH48">
            <v>2.6799999999999997</v>
          </cell>
        </row>
        <row r="49">
          <cell r="B49">
            <v>3.06</v>
          </cell>
          <cell r="C49" t="str">
            <v>Building Less (UP)</v>
          </cell>
          <cell r="AH49">
            <v>0</v>
          </cell>
        </row>
        <row r="50">
          <cell r="B50">
            <v>3.07</v>
          </cell>
          <cell r="C50" t="str">
            <v>Additional Class Room</v>
          </cell>
          <cell r="D50">
            <v>130.36000000000001</v>
          </cell>
          <cell r="E50">
            <v>262.93</v>
          </cell>
          <cell r="F50">
            <v>164.65</v>
          </cell>
          <cell r="G50">
            <v>1394.14</v>
          </cell>
          <cell r="H50">
            <v>118.93</v>
          </cell>
          <cell r="I50">
            <v>120.34</v>
          </cell>
          <cell r="J50">
            <v>292.76</v>
          </cell>
          <cell r="K50">
            <v>130.08000000000001</v>
          </cell>
          <cell r="L50">
            <v>192.01</v>
          </cell>
          <cell r="M50">
            <v>157.08000000000001</v>
          </cell>
          <cell r="N50">
            <v>452.17</v>
          </cell>
          <cell r="O50">
            <v>436.08</v>
          </cell>
          <cell r="P50">
            <v>85.87</v>
          </cell>
          <cell r="Q50">
            <v>191.85</v>
          </cell>
          <cell r="R50">
            <v>202.43</v>
          </cell>
          <cell r="S50">
            <v>2033.42</v>
          </cell>
          <cell r="T50">
            <v>199.47</v>
          </cell>
          <cell r="U50">
            <v>256.85000000000002</v>
          </cell>
          <cell r="V50">
            <v>2396.2399999999998</v>
          </cell>
          <cell r="W50">
            <v>801</v>
          </cell>
          <cell r="X50">
            <v>163.52000000000001</v>
          </cell>
          <cell r="Y50">
            <v>1292.04</v>
          </cell>
          <cell r="Z50">
            <v>1166.6500000000001</v>
          </cell>
          <cell r="AA50">
            <v>46.06</v>
          </cell>
          <cell r="AB50">
            <v>120.3</v>
          </cell>
          <cell r="AC50">
            <v>142.78</v>
          </cell>
          <cell r="AD50">
            <v>43.01</v>
          </cell>
          <cell r="AE50">
            <v>45.4</v>
          </cell>
          <cell r="AH50">
            <v>13038.42</v>
          </cell>
        </row>
        <row r="51">
          <cell r="B51">
            <v>3.08</v>
          </cell>
          <cell r="C51" t="str">
            <v>Additional Class Room (Multilevel Framed Structure)</v>
          </cell>
          <cell r="D51">
            <v>182.16</v>
          </cell>
          <cell r="F51">
            <v>139</v>
          </cell>
          <cell r="G51">
            <v>294.5</v>
          </cell>
          <cell r="H51">
            <v>97.34</v>
          </cell>
          <cell r="I51">
            <v>56.52</v>
          </cell>
          <cell r="J51">
            <v>191.16</v>
          </cell>
          <cell r="K51">
            <v>173.25</v>
          </cell>
          <cell r="L51">
            <v>159.5</v>
          </cell>
          <cell r="M51">
            <v>91</v>
          </cell>
          <cell r="N51">
            <v>41.76</v>
          </cell>
          <cell r="O51">
            <v>42.64</v>
          </cell>
          <cell r="P51">
            <v>127.2</v>
          </cell>
          <cell r="Q51">
            <v>81</v>
          </cell>
          <cell r="R51">
            <v>176.58</v>
          </cell>
          <cell r="S51">
            <v>616</v>
          </cell>
          <cell r="T51">
            <v>154.84</v>
          </cell>
          <cell r="U51">
            <v>69</v>
          </cell>
          <cell r="V51">
            <v>919.8</v>
          </cell>
          <cell r="X51">
            <v>184.25</v>
          </cell>
          <cell r="Y51">
            <v>161.5</v>
          </cell>
          <cell r="Z51">
            <v>490.96</v>
          </cell>
          <cell r="AA51">
            <v>35.04</v>
          </cell>
          <cell r="AD51">
            <v>12.44</v>
          </cell>
          <cell r="AH51">
            <v>4497.4399999999996</v>
          </cell>
        </row>
        <row r="52">
          <cell r="B52">
            <v>3.09</v>
          </cell>
          <cell r="C52" t="str">
            <v>Additional Class Room (Pile foundation)</v>
          </cell>
          <cell r="D52">
            <v>34.200000000000003</v>
          </cell>
          <cell r="H52">
            <v>133.28</v>
          </cell>
          <cell r="O52">
            <v>483.84</v>
          </cell>
          <cell r="AH52">
            <v>651.31999999999994</v>
          </cell>
        </row>
        <row r="53">
          <cell r="B53">
            <v>3.1</v>
          </cell>
          <cell r="C53" t="str">
            <v>Head Masters Room</v>
          </cell>
          <cell r="L53">
            <v>0.26</v>
          </cell>
          <cell r="AH53">
            <v>0.26</v>
          </cell>
        </row>
        <row r="54">
          <cell r="B54">
            <v>3.11</v>
          </cell>
          <cell r="C54" t="str">
            <v>Toilets / Urinals</v>
          </cell>
          <cell r="I54">
            <v>0.62</v>
          </cell>
          <cell r="Q54">
            <v>0.05</v>
          </cell>
          <cell r="AA54">
            <v>0.4</v>
          </cell>
          <cell r="AC54">
            <v>2.13</v>
          </cell>
          <cell r="AD54">
            <v>0.86</v>
          </cell>
          <cell r="AE54">
            <v>0.84</v>
          </cell>
          <cell r="AH54">
            <v>4.9000000000000004</v>
          </cell>
        </row>
        <row r="55">
          <cell r="B55">
            <v>3.12</v>
          </cell>
          <cell r="C55" t="str">
            <v>Drinking Water Facility</v>
          </cell>
          <cell r="AC55">
            <v>1.28</v>
          </cell>
          <cell r="AD55">
            <v>0.38</v>
          </cell>
          <cell r="AH55">
            <v>1.6600000000000001</v>
          </cell>
        </row>
        <row r="56">
          <cell r="B56">
            <v>3.13</v>
          </cell>
          <cell r="C56" t="str">
            <v>Boundry Wall</v>
          </cell>
          <cell r="I56">
            <v>3.99</v>
          </cell>
          <cell r="V56">
            <v>0.55000000000000004</v>
          </cell>
          <cell r="AA56">
            <v>0.38</v>
          </cell>
          <cell r="AC56">
            <v>0.8</v>
          </cell>
          <cell r="AH56">
            <v>5.72</v>
          </cell>
        </row>
        <row r="57">
          <cell r="B57">
            <v>3.14</v>
          </cell>
          <cell r="C57" t="str">
            <v>Separation Wall</v>
          </cell>
          <cell r="AH57">
            <v>0</v>
          </cell>
        </row>
        <row r="58">
          <cell r="B58">
            <v>3.15</v>
          </cell>
          <cell r="C58" t="str">
            <v>Electrification</v>
          </cell>
          <cell r="AH58">
            <v>0</v>
          </cell>
        </row>
        <row r="59">
          <cell r="B59">
            <v>3.16</v>
          </cell>
          <cell r="C59" t="str">
            <v>Child Friendly</v>
          </cell>
          <cell r="N59">
            <v>1.2</v>
          </cell>
          <cell r="O59">
            <v>1.6</v>
          </cell>
          <cell r="S59">
            <v>10</v>
          </cell>
          <cell r="T59">
            <v>7.6</v>
          </cell>
          <cell r="Y59">
            <v>2.4</v>
          </cell>
          <cell r="Z59">
            <v>3.2</v>
          </cell>
          <cell r="AH59">
            <v>25.999999999999996</v>
          </cell>
        </row>
        <row r="60">
          <cell r="B60">
            <v>3.17</v>
          </cell>
          <cell r="C60" t="str">
            <v>Rain Water Harvesting</v>
          </cell>
          <cell r="D60">
            <v>8.24</v>
          </cell>
          <cell r="E60">
            <v>9.27</v>
          </cell>
          <cell r="F60">
            <v>2</v>
          </cell>
          <cell r="G60">
            <v>10.3</v>
          </cell>
          <cell r="H60">
            <v>3.09</v>
          </cell>
          <cell r="I60">
            <v>3</v>
          </cell>
          <cell r="J60">
            <v>10</v>
          </cell>
          <cell r="M60">
            <v>10.3</v>
          </cell>
          <cell r="N60">
            <v>25</v>
          </cell>
          <cell r="O60">
            <v>7.21</v>
          </cell>
          <cell r="P60">
            <v>10.3</v>
          </cell>
          <cell r="Q60">
            <v>6.18</v>
          </cell>
          <cell r="R60">
            <v>10.3</v>
          </cell>
          <cell r="S60">
            <v>5.15</v>
          </cell>
          <cell r="T60">
            <v>3.09</v>
          </cell>
          <cell r="V60">
            <v>14.42</v>
          </cell>
          <cell r="W60">
            <v>14</v>
          </cell>
          <cell r="X60">
            <v>10.3</v>
          </cell>
          <cell r="Y60">
            <v>11.33</v>
          </cell>
          <cell r="Z60">
            <v>18.54</v>
          </cell>
          <cell r="AA60">
            <v>10.3</v>
          </cell>
          <cell r="AB60">
            <v>0.2</v>
          </cell>
          <cell r="AC60">
            <v>0.62</v>
          </cell>
          <cell r="AH60">
            <v>203.14000000000001</v>
          </cell>
        </row>
        <row r="61">
          <cell r="B61">
            <v>3.18</v>
          </cell>
          <cell r="C61" t="str">
            <v>Others MDM Kitchen Shed</v>
          </cell>
          <cell r="AD61">
            <v>0.26</v>
          </cell>
          <cell r="AH61">
            <v>0.26</v>
          </cell>
        </row>
        <row r="63">
          <cell r="C63" t="str">
            <v>SUB TOTAL of D</v>
          </cell>
          <cell r="D63">
            <v>375.59</v>
          </cell>
          <cell r="E63">
            <v>284.28999999999996</v>
          </cell>
          <cell r="F63">
            <v>319.14999999999998</v>
          </cell>
          <cell r="G63">
            <v>1709.4</v>
          </cell>
          <cell r="H63">
            <v>372.88</v>
          </cell>
          <cell r="I63">
            <v>200.06000000000003</v>
          </cell>
          <cell r="J63">
            <v>520.91999999999996</v>
          </cell>
          <cell r="K63">
            <v>328.83000000000004</v>
          </cell>
          <cell r="L63">
            <v>381.38</v>
          </cell>
          <cell r="M63">
            <v>268.07</v>
          </cell>
          <cell r="N63">
            <v>543.2600000000001</v>
          </cell>
          <cell r="O63">
            <v>992.92</v>
          </cell>
          <cell r="P63">
            <v>225.62</v>
          </cell>
          <cell r="Q63">
            <v>282.08000000000004</v>
          </cell>
          <cell r="R63">
            <v>389.31</v>
          </cell>
          <cell r="S63">
            <v>2809.1800000000003</v>
          </cell>
          <cell r="T63">
            <v>458.96999999999997</v>
          </cell>
          <cell r="U63">
            <v>334.3</v>
          </cell>
          <cell r="V63">
            <v>3353.9799999999996</v>
          </cell>
          <cell r="W63">
            <v>1051.0999999999999</v>
          </cell>
          <cell r="X63">
            <v>358.07</v>
          </cell>
          <cell r="Y63">
            <v>1500.11</v>
          </cell>
          <cell r="Z63">
            <v>1732.72</v>
          </cell>
          <cell r="AA63">
            <v>98.78</v>
          </cell>
          <cell r="AB63">
            <v>120.5</v>
          </cell>
          <cell r="AC63">
            <v>150.33000000000001</v>
          </cell>
          <cell r="AD63">
            <v>61.16</v>
          </cell>
          <cell r="AE63">
            <v>46.84</v>
          </cell>
          <cell r="AF63">
            <v>0</v>
          </cell>
          <cell r="AG63">
            <v>0</v>
          </cell>
          <cell r="AH63">
            <v>19269.8</v>
          </cell>
        </row>
        <row r="66">
          <cell r="A66" t="str">
            <v>E</v>
          </cell>
          <cell r="B66" t="str">
            <v>INTERVENTIONS FOR OUT OF SCHOOL CHILDREN</v>
          </cell>
        </row>
        <row r="68">
          <cell r="B68">
            <v>4.01</v>
          </cell>
          <cell r="C68" t="str">
            <v>Back to School - Continue Scheme</v>
          </cell>
          <cell r="D68">
            <v>60.442999999999998</v>
          </cell>
          <cell r="E68">
            <v>34.637</v>
          </cell>
          <cell r="F68">
            <v>69.272999999999996</v>
          </cell>
          <cell r="G68">
            <v>22.646000000000001</v>
          </cell>
          <cell r="H68">
            <v>68.039000000000001</v>
          </cell>
          <cell r="I68">
            <v>5.7709999999999999</v>
          </cell>
          <cell r="J68">
            <v>96.22</v>
          </cell>
          <cell r="K68">
            <v>60.35</v>
          </cell>
          <cell r="L68">
            <v>28.02</v>
          </cell>
          <cell r="M68">
            <v>27.927</v>
          </cell>
          <cell r="N68">
            <v>46.99</v>
          </cell>
          <cell r="O68">
            <v>39.631</v>
          </cell>
          <cell r="P68">
            <v>14.441000000000001</v>
          </cell>
          <cell r="Q68">
            <v>13.199</v>
          </cell>
          <cell r="R68">
            <v>52.5</v>
          </cell>
          <cell r="S68">
            <v>48.671999999999997</v>
          </cell>
          <cell r="T68">
            <v>82.286000000000001</v>
          </cell>
          <cell r="U68">
            <v>28.678999999999998</v>
          </cell>
          <cell r="V68">
            <v>18.885999999999999</v>
          </cell>
          <cell r="W68">
            <v>10.071999999999999</v>
          </cell>
          <cell r="X68">
            <v>40.094999999999999</v>
          </cell>
          <cell r="Y68">
            <v>17.507999999999999</v>
          </cell>
          <cell r="Z68">
            <v>83.561999999999998</v>
          </cell>
          <cell r="AA68">
            <v>10.571</v>
          </cell>
          <cell r="AB68">
            <v>14.297000000000001</v>
          </cell>
          <cell r="AC68">
            <v>70.608000000000004</v>
          </cell>
          <cell r="AD68">
            <v>16.324999999999999</v>
          </cell>
          <cell r="AE68">
            <v>4.1150000000000002</v>
          </cell>
          <cell r="AF68">
            <v>26.972000000000001</v>
          </cell>
          <cell r="AH68">
            <v>1112.7350000000001</v>
          </cell>
        </row>
        <row r="69">
          <cell r="B69">
            <v>4.0199999999999996</v>
          </cell>
          <cell r="C69" t="str">
            <v>Back to School Camp - New</v>
          </cell>
          <cell r="D69">
            <v>88.793000000000006</v>
          </cell>
          <cell r="E69">
            <v>56.673999999999999</v>
          </cell>
          <cell r="F69">
            <v>133.88999999999999</v>
          </cell>
          <cell r="G69">
            <v>35.828000000000003</v>
          </cell>
          <cell r="H69">
            <v>140.48099999999999</v>
          </cell>
          <cell r="I69">
            <v>34.121000000000002</v>
          </cell>
          <cell r="J69">
            <v>179.53700000000001</v>
          </cell>
          <cell r="K69">
            <v>66.433999999999997</v>
          </cell>
          <cell r="L69">
            <v>47.844000000000001</v>
          </cell>
          <cell r="M69">
            <v>58.405999999999999</v>
          </cell>
          <cell r="N69">
            <v>50.851999999999997</v>
          </cell>
          <cell r="O69">
            <v>49.999000000000002</v>
          </cell>
          <cell r="P69">
            <v>31.459</v>
          </cell>
          <cell r="Q69">
            <v>38.49</v>
          </cell>
          <cell r="R69">
            <v>65.293000000000006</v>
          </cell>
          <cell r="S69">
            <v>200.48500000000001</v>
          </cell>
          <cell r="T69">
            <v>48.857999999999997</v>
          </cell>
          <cell r="U69">
            <v>109.977</v>
          </cell>
          <cell r="V69">
            <v>105.50700000000001</v>
          </cell>
          <cell r="W69">
            <v>212.47499999999999</v>
          </cell>
          <cell r="X69">
            <v>105.85299999999999</v>
          </cell>
          <cell r="Y69">
            <v>115.42700000000001</v>
          </cell>
          <cell r="Z69">
            <v>166.67599999999999</v>
          </cell>
          <cell r="AA69">
            <v>13.275</v>
          </cell>
          <cell r="AB69">
            <v>21.335999999999999</v>
          </cell>
          <cell r="AC69">
            <v>132.107</v>
          </cell>
          <cell r="AD69">
            <v>20.305</v>
          </cell>
          <cell r="AE69">
            <v>7.343</v>
          </cell>
          <cell r="AF69">
            <v>103.056</v>
          </cell>
          <cell r="AH69">
            <v>2440.7809999999995</v>
          </cell>
        </row>
        <row r="70">
          <cell r="B70">
            <v>4.03</v>
          </cell>
          <cell r="C70" t="str">
            <v>Bridge Course</v>
          </cell>
          <cell r="AH70">
            <v>0</v>
          </cell>
        </row>
        <row r="71">
          <cell r="B71">
            <v>4.04</v>
          </cell>
          <cell r="C71" t="str">
            <v>Others</v>
          </cell>
          <cell r="AH71">
            <v>0</v>
          </cell>
        </row>
        <row r="73">
          <cell r="C73" t="str">
            <v>SUB TOTAL of E</v>
          </cell>
          <cell r="D73">
            <v>149.23599999999999</v>
          </cell>
          <cell r="E73">
            <v>91.311000000000007</v>
          </cell>
          <cell r="F73">
            <v>203.16299999999998</v>
          </cell>
          <cell r="G73">
            <v>58.474000000000004</v>
          </cell>
          <cell r="H73">
            <v>208.51999999999998</v>
          </cell>
          <cell r="I73">
            <v>39.892000000000003</v>
          </cell>
          <cell r="J73">
            <v>275.75700000000001</v>
          </cell>
          <cell r="K73">
            <v>126.78399999999999</v>
          </cell>
          <cell r="L73">
            <v>75.864000000000004</v>
          </cell>
          <cell r="M73">
            <v>86.332999999999998</v>
          </cell>
          <cell r="N73">
            <v>97.841999999999999</v>
          </cell>
          <cell r="O73">
            <v>89.63</v>
          </cell>
          <cell r="P73">
            <v>45.9</v>
          </cell>
          <cell r="Q73">
            <v>51.689</v>
          </cell>
          <cell r="R73">
            <v>117.79300000000001</v>
          </cell>
          <cell r="S73">
            <v>249.15700000000001</v>
          </cell>
          <cell r="T73">
            <v>131.14400000000001</v>
          </cell>
          <cell r="U73">
            <v>138.65600000000001</v>
          </cell>
          <cell r="V73">
            <v>124.393</v>
          </cell>
          <cell r="W73">
            <v>222.547</v>
          </cell>
          <cell r="X73">
            <v>145.94799999999998</v>
          </cell>
          <cell r="Y73">
            <v>132.935</v>
          </cell>
          <cell r="Z73">
            <v>250.238</v>
          </cell>
          <cell r="AA73">
            <v>23.846</v>
          </cell>
          <cell r="AB73">
            <v>35.632999999999996</v>
          </cell>
          <cell r="AC73">
            <v>202.715</v>
          </cell>
          <cell r="AD73">
            <v>36.629999999999995</v>
          </cell>
          <cell r="AE73">
            <v>11.458</v>
          </cell>
          <cell r="AF73">
            <v>130.02799999999999</v>
          </cell>
          <cell r="AG73">
            <v>0</v>
          </cell>
          <cell r="AH73">
            <v>3553.5159999999996</v>
          </cell>
        </row>
        <row r="75">
          <cell r="A75" t="str">
            <v>F</v>
          </cell>
          <cell r="B75" t="str">
            <v>FREE TEXT BOOK</v>
          </cell>
        </row>
        <row r="77">
          <cell r="B77">
            <v>5.0199999999999996</v>
          </cell>
          <cell r="C77" t="str">
            <v>Free Text Book (UP)</v>
          </cell>
          <cell r="D77">
            <v>19.373999999999999</v>
          </cell>
          <cell r="E77">
            <v>17.25</v>
          </cell>
          <cell r="F77">
            <v>32.503999999999998</v>
          </cell>
          <cell r="G77">
            <v>24.097999999999999</v>
          </cell>
          <cell r="H77">
            <v>59.134999999999998</v>
          </cell>
          <cell r="I77">
            <v>19.898</v>
          </cell>
          <cell r="J77">
            <v>34.409999999999997</v>
          </cell>
          <cell r="K77">
            <v>22.763999999999999</v>
          </cell>
          <cell r="L77">
            <v>21.456</v>
          </cell>
          <cell r="M77">
            <v>11.817</v>
          </cell>
          <cell r="N77">
            <v>24.645</v>
          </cell>
          <cell r="O77">
            <v>20.763000000000002</v>
          </cell>
          <cell r="P77">
            <v>17.917999999999999</v>
          </cell>
          <cell r="Q77">
            <v>13.326000000000001</v>
          </cell>
          <cell r="R77">
            <v>32.018999999999998</v>
          </cell>
          <cell r="S77">
            <v>25.949000000000002</v>
          </cell>
          <cell r="T77">
            <v>30.33</v>
          </cell>
          <cell r="U77">
            <v>37.631</v>
          </cell>
          <cell r="V77">
            <v>71.91</v>
          </cell>
          <cell r="W77">
            <v>21.311</v>
          </cell>
          <cell r="X77">
            <v>13.56</v>
          </cell>
          <cell r="Y77">
            <v>38.115000000000002</v>
          </cell>
          <cell r="Z77">
            <v>29.54</v>
          </cell>
          <cell r="AA77">
            <v>10.5</v>
          </cell>
          <cell r="AB77">
            <v>3.5659999999999998</v>
          </cell>
          <cell r="AC77">
            <v>51.75</v>
          </cell>
          <cell r="AF77">
            <v>22.634</v>
          </cell>
          <cell r="AH77">
            <v>728.17299999999989</v>
          </cell>
        </row>
        <row r="79">
          <cell r="C79" t="str">
            <v>SUB TOTAL of F</v>
          </cell>
          <cell r="D79">
            <v>19.373999999999999</v>
          </cell>
          <cell r="E79">
            <v>17.25</v>
          </cell>
          <cell r="F79">
            <v>32.503999999999998</v>
          </cell>
          <cell r="G79">
            <v>24.097999999999999</v>
          </cell>
          <cell r="H79">
            <v>59.134999999999998</v>
          </cell>
          <cell r="I79">
            <v>19.898</v>
          </cell>
          <cell r="J79">
            <v>34.409999999999997</v>
          </cell>
          <cell r="K79">
            <v>22.763999999999999</v>
          </cell>
          <cell r="L79">
            <v>21.456</v>
          </cell>
          <cell r="M79">
            <v>11.817</v>
          </cell>
          <cell r="N79">
            <v>24.645</v>
          </cell>
          <cell r="O79">
            <v>20.763000000000002</v>
          </cell>
          <cell r="P79">
            <v>17.917999999999999</v>
          </cell>
          <cell r="Q79">
            <v>13.326000000000001</v>
          </cell>
          <cell r="R79">
            <v>32.018999999999998</v>
          </cell>
          <cell r="S79">
            <v>25.949000000000002</v>
          </cell>
          <cell r="T79">
            <v>30.33</v>
          </cell>
          <cell r="U79">
            <v>37.631</v>
          </cell>
          <cell r="V79">
            <v>71.91</v>
          </cell>
          <cell r="W79">
            <v>21.311</v>
          </cell>
          <cell r="X79">
            <v>13.56</v>
          </cell>
          <cell r="Y79">
            <v>38.115000000000002</v>
          </cell>
          <cell r="Z79">
            <v>29.54</v>
          </cell>
          <cell r="AA79">
            <v>10.5</v>
          </cell>
          <cell r="AB79">
            <v>3.5659999999999998</v>
          </cell>
          <cell r="AC79">
            <v>51.75</v>
          </cell>
          <cell r="AD79">
            <v>0</v>
          </cell>
          <cell r="AE79">
            <v>0</v>
          </cell>
          <cell r="AF79">
            <v>22.634</v>
          </cell>
          <cell r="AG79">
            <v>0</v>
          </cell>
          <cell r="AH79">
            <v>728.17299999999989</v>
          </cell>
        </row>
        <row r="81">
          <cell r="A81" t="str">
            <v>G</v>
          </cell>
          <cell r="B81" t="str">
            <v>INNOVATIVE ACTIVITITES</v>
          </cell>
        </row>
        <row r="83">
          <cell r="B83">
            <v>6.01</v>
          </cell>
          <cell r="C83" t="str">
            <v>ECCE</v>
          </cell>
          <cell r="D83">
            <v>15</v>
          </cell>
          <cell r="E83">
            <v>15</v>
          </cell>
          <cell r="F83">
            <v>15</v>
          </cell>
          <cell r="G83">
            <v>15</v>
          </cell>
          <cell r="H83">
            <v>15</v>
          </cell>
          <cell r="I83">
            <v>15</v>
          </cell>
          <cell r="J83">
            <v>15</v>
          </cell>
          <cell r="K83">
            <v>15</v>
          </cell>
          <cell r="L83">
            <v>15</v>
          </cell>
          <cell r="M83">
            <v>15</v>
          </cell>
          <cell r="N83">
            <v>15</v>
          </cell>
          <cell r="O83">
            <v>15</v>
          </cell>
          <cell r="P83">
            <v>15</v>
          </cell>
          <cell r="Q83">
            <v>15</v>
          </cell>
          <cell r="R83">
            <v>15</v>
          </cell>
          <cell r="S83">
            <v>15</v>
          </cell>
          <cell r="T83">
            <v>15</v>
          </cell>
          <cell r="U83">
            <v>15</v>
          </cell>
          <cell r="V83">
            <v>15</v>
          </cell>
          <cell r="W83">
            <v>15</v>
          </cell>
          <cell r="X83">
            <v>15</v>
          </cell>
          <cell r="Y83">
            <v>15</v>
          </cell>
          <cell r="Z83">
            <v>15</v>
          </cell>
          <cell r="AA83">
            <v>15</v>
          </cell>
          <cell r="AB83">
            <v>15</v>
          </cell>
          <cell r="AH83">
            <v>375</v>
          </cell>
        </row>
        <row r="84">
          <cell r="B84">
            <v>6.02</v>
          </cell>
          <cell r="C84" t="str">
            <v>Girls Education</v>
          </cell>
          <cell r="D84">
            <v>15</v>
          </cell>
          <cell r="E84">
            <v>15</v>
          </cell>
          <cell r="F84">
            <v>15</v>
          </cell>
          <cell r="G84">
            <v>15</v>
          </cell>
          <cell r="H84">
            <v>15</v>
          </cell>
          <cell r="I84">
            <v>15</v>
          </cell>
          <cell r="J84">
            <v>15</v>
          </cell>
          <cell r="K84">
            <v>15</v>
          </cell>
          <cell r="L84">
            <v>15</v>
          </cell>
          <cell r="M84">
            <v>15</v>
          </cell>
          <cell r="N84">
            <v>15</v>
          </cell>
          <cell r="O84">
            <v>15</v>
          </cell>
          <cell r="P84">
            <v>15</v>
          </cell>
          <cell r="Q84">
            <v>15</v>
          </cell>
          <cell r="R84">
            <v>15</v>
          </cell>
          <cell r="S84">
            <v>15</v>
          </cell>
          <cell r="T84">
            <v>15</v>
          </cell>
          <cell r="U84">
            <v>15</v>
          </cell>
          <cell r="V84">
            <v>15</v>
          </cell>
          <cell r="W84">
            <v>15</v>
          </cell>
          <cell r="X84">
            <v>15</v>
          </cell>
          <cell r="Y84">
            <v>15</v>
          </cell>
          <cell r="Z84">
            <v>15</v>
          </cell>
          <cell r="AA84">
            <v>15</v>
          </cell>
          <cell r="AB84">
            <v>15</v>
          </cell>
          <cell r="AH84">
            <v>375</v>
          </cell>
        </row>
        <row r="85">
          <cell r="B85">
            <v>6.03</v>
          </cell>
          <cell r="C85" t="str">
            <v>SC/ST</v>
          </cell>
          <cell r="D85">
            <v>5</v>
          </cell>
          <cell r="E85">
            <v>5</v>
          </cell>
          <cell r="F85">
            <v>5</v>
          </cell>
          <cell r="G85">
            <v>5</v>
          </cell>
          <cell r="H85">
            <v>5</v>
          </cell>
          <cell r="I85">
            <v>5</v>
          </cell>
          <cell r="J85">
            <v>5</v>
          </cell>
          <cell r="K85">
            <v>5</v>
          </cell>
          <cell r="L85">
            <v>5</v>
          </cell>
          <cell r="M85">
            <v>5</v>
          </cell>
          <cell r="N85">
            <v>5</v>
          </cell>
          <cell r="O85">
            <v>5</v>
          </cell>
          <cell r="P85">
            <v>5</v>
          </cell>
          <cell r="Q85">
            <v>5</v>
          </cell>
          <cell r="R85">
            <v>5</v>
          </cell>
          <cell r="S85">
            <v>5</v>
          </cell>
          <cell r="T85">
            <v>5</v>
          </cell>
          <cell r="U85">
            <v>5</v>
          </cell>
          <cell r="V85">
            <v>5</v>
          </cell>
          <cell r="W85">
            <v>5</v>
          </cell>
          <cell r="X85">
            <v>5</v>
          </cell>
          <cell r="Y85">
            <v>5</v>
          </cell>
          <cell r="Z85">
            <v>5</v>
          </cell>
          <cell r="AA85">
            <v>5</v>
          </cell>
          <cell r="AB85">
            <v>5</v>
          </cell>
          <cell r="AH85">
            <v>125</v>
          </cell>
        </row>
        <row r="86">
          <cell r="B86">
            <v>6.04</v>
          </cell>
          <cell r="C86" t="str">
            <v>Computer Education</v>
          </cell>
          <cell r="D86">
            <v>30</v>
          </cell>
          <cell r="E86">
            <v>30</v>
          </cell>
          <cell r="F86">
            <v>30</v>
          </cell>
          <cell r="G86">
            <v>30</v>
          </cell>
          <cell r="H86">
            <v>30</v>
          </cell>
          <cell r="I86">
            <v>30</v>
          </cell>
          <cell r="J86">
            <v>30</v>
          </cell>
          <cell r="K86">
            <v>30</v>
          </cell>
          <cell r="L86">
            <v>30</v>
          </cell>
          <cell r="M86">
            <v>30</v>
          </cell>
          <cell r="N86">
            <v>30</v>
          </cell>
          <cell r="O86">
            <v>30</v>
          </cell>
          <cell r="P86">
            <v>30</v>
          </cell>
          <cell r="Q86">
            <v>30</v>
          </cell>
          <cell r="R86">
            <v>30</v>
          </cell>
          <cell r="S86">
            <v>30</v>
          </cell>
          <cell r="T86">
            <v>30</v>
          </cell>
          <cell r="U86">
            <v>30</v>
          </cell>
          <cell r="V86">
            <v>30</v>
          </cell>
          <cell r="W86">
            <v>30</v>
          </cell>
          <cell r="X86">
            <v>30</v>
          </cell>
          <cell r="Y86">
            <v>30</v>
          </cell>
          <cell r="Z86">
            <v>30</v>
          </cell>
          <cell r="AA86">
            <v>30</v>
          </cell>
          <cell r="AB86">
            <v>30</v>
          </cell>
          <cell r="AH86">
            <v>750</v>
          </cell>
        </row>
        <row r="87">
          <cell r="B87">
            <v>6.05</v>
          </cell>
          <cell r="C87" t="str">
            <v>Others</v>
          </cell>
          <cell r="AH87">
            <v>0</v>
          </cell>
        </row>
        <row r="89">
          <cell r="C89" t="str">
            <v>SUB TOTAL of G</v>
          </cell>
          <cell r="D89">
            <v>65</v>
          </cell>
          <cell r="E89">
            <v>65</v>
          </cell>
          <cell r="F89">
            <v>65</v>
          </cell>
          <cell r="G89">
            <v>65</v>
          </cell>
          <cell r="H89">
            <v>65</v>
          </cell>
          <cell r="I89">
            <v>65</v>
          </cell>
          <cell r="J89">
            <v>65</v>
          </cell>
          <cell r="K89">
            <v>65</v>
          </cell>
          <cell r="L89">
            <v>65</v>
          </cell>
          <cell r="M89">
            <v>65</v>
          </cell>
          <cell r="N89">
            <v>65</v>
          </cell>
          <cell r="O89">
            <v>65</v>
          </cell>
          <cell r="P89">
            <v>65</v>
          </cell>
          <cell r="Q89">
            <v>65</v>
          </cell>
          <cell r="R89">
            <v>65</v>
          </cell>
          <cell r="S89">
            <v>65</v>
          </cell>
          <cell r="T89">
            <v>65</v>
          </cell>
          <cell r="U89">
            <v>65</v>
          </cell>
          <cell r="V89">
            <v>65</v>
          </cell>
          <cell r="W89">
            <v>65</v>
          </cell>
          <cell r="X89">
            <v>65</v>
          </cell>
          <cell r="Y89">
            <v>65</v>
          </cell>
          <cell r="Z89">
            <v>65</v>
          </cell>
          <cell r="AA89">
            <v>65</v>
          </cell>
          <cell r="AB89">
            <v>65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1625</v>
          </cell>
        </row>
        <row r="91">
          <cell r="A91" t="str">
            <v>H</v>
          </cell>
          <cell r="B91" t="str">
            <v>INTERVENTIONS FOR DISABLE CHILDREN</v>
          </cell>
        </row>
        <row r="93">
          <cell r="B93">
            <v>7.01</v>
          </cell>
          <cell r="C93" t="str">
            <v>Intervnetions for Disable Children</v>
          </cell>
          <cell r="D93">
            <v>46.932000000000002</v>
          </cell>
          <cell r="E93">
            <v>33.588000000000001</v>
          </cell>
          <cell r="F93">
            <v>31.332000000000001</v>
          </cell>
          <cell r="G93">
            <v>37.692</v>
          </cell>
          <cell r="H93">
            <v>34.5</v>
          </cell>
          <cell r="I93">
            <v>11.244</v>
          </cell>
          <cell r="J93">
            <v>41.148000000000003</v>
          </cell>
          <cell r="K93">
            <v>40.548000000000002</v>
          </cell>
          <cell r="L93">
            <v>57.948</v>
          </cell>
          <cell r="M93">
            <v>33.072000000000003</v>
          </cell>
          <cell r="N93">
            <v>15.624000000000001</v>
          </cell>
          <cell r="O93">
            <v>24.66</v>
          </cell>
          <cell r="P93">
            <v>26.244</v>
          </cell>
          <cell r="Q93">
            <v>8.7479999999999993</v>
          </cell>
          <cell r="R93">
            <v>42.24</v>
          </cell>
          <cell r="S93">
            <v>77.628</v>
          </cell>
          <cell r="T93">
            <v>44.628</v>
          </cell>
          <cell r="U93">
            <v>47.304000000000002</v>
          </cell>
          <cell r="V93">
            <v>47.988</v>
          </cell>
          <cell r="W93">
            <v>33.36</v>
          </cell>
          <cell r="X93">
            <v>49.932000000000002</v>
          </cell>
          <cell r="Y93">
            <v>38.052</v>
          </cell>
          <cell r="Z93">
            <v>45.216000000000001</v>
          </cell>
          <cell r="AA93">
            <v>6.8520000000000003</v>
          </cell>
          <cell r="AB93">
            <v>8.4239999999999995</v>
          </cell>
          <cell r="AC93">
            <v>26.34</v>
          </cell>
          <cell r="AD93">
            <v>6.4560000000000004</v>
          </cell>
          <cell r="AE93">
            <v>8.3520000000000003</v>
          </cell>
          <cell r="AF93">
            <v>7.7759999999999998</v>
          </cell>
          <cell r="AH93">
            <v>933.82799999999997</v>
          </cell>
        </row>
        <row r="95">
          <cell r="C95" t="str">
            <v>SUB TOTAL of H</v>
          </cell>
          <cell r="D95">
            <v>46.932000000000002</v>
          </cell>
          <cell r="E95">
            <v>33.588000000000001</v>
          </cell>
          <cell r="F95">
            <v>31.332000000000001</v>
          </cell>
          <cell r="G95">
            <v>37.692</v>
          </cell>
          <cell r="H95">
            <v>34.5</v>
          </cell>
          <cell r="I95">
            <v>11.244</v>
          </cell>
          <cell r="J95">
            <v>41.148000000000003</v>
          </cell>
          <cell r="K95">
            <v>40.548000000000002</v>
          </cell>
          <cell r="L95">
            <v>57.948</v>
          </cell>
          <cell r="M95">
            <v>33.072000000000003</v>
          </cell>
          <cell r="N95">
            <v>15.624000000000001</v>
          </cell>
          <cell r="O95">
            <v>24.66</v>
          </cell>
          <cell r="P95">
            <v>26.244</v>
          </cell>
          <cell r="Q95">
            <v>8.7479999999999993</v>
          </cell>
          <cell r="R95">
            <v>42.24</v>
          </cell>
          <cell r="S95">
            <v>77.628</v>
          </cell>
          <cell r="T95">
            <v>44.628</v>
          </cell>
          <cell r="U95">
            <v>47.304000000000002</v>
          </cell>
          <cell r="V95">
            <v>47.988</v>
          </cell>
          <cell r="W95">
            <v>33.36</v>
          </cell>
          <cell r="X95">
            <v>49.932000000000002</v>
          </cell>
          <cell r="Y95">
            <v>38.052</v>
          </cell>
          <cell r="Z95">
            <v>45.216000000000001</v>
          </cell>
          <cell r="AA95">
            <v>6.8520000000000003</v>
          </cell>
          <cell r="AB95">
            <v>8.4239999999999995</v>
          </cell>
          <cell r="AC95">
            <v>26.34</v>
          </cell>
          <cell r="AD95">
            <v>6.4560000000000004</v>
          </cell>
          <cell r="AE95">
            <v>8.3520000000000003</v>
          </cell>
          <cell r="AF95">
            <v>7.7759999999999998</v>
          </cell>
          <cell r="AG95">
            <v>0</v>
          </cell>
          <cell r="AH95">
            <v>933.82799999999997</v>
          </cell>
        </row>
        <row r="97">
          <cell r="A97" t="str">
            <v>I</v>
          </cell>
          <cell r="B97" t="str">
            <v>MAINTENANCE GRANT</v>
          </cell>
        </row>
        <row r="99">
          <cell r="B99">
            <v>8.01</v>
          </cell>
          <cell r="C99" t="str">
            <v>School Maintenance Grant Primary</v>
          </cell>
          <cell r="D99">
            <v>44.75</v>
          </cell>
          <cell r="E99">
            <v>49.4</v>
          </cell>
          <cell r="F99">
            <v>41.9</v>
          </cell>
          <cell r="G99">
            <v>66.05</v>
          </cell>
          <cell r="H99">
            <v>91.4</v>
          </cell>
          <cell r="I99">
            <v>38.35</v>
          </cell>
          <cell r="J99">
            <v>114.15</v>
          </cell>
          <cell r="K99">
            <v>53.25</v>
          </cell>
          <cell r="L99">
            <v>85.6</v>
          </cell>
          <cell r="M99">
            <v>39.6</v>
          </cell>
          <cell r="N99">
            <v>52</v>
          </cell>
          <cell r="O99">
            <v>47.65</v>
          </cell>
          <cell r="P99">
            <v>32.65</v>
          </cell>
          <cell r="Q99">
            <v>34.700000000000003</v>
          </cell>
          <cell r="R99">
            <v>57.45</v>
          </cell>
          <cell r="S99">
            <v>109.55</v>
          </cell>
          <cell r="T99">
            <v>122.05</v>
          </cell>
          <cell r="U99">
            <v>71.099999999999994</v>
          </cell>
          <cell r="V99">
            <v>64.150000000000006</v>
          </cell>
          <cell r="W99">
            <v>77.2</v>
          </cell>
          <cell r="X99">
            <v>47.65</v>
          </cell>
          <cell r="Y99">
            <v>115.05</v>
          </cell>
          <cell r="Z99">
            <v>77.349999999999994</v>
          </cell>
          <cell r="AA99">
            <v>15.2</v>
          </cell>
          <cell r="AB99">
            <v>19.95</v>
          </cell>
          <cell r="AC99">
            <v>26.95</v>
          </cell>
          <cell r="AD99">
            <v>5.2</v>
          </cell>
          <cell r="AE99">
            <v>6.15</v>
          </cell>
          <cell r="AF99">
            <v>13.75</v>
          </cell>
          <cell r="AH99">
            <v>1620.2000000000003</v>
          </cell>
        </row>
        <row r="100">
          <cell r="B100">
            <v>8.02</v>
          </cell>
          <cell r="C100" t="str">
            <v>School Maintenance Grant Upper Primary</v>
          </cell>
          <cell r="D100">
            <v>42.55</v>
          </cell>
          <cell r="E100">
            <v>41.7</v>
          </cell>
          <cell r="F100">
            <v>32.200000000000003</v>
          </cell>
          <cell r="G100">
            <v>61.85</v>
          </cell>
          <cell r="H100">
            <v>40.85</v>
          </cell>
          <cell r="I100">
            <v>25.2</v>
          </cell>
          <cell r="J100">
            <v>41.85</v>
          </cell>
          <cell r="K100">
            <v>38.799999999999997</v>
          </cell>
          <cell r="L100">
            <v>48.75</v>
          </cell>
          <cell r="M100">
            <v>36.299999999999997</v>
          </cell>
          <cell r="N100">
            <v>24.8</v>
          </cell>
          <cell r="O100">
            <v>34.549999999999997</v>
          </cell>
          <cell r="P100">
            <v>25.95</v>
          </cell>
          <cell r="Q100">
            <v>20.350000000000001</v>
          </cell>
          <cell r="R100">
            <v>54.7</v>
          </cell>
          <cell r="S100">
            <v>57.25</v>
          </cell>
          <cell r="T100">
            <v>61.8</v>
          </cell>
          <cell r="U100">
            <v>60.05</v>
          </cell>
          <cell r="V100">
            <v>54.15</v>
          </cell>
          <cell r="W100">
            <v>64.25</v>
          </cell>
          <cell r="X100">
            <v>42.6</v>
          </cell>
          <cell r="Y100">
            <v>59.05</v>
          </cell>
          <cell r="Z100">
            <v>32.549999999999997</v>
          </cell>
          <cell r="AA100">
            <v>11.3</v>
          </cell>
          <cell r="AB100">
            <v>5.65</v>
          </cell>
          <cell r="AC100">
            <v>15.8</v>
          </cell>
          <cell r="AD100">
            <v>3.85</v>
          </cell>
          <cell r="AE100">
            <v>5.95</v>
          </cell>
          <cell r="AF100">
            <v>12.9</v>
          </cell>
          <cell r="AH100">
            <v>1057.55</v>
          </cell>
        </row>
        <row r="102">
          <cell r="C102" t="str">
            <v>SUB TOTAL of I</v>
          </cell>
          <cell r="D102">
            <v>87.3</v>
          </cell>
          <cell r="E102">
            <v>91.1</v>
          </cell>
          <cell r="F102">
            <v>74.099999999999994</v>
          </cell>
          <cell r="G102">
            <v>127.9</v>
          </cell>
          <cell r="H102">
            <v>132.25</v>
          </cell>
          <cell r="I102">
            <v>63.55</v>
          </cell>
          <cell r="J102">
            <v>156</v>
          </cell>
          <cell r="K102">
            <v>92.05</v>
          </cell>
          <cell r="L102">
            <v>134.35</v>
          </cell>
          <cell r="M102">
            <v>75.900000000000006</v>
          </cell>
          <cell r="N102">
            <v>76.8</v>
          </cell>
          <cell r="O102">
            <v>82.199999999999989</v>
          </cell>
          <cell r="P102">
            <v>58.599999999999994</v>
          </cell>
          <cell r="Q102">
            <v>55.050000000000004</v>
          </cell>
          <cell r="R102">
            <v>112.15</v>
          </cell>
          <cell r="S102">
            <v>166.8</v>
          </cell>
          <cell r="T102">
            <v>183.85</v>
          </cell>
          <cell r="U102">
            <v>131.14999999999998</v>
          </cell>
          <cell r="V102">
            <v>118.30000000000001</v>
          </cell>
          <cell r="W102">
            <v>141.44999999999999</v>
          </cell>
          <cell r="X102">
            <v>90.25</v>
          </cell>
          <cell r="Y102">
            <v>174.1</v>
          </cell>
          <cell r="Z102">
            <v>109.89999999999999</v>
          </cell>
          <cell r="AA102">
            <v>26.5</v>
          </cell>
          <cell r="AB102">
            <v>25.6</v>
          </cell>
          <cell r="AC102">
            <v>42.75</v>
          </cell>
          <cell r="AD102">
            <v>9.0500000000000007</v>
          </cell>
          <cell r="AE102">
            <v>12.100000000000001</v>
          </cell>
          <cell r="AF102">
            <v>26.65</v>
          </cell>
          <cell r="AG102">
            <v>0</v>
          </cell>
          <cell r="AH102">
            <v>2677.75</v>
          </cell>
        </row>
        <row r="104">
          <cell r="A104" t="str">
            <v>J</v>
          </cell>
          <cell r="B104" t="str">
            <v>MANAGEMENT &amp; MIS</v>
          </cell>
        </row>
        <row r="105">
          <cell r="AH105">
            <v>0</v>
          </cell>
        </row>
        <row r="106">
          <cell r="C106" t="str">
            <v>MIS</v>
          </cell>
          <cell r="AH106">
            <v>0</v>
          </cell>
        </row>
        <row r="107">
          <cell r="B107">
            <v>9.01</v>
          </cell>
          <cell r="C107" t="str">
            <v>Maintenance of Equipments</v>
          </cell>
          <cell r="D107">
            <v>0.2</v>
          </cell>
          <cell r="E107">
            <v>0.2</v>
          </cell>
          <cell r="F107">
            <v>0.2</v>
          </cell>
          <cell r="G107">
            <v>0.2</v>
          </cell>
          <cell r="H107">
            <v>0.2</v>
          </cell>
          <cell r="I107">
            <v>0.2</v>
          </cell>
          <cell r="J107">
            <v>0.2</v>
          </cell>
          <cell r="K107">
            <v>0.2</v>
          </cell>
          <cell r="L107">
            <v>0.2</v>
          </cell>
          <cell r="M107">
            <v>0.2</v>
          </cell>
          <cell r="N107">
            <v>0.2</v>
          </cell>
          <cell r="O107">
            <v>0.2</v>
          </cell>
          <cell r="P107">
            <v>0.2</v>
          </cell>
          <cell r="Q107">
            <v>0.2</v>
          </cell>
          <cell r="R107">
            <v>0.2</v>
          </cell>
          <cell r="S107">
            <v>0.2</v>
          </cell>
          <cell r="T107">
            <v>0.2</v>
          </cell>
          <cell r="U107">
            <v>0.2</v>
          </cell>
          <cell r="V107">
            <v>0.2</v>
          </cell>
          <cell r="W107">
            <v>0.2</v>
          </cell>
          <cell r="X107">
            <v>0.2</v>
          </cell>
          <cell r="Y107">
            <v>0.2</v>
          </cell>
          <cell r="Z107">
            <v>0.2</v>
          </cell>
          <cell r="AA107">
            <v>0.2</v>
          </cell>
          <cell r="AB107">
            <v>0.2</v>
          </cell>
          <cell r="AH107">
            <v>5.0000000000000018</v>
          </cell>
        </row>
        <row r="108">
          <cell r="B108">
            <v>9.02</v>
          </cell>
          <cell r="C108" t="str">
            <v>Consumables</v>
          </cell>
          <cell r="D108">
            <v>0.3</v>
          </cell>
          <cell r="E108">
            <v>0.3</v>
          </cell>
          <cell r="F108">
            <v>0.3</v>
          </cell>
          <cell r="G108">
            <v>0.3</v>
          </cell>
          <cell r="H108">
            <v>0.3</v>
          </cell>
          <cell r="I108">
            <v>0.3</v>
          </cell>
          <cell r="J108">
            <v>0.3</v>
          </cell>
          <cell r="K108">
            <v>0.3</v>
          </cell>
          <cell r="L108">
            <v>0.3</v>
          </cell>
          <cell r="M108">
            <v>0.3</v>
          </cell>
          <cell r="N108">
            <v>0.3</v>
          </cell>
          <cell r="O108">
            <v>0.3</v>
          </cell>
          <cell r="P108">
            <v>0.3</v>
          </cell>
          <cell r="Q108">
            <v>0.3</v>
          </cell>
          <cell r="R108">
            <v>0.3</v>
          </cell>
          <cell r="S108">
            <v>0.3</v>
          </cell>
          <cell r="T108">
            <v>0.3</v>
          </cell>
          <cell r="U108">
            <v>0.3</v>
          </cell>
          <cell r="V108">
            <v>0.3</v>
          </cell>
          <cell r="W108">
            <v>0.3</v>
          </cell>
          <cell r="X108">
            <v>0.3</v>
          </cell>
          <cell r="Y108">
            <v>0.3</v>
          </cell>
          <cell r="Z108">
            <v>0.3</v>
          </cell>
          <cell r="AA108">
            <v>0.3</v>
          </cell>
          <cell r="AB108">
            <v>0.3</v>
          </cell>
          <cell r="AH108">
            <v>7.4999999999999973</v>
          </cell>
        </row>
        <row r="109">
          <cell r="B109">
            <v>9.0299999999999994</v>
          </cell>
          <cell r="C109" t="str">
            <v>EMIS Training</v>
          </cell>
          <cell r="D109">
            <v>0.22</v>
          </cell>
          <cell r="E109">
            <v>0.18</v>
          </cell>
          <cell r="F109">
            <v>0.14000000000000001</v>
          </cell>
          <cell r="G109">
            <v>0.28000000000000003</v>
          </cell>
          <cell r="H109">
            <v>0.28000000000000003</v>
          </cell>
          <cell r="I109">
            <v>0.1</v>
          </cell>
          <cell r="J109">
            <v>0.24</v>
          </cell>
          <cell r="K109">
            <v>0.16</v>
          </cell>
          <cell r="L109">
            <v>0.2</v>
          </cell>
          <cell r="M109">
            <v>0.22</v>
          </cell>
          <cell r="N109">
            <v>0.1</v>
          </cell>
          <cell r="O109">
            <v>0.16</v>
          </cell>
          <cell r="P109">
            <v>0.08</v>
          </cell>
          <cell r="Q109">
            <v>0.08</v>
          </cell>
          <cell r="R109">
            <v>0.22</v>
          </cell>
          <cell r="S109">
            <v>0.24</v>
          </cell>
          <cell r="T109">
            <v>0.26</v>
          </cell>
          <cell r="U109">
            <v>0.2</v>
          </cell>
          <cell r="V109">
            <v>0.28000000000000003</v>
          </cell>
          <cell r="W109">
            <v>0.2</v>
          </cell>
          <cell r="X109">
            <v>0.2</v>
          </cell>
          <cell r="Y109">
            <v>0.22</v>
          </cell>
          <cell r="Z109">
            <v>0.14000000000000001</v>
          </cell>
          <cell r="AA109">
            <v>0.06</v>
          </cell>
          <cell r="AB109">
            <v>0.02</v>
          </cell>
          <cell r="AH109">
            <v>4.4799999999999995</v>
          </cell>
        </row>
        <row r="110">
          <cell r="C110" t="str">
            <v>Management -  DPO</v>
          </cell>
          <cell r="AH110">
            <v>0</v>
          </cell>
        </row>
        <row r="111">
          <cell r="B111">
            <v>9.0399999999999991</v>
          </cell>
          <cell r="C111" t="str">
            <v>Block Accountant</v>
          </cell>
          <cell r="D111">
            <v>7.92</v>
          </cell>
          <cell r="E111">
            <v>6.48</v>
          </cell>
          <cell r="F111">
            <v>5.04</v>
          </cell>
          <cell r="G111">
            <v>10.08</v>
          </cell>
          <cell r="H111">
            <v>10.08</v>
          </cell>
          <cell r="I111">
            <v>3.6</v>
          </cell>
          <cell r="J111">
            <v>8.64</v>
          </cell>
          <cell r="K111">
            <v>5.76</v>
          </cell>
          <cell r="L111">
            <v>7.2</v>
          </cell>
          <cell r="M111">
            <v>7.92</v>
          </cell>
          <cell r="N111">
            <v>3.6</v>
          </cell>
          <cell r="O111">
            <v>5.76</v>
          </cell>
          <cell r="P111">
            <v>2.88</v>
          </cell>
          <cell r="Q111">
            <v>2.88</v>
          </cell>
          <cell r="R111">
            <v>7.92</v>
          </cell>
          <cell r="S111">
            <v>8.64</v>
          </cell>
          <cell r="T111">
            <v>9.36</v>
          </cell>
          <cell r="U111">
            <v>7.2</v>
          </cell>
          <cell r="V111">
            <v>10.08</v>
          </cell>
          <cell r="W111">
            <v>7.2</v>
          </cell>
          <cell r="X111">
            <v>7.2</v>
          </cell>
          <cell r="Y111">
            <v>7.92</v>
          </cell>
          <cell r="Z111">
            <v>5.04</v>
          </cell>
          <cell r="AA111">
            <v>2.16</v>
          </cell>
          <cell r="AB111">
            <v>0.72</v>
          </cell>
          <cell r="AH111">
            <v>161.27999999999994</v>
          </cell>
        </row>
        <row r="112">
          <cell r="B112">
            <v>9.0500000000000007</v>
          </cell>
          <cell r="C112" t="str">
            <v>Salary of Peon – Sweeper - BRC</v>
          </cell>
          <cell r="D112">
            <v>3.3</v>
          </cell>
          <cell r="E112">
            <v>2.7</v>
          </cell>
          <cell r="F112">
            <v>2.1</v>
          </cell>
          <cell r="G112">
            <v>4.2</v>
          </cell>
          <cell r="H112">
            <v>4.2</v>
          </cell>
          <cell r="I112">
            <v>1.5</v>
          </cell>
          <cell r="J112">
            <v>3.6</v>
          </cell>
          <cell r="K112">
            <v>2.4</v>
          </cell>
          <cell r="L112">
            <v>3</v>
          </cell>
          <cell r="M112">
            <v>3.3</v>
          </cell>
          <cell r="N112">
            <v>1.5</v>
          </cell>
          <cell r="O112">
            <v>2.4</v>
          </cell>
          <cell r="P112">
            <v>1.2</v>
          </cell>
          <cell r="Q112">
            <v>1.2</v>
          </cell>
          <cell r="R112">
            <v>3.3</v>
          </cell>
          <cell r="S112">
            <v>3.6</v>
          </cell>
          <cell r="T112">
            <v>3.9</v>
          </cell>
          <cell r="U112">
            <v>3</v>
          </cell>
          <cell r="V112">
            <v>4.2</v>
          </cell>
          <cell r="W112">
            <v>3</v>
          </cell>
          <cell r="X112">
            <v>3</v>
          </cell>
          <cell r="Y112">
            <v>3.3</v>
          </cell>
          <cell r="Z112">
            <v>2.1</v>
          </cell>
          <cell r="AA112">
            <v>0.9</v>
          </cell>
          <cell r="AB112">
            <v>0.3</v>
          </cell>
          <cell r="AH112">
            <v>67.2</v>
          </cell>
        </row>
        <row r="113">
          <cell r="B113">
            <v>9.06</v>
          </cell>
          <cell r="C113" t="str">
            <v>Maintenance of Equipments</v>
          </cell>
          <cell r="D113">
            <v>1.1000000000000001</v>
          </cell>
          <cell r="E113">
            <v>0.9</v>
          </cell>
          <cell r="F113">
            <v>0.7</v>
          </cell>
          <cell r="G113">
            <v>1.4</v>
          </cell>
          <cell r="H113">
            <v>1.4</v>
          </cell>
          <cell r="I113">
            <v>0.5</v>
          </cell>
          <cell r="J113">
            <v>1.2</v>
          </cell>
          <cell r="K113">
            <v>0.8</v>
          </cell>
          <cell r="L113">
            <v>1</v>
          </cell>
          <cell r="M113">
            <v>1.1000000000000001</v>
          </cell>
          <cell r="N113">
            <v>0.5</v>
          </cell>
          <cell r="O113">
            <v>0.8</v>
          </cell>
          <cell r="P113">
            <v>0.4</v>
          </cell>
          <cell r="Q113">
            <v>0.4</v>
          </cell>
          <cell r="R113">
            <v>1.1000000000000001</v>
          </cell>
          <cell r="S113">
            <v>1.2</v>
          </cell>
          <cell r="T113">
            <v>1.3</v>
          </cell>
          <cell r="U113">
            <v>1</v>
          </cell>
          <cell r="V113">
            <v>1.4</v>
          </cell>
          <cell r="W113">
            <v>1</v>
          </cell>
          <cell r="X113">
            <v>1</v>
          </cell>
          <cell r="Y113">
            <v>1.1000000000000001</v>
          </cell>
          <cell r="Z113">
            <v>0.7</v>
          </cell>
          <cell r="AA113">
            <v>0.3</v>
          </cell>
          <cell r="AB113">
            <v>0.1</v>
          </cell>
          <cell r="AH113">
            <v>22.400000000000002</v>
          </cell>
        </row>
        <row r="114">
          <cell r="B114">
            <v>9.07</v>
          </cell>
          <cell r="C114" t="str">
            <v>Salary of Officers</v>
          </cell>
          <cell r="D114">
            <v>5.04</v>
          </cell>
          <cell r="E114">
            <v>5.04</v>
          </cell>
          <cell r="F114">
            <v>5.04</v>
          </cell>
          <cell r="G114">
            <v>5.04</v>
          </cell>
          <cell r="H114">
            <v>5.04</v>
          </cell>
          <cell r="I114">
            <v>5.04</v>
          </cell>
          <cell r="J114">
            <v>5.04</v>
          </cell>
          <cell r="K114">
            <v>5.04</v>
          </cell>
          <cell r="L114">
            <v>5.04</v>
          </cell>
          <cell r="M114">
            <v>5.04</v>
          </cell>
          <cell r="N114">
            <v>5.04</v>
          </cell>
          <cell r="O114">
            <v>5.04</v>
          </cell>
          <cell r="P114">
            <v>5.04</v>
          </cell>
          <cell r="Q114">
            <v>5.04</v>
          </cell>
          <cell r="R114">
            <v>5.04</v>
          </cell>
          <cell r="S114">
            <v>5.04</v>
          </cell>
          <cell r="T114">
            <v>5.04</v>
          </cell>
          <cell r="U114">
            <v>5.04</v>
          </cell>
          <cell r="V114">
            <v>5.04</v>
          </cell>
          <cell r="W114">
            <v>5.04</v>
          </cell>
          <cell r="X114">
            <v>5.04</v>
          </cell>
          <cell r="Y114">
            <v>5.04</v>
          </cell>
          <cell r="Z114">
            <v>5.04</v>
          </cell>
          <cell r="AA114">
            <v>5.04</v>
          </cell>
          <cell r="AB114">
            <v>5.04</v>
          </cell>
          <cell r="AH114">
            <v>126.00000000000007</v>
          </cell>
        </row>
        <row r="115">
          <cell r="B115">
            <v>9.0800000000000054</v>
          </cell>
          <cell r="C115" t="str">
            <v>Salary of TRP</v>
          </cell>
          <cell r="D115">
            <v>15.12</v>
          </cell>
          <cell r="E115">
            <v>6.48</v>
          </cell>
          <cell r="F115">
            <v>5.04</v>
          </cell>
          <cell r="G115">
            <v>12.24</v>
          </cell>
          <cell r="H115">
            <v>10.08</v>
          </cell>
          <cell r="I115">
            <v>4.32</v>
          </cell>
          <cell r="J115">
            <v>15.84</v>
          </cell>
          <cell r="K115">
            <v>7.2</v>
          </cell>
          <cell r="L115">
            <v>9.36</v>
          </cell>
          <cell r="M115">
            <v>7.92</v>
          </cell>
          <cell r="N115">
            <v>5.76</v>
          </cell>
          <cell r="O115">
            <v>7.2</v>
          </cell>
          <cell r="P115">
            <v>3.6</v>
          </cell>
          <cell r="Q115">
            <v>2.88</v>
          </cell>
          <cell r="R115">
            <v>10.8</v>
          </cell>
          <cell r="S115">
            <v>15.84</v>
          </cell>
          <cell r="T115">
            <v>10.08</v>
          </cell>
          <cell r="U115">
            <v>15.12</v>
          </cell>
          <cell r="V115">
            <v>15.84</v>
          </cell>
          <cell r="W115">
            <v>7.2</v>
          </cell>
          <cell r="X115">
            <v>15.84</v>
          </cell>
          <cell r="Y115">
            <v>10.8</v>
          </cell>
          <cell r="Z115">
            <v>10.8</v>
          </cell>
          <cell r="AA115">
            <v>2.88</v>
          </cell>
          <cell r="AB115">
            <v>2.16</v>
          </cell>
          <cell r="AH115">
            <v>230.40000000000003</v>
          </cell>
        </row>
        <row r="116">
          <cell r="B116">
            <v>9.090000000000007</v>
          </cell>
          <cell r="C116" t="str">
            <v>Salary of Staff</v>
          </cell>
          <cell r="D116">
            <v>2</v>
          </cell>
          <cell r="E116">
            <v>2</v>
          </cell>
          <cell r="F116">
            <v>2</v>
          </cell>
          <cell r="G116">
            <v>2</v>
          </cell>
          <cell r="H116">
            <v>2</v>
          </cell>
          <cell r="I116">
            <v>2</v>
          </cell>
          <cell r="J116">
            <v>2</v>
          </cell>
          <cell r="K116">
            <v>2</v>
          </cell>
          <cell r="L116">
            <v>2</v>
          </cell>
          <cell r="M116">
            <v>2</v>
          </cell>
          <cell r="N116">
            <v>2</v>
          </cell>
          <cell r="O116">
            <v>2</v>
          </cell>
          <cell r="P116">
            <v>2</v>
          </cell>
          <cell r="Q116">
            <v>2</v>
          </cell>
          <cell r="R116">
            <v>2</v>
          </cell>
          <cell r="S116">
            <v>2</v>
          </cell>
          <cell r="T116">
            <v>2</v>
          </cell>
          <cell r="U116">
            <v>2</v>
          </cell>
          <cell r="V116">
            <v>2</v>
          </cell>
          <cell r="W116">
            <v>2</v>
          </cell>
          <cell r="X116">
            <v>2</v>
          </cell>
          <cell r="Y116">
            <v>2</v>
          </cell>
          <cell r="Z116">
            <v>2</v>
          </cell>
          <cell r="AA116">
            <v>2</v>
          </cell>
          <cell r="AB116">
            <v>2</v>
          </cell>
          <cell r="AH116">
            <v>50</v>
          </cell>
        </row>
        <row r="117">
          <cell r="B117">
            <v>9.1000000000000085</v>
          </cell>
          <cell r="C117" t="str">
            <v>Salary of Peon – Sweeper</v>
          </cell>
          <cell r="D117">
            <v>0.6</v>
          </cell>
          <cell r="E117">
            <v>0.6</v>
          </cell>
          <cell r="F117">
            <v>0.6</v>
          </cell>
          <cell r="G117">
            <v>0.6</v>
          </cell>
          <cell r="H117">
            <v>0.6</v>
          </cell>
          <cell r="I117">
            <v>0.6</v>
          </cell>
          <cell r="J117">
            <v>0.6</v>
          </cell>
          <cell r="K117">
            <v>0.6</v>
          </cell>
          <cell r="L117">
            <v>0.6</v>
          </cell>
          <cell r="M117">
            <v>0.6</v>
          </cell>
          <cell r="N117">
            <v>0.6</v>
          </cell>
          <cell r="O117">
            <v>0.6</v>
          </cell>
          <cell r="P117">
            <v>0.6</v>
          </cell>
          <cell r="Q117">
            <v>0.6</v>
          </cell>
          <cell r="R117">
            <v>0.6</v>
          </cell>
          <cell r="S117">
            <v>0.6</v>
          </cell>
          <cell r="T117">
            <v>0.6</v>
          </cell>
          <cell r="U117">
            <v>0.6</v>
          </cell>
          <cell r="V117">
            <v>0.6</v>
          </cell>
          <cell r="W117">
            <v>0.6</v>
          </cell>
          <cell r="X117">
            <v>0.6</v>
          </cell>
          <cell r="Y117">
            <v>0.6</v>
          </cell>
          <cell r="Z117">
            <v>0.6</v>
          </cell>
          <cell r="AA117">
            <v>0.6</v>
          </cell>
          <cell r="AB117">
            <v>0.6</v>
          </cell>
          <cell r="AH117">
            <v>14.999999999999995</v>
          </cell>
        </row>
        <row r="118">
          <cell r="B118">
            <v>9.1100000000000101</v>
          </cell>
          <cell r="C118" t="str">
            <v>Rent of DPO</v>
          </cell>
          <cell r="D118">
            <v>0.6</v>
          </cell>
          <cell r="E118">
            <v>0.6</v>
          </cell>
          <cell r="F118">
            <v>0.6</v>
          </cell>
          <cell r="G118">
            <v>0.6</v>
          </cell>
          <cell r="H118">
            <v>0.6</v>
          </cell>
          <cell r="I118">
            <v>0.6</v>
          </cell>
          <cell r="J118">
            <v>0.6</v>
          </cell>
          <cell r="K118">
            <v>0.6</v>
          </cell>
          <cell r="L118">
            <v>0.6</v>
          </cell>
          <cell r="M118">
            <v>0.6</v>
          </cell>
          <cell r="N118">
            <v>0.6</v>
          </cell>
          <cell r="O118">
            <v>0.6</v>
          </cell>
          <cell r="P118">
            <v>0.6</v>
          </cell>
          <cell r="Q118">
            <v>0.6</v>
          </cell>
          <cell r="R118">
            <v>0.6</v>
          </cell>
          <cell r="S118">
            <v>0.6</v>
          </cell>
          <cell r="T118">
            <v>0.6</v>
          </cell>
          <cell r="U118">
            <v>0.6</v>
          </cell>
          <cell r="V118">
            <v>0.6</v>
          </cell>
          <cell r="W118">
            <v>0.6</v>
          </cell>
          <cell r="X118">
            <v>0.6</v>
          </cell>
          <cell r="Y118">
            <v>0.6</v>
          </cell>
          <cell r="Z118">
            <v>0.6</v>
          </cell>
          <cell r="AB118">
            <v>0.6</v>
          </cell>
          <cell r="AH118">
            <v>14.399999999999995</v>
          </cell>
        </row>
        <row r="119">
          <cell r="B119">
            <v>9.1200000000000117</v>
          </cell>
          <cell r="C119" t="str">
            <v>Consumable</v>
          </cell>
          <cell r="D119">
            <v>0.5</v>
          </cell>
          <cell r="E119">
            <v>0.5</v>
          </cell>
          <cell r="F119">
            <v>0.5</v>
          </cell>
          <cell r="G119">
            <v>0.5</v>
          </cell>
          <cell r="H119">
            <v>0.5</v>
          </cell>
          <cell r="I119">
            <v>0.5</v>
          </cell>
          <cell r="J119">
            <v>0.5</v>
          </cell>
          <cell r="K119">
            <v>0.5</v>
          </cell>
          <cell r="L119">
            <v>0.5</v>
          </cell>
          <cell r="M119">
            <v>0.5</v>
          </cell>
          <cell r="N119">
            <v>0.5</v>
          </cell>
          <cell r="O119">
            <v>0.5</v>
          </cell>
          <cell r="P119">
            <v>0.5</v>
          </cell>
          <cell r="Q119">
            <v>0.5</v>
          </cell>
          <cell r="R119">
            <v>0.5</v>
          </cell>
          <cell r="S119">
            <v>0.5</v>
          </cell>
          <cell r="T119">
            <v>0.25</v>
          </cell>
          <cell r="U119">
            <v>0.5</v>
          </cell>
          <cell r="V119">
            <v>0.5</v>
          </cell>
          <cell r="W119">
            <v>0.25</v>
          </cell>
          <cell r="X119">
            <v>0.25</v>
          </cell>
          <cell r="Y119">
            <v>0.5</v>
          </cell>
          <cell r="Z119">
            <v>0.5</v>
          </cell>
          <cell r="AA119">
            <v>0.25</v>
          </cell>
          <cell r="AB119">
            <v>0.35</v>
          </cell>
          <cell r="AH119">
            <v>11.35</v>
          </cell>
        </row>
        <row r="120">
          <cell r="B120">
            <v>9.1300000000000132</v>
          </cell>
          <cell r="C120" t="str">
            <v>Stationary</v>
          </cell>
          <cell r="D120">
            <v>0.5</v>
          </cell>
          <cell r="E120">
            <v>0.5</v>
          </cell>
          <cell r="F120">
            <v>0.5</v>
          </cell>
          <cell r="G120">
            <v>0.5</v>
          </cell>
          <cell r="H120">
            <v>0.5</v>
          </cell>
          <cell r="I120">
            <v>0.5</v>
          </cell>
          <cell r="J120">
            <v>0.5</v>
          </cell>
          <cell r="K120">
            <v>0.5</v>
          </cell>
          <cell r="L120">
            <v>0.5</v>
          </cell>
          <cell r="M120">
            <v>0.5</v>
          </cell>
          <cell r="N120">
            <v>0.5</v>
          </cell>
          <cell r="O120">
            <v>0.5</v>
          </cell>
          <cell r="P120">
            <v>0.5</v>
          </cell>
          <cell r="Q120">
            <v>0.5</v>
          </cell>
          <cell r="R120">
            <v>0.5</v>
          </cell>
          <cell r="S120">
            <v>0.5</v>
          </cell>
          <cell r="T120">
            <v>0.25</v>
          </cell>
          <cell r="U120">
            <v>0.5</v>
          </cell>
          <cell r="V120">
            <v>0.5</v>
          </cell>
          <cell r="W120">
            <v>0.25</v>
          </cell>
          <cell r="X120">
            <v>0.25</v>
          </cell>
          <cell r="Y120">
            <v>0.5</v>
          </cell>
          <cell r="Z120">
            <v>0.5</v>
          </cell>
          <cell r="AA120">
            <v>0.3</v>
          </cell>
          <cell r="AB120">
            <v>0.35</v>
          </cell>
          <cell r="AH120">
            <v>11.4</v>
          </cell>
        </row>
        <row r="121">
          <cell r="B121">
            <v>9.1400000000000148</v>
          </cell>
          <cell r="C121" t="str">
            <v>Water / Electricity / Telephone</v>
          </cell>
          <cell r="D121">
            <v>0.6</v>
          </cell>
          <cell r="E121">
            <v>0.6</v>
          </cell>
          <cell r="F121">
            <v>0.6</v>
          </cell>
          <cell r="G121">
            <v>0.6</v>
          </cell>
          <cell r="H121">
            <v>0.6</v>
          </cell>
          <cell r="I121">
            <v>0.6</v>
          </cell>
          <cell r="J121">
            <v>0.6</v>
          </cell>
          <cell r="K121">
            <v>0.6</v>
          </cell>
          <cell r="L121">
            <v>0.6</v>
          </cell>
          <cell r="M121">
            <v>0.6</v>
          </cell>
          <cell r="N121">
            <v>0.6</v>
          </cell>
          <cell r="O121">
            <v>0.6</v>
          </cell>
          <cell r="P121">
            <v>0.6</v>
          </cell>
          <cell r="Q121">
            <v>0.6</v>
          </cell>
          <cell r="R121">
            <v>0.6</v>
          </cell>
          <cell r="S121">
            <v>0.6</v>
          </cell>
          <cell r="T121">
            <v>0.3</v>
          </cell>
          <cell r="U121">
            <v>0.6</v>
          </cell>
          <cell r="V121">
            <v>0.6</v>
          </cell>
          <cell r="W121">
            <v>0.3</v>
          </cell>
          <cell r="X121">
            <v>0.3</v>
          </cell>
          <cell r="Y121">
            <v>0.6</v>
          </cell>
          <cell r="Z121">
            <v>0.6</v>
          </cell>
          <cell r="AA121">
            <v>0.3</v>
          </cell>
          <cell r="AB121">
            <v>0.6</v>
          </cell>
          <cell r="AH121">
            <v>13.799999999999999</v>
          </cell>
        </row>
        <row r="122">
          <cell r="B122">
            <v>9.1500000000000163</v>
          </cell>
          <cell r="C122" t="str">
            <v>Electricity / Telephone of BRC</v>
          </cell>
          <cell r="D122">
            <v>0.18</v>
          </cell>
          <cell r="E122">
            <v>0.18</v>
          </cell>
          <cell r="F122">
            <v>0.18</v>
          </cell>
          <cell r="G122">
            <v>0.18</v>
          </cell>
          <cell r="H122">
            <v>0.18</v>
          </cell>
          <cell r="I122">
            <v>0.18</v>
          </cell>
          <cell r="J122">
            <v>0.18</v>
          </cell>
          <cell r="K122">
            <v>0.18</v>
          </cell>
          <cell r="L122">
            <v>0.18</v>
          </cell>
          <cell r="M122">
            <v>0.18</v>
          </cell>
          <cell r="N122">
            <v>0.18</v>
          </cell>
          <cell r="O122">
            <v>0.18</v>
          </cell>
          <cell r="P122">
            <v>0.18</v>
          </cell>
          <cell r="Q122">
            <v>0.18</v>
          </cell>
          <cell r="R122">
            <v>0.18</v>
          </cell>
          <cell r="S122">
            <v>0.18</v>
          </cell>
          <cell r="T122">
            <v>0.1</v>
          </cell>
          <cell r="U122">
            <v>0.18</v>
          </cell>
          <cell r="V122">
            <v>0.18</v>
          </cell>
          <cell r="W122">
            <v>0.1</v>
          </cell>
          <cell r="X122">
            <v>0.1</v>
          </cell>
          <cell r="Y122">
            <v>0.18</v>
          </cell>
          <cell r="Z122">
            <v>0.18</v>
          </cell>
          <cell r="AA122">
            <v>0.18</v>
          </cell>
          <cell r="AB122">
            <v>0.18</v>
          </cell>
          <cell r="AH122">
            <v>4.2600000000000007</v>
          </cell>
        </row>
        <row r="123">
          <cell r="B123">
            <v>9.1600000000000179</v>
          </cell>
          <cell r="C123" t="str">
            <v>TA – DA other than Workshop</v>
          </cell>
          <cell r="D123">
            <v>0.25</v>
          </cell>
          <cell r="E123">
            <v>0.25</v>
          </cell>
          <cell r="F123">
            <v>0.25</v>
          </cell>
          <cell r="G123">
            <v>0.25</v>
          </cell>
          <cell r="H123">
            <v>0.25</v>
          </cell>
          <cell r="I123">
            <v>0.25</v>
          </cell>
          <cell r="J123">
            <v>0.25</v>
          </cell>
          <cell r="K123">
            <v>0.25</v>
          </cell>
          <cell r="L123">
            <v>0.25</v>
          </cell>
          <cell r="M123">
            <v>0.25</v>
          </cell>
          <cell r="N123">
            <v>0.25</v>
          </cell>
          <cell r="O123">
            <v>0.25</v>
          </cell>
          <cell r="P123">
            <v>0.25</v>
          </cell>
          <cell r="Q123">
            <v>0.25</v>
          </cell>
          <cell r="R123">
            <v>0.25</v>
          </cell>
          <cell r="S123">
            <v>0.25</v>
          </cell>
          <cell r="T123">
            <v>0.25</v>
          </cell>
          <cell r="U123">
            <v>0.25</v>
          </cell>
          <cell r="V123">
            <v>0.25</v>
          </cell>
          <cell r="W123">
            <v>0.25</v>
          </cell>
          <cell r="X123">
            <v>0.25</v>
          </cell>
          <cell r="Y123">
            <v>0.25</v>
          </cell>
          <cell r="Z123">
            <v>0.25</v>
          </cell>
          <cell r="AA123">
            <v>0.2</v>
          </cell>
          <cell r="AB123">
            <v>0.25</v>
          </cell>
          <cell r="AH123">
            <v>6.2</v>
          </cell>
        </row>
        <row r="124">
          <cell r="B124">
            <v>9.1700000000000195</v>
          </cell>
          <cell r="C124" t="str">
            <v>Hiring of Vehicle</v>
          </cell>
          <cell r="D124">
            <v>2.4</v>
          </cell>
          <cell r="E124">
            <v>2.4</v>
          </cell>
          <cell r="F124">
            <v>2.4</v>
          </cell>
          <cell r="G124">
            <v>2.4</v>
          </cell>
          <cell r="H124">
            <v>2.4</v>
          </cell>
          <cell r="I124">
            <v>2.4</v>
          </cell>
          <cell r="J124">
            <v>2.4</v>
          </cell>
          <cell r="K124">
            <v>2.4</v>
          </cell>
          <cell r="L124">
            <v>2.4</v>
          </cell>
          <cell r="M124">
            <v>2.4</v>
          </cell>
          <cell r="N124">
            <v>2.4</v>
          </cell>
          <cell r="O124">
            <v>2.4</v>
          </cell>
          <cell r="P124">
            <v>2.4</v>
          </cell>
          <cell r="Q124">
            <v>2.4</v>
          </cell>
          <cell r="R124">
            <v>2.4</v>
          </cell>
          <cell r="S124">
            <v>2.4</v>
          </cell>
          <cell r="T124">
            <v>2</v>
          </cell>
          <cell r="U124">
            <v>2.4</v>
          </cell>
          <cell r="V124">
            <v>2.4</v>
          </cell>
          <cell r="W124">
            <v>2</v>
          </cell>
          <cell r="X124">
            <v>2</v>
          </cell>
          <cell r="Y124">
            <v>2.4</v>
          </cell>
          <cell r="Z124">
            <v>2.4</v>
          </cell>
          <cell r="AA124">
            <v>0.7</v>
          </cell>
          <cell r="AB124">
            <v>2.4</v>
          </cell>
          <cell r="AH124">
            <v>57.099999999999987</v>
          </cell>
        </row>
        <row r="125">
          <cell r="B125">
            <v>9.180000000000021</v>
          </cell>
          <cell r="C125" t="str">
            <v>Salary of Expert</v>
          </cell>
          <cell r="D125">
            <v>3.6</v>
          </cell>
          <cell r="E125">
            <v>3.6</v>
          </cell>
          <cell r="F125">
            <v>3.6</v>
          </cell>
          <cell r="G125">
            <v>3.6</v>
          </cell>
          <cell r="H125">
            <v>3.6</v>
          </cell>
          <cell r="I125">
            <v>2.4</v>
          </cell>
          <cell r="J125">
            <v>3.6</v>
          </cell>
          <cell r="K125">
            <v>3.6</v>
          </cell>
          <cell r="L125">
            <v>3.6</v>
          </cell>
          <cell r="M125">
            <v>3.6</v>
          </cell>
          <cell r="N125">
            <v>3.6</v>
          </cell>
          <cell r="O125">
            <v>3.6</v>
          </cell>
          <cell r="P125">
            <v>3.6</v>
          </cell>
          <cell r="Q125">
            <v>2.4</v>
          </cell>
          <cell r="R125">
            <v>3.6</v>
          </cell>
          <cell r="S125">
            <v>3.6</v>
          </cell>
          <cell r="T125">
            <v>3.6</v>
          </cell>
          <cell r="U125">
            <v>3.6</v>
          </cell>
          <cell r="V125">
            <v>6</v>
          </cell>
          <cell r="W125">
            <v>3.6</v>
          </cell>
          <cell r="X125">
            <v>3.6</v>
          </cell>
          <cell r="Y125">
            <v>3.6</v>
          </cell>
          <cell r="Z125">
            <v>3.6</v>
          </cell>
          <cell r="AB125">
            <v>2.4</v>
          </cell>
          <cell r="AH125">
            <v>85.199999999999989</v>
          </cell>
        </row>
        <row r="127">
          <cell r="C127" t="str">
            <v>SUB TOTAL of J</v>
          </cell>
          <cell r="D127">
            <v>44.430000000000007</v>
          </cell>
          <cell r="E127">
            <v>33.510000000000005</v>
          </cell>
          <cell r="F127">
            <v>29.790000000000003</v>
          </cell>
          <cell r="G127">
            <v>44.97</v>
          </cell>
          <cell r="H127">
            <v>42.81</v>
          </cell>
          <cell r="I127">
            <v>25.590000000000003</v>
          </cell>
          <cell r="J127">
            <v>46.290000000000006</v>
          </cell>
          <cell r="K127">
            <v>33.090000000000003</v>
          </cell>
          <cell r="L127">
            <v>37.530000000000008</v>
          </cell>
          <cell r="M127">
            <v>37.230000000000004</v>
          </cell>
          <cell r="N127">
            <v>28.230000000000004</v>
          </cell>
          <cell r="O127">
            <v>33.090000000000003</v>
          </cell>
          <cell r="P127">
            <v>24.930000000000003</v>
          </cell>
          <cell r="Q127">
            <v>23.009999999999998</v>
          </cell>
          <cell r="R127">
            <v>40.110000000000007</v>
          </cell>
          <cell r="S127">
            <v>46.290000000000006</v>
          </cell>
          <cell r="T127">
            <v>40.39</v>
          </cell>
          <cell r="U127">
            <v>43.290000000000006</v>
          </cell>
          <cell r="V127">
            <v>50.97</v>
          </cell>
          <cell r="W127">
            <v>34.090000000000003</v>
          </cell>
          <cell r="X127">
            <v>42.730000000000004</v>
          </cell>
          <cell r="Y127">
            <v>40.110000000000007</v>
          </cell>
          <cell r="Z127">
            <v>35.550000000000004</v>
          </cell>
          <cell r="AA127">
            <v>16.37</v>
          </cell>
          <cell r="AB127">
            <v>18.569999999999997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892.97</v>
          </cell>
        </row>
        <row r="129">
          <cell r="A129" t="str">
            <v>K</v>
          </cell>
          <cell r="B129" t="str">
            <v>RESEARCH AND EVALUATION</v>
          </cell>
        </row>
        <row r="130">
          <cell r="AH130">
            <v>0</v>
          </cell>
        </row>
        <row r="131">
          <cell r="B131">
            <v>10.01</v>
          </cell>
          <cell r="C131" t="str">
            <v>Action Monitoring</v>
          </cell>
          <cell r="D131">
            <v>3.133</v>
          </cell>
          <cell r="E131">
            <v>3.4580000000000002</v>
          </cell>
          <cell r="F131">
            <v>2.9329999999999998</v>
          </cell>
          <cell r="G131">
            <v>4.6239999999999997</v>
          </cell>
          <cell r="H131">
            <v>6.3979999999999997</v>
          </cell>
          <cell r="I131">
            <v>2.6850000000000001</v>
          </cell>
          <cell r="J131">
            <v>7.9909999999999997</v>
          </cell>
          <cell r="K131">
            <v>3.7279999999999998</v>
          </cell>
          <cell r="L131">
            <v>5.992</v>
          </cell>
          <cell r="M131">
            <v>2.7720000000000002</v>
          </cell>
          <cell r="N131">
            <v>3.64</v>
          </cell>
          <cell r="O131">
            <v>3.3359999999999999</v>
          </cell>
          <cell r="P131">
            <v>2.286</v>
          </cell>
          <cell r="Q131">
            <v>2.4289999999999998</v>
          </cell>
          <cell r="R131">
            <v>4.0220000000000002</v>
          </cell>
          <cell r="S131">
            <v>7.6690000000000005</v>
          </cell>
          <cell r="T131">
            <v>8.5440000000000005</v>
          </cell>
          <cell r="U131">
            <v>4.9770000000000003</v>
          </cell>
          <cell r="V131">
            <v>4.4909999999999997</v>
          </cell>
          <cell r="W131">
            <v>5.4039999999999999</v>
          </cell>
          <cell r="X131">
            <v>3.3359999999999999</v>
          </cell>
          <cell r="Y131">
            <v>8.0540000000000003</v>
          </cell>
          <cell r="Z131">
            <v>5.415</v>
          </cell>
          <cell r="AA131">
            <v>1.0640000000000001</v>
          </cell>
          <cell r="AB131">
            <v>1.397</v>
          </cell>
          <cell r="AC131">
            <v>1.887</v>
          </cell>
          <cell r="AD131">
            <v>0.36399999999999999</v>
          </cell>
          <cell r="AE131">
            <v>0.43099999999999999</v>
          </cell>
          <cell r="AF131">
            <v>0.96299999999999997</v>
          </cell>
          <cell r="AH131">
            <v>113.423</v>
          </cell>
        </row>
        <row r="132">
          <cell r="B132">
            <v>10.02</v>
          </cell>
          <cell r="C132" t="str">
            <v>BRC Monitoring</v>
          </cell>
          <cell r="D132">
            <v>1.1879999999999999</v>
          </cell>
          <cell r="E132">
            <v>0.97199999999999998</v>
          </cell>
          <cell r="F132">
            <v>0.75600000000000001</v>
          </cell>
          <cell r="G132">
            <v>1.512</v>
          </cell>
          <cell r="H132">
            <v>1.512</v>
          </cell>
          <cell r="I132">
            <v>0.54</v>
          </cell>
          <cell r="J132">
            <v>1.296</v>
          </cell>
          <cell r="K132">
            <v>0.86399999999999999</v>
          </cell>
          <cell r="L132">
            <v>1.08</v>
          </cell>
          <cell r="M132">
            <v>1.1879999999999999</v>
          </cell>
          <cell r="N132">
            <v>0.54</v>
          </cell>
          <cell r="O132">
            <v>0.86399999999999999</v>
          </cell>
          <cell r="P132">
            <v>0.432</v>
          </cell>
          <cell r="Q132">
            <v>0.432</v>
          </cell>
          <cell r="R132">
            <v>1.1879999999999999</v>
          </cell>
          <cell r="S132">
            <v>1.296</v>
          </cell>
          <cell r="T132">
            <v>1.4039999999999999</v>
          </cell>
          <cell r="U132">
            <v>1.08</v>
          </cell>
          <cell r="V132">
            <v>1.512</v>
          </cell>
          <cell r="W132">
            <v>1.08</v>
          </cell>
          <cell r="X132">
            <v>1.08</v>
          </cell>
          <cell r="Y132">
            <v>1.1879999999999999</v>
          </cell>
          <cell r="Z132">
            <v>0.75600000000000001</v>
          </cell>
          <cell r="AA132">
            <v>0.32400000000000001</v>
          </cell>
          <cell r="AB132">
            <v>0.108</v>
          </cell>
          <cell r="AH132">
            <v>24.192000000000004</v>
          </cell>
        </row>
        <row r="133">
          <cell r="B133">
            <v>10.029999999999999</v>
          </cell>
          <cell r="C133" t="str">
            <v>CRC Monitoring</v>
          </cell>
          <cell r="D133">
            <v>6.72</v>
          </cell>
          <cell r="E133">
            <v>4.6079999999999997</v>
          </cell>
          <cell r="F133">
            <v>3.3119999999999998</v>
          </cell>
          <cell r="G133">
            <v>7.1520000000000001</v>
          </cell>
          <cell r="H133">
            <v>10.464</v>
          </cell>
          <cell r="I133">
            <v>4.032</v>
          </cell>
          <cell r="J133">
            <v>10.08</v>
          </cell>
          <cell r="K133">
            <v>6</v>
          </cell>
          <cell r="L133">
            <v>8.9759999999999991</v>
          </cell>
          <cell r="M133">
            <v>5.8079999999999998</v>
          </cell>
          <cell r="N133">
            <v>4.944</v>
          </cell>
          <cell r="O133">
            <v>4.8959999999999999</v>
          </cell>
          <cell r="P133">
            <v>2.7359999999999998</v>
          </cell>
          <cell r="Q133">
            <v>3.36</v>
          </cell>
          <cell r="R133">
            <v>6.96</v>
          </cell>
          <cell r="S133">
            <v>9.6</v>
          </cell>
          <cell r="T133">
            <v>10.272</v>
          </cell>
          <cell r="U133">
            <v>6.9119999999999999</v>
          </cell>
          <cell r="V133">
            <v>7.8719999999999999</v>
          </cell>
          <cell r="W133">
            <v>8.4480000000000004</v>
          </cell>
          <cell r="X133">
            <v>6.48</v>
          </cell>
          <cell r="Y133">
            <v>7.968</v>
          </cell>
          <cell r="Z133">
            <v>4.5599999999999996</v>
          </cell>
          <cell r="AA133">
            <v>1.6320000000000001</v>
          </cell>
          <cell r="AB133">
            <v>1.536</v>
          </cell>
          <cell r="AC133">
            <v>2.0640000000000001</v>
          </cell>
          <cell r="AD133">
            <v>1.1040000000000001</v>
          </cell>
          <cell r="AE133">
            <v>0.76800000000000002</v>
          </cell>
          <cell r="AF133">
            <v>1.5840000000000001</v>
          </cell>
          <cell r="AH133">
            <v>160.84799999999998</v>
          </cell>
        </row>
        <row r="134">
          <cell r="B134">
            <v>10.039999999999999</v>
          </cell>
          <cell r="C134" t="str">
            <v>Monitoring Expenditure of TRP</v>
          </cell>
          <cell r="D134">
            <v>6.3</v>
          </cell>
          <cell r="E134">
            <v>2.7</v>
          </cell>
          <cell r="F134">
            <v>2.1</v>
          </cell>
          <cell r="G134">
            <v>5.0999999999999996</v>
          </cell>
          <cell r="H134">
            <v>4.2</v>
          </cell>
          <cell r="I134">
            <v>1.8</v>
          </cell>
          <cell r="J134">
            <v>6.6</v>
          </cell>
          <cell r="K134">
            <v>3</v>
          </cell>
          <cell r="L134">
            <v>3.9</v>
          </cell>
          <cell r="M134">
            <v>3.3</v>
          </cell>
          <cell r="N134">
            <v>2.4</v>
          </cell>
          <cell r="O134">
            <v>3</v>
          </cell>
          <cell r="P134">
            <v>1.5</v>
          </cell>
          <cell r="Q134">
            <v>1.2</v>
          </cell>
          <cell r="R134">
            <v>4.5</v>
          </cell>
          <cell r="S134">
            <v>6.6</v>
          </cell>
          <cell r="T134">
            <v>4.2</v>
          </cell>
          <cell r="U134">
            <v>6.3</v>
          </cell>
          <cell r="V134">
            <v>6.6</v>
          </cell>
          <cell r="W134">
            <v>3</v>
          </cell>
          <cell r="X134">
            <v>6.6</v>
          </cell>
          <cell r="Y134">
            <v>4.5</v>
          </cell>
          <cell r="Z134">
            <v>4.5</v>
          </cell>
          <cell r="AA134">
            <v>1.5</v>
          </cell>
          <cell r="AB134">
            <v>0.9</v>
          </cell>
          <cell r="AH134">
            <v>96.3</v>
          </cell>
        </row>
        <row r="136">
          <cell r="C136" t="str">
            <v>SUB TOTAL of K</v>
          </cell>
          <cell r="D136">
            <v>17.341000000000001</v>
          </cell>
          <cell r="E136">
            <v>11.738</v>
          </cell>
          <cell r="F136">
            <v>9.1009999999999991</v>
          </cell>
          <cell r="G136">
            <v>18.387999999999998</v>
          </cell>
          <cell r="H136">
            <v>22.574000000000002</v>
          </cell>
          <cell r="I136">
            <v>9.0570000000000004</v>
          </cell>
          <cell r="J136">
            <v>25.966999999999999</v>
          </cell>
          <cell r="K136">
            <v>13.591999999999999</v>
          </cell>
          <cell r="L136">
            <v>19.947999999999997</v>
          </cell>
          <cell r="M136">
            <v>13.068000000000001</v>
          </cell>
          <cell r="N136">
            <v>11.523999999999999</v>
          </cell>
          <cell r="O136">
            <v>12.096</v>
          </cell>
          <cell r="P136">
            <v>6.9539999999999997</v>
          </cell>
          <cell r="Q136">
            <v>7.4210000000000003</v>
          </cell>
          <cell r="R136">
            <v>16.670000000000002</v>
          </cell>
          <cell r="S136">
            <v>25.164999999999999</v>
          </cell>
          <cell r="T136">
            <v>24.419999999999998</v>
          </cell>
          <cell r="U136">
            <v>19.269000000000002</v>
          </cell>
          <cell r="V136">
            <v>20.475000000000001</v>
          </cell>
          <cell r="W136">
            <v>17.932000000000002</v>
          </cell>
          <cell r="X136">
            <v>17.496000000000002</v>
          </cell>
          <cell r="Y136">
            <v>21.71</v>
          </cell>
          <cell r="Z136">
            <v>15.231</v>
          </cell>
          <cell r="AA136">
            <v>4.5200000000000005</v>
          </cell>
          <cell r="AB136">
            <v>3.9410000000000003</v>
          </cell>
          <cell r="AC136">
            <v>3.9510000000000001</v>
          </cell>
          <cell r="AD136">
            <v>1.468</v>
          </cell>
          <cell r="AE136">
            <v>1.1990000000000001</v>
          </cell>
          <cell r="AF136">
            <v>2.5470000000000002</v>
          </cell>
          <cell r="AG136">
            <v>0</v>
          </cell>
          <cell r="AH136">
            <v>394.76300000000003</v>
          </cell>
        </row>
        <row r="138">
          <cell r="A138" t="str">
            <v>L</v>
          </cell>
          <cell r="B138" t="str">
            <v>SCHOOL GRANT</v>
          </cell>
        </row>
        <row r="140">
          <cell r="B140">
            <v>11.01</v>
          </cell>
          <cell r="C140" t="str">
            <v>Primary School Grant</v>
          </cell>
          <cell r="D140">
            <v>17.899999999999999</v>
          </cell>
          <cell r="E140">
            <v>19.760000000000002</v>
          </cell>
          <cell r="F140">
            <v>16.760000000000002</v>
          </cell>
          <cell r="G140">
            <v>26.42</v>
          </cell>
          <cell r="H140">
            <v>36.56</v>
          </cell>
          <cell r="I140">
            <v>15.34</v>
          </cell>
          <cell r="J140">
            <v>45.66</v>
          </cell>
          <cell r="K140">
            <v>21.3</v>
          </cell>
          <cell r="L140">
            <v>34.24</v>
          </cell>
          <cell r="M140">
            <v>15.84</v>
          </cell>
          <cell r="N140">
            <v>20.8</v>
          </cell>
          <cell r="O140">
            <v>19.059999999999999</v>
          </cell>
          <cell r="P140">
            <v>13.06</v>
          </cell>
          <cell r="Q140">
            <v>13.88</v>
          </cell>
          <cell r="R140">
            <v>22.98</v>
          </cell>
          <cell r="S140">
            <v>43.82</v>
          </cell>
          <cell r="T140">
            <v>48.82</v>
          </cell>
          <cell r="U140">
            <v>28.44</v>
          </cell>
          <cell r="V140">
            <v>25.66</v>
          </cell>
          <cell r="W140">
            <v>30.88</v>
          </cell>
          <cell r="X140">
            <v>19.059999999999999</v>
          </cell>
          <cell r="Y140">
            <v>46.02</v>
          </cell>
          <cell r="Z140">
            <v>30.94</v>
          </cell>
          <cell r="AA140">
            <v>6.08</v>
          </cell>
          <cell r="AB140">
            <v>7.98</v>
          </cell>
          <cell r="AC140">
            <v>10.78</v>
          </cell>
          <cell r="AD140">
            <v>2.08</v>
          </cell>
          <cell r="AE140">
            <v>2.46</v>
          </cell>
          <cell r="AF140">
            <v>5.5</v>
          </cell>
          <cell r="AH140">
            <v>648.08000000000015</v>
          </cell>
        </row>
        <row r="141">
          <cell r="B141">
            <v>11.02</v>
          </cell>
          <cell r="C141" t="str">
            <v>Upper Primary School Grant</v>
          </cell>
          <cell r="D141">
            <v>17.02</v>
          </cell>
          <cell r="E141">
            <v>16.68</v>
          </cell>
          <cell r="F141">
            <v>12.88</v>
          </cell>
          <cell r="G141">
            <v>24.74</v>
          </cell>
          <cell r="H141">
            <v>16.34</v>
          </cell>
          <cell r="I141">
            <v>10.08</v>
          </cell>
          <cell r="J141">
            <v>16.739999999999998</v>
          </cell>
          <cell r="K141">
            <v>15.52</v>
          </cell>
          <cell r="L141">
            <v>19.5</v>
          </cell>
          <cell r="M141">
            <v>14.52</v>
          </cell>
          <cell r="N141">
            <v>9.92</v>
          </cell>
          <cell r="O141">
            <v>13.82</v>
          </cell>
          <cell r="P141">
            <v>10.38</v>
          </cell>
          <cell r="Q141">
            <v>8.14</v>
          </cell>
          <cell r="R141">
            <v>21.88</v>
          </cell>
          <cell r="S141">
            <v>22.9</v>
          </cell>
          <cell r="T141">
            <v>24.72</v>
          </cell>
          <cell r="U141">
            <v>24.02</v>
          </cell>
          <cell r="V141">
            <v>21.66</v>
          </cell>
          <cell r="W141">
            <v>25.7</v>
          </cell>
          <cell r="X141">
            <v>17.04</v>
          </cell>
          <cell r="Y141">
            <v>23.62</v>
          </cell>
          <cell r="Z141">
            <v>13.02</v>
          </cell>
          <cell r="AA141">
            <v>4.5199999999999996</v>
          </cell>
          <cell r="AB141">
            <v>2.2599999999999998</v>
          </cell>
          <cell r="AC141">
            <v>6.32</v>
          </cell>
          <cell r="AD141">
            <v>1.54</v>
          </cell>
          <cell r="AE141">
            <v>2.38</v>
          </cell>
          <cell r="AF141">
            <v>5.16</v>
          </cell>
          <cell r="AH141">
            <v>423.02</v>
          </cell>
        </row>
        <row r="143">
          <cell r="C143" t="str">
            <v>SUB TOTAL of L</v>
          </cell>
          <cell r="D143">
            <v>34.92</v>
          </cell>
          <cell r="E143">
            <v>36.44</v>
          </cell>
          <cell r="F143">
            <v>29.64</v>
          </cell>
          <cell r="G143">
            <v>51.16</v>
          </cell>
          <cell r="H143">
            <v>52.900000000000006</v>
          </cell>
          <cell r="I143">
            <v>25.42</v>
          </cell>
          <cell r="J143">
            <v>62.399999999999991</v>
          </cell>
          <cell r="K143">
            <v>36.82</v>
          </cell>
          <cell r="L143">
            <v>53.74</v>
          </cell>
          <cell r="M143">
            <v>30.36</v>
          </cell>
          <cell r="N143">
            <v>30.72</v>
          </cell>
          <cell r="O143">
            <v>32.879999999999995</v>
          </cell>
          <cell r="P143">
            <v>23.44</v>
          </cell>
          <cell r="Q143">
            <v>22.020000000000003</v>
          </cell>
          <cell r="R143">
            <v>44.86</v>
          </cell>
          <cell r="S143">
            <v>66.72</v>
          </cell>
          <cell r="T143">
            <v>73.539999999999992</v>
          </cell>
          <cell r="U143">
            <v>52.46</v>
          </cell>
          <cell r="V143">
            <v>47.32</v>
          </cell>
          <cell r="W143">
            <v>56.58</v>
          </cell>
          <cell r="X143">
            <v>36.099999999999994</v>
          </cell>
          <cell r="Y143">
            <v>69.64</v>
          </cell>
          <cell r="Z143">
            <v>43.96</v>
          </cell>
          <cell r="AA143">
            <v>10.6</v>
          </cell>
          <cell r="AB143">
            <v>10.24</v>
          </cell>
          <cell r="AC143">
            <v>17.100000000000001</v>
          </cell>
          <cell r="AD143">
            <v>3.62</v>
          </cell>
          <cell r="AE143">
            <v>4.84</v>
          </cell>
          <cell r="AF143">
            <v>10.66</v>
          </cell>
          <cell r="AG143">
            <v>0</v>
          </cell>
          <cell r="AH143">
            <v>1071.0999999999999</v>
          </cell>
        </row>
        <row r="146">
          <cell r="A146" t="str">
            <v>M</v>
          </cell>
          <cell r="B146" t="str">
            <v>TEACHERS GRANT</v>
          </cell>
        </row>
        <row r="148">
          <cell r="B148">
            <v>12.01</v>
          </cell>
          <cell r="C148" t="str">
            <v>Primary Teachers Grant</v>
          </cell>
          <cell r="D148">
            <v>31.285</v>
          </cell>
          <cell r="E148">
            <v>33.78</v>
          </cell>
          <cell r="F148">
            <v>23.984999999999999</v>
          </cell>
          <cell r="G148">
            <v>35.9</v>
          </cell>
          <cell r="H148">
            <v>40.340000000000003</v>
          </cell>
          <cell r="I148">
            <v>21.504999999999999</v>
          </cell>
          <cell r="J148">
            <v>47.53</v>
          </cell>
          <cell r="K148">
            <v>33.505000000000003</v>
          </cell>
          <cell r="L148">
            <v>44.585000000000001</v>
          </cell>
          <cell r="M148">
            <v>26.175000000000001</v>
          </cell>
          <cell r="N148">
            <v>25.055</v>
          </cell>
          <cell r="O148">
            <v>24.135000000000002</v>
          </cell>
          <cell r="P148">
            <v>20.725000000000001</v>
          </cell>
          <cell r="Q148">
            <v>11.865</v>
          </cell>
          <cell r="R148">
            <v>48.68</v>
          </cell>
          <cell r="S148">
            <v>58.07</v>
          </cell>
          <cell r="T148">
            <v>52.655000000000001</v>
          </cell>
          <cell r="U148">
            <v>32.17</v>
          </cell>
          <cell r="V148">
            <v>44.494999999999997</v>
          </cell>
          <cell r="W148">
            <v>28.8</v>
          </cell>
          <cell r="X148">
            <v>31.06</v>
          </cell>
          <cell r="Y148">
            <v>51.094999999999999</v>
          </cell>
          <cell r="Z148">
            <v>37.055</v>
          </cell>
          <cell r="AA148">
            <v>8.4</v>
          </cell>
          <cell r="AB148">
            <v>6.77</v>
          </cell>
          <cell r="AC148">
            <v>25.2</v>
          </cell>
          <cell r="AD148">
            <v>4.5350000000000001</v>
          </cell>
          <cell r="AE148">
            <v>5.9649999999999999</v>
          </cell>
          <cell r="AF148">
            <v>17.2</v>
          </cell>
          <cell r="AH148">
            <v>872.51999999999987</v>
          </cell>
        </row>
        <row r="149">
          <cell r="B149">
            <v>12.02</v>
          </cell>
          <cell r="C149" t="str">
            <v>Upper Primary Teachers  Grant</v>
          </cell>
          <cell r="AH149">
            <v>0</v>
          </cell>
        </row>
        <row r="151">
          <cell r="A151" t="str">
            <v/>
          </cell>
          <cell r="C151" t="str">
            <v>SUB TOTAL of M</v>
          </cell>
          <cell r="D151">
            <v>31.285</v>
          </cell>
          <cell r="E151">
            <v>33.78</v>
          </cell>
          <cell r="F151">
            <v>23.984999999999999</v>
          </cell>
          <cell r="G151">
            <v>35.9</v>
          </cell>
          <cell r="H151">
            <v>40.340000000000003</v>
          </cell>
          <cell r="I151">
            <v>21.504999999999999</v>
          </cell>
          <cell r="J151">
            <v>47.53</v>
          </cell>
          <cell r="K151">
            <v>33.505000000000003</v>
          </cell>
          <cell r="L151">
            <v>44.585000000000001</v>
          </cell>
          <cell r="M151">
            <v>26.175000000000001</v>
          </cell>
          <cell r="N151">
            <v>25.055</v>
          </cell>
          <cell r="O151">
            <v>24.135000000000002</v>
          </cell>
          <cell r="P151">
            <v>20.725000000000001</v>
          </cell>
          <cell r="Q151">
            <v>11.865</v>
          </cell>
          <cell r="R151">
            <v>48.68</v>
          </cell>
          <cell r="S151">
            <v>58.07</v>
          </cell>
          <cell r="T151">
            <v>52.655000000000001</v>
          </cell>
          <cell r="U151">
            <v>32.17</v>
          </cell>
          <cell r="V151">
            <v>44.494999999999997</v>
          </cell>
          <cell r="W151">
            <v>28.8</v>
          </cell>
          <cell r="X151">
            <v>31.06</v>
          </cell>
          <cell r="Y151">
            <v>51.094999999999999</v>
          </cell>
          <cell r="Z151">
            <v>37.055</v>
          </cell>
          <cell r="AA151">
            <v>8.4</v>
          </cell>
          <cell r="AB151">
            <v>6.77</v>
          </cell>
          <cell r="AC151">
            <v>25.2</v>
          </cell>
          <cell r="AD151">
            <v>4.5350000000000001</v>
          </cell>
          <cell r="AE151">
            <v>5.9649999999999999</v>
          </cell>
          <cell r="AF151">
            <v>17.2</v>
          </cell>
          <cell r="AG151">
            <v>0</v>
          </cell>
          <cell r="AH151">
            <v>872.51999999999987</v>
          </cell>
        </row>
        <row r="153">
          <cell r="A153" t="str">
            <v>N</v>
          </cell>
          <cell r="B153" t="str">
            <v>TEACHERS SALARY</v>
          </cell>
        </row>
        <row r="155">
          <cell r="B155">
            <v>13.01</v>
          </cell>
          <cell r="C155" t="str">
            <v>Primary New Teachers</v>
          </cell>
          <cell r="AH155">
            <v>0</v>
          </cell>
        </row>
        <row r="156">
          <cell r="B156">
            <v>13.02</v>
          </cell>
          <cell r="C156" t="str">
            <v>U P New Teachers Salary</v>
          </cell>
          <cell r="AH156">
            <v>0</v>
          </cell>
        </row>
        <row r="157">
          <cell r="B157">
            <v>13.03</v>
          </cell>
          <cell r="C157" t="str">
            <v>New Other</v>
          </cell>
          <cell r="AH157">
            <v>0</v>
          </cell>
        </row>
        <row r="159">
          <cell r="C159" t="str">
            <v>SUB TOTAL of N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1">
          <cell r="A161" t="str">
            <v>O</v>
          </cell>
          <cell r="B161" t="str">
            <v>TEACHING LEARNING EQUIPMENT</v>
          </cell>
        </row>
        <row r="163">
          <cell r="B163">
            <v>15.01</v>
          </cell>
          <cell r="C163" t="str">
            <v>TLE- New Primary</v>
          </cell>
          <cell r="AH163">
            <v>0</v>
          </cell>
        </row>
        <row r="164">
          <cell r="B164">
            <v>15.02</v>
          </cell>
          <cell r="C164" t="str">
            <v>TLE -New Upper Primary</v>
          </cell>
          <cell r="AH164">
            <v>0</v>
          </cell>
        </row>
        <row r="165">
          <cell r="B165">
            <v>15.03</v>
          </cell>
          <cell r="C165" t="str">
            <v>UPS Not Covered under OBB</v>
          </cell>
          <cell r="D165">
            <v>73.5</v>
          </cell>
          <cell r="F165">
            <v>20</v>
          </cell>
          <cell r="G165">
            <v>6.5</v>
          </cell>
          <cell r="H165">
            <v>275</v>
          </cell>
          <cell r="J165">
            <v>4.5</v>
          </cell>
          <cell r="L165">
            <v>8</v>
          </cell>
          <cell r="M165">
            <v>16</v>
          </cell>
          <cell r="N165">
            <v>100.5</v>
          </cell>
          <cell r="O165">
            <v>15</v>
          </cell>
          <cell r="P165">
            <v>85.5</v>
          </cell>
          <cell r="Q165">
            <v>32</v>
          </cell>
          <cell r="R165">
            <v>82.5</v>
          </cell>
          <cell r="S165">
            <v>65.5</v>
          </cell>
          <cell r="T165">
            <v>97</v>
          </cell>
          <cell r="V165">
            <v>3</v>
          </cell>
          <cell r="X165">
            <v>135.5</v>
          </cell>
          <cell r="Z165">
            <v>53.5</v>
          </cell>
          <cell r="AB165">
            <v>23.5</v>
          </cell>
          <cell r="AE165">
            <v>0.5</v>
          </cell>
          <cell r="AH165">
            <v>1097.5</v>
          </cell>
        </row>
        <row r="166">
          <cell r="B166">
            <v>15.04</v>
          </cell>
          <cell r="C166" t="str">
            <v>Other (TLE)</v>
          </cell>
          <cell r="AH166">
            <v>0</v>
          </cell>
        </row>
        <row r="168">
          <cell r="C168" t="str">
            <v>SUB TOTAL of O</v>
          </cell>
          <cell r="D168">
            <v>73.5</v>
          </cell>
          <cell r="E168">
            <v>0</v>
          </cell>
          <cell r="F168">
            <v>20</v>
          </cell>
          <cell r="G168">
            <v>6.5</v>
          </cell>
          <cell r="H168">
            <v>275</v>
          </cell>
          <cell r="I168">
            <v>0</v>
          </cell>
          <cell r="J168">
            <v>4.5</v>
          </cell>
          <cell r="K168">
            <v>0</v>
          </cell>
          <cell r="L168">
            <v>8</v>
          </cell>
          <cell r="M168">
            <v>16</v>
          </cell>
          <cell r="N168">
            <v>100.5</v>
          </cell>
          <cell r="O168">
            <v>15</v>
          </cell>
          <cell r="P168">
            <v>85.5</v>
          </cell>
          <cell r="Q168">
            <v>32</v>
          </cell>
          <cell r="R168">
            <v>82.5</v>
          </cell>
          <cell r="S168">
            <v>65.5</v>
          </cell>
          <cell r="T168">
            <v>97</v>
          </cell>
          <cell r="U168">
            <v>0</v>
          </cell>
          <cell r="V168">
            <v>3</v>
          </cell>
          <cell r="W168">
            <v>0</v>
          </cell>
          <cell r="X168">
            <v>135.5</v>
          </cell>
          <cell r="Y168">
            <v>0</v>
          </cell>
          <cell r="Z168">
            <v>53.5</v>
          </cell>
          <cell r="AA168">
            <v>0</v>
          </cell>
          <cell r="AB168">
            <v>23.5</v>
          </cell>
          <cell r="AC168">
            <v>0</v>
          </cell>
          <cell r="AD168">
            <v>0</v>
          </cell>
          <cell r="AE168">
            <v>0.5</v>
          </cell>
          <cell r="AF168">
            <v>0</v>
          </cell>
          <cell r="AG168">
            <v>0</v>
          </cell>
          <cell r="AH168">
            <v>1097.5</v>
          </cell>
        </row>
        <row r="170">
          <cell r="A170" t="str">
            <v>P</v>
          </cell>
          <cell r="B170" t="str">
            <v>TEACHERS TRAINNING</v>
          </cell>
        </row>
        <row r="172">
          <cell r="B172">
            <v>16.010000000000002</v>
          </cell>
          <cell r="C172" t="str">
            <v>Inservice Teachers Trainning</v>
          </cell>
          <cell r="D172">
            <v>87.597999999999999</v>
          </cell>
          <cell r="E172">
            <v>94.584000000000003</v>
          </cell>
          <cell r="F172">
            <v>67.158000000000001</v>
          </cell>
          <cell r="G172">
            <v>100.52</v>
          </cell>
          <cell r="H172">
            <v>112.952</v>
          </cell>
          <cell r="I172">
            <v>60.213999999999999</v>
          </cell>
          <cell r="J172">
            <v>133.084</v>
          </cell>
          <cell r="K172">
            <v>93.813999999999993</v>
          </cell>
          <cell r="L172">
            <v>124.83799999999999</v>
          </cell>
          <cell r="M172">
            <v>73.290000000000006</v>
          </cell>
          <cell r="N172">
            <v>70.153999999999996</v>
          </cell>
          <cell r="O172">
            <v>67.578000000000003</v>
          </cell>
          <cell r="P172">
            <v>58.03</v>
          </cell>
          <cell r="Q172">
            <v>33.222000000000001</v>
          </cell>
          <cell r="R172">
            <v>136.304</v>
          </cell>
          <cell r="S172">
            <v>162.596</v>
          </cell>
          <cell r="T172">
            <v>147.434</v>
          </cell>
          <cell r="U172">
            <v>90.075999999999993</v>
          </cell>
          <cell r="V172">
            <v>124.586</v>
          </cell>
          <cell r="W172">
            <v>80.64</v>
          </cell>
          <cell r="X172">
            <v>86.968000000000004</v>
          </cell>
          <cell r="Y172">
            <v>143.066</v>
          </cell>
          <cell r="Z172">
            <v>103.754</v>
          </cell>
          <cell r="AA172">
            <v>23.52</v>
          </cell>
          <cell r="AB172">
            <v>18.956</v>
          </cell>
          <cell r="AC172">
            <v>70.56</v>
          </cell>
          <cell r="AD172">
            <v>12.698</v>
          </cell>
          <cell r="AE172">
            <v>16.702000000000002</v>
          </cell>
          <cell r="AF172">
            <v>48.16</v>
          </cell>
          <cell r="AH172">
            <v>2443.056</v>
          </cell>
        </row>
        <row r="173">
          <cell r="B173">
            <v>16.02</v>
          </cell>
          <cell r="C173" t="str">
            <v>New Recruited Teachers Trainning</v>
          </cell>
          <cell r="AH173">
            <v>0</v>
          </cell>
        </row>
        <row r="174">
          <cell r="B174">
            <v>16.03</v>
          </cell>
          <cell r="C174" t="str">
            <v>Untrained</v>
          </cell>
          <cell r="AH174">
            <v>0</v>
          </cell>
        </row>
        <row r="175">
          <cell r="B175">
            <v>16.04</v>
          </cell>
          <cell r="C175" t="str">
            <v>Others</v>
          </cell>
          <cell r="AH175">
            <v>0</v>
          </cell>
        </row>
        <row r="177">
          <cell r="C177" t="str">
            <v>SUB TOTAL of P</v>
          </cell>
          <cell r="D177">
            <v>87.597999999999999</v>
          </cell>
          <cell r="E177">
            <v>94.584000000000003</v>
          </cell>
          <cell r="F177">
            <v>67.158000000000001</v>
          </cell>
          <cell r="G177">
            <v>100.52</v>
          </cell>
          <cell r="H177">
            <v>112.952</v>
          </cell>
          <cell r="I177">
            <v>60.213999999999999</v>
          </cell>
          <cell r="J177">
            <v>133.084</v>
          </cell>
          <cell r="K177">
            <v>93.813999999999993</v>
          </cell>
          <cell r="L177">
            <v>124.83799999999999</v>
          </cell>
          <cell r="M177">
            <v>73.290000000000006</v>
          </cell>
          <cell r="N177">
            <v>70.153999999999996</v>
          </cell>
          <cell r="O177">
            <v>67.578000000000003</v>
          </cell>
          <cell r="P177">
            <v>58.03</v>
          </cell>
          <cell r="Q177">
            <v>33.222000000000001</v>
          </cell>
          <cell r="R177">
            <v>136.304</v>
          </cell>
          <cell r="S177">
            <v>162.596</v>
          </cell>
          <cell r="T177">
            <v>147.434</v>
          </cell>
          <cell r="U177">
            <v>90.075999999999993</v>
          </cell>
          <cell r="V177">
            <v>124.586</v>
          </cell>
          <cell r="W177">
            <v>80.64</v>
          </cell>
          <cell r="X177">
            <v>86.968000000000004</v>
          </cell>
          <cell r="Y177">
            <v>143.066</v>
          </cell>
          <cell r="Z177">
            <v>103.754</v>
          </cell>
          <cell r="AA177">
            <v>23.52</v>
          </cell>
          <cell r="AB177">
            <v>18.956</v>
          </cell>
          <cell r="AC177">
            <v>70.56</v>
          </cell>
          <cell r="AD177">
            <v>12.698</v>
          </cell>
          <cell r="AE177">
            <v>16.702000000000002</v>
          </cell>
          <cell r="AF177">
            <v>48.16</v>
          </cell>
          <cell r="AG177">
            <v>0</v>
          </cell>
          <cell r="AH177">
            <v>2443.056</v>
          </cell>
        </row>
        <row r="179">
          <cell r="A179" t="str">
            <v>Q</v>
          </cell>
          <cell r="B179" t="str">
            <v>COMMUNITY MOBILIZATION</v>
          </cell>
        </row>
        <row r="181">
          <cell r="B181">
            <v>17.010000000000002</v>
          </cell>
          <cell r="C181" t="str">
            <v>Community Mobilization</v>
          </cell>
          <cell r="D181">
            <v>2.3959999999999999</v>
          </cell>
          <cell r="E181">
            <v>3.1989999999999998</v>
          </cell>
          <cell r="F181">
            <v>2.2629999999999999</v>
          </cell>
          <cell r="G181">
            <v>3.8079999999999998</v>
          </cell>
          <cell r="H181">
            <v>5.266</v>
          </cell>
          <cell r="I181">
            <v>1.9159999999999999</v>
          </cell>
          <cell r="J181">
            <v>6.4740000000000002</v>
          </cell>
          <cell r="K181">
            <v>2.1520000000000001</v>
          </cell>
          <cell r="L181">
            <v>3.528</v>
          </cell>
          <cell r="M181">
            <v>2.597</v>
          </cell>
          <cell r="N181">
            <v>2.4119999999999999</v>
          </cell>
          <cell r="O181">
            <v>2.7439999999999998</v>
          </cell>
          <cell r="P181">
            <v>1.48</v>
          </cell>
          <cell r="Q181">
            <v>2.153</v>
          </cell>
          <cell r="R181">
            <v>3.496</v>
          </cell>
          <cell r="S181">
            <v>5.9050000000000002</v>
          </cell>
          <cell r="T181">
            <v>6.2</v>
          </cell>
          <cell r="U181">
            <v>3.3940000000000001</v>
          </cell>
          <cell r="V181">
            <v>3.7429999999999999</v>
          </cell>
          <cell r="W181">
            <v>4.62</v>
          </cell>
          <cell r="X181">
            <v>2.7970000000000002</v>
          </cell>
          <cell r="Y181">
            <v>6.7549999999999999</v>
          </cell>
          <cell r="Z181">
            <v>3.5289999999999999</v>
          </cell>
          <cell r="AA181">
            <v>0.74199999999999999</v>
          </cell>
          <cell r="AB181">
            <v>1.2250000000000001</v>
          </cell>
          <cell r="AC181">
            <v>0.75</v>
          </cell>
          <cell r="AD181">
            <v>0.18</v>
          </cell>
          <cell r="AE181">
            <v>0.186</v>
          </cell>
          <cell r="AF181">
            <v>0.40900000000000003</v>
          </cell>
          <cell r="AH181">
            <v>86.319000000000017</v>
          </cell>
        </row>
        <row r="183">
          <cell r="C183" t="str">
            <v>SUB TOTAL of Q</v>
          </cell>
          <cell r="D183">
            <v>2.3959999999999999</v>
          </cell>
          <cell r="E183">
            <v>3.1989999999999998</v>
          </cell>
          <cell r="F183">
            <v>2.2629999999999999</v>
          </cell>
          <cell r="G183">
            <v>3.8079999999999998</v>
          </cell>
          <cell r="H183">
            <v>5.266</v>
          </cell>
          <cell r="I183">
            <v>1.9159999999999999</v>
          </cell>
          <cell r="J183">
            <v>6.4740000000000002</v>
          </cell>
          <cell r="K183">
            <v>2.1520000000000001</v>
          </cell>
          <cell r="L183">
            <v>3.528</v>
          </cell>
          <cell r="M183">
            <v>2.597</v>
          </cell>
          <cell r="N183">
            <v>2.4119999999999999</v>
          </cell>
          <cell r="O183">
            <v>2.7439999999999998</v>
          </cell>
          <cell r="P183">
            <v>1.48</v>
          </cell>
          <cell r="Q183">
            <v>2.153</v>
          </cell>
          <cell r="R183">
            <v>3.496</v>
          </cell>
          <cell r="S183">
            <v>5.9050000000000002</v>
          </cell>
          <cell r="T183">
            <v>6.2</v>
          </cell>
          <cell r="U183">
            <v>3.3940000000000001</v>
          </cell>
          <cell r="V183">
            <v>3.7429999999999999</v>
          </cell>
          <cell r="W183">
            <v>4.62</v>
          </cell>
          <cell r="X183">
            <v>2.7970000000000002</v>
          </cell>
          <cell r="Y183">
            <v>6.7549999999999999</v>
          </cell>
          <cell r="Z183">
            <v>3.5289999999999999</v>
          </cell>
          <cell r="AA183">
            <v>0.74199999999999999</v>
          </cell>
          <cell r="AB183">
            <v>1.2250000000000001</v>
          </cell>
          <cell r="AC183">
            <v>0.75</v>
          </cell>
          <cell r="AD183">
            <v>0.18</v>
          </cell>
          <cell r="AE183">
            <v>0.186</v>
          </cell>
          <cell r="AF183">
            <v>0.40900000000000003</v>
          </cell>
          <cell r="AG183">
            <v>0</v>
          </cell>
          <cell r="AH183">
            <v>86.319000000000017</v>
          </cell>
        </row>
        <row r="185">
          <cell r="C185" t="str">
            <v>TOTAL OF A TO Q</v>
          </cell>
          <cell r="D185">
            <v>1099.627</v>
          </cell>
          <cell r="E185">
            <v>842.08900000000006</v>
          </cell>
          <cell r="F185">
            <v>941.16200000000003</v>
          </cell>
          <cell r="G185">
            <v>2355.7109999999998</v>
          </cell>
          <cell r="H185">
            <v>1520.749</v>
          </cell>
          <cell r="I185">
            <v>580.07700000000011</v>
          </cell>
          <cell r="J185">
            <v>1510.65</v>
          </cell>
          <cell r="K185">
            <v>944.34400000000005</v>
          </cell>
          <cell r="L185">
            <v>1108.45</v>
          </cell>
          <cell r="M185">
            <v>796.81599999999992</v>
          </cell>
          <cell r="N185">
            <v>1132.9180000000001</v>
          </cell>
          <cell r="O185">
            <v>1509.8339999999998</v>
          </cell>
          <cell r="P185">
            <v>686.06400000000008</v>
          </cell>
          <cell r="Q185">
            <v>637.97400000000016</v>
          </cell>
          <cell r="R185">
            <v>1158.0520000000001</v>
          </cell>
          <cell r="S185">
            <v>3853.3400000000011</v>
          </cell>
          <cell r="T185">
            <v>1391.2820000000002</v>
          </cell>
          <cell r="U185">
            <v>1021.146</v>
          </cell>
          <cell r="V185">
            <v>4118.6459999999997</v>
          </cell>
          <cell r="W185">
            <v>1782.1639999999995</v>
          </cell>
          <cell r="X185">
            <v>1094.126</v>
          </cell>
          <cell r="Y185">
            <v>2311.5469999999991</v>
          </cell>
          <cell r="Z185">
            <v>2549.3009999999999</v>
          </cell>
          <cell r="AA185">
            <v>301.58100000000002</v>
          </cell>
          <cell r="AB185">
            <v>344.048</v>
          </cell>
          <cell r="AC185">
            <v>606.88300000000004</v>
          </cell>
          <cell r="AD185">
            <v>144.05400000000003</v>
          </cell>
          <cell r="AE185">
            <v>113.88600000000001</v>
          </cell>
          <cell r="AF185">
            <v>277.911</v>
          </cell>
          <cell r="AG185">
            <v>0</v>
          </cell>
          <cell r="AH185">
            <v>36734.431999999993</v>
          </cell>
        </row>
      </sheetData>
      <sheetData sheetId="1" refreshError="1"/>
    </sheetDataSet>
  </externalBook>
</externalLink>
</file>

<file path=xl/externalLinks/externalLink44.xml><?xml version="1.0" encoding="utf-8"?>
<externalLink xmlns="http://schemas.openxmlformats.org/spreadsheetml/2006/main">
  <externalBook xmlns:r="http://schemas.openxmlformats.org/officeDocument/2006/relationships" r:id="rId1">
    <sheetNames>
      <sheetName val="districtwise awppb"/>
      <sheetName val="28"/>
    </sheetNames>
    <sheetDataSet>
      <sheetData sheetId="0" refreshError="1">
        <row r="1">
          <cell r="C1" t="str">
            <v xml:space="preserve">DISBURSEMENT REPORT </v>
          </cell>
        </row>
        <row r="3">
          <cell r="C3" t="str">
            <v xml:space="preserve">DISBURSEMENT DONE BY EACH DISTRICT &amp; MUNICIPAL CORPORATION AGAINST EACH GRANT HEAD </v>
          </cell>
        </row>
        <row r="5">
          <cell r="C5" t="str">
            <v xml:space="preserve">THE MONTH FROM July 2006   </v>
          </cell>
          <cell r="I5" t="str">
            <v>Rs. in lacs</v>
          </cell>
        </row>
        <row r="8">
          <cell r="B8" t="str">
            <v>CODES</v>
          </cell>
          <cell r="C8" t="str">
            <v>GRANT HEADS</v>
          </cell>
          <cell r="D8" t="str">
            <v>AHMEDABAD</v>
          </cell>
          <cell r="E8" t="str">
            <v>MEHSANA</v>
          </cell>
          <cell r="F8" t="str">
            <v>PATAN</v>
          </cell>
          <cell r="G8" t="str">
            <v>RAJKOT</v>
          </cell>
          <cell r="H8" t="str">
            <v>SURAT</v>
          </cell>
          <cell r="I8" t="str">
            <v>NAVSARI</v>
          </cell>
          <cell r="J8" t="str">
            <v>VADODARA</v>
          </cell>
          <cell r="K8" t="str">
            <v>ANAND</v>
          </cell>
          <cell r="L8" t="str">
            <v>KHEDA</v>
          </cell>
          <cell r="M8" t="str">
            <v>AMRELI</v>
          </cell>
          <cell r="N8" t="str">
            <v>VALSAD</v>
          </cell>
          <cell r="O8" t="str">
            <v>BHARUCH</v>
          </cell>
          <cell r="P8" t="str">
            <v>G`NAGAR</v>
          </cell>
          <cell r="Q8" t="str">
            <v>NARMADA</v>
          </cell>
          <cell r="R8" t="str">
            <v>BHAVNAGAR</v>
          </cell>
          <cell r="S8" t="str">
            <v>BANASKANTHA</v>
          </cell>
          <cell r="T8" t="str">
            <v>SABARKANTHA</v>
          </cell>
          <cell r="U8" t="str">
            <v>JAMNAGAR</v>
          </cell>
          <cell r="V8" t="str">
            <v>JUNAGADH</v>
          </cell>
          <cell r="W8" t="str">
            <v>KUTCH</v>
          </cell>
          <cell r="X8" t="str">
            <v>S'NAGAR</v>
          </cell>
          <cell r="Y8" t="str">
            <v>PANCHMAHAL</v>
          </cell>
          <cell r="Z8" t="str">
            <v>DAHOD</v>
          </cell>
          <cell r="AA8" t="str">
            <v>PORBANDAR</v>
          </cell>
          <cell r="AB8" t="str">
            <v>DANG</v>
          </cell>
          <cell r="AC8" t="str">
            <v>MC AHMEDABAD</v>
          </cell>
          <cell r="AD8" t="str">
            <v>MC RAJKOT</v>
          </cell>
          <cell r="AE8" t="str">
            <v>MC VADODARA</v>
          </cell>
          <cell r="AF8" t="str">
            <v>MC SURAT</v>
          </cell>
          <cell r="AG8" t="str">
            <v>S P O</v>
          </cell>
          <cell r="AH8" t="str">
            <v>TOTAL</v>
          </cell>
        </row>
        <row r="10">
          <cell r="D10">
            <v>1</v>
          </cell>
          <cell r="E10">
            <v>2</v>
          </cell>
          <cell r="F10">
            <v>3</v>
          </cell>
          <cell r="G10">
            <v>4</v>
          </cell>
          <cell r="H10">
            <v>5</v>
          </cell>
          <cell r="I10">
            <v>6</v>
          </cell>
          <cell r="J10">
            <v>7</v>
          </cell>
          <cell r="K10">
            <v>8</v>
          </cell>
          <cell r="L10">
            <v>9</v>
          </cell>
          <cell r="M10">
            <v>10</v>
          </cell>
          <cell r="N10">
            <v>11</v>
          </cell>
          <cell r="O10">
            <v>12</v>
          </cell>
          <cell r="P10">
            <v>13</v>
          </cell>
          <cell r="Q10">
            <v>14</v>
          </cell>
          <cell r="R10">
            <v>15</v>
          </cell>
          <cell r="S10">
            <v>16</v>
          </cell>
          <cell r="T10">
            <v>17</v>
          </cell>
          <cell r="U10">
            <v>18</v>
          </cell>
          <cell r="V10">
            <v>19</v>
          </cell>
          <cell r="W10">
            <v>20</v>
          </cell>
          <cell r="X10">
            <v>21</v>
          </cell>
          <cell r="Y10">
            <v>22</v>
          </cell>
          <cell r="Z10">
            <v>23</v>
          </cell>
          <cell r="AA10">
            <v>24</v>
          </cell>
          <cell r="AB10">
            <v>25</v>
          </cell>
          <cell r="AC10">
            <v>26</v>
          </cell>
          <cell r="AD10">
            <v>27</v>
          </cell>
          <cell r="AE10">
            <v>28</v>
          </cell>
          <cell r="AF10">
            <v>29</v>
          </cell>
          <cell r="AG10">
            <v>30</v>
          </cell>
        </row>
        <row r="12">
          <cell r="A12" t="str">
            <v>A</v>
          </cell>
          <cell r="B12" t="str">
            <v>NEW SCHOOL</v>
          </cell>
        </row>
        <row r="14">
          <cell r="B14">
            <v>0.01</v>
          </cell>
          <cell r="C14" t="str">
            <v>New Primary School</v>
          </cell>
          <cell r="AH14">
            <v>0</v>
          </cell>
        </row>
        <row r="15">
          <cell r="B15">
            <v>0.02</v>
          </cell>
          <cell r="C15" t="str">
            <v>New Upper Primary School</v>
          </cell>
          <cell r="AH15">
            <v>0</v>
          </cell>
        </row>
        <row r="17">
          <cell r="C17" t="str">
            <v>SUB TOTAL of A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</row>
        <row r="19">
          <cell r="A19" t="str">
            <v>B</v>
          </cell>
          <cell r="B19" t="str">
            <v>BLOCK RESOURCE CENTRE</v>
          </cell>
        </row>
        <row r="21">
          <cell r="B21">
            <v>1.01</v>
          </cell>
          <cell r="C21" t="str">
            <v>Salary for BRC</v>
          </cell>
          <cell r="D21">
            <v>11.88</v>
          </cell>
          <cell r="E21">
            <v>9.7200000000000006</v>
          </cell>
          <cell r="F21">
            <v>7.56</v>
          </cell>
          <cell r="G21">
            <v>15.12</v>
          </cell>
          <cell r="H21">
            <v>15.12</v>
          </cell>
          <cell r="I21">
            <v>5.4</v>
          </cell>
          <cell r="J21">
            <v>12.96</v>
          </cell>
          <cell r="K21">
            <v>8.64</v>
          </cell>
          <cell r="L21">
            <v>10.8</v>
          </cell>
          <cell r="M21">
            <v>11.88</v>
          </cell>
          <cell r="N21">
            <v>5.4</v>
          </cell>
          <cell r="O21">
            <v>8.64</v>
          </cell>
          <cell r="P21">
            <v>4.32</v>
          </cell>
          <cell r="Q21">
            <v>4.32</v>
          </cell>
          <cell r="R21">
            <v>11.88</v>
          </cell>
          <cell r="S21">
            <v>12.96</v>
          </cell>
          <cell r="T21">
            <v>14.04</v>
          </cell>
          <cell r="U21">
            <v>10.8</v>
          </cell>
          <cell r="V21">
            <v>15.12</v>
          </cell>
          <cell r="W21">
            <v>10.8</v>
          </cell>
          <cell r="X21">
            <v>5.4</v>
          </cell>
          <cell r="Y21">
            <v>11.88</v>
          </cell>
          <cell r="Z21">
            <v>7.56</v>
          </cell>
          <cell r="AA21">
            <v>3.24</v>
          </cell>
          <cell r="AH21">
            <v>235.44000000000003</v>
          </cell>
        </row>
        <row r="22">
          <cell r="B22">
            <v>1.02</v>
          </cell>
          <cell r="C22" t="str">
            <v>Salary of BRP</v>
          </cell>
          <cell r="AH22">
            <v>0</v>
          </cell>
        </row>
        <row r="23">
          <cell r="B23">
            <v>1.03</v>
          </cell>
          <cell r="C23" t="str">
            <v>Furniture for BRC</v>
          </cell>
          <cell r="AH23">
            <v>0</v>
          </cell>
        </row>
        <row r="24">
          <cell r="B24">
            <v>1.04</v>
          </cell>
          <cell r="C24" t="str">
            <v>Contingency Grant to BRC</v>
          </cell>
          <cell r="D24">
            <v>1.375</v>
          </cell>
          <cell r="E24">
            <v>1.125</v>
          </cell>
          <cell r="F24">
            <v>0.875</v>
          </cell>
          <cell r="G24">
            <v>1.75</v>
          </cell>
          <cell r="H24">
            <v>1.75</v>
          </cell>
          <cell r="I24">
            <v>0.625</v>
          </cell>
          <cell r="J24">
            <v>1.5</v>
          </cell>
          <cell r="K24">
            <v>1</v>
          </cell>
          <cell r="L24">
            <v>1.25</v>
          </cell>
          <cell r="M24">
            <v>1.375</v>
          </cell>
          <cell r="N24">
            <v>0.625</v>
          </cell>
          <cell r="O24">
            <v>1</v>
          </cell>
          <cell r="P24">
            <v>0.5</v>
          </cell>
          <cell r="Q24">
            <v>0.5</v>
          </cell>
          <cell r="R24">
            <v>1.375</v>
          </cell>
          <cell r="S24">
            <v>1.5</v>
          </cell>
          <cell r="T24">
            <v>1.625</v>
          </cell>
          <cell r="U24">
            <v>1.25</v>
          </cell>
          <cell r="V24">
            <v>1.75</v>
          </cell>
          <cell r="W24">
            <v>1.25</v>
          </cell>
          <cell r="X24">
            <v>1.25</v>
          </cell>
          <cell r="Y24">
            <v>1.375</v>
          </cell>
          <cell r="Z24">
            <v>0.875</v>
          </cell>
          <cell r="AA24">
            <v>0.375</v>
          </cell>
          <cell r="AB24">
            <v>0.125</v>
          </cell>
          <cell r="AH24">
            <v>28</v>
          </cell>
        </row>
        <row r="25">
          <cell r="B25">
            <v>1.05</v>
          </cell>
          <cell r="C25" t="str">
            <v>Meeting and Travel Allowances</v>
          </cell>
          <cell r="D25">
            <v>0.66</v>
          </cell>
          <cell r="E25">
            <v>0.54</v>
          </cell>
          <cell r="F25">
            <v>0.42</v>
          </cell>
          <cell r="G25">
            <v>0.84</v>
          </cell>
          <cell r="H25">
            <v>0.84</v>
          </cell>
          <cell r="I25">
            <v>0.3</v>
          </cell>
          <cell r="J25">
            <v>0.72</v>
          </cell>
          <cell r="K25">
            <v>0.48</v>
          </cell>
          <cell r="L25">
            <v>0.6</v>
          </cell>
          <cell r="M25">
            <v>0.66</v>
          </cell>
          <cell r="N25">
            <v>0.3</v>
          </cell>
          <cell r="O25">
            <v>0.48</v>
          </cell>
          <cell r="P25">
            <v>0.24</v>
          </cell>
          <cell r="Q25">
            <v>0.24</v>
          </cell>
          <cell r="R25">
            <v>0.66</v>
          </cell>
          <cell r="S25">
            <v>0.72</v>
          </cell>
          <cell r="T25">
            <v>0.78</v>
          </cell>
          <cell r="U25">
            <v>0.6</v>
          </cell>
          <cell r="V25">
            <v>0.84</v>
          </cell>
          <cell r="W25">
            <v>0.6</v>
          </cell>
          <cell r="X25">
            <v>0.6</v>
          </cell>
          <cell r="Y25">
            <v>0.66</v>
          </cell>
          <cell r="Z25">
            <v>0.42</v>
          </cell>
          <cell r="AA25">
            <v>0.18</v>
          </cell>
          <cell r="AB25">
            <v>0.06</v>
          </cell>
          <cell r="AH25">
            <v>13.439999999999998</v>
          </cell>
        </row>
        <row r="26">
          <cell r="B26">
            <v>1.06</v>
          </cell>
          <cell r="C26" t="str">
            <v>TLM Grant to BRC</v>
          </cell>
          <cell r="D26">
            <v>0.55000000000000004</v>
          </cell>
          <cell r="E26">
            <v>0.45</v>
          </cell>
          <cell r="F26">
            <v>0.35</v>
          </cell>
          <cell r="G26">
            <v>0.7</v>
          </cell>
          <cell r="H26">
            <v>0.7</v>
          </cell>
          <cell r="I26">
            <v>0.25</v>
          </cell>
          <cell r="J26">
            <v>0.6</v>
          </cell>
          <cell r="K26">
            <v>0.4</v>
          </cell>
          <cell r="L26">
            <v>0.5</v>
          </cell>
          <cell r="M26">
            <v>0.55000000000000004</v>
          </cell>
          <cell r="N26">
            <v>0.25</v>
          </cell>
          <cell r="O26">
            <v>0.4</v>
          </cell>
          <cell r="P26">
            <v>0.2</v>
          </cell>
          <cell r="Q26">
            <v>0.2</v>
          </cell>
          <cell r="R26">
            <v>0.55000000000000004</v>
          </cell>
          <cell r="S26">
            <v>0.6</v>
          </cell>
          <cell r="T26">
            <v>0.65</v>
          </cell>
          <cell r="U26">
            <v>0.5</v>
          </cell>
          <cell r="V26">
            <v>0.7</v>
          </cell>
          <cell r="W26">
            <v>0.5</v>
          </cell>
          <cell r="X26">
            <v>0.5</v>
          </cell>
          <cell r="Y26">
            <v>0.55000000000000004</v>
          </cell>
          <cell r="Z26">
            <v>0.35</v>
          </cell>
          <cell r="AA26">
            <v>0.15</v>
          </cell>
          <cell r="AB26">
            <v>0.05</v>
          </cell>
          <cell r="AH26">
            <v>11.200000000000001</v>
          </cell>
        </row>
        <row r="27">
          <cell r="B27">
            <v>1.07</v>
          </cell>
          <cell r="C27" t="str">
            <v>Others</v>
          </cell>
          <cell r="AH27">
            <v>0</v>
          </cell>
        </row>
        <row r="29">
          <cell r="C29" t="str">
            <v>SUB TOTAL of B</v>
          </cell>
          <cell r="D29">
            <v>14.465000000000002</v>
          </cell>
          <cell r="E29">
            <v>11.835000000000001</v>
          </cell>
          <cell r="F29">
            <v>9.2049999999999983</v>
          </cell>
          <cell r="G29">
            <v>18.409999999999997</v>
          </cell>
          <cell r="H29">
            <v>18.409999999999997</v>
          </cell>
          <cell r="I29">
            <v>6.5750000000000002</v>
          </cell>
          <cell r="J29">
            <v>15.780000000000001</v>
          </cell>
          <cell r="K29">
            <v>10.520000000000001</v>
          </cell>
          <cell r="L29">
            <v>13.15</v>
          </cell>
          <cell r="M29">
            <v>14.465000000000002</v>
          </cell>
          <cell r="N29">
            <v>6.5750000000000002</v>
          </cell>
          <cell r="O29">
            <v>10.520000000000001</v>
          </cell>
          <cell r="P29">
            <v>5.2600000000000007</v>
          </cell>
          <cell r="Q29">
            <v>5.2600000000000007</v>
          </cell>
          <cell r="R29">
            <v>14.465000000000002</v>
          </cell>
          <cell r="S29">
            <v>15.780000000000001</v>
          </cell>
          <cell r="T29">
            <v>17.094999999999999</v>
          </cell>
          <cell r="U29">
            <v>13.15</v>
          </cell>
          <cell r="V29">
            <v>18.409999999999997</v>
          </cell>
          <cell r="W29">
            <v>13.15</v>
          </cell>
          <cell r="X29">
            <v>7.75</v>
          </cell>
          <cell r="Y29">
            <v>14.465000000000002</v>
          </cell>
          <cell r="Z29">
            <v>9.2049999999999983</v>
          </cell>
          <cell r="AA29">
            <v>3.9450000000000003</v>
          </cell>
          <cell r="AB29">
            <v>0.23499999999999999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288.08000000000004</v>
          </cell>
        </row>
        <row r="31">
          <cell r="A31" t="str">
            <v>C</v>
          </cell>
          <cell r="B31" t="str">
            <v>CLUSTER RESOURCE CENTRE</v>
          </cell>
        </row>
        <row r="33">
          <cell r="B33">
            <v>2.0099999999999998</v>
          </cell>
          <cell r="C33" t="str">
            <v>Salary for CRC</v>
          </cell>
          <cell r="D33">
            <v>42</v>
          </cell>
          <cell r="E33">
            <v>28.8</v>
          </cell>
          <cell r="F33">
            <v>20.7</v>
          </cell>
          <cell r="G33">
            <v>44.7</v>
          </cell>
          <cell r="H33">
            <v>65.400000000000006</v>
          </cell>
          <cell r="I33">
            <v>25.2</v>
          </cell>
          <cell r="J33">
            <v>63</v>
          </cell>
          <cell r="K33">
            <v>37.5</v>
          </cell>
          <cell r="L33">
            <v>56.1</v>
          </cell>
          <cell r="M33">
            <v>36.299999999999997</v>
          </cell>
          <cell r="N33">
            <v>28.5</v>
          </cell>
          <cell r="O33">
            <v>30.6</v>
          </cell>
          <cell r="P33">
            <v>17.100000000000001</v>
          </cell>
          <cell r="Q33">
            <v>21</v>
          </cell>
          <cell r="R33">
            <v>3.9</v>
          </cell>
          <cell r="S33">
            <v>1.8</v>
          </cell>
          <cell r="T33">
            <v>6</v>
          </cell>
          <cell r="U33">
            <v>4.8</v>
          </cell>
          <cell r="V33">
            <v>14.4</v>
          </cell>
          <cell r="W33">
            <v>1.2</v>
          </cell>
          <cell r="X33">
            <v>3</v>
          </cell>
          <cell r="Y33">
            <v>6.6</v>
          </cell>
          <cell r="Z33">
            <v>9.3000000000000007</v>
          </cell>
          <cell r="AC33">
            <v>12.9</v>
          </cell>
          <cell r="AD33">
            <v>6.9</v>
          </cell>
          <cell r="AE33">
            <v>4.8</v>
          </cell>
          <cell r="AF33">
            <v>9.9</v>
          </cell>
          <cell r="AH33">
            <v>602.39999999999986</v>
          </cell>
        </row>
        <row r="34">
          <cell r="B34">
            <v>2.02</v>
          </cell>
          <cell r="C34" t="str">
            <v>Furniture for CRC</v>
          </cell>
          <cell r="AH34">
            <v>0</v>
          </cell>
        </row>
        <row r="35">
          <cell r="B35">
            <v>2.0299999999999998</v>
          </cell>
          <cell r="C35" t="str">
            <v>Contigency Grant for CRC</v>
          </cell>
          <cell r="D35">
            <v>3.5</v>
          </cell>
          <cell r="E35">
            <v>2.4</v>
          </cell>
          <cell r="F35">
            <v>1.7250000000000001</v>
          </cell>
          <cell r="G35">
            <v>3.7250000000000001</v>
          </cell>
          <cell r="H35">
            <v>5.4</v>
          </cell>
          <cell r="I35">
            <v>2.1</v>
          </cell>
          <cell r="J35">
            <v>5.25</v>
          </cell>
          <cell r="K35">
            <v>3.125</v>
          </cell>
          <cell r="L35">
            <v>4.6749999999999998</v>
          </cell>
          <cell r="M35">
            <v>3.0249999999999999</v>
          </cell>
          <cell r="N35">
            <v>2.5750000000000002</v>
          </cell>
          <cell r="O35">
            <v>2.5499999999999998</v>
          </cell>
          <cell r="P35">
            <v>1.425</v>
          </cell>
          <cell r="Q35">
            <v>1.75</v>
          </cell>
          <cell r="R35">
            <v>3.625</v>
          </cell>
          <cell r="S35">
            <v>5</v>
          </cell>
          <cell r="T35">
            <v>5.35</v>
          </cell>
          <cell r="U35">
            <v>3.6</v>
          </cell>
          <cell r="V35">
            <v>4.0999999999999996</v>
          </cell>
          <cell r="W35">
            <v>4.4000000000000004</v>
          </cell>
          <cell r="X35">
            <v>3.375</v>
          </cell>
          <cell r="Y35">
            <v>4.1500000000000004</v>
          </cell>
          <cell r="Z35">
            <v>2.3730000000000002</v>
          </cell>
          <cell r="AA35">
            <v>0.85</v>
          </cell>
          <cell r="AB35">
            <v>0.8</v>
          </cell>
          <cell r="AC35">
            <v>1.075</v>
          </cell>
          <cell r="AD35">
            <v>0.57499999999999996</v>
          </cell>
          <cell r="AE35">
            <v>0.4</v>
          </cell>
          <cell r="AF35">
            <v>0.82499999999999996</v>
          </cell>
          <cell r="AH35">
            <v>83.723000000000027</v>
          </cell>
        </row>
        <row r="36">
          <cell r="B36">
            <v>2.04</v>
          </cell>
          <cell r="C36" t="str">
            <v>Meeting and Travel Allowance</v>
          </cell>
          <cell r="D36">
            <v>3.36</v>
          </cell>
          <cell r="E36">
            <v>2.3039999999999998</v>
          </cell>
          <cell r="F36">
            <v>1.6560000000000001</v>
          </cell>
          <cell r="G36">
            <v>3.5760000000000001</v>
          </cell>
          <cell r="H36">
            <v>5.2320000000000002</v>
          </cell>
          <cell r="I36">
            <v>2.016</v>
          </cell>
          <cell r="J36">
            <v>5.04</v>
          </cell>
          <cell r="K36">
            <v>3</v>
          </cell>
          <cell r="L36">
            <v>4.4879999999999995</v>
          </cell>
          <cell r="M36">
            <v>2.9039999999999999</v>
          </cell>
          <cell r="N36">
            <v>2.472</v>
          </cell>
          <cell r="O36">
            <v>2.448</v>
          </cell>
          <cell r="P36">
            <v>1.3679999999999999</v>
          </cell>
          <cell r="Q36">
            <v>1.68</v>
          </cell>
          <cell r="R36">
            <v>3.48</v>
          </cell>
          <cell r="S36">
            <v>4.8</v>
          </cell>
          <cell r="T36">
            <v>5.1360000000000001</v>
          </cell>
          <cell r="U36">
            <v>3.456</v>
          </cell>
          <cell r="V36">
            <v>3.9359999999999999</v>
          </cell>
          <cell r="W36">
            <v>4.2240000000000002</v>
          </cell>
          <cell r="X36">
            <v>3.24</v>
          </cell>
          <cell r="Y36">
            <v>3.984</v>
          </cell>
          <cell r="Z36">
            <v>2.2799999999999998</v>
          </cell>
          <cell r="AA36">
            <v>0.81600000000000006</v>
          </cell>
          <cell r="AB36">
            <v>0.76800000000000002</v>
          </cell>
          <cell r="AC36">
            <v>1.032</v>
          </cell>
          <cell r="AD36">
            <v>0.55200000000000005</v>
          </cell>
          <cell r="AE36">
            <v>0.38400000000000001</v>
          </cell>
          <cell r="AF36">
            <v>0.79200000000000004</v>
          </cell>
          <cell r="AH36">
            <v>80.423999999999992</v>
          </cell>
        </row>
        <row r="37">
          <cell r="B37">
            <v>2.0499999999999998</v>
          </cell>
          <cell r="C37" t="str">
            <v>TLM Grant to CRC</v>
          </cell>
          <cell r="D37">
            <v>1.4</v>
          </cell>
          <cell r="E37">
            <v>0.96</v>
          </cell>
          <cell r="F37">
            <v>0.69</v>
          </cell>
          <cell r="G37">
            <v>1.49</v>
          </cell>
          <cell r="H37">
            <v>2.1800000000000002</v>
          </cell>
          <cell r="I37">
            <v>0.84</v>
          </cell>
          <cell r="J37">
            <v>2.1</v>
          </cell>
          <cell r="K37">
            <v>1.25</v>
          </cell>
          <cell r="L37">
            <v>1.87</v>
          </cell>
          <cell r="M37">
            <v>1.21</v>
          </cell>
          <cell r="N37">
            <v>1.03</v>
          </cell>
          <cell r="O37">
            <v>1.02</v>
          </cell>
          <cell r="P37">
            <v>0.56999999999999995</v>
          </cell>
          <cell r="Q37">
            <v>0.7</v>
          </cell>
          <cell r="R37">
            <v>1.45</v>
          </cell>
          <cell r="S37">
            <v>2</v>
          </cell>
          <cell r="T37">
            <v>2.14</v>
          </cell>
          <cell r="U37">
            <v>1.44</v>
          </cell>
          <cell r="V37">
            <v>1.64</v>
          </cell>
          <cell r="W37">
            <v>1.76</v>
          </cell>
          <cell r="X37">
            <v>1.35</v>
          </cell>
          <cell r="Y37">
            <v>1.66</v>
          </cell>
          <cell r="Z37">
            <v>0.95</v>
          </cell>
          <cell r="AA37">
            <v>0.34</v>
          </cell>
          <cell r="AB37">
            <v>0.32</v>
          </cell>
          <cell r="AC37">
            <v>0.43</v>
          </cell>
          <cell r="AD37">
            <v>0.23</v>
          </cell>
          <cell r="AE37">
            <v>0.16</v>
          </cell>
          <cell r="AF37">
            <v>0.33</v>
          </cell>
          <cell r="AH37">
            <v>33.51</v>
          </cell>
        </row>
        <row r="38">
          <cell r="B38">
            <v>2.06</v>
          </cell>
          <cell r="C38" t="str">
            <v>Others</v>
          </cell>
          <cell r="AH38">
            <v>0</v>
          </cell>
        </row>
        <row r="40">
          <cell r="C40" t="str">
            <v>SUB TOTAL of C</v>
          </cell>
          <cell r="D40">
            <v>50.26</v>
          </cell>
          <cell r="E40">
            <v>34.463999999999999</v>
          </cell>
          <cell r="F40">
            <v>24.771000000000001</v>
          </cell>
          <cell r="G40">
            <v>53.491000000000007</v>
          </cell>
          <cell r="H40">
            <v>78.212000000000018</v>
          </cell>
          <cell r="I40">
            <v>30.156000000000002</v>
          </cell>
          <cell r="J40">
            <v>75.39</v>
          </cell>
          <cell r="K40">
            <v>44.875</v>
          </cell>
          <cell r="L40">
            <v>67.13300000000001</v>
          </cell>
          <cell r="M40">
            <v>43.439</v>
          </cell>
          <cell r="N40">
            <v>34.576999999999998</v>
          </cell>
          <cell r="O40">
            <v>36.618000000000002</v>
          </cell>
          <cell r="P40">
            <v>20.463000000000001</v>
          </cell>
          <cell r="Q40">
            <v>25.13</v>
          </cell>
          <cell r="R40">
            <v>12.455</v>
          </cell>
          <cell r="S40">
            <v>13.6</v>
          </cell>
          <cell r="T40">
            <v>18.626000000000001</v>
          </cell>
          <cell r="U40">
            <v>13.295999999999999</v>
          </cell>
          <cell r="V40">
            <v>24.076000000000001</v>
          </cell>
          <cell r="W40">
            <v>11.584000000000001</v>
          </cell>
          <cell r="X40">
            <v>10.965</v>
          </cell>
          <cell r="Y40">
            <v>16.393999999999998</v>
          </cell>
          <cell r="Z40">
            <v>14.903</v>
          </cell>
          <cell r="AA40">
            <v>2.0059999999999998</v>
          </cell>
          <cell r="AB40">
            <v>1.8880000000000001</v>
          </cell>
          <cell r="AC40">
            <v>15.436999999999999</v>
          </cell>
          <cell r="AD40">
            <v>8.2570000000000014</v>
          </cell>
          <cell r="AE40">
            <v>5.7440000000000007</v>
          </cell>
          <cell r="AF40">
            <v>11.847</v>
          </cell>
          <cell r="AG40">
            <v>0</v>
          </cell>
          <cell r="AH40">
            <v>800.05700000000013</v>
          </cell>
        </row>
        <row r="42">
          <cell r="A42" t="str">
            <v>D</v>
          </cell>
          <cell r="B42" t="str">
            <v>CIVIL WORKS</v>
          </cell>
        </row>
        <row r="44">
          <cell r="B44">
            <v>3.01</v>
          </cell>
          <cell r="C44" t="str">
            <v>BRC Building</v>
          </cell>
          <cell r="D44">
            <v>20.03</v>
          </cell>
          <cell r="E44">
            <v>6</v>
          </cell>
          <cell r="F44">
            <v>12</v>
          </cell>
          <cell r="G44">
            <v>8.35</v>
          </cell>
          <cell r="H44">
            <v>18.14</v>
          </cell>
          <cell r="I44">
            <v>12</v>
          </cell>
          <cell r="J44">
            <v>24</v>
          </cell>
          <cell r="K44">
            <v>24</v>
          </cell>
          <cell r="L44">
            <v>27.04</v>
          </cell>
          <cell r="M44">
            <v>9.69</v>
          </cell>
          <cell r="N44">
            <v>6.3</v>
          </cell>
          <cell r="O44">
            <v>0.55000000000000004</v>
          </cell>
          <cell r="P44">
            <v>0.65</v>
          </cell>
          <cell r="Q44">
            <v>2.4</v>
          </cell>
          <cell r="S44">
            <v>18</v>
          </cell>
          <cell r="U44">
            <v>6</v>
          </cell>
          <cell r="V44">
            <v>21</v>
          </cell>
          <cell r="W44">
            <v>24</v>
          </cell>
          <cell r="Y44">
            <v>0.5</v>
          </cell>
          <cell r="Z44">
            <v>12</v>
          </cell>
          <cell r="AA44">
            <v>6</v>
          </cell>
          <cell r="AC44">
            <v>2.72</v>
          </cell>
          <cell r="AH44">
            <v>261.37000000000006</v>
          </cell>
        </row>
        <row r="45">
          <cell r="B45">
            <v>3.02</v>
          </cell>
          <cell r="C45" t="str">
            <v>CRC Building</v>
          </cell>
          <cell r="D45">
            <v>0.6</v>
          </cell>
          <cell r="E45">
            <v>3.9</v>
          </cell>
          <cell r="F45">
            <v>1.5</v>
          </cell>
          <cell r="G45">
            <v>1.59</v>
          </cell>
          <cell r="H45">
            <v>2.1</v>
          </cell>
          <cell r="I45">
            <v>3.59</v>
          </cell>
          <cell r="J45">
            <v>3</v>
          </cell>
          <cell r="K45">
            <v>1.5</v>
          </cell>
          <cell r="L45">
            <v>0.9</v>
          </cell>
          <cell r="N45">
            <v>0.59</v>
          </cell>
          <cell r="P45">
            <v>1.6</v>
          </cell>
          <cell r="Q45">
            <v>0.6</v>
          </cell>
          <cell r="S45">
            <v>1.5</v>
          </cell>
          <cell r="T45">
            <v>0.3</v>
          </cell>
          <cell r="V45">
            <v>1.97</v>
          </cell>
          <cell r="Y45">
            <v>1.5</v>
          </cell>
          <cell r="Z45">
            <v>0.25</v>
          </cell>
          <cell r="AA45">
            <v>0.6</v>
          </cell>
          <cell r="AD45">
            <v>4.21</v>
          </cell>
          <cell r="AE45">
            <v>0.6</v>
          </cell>
          <cell r="AH45">
            <v>32.400000000000006</v>
          </cell>
        </row>
        <row r="46">
          <cell r="B46">
            <v>3.03</v>
          </cell>
          <cell r="C46" t="str">
            <v>Primary School</v>
          </cell>
          <cell r="E46">
            <v>2.19</v>
          </cell>
          <cell r="N46">
            <v>15.75</v>
          </cell>
          <cell r="O46">
            <v>21</v>
          </cell>
          <cell r="S46">
            <v>125.11</v>
          </cell>
          <cell r="T46">
            <v>93.67</v>
          </cell>
          <cell r="U46">
            <v>2.4500000000000002</v>
          </cell>
          <cell r="W46">
            <v>212.1</v>
          </cell>
          <cell r="Y46">
            <v>30.84</v>
          </cell>
          <cell r="Z46">
            <v>41.12</v>
          </cell>
          <cell r="AH46">
            <v>544.2299999999999</v>
          </cell>
        </row>
        <row r="47">
          <cell r="B47">
            <v>3.04</v>
          </cell>
          <cell r="C47" t="str">
            <v>Upper Primary School</v>
          </cell>
          <cell r="AH47">
            <v>0</v>
          </cell>
        </row>
        <row r="48">
          <cell r="B48">
            <v>3.05</v>
          </cell>
          <cell r="C48" t="str">
            <v>Building Less (P)</v>
          </cell>
          <cell r="G48">
            <v>0.52</v>
          </cell>
          <cell r="L48">
            <v>1.67</v>
          </cell>
          <cell r="N48">
            <v>0.49</v>
          </cell>
          <cell r="AH48">
            <v>2.6799999999999997</v>
          </cell>
        </row>
        <row r="49">
          <cell r="B49">
            <v>3.06</v>
          </cell>
          <cell r="C49" t="str">
            <v>Building Less (UP)</v>
          </cell>
          <cell r="AH49">
            <v>0</v>
          </cell>
        </row>
        <row r="50">
          <cell r="B50">
            <v>3.07</v>
          </cell>
          <cell r="C50" t="str">
            <v>Additional Class Room</v>
          </cell>
          <cell r="D50">
            <v>130.36000000000001</v>
          </cell>
          <cell r="E50">
            <v>262.93</v>
          </cell>
          <cell r="F50">
            <v>164.65</v>
          </cell>
          <cell r="G50">
            <v>1394.14</v>
          </cell>
          <cell r="H50">
            <v>118.93</v>
          </cell>
          <cell r="I50">
            <v>120.34</v>
          </cell>
          <cell r="J50">
            <v>292.76</v>
          </cell>
          <cell r="K50">
            <v>130.08000000000001</v>
          </cell>
          <cell r="L50">
            <v>192.01</v>
          </cell>
          <cell r="M50">
            <v>157.08000000000001</v>
          </cell>
          <cell r="N50">
            <v>452.17</v>
          </cell>
          <cell r="O50">
            <v>436.08</v>
          </cell>
          <cell r="P50">
            <v>85.87</v>
          </cell>
          <cell r="Q50">
            <v>191.85</v>
          </cell>
          <cell r="R50">
            <v>202.43</v>
          </cell>
          <cell r="S50">
            <v>2033.42</v>
          </cell>
          <cell r="T50">
            <v>199.47</v>
          </cell>
          <cell r="U50">
            <v>256.85000000000002</v>
          </cell>
          <cell r="V50">
            <v>2396.2399999999998</v>
          </cell>
          <cell r="W50">
            <v>801</v>
          </cell>
          <cell r="X50">
            <v>163.52000000000001</v>
          </cell>
          <cell r="Y50">
            <v>1292.04</v>
          </cell>
          <cell r="Z50">
            <v>1166.6500000000001</v>
          </cell>
          <cell r="AA50">
            <v>46.06</v>
          </cell>
          <cell r="AB50">
            <v>120.3</v>
          </cell>
          <cell r="AC50">
            <v>142.78</v>
          </cell>
          <cell r="AD50">
            <v>43.01</v>
          </cell>
          <cell r="AE50">
            <v>45.4</v>
          </cell>
          <cell r="AH50">
            <v>13038.42</v>
          </cell>
        </row>
        <row r="51">
          <cell r="B51">
            <v>3.08</v>
          </cell>
          <cell r="C51" t="str">
            <v>Additional Class Room (Multilevel Framed Structure)</v>
          </cell>
          <cell r="D51">
            <v>182.16</v>
          </cell>
          <cell r="F51">
            <v>139</v>
          </cell>
          <cell r="G51">
            <v>294.5</v>
          </cell>
          <cell r="H51">
            <v>97.34</v>
          </cell>
          <cell r="I51">
            <v>56.52</v>
          </cell>
          <cell r="J51">
            <v>191.16</v>
          </cell>
          <cell r="K51">
            <v>173.25</v>
          </cell>
          <cell r="L51">
            <v>159.5</v>
          </cell>
          <cell r="M51">
            <v>91</v>
          </cell>
          <cell r="N51">
            <v>41.76</v>
          </cell>
          <cell r="O51">
            <v>42.64</v>
          </cell>
          <cell r="P51">
            <v>127.2</v>
          </cell>
          <cell r="Q51">
            <v>81</v>
          </cell>
          <cell r="R51">
            <v>176.58</v>
          </cell>
          <cell r="S51">
            <v>616</v>
          </cell>
          <cell r="T51">
            <v>154.84</v>
          </cell>
          <cell r="U51">
            <v>69</v>
          </cell>
          <cell r="V51">
            <v>919.8</v>
          </cell>
          <cell r="X51">
            <v>184.25</v>
          </cell>
          <cell r="Y51">
            <v>161.5</v>
          </cell>
          <cell r="Z51">
            <v>490.96</v>
          </cell>
          <cell r="AA51">
            <v>35.04</v>
          </cell>
          <cell r="AD51">
            <v>12.44</v>
          </cell>
          <cell r="AH51">
            <v>4497.4399999999996</v>
          </cell>
        </row>
        <row r="52">
          <cell r="B52">
            <v>3.09</v>
          </cell>
          <cell r="C52" t="str">
            <v>Additional Class Room (Pile foundation)</v>
          </cell>
          <cell r="D52">
            <v>34.200000000000003</v>
          </cell>
          <cell r="H52">
            <v>133.28</v>
          </cell>
          <cell r="O52">
            <v>483.84</v>
          </cell>
          <cell r="AH52">
            <v>651.31999999999994</v>
          </cell>
        </row>
        <row r="53">
          <cell r="B53">
            <v>3.1</v>
          </cell>
          <cell r="C53" t="str">
            <v>Head Masters Room</v>
          </cell>
          <cell r="L53">
            <v>0.26</v>
          </cell>
          <cell r="AH53">
            <v>0.26</v>
          </cell>
        </row>
        <row r="54">
          <cell r="B54">
            <v>3.11</v>
          </cell>
          <cell r="C54" t="str">
            <v>Toilets / Urinals</v>
          </cell>
          <cell r="I54">
            <v>0.62</v>
          </cell>
          <cell r="Q54">
            <v>0.05</v>
          </cell>
          <cell r="AA54">
            <v>0.4</v>
          </cell>
          <cell r="AC54">
            <v>2.13</v>
          </cell>
          <cell r="AD54">
            <v>0.86</v>
          </cell>
          <cell r="AE54">
            <v>0.84</v>
          </cell>
          <cell r="AH54">
            <v>4.9000000000000004</v>
          </cell>
        </row>
        <row r="55">
          <cell r="B55">
            <v>3.12</v>
          </cell>
          <cell r="C55" t="str">
            <v>Drinking Water Facility</v>
          </cell>
          <cell r="AC55">
            <v>1.28</v>
          </cell>
          <cell r="AD55">
            <v>0.38</v>
          </cell>
          <cell r="AH55">
            <v>1.6600000000000001</v>
          </cell>
        </row>
        <row r="56">
          <cell r="B56">
            <v>3.13</v>
          </cell>
          <cell r="C56" t="str">
            <v>Boundry Wall</v>
          </cell>
          <cell r="I56">
            <v>3.99</v>
          </cell>
          <cell r="V56">
            <v>0.55000000000000004</v>
          </cell>
          <cell r="AA56">
            <v>0.38</v>
          </cell>
          <cell r="AC56">
            <v>0.8</v>
          </cell>
          <cell r="AH56">
            <v>5.72</v>
          </cell>
        </row>
        <row r="57">
          <cell r="B57">
            <v>3.14</v>
          </cell>
          <cell r="C57" t="str">
            <v>Separation Wall</v>
          </cell>
          <cell r="AH57">
            <v>0</v>
          </cell>
        </row>
        <row r="58">
          <cell r="B58">
            <v>3.15</v>
          </cell>
          <cell r="C58" t="str">
            <v>Electrification</v>
          </cell>
          <cell r="AH58">
            <v>0</v>
          </cell>
        </row>
        <row r="59">
          <cell r="B59">
            <v>3.16</v>
          </cell>
          <cell r="C59" t="str">
            <v>Child Friendly</v>
          </cell>
          <cell r="N59">
            <v>1.2</v>
          </cell>
          <cell r="O59">
            <v>1.6</v>
          </cell>
          <cell r="S59">
            <v>10</v>
          </cell>
          <cell r="T59">
            <v>7.6</v>
          </cell>
          <cell r="Y59">
            <v>2.4</v>
          </cell>
          <cell r="Z59">
            <v>3.2</v>
          </cell>
          <cell r="AH59">
            <v>25.999999999999996</v>
          </cell>
        </row>
        <row r="60">
          <cell r="B60">
            <v>3.17</v>
          </cell>
          <cell r="C60" t="str">
            <v>Rain Water Harvesting</v>
          </cell>
          <cell r="D60">
            <v>8.24</v>
          </cell>
          <cell r="E60">
            <v>9.27</v>
          </cell>
          <cell r="F60">
            <v>2</v>
          </cell>
          <cell r="G60">
            <v>10.3</v>
          </cell>
          <cell r="H60">
            <v>3.09</v>
          </cell>
          <cell r="I60">
            <v>3</v>
          </cell>
          <cell r="J60">
            <v>10</v>
          </cell>
          <cell r="M60">
            <v>10.3</v>
          </cell>
          <cell r="N60">
            <v>25</v>
          </cell>
          <cell r="O60">
            <v>7.21</v>
          </cell>
          <cell r="P60">
            <v>10.3</v>
          </cell>
          <cell r="Q60">
            <v>6.18</v>
          </cell>
          <cell r="R60">
            <v>10.3</v>
          </cell>
          <cell r="S60">
            <v>5.15</v>
          </cell>
          <cell r="T60">
            <v>3.09</v>
          </cell>
          <cell r="V60">
            <v>14.42</v>
          </cell>
          <cell r="W60">
            <v>14</v>
          </cell>
          <cell r="X60">
            <v>10.3</v>
          </cell>
          <cell r="Y60">
            <v>11.33</v>
          </cell>
          <cell r="Z60">
            <v>18.54</v>
          </cell>
          <cell r="AA60">
            <v>10.3</v>
          </cell>
          <cell r="AB60">
            <v>0.2</v>
          </cell>
          <cell r="AC60">
            <v>0.62</v>
          </cell>
          <cell r="AH60">
            <v>203.14000000000001</v>
          </cell>
        </row>
        <row r="61">
          <cell r="B61">
            <v>3.18</v>
          </cell>
          <cell r="C61" t="str">
            <v>Others MDM Kitchen Shed</v>
          </cell>
          <cell r="AD61">
            <v>0.26</v>
          </cell>
          <cell r="AH61">
            <v>0.26</v>
          </cell>
        </row>
        <row r="63">
          <cell r="C63" t="str">
            <v>SUB TOTAL of D</v>
          </cell>
          <cell r="D63">
            <v>375.59</v>
          </cell>
          <cell r="E63">
            <v>284.28999999999996</v>
          </cell>
          <cell r="F63">
            <v>319.14999999999998</v>
          </cell>
          <cell r="G63">
            <v>1709.4</v>
          </cell>
          <cell r="H63">
            <v>372.88</v>
          </cell>
          <cell r="I63">
            <v>200.06000000000003</v>
          </cell>
          <cell r="J63">
            <v>520.91999999999996</v>
          </cell>
          <cell r="K63">
            <v>328.83000000000004</v>
          </cell>
          <cell r="L63">
            <v>381.38</v>
          </cell>
          <cell r="M63">
            <v>268.07</v>
          </cell>
          <cell r="N63">
            <v>543.2600000000001</v>
          </cell>
          <cell r="O63">
            <v>992.92</v>
          </cell>
          <cell r="P63">
            <v>225.62</v>
          </cell>
          <cell r="Q63">
            <v>282.08000000000004</v>
          </cell>
          <cell r="R63">
            <v>389.31</v>
          </cell>
          <cell r="S63">
            <v>2809.1800000000003</v>
          </cell>
          <cell r="T63">
            <v>458.96999999999997</v>
          </cell>
          <cell r="U63">
            <v>334.3</v>
          </cell>
          <cell r="V63">
            <v>3353.9799999999996</v>
          </cell>
          <cell r="W63">
            <v>1051.0999999999999</v>
          </cell>
          <cell r="X63">
            <v>358.07</v>
          </cell>
          <cell r="Y63">
            <v>1500.11</v>
          </cell>
          <cell r="Z63">
            <v>1732.72</v>
          </cell>
          <cell r="AA63">
            <v>98.78</v>
          </cell>
          <cell r="AB63">
            <v>120.5</v>
          </cell>
          <cell r="AC63">
            <v>150.33000000000001</v>
          </cell>
          <cell r="AD63">
            <v>61.16</v>
          </cell>
          <cell r="AE63">
            <v>46.84</v>
          </cell>
          <cell r="AF63">
            <v>0</v>
          </cell>
          <cell r="AG63">
            <v>0</v>
          </cell>
          <cell r="AH63">
            <v>19269.8</v>
          </cell>
        </row>
        <row r="66">
          <cell r="A66" t="str">
            <v>E</v>
          </cell>
          <cell r="B66" t="str">
            <v>INTERVENTIONS FOR OUT OF SCHOOL CHILDREN</v>
          </cell>
        </row>
        <row r="68">
          <cell r="B68">
            <v>4.01</v>
          </cell>
          <cell r="C68" t="str">
            <v>Back to School - Continue Scheme</v>
          </cell>
          <cell r="D68">
            <v>60.442999999999998</v>
          </cell>
          <cell r="E68">
            <v>34.637</v>
          </cell>
          <cell r="F68">
            <v>69.272999999999996</v>
          </cell>
          <cell r="G68">
            <v>22.646000000000001</v>
          </cell>
          <cell r="H68">
            <v>68.039000000000001</v>
          </cell>
          <cell r="I68">
            <v>5.7709999999999999</v>
          </cell>
          <cell r="J68">
            <v>96.22</v>
          </cell>
          <cell r="K68">
            <v>60.35</v>
          </cell>
          <cell r="L68">
            <v>28.02</v>
          </cell>
          <cell r="M68">
            <v>27.927</v>
          </cell>
          <cell r="N68">
            <v>46.99</v>
          </cell>
          <cell r="O68">
            <v>39.631</v>
          </cell>
          <cell r="P68">
            <v>14.441000000000001</v>
          </cell>
          <cell r="Q68">
            <v>13.199</v>
          </cell>
          <cell r="R68">
            <v>52.5</v>
          </cell>
          <cell r="S68">
            <v>48.671999999999997</v>
          </cell>
          <cell r="T68">
            <v>82.286000000000001</v>
          </cell>
          <cell r="U68">
            <v>28.678999999999998</v>
          </cell>
          <cell r="V68">
            <v>18.885999999999999</v>
          </cell>
          <cell r="W68">
            <v>10.071999999999999</v>
          </cell>
          <cell r="X68">
            <v>40.094999999999999</v>
          </cell>
          <cell r="Y68">
            <v>17.507999999999999</v>
          </cell>
          <cell r="Z68">
            <v>83.561999999999998</v>
          </cell>
          <cell r="AA68">
            <v>10.571</v>
          </cell>
          <cell r="AB68">
            <v>14.297000000000001</v>
          </cell>
          <cell r="AC68">
            <v>70.608000000000004</v>
          </cell>
          <cell r="AD68">
            <v>16.324999999999999</v>
          </cell>
          <cell r="AE68">
            <v>4.1150000000000002</v>
          </cell>
          <cell r="AF68">
            <v>26.972000000000001</v>
          </cell>
          <cell r="AH68">
            <v>1112.7350000000001</v>
          </cell>
        </row>
        <row r="69">
          <cell r="B69">
            <v>4.0199999999999996</v>
          </cell>
          <cell r="C69" t="str">
            <v>Back to School Camp - New</v>
          </cell>
          <cell r="D69">
            <v>88.793000000000006</v>
          </cell>
          <cell r="E69">
            <v>56.673999999999999</v>
          </cell>
          <cell r="F69">
            <v>133.88999999999999</v>
          </cell>
          <cell r="G69">
            <v>35.828000000000003</v>
          </cell>
          <cell r="H69">
            <v>140.48099999999999</v>
          </cell>
          <cell r="I69">
            <v>34.121000000000002</v>
          </cell>
          <cell r="J69">
            <v>179.53700000000001</v>
          </cell>
          <cell r="K69">
            <v>66.433999999999997</v>
          </cell>
          <cell r="L69">
            <v>47.844000000000001</v>
          </cell>
          <cell r="M69">
            <v>58.405999999999999</v>
          </cell>
          <cell r="N69">
            <v>50.851999999999997</v>
          </cell>
          <cell r="O69">
            <v>49.999000000000002</v>
          </cell>
          <cell r="P69">
            <v>31.459</v>
          </cell>
          <cell r="Q69">
            <v>38.49</v>
          </cell>
          <cell r="R69">
            <v>65.293000000000006</v>
          </cell>
          <cell r="S69">
            <v>200.48500000000001</v>
          </cell>
          <cell r="T69">
            <v>48.857999999999997</v>
          </cell>
          <cell r="U69">
            <v>109.977</v>
          </cell>
          <cell r="V69">
            <v>105.50700000000001</v>
          </cell>
          <cell r="W69">
            <v>212.47499999999999</v>
          </cell>
          <cell r="X69">
            <v>105.85299999999999</v>
          </cell>
          <cell r="Y69">
            <v>115.42700000000001</v>
          </cell>
          <cell r="Z69">
            <v>166.67599999999999</v>
          </cell>
          <cell r="AA69">
            <v>13.275</v>
          </cell>
          <cell r="AB69">
            <v>21.335999999999999</v>
          </cell>
          <cell r="AC69">
            <v>132.107</v>
          </cell>
          <cell r="AD69">
            <v>20.305</v>
          </cell>
          <cell r="AE69">
            <v>7.343</v>
          </cell>
          <cell r="AF69">
            <v>103.056</v>
          </cell>
          <cell r="AH69">
            <v>2440.7809999999995</v>
          </cell>
        </row>
        <row r="70">
          <cell r="B70">
            <v>4.03</v>
          </cell>
          <cell r="C70" t="str">
            <v>Bridge Course</v>
          </cell>
          <cell r="AH70">
            <v>0</v>
          </cell>
        </row>
        <row r="71">
          <cell r="B71">
            <v>4.04</v>
          </cell>
          <cell r="C71" t="str">
            <v>Others</v>
          </cell>
          <cell r="AH71">
            <v>0</v>
          </cell>
        </row>
        <row r="73">
          <cell r="C73" t="str">
            <v>SUB TOTAL of E</v>
          </cell>
          <cell r="D73">
            <v>149.23599999999999</v>
          </cell>
          <cell r="E73">
            <v>91.311000000000007</v>
          </cell>
          <cell r="F73">
            <v>203.16299999999998</v>
          </cell>
          <cell r="G73">
            <v>58.474000000000004</v>
          </cell>
          <cell r="H73">
            <v>208.51999999999998</v>
          </cell>
          <cell r="I73">
            <v>39.892000000000003</v>
          </cell>
          <cell r="J73">
            <v>275.75700000000001</v>
          </cell>
          <cell r="K73">
            <v>126.78399999999999</v>
          </cell>
          <cell r="L73">
            <v>75.864000000000004</v>
          </cell>
          <cell r="M73">
            <v>86.332999999999998</v>
          </cell>
          <cell r="N73">
            <v>97.841999999999999</v>
          </cell>
          <cell r="O73">
            <v>89.63</v>
          </cell>
          <cell r="P73">
            <v>45.9</v>
          </cell>
          <cell r="Q73">
            <v>51.689</v>
          </cell>
          <cell r="R73">
            <v>117.79300000000001</v>
          </cell>
          <cell r="S73">
            <v>249.15700000000001</v>
          </cell>
          <cell r="T73">
            <v>131.14400000000001</v>
          </cell>
          <cell r="U73">
            <v>138.65600000000001</v>
          </cell>
          <cell r="V73">
            <v>124.393</v>
          </cell>
          <cell r="W73">
            <v>222.547</v>
          </cell>
          <cell r="X73">
            <v>145.94799999999998</v>
          </cell>
          <cell r="Y73">
            <v>132.935</v>
          </cell>
          <cell r="Z73">
            <v>250.238</v>
          </cell>
          <cell r="AA73">
            <v>23.846</v>
          </cell>
          <cell r="AB73">
            <v>35.632999999999996</v>
          </cell>
          <cell r="AC73">
            <v>202.715</v>
          </cell>
          <cell r="AD73">
            <v>36.629999999999995</v>
          </cell>
          <cell r="AE73">
            <v>11.458</v>
          </cell>
          <cell r="AF73">
            <v>130.02799999999999</v>
          </cell>
          <cell r="AG73">
            <v>0</v>
          </cell>
          <cell r="AH73">
            <v>3553.5159999999996</v>
          </cell>
        </row>
        <row r="75">
          <cell r="A75" t="str">
            <v>F</v>
          </cell>
          <cell r="B75" t="str">
            <v>FREE TEXT BOOK</v>
          </cell>
        </row>
        <row r="77">
          <cell r="B77">
            <v>5.0199999999999996</v>
          </cell>
          <cell r="C77" t="str">
            <v>Free Text Book (UP)</v>
          </cell>
          <cell r="D77">
            <v>19.373999999999999</v>
          </cell>
          <cell r="E77">
            <v>17.25</v>
          </cell>
          <cell r="F77">
            <v>32.503999999999998</v>
          </cell>
          <cell r="G77">
            <v>24.097999999999999</v>
          </cell>
          <cell r="H77">
            <v>59.134999999999998</v>
          </cell>
          <cell r="I77">
            <v>19.898</v>
          </cell>
          <cell r="J77">
            <v>34.409999999999997</v>
          </cell>
          <cell r="K77">
            <v>22.763999999999999</v>
          </cell>
          <cell r="L77">
            <v>21.456</v>
          </cell>
          <cell r="M77">
            <v>11.817</v>
          </cell>
          <cell r="N77">
            <v>24.645</v>
          </cell>
          <cell r="O77">
            <v>20.763000000000002</v>
          </cell>
          <cell r="P77">
            <v>17.917999999999999</v>
          </cell>
          <cell r="Q77">
            <v>13.326000000000001</v>
          </cell>
          <cell r="R77">
            <v>32.018999999999998</v>
          </cell>
          <cell r="S77">
            <v>25.949000000000002</v>
          </cell>
          <cell r="T77">
            <v>30.33</v>
          </cell>
          <cell r="U77">
            <v>37.631</v>
          </cell>
          <cell r="V77">
            <v>71.91</v>
          </cell>
          <cell r="W77">
            <v>21.311</v>
          </cell>
          <cell r="X77">
            <v>13.56</v>
          </cell>
          <cell r="Y77">
            <v>38.115000000000002</v>
          </cell>
          <cell r="Z77">
            <v>29.54</v>
          </cell>
          <cell r="AA77">
            <v>10.5</v>
          </cell>
          <cell r="AB77">
            <v>3.5659999999999998</v>
          </cell>
          <cell r="AC77">
            <v>51.75</v>
          </cell>
          <cell r="AF77">
            <v>22.634</v>
          </cell>
          <cell r="AH77">
            <v>728.17299999999989</v>
          </cell>
        </row>
        <row r="79">
          <cell r="C79" t="str">
            <v>SUB TOTAL of F</v>
          </cell>
          <cell r="D79">
            <v>19.373999999999999</v>
          </cell>
          <cell r="E79">
            <v>17.25</v>
          </cell>
          <cell r="F79">
            <v>32.503999999999998</v>
          </cell>
          <cell r="G79">
            <v>24.097999999999999</v>
          </cell>
          <cell r="H79">
            <v>59.134999999999998</v>
          </cell>
          <cell r="I79">
            <v>19.898</v>
          </cell>
          <cell r="J79">
            <v>34.409999999999997</v>
          </cell>
          <cell r="K79">
            <v>22.763999999999999</v>
          </cell>
          <cell r="L79">
            <v>21.456</v>
          </cell>
          <cell r="M79">
            <v>11.817</v>
          </cell>
          <cell r="N79">
            <v>24.645</v>
          </cell>
          <cell r="O79">
            <v>20.763000000000002</v>
          </cell>
          <cell r="P79">
            <v>17.917999999999999</v>
          </cell>
          <cell r="Q79">
            <v>13.326000000000001</v>
          </cell>
          <cell r="R79">
            <v>32.018999999999998</v>
          </cell>
          <cell r="S79">
            <v>25.949000000000002</v>
          </cell>
          <cell r="T79">
            <v>30.33</v>
          </cell>
          <cell r="U79">
            <v>37.631</v>
          </cell>
          <cell r="V79">
            <v>71.91</v>
          </cell>
          <cell r="W79">
            <v>21.311</v>
          </cell>
          <cell r="X79">
            <v>13.56</v>
          </cell>
          <cell r="Y79">
            <v>38.115000000000002</v>
          </cell>
          <cell r="Z79">
            <v>29.54</v>
          </cell>
          <cell r="AA79">
            <v>10.5</v>
          </cell>
          <cell r="AB79">
            <v>3.5659999999999998</v>
          </cell>
          <cell r="AC79">
            <v>51.75</v>
          </cell>
          <cell r="AD79">
            <v>0</v>
          </cell>
          <cell r="AE79">
            <v>0</v>
          </cell>
          <cell r="AF79">
            <v>22.634</v>
          </cell>
          <cell r="AG79">
            <v>0</v>
          </cell>
          <cell r="AH79">
            <v>728.17299999999989</v>
          </cell>
        </row>
        <row r="81">
          <cell r="A81" t="str">
            <v>G</v>
          </cell>
          <cell r="B81" t="str">
            <v>INNOVATIVE ACTIVITITES</v>
          </cell>
        </row>
        <row r="83">
          <cell r="B83">
            <v>6.01</v>
          </cell>
          <cell r="C83" t="str">
            <v>ECCE</v>
          </cell>
          <cell r="D83">
            <v>15</v>
          </cell>
          <cell r="E83">
            <v>15</v>
          </cell>
          <cell r="F83">
            <v>15</v>
          </cell>
          <cell r="G83">
            <v>15</v>
          </cell>
          <cell r="H83">
            <v>15</v>
          </cell>
          <cell r="I83">
            <v>15</v>
          </cell>
          <cell r="J83">
            <v>15</v>
          </cell>
          <cell r="K83">
            <v>15</v>
          </cell>
          <cell r="L83">
            <v>15</v>
          </cell>
          <cell r="M83">
            <v>15</v>
          </cell>
          <cell r="N83">
            <v>15</v>
          </cell>
          <cell r="O83">
            <v>15</v>
          </cell>
          <cell r="P83">
            <v>15</v>
          </cell>
          <cell r="Q83">
            <v>15</v>
          </cell>
          <cell r="R83">
            <v>15</v>
          </cell>
          <cell r="S83">
            <v>15</v>
          </cell>
          <cell r="T83">
            <v>15</v>
          </cell>
          <cell r="U83">
            <v>15</v>
          </cell>
          <cell r="V83">
            <v>15</v>
          </cell>
          <cell r="W83">
            <v>15</v>
          </cell>
          <cell r="X83">
            <v>15</v>
          </cell>
          <cell r="Y83">
            <v>15</v>
          </cell>
          <cell r="Z83">
            <v>15</v>
          </cell>
          <cell r="AA83">
            <v>15</v>
          </cell>
          <cell r="AB83">
            <v>15</v>
          </cell>
          <cell r="AH83">
            <v>375</v>
          </cell>
        </row>
        <row r="84">
          <cell r="B84">
            <v>6.02</v>
          </cell>
          <cell r="C84" t="str">
            <v>Girls Education</v>
          </cell>
          <cell r="D84">
            <v>15</v>
          </cell>
          <cell r="E84">
            <v>15</v>
          </cell>
          <cell r="F84">
            <v>15</v>
          </cell>
          <cell r="G84">
            <v>15</v>
          </cell>
          <cell r="H84">
            <v>15</v>
          </cell>
          <cell r="I84">
            <v>15</v>
          </cell>
          <cell r="J84">
            <v>15</v>
          </cell>
          <cell r="K84">
            <v>15</v>
          </cell>
          <cell r="L84">
            <v>15</v>
          </cell>
          <cell r="M84">
            <v>15</v>
          </cell>
          <cell r="N84">
            <v>15</v>
          </cell>
          <cell r="O84">
            <v>15</v>
          </cell>
          <cell r="P84">
            <v>15</v>
          </cell>
          <cell r="Q84">
            <v>15</v>
          </cell>
          <cell r="R84">
            <v>15</v>
          </cell>
          <cell r="S84">
            <v>15</v>
          </cell>
          <cell r="T84">
            <v>15</v>
          </cell>
          <cell r="U84">
            <v>15</v>
          </cell>
          <cell r="V84">
            <v>15</v>
          </cell>
          <cell r="W84">
            <v>15</v>
          </cell>
          <cell r="X84">
            <v>15</v>
          </cell>
          <cell r="Y84">
            <v>15</v>
          </cell>
          <cell r="Z84">
            <v>15</v>
          </cell>
          <cell r="AA84">
            <v>15</v>
          </cell>
          <cell r="AB84">
            <v>15</v>
          </cell>
          <cell r="AH84">
            <v>375</v>
          </cell>
        </row>
        <row r="85">
          <cell r="B85">
            <v>6.03</v>
          </cell>
          <cell r="C85" t="str">
            <v>SC/ST</v>
          </cell>
          <cell r="D85">
            <v>5</v>
          </cell>
          <cell r="E85">
            <v>5</v>
          </cell>
          <cell r="F85">
            <v>5</v>
          </cell>
          <cell r="G85">
            <v>5</v>
          </cell>
          <cell r="H85">
            <v>5</v>
          </cell>
          <cell r="I85">
            <v>5</v>
          </cell>
          <cell r="J85">
            <v>5</v>
          </cell>
          <cell r="K85">
            <v>5</v>
          </cell>
          <cell r="L85">
            <v>5</v>
          </cell>
          <cell r="M85">
            <v>5</v>
          </cell>
          <cell r="N85">
            <v>5</v>
          </cell>
          <cell r="O85">
            <v>5</v>
          </cell>
          <cell r="P85">
            <v>5</v>
          </cell>
          <cell r="Q85">
            <v>5</v>
          </cell>
          <cell r="R85">
            <v>5</v>
          </cell>
          <cell r="S85">
            <v>5</v>
          </cell>
          <cell r="T85">
            <v>5</v>
          </cell>
          <cell r="U85">
            <v>5</v>
          </cell>
          <cell r="V85">
            <v>5</v>
          </cell>
          <cell r="W85">
            <v>5</v>
          </cell>
          <cell r="X85">
            <v>5</v>
          </cell>
          <cell r="Y85">
            <v>5</v>
          </cell>
          <cell r="Z85">
            <v>5</v>
          </cell>
          <cell r="AA85">
            <v>5</v>
          </cell>
          <cell r="AB85">
            <v>5</v>
          </cell>
          <cell r="AH85">
            <v>125</v>
          </cell>
        </row>
        <row r="86">
          <cell r="B86">
            <v>6.04</v>
          </cell>
          <cell r="C86" t="str">
            <v>Computer Education</v>
          </cell>
          <cell r="D86">
            <v>30</v>
          </cell>
          <cell r="E86">
            <v>30</v>
          </cell>
          <cell r="F86">
            <v>30</v>
          </cell>
          <cell r="G86">
            <v>30</v>
          </cell>
          <cell r="H86">
            <v>30</v>
          </cell>
          <cell r="I86">
            <v>30</v>
          </cell>
          <cell r="J86">
            <v>30</v>
          </cell>
          <cell r="K86">
            <v>30</v>
          </cell>
          <cell r="L86">
            <v>30</v>
          </cell>
          <cell r="M86">
            <v>30</v>
          </cell>
          <cell r="N86">
            <v>30</v>
          </cell>
          <cell r="O86">
            <v>30</v>
          </cell>
          <cell r="P86">
            <v>30</v>
          </cell>
          <cell r="Q86">
            <v>30</v>
          </cell>
          <cell r="R86">
            <v>30</v>
          </cell>
          <cell r="S86">
            <v>30</v>
          </cell>
          <cell r="T86">
            <v>30</v>
          </cell>
          <cell r="U86">
            <v>30</v>
          </cell>
          <cell r="V86">
            <v>30</v>
          </cell>
          <cell r="W86">
            <v>30</v>
          </cell>
          <cell r="X86">
            <v>30</v>
          </cell>
          <cell r="Y86">
            <v>30</v>
          </cell>
          <cell r="Z86">
            <v>30</v>
          </cell>
          <cell r="AA86">
            <v>30</v>
          </cell>
          <cell r="AB86">
            <v>30</v>
          </cell>
          <cell r="AH86">
            <v>750</v>
          </cell>
        </row>
        <row r="87">
          <cell r="B87">
            <v>6.05</v>
          </cell>
          <cell r="C87" t="str">
            <v>Others</v>
          </cell>
          <cell r="AH87">
            <v>0</v>
          </cell>
        </row>
        <row r="89">
          <cell r="C89" t="str">
            <v>SUB TOTAL of G</v>
          </cell>
          <cell r="D89">
            <v>65</v>
          </cell>
          <cell r="E89">
            <v>65</v>
          </cell>
          <cell r="F89">
            <v>65</v>
          </cell>
          <cell r="G89">
            <v>65</v>
          </cell>
          <cell r="H89">
            <v>65</v>
          </cell>
          <cell r="I89">
            <v>65</v>
          </cell>
          <cell r="J89">
            <v>65</v>
          </cell>
          <cell r="K89">
            <v>65</v>
          </cell>
          <cell r="L89">
            <v>65</v>
          </cell>
          <cell r="M89">
            <v>65</v>
          </cell>
          <cell r="N89">
            <v>65</v>
          </cell>
          <cell r="O89">
            <v>65</v>
          </cell>
          <cell r="P89">
            <v>65</v>
          </cell>
          <cell r="Q89">
            <v>65</v>
          </cell>
          <cell r="R89">
            <v>65</v>
          </cell>
          <cell r="S89">
            <v>65</v>
          </cell>
          <cell r="T89">
            <v>65</v>
          </cell>
          <cell r="U89">
            <v>65</v>
          </cell>
          <cell r="V89">
            <v>65</v>
          </cell>
          <cell r="W89">
            <v>65</v>
          </cell>
          <cell r="X89">
            <v>65</v>
          </cell>
          <cell r="Y89">
            <v>65</v>
          </cell>
          <cell r="Z89">
            <v>65</v>
          </cell>
          <cell r="AA89">
            <v>65</v>
          </cell>
          <cell r="AB89">
            <v>65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1625</v>
          </cell>
        </row>
        <row r="91">
          <cell r="A91" t="str">
            <v>H</v>
          </cell>
          <cell r="B91" t="str">
            <v>INTERVENTIONS FOR DISABLE CHILDREN</v>
          </cell>
        </row>
        <row r="93">
          <cell r="B93">
            <v>7.01</v>
          </cell>
          <cell r="C93" t="str">
            <v>Intervnetions for Disable Children</v>
          </cell>
          <cell r="D93">
            <v>46.932000000000002</v>
          </cell>
          <cell r="E93">
            <v>33.588000000000001</v>
          </cell>
          <cell r="F93">
            <v>31.332000000000001</v>
          </cell>
          <cell r="G93">
            <v>37.692</v>
          </cell>
          <cell r="H93">
            <v>34.5</v>
          </cell>
          <cell r="I93">
            <v>11.244</v>
          </cell>
          <cell r="J93">
            <v>41.148000000000003</v>
          </cell>
          <cell r="K93">
            <v>40.548000000000002</v>
          </cell>
          <cell r="L93">
            <v>57.948</v>
          </cell>
          <cell r="M93">
            <v>33.072000000000003</v>
          </cell>
          <cell r="N93">
            <v>15.624000000000001</v>
          </cell>
          <cell r="O93">
            <v>24.66</v>
          </cell>
          <cell r="P93">
            <v>26.244</v>
          </cell>
          <cell r="Q93">
            <v>8.7479999999999993</v>
          </cell>
          <cell r="R93">
            <v>42.24</v>
          </cell>
          <cell r="S93">
            <v>77.628</v>
          </cell>
          <cell r="T93">
            <v>44.628</v>
          </cell>
          <cell r="U93">
            <v>47.304000000000002</v>
          </cell>
          <cell r="V93">
            <v>47.988</v>
          </cell>
          <cell r="W93">
            <v>33.36</v>
          </cell>
          <cell r="X93">
            <v>49.932000000000002</v>
          </cell>
          <cell r="Y93">
            <v>38.052</v>
          </cell>
          <cell r="Z93">
            <v>45.216000000000001</v>
          </cell>
          <cell r="AA93">
            <v>6.8520000000000003</v>
          </cell>
          <cell r="AB93">
            <v>8.4239999999999995</v>
          </cell>
          <cell r="AC93">
            <v>26.34</v>
          </cell>
          <cell r="AD93">
            <v>6.4560000000000004</v>
          </cell>
          <cell r="AE93">
            <v>8.3520000000000003</v>
          </cell>
          <cell r="AF93">
            <v>7.7759999999999998</v>
          </cell>
          <cell r="AH93">
            <v>933.82799999999997</v>
          </cell>
        </row>
        <row r="95">
          <cell r="C95" t="str">
            <v>SUB TOTAL of H</v>
          </cell>
          <cell r="D95">
            <v>46.932000000000002</v>
          </cell>
          <cell r="E95">
            <v>33.588000000000001</v>
          </cell>
          <cell r="F95">
            <v>31.332000000000001</v>
          </cell>
          <cell r="G95">
            <v>37.692</v>
          </cell>
          <cell r="H95">
            <v>34.5</v>
          </cell>
          <cell r="I95">
            <v>11.244</v>
          </cell>
          <cell r="J95">
            <v>41.148000000000003</v>
          </cell>
          <cell r="K95">
            <v>40.548000000000002</v>
          </cell>
          <cell r="L95">
            <v>57.948</v>
          </cell>
          <cell r="M95">
            <v>33.072000000000003</v>
          </cell>
          <cell r="N95">
            <v>15.624000000000001</v>
          </cell>
          <cell r="O95">
            <v>24.66</v>
          </cell>
          <cell r="P95">
            <v>26.244</v>
          </cell>
          <cell r="Q95">
            <v>8.7479999999999993</v>
          </cell>
          <cell r="R95">
            <v>42.24</v>
          </cell>
          <cell r="S95">
            <v>77.628</v>
          </cell>
          <cell r="T95">
            <v>44.628</v>
          </cell>
          <cell r="U95">
            <v>47.304000000000002</v>
          </cell>
          <cell r="V95">
            <v>47.988</v>
          </cell>
          <cell r="W95">
            <v>33.36</v>
          </cell>
          <cell r="X95">
            <v>49.932000000000002</v>
          </cell>
          <cell r="Y95">
            <v>38.052</v>
          </cell>
          <cell r="Z95">
            <v>45.216000000000001</v>
          </cell>
          <cell r="AA95">
            <v>6.8520000000000003</v>
          </cell>
          <cell r="AB95">
            <v>8.4239999999999995</v>
          </cell>
          <cell r="AC95">
            <v>26.34</v>
          </cell>
          <cell r="AD95">
            <v>6.4560000000000004</v>
          </cell>
          <cell r="AE95">
            <v>8.3520000000000003</v>
          </cell>
          <cell r="AF95">
            <v>7.7759999999999998</v>
          </cell>
          <cell r="AG95">
            <v>0</v>
          </cell>
          <cell r="AH95">
            <v>933.82799999999997</v>
          </cell>
        </row>
        <row r="97">
          <cell r="A97" t="str">
            <v>I</v>
          </cell>
          <cell r="B97" t="str">
            <v>MAINTENANCE GRANT</v>
          </cell>
        </row>
        <row r="99">
          <cell r="B99">
            <v>8.01</v>
          </cell>
          <cell r="C99" t="str">
            <v>School Maintenance Grant Primary</v>
          </cell>
          <cell r="D99">
            <v>44.75</v>
          </cell>
          <cell r="E99">
            <v>49.4</v>
          </cell>
          <cell r="F99">
            <v>41.9</v>
          </cell>
          <cell r="G99">
            <v>66.05</v>
          </cell>
          <cell r="H99">
            <v>91.4</v>
          </cell>
          <cell r="I99">
            <v>38.35</v>
          </cell>
          <cell r="J99">
            <v>114.15</v>
          </cell>
          <cell r="K99">
            <v>53.25</v>
          </cell>
          <cell r="L99">
            <v>85.6</v>
          </cell>
          <cell r="M99">
            <v>39.6</v>
          </cell>
          <cell r="N99">
            <v>52</v>
          </cell>
          <cell r="O99">
            <v>47.65</v>
          </cell>
          <cell r="P99">
            <v>32.65</v>
          </cell>
          <cell r="Q99">
            <v>34.700000000000003</v>
          </cell>
          <cell r="R99">
            <v>57.45</v>
          </cell>
          <cell r="S99">
            <v>109.55</v>
          </cell>
          <cell r="T99">
            <v>122.05</v>
          </cell>
          <cell r="U99">
            <v>71.099999999999994</v>
          </cell>
          <cell r="V99">
            <v>64.150000000000006</v>
          </cell>
          <cell r="W99">
            <v>77.2</v>
          </cell>
          <cell r="X99">
            <v>47.65</v>
          </cell>
          <cell r="Y99">
            <v>115.05</v>
          </cell>
          <cell r="Z99">
            <v>77.349999999999994</v>
          </cell>
          <cell r="AA99">
            <v>15.2</v>
          </cell>
          <cell r="AB99">
            <v>19.95</v>
          </cell>
          <cell r="AC99">
            <v>26.95</v>
          </cell>
          <cell r="AD99">
            <v>5.2</v>
          </cell>
          <cell r="AE99">
            <v>6.15</v>
          </cell>
          <cell r="AF99">
            <v>13.75</v>
          </cell>
          <cell r="AH99">
            <v>1620.2000000000003</v>
          </cell>
        </row>
        <row r="100">
          <cell r="B100">
            <v>8.02</v>
          </cell>
          <cell r="C100" t="str">
            <v>School Maintenance Grant Upper Primary</v>
          </cell>
          <cell r="D100">
            <v>42.55</v>
          </cell>
          <cell r="E100">
            <v>41.7</v>
          </cell>
          <cell r="F100">
            <v>32.200000000000003</v>
          </cell>
          <cell r="G100">
            <v>61.85</v>
          </cell>
          <cell r="H100">
            <v>40.85</v>
          </cell>
          <cell r="I100">
            <v>25.2</v>
          </cell>
          <cell r="J100">
            <v>41.85</v>
          </cell>
          <cell r="K100">
            <v>38.799999999999997</v>
          </cell>
          <cell r="L100">
            <v>48.75</v>
          </cell>
          <cell r="M100">
            <v>36.299999999999997</v>
          </cell>
          <cell r="N100">
            <v>24.8</v>
          </cell>
          <cell r="O100">
            <v>34.549999999999997</v>
          </cell>
          <cell r="P100">
            <v>25.95</v>
          </cell>
          <cell r="Q100">
            <v>20.350000000000001</v>
          </cell>
          <cell r="R100">
            <v>54.7</v>
          </cell>
          <cell r="S100">
            <v>57.25</v>
          </cell>
          <cell r="T100">
            <v>61.8</v>
          </cell>
          <cell r="U100">
            <v>60.05</v>
          </cell>
          <cell r="V100">
            <v>54.15</v>
          </cell>
          <cell r="W100">
            <v>64.25</v>
          </cell>
          <cell r="X100">
            <v>42.6</v>
          </cell>
          <cell r="Y100">
            <v>59.05</v>
          </cell>
          <cell r="Z100">
            <v>32.549999999999997</v>
          </cell>
          <cell r="AA100">
            <v>11.3</v>
          </cell>
          <cell r="AB100">
            <v>5.65</v>
          </cell>
          <cell r="AC100">
            <v>15.8</v>
          </cell>
          <cell r="AD100">
            <v>3.85</v>
          </cell>
          <cell r="AE100">
            <v>5.95</v>
          </cell>
          <cell r="AF100">
            <v>12.9</v>
          </cell>
          <cell r="AH100">
            <v>1057.55</v>
          </cell>
        </row>
        <row r="102">
          <cell r="C102" t="str">
            <v>SUB TOTAL of I</v>
          </cell>
          <cell r="D102">
            <v>87.3</v>
          </cell>
          <cell r="E102">
            <v>91.1</v>
          </cell>
          <cell r="F102">
            <v>74.099999999999994</v>
          </cell>
          <cell r="G102">
            <v>127.9</v>
          </cell>
          <cell r="H102">
            <v>132.25</v>
          </cell>
          <cell r="I102">
            <v>63.55</v>
          </cell>
          <cell r="J102">
            <v>156</v>
          </cell>
          <cell r="K102">
            <v>92.05</v>
          </cell>
          <cell r="L102">
            <v>134.35</v>
          </cell>
          <cell r="M102">
            <v>75.900000000000006</v>
          </cell>
          <cell r="N102">
            <v>76.8</v>
          </cell>
          <cell r="O102">
            <v>82.199999999999989</v>
          </cell>
          <cell r="P102">
            <v>58.599999999999994</v>
          </cell>
          <cell r="Q102">
            <v>55.050000000000004</v>
          </cell>
          <cell r="R102">
            <v>112.15</v>
          </cell>
          <cell r="S102">
            <v>166.8</v>
          </cell>
          <cell r="T102">
            <v>183.85</v>
          </cell>
          <cell r="U102">
            <v>131.14999999999998</v>
          </cell>
          <cell r="V102">
            <v>118.30000000000001</v>
          </cell>
          <cell r="W102">
            <v>141.44999999999999</v>
          </cell>
          <cell r="X102">
            <v>90.25</v>
          </cell>
          <cell r="Y102">
            <v>174.1</v>
          </cell>
          <cell r="Z102">
            <v>109.89999999999999</v>
          </cell>
          <cell r="AA102">
            <v>26.5</v>
          </cell>
          <cell r="AB102">
            <v>25.6</v>
          </cell>
          <cell r="AC102">
            <v>42.75</v>
          </cell>
          <cell r="AD102">
            <v>9.0500000000000007</v>
          </cell>
          <cell r="AE102">
            <v>12.100000000000001</v>
          </cell>
          <cell r="AF102">
            <v>26.65</v>
          </cell>
          <cell r="AG102">
            <v>0</v>
          </cell>
          <cell r="AH102">
            <v>2677.75</v>
          </cell>
        </row>
        <row r="104">
          <cell r="A104" t="str">
            <v>J</v>
          </cell>
          <cell r="B104" t="str">
            <v>MANAGEMENT &amp; MIS</v>
          </cell>
        </row>
        <row r="105">
          <cell r="AH105">
            <v>0</v>
          </cell>
        </row>
        <row r="106">
          <cell r="C106" t="str">
            <v>MIS</v>
          </cell>
          <cell r="AH106">
            <v>0</v>
          </cell>
        </row>
        <row r="107">
          <cell r="B107">
            <v>9.01</v>
          </cell>
          <cell r="C107" t="str">
            <v>Maintenance of Equipments</v>
          </cell>
          <cell r="D107">
            <v>0.2</v>
          </cell>
          <cell r="E107">
            <v>0.2</v>
          </cell>
          <cell r="F107">
            <v>0.2</v>
          </cell>
          <cell r="G107">
            <v>0.2</v>
          </cell>
          <cell r="H107">
            <v>0.2</v>
          </cell>
          <cell r="I107">
            <v>0.2</v>
          </cell>
          <cell r="J107">
            <v>0.2</v>
          </cell>
          <cell r="K107">
            <v>0.2</v>
          </cell>
          <cell r="L107">
            <v>0.2</v>
          </cell>
          <cell r="M107">
            <v>0.2</v>
          </cell>
          <cell r="N107">
            <v>0.2</v>
          </cell>
          <cell r="O107">
            <v>0.2</v>
          </cell>
          <cell r="P107">
            <v>0.2</v>
          </cell>
          <cell r="Q107">
            <v>0.2</v>
          </cell>
          <cell r="R107">
            <v>0.2</v>
          </cell>
          <cell r="S107">
            <v>0.2</v>
          </cell>
          <cell r="T107">
            <v>0.2</v>
          </cell>
          <cell r="U107">
            <v>0.2</v>
          </cell>
          <cell r="V107">
            <v>0.2</v>
          </cell>
          <cell r="W107">
            <v>0.2</v>
          </cell>
          <cell r="X107">
            <v>0.2</v>
          </cell>
          <cell r="Y107">
            <v>0.2</v>
          </cell>
          <cell r="Z107">
            <v>0.2</v>
          </cell>
          <cell r="AA107">
            <v>0.2</v>
          </cell>
          <cell r="AB107">
            <v>0.2</v>
          </cell>
          <cell r="AH107">
            <v>5.0000000000000018</v>
          </cell>
        </row>
        <row r="108">
          <cell r="B108">
            <v>9.02</v>
          </cell>
          <cell r="C108" t="str">
            <v>Consumables</v>
          </cell>
          <cell r="D108">
            <v>0.3</v>
          </cell>
          <cell r="E108">
            <v>0.3</v>
          </cell>
          <cell r="F108">
            <v>0.3</v>
          </cell>
          <cell r="G108">
            <v>0.3</v>
          </cell>
          <cell r="H108">
            <v>0.3</v>
          </cell>
          <cell r="I108">
            <v>0.3</v>
          </cell>
          <cell r="J108">
            <v>0.3</v>
          </cell>
          <cell r="K108">
            <v>0.3</v>
          </cell>
          <cell r="L108">
            <v>0.3</v>
          </cell>
          <cell r="M108">
            <v>0.3</v>
          </cell>
          <cell r="N108">
            <v>0.3</v>
          </cell>
          <cell r="O108">
            <v>0.3</v>
          </cell>
          <cell r="P108">
            <v>0.3</v>
          </cell>
          <cell r="Q108">
            <v>0.3</v>
          </cell>
          <cell r="R108">
            <v>0.3</v>
          </cell>
          <cell r="S108">
            <v>0.3</v>
          </cell>
          <cell r="T108">
            <v>0.3</v>
          </cell>
          <cell r="U108">
            <v>0.3</v>
          </cell>
          <cell r="V108">
            <v>0.3</v>
          </cell>
          <cell r="W108">
            <v>0.3</v>
          </cell>
          <cell r="X108">
            <v>0.3</v>
          </cell>
          <cell r="Y108">
            <v>0.3</v>
          </cell>
          <cell r="Z108">
            <v>0.3</v>
          </cell>
          <cell r="AA108">
            <v>0.3</v>
          </cell>
          <cell r="AB108">
            <v>0.3</v>
          </cell>
          <cell r="AH108">
            <v>7.4999999999999973</v>
          </cell>
        </row>
        <row r="109">
          <cell r="B109">
            <v>9.0299999999999994</v>
          </cell>
          <cell r="C109" t="str">
            <v>EMIS Training</v>
          </cell>
          <cell r="D109">
            <v>0.22</v>
          </cell>
          <cell r="E109">
            <v>0.18</v>
          </cell>
          <cell r="F109">
            <v>0.14000000000000001</v>
          </cell>
          <cell r="G109">
            <v>0.28000000000000003</v>
          </cell>
          <cell r="H109">
            <v>0.28000000000000003</v>
          </cell>
          <cell r="I109">
            <v>0.1</v>
          </cell>
          <cell r="J109">
            <v>0.24</v>
          </cell>
          <cell r="K109">
            <v>0.16</v>
          </cell>
          <cell r="L109">
            <v>0.2</v>
          </cell>
          <cell r="M109">
            <v>0.22</v>
          </cell>
          <cell r="N109">
            <v>0.1</v>
          </cell>
          <cell r="O109">
            <v>0.16</v>
          </cell>
          <cell r="P109">
            <v>0.08</v>
          </cell>
          <cell r="Q109">
            <v>0.08</v>
          </cell>
          <cell r="R109">
            <v>0.22</v>
          </cell>
          <cell r="S109">
            <v>0.24</v>
          </cell>
          <cell r="T109">
            <v>0.26</v>
          </cell>
          <cell r="U109">
            <v>0.2</v>
          </cell>
          <cell r="V109">
            <v>0.28000000000000003</v>
          </cell>
          <cell r="W109">
            <v>0.2</v>
          </cell>
          <cell r="X109">
            <v>0.2</v>
          </cell>
          <cell r="Y109">
            <v>0.22</v>
          </cell>
          <cell r="Z109">
            <v>0.14000000000000001</v>
          </cell>
          <cell r="AA109">
            <v>0.06</v>
          </cell>
          <cell r="AB109">
            <v>0.02</v>
          </cell>
          <cell r="AH109">
            <v>4.4799999999999995</v>
          </cell>
        </row>
        <row r="110">
          <cell r="C110" t="str">
            <v>Management -  DPO</v>
          </cell>
          <cell r="AH110">
            <v>0</v>
          </cell>
        </row>
        <row r="111">
          <cell r="B111">
            <v>9.0399999999999991</v>
          </cell>
          <cell r="C111" t="str">
            <v>Block Accountant</v>
          </cell>
          <cell r="D111">
            <v>7.92</v>
          </cell>
          <cell r="E111">
            <v>6.48</v>
          </cell>
          <cell r="F111">
            <v>5.04</v>
          </cell>
          <cell r="G111">
            <v>10.08</v>
          </cell>
          <cell r="H111">
            <v>10.08</v>
          </cell>
          <cell r="I111">
            <v>3.6</v>
          </cell>
          <cell r="J111">
            <v>8.64</v>
          </cell>
          <cell r="K111">
            <v>5.76</v>
          </cell>
          <cell r="L111">
            <v>7.2</v>
          </cell>
          <cell r="M111">
            <v>7.92</v>
          </cell>
          <cell r="N111">
            <v>3.6</v>
          </cell>
          <cell r="O111">
            <v>5.76</v>
          </cell>
          <cell r="P111">
            <v>2.88</v>
          </cell>
          <cell r="Q111">
            <v>2.88</v>
          </cell>
          <cell r="R111">
            <v>7.92</v>
          </cell>
          <cell r="S111">
            <v>8.64</v>
          </cell>
          <cell r="T111">
            <v>9.36</v>
          </cell>
          <cell r="U111">
            <v>7.2</v>
          </cell>
          <cell r="V111">
            <v>10.08</v>
          </cell>
          <cell r="W111">
            <v>7.2</v>
          </cell>
          <cell r="X111">
            <v>7.2</v>
          </cell>
          <cell r="Y111">
            <v>7.92</v>
          </cell>
          <cell r="Z111">
            <v>5.04</v>
          </cell>
          <cell r="AA111">
            <v>2.16</v>
          </cell>
          <cell r="AB111">
            <v>0.72</v>
          </cell>
          <cell r="AH111">
            <v>161.27999999999994</v>
          </cell>
        </row>
        <row r="112">
          <cell r="B112">
            <v>9.0500000000000007</v>
          </cell>
          <cell r="C112" t="str">
            <v>Salary of Peon – Sweeper - BRC</v>
          </cell>
          <cell r="D112">
            <v>3.3</v>
          </cell>
          <cell r="E112">
            <v>2.7</v>
          </cell>
          <cell r="F112">
            <v>2.1</v>
          </cell>
          <cell r="G112">
            <v>4.2</v>
          </cell>
          <cell r="H112">
            <v>4.2</v>
          </cell>
          <cell r="I112">
            <v>1.5</v>
          </cell>
          <cell r="J112">
            <v>3.6</v>
          </cell>
          <cell r="K112">
            <v>2.4</v>
          </cell>
          <cell r="L112">
            <v>3</v>
          </cell>
          <cell r="M112">
            <v>3.3</v>
          </cell>
          <cell r="N112">
            <v>1.5</v>
          </cell>
          <cell r="O112">
            <v>2.4</v>
          </cell>
          <cell r="P112">
            <v>1.2</v>
          </cell>
          <cell r="Q112">
            <v>1.2</v>
          </cell>
          <cell r="R112">
            <v>3.3</v>
          </cell>
          <cell r="S112">
            <v>3.6</v>
          </cell>
          <cell r="T112">
            <v>3.9</v>
          </cell>
          <cell r="U112">
            <v>3</v>
          </cell>
          <cell r="V112">
            <v>4.2</v>
          </cell>
          <cell r="W112">
            <v>3</v>
          </cell>
          <cell r="X112">
            <v>3</v>
          </cell>
          <cell r="Y112">
            <v>3.3</v>
          </cell>
          <cell r="Z112">
            <v>2.1</v>
          </cell>
          <cell r="AA112">
            <v>0.9</v>
          </cell>
          <cell r="AB112">
            <v>0.3</v>
          </cell>
          <cell r="AH112">
            <v>67.2</v>
          </cell>
        </row>
        <row r="113">
          <cell r="B113">
            <v>9.06</v>
          </cell>
          <cell r="C113" t="str">
            <v>Maintenance of Equipments</v>
          </cell>
          <cell r="D113">
            <v>1.1000000000000001</v>
          </cell>
          <cell r="E113">
            <v>0.9</v>
          </cell>
          <cell r="F113">
            <v>0.7</v>
          </cell>
          <cell r="G113">
            <v>1.4</v>
          </cell>
          <cell r="H113">
            <v>1.4</v>
          </cell>
          <cell r="I113">
            <v>0.5</v>
          </cell>
          <cell r="J113">
            <v>1.2</v>
          </cell>
          <cell r="K113">
            <v>0.8</v>
          </cell>
          <cell r="L113">
            <v>1</v>
          </cell>
          <cell r="M113">
            <v>1.1000000000000001</v>
          </cell>
          <cell r="N113">
            <v>0.5</v>
          </cell>
          <cell r="O113">
            <v>0.8</v>
          </cell>
          <cell r="P113">
            <v>0.4</v>
          </cell>
          <cell r="Q113">
            <v>0.4</v>
          </cell>
          <cell r="R113">
            <v>1.1000000000000001</v>
          </cell>
          <cell r="S113">
            <v>1.2</v>
          </cell>
          <cell r="T113">
            <v>1.3</v>
          </cell>
          <cell r="U113">
            <v>1</v>
          </cell>
          <cell r="V113">
            <v>1.4</v>
          </cell>
          <cell r="W113">
            <v>1</v>
          </cell>
          <cell r="X113">
            <v>1</v>
          </cell>
          <cell r="Y113">
            <v>1.1000000000000001</v>
          </cell>
          <cell r="Z113">
            <v>0.7</v>
          </cell>
          <cell r="AA113">
            <v>0.3</v>
          </cell>
          <cell r="AB113">
            <v>0.1</v>
          </cell>
          <cell r="AH113">
            <v>22.400000000000002</v>
          </cell>
        </row>
        <row r="114">
          <cell r="B114">
            <v>9.07</v>
          </cell>
          <cell r="C114" t="str">
            <v>Salary of Officers</v>
          </cell>
          <cell r="D114">
            <v>5.04</v>
          </cell>
          <cell r="E114">
            <v>5.04</v>
          </cell>
          <cell r="F114">
            <v>5.04</v>
          </cell>
          <cell r="G114">
            <v>5.04</v>
          </cell>
          <cell r="H114">
            <v>5.04</v>
          </cell>
          <cell r="I114">
            <v>5.04</v>
          </cell>
          <cell r="J114">
            <v>5.04</v>
          </cell>
          <cell r="K114">
            <v>5.04</v>
          </cell>
          <cell r="L114">
            <v>5.04</v>
          </cell>
          <cell r="M114">
            <v>5.04</v>
          </cell>
          <cell r="N114">
            <v>5.04</v>
          </cell>
          <cell r="O114">
            <v>5.04</v>
          </cell>
          <cell r="P114">
            <v>5.04</v>
          </cell>
          <cell r="Q114">
            <v>5.04</v>
          </cell>
          <cell r="R114">
            <v>5.04</v>
          </cell>
          <cell r="S114">
            <v>5.04</v>
          </cell>
          <cell r="T114">
            <v>5.04</v>
          </cell>
          <cell r="U114">
            <v>5.04</v>
          </cell>
          <cell r="V114">
            <v>5.04</v>
          </cell>
          <cell r="W114">
            <v>5.04</v>
          </cell>
          <cell r="X114">
            <v>5.04</v>
          </cell>
          <cell r="Y114">
            <v>5.04</v>
          </cell>
          <cell r="Z114">
            <v>5.04</v>
          </cell>
          <cell r="AA114">
            <v>5.04</v>
          </cell>
          <cell r="AB114">
            <v>5.04</v>
          </cell>
          <cell r="AH114">
            <v>126.00000000000007</v>
          </cell>
        </row>
        <row r="115">
          <cell r="B115">
            <v>9.0800000000000054</v>
          </cell>
          <cell r="C115" t="str">
            <v>Salary of TRP</v>
          </cell>
          <cell r="D115">
            <v>15.12</v>
          </cell>
          <cell r="E115">
            <v>6.48</v>
          </cell>
          <cell r="F115">
            <v>5.04</v>
          </cell>
          <cell r="G115">
            <v>12.24</v>
          </cell>
          <cell r="H115">
            <v>10.08</v>
          </cell>
          <cell r="I115">
            <v>4.32</v>
          </cell>
          <cell r="J115">
            <v>15.84</v>
          </cell>
          <cell r="K115">
            <v>7.2</v>
          </cell>
          <cell r="L115">
            <v>9.36</v>
          </cell>
          <cell r="M115">
            <v>7.92</v>
          </cell>
          <cell r="N115">
            <v>5.76</v>
          </cell>
          <cell r="O115">
            <v>7.2</v>
          </cell>
          <cell r="P115">
            <v>3.6</v>
          </cell>
          <cell r="Q115">
            <v>2.88</v>
          </cell>
          <cell r="R115">
            <v>10.8</v>
          </cell>
          <cell r="S115">
            <v>15.84</v>
          </cell>
          <cell r="T115">
            <v>10.08</v>
          </cell>
          <cell r="U115">
            <v>15.12</v>
          </cell>
          <cell r="V115">
            <v>15.84</v>
          </cell>
          <cell r="W115">
            <v>7.2</v>
          </cell>
          <cell r="X115">
            <v>15.84</v>
          </cell>
          <cell r="Y115">
            <v>10.8</v>
          </cell>
          <cell r="Z115">
            <v>10.8</v>
          </cell>
          <cell r="AA115">
            <v>2.88</v>
          </cell>
          <cell r="AB115">
            <v>2.16</v>
          </cell>
          <cell r="AH115">
            <v>230.40000000000003</v>
          </cell>
        </row>
        <row r="116">
          <cell r="B116">
            <v>9.090000000000007</v>
          </cell>
          <cell r="C116" t="str">
            <v>Salary of Staff</v>
          </cell>
          <cell r="D116">
            <v>2</v>
          </cell>
          <cell r="E116">
            <v>2</v>
          </cell>
          <cell r="F116">
            <v>2</v>
          </cell>
          <cell r="G116">
            <v>2</v>
          </cell>
          <cell r="H116">
            <v>2</v>
          </cell>
          <cell r="I116">
            <v>2</v>
          </cell>
          <cell r="J116">
            <v>2</v>
          </cell>
          <cell r="K116">
            <v>2</v>
          </cell>
          <cell r="L116">
            <v>2</v>
          </cell>
          <cell r="M116">
            <v>2</v>
          </cell>
          <cell r="N116">
            <v>2</v>
          </cell>
          <cell r="O116">
            <v>2</v>
          </cell>
          <cell r="P116">
            <v>2</v>
          </cell>
          <cell r="Q116">
            <v>2</v>
          </cell>
          <cell r="R116">
            <v>2</v>
          </cell>
          <cell r="S116">
            <v>2</v>
          </cell>
          <cell r="T116">
            <v>2</v>
          </cell>
          <cell r="U116">
            <v>2</v>
          </cell>
          <cell r="V116">
            <v>2</v>
          </cell>
          <cell r="W116">
            <v>2</v>
          </cell>
          <cell r="X116">
            <v>2</v>
          </cell>
          <cell r="Y116">
            <v>2</v>
          </cell>
          <cell r="Z116">
            <v>2</v>
          </cell>
          <cell r="AA116">
            <v>2</v>
          </cell>
          <cell r="AB116">
            <v>2</v>
          </cell>
          <cell r="AH116">
            <v>50</v>
          </cell>
        </row>
        <row r="117">
          <cell r="B117">
            <v>9.1000000000000085</v>
          </cell>
          <cell r="C117" t="str">
            <v>Salary of Peon – Sweeper</v>
          </cell>
          <cell r="D117">
            <v>0.6</v>
          </cell>
          <cell r="E117">
            <v>0.6</v>
          </cell>
          <cell r="F117">
            <v>0.6</v>
          </cell>
          <cell r="G117">
            <v>0.6</v>
          </cell>
          <cell r="H117">
            <v>0.6</v>
          </cell>
          <cell r="I117">
            <v>0.6</v>
          </cell>
          <cell r="J117">
            <v>0.6</v>
          </cell>
          <cell r="K117">
            <v>0.6</v>
          </cell>
          <cell r="L117">
            <v>0.6</v>
          </cell>
          <cell r="M117">
            <v>0.6</v>
          </cell>
          <cell r="N117">
            <v>0.6</v>
          </cell>
          <cell r="O117">
            <v>0.6</v>
          </cell>
          <cell r="P117">
            <v>0.6</v>
          </cell>
          <cell r="Q117">
            <v>0.6</v>
          </cell>
          <cell r="R117">
            <v>0.6</v>
          </cell>
          <cell r="S117">
            <v>0.6</v>
          </cell>
          <cell r="T117">
            <v>0.6</v>
          </cell>
          <cell r="U117">
            <v>0.6</v>
          </cell>
          <cell r="V117">
            <v>0.6</v>
          </cell>
          <cell r="W117">
            <v>0.6</v>
          </cell>
          <cell r="X117">
            <v>0.6</v>
          </cell>
          <cell r="Y117">
            <v>0.6</v>
          </cell>
          <cell r="Z117">
            <v>0.6</v>
          </cell>
          <cell r="AA117">
            <v>0.6</v>
          </cell>
          <cell r="AB117">
            <v>0.6</v>
          </cell>
          <cell r="AH117">
            <v>14.999999999999995</v>
          </cell>
        </row>
        <row r="118">
          <cell r="B118">
            <v>9.1100000000000101</v>
          </cell>
          <cell r="C118" t="str">
            <v>Rent of DPO</v>
          </cell>
          <cell r="D118">
            <v>0.6</v>
          </cell>
          <cell r="E118">
            <v>0.6</v>
          </cell>
          <cell r="F118">
            <v>0.6</v>
          </cell>
          <cell r="G118">
            <v>0.6</v>
          </cell>
          <cell r="H118">
            <v>0.6</v>
          </cell>
          <cell r="I118">
            <v>0.6</v>
          </cell>
          <cell r="J118">
            <v>0.6</v>
          </cell>
          <cell r="K118">
            <v>0.6</v>
          </cell>
          <cell r="L118">
            <v>0.6</v>
          </cell>
          <cell r="M118">
            <v>0.6</v>
          </cell>
          <cell r="N118">
            <v>0.6</v>
          </cell>
          <cell r="O118">
            <v>0.6</v>
          </cell>
          <cell r="P118">
            <v>0.6</v>
          </cell>
          <cell r="Q118">
            <v>0.6</v>
          </cell>
          <cell r="R118">
            <v>0.6</v>
          </cell>
          <cell r="S118">
            <v>0.6</v>
          </cell>
          <cell r="T118">
            <v>0.6</v>
          </cell>
          <cell r="U118">
            <v>0.6</v>
          </cell>
          <cell r="V118">
            <v>0.6</v>
          </cell>
          <cell r="W118">
            <v>0.6</v>
          </cell>
          <cell r="X118">
            <v>0.6</v>
          </cell>
          <cell r="Y118">
            <v>0.6</v>
          </cell>
          <cell r="Z118">
            <v>0.6</v>
          </cell>
          <cell r="AB118">
            <v>0.6</v>
          </cell>
          <cell r="AH118">
            <v>14.399999999999995</v>
          </cell>
        </row>
        <row r="119">
          <cell r="B119">
            <v>9.1200000000000117</v>
          </cell>
          <cell r="C119" t="str">
            <v>Consumable</v>
          </cell>
          <cell r="D119">
            <v>0.5</v>
          </cell>
          <cell r="E119">
            <v>0.5</v>
          </cell>
          <cell r="F119">
            <v>0.5</v>
          </cell>
          <cell r="G119">
            <v>0.5</v>
          </cell>
          <cell r="H119">
            <v>0.5</v>
          </cell>
          <cell r="I119">
            <v>0.5</v>
          </cell>
          <cell r="J119">
            <v>0.5</v>
          </cell>
          <cell r="K119">
            <v>0.5</v>
          </cell>
          <cell r="L119">
            <v>0.5</v>
          </cell>
          <cell r="M119">
            <v>0.5</v>
          </cell>
          <cell r="N119">
            <v>0.5</v>
          </cell>
          <cell r="O119">
            <v>0.5</v>
          </cell>
          <cell r="P119">
            <v>0.5</v>
          </cell>
          <cell r="Q119">
            <v>0.5</v>
          </cell>
          <cell r="R119">
            <v>0.5</v>
          </cell>
          <cell r="S119">
            <v>0.5</v>
          </cell>
          <cell r="T119">
            <v>0.25</v>
          </cell>
          <cell r="U119">
            <v>0.5</v>
          </cell>
          <cell r="V119">
            <v>0.5</v>
          </cell>
          <cell r="W119">
            <v>0.25</v>
          </cell>
          <cell r="X119">
            <v>0.25</v>
          </cell>
          <cell r="Y119">
            <v>0.5</v>
          </cell>
          <cell r="Z119">
            <v>0.5</v>
          </cell>
          <cell r="AA119">
            <v>0.25</v>
          </cell>
          <cell r="AB119">
            <v>0.35</v>
          </cell>
          <cell r="AH119">
            <v>11.35</v>
          </cell>
        </row>
        <row r="120">
          <cell r="B120">
            <v>9.1300000000000132</v>
          </cell>
          <cell r="C120" t="str">
            <v>Stationary</v>
          </cell>
          <cell r="D120">
            <v>0.5</v>
          </cell>
          <cell r="E120">
            <v>0.5</v>
          </cell>
          <cell r="F120">
            <v>0.5</v>
          </cell>
          <cell r="G120">
            <v>0.5</v>
          </cell>
          <cell r="H120">
            <v>0.5</v>
          </cell>
          <cell r="I120">
            <v>0.5</v>
          </cell>
          <cell r="J120">
            <v>0.5</v>
          </cell>
          <cell r="K120">
            <v>0.5</v>
          </cell>
          <cell r="L120">
            <v>0.5</v>
          </cell>
          <cell r="M120">
            <v>0.5</v>
          </cell>
          <cell r="N120">
            <v>0.5</v>
          </cell>
          <cell r="O120">
            <v>0.5</v>
          </cell>
          <cell r="P120">
            <v>0.5</v>
          </cell>
          <cell r="Q120">
            <v>0.5</v>
          </cell>
          <cell r="R120">
            <v>0.5</v>
          </cell>
          <cell r="S120">
            <v>0.5</v>
          </cell>
          <cell r="T120">
            <v>0.25</v>
          </cell>
          <cell r="U120">
            <v>0.5</v>
          </cell>
          <cell r="V120">
            <v>0.5</v>
          </cell>
          <cell r="W120">
            <v>0.25</v>
          </cell>
          <cell r="X120">
            <v>0.25</v>
          </cell>
          <cell r="Y120">
            <v>0.5</v>
          </cell>
          <cell r="Z120">
            <v>0.5</v>
          </cell>
          <cell r="AA120">
            <v>0.3</v>
          </cell>
          <cell r="AB120">
            <v>0.35</v>
          </cell>
          <cell r="AH120">
            <v>11.4</v>
          </cell>
        </row>
        <row r="121">
          <cell r="B121">
            <v>9.1400000000000148</v>
          </cell>
          <cell r="C121" t="str">
            <v>Water / Electricity / Telephone</v>
          </cell>
          <cell r="D121">
            <v>0.6</v>
          </cell>
          <cell r="E121">
            <v>0.6</v>
          </cell>
          <cell r="F121">
            <v>0.6</v>
          </cell>
          <cell r="G121">
            <v>0.6</v>
          </cell>
          <cell r="H121">
            <v>0.6</v>
          </cell>
          <cell r="I121">
            <v>0.6</v>
          </cell>
          <cell r="J121">
            <v>0.6</v>
          </cell>
          <cell r="K121">
            <v>0.6</v>
          </cell>
          <cell r="L121">
            <v>0.6</v>
          </cell>
          <cell r="M121">
            <v>0.6</v>
          </cell>
          <cell r="N121">
            <v>0.6</v>
          </cell>
          <cell r="O121">
            <v>0.6</v>
          </cell>
          <cell r="P121">
            <v>0.6</v>
          </cell>
          <cell r="Q121">
            <v>0.6</v>
          </cell>
          <cell r="R121">
            <v>0.6</v>
          </cell>
          <cell r="S121">
            <v>0.6</v>
          </cell>
          <cell r="T121">
            <v>0.3</v>
          </cell>
          <cell r="U121">
            <v>0.6</v>
          </cell>
          <cell r="V121">
            <v>0.6</v>
          </cell>
          <cell r="W121">
            <v>0.3</v>
          </cell>
          <cell r="X121">
            <v>0.3</v>
          </cell>
          <cell r="Y121">
            <v>0.6</v>
          </cell>
          <cell r="Z121">
            <v>0.6</v>
          </cell>
          <cell r="AA121">
            <v>0.3</v>
          </cell>
          <cell r="AB121">
            <v>0.6</v>
          </cell>
          <cell r="AH121">
            <v>13.799999999999999</v>
          </cell>
        </row>
        <row r="122">
          <cell r="B122">
            <v>9.1500000000000163</v>
          </cell>
          <cell r="C122" t="str">
            <v>Electricity / Telephone of BRC</v>
          </cell>
          <cell r="D122">
            <v>0.18</v>
          </cell>
          <cell r="E122">
            <v>0.18</v>
          </cell>
          <cell r="F122">
            <v>0.18</v>
          </cell>
          <cell r="G122">
            <v>0.18</v>
          </cell>
          <cell r="H122">
            <v>0.18</v>
          </cell>
          <cell r="I122">
            <v>0.18</v>
          </cell>
          <cell r="J122">
            <v>0.18</v>
          </cell>
          <cell r="K122">
            <v>0.18</v>
          </cell>
          <cell r="L122">
            <v>0.18</v>
          </cell>
          <cell r="M122">
            <v>0.18</v>
          </cell>
          <cell r="N122">
            <v>0.18</v>
          </cell>
          <cell r="O122">
            <v>0.18</v>
          </cell>
          <cell r="P122">
            <v>0.18</v>
          </cell>
          <cell r="Q122">
            <v>0.18</v>
          </cell>
          <cell r="R122">
            <v>0.18</v>
          </cell>
          <cell r="S122">
            <v>0.18</v>
          </cell>
          <cell r="T122">
            <v>0.1</v>
          </cell>
          <cell r="U122">
            <v>0.18</v>
          </cell>
          <cell r="V122">
            <v>0.18</v>
          </cell>
          <cell r="W122">
            <v>0.1</v>
          </cell>
          <cell r="X122">
            <v>0.1</v>
          </cell>
          <cell r="Y122">
            <v>0.18</v>
          </cell>
          <cell r="Z122">
            <v>0.18</v>
          </cell>
          <cell r="AA122">
            <v>0.18</v>
          </cell>
          <cell r="AB122">
            <v>0.18</v>
          </cell>
          <cell r="AH122">
            <v>4.2600000000000007</v>
          </cell>
        </row>
        <row r="123">
          <cell r="B123">
            <v>9.1600000000000179</v>
          </cell>
          <cell r="C123" t="str">
            <v>TA – DA other than Workshop</v>
          </cell>
          <cell r="D123">
            <v>0.25</v>
          </cell>
          <cell r="E123">
            <v>0.25</v>
          </cell>
          <cell r="F123">
            <v>0.25</v>
          </cell>
          <cell r="G123">
            <v>0.25</v>
          </cell>
          <cell r="H123">
            <v>0.25</v>
          </cell>
          <cell r="I123">
            <v>0.25</v>
          </cell>
          <cell r="J123">
            <v>0.25</v>
          </cell>
          <cell r="K123">
            <v>0.25</v>
          </cell>
          <cell r="L123">
            <v>0.25</v>
          </cell>
          <cell r="M123">
            <v>0.25</v>
          </cell>
          <cell r="N123">
            <v>0.25</v>
          </cell>
          <cell r="O123">
            <v>0.25</v>
          </cell>
          <cell r="P123">
            <v>0.25</v>
          </cell>
          <cell r="Q123">
            <v>0.25</v>
          </cell>
          <cell r="R123">
            <v>0.25</v>
          </cell>
          <cell r="S123">
            <v>0.25</v>
          </cell>
          <cell r="T123">
            <v>0.25</v>
          </cell>
          <cell r="U123">
            <v>0.25</v>
          </cell>
          <cell r="V123">
            <v>0.25</v>
          </cell>
          <cell r="W123">
            <v>0.25</v>
          </cell>
          <cell r="X123">
            <v>0.25</v>
          </cell>
          <cell r="Y123">
            <v>0.25</v>
          </cell>
          <cell r="Z123">
            <v>0.25</v>
          </cell>
          <cell r="AA123">
            <v>0.2</v>
          </cell>
          <cell r="AB123">
            <v>0.25</v>
          </cell>
          <cell r="AH123">
            <v>6.2</v>
          </cell>
        </row>
        <row r="124">
          <cell r="B124">
            <v>9.1700000000000195</v>
          </cell>
          <cell r="C124" t="str">
            <v>Hiring of Vehicle</v>
          </cell>
          <cell r="D124">
            <v>2.4</v>
          </cell>
          <cell r="E124">
            <v>2.4</v>
          </cell>
          <cell r="F124">
            <v>2.4</v>
          </cell>
          <cell r="G124">
            <v>2.4</v>
          </cell>
          <cell r="H124">
            <v>2.4</v>
          </cell>
          <cell r="I124">
            <v>2.4</v>
          </cell>
          <cell r="J124">
            <v>2.4</v>
          </cell>
          <cell r="K124">
            <v>2.4</v>
          </cell>
          <cell r="L124">
            <v>2.4</v>
          </cell>
          <cell r="M124">
            <v>2.4</v>
          </cell>
          <cell r="N124">
            <v>2.4</v>
          </cell>
          <cell r="O124">
            <v>2.4</v>
          </cell>
          <cell r="P124">
            <v>2.4</v>
          </cell>
          <cell r="Q124">
            <v>2.4</v>
          </cell>
          <cell r="R124">
            <v>2.4</v>
          </cell>
          <cell r="S124">
            <v>2.4</v>
          </cell>
          <cell r="T124">
            <v>2</v>
          </cell>
          <cell r="U124">
            <v>2.4</v>
          </cell>
          <cell r="V124">
            <v>2.4</v>
          </cell>
          <cell r="W124">
            <v>2</v>
          </cell>
          <cell r="X124">
            <v>2</v>
          </cell>
          <cell r="Y124">
            <v>2.4</v>
          </cell>
          <cell r="Z124">
            <v>2.4</v>
          </cell>
          <cell r="AA124">
            <v>0.7</v>
          </cell>
          <cell r="AB124">
            <v>2.4</v>
          </cell>
          <cell r="AH124">
            <v>57.099999999999987</v>
          </cell>
        </row>
        <row r="125">
          <cell r="B125">
            <v>9.180000000000021</v>
          </cell>
          <cell r="C125" t="str">
            <v>Salary of Expert</v>
          </cell>
          <cell r="D125">
            <v>3.6</v>
          </cell>
          <cell r="E125">
            <v>3.6</v>
          </cell>
          <cell r="F125">
            <v>3.6</v>
          </cell>
          <cell r="G125">
            <v>3.6</v>
          </cell>
          <cell r="H125">
            <v>3.6</v>
          </cell>
          <cell r="I125">
            <v>2.4</v>
          </cell>
          <cell r="J125">
            <v>3.6</v>
          </cell>
          <cell r="K125">
            <v>3.6</v>
          </cell>
          <cell r="L125">
            <v>3.6</v>
          </cell>
          <cell r="M125">
            <v>3.6</v>
          </cell>
          <cell r="N125">
            <v>3.6</v>
          </cell>
          <cell r="O125">
            <v>3.6</v>
          </cell>
          <cell r="P125">
            <v>3.6</v>
          </cell>
          <cell r="Q125">
            <v>2.4</v>
          </cell>
          <cell r="R125">
            <v>3.6</v>
          </cell>
          <cell r="S125">
            <v>3.6</v>
          </cell>
          <cell r="T125">
            <v>3.6</v>
          </cell>
          <cell r="U125">
            <v>3.6</v>
          </cell>
          <cell r="V125">
            <v>6</v>
          </cell>
          <cell r="W125">
            <v>3.6</v>
          </cell>
          <cell r="X125">
            <v>3.6</v>
          </cell>
          <cell r="Y125">
            <v>3.6</v>
          </cell>
          <cell r="Z125">
            <v>3.6</v>
          </cell>
          <cell r="AB125">
            <v>2.4</v>
          </cell>
          <cell r="AH125">
            <v>85.199999999999989</v>
          </cell>
        </row>
        <row r="127">
          <cell r="C127" t="str">
            <v>SUB TOTAL of J</v>
          </cell>
          <cell r="D127">
            <v>44.430000000000007</v>
          </cell>
          <cell r="E127">
            <v>33.510000000000005</v>
          </cell>
          <cell r="F127">
            <v>29.790000000000003</v>
          </cell>
          <cell r="G127">
            <v>44.97</v>
          </cell>
          <cell r="H127">
            <v>42.81</v>
          </cell>
          <cell r="I127">
            <v>25.590000000000003</v>
          </cell>
          <cell r="J127">
            <v>46.290000000000006</v>
          </cell>
          <cell r="K127">
            <v>33.090000000000003</v>
          </cell>
          <cell r="L127">
            <v>37.530000000000008</v>
          </cell>
          <cell r="M127">
            <v>37.230000000000004</v>
          </cell>
          <cell r="N127">
            <v>28.230000000000004</v>
          </cell>
          <cell r="O127">
            <v>33.090000000000003</v>
          </cell>
          <cell r="P127">
            <v>24.930000000000003</v>
          </cell>
          <cell r="Q127">
            <v>23.009999999999998</v>
          </cell>
          <cell r="R127">
            <v>40.110000000000007</v>
          </cell>
          <cell r="S127">
            <v>46.290000000000006</v>
          </cell>
          <cell r="T127">
            <v>40.39</v>
          </cell>
          <cell r="U127">
            <v>43.290000000000006</v>
          </cell>
          <cell r="V127">
            <v>50.97</v>
          </cell>
          <cell r="W127">
            <v>34.090000000000003</v>
          </cell>
          <cell r="X127">
            <v>42.730000000000004</v>
          </cell>
          <cell r="Y127">
            <v>40.110000000000007</v>
          </cell>
          <cell r="Z127">
            <v>35.550000000000004</v>
          </cell>
          <cell r="AA127">
            <v>16.37</v>
          </cell>
          <cell r="AB127">
            <v>18.569999999999997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892.97</v>
          </cell>
        </row>
        <row r="129">
          <cell r="A129" t="str">
            <v>K</v>
          </cell>
          <cell r="B129" t="str">
            <v>RESEARCH AND EVALUATION</v>
          </cell>
        </row>
        <row r="130">
          <cell r="AH130">
            <v>0</v>
          </cell>
        </row>
        <row r="131">
          <cell r="B131">
            <v>10.01</v>
          </cell>
          <cell r="C131" t="str">
            <v>Action Monitoring</v>
          </cell>
          <cell r="D131">
            <v>3.133</v>
          </cell>
          <cell r="E131">
            <v>3.4580000000000002</v>
          </cell>
          <cell r="F131">
            <v>2.9329999999999998</v>
          </cell>
          <cell r="G131">
            <v>4.6239999999999997</v>
          </cell>
          <cell r="H131">
            <v>6.3979999999999997</v>
          </cell>
          <cell r="I131">
            <v>2.6850000000000001</v>
          </cell>
          <cell r="J131">
            <v>7.9909999999999997</v>
          </cell>
          <cell r="K131">
            <v>3.7279999999999998</v>
          </cell>
          <cell r="L131">
            <v>5.992</v>
          </cell>
          <cell r="M131">
            <v>2.7720000000000002</v>
          </cell>
          <cell r="N131">
            <v>3.64</v>
          </cell>
          <cell r="O131">
            <v>3.3359999999999999</v>
          </cell>
          <cell r="P131">
            <v>2.286</v>
          </cell>
          <cell r="Q131">
            <v>2.4289999999999998</v>
          </cell>
          <cell r="R131">
            <v>4.0220000000000002</v>
          </cell>
          <cell r="S131">
            <v>7.6690000000000005</v>
          </cell>
          <cell r="T131">
            <v>8.5440000000000005</v>
          </cell>
          <cell r="U131">
            <v>4.9770000000000003</v>
          </cell>
          <cell r="V131">
            <v>4.4909999999999997</v>
          </cell>
          <cell r="W131">
            <v>5.4039999999999999</v>
          </cell>
          <cell r="X131">
            <v>3.3359999999999999</v>
          </cell>
          <cell r="Y131">
            <v>8.0540000000000003</v>
          </cell>
          <cell r="Z131">
            <v>5.415</v>
          </cell>
          <cell r="AA131">
            <v>1.0640000000000001</v>
          </cell>
          <cell r="AB131">
            <v>1.397</v>
          </cell>
          <cell r="AC131">
            <v>1.887</v>
          </cell>
          <cell r="AD131">
            <v>0.36399999999999999</v>
          </cell>
          <cell r="AE131">
            <v>0.43099999999999999</v>
          </cell>
          <cell r="AF131">
            <v>0.96299999999999997</v>
          </cell>
          <cell r="AH131">
            <v>113.423</v>
          </cell>
        </row>
        <row r="132">
          <cell r="B132">
            <v>10.02</v>
          </cell>
          <cell r="C132" t="str">
            <v>BRC Monitoring</v>
          </cell>
          <cell r="D132">
            <v>1.1879999999999999</v>
          </cell>
          <cell r="E132">
            <v>0.97199999999999998</v>
          </cell>
          <cell r="F132">
            <v>0.75600000000000001</v>
          </cell>
          <cell r="G132">
            <v>1.512</v>
          </cell>
          <cell r="H132">
            <v>1.512</v>
          </cell>
          <cell r="I132">
            <v>0.54</v>
          </cell>
          <cell r="J132">
            <v>1.296</v>
          </cell>
          <cell r="K132">
            <v>0.86399999999999999</v>
          </cell>
          <cell r="L132">
            <v>1.08</v>
          </cell>
          <cell r="M132">
            <v>1.1879999999999999</v>
          </cell>
          <cell r="N132">
            <v>0.54</v>
          </cell>
          <cell r="O132">
            <v>0.86399999999999999</v>
          </cell>
          <cell r="P132">
            <v>0.432</v>
          </cell>
          <cell r="Q132">
            <v>0.432</v>
          </cell>
          <cell r="R132">
            <v>1.1879999999999999</v>
          </cell>
          <cell r="S132">
            <v>1.296</v>
          </cell>
          <cell r="T132">
            <v>1.4039999999999999</v>
          </cell>
          <cell r="U132">
            <v>1.08</v>
          </cell>
          <cell r="V132">
            <v>1.512</v>
          </cell>
          <cell r="W132">
            <v>1.08</v>
          </cell>
          <cell r="X132">
            <v>1.08</v>
          </cell>
          <cell r="Y132">
            <v>1.1879999999999999</v>
          </cell>
          <cell r="Z132">
            <v>0.75600000000000001</v>
          </cell>
          <cell r="AA132">
            <v>0.32400000000000001</v>
          </cell>
          <cell r="AB132">
            <v>0.108</v>
          </cell>
          <cell r="AH132">
            <v>24.192000000000004</v>
          </cell>
        </row>
        <row r="133">
          <cell r="B133">
            <v>10.029999999999999</v>
          </cell>
          <cell r="C133" t="str">
            <v>CRC Monitoring</v>
          </cell>
          <cell r="D133">
            <v>6.72</v>
          </cell>
          <cell r="E133">
            <v>4.6079999999999997</v>
          </cell>
          <cell r="F133">
            <v>3.3119999999999998</v>
          </cell>
          <cell r="G133">
            <v>7.1520000000000001</v>
          </cell>
          <cell r="H133">
            <v>10.464</v>
          </cell>
          <cell r="I133">
            <v>4.032</v>
          </cell>
          <cell r="J133">
            <v>10.08</v>
          </cell>
          <cell r="K133">
            <v>6</v>
          </cell>
          <cell r="L133">
            <v>8.9759999999999991</v>
          </cell>
          <cell r="M133">
            <v>5.8079999999999998</v>
          </cell>
          <cell r="N133">
            <v>4.944</v>
          </cell>
          <cell r="O133">
            <v>4.8959999999999999</v>
          </cell>
          <cell r="P133">
            <v>2.7359999999999998</v>
          </cell>
          <cell r="Q133">
            <v>3.36</v>
          </cell>
          <cell r="R133">
            <v>6.96</v>
          </cell>
          <cell r="S133">
            <v>9.6</v>
          </cell>
          <cell r="T133">
            <v>10.272</v>
          </cell>
          <cell r="U133">
            <v>6.9119999999999999</v>
          </cell>
          <cell r="V133">
            <v>7.8719999999999999</v>
          </cell>
          <cell r="W133">
            <v>8.4480000000000004</v>
          </cell>
          <cell r="X133">
            <v>6.48</v>
          </cell>
          <cell r="Y133">
            <v>7.968</v>
          </cell>
          <cell r="Z133">
            <v>4.5599999999999996</v>
          </cell>
          <cell r="AA133">
            <v>1.6320000000000001</v>
          </cell>
          <cell r="AB133">
            <v>1.536</v>
          </cell>
          <cell r="AC133">
            <v>2.0640000000000001</v>
          </cell>
          <cell r="AD133">
            <v>1.1040000000000001</v>
          </cell>
          <cell r="AE133">
            <v>0.76800000000000002</v>
          </cell>
          <cell r="AF133">
            <v>1.5840000000000001</v>
          </cell>
          <cell r="AH133">
            <v>160.84799999999998</v>
          </cell>
        </row>
        <row r="134">
          <cell r="B134">
            <v>10.039999999999999</v>
          </cell>
          <cell r="C134" t="str">
            <v>Monitoring Expenditure of TRP</v>
          </cell>
          <cell r="D134">
            <v>6.3</v>
          </cell>
          <cell r="E134">
            <v>2.7</v>
          </cell>
          <cell r="F134">
            <v>2.1</v>
          </cell>
          <cell r="G134">
            <v>5.0999999999999996</v>
          </cell>
          <cell r="H134">
            <v>4.2</v>
          </cell>
          <cell r="I134">
            <v>1.8</v>
          </cell>
          <cell r="J134">
            <v>6.6</v>
          </cell>
          <cell r="K134">
            <v>3</v>
          </cell>
          <cell r="L134">
            <v>3.9</v>
          </cell>
          <cell r="M134">
            <v>3.3</v>
          </cell>
          <cell r="N134">
            <v>2.4</v>
          </cell>
          <cell r="O134">
            <v>3</v>
          </cell>
          <cell r="P134">
            <v>1.5</v>
          </cell>
          <cell r="Q134">
            <v>1.2</v>
          </cell>
          <cell r="R134">
            <v>4.5</v>
          </cell>
          <cell r="S134">
            <v>6.6</v>
          </cell>
          <cell r="T134">
            <v>4.2</v>
          </cell>
          <cell r="U134">
            <v>6.3</v>
          </cell>
          <cell r="V134">
            <v>6.6</v>
          </cell>
          <cell r="W134">
            <v>3</v>
          </cell>
          <cell r="X134">
            <v>6.6</v>
          </cell>
          <cell r="Y134">
            <v>4.5</v>
          </cell>
          <cell r="Z134">
            <v>4.5</v>
          </cell>
          <cell r="AA134">
            <v>1.5</v>
          </cell>
          <cell r="AB134">
            <v>0.9</v>
          </cell>
          <cell r="AH134">
            <v>96.3</v>
          </cell>
        </row>
        <row r="136">
          <cell r="C136" t="str">
            <v>SUB TOTAL of K</v>
          </cell>
          <cell r="D136">
            <v>17.341000000000001</v>
          </cell>
          <cell r="E136">
            <v>11.738</v>
          </cell>
          <cell r="F136">
            <v>9.1009999999999991</v>
          </cell>
          <cell r="G136">
            <v>18.387999999999998</v>
          </cell>
          <cell r="H136">
            <v>22.574000000000002</v>
          </cell>
          <cell r="I136">
            <v>9.0570000000000004</v>
          </cell>
          <cell r="J136">
            <v>25.966999999999999</v>
          </cell>
          <cell r="K136">
            <v>13.591999999999999</v>
          </cell>
          <cell r="L136">
            <v>19.947999999999997</v>
          </cell>
          <cell r="M136">
            <v>13.068000000000001</v>
          </cell>
          <cell r="N136">
            <v>11.523999999999999</v>
          </cell>
          <cell r="O136">
            <v>12.096</v>
          </cell>
          <cell r="P136">
            <v>6.9539999999999997</v>
          </cell>
          <cell r="Q136">
            <v>7.4210000000000003</v>
          </cell>
          <cell r="R136">
            <v>16.670000000000002</v>
          </cell>
          <cell r="S136">
            <v>25.164999999999999</v>
          </cell>
          <cell r="T136">
            <v>24.419999999999998</v>
          </cell>
          <cell r="U136">
            <v>19.269000000000002</v>
          </cell>
          <cell r="V136">
            <v>20.475000000000001</v>
          </cell>
          <cell r="W136">
            <v>17.932000000000002</v>
          </cell>
          <cell r="X136">
            <v>17.496000000000002</v>
          </cell>
          <cell r="Y136">
            <v>21.71</v>
          </cell>
          <cell r="Z136">
            <v>15.231</v>
          </cell>
          <cell r="AA136">
            <v>4.5200000000000005</v>
          </cell>
          <cell r="AB136">
            <v>3.9410000000000003</v>
          </cell>
          <cell r="AC136">
            <v>3.9510000000000001</v>
          </cell>
          <cell r="AD136">
            <v>1.468</v>
          </cell>
          <cell r="AE136">
            <v>1.1990000000000001</v>
          </cell>
          <cell r="AF136">
            <v>2.5470000000000002</v>
          </cell>
          <cell r="AG136">
            <v>0</v>
          </cell>
          <cell r="AH136">
            <v>394.76300000000003</v>
          </cell>
        </row>
        <row r="138">
          <cell r="A138" t="str">
            <v>L</v>
          </cell>
          <cell r="B138" t="str">
            <v>SCHOOL GRANT</v>
          </cell>
        </row>
        <row r="140">
          <cell r="B140">
            <v>11.01</v>
          </cell>
          <cell r="C140" t="str">
            <v>Primary School Grant</v>
          </cell>
          <cell r="D140">
            <v>17.899999999999999</v>
          </cell>
          <cell r="E140">
            <v>19.760000000000002</v>
          </cell>
          <cell r="F140">
            <v>16.760000000000002</v>
          </cell>
          <cell r="G140">
            <v>26.42</v>
          </cell>
          <cell r="H140">
            <v>36.56</v>
          </cell>
          <cell r="I140">
            <v>15.34</v>
          </cell>
          <cell r="J140">
            <v>45.66</v>
          </cell>
          <cell r="K140">
            <v>21.3</v>
          </cell>
          <cell r="L140">
            <v>34.24</v>
          </cell>
          <cell r="M140">
            <v>15.84</v>
          </cell>
          <cell r="N140">
            <v>20.8</v>
          </cell>
          <cell r="O140">
            <v>19.059999999999999</v>
          </cell>
          <cell r="P140">
            <v>13.06</v>
          </cell>
          <cell r="Q140">
            <v>13.88</v>
          </cell>
          <cell r="R140">
            <v>22.98</v>
          </cell>
          <cell r="S140">
            <v>43.82</v>
          </cell>
          <cell r="T140">
            <v>48.82</v>
          </cell>
          <cell r="U140">
            <v>28.44</v>
          </cell>
          <cell r="V140">
            <v>25.66</v>
          </cell>
          <cell r="W140">
            <v>30.88</v>
          </cell>
          <cell r="X140">
            <v>19.059999999999999</v>
          </cell>
          <cell r="Y140">
            <v>46.02</v>
          </cell>
          <cell r="Z140">
            <v>30.94</v>
          </cell>
          <cell r="AA140">
            <v>6.08</v>
          </cell>
          <cell r="AB140">
            <v>7.98</v>
          </cell>
          <cell r="AC140">
            <v>10.78</v>
          </cell>
          <cell r="AD140">
            <v>2.08</v>
          </cell>
          <cell r="AE140">
            <v>2.46</v>
          </cell>
          <cell r="AF140">
            <v>5.5</v>
          </cell>
          <cell r="AH140">
            <v>648.08000000000015</v>
          </cell>
        </row>
        <row r="141">
          <cell r="B141">
            <v>11.02</v>
          </cell>
          <cell r="C141" t="str">
            <v>Upper Primary School Grant</v>
          </cell>
          <cell r="D141">
            <v>17.02</v>
          </cell>
          <cell r="E141">
            <v>16.68</v>
          </cell>
          <cell r="F141">
            <v>12.88</v>
          </cell>
          <cell r="G141">
            <v>24.74</v>
          </cell>
          <cell r="H141">
            <v>16.34</v>
          </cell>
          <cell r="I141">
            <v>10.08</v>
          </cell>
          <cell r="J141">
            <v>16.739999999999998</v>
          </cell>
          <cell r="K141">
            <v>15.52</v>
          </cell>
          <cell r="L141">
            <v>19.5</v>
          </cell>
          <cell r="M141">
            <v>14.52</v>
          </cell>
          <cell r="N141">
            <v>9.92</v>
          </cell>
          <cell r="O141">
            <v>13.82</v>
          </cell>
          <cell r="P141">
            <v>10.38</v>
          </cell>
          <cell r="Q141">
            <v>8.14</v>
          </cell>
          <cell r="R141">
            <v>21.88</v>
          </cell>
          <cell r="S141">
            <v>22.9</v>
          </cell>
          <cell r="T141">
            <v>24.72</v>
          </cell>
          <cell r="U141">
            <v>24.02</v>
          </cell>
          <cell r="V141">
            <v>21.66</v>
          </cell>
          <cell r="W141">
            <v>25.7</v>
          </cell>
          <cell r="X141">
            <v>17.04</v>
          </cell>
          <cell r="Y141">
            <v>23.62</v>
          </cell>
          <cell r="Z141">
            <v>13.02</v>
          </cell>
          <cell r="AA141">
            <v>4.5199999999999996</v>
          </cell>
          <cell r="AB141">
            <v>2.2599999999999998</v>
          </cell>
          <cell r="AC141">
            <v>6.32</v>
          </cell>
          <cell r="AD141">
            <v>1.54</v>
          </cell>
          <cell r="AE141">
            <v>2.38</v>
          </cell>
          <cell r="AF141">
            <v>5.16</v>
          </cell>
          <cell r="AH141">
            <v>423.02</v>
          </cell>
        </row>
        <row r="143">
          <cell r="C143" t="str">
            <v>SUB TOTAL of L</v>
          </cell>
          <cell r="D143">
            <v>34.92</v>
          </cell>
          <cell r="E143">
            <v>36.44</v>
          </cell>
          <cell r="F143">
            <v>29.64</v>
          </cell>
          <cell r="G143">
            <v>51.16</v>
          </cell>
          <cell r="H143">
            <v>52.900000000000006</v>
          </cell>
          <cell r="I143">
            <v>25.42</v>
          </cell>
          <cell r="J143">
            <v>62.399999999999991</v>
          </cell>
          <cell r="K143">
            <v>36.82</v>
          </cell>
          <cell r="L143">
            <v>53.74</v>
          </cell>
          <cell r="M143">
            <v>30.36</v>
          </cell>
          <cell r="N143">
            <v>30.72</v>
          </cell>
          <cell r="O143">
            <v>32.879999999999995</v>
          </cell>
          <cell r="P143">
            <v>23.44</v>
          </cell>
          <cell r="Q143">
            <v>22.020000000000003</v>
          </cell>
          <cell r="R143">
            <v>44.86</v>
          </cell>
          <cell r="S143">
            <v>66.72</v>
          </cell>
          <cell r="T143">
            <v>73.539999999999992</v>
          </cell>
          <cell r="U143">
            <v>52.46</v>
          </cell>
          <cell r="V143">
            <v>47.32</v>
          </cell>
          <cell r="W143">
            <v>56.58</v>
          </cell>
          <cell r="X143">
            <v>36.099999999999994</v>
          </cell>
          <cell r="Y143">
            <v>69.64</v>
          </cell>
          <cell r="Z143">
            <v>43.96</v>
          </cell>
          <cell r="AA143">
            <v>10.6</v>
          </cell>
          <cell r="AB143">
            <v>10.24</v>
          </cell>
          <cell r="AC143">
            <v>17.100000000000001</v>
          </cell>
          <cell r="AD143">
            <v>3.62</v>
          </cell>
          <cell r="AE143">
            <v>4.84</v>
          </cell>
          <cell r="AF143">
            <v>10.66</v>
          </cell>
          <cell r="AG143">
            <v>0</v>
          </cell>
          <cell r="AH143">
            <v>1071.0999999999999</v>
          </cell>
        </row>
        <row r="146">
          <cell r="A146" t="str">
            <v>M</v>
          </cell>
          <cell r="B146" t="str">
            <v>TEACHERS GRANT</v>
          </cell>
        </row>
        <row r="148">
          <cell r="B148">
            <v>12.01</v>
          </cell>
          <cell r="C148" t="str">
            <v>Primary Teachers Grant</v>
          </cell>
          <cell r="D148">
            <v>31.285</v>
          </cell>
          <cell r="E148">
            <v>33.78</v>
          </cell>
          <cell r="F148">
            <v>23.984999999999999</v>
          </cell>
          <cell r="G148">
            <v>35.9</v>
          </cell>
          <cell r="H148">
            <v>40.340000000000003</v>
          </cell>
          <cell r="I148">
            <v>21.504999999999999</v>
          </cell>
          <cell r="J148">
            <v>47.53</v>
          </cell>
          <cell r="K148">
            <v>33.505000000000003</v>
          </cell>
          <cell r="L148">
            <v>44.585000000000001</v>
          </cell>
          <cell r="M148">
            <v>26.175000000000001</v>
          </cell>
          <cell r="N148">
            <v>25.055</v>
          </cell>
          <cell r="O148">
            <v>24.135000000000002</v>
          </cell>
          <cell r="P148">
            <v>20.725000000000001</v>
          </cell>
          <cell r="Q148">
            <v>11.865</v>
          </cell>
          <cell r="R148">
            <v>48.68</v>
          </cell>
          <cell r="S148">
            <v>58.07</v>
          </cell>
          <cell r="T148">
            <v>52.655000000000001</v>
          </cell>
          <cell r="U148">
            <v>32.17</v>
          </cell>
          <cell r="V148">
            <v>44.494999999999997</v>
          </cell>
          <cell r="W148">
            <v>28.8</v>
          </cell>
          <cell r="X148">
            <v>31.06</v>
          </cell>
          <cell r="Y148">
            <v>51.094999999999999</v>
          </cell>
          <cell r="Z148">
            <v>37.055</v>
          </cell>
          <cell r="AA148">
            <v>8.4</v>
          </cell>
          <cell r="AB148">
            <v>6.77</v>
          </cell>
          <cell r="AC148">
            <v>25.2</v>
          </cell>
          <cell r="AD148">
            <v>4.5350000000000001</v>
          </cell>
          <cell r="AE148">
            <v>5.9649999999999999</v>
          </cell>
          <cell r="AF148">
            <v>17.2</v>
          </cell>
          <cell r="AH148">
            <v>872.51999999999987</v>
          </cell>
        </row>
        <row r="149">
          <cell r="B149">
            <v>12.02</v>
          </cell>
          <cell r="C149" t="str">
            <v>Upper Primary Teachers  Grant</v>
          </cell>
          <cell r="AH149">
            <v>0</v>
          </cell>
        </row>
        <row r="151">
          <cell r="A151" t="str">
            <v xml:space="preserve">    </v>
          </cell>
          <cell r="C151" t="str">
            <v>SUB TOTAL of M</v>
          </cell>
          <cell r="D151">
            <v>31.285</v>
          </cell>
          <cell r="E151">
            <v>33.78</v>
          </cell>
          <cell r="F151">
            <v>23.984999999999999</v>
          </cell>
          <cell r="G151">
            <v>35.9</v>
          </cell>
          <cell r="H151">
            <v>40.340000000000003</v>
          </cell>
          <cell r="I151">
            <v>21.504999999999999</v>
          </cell>
          <cell r="J151">
            <v>47.53</v>
          </cell>
          <cell r="K151">
            <v>33.505000000000003</v>
          </cell>
          <cell r="L151">
            <v>44.585000000000001</v>
          </cell>
          <cell r="M151">
            <v>26.175000000000001</v>
          </cell>
          <cell r="N151">
            <v>25.055</v>
          </cell>
          <cell r="O151">
            <v>24.135000000000002</v>
          </cell>
          <cell r="P151">
            <v>20.725000000000001</v>
          </cell>
          <cell r="Q151">
            <v>11.865</v>
          </cell>
          <cell r="R151">
            <v>48.68</v>
          </cell>
          <cell r="S151">
            <v>58.07</v>
          </cell>
          <cell r="T151">
            <v>52.655000000000001</v>
          </cell>
          <cell r="U151">
            <v>32.17</v>
          </cell>
          <cell r="V151">
            <v>44.494999999999997</v>
          </cell>
          <cell r="W151">
            <v>28.8</v>
          </cell>
          <cell r="X151">
            <v>31.06</v>
          </cell>
          <cell r="Y151">
            <v>51.094999999999999</v>
          </cell>
          <cell r="Z151">
            <v>37.055</v>
          </cell>
          <cell r="AA151">
            <v>8.4</v>
          </cell>
          <cell r="AB151">
            <v>6.77</v>
          </cell>
          <cell r="AC151">
            <v>25.2</v>
          </cell>
          <cell r="AD151">
            <v>4.5350000000000001</v>
          </cell>
          <cell r="AE151">
            <v>5.9649999999999999</v>
          </cell>
          <cell r="AF151">
            <v>17.2</v>
          </cell>
          <cell r="AG151">
            <v>0</v>
          </cell>
          <cell r="AH151">
            <v>872.51999999999987</v>
          </cell>
        </row>
        <row r="153">
          <cell r="A153" t="str">
            <v>N</v>
          </cell>
          <cell r="B153" t="str">
            <v>TEACHERS SALARY</v>
          </cell>
        </row>
        <row r="155">
          <cell r="B155">
            <v>13.01</v>
          </cell>
          <cell r="C155" t="str">
            <v>Primary New Teachers</v>
          </cell>
          <cell r="AH155">
            <v>0</v>
          </cell>
        </row>
        <row r="156">
          <cell r="B156">
            <v>13.02</v>
          </cell>
          <cell r="C156" t="str">
            <v>U P New Teachers Salary</v>
          </cell>
          <cell r="AH156">
            <v>0</v>
          </cell>
        </row>
        <row r="157">
          <cell r="B157">
            <v>13.03</v>
          </cell>
          <cell r="C157" t="str">
            <v>New Other</v>
          </cell>
          <cell r="AH157">
            <v>0</v>
          </cell>
        </row>
        <row r="159">
          <cell r="C159" t="str">
            <v>SUB TOTAL of N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1">
          <cell r="A161" t="str">
            <v>O</v>
          </cell>
          <cell r="B161" t="str">
            <v>TEACHING LEARNING EQUIPMENT</v>
          </cell>
        </row>
        <row r="163">
          <cell r="B163">
            <v>15.01</v>
          </cell>
          <cell r="C163" t="str">
            <v>TLE- New Primary</v>
          </cell>
          <cell r="AH163">
            <v>0</v>
          </cell>
        </row>
        <row r="164">
          <cell r="B164">
            <v>15.02</v>
          </cell>
          <cell r="C164" t="str">
            <v>TLE -New Upper Primary</v>
          </cell>
          <cell r="AH164">
            <v>0</v>
          </cell>
        </row>
        <row r="165">
          <cell r="B165">
            <v>15.03</v>
          </cell>
          <cell r="C165" t="str">
            <v>UPS Not Covered under OBB</v>
          </cell>
          <cell r="D165">
            <v>73.5</v>
          </cell>
          <cell r="F165">
            <v>20</v>
          </cell>
          <cell r="G165">
            <v>6.5</v>
          </cell>
          <cell r="H165">
            <v>275</v>
          </cell>
          <cell r="J165">
            <v>4.5</v>
          </cell>
          <cell r="L165">
            <v>8</v>
          </cell>
          <cell r="M165">
            <v>16</v>
          </cell>
          <cell r="N165">
            <v>100.5</v>
          </cell>
          <cell r="O165">
            <v>15</v>
          </cell>
          <cell r="P165">
            <v>85.5</v>
          </cell>
          <cell r="Q165">
            <v>32</v>
          </cell>
          <cell r="R165">
            <v>82.5</v>
          </cell>
          <cell r="S165">
            <v>65.5</v>
          </cell>
          <cell r="T165">
            <v>97</v>
          </cell>
          <cell r="V165">
            <v>3</v>
          </cell>
          <cell r="X165">
            <v>135.5</v>
          </cell>
          <cell r="Z165">
            <v>53.5</v>
          </cell>
          <cell r="AB165">
            <v>23.5</v>
          </cell>
          <cell r="AE165">
            <v>0.5</v>
          </cell>
          <cell r="AH165">
            <v>1097.5</v>
          </cell>
        </row>
        <row r="166">
          <cell r="B166">
            <v>15.04</v>
          </cell>
          <cell r="C166" t="str">
            <v>Other (TLE)</v>
          </cell>
          <cell r="AH166">
            <v>0</v>
          </cell>
        </row>
        <row r="168">
          <cell r="C168" t="str">
            <v>SUB TOTAL of O</v>
          </cell>
          <cell r="D168">
            <v>73.5</v>
          </cell>
          <cell r="E168">
            <v>0</v>
          </cell>
          <cell r="F168">
            <v>20</v>
          </cell>
          <cell r="G168">
            <v>6.5</v>
          </cell>
          <cell r="H168">
            <v>275</v>
          </cell>
          <cell r="I168">
            <v>0</v>
          </cell>
          <cell r="J168">
            <v>4.5</v>
          </cell>
          <cell r="K168">
            <v>0</v>
          </cell>
          <cell r="L168">
            <v>8</v>
          </cell>
          <cell r="M168">
            <v>16</v>
          </cell>
          <cell r="N168">
            <v>100.5</v>
          </cell>
          <cell r="O168">
            <v>15</v>
          </cell>
          <cell r="P168">
            <v>85.5</v>
          </cell>
          <cell r="Q168">
            <v>32</v>
          </cell>
          <cell r="R168">
            <v>82.5</v>
          </cell>
          <cell r="S168">
            <v>65.5</v>
          </cell>
          <cell r="T168">
            <v>97</v>
          </cell>
          <cell r="U168">
            <v>0</v>
          </cell>
          <cell r="V168">
            <v>3</v>
          </cell>
          <cell r="W168">
            <v>0</v>
          </cell>
          <cell r="X168">
            <v>135.5</v>
          </cell>
          <cell r="Y168">
            <v>0</v>
          </cell>
          <cell r="Z168">
            <v>53.5</v>
          </cell>
          <cell r="AA168">
            <v>0</v>
          </cell>
          <cell r="AB168">
            <v>23.5</v>
          </cell>
          <cell r="AC168">
            <v>0</v>
          </cell>
          <cell r="AD168">
            <v>0</v>
          </cell>
          <cell r="AE168">
            <v>0.5</v>
          </cell>
          <cell r="AF168">
            <v>0</v>
          </cell>
          <cell r="AG168">
            <v>0</v>
          </cell>
          <cell r="AH168">
            <v>1097.5</v>
          </cell>
        </row>
        <row r="170">
          <cell r="A170" t="str">
            <v>P</v>
          </cell>
          <cell r="B170" t="str">
            <v>TEACHERS TRAINNING</v>
          </cell>
        </row>
        <row r="172">
          <cell r="B172">
            <v>16.010000000000002</v>
          </cell>
          <cell r="C172" t="str">
            <v>Inservice Teachers Trainning</v>
          </cell>
          <cell r="D172">
            <v>87.597999999999999</v>
          </cell>
          <cell r="E172">
            <v>94.584000000000003</v>
          </cell>
          <cell r="F172">
            <v>67.158000000000001</v>
          </cell>
          <cell r="G172">
            <v>100.52</v>
          </cell>
          <cell r="H172">
            <v>112.952</v>
          </cell>
          <cell r="I172">
            <v>60.213999999999999</v>
          </cell>
          <cell r="J172">
            <v>133.084</v>
          </cell>
          <cell r="K172">
            <v>93.813999999999993</v>
          </cell>
          <cell r="L172">
            <v>124.83799999999999</v>
          </cell>
          <cell r="M172">
            <v>73.290000000000006</v>
          </cell>
          <cell r="N172">
            <v>70.153999999999996</v>
          </cell>
          <cell r="O172">
            <v>67.578000000000003</v>
          </cell>
          <cell r="P172">
            <v>58.03</v>
          </cell>
          <cell r="Q172">
            <v>33.222000000000001</v>
          </cell>
          <cell r="R172">
            <v>136.304</v>
          </cell>
          <cell r="S172">
            <v>162.596</v>
          </cell>
          <cell r="T172">
            <v>147.434</v>
          </cell>
          <cell r="U172">
            <v>90.075999999999993</v>
          </cell>
          <cell r="V172">
            <v>124.586</v>
          </cell>
          <cell r="W172">
            <v>80.64</v>
          </cell>
          <cell r="X172">
            <v>86.968000000000004</v>
          </cell>
          <cell r="Y172">
            <v>143.066</v>
          </cell>
          <cell r="Z172">
            <v>103.754</v>
          </cell>
          <cell r="AA172">
            <v>23.52</v>
          </cell>
          <cell r="AB172">
            <v>18.956</v>
          </cell>
          <cell r="AC172">
            <v>70.56</v>
          </cell>
          <cell r="AD172">
            <v>12.698</v>
          </cell>
          <cell r="AE172">
            <v>16.702000000000002</v>
          </cell>
          <cell r="AF172">
            <v>48.16</v>
          </cell>
          <cell r="AH172">
            <v>2443.056</v>
          </cell>
        </row>
        <row r="173">
          <cell r="B173">
            <v>16.02</v>
          </cell>
          <cell r="C173" t="str">
            <v>New Recruited Teachers Trainning</v>
          </cell>
          <cell r="AH173">
            <v>0</v>
          </cell>
        </row>
        <row r="174">
          <cell r="B174">
            <v>16.03</v>
          </cell>
          <cell r="C174" t="str">
            <v>Untrained</v>
          </cell>
          <cell r="AH174">
            <v>0</v>
          </cell>
        </row>
        <row r="175">
          <cell r="B175">
            <v>16.04</v>
          </cell>
          <cell r="C175" t="str">
            <v>Others</v>
          </cell>
          <cell r="AH175">
            <v>0</v>
          </cell>
        </row>
        <row r="177">
          <cell r="C177" t="str">
            <v>SUB TOTAL of P</v>
          </cell>
          <cell r="D177">
            <v>87.597999999999999</v>
          </cell>
          <cell r="E177">
            <v>94.584000000000003</v>
          </cell>
          <cell r="F177">
            <v>67.158000000000001</v>
          </cell>
          <cell r="G177">
            <v>100.52</v>
          </cell>
          <cell r="H177">
            <v>112.952</v>
          </cell>
          <cell r="I177">
            <v>60.213999999999999</v>
          </cell>
          <cell r="J177">
            <v>133.084</v>
          </cell>
          <cell r="K177">
            <v>93.813999999999993</v>
          </cell>
          <cell r="L177">
            <v>124.83799999999999</v>
          </cell>
          <cell r="M177">
            <v>73.290000000000006</v>
          </cell>
          <cell r="N177">
            <v>70.153999999999996</v>
          </cell>
          <cell r="O177">
            <v>67.578000000000003</v>
          </cell>
          <cell r="P177">
            <v>58.03</v>
          </cell>
          <cell r="Q177">
            <v>33.222000000000001</v>
          </cell>
          <cell r="R177">
            <v>136.304</v>
          </cell>
          <cell r="S177">
            <v>162.596</v>
          </cell>
          <cell r="T177">
            <v>147.434</v>
          </cell>
          <cell r="U177">
            <v>90.075999999999993</v>
          </cell>
          <cell r="V177">
            <v>124.586</v>
          </cell>
          <cell r="W177">
            <v>80.64</v>
          </cell>
          <cell r="X177">
            <v>86.968000000000004</v>
          </cell>
          <cell r="Y177">
            <v>143.066</v>
          </cell>
          <cell r="Z177">
            <v>103.754</v>
          </cell>
          <cell r="AA177">
            <v>23.52</v>
          </cell>
          <cell r="AB177">
            <v>18.956</v>
          </cell>
          <cell r="AC177">
            <v>70.56</v>
          </cell>
          <cell r="AD177">
            <v>12.698</v>
          </cell>
          <cell r="AE177">
            <v>16.702000000000002</v>
          </cell>
          <cell r="AF177">
            <v>48.16</v>
          </cell>
          <cell r="AG177">
            <v>0</v>
          </cell>
          <cell r="AH177">
            <v>2443.056</v>
          </cell>
        </row>
        <row r="179">
          <cell r="A179" t="str">
            <v>Q</v>
          </cell>
          <cell r="B179" t="str">
            <v>COMMUNITY MOBILIZATION</v>
          </cell>
        </row>
        <row r="181">
          <cell r="B181">
            <v>17.010000000000002</v>
          </cell>
          <cell r="C181" t="str">
            <v>Community Mobilization</v>
          </cell>
          <cell r="D181">
            <v>2.3959999999999999</v>
          </cell>
          <cell r="E181">
            <v>3.1989999999999998</v>
          </cell>
          <cell r="F181">
            <v>2.2629999999999999</v>
          </cell>
          <cell r="G181">
            <v>3.8079999999999998</v>
          </cell>
          <cell r="H181">
            <v>5.266</v>
          </cell>
          <cell r="I181">
            <v>1.9159999999999999</v>
          </cell>
          <cell r="J181">
            <v>6.4740000000000002</v>
          </cell>
          <cell r="K181">
            <v>2.1520000000000001</v>
          </cell>
          <cell r="L181">
            <v>3.528</v>
          </cell>
          <cell r="M181">
            <v>2.597</v>
          </cell>
          <cell r="N181">
            <v>2.4119999999999999</v>
          </cell>
          <cell r="O181">
            <v>2.7439999999999998</v>
          </cell>
          <cell r="P181">
            <v>1.48</v>
          </cell>
          <cell r="Q181">
            <v>2.153</v>
          </cell>
          <cell r="R181">
            <v>3.496</v>
          </cell>
          <cell r="S181">
            <v>5.9050000000000002</v>
          </cell>
          <cell r="T181">
            <v>6.2</v>
          </cell>
          <cell r="U181">
            <v>3.3940000000000001</v>
          </cell>
          <cell r="V181">
            <v>3.7429999999999999</v>
          </cell>
          <cell r="W181">
            <v>4.62</v>
          </cell>
          <cell r="X181">
            <v>2.7970000000000002</v>
          </cell>
          <cell r="Y181">
            <v>6.7549999999999999</v>
          </cell>
          <cell r="Z181">
            <v>3.5289999999999999</v>
          </cell>
          <cell r="AA181">
            <v>0.74199999999999999</v>
          </cell>
          <cell r="AB181">
            <v>1.2250000000000001</v>
          </cell>
          <cell r="AC181">
            <v>0.75</v>
          </cell>
          <cell r="AD181">
            <v>0.18</v>
          </cell>
          <cell r="AE181">
            <v>0.186</v>
          </cell>
          <cell r="AF181">
            <v>0.40900000000000003</v>
          </cell>
          <cell r="AH181">
            <v>86.319000000000017</v>
          </cell>
        </row>
        <row r="183">
          <cell r="C183" t="str">
            <v>SUB TOTAL of Q</v>
          </cell>
          <cell r="D183">
            <v>2.3959999999999999</v>
          </cell>
          <cell r="E183">
            <v>3.1989999999999998</v>
          </cell>
          <cell r="F183">
            <v>2.2629999999999999</v>
          </cell>
          <cell r="G183">
            <v>3.8079999999999998</v>
          </cell>
          <cell r="H183">
            <v>5.266</v>
          </cell>
          <cell r="I183">
            <v>1.9159999999999999</v>
          </cell>
          <cell r="J183">
            <v>6.4740000000000002</v>
          </cell>
          <cell r="K183">
            <v>2.1520000000000001</v>
          </cell>
          <cell r="L183">
            <v>3.528</v>
          </cell>
          <cell r="M183">
            <v>2.597</v>
          </cell>
          <cell r="N183">
            <v>2.4119999999999999</v>
          </cell>
          <cell r="O183">
            <v>2.7439999999999998</v>
          </cell>
          <cell r="P183">
            <v>1.48</v>
          </cell>
          <cell r="Q183">
            <v>2.153</v>
          </cell>
          <cell r="R183">
            <v>3.496</v>
          </cell>
          <cell r="S183">
            <v>5.9050000000000002</v>
          </cell>
          <cell r="T183">
            <v>6.2</v>
          </cell>
          <cell r="U183">
            <v>3.3940000000000001</v>
          </cell>
          <cell r="V183">
            <v>3.7429999999999999</v>
          </cell>
          <cell r="W183">
            <v>4.62</v>
          </cell>
          <cell r="X183">
            <v>2.7970000000000002</v>
          </cell>
          <cell r="Y183">
            <v>6.7549999999999999</v>
          </cell>
          <cell r="Z183">
            <v>3.5289999999999999</v>
          </cell>
          <cell r="AA183">
            <v>0.74199999999999999</v>
          </cell>
          <cell r="AB183">
            <v>1.2250000000000001</v>
          </cell>
          <cell r="AC183">
            <v>0.75</v>
          </cell>
          <cell r="AD183">
            <v>0.18</v>
          </cell>
          <cell r="AE183">
            <v>0.186</v>
          </cell>
          <cell r="AF183">
            <v>0.40900000000000003</v>
          </cell>
          <cell r="AG183">
            <v>0</v>
          </cell>
          <cell r="AH183">
            <v>86.319000000000017</v>
          </cell>
        </row>
        <row r="185">
          <cell r="C185" t="str">
            <v>TOTAL OF A TO Q</v>
          </cell>
          <cell r="D185">
            <v>1099.627</v>
          </cell>
          <cell r="E185">
            <v>842.08900000000006</v>
          </cell>
          <cell r="F185">
            <v>941.16200000000003</v>
          </cell>
          <cell r="G185">
            <v>2355.7109999999998</v>
          </cell>
          <cell r="H185">
            <v>1520.749</v>
          </cell>
          <cell r="I185">
            <v>580.07700000000011</v>
          </cell>
          <cell r="J185">
            <v>1510.65</v>
          </cell>
          <cell r="K185">
            <v>944.34400000000005</v>
          </cell>
          <cell r="L185">
            <v>1108.45</v>
          </cell>
          <cell r="M185">
            <v>796.81599999999992</v>
          </cell>
          <cell r="N185">
            <v>1132.9180000000001</v>
          </cell>
          <cell r="O185">
            <v>1509.8339999999998</v>
          </cell>
          <cell r="P185">
            <v>686.06400000000008</v>
          </cell>
          <cell r="Q185">
            <v>637.97400000000016</v>
          </cell>
          <cell r="R185">
            <v>1158.0520000000001</v>
          </cell>
          <cell r="S185">
            <v>3853.3400000000011</v>
          </cell>
          <cell r="T185">
            <v>1391.2820000000002</v>
          </cell>
          <cell r="U185">
            <v>1021.146</v>
          </cell>
          <cell r="V185">
            <v>4118.6459999999997</v>
          </cell>
          <cell r="W185">
            <v>1782.1639999999995</v>
          </cell>
          <cell r="X185">
            <v>1094.126</v>
          </cell>
          <cell r="Y185">
            <v>2311.5469999999991</v>
          </cell>
          <cell r="Z185">
            <v>2549.3009999999999</v>
          </cell>
          <cell r="AA185">
            <v>301.58100000000002</v>
          </cell>
          <cell r="AB185">
            <v>344.048</v>
          </cell>
          <cell r="AC185">
            <v>606.88300000000004</v>
          </cell>
          <cell r="AD185">
            <v>144.05400000000003</v>
          </cell>
          <cell r="AE185">
            <v>113.88600000000001</v>
          </cell>
          <cell r="AF185">
            <v>277.911</v>
          </cell>
          <cell r="AG185">
            <v>0</v>
          </cell>
          <cell r="AH185">
            <v>36734.431999999993</v>
          </cell>
        </row>
      </sheetData>
      <sheetData sheetId="1" refreshError="1"/>
    </sheetDataSet>
  </externalBook>
</externalLink>
</file>

<file path=xl/externalLinks/externalLink45.xml><?xml version="1.0" encoding="utf-8"?>
<externalLink xmlns="http://schemas.openxmlformats.org/spreadsheetml/2006/main">
  <externalBook xmlns:r="http://schemas.openxmlformats.org/officeDocument/2006/relationships" r:id="rId1">
    <sheetNames>
      <sheetName val="districtwise awppb"/>
    </sheetNames>
    <sheetDataSet>
      <sheetData sheetId="0">
        <row r="1">
          <cell r="C1" t="str">
            <v xml:space="preserve">DISBURSEMENT REPORT </v>
          </cell>
        </row>
        <row r="3">
          <cell r="C3" t="str">
            <v xml:space="preserve">DISBURSEMENT DONE BY EACH DISTRICT &amp; MUNICIPAL CORPORATION AGAINST EACH GRANT HEAD </v>
          </cell>
        </row>
        <row r="5">
          <cell r="C5" t="str">
            <v xml:space="preserve">THE MONTH FROM July 2006   </v>
          </cell>
          <cell r="I5" t="str">
            <v>Rs. in lacs</v>
          </cell>
        </row>
        <row r="8">
          <cell r="B8" t="str">
            <v>CODES</v>
          </cell>
          <cell r="C8" t="str">
            <v>GRANT HEADS</v>
          </cell>
          <cell r="D8" t="str">
            <v>AHMEDABAD</v>
          </cell>
          <cell r="E8" t="str">
            <v>MEHSANA</v>
          </cell>
          <cell r="F8" t="str">
            <v>PATAN</v>
          </cell>
          <cell r="G8" t="str">
            <v>RAJKOT</v>
          </cell>
          <cell r="H8" t="str">
            <v>SURAT</v>
          </cell>
          <cell r="I8" t="str">
            <v>NAVSARI</v>
          </cell>
          <cell r="J8" t="str">
            <v>VADODARA</v>
          </cell>
          <cell r="K8" t="str">
            <v>ANAND</v>
          </cell>
          <cell r="L8" t="str">
            <v>KHEDA</v>
          </cell>
          <cell r="M8" t="str">
            <v>AMRELI</v>
          </cell>
          <cell r="N8" t="str">
            <v>VALSAD</v>
          </cell>
          <cell r="O8" t="str">
            <v>BHARUCH</v>
          </cell>
          <cell r="P8" t="str">
            <v>G`NAGAR</v>
          </cell>
          <cell r="Q8" t="str">
            <v>NARMADA</v>
          </cell>
          <cell r="R8" t="str">
            <v>BHAVNAGAR</v>
          </cell>
          <cell r="S8" t="str">
            <v>BANASKANTHA</v>
          </cell>
          <cell r="T8" t="str">
            <v>SABARKANTHA</v>
          </cell>
          <cell r="U8" t="str">
            <v>JAMNAGAR</v>
          </cell>
          <cell r="V8" t="str">
            <v>JUNAGADH</v>
          </cell>
          <cell r="W8" t="str">
            <v>KUTCH</v>
          </cell>
          <cell r="X8" t="str">
            <v>S'NAGAR</v>
          </cell>
          <cell r="Y8" t="str">
            <v>PANCHMAHAL</v>
          </cell>
          <cell r="Z8" t="str">
            <v>DAHOD</v>
          </cell>
          <cell r="AA8" t="str">
            <v>PORBANDAR</v>
          </cell>
          <cell r="AB8" t="str">
            <v>DANG</v>
          </cell>
          <cell r="AC8" t="str">
            <v>MC AHMEDABAD</v>
          </cell>
          <cell r="AD8" t="str">
            <v>MC RAJKOT</v>
          </cell>
          <cell r="AE8" t="str">
            <v>MC VADODARA</v>
          </cell>
          <cell r="AF8" t="str">
            <v>MC SURAT</v>
          </cell>
          <cell r="AG8" t="str">
            <v>S P O</v>
          </cell>
          <cell r="AH8" t="str">
            <v>TOTAL</v>
          </cell>
        </row>
        <row r="10">
          <cell r="D10">
            <v>1</v>
          </cell>
          <cell r="E10">
            <v>2</v>
          </cell>
          <cell r="F10">
            <v>3</v>
          </cell>
          <cell r="G10">
            <v>4</v>
          </cell>
          <cell r="H10">
            <v>5</v>
          </cell>
          <cell r="I10">
            <v>6</v>
          </cell>
          <cell r="J10">
            <v>7</v>
          </cell>
          <cell r="K10">
            <v>8</v>
          </cell>
          <cell r="L10">
            <v>9</v>
          </cell>
          <cell r="M10">
            <v>10</v>
          </cell>
          <cell r="N10">
            <v>11</v>
          </cell>
          <cell r="O10">
            <v>12</v>
          </cell>
          <cell r="P10">
            <v>13</v>
          </cell>
          <cell r="Q10">
            <v>14</v>
          </cell>
          <cell r="R10">
            <v>15</v>
          </cell>
          <cell r="S10">
            <v>16</v>
          </cell>
          <cell r="T10">
            <v>17</v>
          </cell>
          <cell r="U10">
            <v>18</v>
          </cell>
          <cell r="V10">
            <v>19</v>
          </cell>
          <cell r="W10">
            <v>20</v>
          </cell>
          <cell r="X10">
            <v>21</v>
          </cell>
          <cell r="Y10">
            <v>22</v>
          </cell>
          <cell r="Z10">
            <v>23</v>
          </cell>
          <cell r="AA10">
            <v>24</v>
          </cell>
          <cell r="AB10">
            <v>25</v>
          </cell>
          <cell r="AC10">
            <v>26</v>
          </cell>
          <cell r="AD10">
            <v>27</v>
          </cell>
          <cell r="AE10">
            <v>28</v>
          </cell>
          <cell r="AF10">
            <v>29</v>
          </cell>
          <cell r="AG10">
            <v>30</v>
          </cell>
        </row>
        <row r="12">
          <cell r="A12" t="str">
            <v>A</v>
          </cell>
          <cell r="B12" t="str">
            <v>NEW SCHOOL</v>
          </cell>
        </row>
        <row r="14">
          <cell r="B14">
            <v>0.01</v>
          </cell>
          <cell r="C14" t="str">
            <v>New Primary School</v>
          </cell>
          <cell r="AH14">
            <v>0</v>
          </cell>
        </row>
        <row r="15">
          <cell r="B15">
            <v>0.02</v>
          </cell>
          <cell r="C15" t="str">
            <v>New Upper Primary School</v>
          </cell>
          <cell r="AH15">
            <v>0</v>
          </cell>
        </row>
        <row r="17">
          <cell r="C17" t="str">
            <v>SUB TOTAL of A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</row>
        <row r="19">
          <cell r="A19" t="str">
            <v>B</v>
          </cell>
          <cell r="B19" t="str">
            <v>BLOCK RESOURCE CENTRE</v>
          </cell>
        </row>
        <row r="21">
          <cell r="B21">
            <v>1.01</v>
          </cell>
          <cell r="C21" t="str">
            <v>Salary for BRC</v>
          </cell>
          <cell r="D21">
            <v>11.88</v>
          </cell>
          <cell r="E21">
            <v>9.7200000000000006</v>
          </cell>
          <cell r="F21">
            <v>7.56</v>
          </cell>
          <cell r="G21">
            <v>15.12</v>
          </cell>
          <cell r="H21">
            <v>15.12</v>
          </cell>
          <cell r="I21">
            <v>5.4</v>
          </cell>
          <cell r="J21">
            <v>12.96</v>
          </cell>
          <cell r="K21">
            <v>8.64</v>
          </cell>
          <cell r="L21">
            <v>10.8</v>
          </cell>
          <cell r="M21">
            <v>11.88</v>
          </cell>
          <cell r="N21">
            <v>5.4</v>
          </cell>
          <cell r="O21">
            <v>8.64</v>
          </cell>
          <cell r="P21">
            <v>4.32</v>
          </cell>
          <cell r="Q21">
            <v>4.32</v>
          </cell>
          <cell r="R21">
            <v>11.88</v>
          </cell>
          <cell r="S21">
            <v>12.96</v>
          </cell>
          <cell r="T21">
            <v>14.04</v>
          </cell>
          <cell r="U21">
            <v>10.8</v>
          </cell>
          <cell r="V21">
            <v>15.12</v>
          </cell>
          <cell r="W21">
            <v>10.8</v>
          </cell>
          <cell r="X21">
            <v>5.4</v>
          </cell>
          <cell r="Y21">
            <v>11.88</v>
          </cell>
          <cell r="Z21">
            <v>7.56</v>
          </cell>
          <cell r="AA21">
            <v>3.24</v>
          </cell>
          <cell r="AH21">
            <v>235.44000000000003</v>
          </cell>
        </row>
        <row r="22">
          <cell r="B22">
            <v>1.02</v>
          </cell>
          <cell r="C22" t="str">
            <v>Salary of BRP</v>
          </cell>
          <cell r="AH22">
            <v>0</v>
          </cell>
        </row>
        <row r="23">
          <cell r="B23">
            <v>1.03</v>
          </cell>
          <cell r="C23" t="str">
            <v>Furniture for BRC</v>
          </cell>
          <cell r="AH23">
            <v>0</v>
          </cell>
        </row>
        <row r="24">
          <cell r="B24">
            <v>1.04</v>
          </cell>
          <cell r="C24" t="str">
            <v>Contingency Grant to BRC</v>
          </cell>
          <cell r="D24">
            <v>1.375</v>
          </cell>
          <cell r="E24">
            <v>1.125</v>
          </cell>
          <cell r="F24">
            <v>0.875</v>
          </cell>
          <cell r="G24">
            <v>1.75</v>
          </cell>
          <cell r="H24">
            <v>1.75</v>
          </cell>
          <cell r="I24">
            <v>0.625</v>
          </cell>
          <cell r="J24">
            <v>1.5</v>
          </cell>
          <cell r="K24">
            <v>1</v>
          </cell>
          <cell r="L24">
            <v>1.25</v>
          </cell>
          <cell r="M24">
            <v>1.375</v>
          </cell>
          <cell r="N24">
            <v>0.625</v>
          </cell>
          <cell r="O24">
            <v>1</v>
          </cell>
          <cell r="P24">
            <v>0.5</v>
          </cell>
          <cell r="Q24">
            <v>0.5</v>
          </cell>
          <cell r="R24">
            <v>1.375</v>
          </cell>
          <cell r="S24">
            <v>1.5</v>
          </cell>
          <cell r="T24">
            <v>1.625</v>
          </cell>
          <cell r="U24">
            <v>1.25</v>
          </cell>
          <cell r="V24">
            <v>1.75</v>
          </cell>
          <cell r="W24">
            <v>1.25</v>
          </cell>
          <cell r="X24">
            <v>1.25</v>
          </cell>
          <cell r="Y24">
            <v>1.375</v>
          </cell>
          <cell r="Z24">
            <v>0.875</v>
          </cell>
          <cell r="AA24">
            <v>0.375</v>
          </cell>
          <cell r="AB24">
            <v>0.125</v>
          </cell>
          <cell r="AH24">
            <v>28</v>
          </cell>
        </row>
        <row r="25">
          <cell r="B25">
            <v>1.05</v>
          </cell>
          <cell r="C25" t="str">
            <v>Meeting and Travel Allowances</v>
          </cell>
          <cell r="D25">
            <v>0.66</v>
          </cell>
          <cell r="E25">
            <v>0.54</v>
          </cell>
          <cell r="F25">
            <v>0.42</v>
          </cell>
          <cell r="G25">
            <v>0.84</v>
          </cell>
          <cell r="H25">
            <v>0.84</v>
          </cell>
          <cell r="I25">
            <v>0.3</v>
          </cell>
          <cell r="J25">
            <v>0.72</v>
          </cell>
          <cell r="K25">
            <v>0.48</v>
          </cell>
          <cell r="L25">
            <v>0.6</v>
          </cell>
          <cell r="M25">
            <v>0.66</v>
          </cell>
          <cell r="N25">
            <v>0.3</v>
          </cell>
          <cell r="O25">
            <v>0.48</v>
          </cell>
          <cell r="P25">
            <v>0.24</v>
          </cell>
          <cell r="Q25">
            <v>0.24</v>
          </cell>
          <cell r="R25">
            <v>0.66</v>
          </cell>
          <cell r="S25">
            <v>0.72</v>
          </cell>
          <cell r="T25">
            <v>0.78</v>
          </cell>
          <cell r="U25">
            <v>0.6</v>
          </cell>
          <cell r="V25">
            <v>0.84</v>
          </cell>
          <cell r="W25">
            <v>0.6</v>
          </cell>
          <cell r="X25">
            <v>0.6</v>
          </cell>
          <cell r="Y25">
            <v>0.66</v>
          </cell>
          <cell r="Z25">
            <v>0.42</v>
          </cell>
          <cell r="AA25">
            <v>0.18</v>
          </cell>
          <cell r="AB25">
            <v>0.06</v>
          </cell>
          <cell r="AH25">
            <v>13.439999999999998</v>
          </cell>
        </row>
        <row r="26">
          <cell r="B26">
            <v>1.06</v>
          </cell>
          <cell r="C26" t="str">
            <v>TLM Grant to BRC</v>
          </cell>
          <cell r="D26">
            <v>0.55000000000000004</v>
          </cell>
          <cell r="E26">
            <v>0.45</v>
          </cell>
          <cell r="F26">
            <v>0.35</v>
          </cell>
          <cell r="G26">
            <v>0.7</v>
          </cell>
          <cell r="H26">
            <v>0.7</v>
          </cell>
          <cell r="I26">
            <v>0.25</v>
          </cell>
          <cell r="J26">
            <v>0.6</v>
          </cell>
          <cell r="K26">
            <v>0.4</v>
          </cell>
          <cell r="L26">
            <v>0.5</v>
          </cell>
          <cell r="M26">
            <v>0.55000000000000004</v>
          </cell>
          <cell r="N26">
            <v>0.25</v>
          </cell>
          <cell r="O26">
            <v>0.4</v>
          </cell>
          <cell r="P26">
            <v>0.2</v>
          </cell>
          <cell r="Q26">
            <v>0.2</v>
          </cell>
          <cell r="R26">
            <v>0.55000000000000004</v>
          </cell>
          <cell r="S26">
            <v>0.6</v>
          </cell>
          <cell r="T26">
            <v>0.65</v>
          </cell>
          <cell r="U26">
            <v>0.5</v>
          </cell>
          <cell r="V26">
            <v>0.7</v>
          </cell>
          <cell r="W26">
            <v>0.5</v>
          </cell>
          <cell r="X26">
            <v>0.5</v>
          </cell>
          <cell r="Y26">
            <v>0.55000000000000004</v>
          </cell>
          <cell r="Z26">
            <v>0.35</v>
          </cell>
          <cell r="AA26">
            <v>0.15</v>
          </cell>
          <cell r="AB26">
            <v>0.05</v>
          </cell>
          <cell r="AH26">
            <v>11.200000000000001</v>
          </cell>
        </row>
        <row r="27">
          <cell r="B27">
            <v>1.07</v>
          </cell>
          <cell r="C27" t="str">
            <v>Others</v>
          </cell>
          <cell r="AH27">
            <v>0</v>
          </cell>
        </row>
        <row r="29">
          <cell r="C29" t="str">
            <v>SUB TOTAL of B</v>
          </cell>
          <cell r="D29">
            <v>14.465000000000002</v>
          </cell>
          <cell r="E29">
            <v>11.835000000000001</v>
          </cell>
          <cell r="F29">
            <v>9.2049999999999983</v>
          </cell>
          <cell r="G29">
            <v>18.409999999999997</v>
          </cell>
          <cell r="H29">
            <v>18.409999999999997</v>
          </cell>
          <cell r="I29">
            <v>6.5750000000000002</v>
          </cell>
          <cell r="J29">
            <v>15.780000000000001</v>
          </cell>
          <cell r="K29">
            <v>10.520000000000001</v>
          </cell>
          <cell r="L29">
            <v>13.15</v>
          </cell>
          <cell r="M29">
            <v>14.465000000000002</v>
          </cell>
          <cell r="N29">
            <v>6.5750000000000002</v>
          </cell>
          <cell r="O29">
            <v>10.520000000000001</v>
          </cell>
          <cell r="P29">
            <v>5.2600000000000007</v>
          </cell>
          <cell r="Q29">
            <v>5.2600000000000007</v>
          </cell>
          <cell r="R29">
            <v>14.465000000000002</v>
          </cell>
          <cell r="S29">
            <v>15.780000000000001</v>
          </cell>
          <cell r="T29">
            <v>17.094999999999999</v>
          </cell>
          <cell r="U29">
            <v>13.15</v>
          </cell>
          <cell r="V29">
            <v>18.409999999999997</v>
          </cell>
          <cell r="W29">
            <v>13.15</v>
          </cell>
          <cell r="X29">
            <v>7.75</v>
          </cell>
          <cell r="Y29">
            <v>14.465000000000002</v>
          </cell>
          <cell r="Z29">
            <v>9.2049999999999983</v>
          </cell>
          <cell r="AA29">
            <v>3.9450000000000003</v>
          </cell>
          <cell r="AB29">
            <v>0.23499999999999999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288.08000000000004</v>
          </cell>
        </row>
        <row r="31">
          <cell r="A31" t="str">
            <v>C</v>
          </cell>
          <cell r="B31" t="str">
            <v>CLUSTER RESOURCE CENTRE</v>
          </cell>
        </row>
        <row r="33">
          <cell r="B33">
            <v>2.0099999999999998</v>
          </cell>
          <cell r="C33" t="str">
            <v>Salary for CRC</v>
          </cell>
          <cell r="D33">
            <v>42</v>
          </cell>
          <cell r="E33">
            <v>28.8</v>
          </cell>
          <cell r="F33">
            <v>20.7</v>
          </cell>
          <cell r="G33">
            <v>44.7</v>
          </cell>
          <cell r="H33">
            <v>65.400000000000006</v>
          </cell>
          <cell r="I33">
            <v>25.2</v>
          </cell>
          <cell r="J33">
            <v>63</v>
          </cell>
          <cell r="K33">
            <v>37.5</v>
          </cell>
          <cell r="L33">
            <v>56.1</v>
          </cell>
          <cell r="M33">
            <v>36.299999999999997</v>
          </cell>
          <cell r="N33">
            <v>28.5</v>
          </cell>
          <cell r="O33">
            <v>30.6</v>
          </cell>
          <cell r="P33">
            <v>17.100000000000001</v>
          </cell>
          <cell r="Q33">
            <v>21</v>
          </cell>
          <cell r="R33">
            <v>3.9</v>
          </cell>
          <cell r="S33">
            <v>1.8</v>
          </cell>
          <cell r="T33">
            <v>6</v>
          </cell>
          <cell r="U33">
            <v>4.8</v>
          </cell>
          <cell r="V33">
            <v>14.4</v>
          </cell>
          <cell r="W33">
            <v>1.2</v>
          </cell>
          <cell r="X33">
            <v>3</v>
          </cell>
          <cell r="Y33">
            <v>6.6</v>
          </cell>
          <cell r="Z33">
            <v>9.3000000000000007</v>
          </cell>
          <cell r="AC33">
            <v>12.9</v>
          </cell>
          <cell r="AD33">
            <v>6.9</v>
          </cell>
          <cell r="AE33">
            <v>4.8</v>
          </cell>
          <cell r="AF33">
            <v>9.9</v>
          </cell>
          <cell r="AH33">
            <v>602.39999999999986</v>
          </cell>
        </row>
        <row r="34">
          <cell r="B34">
            <v>2.02</v>
          </cell>
          <cell r="C34" t="str">
            <v>Furniture for CRC</v>
          </cell>
          <cell r="AH34">
            <v>0</v>
          </cell>
        </row>
        <row r="35">
          <cell r="B35">
            <v>2.0299999999999998</v>
          </cell>
          <cell r="C35" t="str">
            <v>Contigency Grant for CRC</v>
          </cell>
          <cell r="D35">
            <v>3.5</v>
          </cell>
          <cell r="E35">
            <v>2.4</v>
          </cell>
          <cell r="F35">
            <v>1.7250000000000001</v>
          </cell>
          <cell r="G35">
            <v>3.7250000000000001</v>
          </cell>
          <cell r="H35">
            <v>5.4</v>
          </cell>
          <cell r="I35">
            <v>2.1</v>
          </cell>
          <cell r="J35">
            <v>5.25</v>
          </cell>
          <cell r="K35">
            <v>3.125</v>
          </cell>
          <cell r="L35">
            <v>4.6749999999999998</v>
          </cell>
          <cell r="M35">
            <v>3.0249999999999999</v>
          </cell>
          <cell r="N35">
            <v>2.5750000000000002</v>
          </cell>
          <cell r="O35">
            <v>2.5499999999999998</v>
          </cell>
          <cell r="P35">
            <v>1.425</v>
          </cell>
          <cell r="Q35">
            <v>1.75</v>
          </cell>
          <cell r="R35">
            <v>3.625</v>
          </cell>
          <cell r="S35">
            <v>5</v>
          </cell>
          <cell r="T35">
            <v>5.35</v>
          </cell>
          <cell r="U35">
            <v>3.6</v>
          </cell>
          <cell r="V35">
            <v>4.0999999999999996</v>
          </cell>
          <cell r="W35">
            <v>4.4000000000000004</v>
          </cell>
          <cell r="X35">
            <v>3.375</v>
          </cell>
          <cell r="Y35">
            <v>4.1500000000000004</v>
          </cell>
          <cell r="Z35">
            <v>2.3730000000000002</v>
          </cell>
          <cell r="AA35">
            <v>0.85</v>
          </cell>
          <cell r="AB35">
            <v>0.8</v>
          </cell>
          <cell r="AC35">
            <v>1.075</v>
          </cell>
          <cell r="AD35">
            <v>0.57499999999999996</v>
          </cell>
          <cell r="AE35">
            <v>0.4</v>
          </cell>
          <cell r="AF35">
            <v>0.82499999999999996</v>
          </cell>
          <cell r="AH35">
            <v>83.723000000000027</v>
          </cell>
        </row>
        <row r="36">
          <cell r="B36">
            <v>2.04</v>
          </cell>
          <cell r="C36" t="str">
            <v>Meeting and Travel Allowance</v>
          </cell>
          <cell r="D36">
            <v>3.36</v>
          </cell>
          <cell r="E36">
            <v>2.3039999999999998</v>
          </cell>
          <cell r="F36">
            <v>1.6560000000000001</v>
          </cell>
          <cell r="G36">
            <v>3.5760000000000001</v>
          </cell>
          <cell r="H36">
            <v>5.2320000000000002</v>
          </cell>
          <cell r="I36">
            <v>2.016</v>
          </cell>
          <cell r="J36">
            <v>5.04</v>
          </cell>
          <cell r="K36">
            <v>3</v>
          </cell>
          <cell r="L36">
            <v>4.4879999999999995</v>
          </cell>
          <cell r="M36">
            <v>2.9039999999999999</v>
          </cell>
          <cell r="N36">
            <v>2.472</v>
          </cell>
          <cell r="O36">
            <v>2.448</v>
          </cell>
          <cell r="P36">
            <v>1.3679999999999999</v>
          </cell>
          <cell r="Q36">
            <v>1.68</v>
          </cell>
          <cell r="R36">
            <v>3.48</v>
          </cell>
          <cell r="S36">
            <v>4.8</v>
          </cell>
          <cell r="T36">
            <v>5.1360000000000001</v>
          </cell>
          <cell r="U36">
            <v>3.456</v>
          </cell>
          <cell r="V36">
            <v>3.9359999999999999</v>
          </cell>
          <cell r="W36">
            <v>4.2240000000000002</v>
          </cell>
          <cell r="X36">
            <v>3.24</v>
          </cell>
          <cell r="Y36">
            <v>3.984</v>
          </cell>
          <cell r="Z36">
            <v>2.2799999999999998</v>
          </cell>
          <cell r="AA36">
            <v>0.81600000000000006</v>
          </cell>
          <cell r="AB36">
            <v>0.76800000000000002</v>
          </cell>
          <cell r="AC36">
            <v>1.032</v>
          </cell>
          <cell r="AD36">
            <v>0.55200000000000005</v>
          </cell>
          <cell r="AE36">
            <v>0.38400000000000001</v>
          </cell>
          <cell r="AF36">
            <v>0.79200000000000004</v>
          </cell>
          <cell r="AH36">
            <v>80.423999999999992</v>
          </cell>
        </row>
        <row r="37">
          <cell r="B37">
            <v>2.0499999999999998</v>
          </cell>
          <cell r="C37" t="str">
            <v>TLM Grant to CRC</v>
          </cell>
          <cell r="D37">
            <v>1.4</v>
          </cell>
          <cell r="E37">
            <v>0.96</v>
          </cell>
          <cell r="F37">
            <v>0.69</v>
          </cell>
          <cell r="G37">
            <v>1.49</v>
          </cell>
          <cell r="H37">
            <v>2.1800000000000002</v>
          </cell>
          <cell r="I37">
            <v>0.84</v>
          </cell>
          <cell r="J37">
            <v>2.1</v>
          </cell>
          <cell r="K37">
            <v>1.25</v>
          </cell>
          <cell r="L37">
            <v>1.87</v>
          </cell>
          <cell r="M37">
            <v>1.21</v>
          </cell>
          <cell r="N37">
            <v>1.03</v>
          </cell>
          <cell r="O37">
            <v>1.02</v>
          </cell>
          <cell r="P37">
            <v>0.56999999999999995</v>
          </cell>
          <cell r="Q37">
            <v>0.7</v>
          </cell>
          <cell r="R37">
            <v>1.45</v>
          </cell>
          <cell r="S37">
            <v>2</v>
          </cell>
          <cell r="T37">
            <v>2.14</v>
          </cell>
          <cell r="U37">
            <v>1.44</v>
          </cell>
          <cell r="V37">
            <v>1.64</v>
          </cell>
          <cell r="W37">
            <v>1.76</v>
          </cell>
          <cell r="X37">
            <v>1.35</v>
          </cell>
          <cell r="Y37">
            <v>1.66</v>
          </cell>
          <cell r="Z37">
            <v>0.95</v>
          </cell>
          <cell r="AA37">
            <v>0.34</v>
          </cell>
          <cell r="AB37">
            <v>0.32</v>
          </cell>
          <cell r="AC37">
            <v>0.43</v>
          </cell>
          <cell r="AD37">
            <v>0.23</v>
          </cell>
          <cell r="AE37">
            <v>0.16</v>
          </cell>
          <cell r="AF37">
            <v>0.33</v>
          </cell>
          <cell r="AH37">
            <v>33.51</v>
          </cell>
        </row>
        <row r="38">
          <cell r="B38">
            <v>2.06</v>
          </cell>
          <cell r="C38" t="str">
            <v>Others</v>
          </cell>
          <cell r="AH38">
            <v>0</v>
          </cell>
        </row>
        <row r="40">
          <cell r="C40" t="str">
            <v>SUB TOTAL of C</v>
          </cell>
          <cell r="D40">
            <v>50.26</v>
          </cell>
          <cell r="E40">
            <v>34.463999999999999</v>
          </cell>
          <cell r="F40">
            <v>24.771000000000001</v>
          </cell>
          <cell r="G40">
            <v>53.491000000000007</v>
          </cell>
          <cell r="H40">
            <v>78.212000000000018</v>
          </cell>
          <cell r="I40">
            <v>30.156000000000002</v>
          </cell>
          <cell r="J40">
            <v>75.39</v>
          </cell>
          <cell r="K40">
            <v>44.875</v>
          </cell>
          <cell r="L40">
            <v>67.13300000000001</v>
          </cell>
          <cell r="M40">
            <v>43.439</v>
          </cell>
          <cell r="N40">
            <v>34.576999999999998</v>
          </cell>
          <cell r="O40">
            <v>36.618000000000002</v>
          </cell>
          <cell r="P40">
            <v>20.463000000000001</v>
          </cell>
          <cell r="Q40">
            <v>25.13</v>
          </cell>
          <cell r="R40">
            <v>12.455</v>
          </cell>
          <cell r="S40">
            <v>13.6</v>
          </cell>
          <cell r="T40">
            <v>18.626000000000001</v>
          </cell>
          <cell r="U40">
            <v>13.295999999999999</v>
          </cell>
          <cell r="V40">
            <v>24.076000000000001</v>
          </cell>
          <cell r="W40">
            <v>11.584000000000001</v>
          </cell>
          <cell r="X40">
            <v>10.965</v>
          </cell>
          <cell r="Y40">
            <v>16.393999999999998</v>
          </cell>
          <cell r="Z40">
            <v>14.903</v>
          </cell>
          <cell r="AA40">
            <v>2.0059999999999998</v>
          </cell>
          <cell r="AB40">
            <v>1.8880000000000001</v>
          </cell>
          <cell r="AC40">
            <v>15.436999999999999</v>
          </cell>
          <cell r="AD40">
            <v>8.2570000000000014</v>
          </cell>
          <cell r="AE40">
            <v>5.7440000000000007</v>
          </cell>
          <cell r="AF40">
            <v>11.847</v>
          </cell>
          <cell r="AG40">
            <v>0</v>
          </cell>
          <cell r="AH40">
            <v>800.05700000000013</v>
          </cell>
        </row>
        <row r="42">
          <cell r="A42" t="str">
            <v>D</v>
          </cell>
          <cell r="B42" t="str">
            <v>CIVIL WORKS</v>
          </cell>
        </row>
        <row r="44">
          <cell r="B44">
            <v>3.01</v>
          </cell>
          <cell r="C44" t="str">
            <v>BRC Building</v>
          </cell>
          <cell r="D44">
            <v>20.03</v>
          </cell>
          <cell r="E44">
            <v>6</v>
          </cell>
          <cell r="F44">
            <v>12</v>
          </cell>
          <cell r="G44">
            <v>8.35</v>
          </cell>
          <cell r="H44">
            <v>18.14</v>
          </cell>
          <cell r="I44">
            <v>12</v>
          </cell>
          <cell r="J44">
            <v>24</v>
          </cell>
          <cell r="K44">
            <v>24</v>
          </cell>
          <cell r="L44">
            <v>27.04</v>
          </cell>
          <cell r="M44">
            <v>9.69</v>
          </cell>
          <cell r="N44">
            <v>6.3</v>
          </cell>
          <cell r="O44">
            <v>0.55000000000000004</v>
          </cell>
          <cell r="P44">
            <v>0.65</v>
          </cell>
          <cell r="Q44">
            <v>2.4</v>
          </cell>
          <cell r="S44">
            <v>18</v>
          </cell>
          <cell r="U44">
            <v>6</v>
          </cell>
          <cell r="V44">
            <v>21</v>
          </cell>
          <cell r="W44">
            <v>24</v>
          </cell>
          <cell r="Y44">
            <v>0.5</v>
          </cell>
          <cell r="Z44">
            <v>12</v>
          </cell>
          <cell r="AA44">
            <v>6</v>
          </cell>
          <cell r="AC44">
            <v>2.72</v>
          </cell>
          <cell r="AH44">
            <v>261.37000000000006</v>
          </cell>
        </row>
        <row r="45">
          <cell r="B45">
            <v>3.02</v>
          </cell>
          <cell r="C45" t="str">
            <v>CRC Building</v>
          </cell>
          <cell r="D45">
            <v>0.6</v>
          </cell>
          <cell r="E45">
            <v>3.9</v>
          </cell>
          <cell r="F45">
            <v>1.5</v>
          </cell>
          <cell r="G45">
            <v>1.59</v>
          </cell>
          <cell r="H45">
            <v>2.1</v>
          </cell>
          <cell r="I45">
            <v>3.59</v>
          </cell>
          <cell r="J45">
            <v>3</v>
          </cell>
          <cell r="K45">
            <v>1.5</v>
          </cell>
          <cell r="L45">
            <v>0.9</v>
          </cell>
          <cell r="N45">
            <v>0.59</v>
          </cell>
          <cell r="P45">
            <v>1.6</v>
          </cell>
          <cell r="Q45">
            <v>0.6</v>
          </cell>
          <cell r="S45">
            <v>1.5</v>
          </cell>
          <cell r="T45">
            <v>0.3</v>
          </cell>
          <cell r="V45">
            <v>1.97</v>
          </cell>
          <cell r="Y45">
            <v>1.5</v>
          </cell>
          <cell r="Z45">
            <v>0.25</v>
          </cell>
          <cell r="AA45">
            <v>0.6</v>
          </cell>
          <cell r="AD45">
            <v>4.21</v>
          </cell>
          <cell r="AE45">
            <v>0.6</v>
          </cell>
          <cell r="AH45">
            <v>32.400000000000006</v>
          </cell>
        </row>
        <row r="46">
          <cell r="B46">
            <v>3.03</v>
          </cell>
          <cell r="C46" t="str">
            <v>Primary School</v>
          </cell>
          <cell r="E46">
            <v>2.19</v>
          </cell>
          <cell r="N46">
            <v>15.75</v>
          </cell>
          <cell r="O46">
            <v>21</v>
          </cell>
          <cell r="S46">
            <v>125.11</v>
          </cell>
          <cell r="T46">
            <v>93.67</v>
          </cell>
          <cell r="U46">
            <v>2.4500000000000002</v>
          </cell>
          <cell r="W46">
            <v>212.1</v>
          </cell>
          <cell r="Y46">
            <v>30.84</v>
          </cell>
          <cell r="Z46">
            <v>41.12</v>
          </cell>
          <cell r="AH46">
            <v>544.2299999999999</v>
          </cell>
        </row>
        <row r="47">
          <cell r="B47">
            <v>3.04</v>
          </cell>
          <cell r="C47" t="str">
            <v>Upper Primary School</v>
          </cell>
          <cell r="AH47">
            <v>0</v>
          </cell>
        </row>
        <row r="48">
          <cell r="B48">
            <v>3.05</v>
          </cell>
          <cell r="C48" t="str">
            <v>Building Less (P)</v>
          </cell>
          <cell r="G48">
            <v>0.52</v>
          </cell>
          <cell r="L48">
            <v>1.67</v>
          </cell>
          <cell r="N48">
            <v>0.49</v>
          </cell>
          <cell r="AH48">
            <v>2.6799999999999997</v>
          </cell>
        </row>
        <row r="49">
          <cell r="B49">
            <v>3.06</v>
          </cell>
          <cell r="C49" t="str">
            <v>Building Less (UP)</v>
          </cell>
          <cell r="AH49">
            <v>0</v>
          </cell>
        </row>
        <row r="50">
          <cell r="B50">
            <v>3.07</v>
          </cell>
          <cell r="C50" t="str">
            <v>Additional Class Room</v>
          </cell>
          <cell r="D50">
            <v>130.36000000000001</v>
          </cell>
          <cell r="E50">
            <v>262.93</v>
          </cell>
          <cell r="F50">
            <v>164.65</v>
          </cell>
          <cell r="G50">
            <v>1394.14</v>
          </cell>
          <cell r="H50">
            <v>118.93</v>
          </cell>
          <cell r="I50">
            <v>120.34</v>
          </cell>
          <cell r="J50">
            <v>292.76</v>
          </cell>
          <cell r="K50">
            <v>130.08000000000001</v>
          </cell>
          <cell r="L50">
            <v>192.01</v>
          </cell>
          <cell r="M50">
            <v>157.08000000000001</v>
          </cell>
          <cell r="N50">
            <v>452.17</v>
          </cell>
          <cell r="O50">
            <v>436.08</v>
          </cell>
          <cell r="P50">
            <v>85.87</v>
          </cell>
          <cell r="Q50">
            <v>191.85</v>
          </cell>
          <cell r="R50">
            <v>202.43</v>
          </cell>
          <cell r="S50">
            <v>2033.42</v>
          </cell>
          <cell r="T50">
            <v>199.47</v>
          </cell>
          <cell r="U50">
            <v>256.85000000000002</v>
          </cell>
          <cell r="V50">
            <v>2396.2399999999998</v>
          </cell>
          <cell r="W50">
            <v>801</v>
          </cell>
          <cell r="X50">
            <v>163.52000000000001</v>
          </cell>
          <cell r="Y50">
            <v>1292.04</v>
          </cell>
          <cell r="Z50">
            <v>1166.6500000000001</v>
          </cell>
          <cell r="AA50">
            <v>46.06</v>
          </cell>
          <cell r="AB50">
            <v>120.3</v>
          </cell>
          <cell r="AC50">
            <v>142.78</v>
          </cell>
          <cell r="AD50">
            <v>43.01</v>
          </cell>
          <cell r="AE50">
            <v>45.4</v>
          </cell>
          <cell r="AH50">
            <v>13038.42</v>
          </cell>
        </row>
        <row r="51">
          <cell r="B51">
            <v>3.08</v>
          </cell>
          <cell r="C51" t="str">
            <v>Additional Class Room (Multilevel Framed Structure)</v>
          </cell>
          <cell r="D51">
            <v>182.16</v>
          </cell>
          <cell r="F51">
            <v>139</v>
          </cell>
          <cell r="G51">
            <v>294.5</v>
          </cell>
          <cell r="H51">
            <v>97.34</v>
          </cell>
          <cell r="I51">
            <v>56.52</v>
          </cell>
          <cell r="J51">
            <v>191.16</v>
          </cell>
          <cell r="K51">
            <v>173.25</v>
          </cell>
          <cell r="L51">
            <v>159.5</v>
          </cell>
          <cell r="M51">
            <v>91</v>
          </cell>
          <cell r="N51">
            <v>41.76</v>
          </cell>
          <cell r="O51">
            <v>42.64</v>
          </cell>
          <cell r="P51">
            <v>127.2</v>
          </cell>
          <cell r="Q51">
            <v>81</v>
          </cell>
          <cell r="R51">
            <v>176.58</v>
          </cell>
          <cell r="S51">
            <v>616</v>
          </cell>
          <cell r="T51">
            <v>154.84</v>
          </cell>
          <cell r="U51">
            <v>69</v>
          </cell>
          <cell r="V51">
            <v>919.8</v>
          </cell>
          <cell r="X51">
            <v>184.25</v>
          </cell>
          <cell r="Y51">
            <v>161.5</v>
          </cell>
          <cell r="Z51">
            <v>490.96</v>
          </cell>
          <cell r="AA51">
            <v>35.04</v>
          </cell>
          <cell r="AD51">
            <v>12.44</v>
          </cell>
          <cell r="AH51">
            <v>4497.4399999999996</v>
          </cell>
        </row>
        <row r="52">
          <cell r="B52">
            <v>3.09</v>
          </cell>
          <cell r="C52" t="str">
            <v>Additional Class Room (Pile foundation)</v>
          </cell>
          <cell r="D52">
            <v>34.200000000000003</v>
          </cell>
          <cell r="H52">
            <v>133.28</v>
          </cell>
          <cell r="O52">
            <v>483.84</v>
          </cell>
          <cell r="AH52">
            <v>651.31999999999994</v>
          </cell>
        </row>
        <row r="53">
          <cell r="B53">
            <v>3.1</v>
          </cell>
          <cell r="C53" t="str">
            <v>Head Masters Room</v>
          </cell>
          <cell r="L53">
            <v>0.26</v>
          </cell>
          <cell r="AH53">
            <v>0.26</v>
          </cell>
        </row>
        <row r="54">
          <cell r="B54">
            <v>3.11</v>
          </cell>
          <cell r="C54" t="str">
            <v>Toilets / Urinals</v>
          </cell>
          <cell r="I54">
            <v>0.62</v>
          </cell>
          <cell r="Q54">
            <v>0.05</v>
          </cell>
          <cell r="AA54">
            <v>0.4</v>
          </cell>
          <cell r="AC54">
            <v>2.13</v>
          </cell>
          <cell r="AD54">
            <v>0.86</v>
          </cell>
          <cell r="AE54">
            <v>0.84</v>
          </cell>
          <cell r="AH54">
            <v>4.9000000000000004</v>
          </cell>
        </row>
        <row r="55">
          <cell r="B55">
            <v>3.12</v>
          </cell>
          <cell r="C55" t="str">
            <v>Drinking Water Facility</v>
          </cell>
          <cell r="AC55">
            <v>1.28</v>
          </cell>
          <cell r="AD55">
            <v>0.38</v>
          </cell>
          <cell r="AH55">
            <v>1.6600000000000001</v>
          </cell>
        </row>
        <row r="56">
          <cell r="B56">
            <v>3.13</v>
          </cell>
          <cell r="C56" t="str">
            <v>Boundry Wall</v>
          </cell>
          <cell r="I56">
            <v>3.99</v>
          </cell>
          <cell r="V56">
            <v>0.55000000000000004</v>
          </cell>
          <cell r="AA56">
            <v>0.38</v>
          </cell>
          <cell r="AC56">
            <v>0.8</v>
          </cell>
          <cell r="AH56">
            <v>5.72</v>
          </cell>
        </row>
        <row r="57">
          <cell r="B57">
            <v>3.14</v>
          </cell>
          <cell r="C57" t="str">
            <v>Separation Wall</v>
          </cell>
          <cell r="AH57">
            <v>0</v>
          </cell>
        </row>
        <row r="58">
          <cell r="B58">
            <v>3.15</v>
          </cell>
          <cell r="C58" t="str">
            <v>Electrification</v>
          </cell>
          <cell r="AH58">
            <v>0</v>
          </cell>
        </row>
        <row r="59">
          <cell r="B59">
            <v>3.16</v>
          </cell>
          <cell r="C59" t="str">
            <v>Child Friendly</v>
          </cell>
          <cell r="N59">
            <v>1.2</v>
          </cell>
          <cell r="O59">
            <v>1.6</v>
          </cell>
          <cell r="S59">
            <v>10</v>
          </cell>
          <cell r="T59">
            <v>7.6</v>
          </cell>
          <cell r="Y59">
            <v>2.4</v>
          </cell>
          <cell r="Z59">
            <v>3.2</v>
          </cell>
          <cell r="AH59">
            <v>25.999999999999996</v>
          </cell>
        </row>
        <row r="60">
          <cell r="B60">
            <v>3.17</v>
          </cell>
          <cell r="C60" t="str">
            <v>Rain Water Harvesting</v>
          </cell>
          <cell r="D60">
            <v>8.24</v>
          </cell>
          <cell r="E60">
            <v>9.27</v>
          </cell>
          <cell r="F60">
            <v>2</v>
          </cell>
          <cell r="G60">
            <v>10.3</v>
          </cell>
          <cell r="H60">
            <v>3.09</v>
          </cell>
          <cell r="I60">
            <v>3</v>
          </cell>
          <cell r="J60">
            <v>10</v>
          </cell>
          <cell r="M60">
            <v>10.3</v>
          </cell>
          <cell r="N60">
            <v>25</v>
          </cell>
          <cell r="O60">
            <v>7.21</v>
          </cell>
          <cell r="P60">
            <v>10.3</v>
          </cell>
          <cell r="Q60">
            <v>6.18</v>
          </cell>
          <cell r="R60">
            <v>10.3</v>
          </cell>
          <cell r="S60">
            <v>5.15</v>
          </cell>
          <cell r="T60">
            <v>3.09</v>
          </cell>
          <cell r="V60">
            <v>14.42</v>
          </cell>
          <cell r="W60">
            <v>14</v>
          </cell>
          <cell r="X60">
            <v>10.3</v>
          </cell>
          <cell r="Y60">
            <v>11.33</v>
          </cell>
          <cell r="Z60">
            <v>18.54</v>
          </cell>
          <cell r="AA60">
            <v>10.3</v>
          </cell>
          <cell r="AB60">
            <v>0.2</v>
          </cell>
          <cell r="AC60">
            <v>0.62</v>
          </cell>
          <cell r="AH60">
            <v>203.14000000000001</v>
          </cell>
        </row>
        <row r="61">
          <cell r="B61">
            <v>3.18</v>
          </cell>
          <cell r="C61" t="str">
            <v>Others MDM Kitchen Shed</v>
          </cell>
          <cell r="AD61">
            <v>0.26</v>
          </cell>
          <cell r="AH61">
            <v>0.26</v>
          </cell>
        </row>
        <row r="63">
          <cell r="C63" t="str">
            <v>SUB TOTAL of D</v>
          </cell>
          <cell r="D63">
            <v>375.59</v>
          </cell>
          <cell r="E63">
            <v>284.28999999999996</v>
          </cell>
          <cell r="F63">
            <v>319.14999999999998</v>
          </cell>
          <cell r="G63">
            <v>1709.4</v>
          </cell>
          <cell r="H63">
            <v>372.88</v>
          </cell>
          <cell r="I63">
            <v>200.06000000000003</v>
          </cell>
          <cell r="J63">
            <v>520.91999999999996</v>
          </cell>
          <cell r="K63">
            <v>328.83000000000004</v>
          </cell>
          <cell r="L63">
            <v>381.38</v>
          </cell>
          <cell r="M63">
            <v>268.07</v>
          </cell>
          <cell r="N63">
            <v>543.2600000000001</v>
          </cell>
          <cell r="O63">
            <v>992.92</v>
          </cell>
          <cell r="P63">
            <v>225.62</v>
          </cell>
          <cell r="Q63">
            <v>282.08000000000004</v>
          </cell>
          <cell r="R63">
            <v>389.31</v>
          </cell>
          <cell r="S63">
            <v>2809.1800000000003</v>
          </cell>
          <cell r="T63">
            <v>458.96999999999997</v>
          </cell>
          <cell r="U63">
            <v>334.3</v>
          </cell>
          <cell r="V63">
            <v>3353.9799999999996</v>
          </cell>
          <cell r="W63">
            <v>1051.0999999999999</v>
          </cell>
          <cell r="X63">
            <v>358.07</v>
          </cell>
          <cell r="Y63">
            <v>1500.11</v>
          </cell>
          <cell r="Z63">
            <v>1732.72</v>
          </cell>
          <cell r="AA63">
            <v>98.78</v>
          </cell>
          <cell r="AB63">
            <v>120.5</v>
          </cell>
          <cell r="AC63">
            <v>150.33000000000001</v>
          </cell>
          <cell r="AD63">
            <v>61.16</v>
          </cell>
          <cell r="AE63">
            <v>46.84</v>
          </cell>
          <cell r="AF63">
            <v>0</v>
          </cell>
          <cell r="AG63">
            <v>0</v>
          </cell>
          <cell r="AH63">
            <v>19269.8</v>
          </cell>
        </row>
        <row r="66">
          <cell r="A66" t="str">
            <v>E</v>
          </cell>
          <cell r="B66" t="str">
            <v>INTERVENTIONS FOR OUT OF SCHOOL CHILDREN</v>
          </cell>
        </row>
        <row r="68">
          <cell r="B68">
            <v>4.01</v>
          </cell>
          <cell r="C68" t="str">
            <v>Back to School - Continue Scheme</v>
          </cell>
          <cell r="D68">
            <v>60.442999999999998</v>
          </cell>
          <cell r="E68">
            <v>34.637</v>
          </cell>
          <cell r="F68">
            <v>69.272999999999996</v>
          </cell>
          <cell r="G68">
            <v>22.646000000000001</v>
          </cell>
          <cell r="H68">
            <v>68.039000000000001</v>
          </cell>
          <cell r="I68">
            <v>5.7709999999999999</v>
          </cell>
          <cell r="J68">
            <v>96.22</v>
          </cell>
          <cell r="K68">
            <v>60.35</v>
          </cell>
          <cell r="L68">
            <v>28.02</v>
          </cell>
          <cell r="M68">
            <v>27.927</v>
          </cell>
          <cell r="N68">
            <v>46.99</v>
          </cell>
          <cell r="O68">
            <v>39.631</v>
          </cell>
          <cell r="P68">
            <v>14.441000000000001</v>
          </cell>
          <cell r="Q68">
            <v>13.199</v>
          </cell>
          <cell r="R68">
            <v>52.5</v>
          </cell>
          <cell r="S68">
            <v>48.671999999999997</v>
          </cell>
          <cell r="T68">
            <v>82.286000000000001</v>
          </cell>
          <cell r="U68">
            <v>28.678999999999998</v>
          </cell>
          <cell r="V68">
            <v>18.885999999999999</v>
          </cell>
          <cell r="W68">
            <v>10.071999999999999</v>
          </cell>
          <cell r="X68">
            <v>40.094999999999999</v>
          </cell>
          <cell r="Y68">
            <v>17.507999999999999</v>
          </cell>
          <cell r="Z68">
            <v>83.561999999999998</v>
          </cell>
          <cell r="AA68">
            <v>10.571</v>
          </cell>
          <cell r="AB68">
            <v>14.297000000000001</v>
          </cell>
          <cell r="AC68">
            <v>70.608000000000004</v>
          </cell>
          <cell r="AD68">
            <v>16.324999999999999</v>
          </cell>
          <cell r="AE68">
            <v>4.1150000000000002</v>
          </cell>
          <cell r="AF68">
            <v>26.972000000000001</v>
          </cell>
          <cell r="AH68">
            <v>1112.7350000000001</v>
          </cell>
        </row>
        <row r="69">
          <cell r="B69">
            <v>4.0199999999999996</v>
          </cell>
          <cell r="C69" t="str">
            <v>Back to School Camp - New</v>
          </cell>
          <cell r="D69">
            <v>88.793000000000006</v>
          </cell>
          <cell r="E69">
            <v>56.673999999999999</v>
          </cell>
          <cell r="F69">
            <v>133.88999999999999</v>
          </cell>
          <cell r="G69">
            <v>35.828000000000003</v>
          </cell>
          <cell r="H69">
            <v>140.48099999999999</v>
          </cell>
          <cell r="I69">
            <v>34.121000000000002</v>
          </cell>
          <cell r="J69">
            <v>179.53700000000001</v>
          </cell>
          <cell r="K69">
            <v>66.433999999999997</v>
          </cell>
          <cell r="L69">
            <v>47.844000000000001</v>
          </cell>
          <cell r="M69">
            <v>58.405999999999999</v>
          </cell>
          <cell r="N69">
            <v>50.851999999999997</v>
          </cell>
          <cell r="O69">
            <v>49.999000000000002</v>
          </cell>
          <cell r="P69">
            <v>31.459</v>
          </cell>
          <cell r="Q69">
            <v>38.49</v>
          </cell>
          <cell r="R69">
            <v>65.293000000000006</v>
          </cell>
          <cell r="S69">
            <v>200.48500000000001</v>
          </cell>
          <cell r="T69">
            <v>48.857999999999997</v>
          </cell>
          <cell r="U69">
            <v>109.977</v>
          </cell>
          <cell r="V69">
            <v>105.50700000000001</v>
          </cell>
          <cell r="W69">
            <v>212.47499999999999</v>
          </cell>
          <cell r="X69">
            <v>105.85299999999999</v>
          </cell>
          <cell r="Y69">
            <v>115.42700000000001</v>
          </cell>
          <cell r="Z69">
            <v>166.67599999999999</v>
          </cell>
          <cell r="AA69">
            <v>13.275</v>
          </cell>
          <cell r="AB69">
            <v>21.335999999999999</v>
          </cell>
          <cell r="AC69">
            <v>132.107</v>
          </cell>
          <cell r="AD69">
            <v>20.305</v>
          </cell>
          <cell r="AE69">
            <v>7.343</v>
          </cell>
          <cell r="AF69">
            <v>103.056</v>
          </cell>
          <cell r="AH69">
            <v>2440.7809999999995</v>
          </cell>
        </row>
        <row r="70">
          <cell r="B70">
            <v>4.03</v>
          </cell>
          <cell r="C70" t="str">
            <v>Bridge Course</v>
          </cell>
          <cell r="AH70">
            <v>0</v>
          </cell>
        </row>
        <row r="71">
          <cell r="B71">
            <v>4.04</v>
          </cell>
          <cell r="C71" t="str">
            <v>Others</v>
          </cell>
          <cell r="AH71">
            <v>0</v>
          </cell>
        </row>
        <row r="73">
          <cell r="C73" t="str">
            <v>SUB TOTAL of E</v>
          </cell>
          <cell r="D73">
            <v>149.23599999999999</v>
          </cell>
          <cell r="E73">
            <v>91.311000000000007</v>
          </cell>
          <cell r="F73">
            <v>203.16299999999998</v>
          </cell>
          <cell r="G73">
            <v>58.474000000000004</v>
          </cell>
          <cell r="H73">
            <v>208.51999999999998</v>
          </cell>
          <cell r="I73">
            <v>39.892000000000003</v>
          </cell>
          <cell r="J73">
            <v>275.75700000000001</v>
          </cell>
          <cell r="K73">
            <v>126.78399999999999</v>
          </cell>
          <cell r="L73">
            <v>75.864000000000004</v>
          </cell>
          <cell r="M73">
            <v>86.332999999999998</v>
          </cell>
          <cell r="N73">
            <v>97.841999999999999</v>
          </cell>
          <cell r="O73">
            <v>89.63</v>
          </cell>
          <cell r="P73">
            <v>45.9</v>
          </cell>
          <cell r="Q73">
            <v>51.689</v>
          </cell>
          <cell r="R73">
            <v>117.79300000000001</v>
          </cell>
          <cell r="S73">
            <v>249.15700000000001</v>
          </cell>
          <cell r="T73">
            <v>131.14400000000001</v>
          </cell>
          <cell r="U73">
            <v>138.65600000000001</v>
          </cell>
          <cell r="V73">
            <v>124.393</v>
          </cell>
          <cell r="W73">
            <v>222.547</v>
          </cell>
          <cell r="X73">
            <v>145.94799999999998</v>
          </cell>
          <cell r="Y73">
            <v>132.935</v>
          </cell>
          <cell r="Z73">
            <v>250.238</v>
          </cell>
          <cell r="AA73">
            <v>23.846</v>
          </cell>
          <cell r="AB73">
            <v>35.632999999999996</v>
          </cell>
          <cell r="AC73">
            <v>202.715</v>
          </cell>
          <cell r="AD73">
            <v>36.629999999999995</v>
          </cell>
          <cell r="AE73">
            <v>11.458</v>
          </cell>
          <cell r="AF73">
            <v>130.02799999999999</v>
          </cell>
          <cell r="AG73">
            <v>0</v>
          </cell>
          <cell r="AH73">
            <v>3553.5159999999996</v>
          </cell>
        </row>
        <row r="75">
          <cell r="A75" t="str">
            <v>F</v>
          </cell>
          <cell r="B75" t="str">
            <v>FREE TEXT BOOK</v>
          </cell>
        </row>
        <row r="77">
          <cell r="B77">
            <v>5.0199999999999996</v>
          </cell>
          <cell r="C77" t="str">
            <v>Free Text Book (UP)</v>
          </cell>
          <cell r="D77">
            <v>19.373999999999999</v>
          </cell>
          <cell r="E77">
            <v>17.25</v>
          </cell>
          <cell r="F77">
            <v>32.503999999999998</v>
          </cell>
          <cell r="G77">
            <v>24.097999999999999</v>
          </cell>
          <cell r="H77">
            <v>59.134999999999998</v>
          </cell>
          <cell r="I77">
            <v>19.898</v>
          </cell>
          <cell r="J77">
            <v>34.409999999999997</v>
          </cell>
          <cell r="K77">
            <v>22.763999999999999</v>
          </cell>
          <cell r="L77">
            <v>21.456</v>
          </cell>
          <cell r="M77">
            <v>11.817</v>
          </cell>
          <cell r="N77">
            <v>24.645</v>
          </cell>
          <cell r="O77">
            <v>20.763000000000002</v>
          </cell>
          <cell r="P77">
            <v>17.917999999999999</v>
          </cell>
          <cell r="Q77">
            <v>13.326000000000001</v>
          </cell>
          <cell r="R77">
            <v>32.018999999999998</v>
          </cell>
          <cell r="S77">
            <v>25.949000000000002</v>
          </cell>
          <cell r="T77">
            <v>30.33</v>
          </cell>
          <cell r="U77">
            <v>37.631</v>
          </cell>
          <cell r="V77">
            <v>71.91</v>
          </cell>
          <cell r="W77">
            <v>21.311</v>
          </cell>
          <cell r="X77">
            <v>13.56</v>
          </cell>
          <cell r="Y77">
            <v>38.115000000000002</v>
          </cell>
          <cell r="Z77">
            <v>29.54</v>
          </cell>
          <cell r="AA77">
            <v>10.5</v>
          </cell>
          <cell r="AB77">
            <v>3.5659999999999998</v>
          </cell>
          <cell r="AC77">
            <v>51.75</v>
          </cell>
          <cell r="AF77">
            <v>22.634</v>
          </cell>
          <cell r="AH77">
            <v>728.17299999999989</v>
          </cell>
        </row>
        <row r="79">
          <cell r="C79" t="str">
            <v>SUB TOTAL of F</v>
          </cell>
          <cell r="D79">
            <v>19.373999999999999</v>
          </cell>
          <cell r="E79">
            <v>17.25</v>
          </cell>
          <cell r="F79">
            <v>32.503999999999998</v>
          </cell>
          <cell r="G79">
            <v>24.097999999999999</v>
          </cell>
          <cell r="H79">
            <v>59.134999999999998</v>
          </cell>
          <cell r="I79">
            <v>19.898</v>
          </cell>
          <cell r="J79">
            <v>34.409999999999997</v>
          </cell>
          <cell r="K79">
            <v>22.763999999999999</v>
          </cell>
          <cell r="L79">
            <v>21.456</v>
          </cell>
          <cell r="M79">
            <v>11.817</v>
          </cell>
          <cell r="N79">
            <v>24.645</v>
          </cell>
          <cell r="O79">
            <v>20.763000000000002</v>
          </cell>
          <cell r="P79">
            <v>17.917999999999999</v>
          </cell>
          <cell r="Q79">
            <v>13.326000000000001</v>
          </cell>
          <cell r="R79">
            <v>32.018999999999998</v>
          </cell>
          <cell r="S79">
            <v>25.949000000000002</v>
          </cell>
          <cell r="T79">
            <v>30.33</v>
          </cell>
          <cell r="U79">
            <v>37.631</v>
          </cell>
          <cell r="V79">
            <v>71.91</v>
          </cell>
          <cell r="W79">
            <v>21.311</v>
          </cell>
          <cell r="X79">
            <v>13.56</v>
          </cell>
          <cell r="Y79">
            <v>38.115000000000002</v>
          </cell>
          <cell r="Z79">
            <v>29.54</v>
          </cell>
          <cell r="AA79">
            <v>10.5</v>
          </cell>
          <cell r="AB79">
            <v>3.5659999999999998</v>
          </cell>
          <cell r="AC79">
            <v>51.75</v>
          </cell>
          <cell r="AD79">
            <v>0</v>
          </cell>
          <cell r="AE79">
            <v>0</v>
          </cell>
          <cell r="AF79">
            <v>22.634</v>
          </cell>
          <cell r="AG79">
            <v>0</v>
          </cell>
          <cell r="AH79">
            <v>728.17299999999989</v>
          </cell>
        </row>
        <row r="81">
          <cell r="A81" t="str">
            <v>G</v>
          </cell>
          <cell r="B81" t="str">
            <v>INNOVATIVE ACTIVITITES</v>
          </cell>
        </row>
        <row r="83">
          <cell r="B83">
            <v>6.01</v>
          </cell>
          <cell r="C83" t="str">
            <v>ECCE</v>
          </cell>
          <cell r="D83">
            <v>15</v>
          </cell>
          <cell r="E83">
            <v>15</v>
          </cell>
          <cell r="F83">
            <v>15</v>
          </cell>
          <cell r="G83">
            <v>15</v>
          </cell>
          <cell r="H83">
            <v>15</v>
          </cell>
          <cell r="I83">
            <v>15</v>
          </cell>
          <cell r="J83">
            <v>15</v>
          </cell>
          <cell r="K83">
            <v>15</v>
          </cell>
          <cell r="L83">
            <v>15</v>
          </cell>
          <cell r="M83">
            <v>15</v>
          </cell>
          <cell r="N83">
            <v>15</v>
          </cell>
          <cell r="O83">
            <v>15</v>
          </cell>
          <cell r="P83">
            <v>15</v>
          </cell>
          <cell r="Q83">
            <v>15</v>
          </cell>
          <cell r="R83">
            <v>15</v>
          </cell>
          <cell r="S83">
            <v>15</v>
          </cell>
          <cell r="T83">
            <v>15</v>
          </cell>
          <cell r="U83">
            <v>15</v>
          </cell>
          <cell r="V83">
            <v>15</v>
          </cell>
          <cell r="W83">
            <v>15</v>
          </cell>
          <cell r="X83">
            <v>15</v>
          </cell>
          <cell r="Y83">
            <v>15</v>
          </cell>
          <cell r="Z83">
            <v>15</v>
          </cell>
          <cell r="AA83">
            <v>15</v>
          </cell>
          <cell r="AB83">
            <v>15</v>
          </cell>
          <cell r="AH83">
            <v>375</v>
          </cell>
        </row>
        <row r="84">
          <cell r="B84">
            <v>6.02</v>
          </cell>
          <cell r="C84" t="str">
            <v>Girls Education</v>
          </cell>
          <cell r="D84">
            <v>15</v>
          </cell>
          <cell r="E84">
            <v>15</v>
          </cell>
          <cell r="F84">
            <v>15</v>
          </cell>
          <cell r="G84">
            <v>15</v>
          </cell>
          <cell r="H84">
            <v>15</v>
          </cell>
          <cell r="I84">
            <v>15</v>
          </cell>
          <cell r="J84">
            <v>15</v>
          </cell>
          <cell r="K84">
            <v>15</v>
          </cell>
          <cell r="L84">
            <v>15</v>
          </cell>
          <cell r="M84">
            <v>15</v>
          </cell>
          <cell r="N84">
            <v>15</v>
          </cell>
          <cell r="O84">
            <v>15</v>
          </cell>
          <cell r="P84">
            <v>15</v>
          </cell>
          <cell r="Q84">
            <v>15</v>
          </cell>
          <cell r="R84">
            <v>15</v>
          </cell>
          <cell r="S84">
            <v>15</v>
          </cell>
          <cell r="T84">
            <v>15</v>
          </cell>
          <cell r="U84">
            <v>15</v>
          </cell>
          <cell r="V84">
            <v>15</v>
          </cell>
          <cell r="W84">
            <v>15</v>
          </cell>
          <cell r="X84">
            <v>15</v>
          </cell>
          <cell r="Y84">
            <v>15</v>
          </cell>
          <cell r="Z84">
            <v>15</v>
          </cell>
          <cell r="AA84">
            <v>15</v>
          </cell>
          <cell r="AB84">
            <v>15</v>
          </cell>
          <cell r="AH84">
            <v>375</v>
          </cell>
        </row>
        <row r="85">
          <cell r="B85">
            <v>6.03</v>
          </cell>
          <cell r="C85" t="str">
            <v>SC/ST</v>
          </cell>
          <cell r="D85">
            <v>5</v>
          </cell>
          <cell r="E85">
            <v>5</v>
          </cell>
          <cell r="F85">
            <v>5</v>
          </cell>
          <cell r="G85">
            <v>5</v>
          </cell>
          <cell r="H85">
            <v>5</v>
          </cell>
          <cell r="I85">
            <v>5</v>
          </cell>
          <cell r="J85">
            <v>5</v>
          </cell>
          <cell r="K85">
            <v>5</v>
          </cell>
          <cell r="L85">
            <v>5</v>
          </cell>
          <cell r="M85">
            <v>5</v>
          </cell>
          <cell r="N85">
            <v>5</v>
          </cell>
          <cell r="O85">
            <v>5</v>
          </cell>
          <cell r="P85">
            <v>5</v>
          </cell>
          <cell r="Q85">
            <v>5</v>
          </cell>
          <cell r="R85">
            <v>5</v>
          </cell>
          <cell r="S85">
            <v>5</v>
          </cell>
          <cell r="T85">
            <v>5</v>
          </cell>
          <cell r="U85">
            <v>5</v>
          </cell>
          <cell r="V85">
            <v>5</v>
          </cell>
          <cell r="W85">
            <v>5</v>
          </cell>
          <cell r="X85">
            <v>5</v>
          </cell>
          <cell r="Y85">
            <v>5</v>
          </cell>
          <cell r="Z85">
            <v>5</v>
          </cell>
          <cell r="AA85">
            <v>5</v>
          </cell>
          <cell r="AB85">
            <v>5</v>
          </cell>
          <cell r="AH85">
            <v>125</v>
          </cell>
        </row>
        <row r="86">
          <cell r="B86">
            <v>6.04</v>
          </cell>
          <cell r="C86" t="str">
            <v>Computer Education</v>
          </cell>
          <cell r="D86">
            <v>30</v>
          </cell>
          <cell r="E86">
            <v>30</v>
          </cell>
          <cell r="F86">
            <v>30</v>
          </cell>
          <cell r="G86">
            <v>30</v>
          </cell>
          <cell r="H86">
            <v>30</v>
          </cell>
          <cell r="I86">
            <v>30</v>
          </cell>
          <cell r="J86">
            <v>30</v>
          </cell>
          <cell r="K86">
            <v>30</v>
          </cell>
          <cell r="L86">
            <v>30</v>
          </cell>
          <cell r="M86">
            <v>30</v>
          </cell>
          <cell r="N86">
            <v>30</v>
          </cell>
          <cell r="O86">
            <v>30</v>
          </cell>
          <cell r="P86">
            <v>30</v>
          </cell>
          <cell r="Q86">
            <v>30</v>
          </cell>
          <cell r="R86">
            <v>30</v>
          </cell>
          <cell r="S86">
            <v>30</v>
          </cell>
          <cell r="T86">
            <v>30</v>
          </cell>
          <cell r="U86">
            <v>30</v>
          </cell>
          <cell r="V86">
            <v>30</v>
          </cell>
          <cell r="W86">
            <v>30</v>
          </cell>
          <cell r="X86">
            <v>30</v>
          </cell>
          <cell r="Y86">
            <v>30</v>
          </cell>
          <cell r="Z86">
            <v>30</v>
          </cell>
          <cell r="AA86">
            <v>30</v>
          </cell>
          <cell r="AB86">
            <v>30</v>
          </cell>
          <cell r="AH86">
            <v>750</v>
          </cell>
        </row>
        <row r="87">
          <cell r="B87">
            <v>6.05</v>
          </cell>
          <cell r="C87" t="str">
            <v>Others</v>
          </cell>
          <cell r="AH87">
            <v>0</v>
          </cell>
        </row>
        <row r="89">
          <cell r="C89" t="str">
            <v>SUB TOTAL of G</v>
          </cell>
          <cell r="D89">
            <v>65</v>
          </cell>
          <cell r="E89">
            <v>65</v>
          </cell>
          <cell r="F89">
            <v>65</v>
          </cell>
          <cell r="G89">
            <v>65</v>
          </cell>
          <cell r="H89">
            <v>65</v>
          </cell>
          <cell r="I89">
            <v>65</v>
          </cell>
          <cell r="J89">
            <v>65</v>
          </cell>
          <cell r="K89">
            <v>65</v>
          </cell>
          <cell r="L89">
            <v>65</v>
          </cell>
          <cell r="M89">
            <v>65</v>
          </cell>
          <cell r="N89">
            <v>65</v>
          </cell>
          <cell r="O89">
            <v>65</v>
          </cell>
          <cell r="P89">
            <v>65</v>
          </cell>
          <cell r="Q89">
            <v>65</v>
          </cell>
          <cell r="R89">
            <v>65</v>
          </cell>
          <cell r="S89">
            <v>65</v>
          </cell>
          <cell r="T89">
            <v>65</v>
          </cell>
          <cell r="U89">
            <v>65</v>
          </cell>
          <cell r="V89">
            <v>65</v>
          </cell>
          <cell r="W89">
            <v>65</v>
          </cell>
          <cell r="X89">
            <v>65</v>
          </cell>
          <cell r="Y89">
            <v>65</v>
          </cell>
          <cell r="Z89">
            <v>65</v>
          </cell>
          <cell r="AA89">
            <v>65</v>
          </cell>
          <cell r="AB89">
            <v>65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1625</v>
          </cell>
        </row>
        <row r="91">
          <cell r="A91" t="str">
            <v>H</v>
          </cell>
          <cell r="B91" t="str">
            <v>INTERVENTIONS FOR DISABLE CHILDREN</v>
          </cell>
        </row>
        <row r="93">
          <cell r="B93">
            <v>7.01</v>
          </cell>
          <cell r="C93" t="str">
            <v>Intervnetions for Disable Children</v>
          </cell>
          <cell r="D93">
            <v>46.932000000000002</v>
          </cell>
          <cell r="E93">
            <v>33.588000000000001</v>
          </cell>
          <cell r="F93">
            <v>31.332000000000001</v>
          </cell>
          <cell r="G93">
            <v>37.692</v>
          </cell>
          <cell r="H93">
            <v>34.5</v>
          </cell>
          <cell r="I93">
            <v>11.244</v>
          </cell>
          <cell r="J93">
            <v>41.148000000000003</v>
          </cell>
          <cell r="K93">
            <v>40.548000000000002</v>
          </cell>
          <cell r="L93">
            <v>57.948</v>
          </cell>
          <cell r="M93">
            <v>33.072000000000003</v>
          </cell>
          <cell r="N93">
            <v>15.624000000000001</v>
          </cell>
          <cell r="O93">
            <v>24.66</v>
          </cell>
          <cell r="P93">
            <v>26.244</v>
          </cell>
          <cell r="Q93">
            <v>8.7479999999999993</v>
          </cell>
          <cell r="R93">
            <v>42.24</v>
          </cell>
          <cell r="S93">
            <v>77.628</v>
          </cell>
          <cell r="T93">
            <v>44.628</v>
          </cell>
          <cell r="U93">
            <v>47.304000000000002</v>
          </cell>
          <cell r="V93">
            <v>47.988</v>
          </cell>
          <cell r="W93">
            <v>33.36</v>
          </cell>
          <cell r="X93">
            <v>49.932000000000002</v>
          </cell>
          <cell r="Y93">
            <v>38.052</v>
          </cell>
          <cell r="Z93">
            <v>45.216000000000001</v>
          </cell>
          <cell r="AA93">
            <v>6.8520000000000003</v>
          </cell>
          <cell r="AB93">
            <v>8.4239999999999995</v>
          </cell>
          <cell r="AC93">
            <v>26.34</v>
          </cell>
          <cell r="AD93">
            <v>6.4560000000000004</v>
          </cell>
          <cell r="AE93">
            <v>8.3520000000000003</v>
          </cell>
          <cell r="AF93">
            <v>7.7759999999999998</v>
          </cell>
          <cell r="AH93">
            <v>933.82799999999997</v>
          </cell>
        </row>
        <row r="95">
          <cell r="C95" t="str">
            <v>SUB TOTAL of H</v>
          </cell>
          <cell r="D95">
            <v>46.932000000000002</v>
          </cell>
          <cell r="E95">
            <v>33.588000000000001</v>
          </cell>
          <cell r="F95">
            <v>31.332000000000001</v>
          </cell>
          <cell r="G95">
            <v>37.692</v>
          </cell>
          <cell r="H95">
            <v>34.5</v>
          </cell>
          <cell r="I95">
            <v>11.244</v>
          </cell>
          <cell r="J95">
            <v>41.148000000000003</v>
          </cell>
          <cell r="K95">
            <v>40.548000000000002</v>
          </cell>
          <cell r="L95">
            <v>57.948</v>
          </cell>
          <cell r="M95">
            <v>33.072000000000003</v>
          </cell>
          <cell r="N95">
            <v>15.624000000000001</v>
          </cell>
          <cell r="O95">
            <v>24.66</v>
          </cell>
          <cell r="P95">
            <v>26.244</v>
          </cell>
          <cell r="Q95">
            <v>8.7479999999999993</v>
          </cell>
          <cell r="R95">
            <v>42.24</v>
          </cell>
          <cell r="S95">
            <v>77.628</v>
          </cell>
          <cell r="T95">
            <v>44.628</v>
          </cell>
          <cell r="U95">
            <v>47.304000000000002</v>
          </cell>
          <cell r="V95">
            <v>47.988</v>
          </cell>
          <cell r="W95">
            <v>33.36</v>
          </cell>
          <cell r="X95">
            <v>49.932000000000002</v>
          </cell>
          <cell r="Y95">
            <v>38.052</v>
          </cell>
          <cell r="Z95">
            <v>45.216000000000001</v>
          </cell>
          <cell r="AA95">
            <v>6.8520000000000003</v>
          </cell>
          <cell r="AB95">
            <v>8.4239999999999995</v>
          </cell>
          <cell r="AC95">
            <v>26.34</v>
          </cell>
          <cell r="AD95">
            <v>6.4560000000000004</v>
          </cell>
          <cell r="AE95">
            <v>8.3520000000000003</v>
          </cell>
          <cell r="AF95">
            <v>7.7759999999999998</v>
          </cell>
          <cell r="AG95">
            <v>0</v>
          </cell>
          <cell r="AH95">
            <v>933.82799999999997</v>
          </cell>
        </row>
        <row r="97">
          <cell r="A97" t="str">
            <v>I</v>
          </cell>
          <cell r="B97" t="str">
            <v>MAINTENANCE GRANT</v>
          </cell>
        </row>
        <row r="99">
          <cell r="B99">
            <v>8.01</v>
          </cell>
          <cell r="C99" t="str">
            <v>School Maintenance Grant Primary</v>
          </cell>
          <cell r="D99">
            <v>44.75</v>
          </cell>
          <cell r="E99">
            <v>49.4</v>
          </cell>
          <cell r="F99">
            <v>41.9</v>
          </cell>
          <cell r="G99">
            <v>66.05</v>
          </cell>
          <cell r="H99">
            <v>91.4</v>
          </cell>
          <cell r="I99">
            <v>38.35</v>
          </cell>
          <cell r="J99">
            <v>114.15</v>
          </cell>
          <cell r="K99">
            <v>53.25</v>
          </cell>
          <cell r="L99">
            <v>85.6</v>
          </cell>
          <cell r="M99">
            <v>39.6</v>
          </cell>
          <cell r="N99">
            <v>52</v>
          </cell>
          <cell r="O99">
            <v>47.65</v>
          </cell>
          <cell r="P99">
            <v>32.65</v>
          </cell>
          <cell r="Q99">
            <v>34.700000000000003</v>
          </cell>
          <cell r="R99">
            <v>57.45</v>
          </cell>
          <cell r="S99">
            <v>109.55</v>
          </cell>
          <cell r="T99">
            <v>122.05</v>
          </cell>
          <cell r="U99">
            <v>71.099999999999994</v>
          </cell>
          <cell r="V99">
            <v>64.150000000000006</v>
          </cell>
          <cell r="W99">
            <v>77.2</v>
          </cell>
          <cell r="X99">
            <v>47.65</v>
          </cell>
          <cell r="Y99">
            <v>115.05</v>
          </cell>
          <cell r="Z99">
            <v>77.349999999999994</v>
          </cell>
          <cell r="AA99">
            <v>15.2</v>
          </cell>
          <cell r="AB99">
            <v>19.95</v>
          </cell>
          <cell r="AC99">
            <v>26.95</v>
          </cell>
          <cell r="AD99">
            <v>5.2</v>
          </cell>
          <cell r="AE99">
            <v>6.15</v>
          </cell>
          <cell r="AF99">
            <v>13.75</v>
          </cell>
          <cell r="AH99">
            <v>1620.2000000000003</v>
          </cell>
        </row>
        <row r="100">
          <cell r="B100">
            <v>8.02</v>
          </cell>
          <cell r="C100" t="str">
            <v>School Maintenance Grant Upper Primary</v>
          </cell>
          <cell r="D100">
            <v>42.55</v>
          </cell>
          <cell r="E100">
            <v>41.7</v>
          </cell>
          <cell r="F100">
            <v>32.200000000000003</v>
          </cell>
          <cell r="G100">
            <v>61.85</v>
          </cell>
          <cell r="H100">
            <v>40.85</v>
          </cell>
          <cell r="I100">
            <v>25.2</v>
          </cell>
          <cell r="J100">
            <v>41.85</v>
          </cell>
          <cell r="K100">
            <v>38.799999999999997</v>
          </cell>
          <cell r="L100">
            <v>48.75</v>
          </cell>
          <cell r="M100">
            <v>36.299999999999997</v>
          </cell>
          <cell r="N100">
            <v>24.8</v>
          </cell>
          <cell r="O100">
            <v>34.549999999999997</v>
          </cell>
          <cell r="P100">
            <v>25.95</v>
          </cell>
          <cell r="Q100">
            <v>20.350000000000001</v>
          </cell>
          <cell r="R100">
            <v>54.7</v>
          </cell>
          <cell r="S100">
            <v>57.25</v>
          </cell>
          <cell r="T100">
            <v>61.8</v>
          </cell>
          <cell r="U100">
            <v>60.05</v>
          </cell>
          <cell r="V100">
            <v>54.15</v>
          </cell>
          <cell r="W100">
            <v>64.25</v>
          </cell>
          <cell r="X100">
            <v>42.6</v>
          </cell>
          <cell r="Y100">
            <v>59.05</v>
          </cell>
          <cell r="Z100">
            <v>32.549999999999997</v>
          </cell>
          <cell r="AA100">
            <v>11.3</v>
          </cell>
          <cell r="AB100">
            <v>5.65</v>
          </cell>
          <cell r="AC100">
            <v>15.8</v>
          </cell>
          <cell r="AD100">
            <v>3.85</v>
          </cell>
          <cell r="AE100">
            <v>5.95</v>
          </cell>
          <cell r="AF100">
            <v>12.9</v>
          </cell>
          <cell r="AH100">
            <v>1057.55</v>
          </cell>
        </row>
        <row r="102">
          <cell r="C102" t="str">
            <v>SUB TOTAL of I</v>
          </cell>
          <cell r="D102">
            <v>87.3</v>
          </cell>
          <cell r="E102">
            <v>91.1</v>
          </cell>
          <cell r="F102">
            <v>74.099999999999994</v>
          </cell>
          <cell r="G102">
            <v>127.9</v>
          </cell>
          <cell r="H102">
            <v>132.25</v>
          </cell>
          <cell r="I102">
            <v>63.55</v>
          </cell>
          <cell r="J102">
            <v>156</v>
          </cell>
          <cell r="K102">
            <v>92.05</v>
          </cell>
          <cell r="L102">
            <v>134.35</v>
          </cell>
          <cell r="M102">
            <v>75.900000000000006</v>
          </cell>
          <cell r="N102">
            <v>76.8</v>
          </cell>
          <cell r="O102">
            <v>82.199999999999989</v>
          </cell>
          <cell r="P102">
            <v>58.599999999999994</v>
          </cell>
          <cell r="Q102">
            <v>55.050000000000004</v>
          </cell>
          <cell r="R102">
            <v>112.15</v>
          </cell>
          <cell r="S102">
            <v>166.8</v>
          </cell>
          <cell r="T102">
            <v>183.85</v>
          </cell>
          <cell r="U102">
            <v>131.14999999999998</v>
          </cell>
          <cell r="V102">
            <v>118.30000000000001</v>
          </cell>
          <cell r="W102">
            <v>141.44999999999999</v>
          </cell>
          <cell r="X102">
            <v>90.25</v>
          </cell>
          <cell r="Y102">
            <v>174.1</v>
          </cell>
          <cell r="Z102">
            <v>109.89999999999999</v>
          </cell>
          <cell r="AA102">
            <v>26.5</v>
          </cell>
          <cell r="AB102">
            <v>25.6</v>
          </cell>
          <cell r="AC102">
            <v>42.75</v>
          </cell>
          <cell r="AD102">
            <v>9.0500000000000007</v>
          </cell>
          <cell r="AE102">
            <v>12.100000000000001</v>
          </cell>
          <cell r="AF102">
            <v>26.65</v>
          </cell>
          <cell r="AG102">
            <v>0</v>
          </cell>
          <cell r="AH102">
            <v>2677.75</v>
          </cell>
        </row>
        <row r="104">
          <cell r="A104" t="str">
            <v>J</v>
          </cell>
          <cell r="B104" t="str">
            <v>MANAGEMENT &amp; MIS</v>
          </cell>
        </row>
        <row r="105">
          <cell r="AH105">
            <v>0</v>
          </cell>
        </row>
        <row r="106">
          <cell r="C106" t="str">
            <v>MIS</v>
          </cell>
          <cell r="AH106">
            <v>0</v>
          </cell>
        </row>
        <row r="107">
          <cell r="B107">
            <v>9.01</v>
          </cell>
          <cell r="C107" t="str">
            <v>Maintenance of Equipments</v>
          </cell>
          <cell r="D107">
            <v>0.2</v>
          </cell>
          <cell r="E107">
            <v>0.2</v>
          </cell>
          <cell r="F107">
            <v>0.2</v>
          </cell>
          <cell r="G107">
            <v>0.2</v>
          </cell>
          <cell r="H107">
            <v>0.2</v>
          </cell>
          <cell r="I107">
            <v>0.2</v>
          </cell>
          <cell r="J107">
            <v>0.2</v>
          </cell>
          <cell r="K107">
            <v>0.2</v>
          </cell>
          <cell r="L107">
            <v>0.2</v>
          </cell>
          <cell r="M107">
            <v>0.2</v>
          </cell>
          <cell r="N107">
            <v>0.2</v>
          </cell>
          <cell r="O107">
            <v>0.2</v>
          </cell>
          <cell r="P107">
            <v>0.2</v>
          </cell>
          <cell r="Q107">
            <v>0.2</v>
          </cell>
          <cell r="R107">
            <v>0.2</v>
          </cell>
          <cell r="S107">
            <v>0.2</v>
          </cell>
          <cell r="T107">
            <v>0.2</v>
          </cell>
          <cell r="U107">
            <v>0.2</v>
          </cell>
          <cell r="V107">
            <v>0.2</v>
          </cell>
          <cell r="W107">
            <v>0.2</v>
          </cell>
          <cell r="X107">
            <v>0.2</v>
          </cell>
          <cell r="Y107">
            <v>0.2</v>
          </cell>
          <cell r="Z107">
            <v>0.2</v>
          </cell>
          <cell r="AA107">
            <v>0.2</v>
          </cell>
          <cell r="AB107">
            <v>0.2</v>
          </cell>
          <cell r="AH107">
            <v>5.0000000000000018</v>
          </cell>
        </row>
        <row r="108">
          <cell r="B108">
            <v>9.02</v>
          </cell>
          <cell r="C108" t="str">
            <v>Consumables</v>
          </cell>
          <cell r="D108">
            <v>0.3</v>
          </cell>
          <cell r="E108">
            <v>0.3</v>
          </cell>
          <cell r="F108">
            <v>0.3</v>
          </cell>
          <cell r="G108">
            <v>0.3</v>
          </cell>
          <cell r="H108">
            <v>0.3</v>
          </cell>
          <cell r="I108">
            <v>0.3</v>
          </cell>
          <cell r="J108">
            <v>0.3</v>
          </cell>
          <cell r="K108">
            <v>0.3</v>
          </cell>
          <cell r="L108">
            <v>0.3</v>
          </cell>
          <cell r="M108">
            <v>0.3</v>
          </cell>
          <cell r="N108">
            <v>0.3</v>
          </cell>
          <cell r="O108">
            <v>0.3</v>
          </cell>
          <cell r="P108">
            <v>0.3</v>
          </cell>
          <cell r="Q108">
            <v>0.3</v>
          </cell>
          <cell r="R108">
            <v>0.3</v>
          </cell>
          <cell r="S108">
            <v>0.3</v>
          </cell>
          <cell r="T108">
            <v>0.3</v>
          </cell>
          <cell r="U108">
            <v>0.3</v>
          </cell>
          <cell r="V108">
            <v>0.3</v>
          </cell>
          <cell r="W108">
            <v>0.3</v>
          </cell>
          <cell r="X108">
            <v>0.3</v>
          </cell>
          <cell r="Y108">
            <v>0.3</v>
          </cell>
          <cell r="Z108">
            <v>0.3</v>
          </cell>
          <cell r="AA108">
            <v>0.3</v>
          </cell>
          <cell r="AB108">
            <v>0.3</v>
          </cell>
          <cell r="AH108">
            <v>7.4999999999999973</v>
          </cell>
        </row>
        <row r="109">
          <cell r="B109">
            <v>9.0299999999999994</v>
          </cell>
          <cell r="C109" t="str">
            <v>EMIS Training</v>
          </cell>
          <cell r="D109">
            <v>0.22</v>
          </cell>
          <cell r="E109">
            <v>0.18</v>
          </cell>
          <cell r="F109">
            <v>0.14000000000000001</v>
          </cell>
          <cell r="G109">
            <v>0.28000000000000003</v>
          </cell>
          <cell r="H109">
            <v>0.28000000000000003</v>
          </cell>
          <cell r="I109">
            <v>0.1</v>
          </cell>
          <cell r="J109">
            <v>0.24</v>
          </cell>
          <cell r="K109">
            <v>0.16</v>
          </cell>
          <cell r="L109">
            <v>0.2</v>
          </cell>
          <cell r="M109">
            <v>0.22</v>
          </cell>
          <cell r="N109">
            <v>0.1</v>
          </cell>
          <cell r="O109">
            <v>0.16</v>
          </cell>
          <cell r="P109">
            <v>0.08</v>
          </cell>
          <cell r="Q109">
            <v>0.08</v>
          </cell>
          <cell r="R109">
            <v>0.22</v>
          </cell>
          <cell r="S109">
            <v>0.24</v>
          </cell>
          <cell r="T109">
            <v>0.26</v>
          </cell>
          <cell r="U109">
            <v>0.2</v>
          </cell>
          <cell r="V109">
            <v>0.28000000000000003</v>
          </cell>
          <cell r="W109">
            <v>0.2</v>
          </cell>
          <cell r="X109">
            <v>0.2</v>
          </cell>
          <cell r="Y109">
            <v>0.22</v>
          </cell>
          <cell r="Z109">
            <v>0.14000000000000001</v>
          </cell>
          <cell r="AA109">
            <v>0.06</v>
          </cell>
          <cell r="AB109">
            <v>0.02</v>
          </cell>
          <cell r="AH109">
            <v>4.4799999999999995</v>
          </cell>
        </row>
        <row r="110">
          <cell r="C110" t="str">
            <v>Management -  DPO</v>
          </cell>
          <cell r="AH110">
            <v>0</v>
          </cell>
        </row>
        <row r="111">
          <cell r="B111">
            <v>9.0399999999999991</v>
          </cell>
          <cell r="C111" t="str">
            <v>Block Accountant</v>
          </cell>
          <cell r="D111">
            <v>7.92</v>
          </cell>
          <cell r="E111">
            <v>6.48</v>
          </cell>
          <cell r="F111">
            <v>5.04</v>
          </cell>
          <cell r="G111">
            <v>10.08</v>
          </cell>
          <cell r="H111">
            <v>10.08</v>
          </cell>
          <cell r="I111">
            <v>3.6</v>
          </cell>
          <cell r="J111">
            <v>8.64</v>
          </cell>
          <cell r="K111">
            <v>5.76</v>
          </cell>
          <cell r="L111">
            <v>7.2</v>
          </cell>
          <cell r="M111">
            <v>7.92</v>
          </cell>
          <cell r="N111">
            <v>3.6</v>
          </cell>
          <cell r="O111">
            <v>5.76</v>
          </cell>
          <cell r="P111">
            <v>2.88</v>
          </cell>
          <cell r="Q111">
            <v>2.88</v>
          </cell>
          <cell r="R111">
            <v>7.92</v>
          </cell>
          <cell r="S111">
            <v>8.64</v>
          </cell>
          <cell r="T111">
            <v>9.36</v>
          </cell>
          <cell r="U111">
            <v>7.2</v>
          </cell>
          <cell r="V111">
            <v>10.08</v>
          </cell>
          <cell r="W111">
            <v>7.2</v>
          </cell>
          <cell r="X111">
            <v>7.2</v>
          </cell>
          <cell r="Y111">
            <v>7.92</v>
          </cell>
          <cell r="Z111">
            <v>5.04</v>
          </cell>
          <cell r="AA111">
            <v>2.16</v>
          </cell>
          <cell r="AB111">
            <v>0.72</v>
          </cell>
          <cell r="AH111">
            <v>161.27999999999994</v>
          </cell>
        </row>
        <row r="112">
          <cell r="B112">
            <v>9.0500000000000007</v>
          </cell>
          <cell r="C112" t="str">
            <v>Salary of Peon – Sweeper - BRC</v>
          </cell>
          <cell r="D112">
            <v>3.3</v>
          </cell>
          <cell r="E112">
            <v>2.7</v>
          </cell>
          <cell r="F112">
            <v>2.1</v>
          </cell>
          <cell r="G112">
            <v>4.2</v>
          </cell>
          <cell r="H112">
            <v>4.2</v>
          </cell>
          <cell r="I112">
            <v>1.5</v>
          </cell>
          <cell r="J112">
            <v>3.6</v>
          </cell>
          <cell r="K112">
            <v>2.4</v>
          </cell>
          <cell r="L112">
            <v>3</v>
          </cell>
          <cell r="M112">
            <v>3.3</v>
          </cell>
          <cell r="N112">
            <v>1.5</v>
          </cell>
          <cell r="O112">
            <v>2.4</v>
          </cell>
          <cell r="P112">
            <v>1.2</v>
          </cell>
          <cell r="Q112">
            <v>1.2</v>
          </cell>
          <cell r="R112">
            <v>3.3</v>
          </cell>
          <cell r="S112">
            <v>3.6</v>
          </cell>
          <cell r="T112">
            <v>3.9</v>
          </cell>
          <cell r="U112">
            <v>3</v>
          </cell>
          <cell r="V112">
            <v>4.2</v>
          </cell>
          <cell r="W112">
            <v>3</v>
          </cell>
          <cell r="X112">
            <v>3</v>
          </cell>
          <cell r="Y112">
            <v>3.3</v>
          </cell>
          <cell r="Z112">
            <v>2.1</v>
          </cell>
          <cell r="AA112">
            <v>0.9</v>
          </cell>
          <cell r="AB112">
            <v>0.3</v>
          </cell>
          <cell r="AH112">
            <v>67.2</v>
          </cell>
        </row>
        <row r="113">
          <cell r="B113">
            <v>9.06</v>
          </cell>
          <cell r="C113" t="str">
            <v>Maintenance of Equipments</v>
          </cell>
          <cell r="D113">
            <v>1.1000000000000001</v>
          </cell>
          <cell r="E113">
            <v>0.9</v>
          </cell>
          <cell r="F113">
            <v>0.7</v>
          </cell>
          <cell r="G113">
            <v>1.4</v>
          </cell>
          <cell r="H113">
            <v>1.4</v>
          </cell>
          <cell r="I113">
            <v>0.5</v>
          </cell>
          <cell r="J113">
            <v>1.2</v>
          </cell>
          <cell r="K113">
            <v>0.8</v>
          </cell>
          <cell r="L113">
            <v>1</v>
          </cell>
          <cell r="M113">
            <v>1.1000000000000001</v>
          </cell>
          <cell r="N113">
            <v>0.5</v>
          </cell>
          <cell r="O113">
            <v>0.8</v>
          </cell>
          <cell r="P113">
            <v>0.4</v>
          </cell>
          <cell r="Q113">
            <v>0.4</v>
          </cell>
          <cell r="R113">
            <v>1.1000000000000001</v>
          </cell>
          <cell r="S113">
            <v>1.2</v>
          </cell>
          <cell r="T113">
            <v>1.3</v>
          </cell>
          <cell r="U113">
            <v>1</v>
          </cell>
          <cell r="V113">
            <v>1.4</v>
          </cell>
          <cell r="W113">
            <v>1</v>
          </cell>
          <cell r="X113">
            <v>1</v>
          </cell>
          <cell r="Y113">
            <v>1.1000000000000001</v>
          </cell>
          <cell r="Z113">
            <v>0.7</v>
          </cell>
          <cell r="AA113">
            <v>0.3</v>
          </cell>
          <cell r="AB113">
            <v>0.1</v>
          </cell>
          <cell r="AH113">
            <v>22.400000000000002</v>
          </cell>
        </row>
        <row r="114">
          <cell r="B114">
            <v>9.07</v>
          </cell>
          <cell r="C114" t="str">
            <v>Salary of Officers</v>
          </cell>
          <cell r="D114">
            <v>5.04</v>
          </cell>
          <cell r="E114">
            <v>5.04</v>
          </cell>
          <cell r="F114">
            <v>5.04</v>
          </cell>
          <cell r="G114">
            <v>5.04</v>
          </cell>
          <cell r="H114">
            <v>5.04</v>
          </cell>
          <cell r="I114">
            <v>5.04</v>
          </cell>
          <cell r="J114">
            <v>5.04</v>
          </cell>
          <cell r="K114">
            <v>5.04</v>
          </cell>
          <cell r="L114">
            <v>5.04</v>
          </cell>
          <cell r="M114">
            <v>5.04</v>
          </cell>
          <cell r="N114">
            <v>5.04</v>
          </cell>
          <cell r="O114">
            <v>5.04</v>
          </cell>
          <cell r="P114">
            <v>5.04</v>
          </cell>
          <cell r="Q114">
            <v>5.04</v>
          </cell>
          <cell r="R114">
            <v>5.04</v>
          </cell>
          <cell r="S114">
            <v>5.04</v>
          </cell>
          <cell r="T114">
            <v>5.04</v>
          </cell>
          <cell r="U114">
            <v>5.04</v>
          </cell>
          <cell r="V114">
            <v>5.04</v>
          </cell>
          <cell r="W114">
            <v>5.04</v>
          </cell>
          <cell r="X114">
            <v>5.04</v>
          </cell>
          <cell r="Y114">
            <v>5.04</v>
          </cell>
          <cell r="Z114">
            <v>5.04</v>
          </cell>
          <cell r="AA114">
            <v>5.04</v>
          </cell>
          <cell r="AB114">
            <v>5.04</v>
          </cell>
          <cell r="AH114">
            <v>126.00000000000007</v>
          </cell>
        </row>
        <row r="115">
          <cell r="B115">
            <v>9.0800000000000054</v>
          </cell>
          <cell r="C115" t="str">
            <v>Salary of TRP</v>
          </cell>
          <cell r="D115">
            <v>15.12</v>
          </cell>
          <cell r="E115">
            <v>6.48</v>
          </cell>
          <cell r="F115">
            <v>5.04</v>
          </cell>
          <cell r="G115">
            <v>12.24</v>
          </cell>
          <cell r="H115">
            <v>10.08</v>
          </cell>
          <cell r="I115">
            <v>4.32</v>
          </cell>
          <cell r="J115">
            <v>15.84</v>
          </cell>
          <cell r="K115">
            <v>7.2</v>
          </cell>
          <cell r="L115">
            <v>9.36</v>
          </cell>
          <cell r="M115">
            <v>7.92</v>
          </cell>
          <cell r="N115">
            <v>5.76</v>
          </cell>
          <cell r="O115">
            <v>7.2</v>
          </cell>
          <cell r="P115">
            <v>3.6</v>
          </cell>
          <cell r="Q115">
            <v>2.88</v>
          </cell>
          <cell r="R115">
            <v>10.8</v>
          </cell>
          <cell r="S115">
            <v>15.84</v>
          </cell>
          <cell r="T115">
            <v>10.08</v>
          </cell>
          <cell r="U115">
            <v>15.12</v>
          </cell>
          <cell r="V115">
            <v>15.84</v>
          </cell>
          <cell r="W115">
            <v>7.2</v>
          </cell>
          <cell r="X115">
            <v>15.84</v>
          </cell>
          <cell r="Y115">
            <v>10.8</v>
          </cell>
          <cell r="Z115">
            <v>10.8</v>
          </cell>
          <cell r="AA115">
            <v>2.88</v>
          </cell>
          <cell r="AB115">
            <v>2.16</v>
          </cell>
          <cell r="AH115">
            <v>230.40000000000003</v>
          </cell>
        </row>
        <row r="116">
          <cell r="B116">
            <v>9.090000000000007</v>
          </cell>
          <cell r="C116" t="str">
            <v>Salary of Staff</v>
          </cell>
          <cell r="D116">
            <v>2</v>
          </cell>
          <cell r="E116">
            <v>2</v>
          </cell>
          <cell r="F116">
            <v>2</v>
          </cell>
          <cell r="G116">
            <v>2</v>
          </cell>
          <cell r="H116">
            <v>2</v>
          </cell>
          <cell r="I116">
            <v>2</v>
          </cell>
          <cell r="J116">
            <v>2</v>
          </cell>
          <cell r="K116">
            <v>2</v>
          </cell>
          <cell r="L116">
            <v>2</v>
          </cell>
          <cell r="M116">
            <v>2</v>
          </cell>
          <cell r="N116">
            <v>2</v>
          </cell>
          <cell r="O116">
            <v>2</v>
          </cell>
          <cell r="P116">
            <v>2</v>
          </cell>
          <cell r="Q116">
            <v>2</v>
          </cell>
          <cell r="R116">
            <v>2</v>
          </cell>
          <cell r="S116">
            <v>2</v>
          </cell>
          <cell r="T116">
            <v>2</v>
          </cell>
          <cell r="U116">
            <v>2</v>
          </cell>
          <cell r="V116">
            <v>2</v>
          </cell>
          <cell r="W116">
            <v>2</v>
          </cell>
          <cell r="X116">
            <v>2</v>
          </cell>
          <cell r="Y116">
            <v>2</v>
          </cell>
          <cell r="Z116">
            <v>2</v>
          </cell>
          <cell r="AA116">
            <v>2</v>
          </cell>
          <cell r="AB116">
            <v>2</v>
          </cell>
          <cell r="AH116">
            <v>50</v>
          </cell>
        </row>
        <row r="117">
          <cell r="B117">
            <v>9.1000000000000085</v>
          </cell>
          <cell r="C117" t="str">
            <v>Salary of Peon – Sweeper</v>
          </cell>
          <cell r="D117">
            <v>0.6</v>
          </cell>
          <cell r="E117">
            <v>0.6</v>
          </cell>
          <cell r="F117">
            <v>0.6</v>
          </cell>
          <cell r="G117">
            <v>0.6</v>
          </cell>
          <cell r="H117">
            <v>0.6</v>
          </cell>
          <cell r="I117">
            <v>0.6</v>
          </cell>
          <cell r="J117">
            <v>0.6</v>
          </cell>
          <cell r="K117">
            <v>0.6</v>
          </cell>
          <cell r="L117">
            <v>0.6</v>
          </cell>
          <cell r="M117">
            <v>0.6</v>
          </cell>
          <cell r="N117">
            <v>0.6</v>
          </cell>
          <cell r="O117">
            <v>0.6</v>
          </cell>
          <cell r="P117">
            <v>0.6</v>
          </cell>
          <cell r="Q117">
            <v>0.6</v>
          </cell>
          <cell r="R117">
            <v>0.6</v>
          </cell>
          <cell r="S117">
            <v>0.6</v>
          </cell>
          <cell r="T117">
            <v>0.6</v>
          </cell>
          <cell r="U117">
            <v>0.6</v>
          </cell>
          <cell r="V117">
            <v>0.6</v>
          </cell>
          <cell r="W117">
            <v>0.6</v>
          </cell>
          <cell r="X117">
            <v>0.6</v>
          </cell>
          <cell r="Y117">
            <v>0.6</v>
          </cell>
          <cell r="Z117">
            <v>0.6</v>
          </cell>
          <cell r="AA117">
            <v>0.6</v>
          </cell>
          <cell r="AB117">
            <v>0.6</v>
          </cell>
          <cell r="AH117">
            <v>14.999999999999995</v>
          </cell>
        </row>
        <row r="118">
          <cell r="B118">
            <v>9.1100000000000101</v>
          </cell>
          <cell r="C118" t="str">
            <v>Rent of DPO</v>
          </cell>
          <cell r="D118">
            <v>0.6</v>
          </cell>
          <cell r="E118">
            <v>0.6</v>
          </cell>
          <cell r="F118">
            <v>0.6</v>
          </cell>
          <cell r="G118">
            <v>0.6</v>
          </cell>
          <cell r="H118">
            <v>0.6</v>
          </cell>
          <cell r="I118">
            <v>0.6</v>
          </cell>
          <cell r="J118">
            <v>0.6</v>
          </cell>
          <cell r="K118">
            <v>0.6</v>
          </cell>
          <cell r="L118">
            <v>0.6</v>
          </cell>
          <cell r="M118">
            <v>0.6</v>
          </cell>
          <cell r="N118">
            <v>0.6</v>
          </cell>
          <cell r="O118">
            <v>0.6</v>
          </cell>
          <cell r="P118">
            <v>0.6</v>
          </cell>
          <cell r="Q118">
            <v>0.6</v>
          </cell>
          <cell r="R118">
            <v>0.6</v>
          </cell>
          <cell r="S118">
            <v>0.6</v>
          </cell>
          <cell r="T118">
            <v>0.6</v>
          </cell>
          <cell r="U118">
            <v>0.6</v>
          </cell>
          <cell r="V118">
            <v>0.6</v>
          </cell>
          <cell r="W118">
            <v>0.6</v>
          </cell>
          <cell r="X118">
            <v>0.6</v>
          </cell>
          <cell r="Y118">
            <v>0.6</v>
          </cell>
          <cell r="Z118">
            <v>0.6</v>
          </cell>
          <cell r="AB118">
            <v>0.6</v>
          </cell>
          <cell r="AH118">
            <v>14.399999999999995</v>
          </cell>
        </row>
        <row r="119">
          <cell r="B119">
            <v>9.1200000000000117</v>
          </cell>
          <cell r="C119" t="str">
            <v>Consumable</v>
          </cell>
          <cell r="D119">
            <v>0.5</v>
          </cell>
          <cell r="E119">
            <v>0.5</v>
          </cell>
          <cell r="F119">
            <v>0.5</v>
          </cell>
          <cell r="G119">
            <v>0.5</v>
          </cell>
          <cell r="H119">
            <v>0.5</v>
          </cell>
          <cell r="I119">
            <v>0.5</v>
          </cell>
          <cell r="J119">
            <v>0.5</v>
          </cell>
          <cell r="K119">
            <v>0.5</v>
          </cell>
          <cell r="L119">
            <v>0.5</v>
          </cell>
          <cell r="M119">
            <v>0.5</v>
          </cell>
          <cell r="N119">
            <v>0.5</v>
          </cell>
          <cell r="O119">
            <v>0.5</v>
          </cell>
          <cell r="P119">
            <v>0.5</v>
          </cell>
          <cell r="Q119">
            <v>0.5</v>
          </cell>
          <cell r="R119">
            <v>0.5</v>
          </cell>
          <cell r="S119">
            <v>0.5</v>
          </cell>
          <cell r="T119">
            <v>0.25</v>
          </cell>
          <cell r="U119">
            <v>0.5</v>
          </cell>
          <cell r="V119">
            <v>0.5</v>
          </cell>
          <cell r="W119">
            <v>0.25</v>
          </cell>
          <cell r="X119">
            <v>0.25</v>
          </cell>
          <cell r="Y119">
            <v>0.5</v>
          </cell>
          <cell r="Z119">
            <v>0.5</v>
          </cell>
          <cell r="AA119">
            <v>0.25</v>
          </cell>
          <cell r="AB119">
            <v>0.35</v>
          </cell>
          <cell r="AH119">
            <v>11.35</v>
          </cell>
        </row>
        <row r="120">
          <cell r="B120">
            <v>9.1300000000000132</v>
          </cell>
          <cell r="C120" t="str">
            <v>Stationary</v>
          </cell>
          <cell r="D120">
            <v>0.5</v>
          </cell>
          <cell r="E120">
            <v>0.5</v>
          </cell>
          <cell r="F120">
            <v>0.5</v>
          </cell>
          <cell r="G120">
            <v>0.5</v>
          </cell>
          <cell r="H120">
            <v>0.5</v>
          </cell>
          <cell r="I120">
            <v>0.5</v>
          </cell>
          <cell r="J120">
            <v>0.5</v>
          </cell>
          <cell r="K120">
            <v>0.5</v>
          </cell>
          <cell r="L120">
            <v>0.5</v>
          </cell>
          <cell r="M120">
            <v>0.5</v>
          </cell>
          <cell r="N120">
            <v>0.5</v>
          </cell>
          <cell r="O120">
            <v>0.5</v>
          </cell>
          <cell r="P120">
            <v>0.5</v>
          </cell>
          <cell r="Q120">
            <v>0.5</v>
          </cell>
          <cell r="R120">
            <v>0.5</v>
          </cell>
          <cell r="S120">
            <v>0.5</v>
          </cell>
          <cell r="T120">
            <v>0.25</v>
          </cell>
          <cell r="U120">
            <v>0.5</v>
          </cell>
          <cell r="V120">
            <v>0.5</v>
          </cell>
          <cell r="W120">
            <v>0.25</v>
          </cell>
          <cell r="X120">
            <v>0.25</v>
          </cell>
          <cell r="Y120">
            <v>0.5</v>
          </cell>
          <cell r="Z120">
            <v>0.5</v>
          </cell>
          <cell r="AA120">
            <v>0.3</v>
          </cell>
          <cell r="AB120">
            <v>0.35</v>
          </cell>
          <cell r="AH120">
            <v>11.4</v>
          </cell>
        </row>
        <row r="121">
          <cell r="B121">
            <v>9.1400000000000148</v>
          </cell>
          <cell r="C121" t="str">
            <v>Water / Electricity / Telephone</v>
          </cell>
          <cell r="D121">
            <v>0.6</v>
          </cell>
          <cell r="E121">
            <v>0.6</v>
          </cell>
          <cell r="F121">
            <v>0.6</v>
          </cell>
          <cell r="G121">
            <v>0.6</v>
          </cell>
          <cell r="H121">
            <v>0.6</v>
          </cell>
          <cell r="I121">
            <v>0.6</v>
          </cell>
          <cell r="J121">
            <v>0.6</v>
          </cell>
          <cell r="K121">
            <v>0.6</v>
          </cell>
          <cell r="L121">
            <v>0.6</v>
          </cell>
          <cell r="M121">
            <v>0.6</v>
          </cell>
          <cell r="N121">
            <v>0.6</v>
          </cell>
          <cell r="O121">
            <v>0.6</v>
          </cell>
          <cell r="P121">
            <v>0.6</v>
          </cell>
          <cell r="Q121">
            <v>0.6</v>
          </cell>
          <cell r="R121">
            <v>0.6</v>
          </cell>
          <cell r="S121">
            <v>0.6</v>
          </cell>
          <cell r="T121">
            <v>0.3</v>
          </cell>
          <cell r="U121">
            <v>0.6</v>
          </cell>
          <cell r="V121">
            <v>0.6</v>
          </cell>
          <cell r="W121">
            <v>0.3</v>
          </cell>
          <cell r="X121">
            <v>0.3</v>
          </cell>
          <cell r="Y121">
            <v>0.6</v>
          </cell>
          <cell r="Z121">
            <v>0.6</v>
          </cell>
          <cell r="AA121">
            <v>0.3</v>
          </cell>
          <cell r="AB121">
            <v>0.6</v>
          </cell>
          <cell r="AH121">
            <v>13.799999999999999</v>
          </cell>
        </row>
        <row r="122">
          <cell r="B122">
            <v>9.1500000000000163</v>
          </cell>
          <cell r="C122" t="str">
            <v>Electricity / Telephone of BRC</v>
          </cell>
          <cell r="D122">
            <v>0.18</v>
          </cell>
          <cell r="E122">
            <v>0.18</v>
          </cell>
          <cell r="F122">
            <v>0.18</v>
          </cell>
          <cell r="G122">
            <v>0.18</v>
          </cell>
          <cell r="H122">
            <v>0.18</v>
          </cell>
          <cell r="I122">
            <v>0.18</v>
          </cell>
          <cell r="J122">
            <v>0.18</v>
          </cell>
          <cell r="K122">
            <v>0.18</v>
          </cell>
          <cell r="L122">
            <v>0.18</v>
          </cell>
          <cell r="M122">
            <v>0.18</v>
          </cell>
          <cell r="N122">
            <v>0.18</v>
          </cell>
          <cell r="O122">
            <v>0.18</v>
          </cell>
          <cell r="P122">
            <v>0.18</v>
          </cell>
          <cell r="Q122">
            <v>0.18</v>
          </cell>
          <cell r="R122">
            <v>0.18</v>
          </cell>
          <cell r="S122">
            <v>0.18</v>
          </cell>
          <cell r="T122">
            <v>0.1</v>
          </cell>
          <cell r="U122">
            <v>0.18</v>
          </cell>
          <cell r="V122">
            <v>0.18</v>
          </cell>
          <cell r="W122">
            <v>0.1</v>
          </cell>
          <cell r="X122">
            <v>0.1</v>
          </cell>
          <cell r="Y122">
            <v>0.18</v>
          </cell>
          <cell r="Z122">
            <v>0.18</v>
          </cell>
          <cell r="AA122">
            <v>0.18</v>
          </cell>
          <cell r="AB122">
            <v>0.18</v>
          </cell>
          <cell r="AH122">
            <v>4.2600000000000007</v>
          </cell>
        </row>
        <row r="123">
          <cell r="B123">
            <v>9.1600000000000179</v>
          </cell>
          <cell r="C123" t="str">
            <v>TA – DA other than Workshop</v>
          </cell>
          <cell r="D123">
            <v>0.25</v>
          </cell>
          <cell r="E123">
            <v>0.25</v>
          </cell>
          <cell r="F123">
            <v>0.25</v>
          </cell>
          <cell r="G123">
            <v>0.25</v>
          </cell>
          <cell r="H123">
            <v>0.25</v>
          </cell>
          <cell r="I123">
            <v>0.25</v>
          </cell>
          <cell r="J123">
            <v>0.25</v>
          </cell>
          <cell r="K123">
            <v>0.25</v>
          </cell>
          <cell r="L123">
            <v>0.25</v>
          </cell>
          <cell r="M123">
            <v>0.25</v>
          </cell>
          <cell r="N123">
            <v>0.25</v>
          </cell>
          <cell r="O123">
            <v>0.25</v>
          </cell>
          <cell r="P123">
            <v>0.25</v>
          </cell>
          <cell r="Q123">
            <v>0.25</v>
          </cell>
          <cell r="R123">
            <v>0.25</v>
          </cell>
          <cell r="S123">
            <v>0.25</v>
          </cell>
          <cell r="T123">
            <v>0.25</v>
          </cell>
          <cell r="U123">
            <v>0.25</v>
          </cell>
          <cell r="V123">
            <v>0.25</v>
          </cell>
          <cell r="W123">
            <v>0.25</v>
          </cell>
          <cell r="X123">
            <v>0.25</v>
          </cell>
          <cell r="Y123">
            <v>0.25</v>
          </cell>
          <cell r="Z123">
            <v>0.25</v>
          </cell>
          <cell r="AA123">
            <v>0.2</v>
          </cell>
          <cell r="AB123">
            <v>0.25</v>
          </cell>
          <cell r="AH123">
            <v>6.2</v>
          </cell>
        </row>
        <row r="124">
          <cell r="B124">
            <v>9.1700000000000195</v>
          </cell>
          <cell r="C124" t="str">
            <v>Hiring of Vehicle</v>
          </cell>
          <cell r="D124">
            <v>2.4</v>
          </cell>
          <cell r="E124">
            <v>2.4</v>
          </cell>
          <cell r="F124">
            <v>2.4</v>
          </cell>
          <cell r="G124">
            <v>2.4</v>
          </cell>
          <cell r="H124">
            <v>2.4</v>
          </cell>
          <cell r="I124">
            <v>2.4</v>
          </cell>
          <cell r="J124">
            <v>2.4</v>
          </cell>
          <cell r="K124">
            <v>2.4</v>
          </cell>
          <cell r="L124">
            <v>2.4</v>
          </cell>
          <cell r="M124">
            <v>2.4</v>
          </cell>
          <cell r="N124">
            <v>2.4</v>
          </cell>
          <cell r="O124">
            <v>2.4</v>
          </cell>
          <cell r="P124">
            <v>2.4</v>
          </cell>
          <cell r="Q124">
            <v>2.4</v>
          </cell>
          <cell r="R124">
            <v>2.4</v>
          </cell>
          <cell r="S124">
            <v>2.4</v>
          </cell>
          <cell r="T124">
            <v>2</v>
          </cell>
          <cell r="U124">
            <v>2.4</v>
          </cell>
          <cell r="V124">
            <v>2.4</v>
          </cell>
          <cell r="W124">
            <v>2</v>
          </cell>
          <cell r="X124">
            <v>2</v>
          </cell>
          <cell r="Y124">
            <v>2.4</v>
          </cell>
          <cell r="Z124">
            <v>2.4</v>
          </cell>
          <cell r="AA124">
            <v>0.7</v>
          </cell>
          <cell r="AB124">
            <v>2.4</v>
          </cell>
          <cell r="AH124">
            <v>57.099999999999987</v>
          </cell>
        </row>
        <row r="125">
          <cell r="B125">
            <v>9.180000000000021</v>
          </cell>
          <cell r="C125" t="str">
            <v>Salary of Expert</v>
          </cell>
          <cell r="D125">
            <v>3.6</v>
          </cell>
          <cell r="E125">
            <v>3.6</v>
          </cell>
          <cell r="F125">
            <v>3.6</v>
          </cell>
          <cell r="G125">
            <v>3.6</v>
          </cell>
          <cell r="H125">
            <v>3.6</v>
          </cell>
          <cell r="I125">
            <v>2.4</v>
          </cell>
          <cell r="J125">
            <v>3.6</v>
          </cell>
          <cell r="K125">
            <v>3.6</v>
          </cell>
          <cell r="L125">
            <v>3.6</v>
          </cell>
          <cell r="M125">
            <v>3.6</v>
          </cell>
          <cell r="N125">
            <v>3.6</v>
          </cell>
          <cell r="O125">
            <v>3.6</v>
          </cell>
          <cell r="P125">
            <v>3.6</v>
          </cell>
          <cell r="Q125">
            <v>2.4</v>
          </cell>
          <cell r="R125">
            <v>3.6</v>
          </cell>
          <cell r="S125">
            <v>3.6</v>
          </cell>
          <cell r="T125">
            <v>3.6</v>
          </cell>
          <cell r="U125">
            <v>3.6</v>
          </cell>
          <cell r="V125">
            <v>6</v>
          </cell>
          <cell r="W125">
            <v>3.6</v>
          </cell>
          <cell r="X125">
            <v>3.6</v>
          </cell>
          <cell r="Y125">
            <v>3.6</v>
          </cell>
          <cell r="Z125">
            <v>3.6</v>
          </cell>
          <cell r="AB125">
            <v>2.4</v>
          </cell>
          <cell r="AH125">
            <v>85.199999999999989</v>
          </cell>
        </row>
        <row r="127">
          <cell r="C127" t="str">
            <v>SUB TOTAL of J</v>
          </cell>
          <cell r="D127">
            <v>44.430000000000007</v>
          </cell>
          <cell r="E127">
            <v>33.510000000000005</v>
          </cell>
          <cell r="F127">
            <v>29.790000000000003</v>
          </cell>
          <cell r="G127">
            <v>44.97</v>
          </cell>
          <cell r="H127">
            <v>42.81</v>
          </cell>
          <cell r="I127">
            <v>25.590000000000003</v>
          </cell>
          <cell r="J127">
            <v>46.290000000000006</v>
          </cell>
          <cell r="K127">
            <v>33.090000000000003</v>
          </cell>
          <cell r="L127">
            <v>37.530000000000008</v>
          </cell>
          <cell r="M127">
            <v>37.230000000000004</v>
          </cell>
          <cell r="N127">
            <v>28.230000000000004</v>
          </cell>
          <cell r="O127">
            <v>33.090000000000003</v>
          </cell>
          <cell r="P127">
            <v>24.930000000000003</v>
          </cell>
          <cell r="Q127">
            <v>23.009999999999998</v>
          </cell>
          <cell r="R127">
            <v>40.110000000000007</v>
          </cell>
          <cell r="S127">
            <v>46.290000000000006</v>
          </cell>
          <cell r="T127">
            <v>40.39</v>
          </cell>
          <cell r="U127">
            <v>43.290000000000006</v>
          </cell>
          <cell r="V127">
            <v>50.97</v>
          </cell>
          <cell r="W127">
            <v>34.090000000000003</v>
          </cell>
          <cell r="X127">
            <v>42.730000000000004</v>
          </cell>
          <cell r="Y127">
            <v>40.110000000000007</v>
          </cell>
          <cell r="Z127">
            <v>35.550000000000004</v>
          </cell>
          <cell r="AA127">
            <v>16.37</v>
          </cell>
          <cell r="AB127">
            <v>18.569999999999997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892.97</v>
          </cell>
        </row>
        <row r="129">
          <cell r="A129" t="str">
            <v>K</v>
          </cell>
          <cell r="B129" t="str">
            <v>RESEARCH AND EVALUATION</v>
          </cell>
        </row>
        <row r="130">
          <cell r="AH130">
            <v>0</v>
          </cell>
        </row>
        <row r="131">
          <cell r="B131">
            <v>10.01</v>
          </cell>
          <cell r="C131" t="str">
            <v>Action Monitoring</v>
          </cell>
          <cell r="D131">
            <v>3.133</v>
          </cell>
          <cell r="E131">
            <v>3.4580000000000002</v>
          </cell>
          <cell r="F131">
            <v>2.9329999999999998</v>
          </cell>
          <cell r="G131">
            <v>4.6239999999999997</v>
          </cell>
          <cell r="H131">
            <v>6.3979999999999997</v>
          </cell>
          <cell r="I131">
            <v>2.6850000000000001</v>
          </cell>
          <cell r="J131">
            <v>7.9909999999999997</v>
          </cell>
          <cell r="K131">
            <v>3.7279999999999998</v>
          </cell>
          <cell r="L131">
            <v>5.992</v>
          </cell>
          <cell r="M131">
            <v>2.7720000000000002</v>
          </cell>
          <cell r="N131">
            <v>3.64</v>
          </cell>
          <cell r="O131">
            <v>3.3359999999999999</v>
          </cell>
          <cell r="P131">
            <v>2.286</v>
          </cell>
          <cell r="Q131">
            <v>2.4289999999999998</v>
          </cell>
          <cell r="R131">
            <v>4.0220000000000002</v>
          </cell>
          <cell r="S131">
            <v>7.6690000000000005</v>
          </cell>
          <cell r="T131">
            <v>8.5440000000000005</v>
          </cell>
          <cell r="U131">
            <v>4.9770000000000003</v>
          </cell>
          <cell r="V131">
            <v>4.4909999999999997</v>
          </cell>
          <cell r="W131">
            <v>5.4039999999999999</v>
          </cell>
          <cell r="X131">
            <v>3.3359999999999999</v>
          </cell>
          <cell r="Y131">
            <v>8.0540000000000003</v>
          </cell>
          <cell r="Z131">
            <v>5.415</v>
          </cell>
          <cell r="AA131">
            <v>1.0640000000000001</v>
          </cell>
          <cell r="AB131">
            <v>1.397</v>
          </cell>
          <cell r="AC131">
            <v>1.887</v>
          </cell>
          <cell r="AD131">
            <v>0.36399999999999999</v>
          </cell>
          <cell r="AE131">
            <v>0.43099999999999999</v>
          </cell>
          <cell r="AF131">
            <v>0.96299999999999997</v>
          </cell>
          <cell r="AH131">
            <v>113.423</v>
          </cell>
        </row>
        <row r="132">
          <cell r="B132">
            <v>10.02</v>
          </cell>
          <cell r="C132" t="str">
            <v>BRC Monitoring</v>
          </cell>
          <cell r="D132">
            <v>1.1879999999999999</v>
          </cell>
          <cell r="E132">
            <v>0.97199999999999998</v>
          </cell>
          <cell r="F132">
            <v>0.75600000000000001</v>
          </cell>
          <cell r="G132">
            <v>1.512</v>
          </cell>
          <cell r="H132">
            <v>1.512</v>
          </cell>
          <cell r="I132">
            <v>0.54</v>
          </cell>
          <cell r="J132">
            <v>1.296</v>
          </cell>
          <cell r="K132">
            <v>0.86399999999999999</v>
          </cell>
          <cell r="L132">
            <v>1.08</v>
          </cell>
          <cell r="M132">
            <v>1.1879999999999999</v>
          </cell>
          <cell r="N132">
            <v>0.54</v>
          </cell>
          <cell r="O132">
            <v>0.86399999999999999</v>
          </cell>
          <cell r="P132">
            <v>0.432</v>
          </cell>
          <cell r="Q132">
            <v>0.432</v>
          </cell>
          <cell r="R132">
            <v>1.1879999999999999</v>
          </cell>
          <cell r="S132">
            <v>1.296</v>
          </cell>
          <cell r="T132">
            <v>1.4039999999999999</v>
          </cell>
          <cell r="U132">
            <v>1.08</v>
          </cell>
          <cell r="V132">
            <v>1.512</v>
          </cell>
          <cell r="W132">
            <v>1.08</v>
          </cell>
          <cell r="X132">
            <v>1.08</v>
          </cell>
          <cell r="Y132">
            <v>1.1879999999999999</v>
          </cell>
          <cell r="Z132">
            <v>0.75600000000000001</v>
          </cell>
          <cell r="AA132">
            <v>0.32400000000000001</v>
          </cell>
          <cell r="AB132">
            <v>0.108</v>
          </cell>
          <cell r="AH132">
            <v>24.192000000000004</v>
          </cell>
        </row>
        <row r="133">
          <cell r="B133">
            <v>10.029999999999999</v>
          </cell>
          <cell r="C133" t="str">
            <v>CRC Monitoring</v>
          </cell>
          <cell r="D133">
            <v>6.72</v>
          </cell>
          <cell r="E133">
            <v>4.6079999999999997</v>
          </cell>
          <cell r="F133">
            <v>3.3119999999999998</v>
          </cell>
          <cell r="G133">
            <v>7.1520000000000001</v>
          </cell>
          <cell r="H133">
            <v>10.464</v>
          </cell>
          <cell r="I133">
            <v>4.032</v>
          </cell>
          <cell r="J133">
            <v>10.08</v>
          </cell>
          <cell r="K133">
            <v>6</v>
          </cell>
          <cell r="L133">
            <v>8.9759999999999991</v>
          </cell>
          <cell r="M133">
            <v>5.8079999999999998</v>
          </cell>
          <cell r="N133">
            <v>4.944</v>
          </cell>
          <cell r="O133">
            <v>4.8959999999999999</v>
          </cell>
          <cell r="P133">
            <v>2.7359999999999998</v>
          </cell>
          <cell r="Q133">
            <v>3.36</v>
          </cell>
          <cell r="R133">
            <v>6.96</v>
          </cell>
          <cell r="S133">
            <v>9.6</v>
          </cell>
          <cell r="T133">
            <v>10.272</v>
          </cell>
          <cell r="U133">
            <v>6.9119999999999999</v>
          </cell>
          <cell r="V133">
            <v>7.8719999999999999</v>
          </cell>
          <cell r="W133">
            <v>8.4480000000000004</v>
          </cell>
          <cell r="X133">
            <v>6.48</v>
          </cell>
          <cell r="Y133">
            <v>7.968</v>
          </cell>
          <cell r="Z133">
            <v>4.5599999999999996</v>
          </cell>
          <cell r="AA133">
            <v>1.6320000000000001</v>
          </cell>
          <cell r="AB133">
            <v>1.536</v>
          </cell>
          <cell r="AC133">
            <v>2.0640000000000001</v>
          </cell>
          <cell r="AD133">
            <v>1.1040000000000001</v>
          </cell>
          <cell r="AE133">
            <v>0.76800000000000002</v>
          </cell>
          <cell r="AF133">
            <v>1.5840000000000001</v>
          </cell>
          <cell r="AH133">
            <v>160.84799999999998</v>
          </cell>
        </row>
        <row r="134">
          <cell r="B134">
            <v>10.039999999999999</v>
          </cell>
          <cell r="C134" t="str">
            <v>Monitoring Expenditure of TRP</v>
          </cell>
          <cell r="D134">
            <v>6.3</v>
          </cell>
          <cell r="E134">
            <v>2.7</v>
          </cell>
          <cell r="F134">
            <v>2.1</v>
          </cell>
          <cell r="G134">
            <v>5.0999999999999996</v>
          </cell>
          <cell r="H134">
            <v>4.2</v>
          </cell>
          <cell r="I134">
            <v>1.8</v>
          </cell>
          <cell r="J134">
            <v>6.6</v>
          </cell>
          <cell r="K134">
            <v>3</v>
          </cell>
          <cell r="L134">
            <v>3.9</v>
          </cell>
          <cell r="M134">
            <v>3.3</v>
          </cell>
          <cell r="N134">
            <v>2.4</v>
          </cell>
          <cell r="O134">
            <v>3</v>
          </cell>
          <cell r="P134">
            <v>1.5</v>
          </cell>
          <cell r="Q134">
            <v>1.2</v>
          </cell>
          <cell r="R134">
            <v>4.5</v>
          </cell>
          <cell r="S134">
            <v>6.6</v>
          </cell>
          <cell r="T134">
            <v>4.2</v>
          </cell>
          <cell r="U134">
            <v>6.3</v>
          </cell>
          <cell r="V134">
            <v>6.6</v>
          </cell>
          <cell r="W134">
            <v>3</v>
          </cell>
          <cell r="X134">
            <v>6.6</v>
          </cell>
          <cell r="Y134">
            <v>4.5</v>
          </cell>
          <cell r="Z134">
            <v>4.5</v>
          </cell>
          <cell r="AA134">
            <v>1.5</v>
          </cell>
          <cell r="AB134">
            <v>0.9</v>
          </cell>
          <cell r="AH134">
            <v>96.3</v>
          </cell>
        </row>
        <row r="136">
          <cell r="C136" t="str">
            <v>SUB TOTAL of K</v>
          </cell>
          <cell r="D136">
            <v>17.341000000000001</v>
          </cell>
          <cell r="E136">
            <v>11.738</v>
          </cell>
          <cell r="F136">
            <v>9.1009999999999991</v>
          </cell>
          <cell r="G136">
            <v>18.387999999999998</v>
          </cell>
          <cell r="H136">
            <v>22.574000000000002</v>
          </cell>
          <cell r="I136">
            <v>9.0570000000000004</v>
          </cell>
          <cell r="J136">
            <v>25.966999999999999</v>
          </cell>
          <cell r="K136">
            <v>13.591999999999999</v>
          </cell>
          <cell r="L136">
            <v>19.947999999999997</v>
          </cell>
          <cell r="M136">
            <v>13.068000000000001</v>
          </cell>
          <cell r="N136">
            <v>11.523999999999999</v>
          </cell>
          <cell r="O136">
            <v>12.096</v>
          </cell>
          <cell r="P136">
            <v>6.9539999999999997</v>
          </cell>
          <cell r="Q136">
            <v>7.4210000000000003</v>
          </cell>
          <cell r="R136">
            <v>16.670000000000002</v>
          </cell>
          <cell r="S136">
            <v>25.164999999999999</v>
          </cell>
          <cell r="T136">
            <v>24.419999999999998</v>
          </cell>
          <cell r="U136">
            <v>19.269000000000002</v>
          </cell>
          <cell r="V136">
            <v>20.475000000000001</v>
          </cell>
          <cell r="W136">
            <v>17.932000000000002</v>
          </cell>
          <cell r="X136">
            <v>17.496000000000002</v>
          </cell>
          <cell r="Y136">
            <v>21.71</v>
          </cell>
          <cell r="Z136">
            <v>15.231</v>
          </cell>
          <cell r="AA136">
            <v>4.5200000000000005</v>
          </cell>
          <cell r="AB136">
            <v>3.9410000000000003</v>
          </cell>
          <cell r="AC136">
            <v>3.9510000000000001</v>
          </cell>
          <cell r="AD136">
            <v>1.468</v>
          </cell>
          <cell r="AE136">
            <v>1.1990000000000001</v>
          </cell>
          <cell r="AF136">
            <v>2.5470000000000002</v>
          </cell>
          <cell r="AG136">
            <v>0</v>
          </cell>
          <cell r="AH136">
            <v>394.76300000000003</v>
          </cell>
        </row>
        <row r="138">
          <cell r="A138" t="str">
            <v>L</v>
          </cell>
          <cell r="B138" t="str">
            <v>SCHOOL GRANT</v>
          </cell>
        </row>
        <row r="140">
          <cell r="B140">
            <v>11.01</v>
          </cell>
          <cell r="C140" t="str">
            <v>Primary School Grant</v>
          </cell>
          <cell r="D140">
            <v>17.899999999999999</v>
          </cell>
          <cell r="E140">
            <v>19.760000000000002</v>
          </cell>
          <cell r="F140">
            <v>16.760000000000002</v>
          </cell>
          <cell r="G140">
            <v>26.42</v>
          </cell>
          <cell r="H140">
            <v>36.56</v>
          </cell>
          <cell r="I140">
            <v>15.34</v>
          </cell>
          <cell r="J140">
            <v>45.66</v>
          </cell>
          <cell r="K140">
            <v>21.3</v>
          </cell>
          <cell r="L140">
            <v>34.24</v>
          </cell>
          <cell r="M140">
            <v>15.84</v>
          </cell>
          <cell r="N140">
            <v>20.8</v>
          </cell>
          <cell r="O140">
            <v>19.059999999999999</v>
          </cell>
          <cell r="P140">
            <v>13.06</v>
          </cell>
          <cell r="Q140">
            <v>13.88</v>
          </cell>
          <cell r="R140">
            <v>22.98</v>
          </cell>
          <cell r="S140">
            <v>43.82</v>
          </cell>
          <cell r="T140">
            <v>48.82</v>
          </cell>
          <cell r="U140">
            <v>28.44</v>
          </cell>
          <cell r="V140">
            <v>25.66</v>
          </cell>
          <cell r="W140">
            <v>30.88</v>
          </cell>
          <cell r="X140">
            <v>19.059999999999999</v>
          </cell>
          <cell r="Y140">
            <v>46.02</v>
          </cell>
          <cell r="Z140">
            <v>30.94</v>
          </cell>
          <cell r="AA140">
            <v>6.08</v>
          </cell>
          <cell r="AB140">
            <v>7.98</v>
          </cell>
          <cell r="AC140">
            <v>10.78</v>
          </cell>
          <cell r="AD140">
            <v>2.08</v>
          </cell>
          <cell r="AE140">
            <v>2.46</v>
          </cell>
          <cell r="AF140">
            <v>5.5</v>
          </cell>
          <cell r="AH140">
            <v>648.08000000000015</v>
          </cell>
        </row>
        <row r="141">
          <cell r="B141">
            <v>11.02</v>
          </cell>
          <cell r="C141" t="str">
            <v>Upper Primary School Grant</v>
          </cell>
          <cell r="D141">
            <v>17.02</v>
          </cell>
          <cell r="E141">
            <v>16.68</v>
          </cell>
          <cell r="F141">
            <v>12.88</v>
          </cell>
          <cell r="G141">
            <v>24.74</v>
          </cell>
          <cell r="H141">
            <v>16.34</v>
          </cell>
          <cell r="I141">
            <v>10.08</v>
          </cell>
          <cell r="J141">
            <v>16.739999999999998</v>
          </cell>
          <cell r="K141">
            <v>15.52</v>
          </cell>
          <cell r="L141">
            <v>19.5</v>
          </cell>
          <cell r="M141">
            <v>14.52</v>
          </cell>
          <cell r="N141">
            <v>9.92</v>
          </cell>
          <cell r="O141">
            <v>13.82</v>
          </cell>
          <cell r="P141">
            <v>10.38</v>
          </cell>
          <cell r="Q141">
            <v>8.14</v>
          </cell>
          <cell r="R141">
            <v>21.88</v>
          </cell>
          <cell r="S141">
            <v>22.9</v>
          </cell>
          <cell r="T141">
            <v>24.72</v>
          </cell>
          <cell r="U141">
            <v>24.02</v>
          </cell>
          <cell r="V141">
            <v>21.66</v>
          </cell>
          <cell r="W141">
            <v>25.7</v>
          </cell>
          <cell r="X141">
            <v>17.04</v>
          </cell>
          <cell r="Y141">
            <v>23.62</v>
          </cell>
          <cell r="Z141">
            <v>13.02</v>
          </cell>
          <cell r="AA141">
            <v>4.5199999999999996</v>
          </cell>
          <cell r="AB141">
            <v>2.2599999999999998</v>
          </cell>
          <cell r="AC141">
            <v>6.32</v>
          </cell>
          <cell r="AD141">
            <v>1.54</v>
          </cell>
          <cell r="AE141">
            <v>2.38</v>
          </cell>
          <cell r="AF141">
            <v>5.16</v>
          </cell>
          <cell r="AH141">
            <v>423.02</v>
          </cell>
        </row>
        <row r="143">
          <cell r="C143" t="str">
            <v>SUB TOTAL of L</v>
          </cell>
          <cell r="D143">
            <v>34.92</v>
          </cell>
          <cell r="E143">
            <v>36.44</v>
          </cell>
          <cell r="F143">
            <v>29.64</v>
          </cell>
          <cell r="G143">
            <v>51.16</v>
          </cell>
          <cell r="H143">
            <v>52.900000000000006</v>
          </cell>
          <cell r="I143">
            <v>25.42</v>
          </cell>
          <cell r="J143">
            <v>62.399999999999991</v>
          </cell>
          <cell r="K143">
            <v>36.82</v>
          </cell>
          <cell r="L143">
            <v>53.74</v>
          </cell>
          <cell r="M143">
            <v>30.36</v>
          </cell>
          <cell r="N143">
            <v>30.72</v>
          </cell>
          <cell r="O143">
            <v>32.879999999999995</v>
          </cell>
          <cell r="P143">
            <v>23.44</v>
          </cell>
          <cell r="Q143">
            <v>22.020000000000003</v>
          </cell>
          <cell r="R143">
            <v>44.86</v>
          </cell>
          <cell r="S143">
            <v>66.72</v>
          </cell>
          <cell r="T143">
            <v>73.539999999999992</v>
          </cell>
          <cell r="U143">
            <v>52.46</v>
          </cell>
          <cell r="V143">
            <v>47.32</v>
          </cell>
          <cell r="W143">
            <v>56.58</v>
          </cell>
          <cell r="X143">
            <v>36.099999999999994</v>
          </cell>
          <cell r="Y143">
            <v>69.64</v>
          </cell>
          <cell r="Z143">
            <v>43.96</v>
          </cell>
          <cell r="AA143">
            <v>10.6</v>
          </cell>
          <cell r="AB143">
            <v>10.24</v>
          </cell>
          <cell r="AC143">
            <v>17.100000000000001</v>
          </cell>
          <cell r="AD143">
            <v>3.62</v>
          </cell>
          <cell r="AE143">
            <v>4.84</v>
          </cell>
          <cell r="AF143">
            <v>10.66</v>
          </cell>
          <cell r="AG143">
            <v>0</v>
          </cell>
          <cell r="AH143">
            <v>1071.0999999999999</v>
          </cell>
        </row>
        <row r="146">
          <cell r="A146" t="str">
            <v>M</v>
          </cell>
          <cell r="B146" t="str">
            <v>TEACHERS GRANT</v>
          </cell>
        </row>
        <row r="148">
          <cell r="B148">
            <v>12.01</v>
          </cell>
          <cell r="C148" t="str">
            <v>Primary Teachers Grant</v>
          </cell>
          <cell r="D148">
            <v>31.285</v>
          </cell>
          <cell r="E148">
            <v>33.78</v>
          </cell>
          <cell r="F148">
            <v>23.984999999999999</v>
          </cell>
          <cell r="G148">
            <v>35.9</v>
          </cell>
          <cell r="H148">
            <v>40.340000000000003</v>
          </cell>
          <cell r="I148">
            <v>21.504999999999999</v>
          </cell>
          <cell r="J148">
            <v>47.53</v>
          </cell>
          <cell r="K148">
            <v>33.505000000000003</v>
          </cell>
          <cell r="L148">
            <v>44.585000000000001</v>
          </cell>
          <cell r="M148">
            <v>26.175000000000001</v>
          </cell>
          <cell r="N148">
            <v>25.055</v>
          </cell>
          <cell r="O148">
            <v>24.135000000000002</v>
          </cell>
          <cell r="P148">
            <v>20.725000000000001</v>
          </cell>
          <cell r="Q148">
            <v>11.865</v>
          </cell>
          <cell r="R148">
            <v>48.68</v>
          </cell>
          <cell r="S148">
            <v>58.07</v>
          </cell>
          <cell r="T148">
            <v>52.655000000000001</v>
          </cell>
          <cell r="U148">
            <v>32.17</v>
          </cell>
          <cell r="V148">
            <v>44.494999999999997</v>
          </cell>
          <cell r="W148">
            <v>28.8</v>
          </cell>
          <cell r="X148">
            <v>31.06</v>
          </cell>
          <cell r="Y148">
            <v>51.094999999999999</v>
          </cell>
          <cell r="Z148">
            <v>37.055</v>
          </cell>
          <cell r="AA148">
            <v>8.4</v>
          </cell>
          <cell r="AB148">
            <v>6.77</v>
          </cell>
          <cell r="AC148">
            <v>25.2</v>
          </cell>
          <cell r="AD148">
            <v>4.5350000000000001</v>
          </cell>
          <cell r="AE148">
            <v>5.9649999999999999</v>
          </cell>
          <cell r="AF148">
            <v>17.2</v>
          </cell>
          <cell r="AH148">
            <v>872.51999999999987</v>
          </cell>
        </row>
        <row r="149">
          <cell r="B149">
            <v>12.02</v>
          </cell>
          <cell r="C149" t="str">
            <v>Upper Primary Teachers  Grant</v>
          </cell>
          <cell r="AH149">
            <v>0</v>
          </cell>
        </row>
        <row r="151">
          <cell r="A151" t="str">
            <v xml:space="preserve">    </v>
          </cell>
          <cell r="C151" t="str">
            <v>SUB TOTAL of M</v>
          </cell>
          <cell r="D151">
            <v>31.285</v>
          </cell>
          <cell r="E151">
            <v>33.78</v>
          </cell>
          <cell r="F151">
            <v>23.984999999999999</v>
          </cell>
          <cell r="G151">
            <v>35.9</v>
          </cell>
          <cell r="H151">
            <v>40.340000000000003</v>
          </cell>
          <cell r="I151">
            <v>21.504999999999999</v>
          </cell>
          <cell r="J151">
            <v>47.53</v>
          </cell>
          <cell r="K151">
            <v>33.505000000000003</v>
          </cell>
          <cell r="L151">
            <v>44.585000000000001</v>
          </cell>
          <cell r="M151">
            <v>26.175000000000001</v>
          </cell>
          <cell r="N151">
            <v>25.055</v>
          </cell>
          <cell r="O151">
            <v>24.135000000000002</v>
          </cell>
          <cell r="P151">
            <v>20.725000000000001</v>
          </cell>
          <cell r="Q151">
            <v>11.865</v>
          </cell>
          <cell r="R151">
            <v>48.68</v>
          </cell>
          <cell r="S151">
            <v>58.07</v>
          </cell>
          <cell r="T151">
            <v>52.655000000000001</v>
          </cell>
          <cell r="U151">
            <v>32.17</v>
          </cell>
          <cell r="V151">
            <v>44.494999999999997</v>
          </cell>
          <cell r="W151">
            <v>28.8</v>
          </cell>
          <cell r="X151">
            <v>31.06</v>
          </cell>
          <cell r="Y151">
            <v>51.094999999999999</v>
          </cell>
          <cell r="Z151">
            <v>37.055</v>
          </cell>
          <cell r="AA151">
            <v>8.4</v>
          </cell>
          <cell r="AB151">
            <v>6.77</v>
          </cell>
          <cell r="AC151">
            <v>25.2</v>
          </cell>
          <cell r="AD151">
            <v>4.5350000000000001</v>
          </cell>
          <cell r="AE151">
            <v>5.9649999999999999</v>
          </cell>
          <cell r="AF151">
            <v>17.2</v>
          </cell>
          <cell r="AG151">
            <v>0</v>
          </cell>
          <cell r="AH151">
            <v>872.51999999999987</v>
          </cell>
        </row>
        <row r="153">
          <cell r="A153" t="str">
            <v>N</v>
          </cell>
          <cell r="B153" t="str">
            <v>TEACHERS SALARY</v>
          </cell>
        </row>
        <row r="155">
          <cell r="B155">
            <v>13.01</v>
          </cell>
          <cell r="C155" t="str">
            <v>Primary New Teachers</v>
          </cell>
          <cell r="AH155">
            <v>0</v>
          </cell>
        </row>
        <row r="156">
          <cell r="B156">
            <v>13.02</v>
          </cell>
          <cell r="C156" t="str">
            <v>U P New Teachers Salary</v>
          </cell>
          <cell r="AH156">
            <v>0</v>
          </cell>
        </row>
        <row r="157">
          <cell r="B157">
            <v>13.03</v>
          </cell>
          <cell r="C157" t="str">
            <v>New Other</v>
          </cell>
          <cell r="AH157">
            <v>0</v>
          </cell>
        </row>
        <row r="159">
          <cell r="C159" t="str">
            <v>SUB TOTAL of N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1">
          <cell r="A161" t="str">
            <v>O</v>
          </cell>
          <cell r="B161" t="str">
            <v>TEACHING LEARNING EQUIPMENT</v>
          </cell>
        </row>
        <row r="163">
          <cell r="B163">
            <v>15.01</v>
          </cell>
          <cell r="C163" t="str">
            <v>TLE- New Primary</v>
          </cell>
          <cell r="AH163">
            <v>0</v>
          </cell>
        </row>
        <row r="164">
          <cell r="B164">
            <v>15.02</v>
          </cell>
          <cell r="C164" t="str">
            <v>TLE -New Upper Primary</v>
          </cell>
          <cell r="AH164">
            <v>0</v>
          </cell>
        </row>
        <row r="165">
          <cell r="B165">
            <v>15.03</v>
          </cell>
          <cell r="C165" t="str">
            <v>UPS Not Covered under OBB</v>
          </cell>
          <cell r="D165">
            <v>73.5</v>
          </cell>
          <cell r="F165">
            <v>20</v>
          </cell>
          <cell r="G165">
            <v>6.5</v>
          </cell>
          <cell r="H165">
            <v>275</v>
          </cell>
          <cell r="J165">
            <v>4.5</v>
          </cell>
          <cell r="L165">
            <v>8</v>
          </cell>
          <cell r="M165">
            <v>16</v>
          </cell>
          <cell r="N165">
            <v>100.5</v>
          </cell>
          <cell r="O165">
            <v>15</v>
          </cell>
          <cell r="P165">
            <v>85.5</v>
          </cell>
          <cell r="Q165">
            <v>32</v>
          </cell>
          <cell r="R165">
            <v>82.5</v>
          </cell>
          <cell r="S165">
            <v>65.5</v>
          </cell>
          <cell r="T165">
            <v>97</v>
          </cell>
          <cell r="V165">
            <v>3</v>
          </cell>
          <cell r="X165">
            <v>135.5</v>
          </cell>
          <cell r="Z165">
            <v>53.5</v>
          </cell>
          <cell r="AB165">
            <v>23.5</v>
          </cell>
          <cell r="AE165">
            <v>0.5</v>
          </cell>
          <cell r="AH165">
            <v>1097.5</v>
          </cell>
        </row>
        <row r="166">
          <cell r="B166">
            <v>15.04</v>
          </cell>
          <cell r="C166" t="str">
            <v>Other (TLE)</v>
          </cell>
          <cell r="AH166">
            <v>0</v>
          </cell>
        </row>
        <row r="168">
          <cell r="C168" t="str">
            <v>SUB TOTAL of O</v>
          </cell>
          <cell r="D168">
            <v>73.5</v>
          </cell>
          <cell r="E168">
            <v>0</v>
          </cell>
          <cell r="F168">
            <v>20</v>
          </cell>
          <cell r="G168">
            <v>6.5</v>
          </cell>
          <cell r="H168">
            <v>275</v>
          </cell>
          <cell r="I168">
            <v>0</v>
          </cell>
          <cell r="J168">
            <v>4.5</v>
          </cell>
          <cell r="K168">
            <v>0</v>
          </cell>
          <cell r="L168">
            <v>8</v>
          </cell>
          <cell r="M168">
            <v>16</v>
          </cell>
          <cell r="N168">
            <v>100.5</v>
          </cell>
          <cell r="O168">
            <v>15</v>
          </cell>
          <cell r="P168">
            <v>85.5</v>
          </cell>
          <cell r="Q168">
            <v>32</v>
          </cell>
          <cell r="R168">
            <v>82.5</v>
          </cell>
          <cell r="S168">
            <v>65.5</v>
          </cell>
          <cell r="T168">
            <v>97</v>
          </cell>
          <cell r="U168">
            <v>0</v>
          </cell>
          <cell r="V168">
            <v>3</v>
          </cell>
          <cell r="W168">
            <v>0</v>
          </cell>
          <cell r="X168">
            <v>135.5</v>
          </cell>
          <cell r="Y168">
            <v>0</v>
          </cell>
          <cell r="Z168">
            <v>53.5</v>
          </cell>
          <cell r="AA168">
            <v>0</v>
          </cell>
          <cell r="AB168">
            <v>23.5</v>
          </cell>
          <cell r="AC168">
            <v>0</v>
          </cell>
          <cell r="AD168">
            <v>0</v>
          </cell>
          <cell r="AE168">
            <v>0.5</v>
          </cell>
          <cell r="AF168">
            <v>0</v>
          </cell>
          <cell r="AG168">
            <v>0</v>
          </cell>
          <cell r="AH168">
            <v>1097.5</v>
          </cell>
        </row>
        <row r="170">
          <cell r="A170" t="str">
            <v>P</v>
          </cell>
          <cell r="B170" t="str">
            <v>TEACHERS TRAINNING</v>
          </cell>
        </row>
        <row r="172">
          <cell r="B172">
            <v>16.010000000000002</v>
          </cell>
          <cell r="C172" t="str">
            <v>Inservice Teachers Trainning</v>
          </cell>
          <cell r="D172">
            <v>87.597999999999999</v>
          </cell>
          <cell r="E172">
            <v>94.584000000000003</v>
          </cell>
          <cell r="F172">
            <v>67.158000000000001</v>
          </cell>
          <cell r="G172">
            <v>100.52</v>
          </cell>
          <cell r="H172">
            <v>112.952</v>
          </cell>
          <cell r="I172">
            <v>60.213999999999999</v>
          </cell>
          <cell r="J172">
            <v>133.084</v>
          </cell>
          <cell r="K172">
            <v>93.813999999999993</v>
          </cell>
          <cell r="L172">
            <v>124.83799999999999</v>
          </cell>
          <cell r="M172">
            <v>73.290000000000006</v>
          </cell>
          <cell r="N172">
            <v>70.153999999999996</v>
          </cell>
          <cell r="O172">
            <v>67.578000000000003</v>
          </cell>
          <cell r="P172">
            <v>58.03</v>
          </cell>
          <cell r="Q172">
            <v>33.222000000000001</v>
          </cell>
          <cell r="R172">
            <v>136.304</v>
          </cell>
          <cell r="S172">
            <v>162.596</v>
          </cell>
          <cell r="T172">
            <v>147.434</v>
          </cell>
          <cell r="U172">
            <v>90.075999999999993</v>
          </cell>
          <cell r="V172">
            <v>124.586</v>
          </cell>
          <cell r="W172">
            <v>80.64</v>
          </cell>
          <cell r="X172">
            <v>86.968000000000004</v>
          </cell>
          <cell r="Y172">
            <v>143.066</v>
          </cell>
          <cell r="Z172">
            <v>103.754</v>
          </cell>
          <cell r="AA172">
            <v>23.52</v>
          </cell>
          <cell r="AB172">
            <v>18.956</v>
          </cell>
          <cell r="AC172">
            <v>70.56</v>
          </cell>
          <cell r="AD172">
            <v>12.698</v>
          </cell>
          <cell r="AE172">
            <v>16.702000000000002</v>
          </cell>
          <cell r="AF172">
            <v>48.16</v>
          </cell>
          <cell r="AH172">
            <v>2443.056</v>
          </cell>
        </row>
        <row r="173">
          <cell r="B173">
            <v>16.02</v>
          </cell>
          <cell r="C173" t="str">
            <v>New Recruited Teachers Trainning</v>
          </cell>
          <cell r="AH173">
            <v>0</v>
          </cell>
        </row>
        <row r="174">
          <cell r="B174">
            <v>16.03</v>
          </cell>
          <cell r="C174" t="str">
            <v>Untrained</v>
          </cell>
          <cell r="AH174">
            <v>0</v>
          </cell>
        </row>
        <row r="175">
          <cell r="B175">
            <v>16.04</v>
          </cell>
          <cell r="C175" t="str">
            <v>Others</v>
          </cell>
          <cell r="AH175">
            <v>0</v>
          </cell>
        </row>
        <row r="177">
          <cell r="C177" t="str">
            <v>SUB TOTAL of P</v>
          </cell>
          <cell r="D177">
            <v>87.597999999999999</v>
          </cell>
          <cell r="E177">
            <v>94.584000000000003</v>
          </cell>
          <cell r="F177">
            <v>67.158000000000001</v>
          </cell>
          <cell r="G177">
            <v>100.52</v>
          </cell>
          <cell r="H177">
            <v>112.952</v>
          </cell>
          <cell r="I177">
            <v>60.213999999999999</v>
          </cell>
          <cell r="J177">
            <v>133.084</v>
          </cell>
          <cell r="K177">
            <v>93.813999999999993</v>
          </cell>
          <cell r="L177">
            <v>124.83799999999999</v>
          </cell>
          <cell r="M177">
            <v>73.290000000000006</v>
          </cell>
          <cell r="N177">
            <v>70.153999999999996</v>
          </cell>
          <cell r="O177">
            <v>67.578000000000003</v>
          </cell>
          <cell r="P177">
            <v>58.03</v>
          </cell>
          <cell r="Q177">
            <v>33.222000000000001</v>
          </cell>
          <cell r="R177">
            <v>136.304</v>
          </cell>
          <cell r="S177">
            <v>162.596</v>
          </cell>
          <cell r="T177">
            <v>147.434</v>
          </cell>
          <cell r="U177">
            <v>90.075999999999993</v>
          </cell>
          <cell r="V177">
            <v>124.586</v>
          </cell>
          <cell r="W177">
            <v>80.64</v>
          </cell>
          <cell r="X177">
            <v>86.968000000000004</v>
          </cell>
          <cell r="Y177">
            <v>143.066</v>
          </cell>
          <cell r="Z177">
            <v>103.754</v>
          </cell>
          <cell r="AA177">
            <v>23.52</v>
          </cell>
          <cell r="AB177">
            <v>18.956</v>
          </cell>
          <cell r="AC177">
            <v>70.56</v>
          </cell>
          <cell r="AD177">
            <v>12.698</v>
          </cell>
          <cell r="AE177">
            <v>16.702000000000002</v>
          </cell>
          <cell r="AF177">
            <v>48.16</v>
          </cell>
          <cell r="AG177">
            <v>0</v>
          </cell>
          <cell r="AH177">
            <v>2443.056</v>
          </cell>
        </row>
        <row r="179">
          <cell r="A179" t="str">
            <v>Q</v>
          </cell>
          <cell r="B179" t="str">
            <v>COMMUNITY MOBILIZATION</v>
          </cell>
        </row>
        <row r="181">
          <cell r="B181">
            <v>17.010000000000002</v>
          </cell>
          <cell r="C181" t="str">
            <v>Community Mobilization</v>
          </cell>
          <cell r="D181">
            <v>2.3959999999999999</v>
          </cell>
          <cell r="E181">
            <v>3.1989999999999998</v>
          </cell>
          <cell r="F181">
            <v>2.2629999999999999</v>
          </cell>
          <cell r="G181">
            <v>3.8079999999999998</v>
          </cell>
          <cell r="H181">
            <v>5.266</v>
          </cell>
          <cell r="I181">
            <v>1.9159999999999999</v>
          </cell>
          <cell r="J181">
            <v>6.4740000000000002</v>
          </cell>
          <cell r="K181">
            <v>2.1520000000000001</v>
          </cell>
          <cell r="L181">
            <v>3.528</v>
          </cell>
          <cell r="M181">
            <v>2.597</v>
          </cell>
          <cell r="N181">
            <v>2.4119999999999999</v>
          </cell>
          <cell r="O181">
            <v>2.7439999999999998</v>
          </cell>
          <cell r="P181">
            <v>1.48</v>
          </cell>
          <cell r="Q181">
            <v>2.153</v>
          </cell>
          <cell r="R181">
            <v>3.496</v>
          </cell>
          <cell r="S181">
            <v>5.9050000000000002</v>
          </cell>
          <cell r="T181">
            <v>6.2</v>
          </cell>
          <cell r="U181">
            <v>3.3940000000000001</v>
          </cell>
          <cell r="V181">
            <v>3.7429999999999999</v>
          </cell>
          <cell r="W181">
            <v>4.62</v>
          </cell>
          <cell r="X181">
            <v>2.7970000000000002</v>
          </cell>
          <cell r="Y181">
            <v>6.7549999999999999</v>
          </cell>
          <cell r="Z181">
            <v>3.5289999999999999</v>
          </cell>
          <cell r="AA181">
            <v>0.74199999999999999</v>
          </cell>
          <cell r="AB181">
            <v>1.2250000000000001</v>
          </cell>
          <cell r="AC181">
            <v>0.75</v>
          </cell>
          <cell r="AD181">
            <v>0.18</v>
          </cell>
          <cell r="AE181">
            <v>0.186</v>
          </cell>
          <cell r="AF181">
            <v>0.40900000000000003</v>
          </cell>
          <cell r="AH181">
            <v>86.319000000000017</v>
          </cell>
        </row>
        <row r="183">
          <cell r="C183" t="str">
            <v>SUB TOTAL of Q</v>
          </cell>
          <cell r="D183">
            <v>2.3959999999999999</v>
          </cell>
          <cell r="E183">
            <v>3.1989999999999998</v>
          </cell>
          <cell r="F183">
            <v>2.2629999999999999</v>
          </cell>
          <cell r="G183">
            <v>3.8079999999999998</v>
          </cell>
          <cell r="H183">
            <v>5.266</v>
          </cell>
          <cell r="I183">
            <v>1.9159999999999999</v>
          </cell>
          <cell r="J183">
            <v>6.4740000000000002</v>
          </cell>
          <cell r="K183">
            <v>2.1520000000000001</v>
          </cell>
          <cell r="L183">
            <v>3.528</v>
          </cell>
          <cell r="M183">
            <v>2.597</v>
          </cell>
          <cell r="N183">
            <v>2.4119999999999999</v>
          </cell>
          <cell r="O183">
            <v>2.7439999999999998</v>
          </cell>
          <cell r="P183">
            <v>1.48</v>
          </cell>
          <cell r="Q183">
            <v>2.153</v>
          </cell>
          <cell r="R183">
            <v>3.496</v>
          </cell>
          <cell r="S183">
            <v>5.9050000000000002</v>
          </cell>
          <cell r="T183">
            <v>6.2</v>
          </cell>
          <cell r="U183">
            <v>3.3940000000000001</v>
          </cell>
          <cell r="V183">
            <v>3.7429999999999999</v>
          </cell>
          <cell r="W183">
            <v>4.62</v>
          </cell>
          <cell r="X183">
            <v>2.7970000000000002</v>
          </cell>
          <cell r="Y183">
            <v>6.7549999999999999</v>
          </cell>
          <cell r="Z183">
            <v>3.5289999999999999</v>
          </cell>
          <cell r="AA183">
            <v>0.74199999999999999</v>
          </cell>
          <cell r="AB183">
            <v>1.2250000000000001</v>
          </cell>
          <cell r="AC183">
            <v>0.75</v>
          </cell>
          <cell r="AD183">
            <v>0.18</v>
          </cell>
          <cell r="AE183">
            <v>0.186</v>
          </cell>
          <cell r="AF183">
            <v>0.40900000000000003</v>
          </cell>
          <cell r="AG183">
            <v>0</v>
          </cell>
          <cell r="AH183">
            <v>86.319000000000017</v>
          </cell>
        </row>
        <row r="185">
          <cell r="C185" t="str">
            <v>TOTAL OF A TO Q</v>
          </cell>
          <cell r="D185">
            <v>1099.627</v>
          </cell>
          <cell r="E185">
            <v>842.08900000000006</v>
          </cell>
          <cell r="F185">
            <v>941.16200000000003</v>
          </cell>
          <cell r="G185">
            <v>2355.7109999999998</v>
          </cell>
          <cell r="H185">
            <v>1520.749</v>
          </cell>
          <cell r="I185">
            <v>580.07700000000011</v>
          </cell>
          <cell r="J185">
            <v>1510.65</v>
          </cell>
          <cell r="K185">
            <v>944.34400000000005</v>
          </cell>
          <cell r="L185">
            <v>1108.45</v>
          </cell>
          <cell r="M185">
            <v>796.81599999999992</v>
          </cell>
          <cell r="N185">
            <v>1132.9180000000001</v>
          </cell>
          <cell r="O185">
            <v>1509.8339999999998</v>
          </cell>
          <cell r="P185">
            <v>686.06400000000008</v>
          </cell>
          <cell r="Q185">
            <v>637.97400000000016</v>
          </cell>
          <cell r="R185">
            <v>1158.0520000000001</v>
          </cell>
          <cell r="S185">
            <v>3853.3400000000011</v>
          </cell>
          <cell r="T185">
            <v>1391.2820000000002</v>
          </cell>
          <cell r="U185">
            <v>1021.146</v>
          </cell>
          <cell r="V185">
            <v>4118.6459999999997</v>
          </cell>
          <cell r="W185">
            <v>1782.1639999999995</v>
          </cell>
          <cell r="X185">
            <v>1094.126</v>
          </cell>
          <cell r="Y185">
            <v>2311.5469999999991</v>
          </cell>
          <cell r="Z185">
            <v>2549.3009999999999</v>
          </cell>
          <cell r="AA185">
            <v>301.58100000000002</v>
          </cell>
          <cell r="AB185">
            <v>344.048</v>
          </cell>
          <cell r="AC185">
            <v>606.88300000000004</v>
          </cell>
          <cell r="AD185">
            <v>144.05400000000003</v>
          </cell>
          <cell r="AE185">
            <v>113.88600000000001</v>
          </cell>
          <cell r="AF185">
            <v>277.911</v>
          </cell>
          <cell r="AG185">
            <v>0</v>
          </cell>
          <cell r="AH185">
            <v>36734.431999999993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>
  <externalBook xmlns:r="http://schemas.openxmlformats.org/officeDocument/2006/relationships" r:id="rId1">
    <sheetNames>
      <sheetName val="districtwise awppb"/>
    </sheetNames>
    <sheetDataSet>
      <sheetData sheetId="0">
        <row r="1">
          <cell r="C1" t="str">
            <v xml:space="preserve">DISBURSEMENT REPORT </v>
          </cell>
        </row>
        <row r="3">
          <cell r="C3" t="str">
            <v xml:space="preserve">DISBURSEMENT DONE BY EACH DISTRICT &amp; MUNICIPAL CORPORATION AGAINST EACH GRANT HEAD </v>
          </cell>
        </row>
        <row r="5">
          <cell r="C5" t="str">
            <v xml:space="preserve">THE MONTH FROM July 2006   </v>
          </cell>
          <cell r="I5" t="str">
            <v>Rs. in lacs</v>
          </cell>
        </row>
        <row r="8">
          <cell r="B8" t="str">
            <v>CODES</v>
          </cell>
          <cell r="C8" t="str">
            <v>GRANT HEADS</v>
          </cell>
          <cell r="D8" t="str">
            <v>AHMEDABAD</v>
          </cell>
          <cell r="E8" t="str">
            <v>MEHSANA</v>
          </cell>
          <cell r="F8" t="str">
            <v>PATAN</v>
          </cell>
          <cell r="G8" t="str">
            <v>RAJKOT</v>
          </cell>
          <cell r="H8" t="str">
            <v>SURAT</v>
          </cell>
          <cell r="I8" t="str">
            <v>NAVSARI</v>
          </cell>
          <cell r="J8" t="str">
            <v>VADODARA</v>
          </cell>
          <cell r="K8" t="str">
            <v>ANAND</v>
          </cell>
          <cell r="L8" t="str">
            <v>KHEDA</v>
          </cell>
          <cell r="M8" t="str">
            <v>AMRELI</v>
          </cell>
          <cell r="N8" t="str">
            <v>VALSAD</v>
          </cell>
          <cell r="O8" t="str">
            <v>BHARUCH</v>
          </cell>
          <cell r="P8" t="str">
            <v>G`NAGAR</v>
          </cell>
          <cell r="Q8" t="str">
            <v>NARMADA</v>
          </cell>
          <cell r="R8" t="str">
            <v>BHAVNAGAR</v>
          </cell>
          <cell r="S8" t="str">
            <v>BANASKANTHA</v>
          </cell>
          <cell r="T8" t="str">
            <v>SABARKANTHA</v>
          </cell>
          <cell r="U8" t="str">
            <v>JAMNAGAR</v>
          </cell>
          <cell r="V8" t="str">
            <v>JUNAGADH</v>
          </cell>
          <cell r="W8" t="str">
            <v>KUTCH</v>
          </cell>
          <cell r="X8" t="str">
            <v>S'NAGAR</v>
          </cell>
          <cell r="Y8" t="str">
            <v>PANCHMAHAL</v>
          </cell>
          <cell r="Z8" t="str">
            <v>DAHOD</v>
          </cell>
          <cell r="AA8" t="str">
            <v>PORBANDAR</v>
          </cell>
          <cell r="AB8" t="str">
            <v>DANG</v>
          </cell>
          <cell r="AC8" t="str">
            <v>MC AHMEDABAD</v>
          </cell>
          <cell r="AD8" t="str">
            <v>MC RAJKOT</v>
          </cell>
          <cell r="AE8" t="str">
            <v>MC VADODARA</v>
          </cell>
          <cell r="AF8" t="str">
            <v>MC SURAT</v>
          </cell>
          <cell r="AG8" t="str">
            <v>S P O</v>
          </cell>
          <cell r="AH8" t="str">
            <v>TOTAL</v>
          </cell>
        </row>
        <row r="10">
          <cell r="D10">
            <v>1</v>
          </cell>
          <cell r="E10">
            <v>2</v>
          </cell>
          <cell r="F10">
            <v>3</v>
          </cell>
          <cell r="G10">
            <v>4</v>
          </cell>
          <cell r="H10">
            <v>5</v>
          </cell>
          <cell r="I10">
            <v>6</v>
          </cell>
          <cell r="J10">
            <v>7</v>
          </cell>
          <cell r="K10">
            <v>8</v>
          </cell>
          <cell r="L10">
            <v>9</v>
          </cell>
          <cell r="M10">
            <v>10</v>
          </cell>
          <cell r="N10">
            <v>11</v>
          </cell>
          <cell r="O10">
            <v>12</v>
          </cell>
          <cell r="P10">
            <v>13</v>
          </cell>
          <cell r="Q10">
            <v>14</v>
          </cell>
          <cell r="R10">
            <v>15</v>
          </cell>
          <cell r="S10">
            <v>16</v>
          </cell>
          <cell r="T10">
            <v>17</v>
          </cell>
          <cell r="U10">
            <v>18</v>
          </cell>
          <cell r="V10">
            <v>19</v>
          </cell>
          <cell r="W10">
            <v>20</v>
          </cell>
          <cell r="X10">
            <v>21</v>
          </cell>
          <cell r="Y10">
            <v>22</v>
          </cell>
          <cell r="Z10">
            <v>23</v>
          </cell>
          <cell r="AA10">
            <v>24</v>
          </cell>
          <cell r="AB10">
            <v>25</v>
          </cell>
          <cell r="AC10">
            <v>26</v>
          </cell>
          <cell r="AD10">
            <v>27</v>
          </cell>
          <cell r="AE10">
            <v>28</v>
          </cell>
          <cell r="AF10">
            <v>29</v>
          </cell>
          <cell r="AG10">
            <v>30</v>
          </cell>
        </row>
        <row r="12">
          <cell r="A12" t="str">
            <v>A</v>
          </cell>
          <cell r="B12" t="str">
            <v>NEW SCHOOL</v>
          </cell>
        </row>
        <row r="14">
          <cell r="B14">
            <v>0.01</v>
          </cell>
          <cell r="C14" t="str">
            <v>New Primary School</v>
          </cell>
          <cell r="AH14">
            <v>0</v>
          </cell>
        </row>
        <row r="15">
          <cell r="B15">
            <v>0.02</v>
          </cell>
          <cell r="C15" t="str">
            <v>New Upper Primary School</v>
          </cell>
          <cell r="AH15">
            <v>0</v>
          </cell>
        </row>
        <row r="17">
          <cell r="C17" t="str">
            <v>SUB TOTAL of A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</row>
        <row r="19">
          <cell r="A19" t="str">
            <v>B</v>
          </cell>
          <cell r="B19" t="str">
            <v>BLOCK RESOURCE CENTRE</v>
          </cell>
        </row>
        <row r="21">
          <cell r="B21">
            <v>1.01</v>
          </cell>
          <cell r="C21" t="str">
            <v>Salary for BRC</v>
          </cell>
          <cell r="D21">
            <v>11.88</v>
          </cell>
          <cell r="E21">
            <v>9.7200000000000006</v>
          </cell>
          <cell r="F21">
            <v>7.56</v>
          </cell>
          <cell r="G21">
            <v>15.12</v>
          </cell>
          <cell r="H21">
            <v>15.12</v>
          </cell>
          <cell r="I21">
            <v>5.4</v>
          </cell>
          <cell r="J21">
            <v>12.96</v>
          </cell>
          <cell r="K21">
            <v>8.64</v>
          </cell>
          <cell r="L21">
            <v>10.8</v>
          </cell>
          <cell r="M21">
            <v>11.88</v>
          </cell>
          <cell r="N21">
            <v>5.4</v>
          </cell>
          <cell r="O21">
            <v>8.64</v>
          </cell>
          <cell r="P21">
            <v>4.32</v>
          </cell>
          <cell r="Q21">
            <v>4.32</v>
          </cell>
          <cell r="R21">
            <v>11.88</v>
          </cell>
          <cell r="S21">
            <v>12.96</v>
          </cell>
          <cell r="T21">
            <v>14.04</v>
          </cell>
          <cell r="U21">
            <v>10.8</v>
          </cell>
          <cell r="V21">
            <v>15.12</v>
          </cell>
          <cell r="W21">
            <v>10.8</v>
          </cell>
          <cell r="X21">
            <v>5.4</v>
          </cell>
          <cell r="Y21">
            <v>11.88</v>
          </cell>
          <cell r="Z21">
            <v>7.56</v>
          </cell>
          <cell r="AA21">
            <v>3.24</v>
          </cell>
          <cell r="AH21">
            <v>235.44000000000003</v>
          </cell>
        </row>
        <row r="22">
          <cell r="B22">
            <v>1.02</v>
          </cell>
          <cell r="C22" t="str">
            <v>Salary of BRP</v>
          </cell>
          <cell r="AH22">
            <v>0</v>
          </cell>
        </row>
        <row r="23">
          <cell r="B23">
            <v>1.03</v>
          </cell>
          <cell r="C23" t="str">
            <v>Furniture for BRC</v>
          </cell>
          <cell r="AH23">
            <v>0</v>
          </cell>
        </row>
        <row r="24">
          <cell r="B24">
            <v>1.04</v>
          </cell>
          <cell r="C24" t="str">
            <v>Contingency Grant to BRC</v>
          </cell>
          <cell r="D24">
            <v>1.375</v>
          </cell>
          <cell r="E24">
            <v>1.125</v>
          </cell>
          <cell r="F24">
            <v>0.875</v>
          </cell>
          <cell r="G24">
            <v>1.75</v>
          </cell>
          <cell r="H24">
            <v>1.75</v>
          </cell>
          <cell r="I24">
            <v>0.625</v>
          </cell>
          <cell r="J24">
            <v>1.5</v>
          </cell>
          <cell r="K24">
            <v>1</v>
          </cell>
          <cell r="L24">
            <v>1.25</v>
          </cell>
          <cell r="M24">
            <v>1.375</v>
          </cell>
          <cell r="N24">
            <v>0.625</v>
          </cell>
          <cell r="O24">
            <v>1</v>
          </cell>
          <cell r="P24">
            <v>0.5</v>
          </cell>
          <cell r="Q24">
            <v>0.5</v>
          </cell>
          <cell r="R24">
            <v>1.375</v>
          </cell>
          <cell r="S24">
            <v>1.5</v>
          </cell>
          <cell r="T24">
            <v>1.625</v>
          </cell>
          <cell r="U24">
            <v>1.25</v>
          </cell>
          <cell r="V24">
            <v>1.75</v>
          </cell>
          <cell r="W24">
            <v>1.25</v>
          </cell>
          <cell r="X24">
            <v>1.25</v>
          </cell>
          <cell r="Y24">
            <v>1.375</v>
          </cell>
          <cell r="Z24">
            <v>0.875</v>
          </cell>
          <cell r="AA24">
            <v>0.375</v>
          </cell>
          <cell r="AB24">
            <v>0.125</v>
          </cell>
          <cell r="AH24">
            <v>28</v>
          </cell>
        </row>
        <row r="25">
          <cell r="B25">
            <v>1.05</v>
          </cell>
          <cell r="C25" t="str">
            <v>Meeting and Travel Allowances</v>
          </cell>
          <cell r="D25">
            <v>0.66</v>
          </cell>
          <cell r="E25">
            <v>0.54</v>
          </cell>
          <cell r="F25">
            <v>0.42</v>
          </cell>
          <cell r="G25">
            <v>0.84</v>
          </cell>
          <cell r="H25">
            <v>0.84</v>
          </cell>
          <cell r="I25">
            <v>0.3</v>
          </cell>
          <cell r="J25">
            <v>0.72</v>
          </cell>
          <cell r="K25">
            <v>0.48</v>
          </cell>
          <cell r="L25">
            <v>0.6</v>
          </cell>
          <cell r="M25">
            <v>0.66</v>
          </cell>
          <cell r="N25">
            <v>0.3</v>
          </cell>
          <cell r="O25">
            <v>0.48</v>
          </cell>
          <cell r="P25">
            <v>0.24</v>
          </cell>
          <cell r="Q25">
            <v>0.24</v>
          </cell>
          <cell r="R25">
            <v>0.66</v>
          </cell>
          <cell r="S25">
            <v>0.72</v>
          </cell>
          <cell r="T25">
            <v>0.78</v>
          </cell>
          <cell r="U25">
            <v>0.6</v>
          </cell>
          <cell r="V25">
            <v>0.84</v>
          </cell>
          <cell r="W25">
            <v>0.6</v>
          </cell>
          <cell r="X25">
            <v>0.6</v>
          </cell>
          <cell r="Y25">
            <v>0.66</v>
          </cell>
          <cell r="Z25">
            <v>0.42</v>
          </cell>
          <cell r="AA25">
            <v>0.18</v>
          </cell>
          <cell r="AB25">
            <v>0.06</v>
          </cell>
          <cell r="AH25">
            <v>13.439999999999998</v>
          </cell>
        </row>
        <row r="26">
          <cell r="B26">
            <v>1.06</v>
          </cell>
          <cell r="C26" t="str">
            <v>TLM Grant to BRC</v>
          </cell>
          <cell r="D26">
            <v>0.55000000000000004</v>
          </cell>
          <cell r="E26">
            <v>0.45</v>
          </cell>
          <cell r="F26">
            <v>0.35</v>
          </cell>
          <cell r="G26">
            <v>0.7</v>
          </cell>
          <cell r="H26">
            <v>0.7</v>
          </cell>
          <cell r="I26">
            <v>0.25</v>
          </cell>
          <cell r="J26">
            <v>0.6</v>
          </cell>
          <cell r="K26">
            <v>0.4</v>
          </cell>
          <cell r="L26">
            <v>0.5</v>
          </cell>
          <cell r="M26">
            <v>0.55000000000000004</v>
          </cell>
          <cell r="N26">
            <v>0.25</v>
          </cell>
          <cell r="O26">
            <v>0.4</v>
          </cell>
          <cell r="P26">
            <v>0.2</v>
          </cell>
          <cell r="Q26">
            <v>0.2</v>
          </cell>
          <cell r="R26">
            <v>0.55000000000000004</v>
          </cell>
          <cell r="S26">
            <v>0.6</v>
          </cell>
          <cell r="T26">
            <v>0.65</v>
          </cell>
          <cell r="U26">
            <v>0.5</v>
          </cell>
          <cell r="V26">
            <v>0.7</v>
          </cell>
          <cell r="W26">
            <v>0.5</v>
          </cell>
          <cell r="X26">
            <v>0.5</v>
          </cell>
          <cell r="Y26">
            <v>0.55000000000000004</v>
          </cell>
          <cell r="Z26">
            <v>0.35</v>
          </cell>
          <cell r="AA26">
            <v>0.15</v>
          </cell>
          <cell r="AB26">
            <v>0.05</v>
          </cell>
          <cell r="AH26">
            <v>11.200000000000001</v>
          </cell>
        </row>
        <row r="27">
          <cell r="B27">
            <v>1.07</v>
          </cell>
          <cell r="C27" t="str">
            <v>Others</v>
          </cell>
          <cell r="AH27">
            <v>0</v>
          </cell>
        </row>
        <row r="29">
          <cell r="C29" t="str">
            <v>SUB TOTAL of B</v>
          </cell>
          <cell r="D29">
            <v>14.465000000000002</v>
          </cell>
          <cell r="E29">
            <v>11.835000000000001</v>
          </cell>
          <cell r="F29">
            <v>9.2049999999999983</v>
          </cell>
          <cell r="G29">
            <v>18.409999999999997</v>
          </cell>
          <cell r="H29">
            <v>18.409999999999997</v>
          </cell>
          <cell r="I29">
            <v>6.5750000000000002</v>
          </cell>
          <cell r="J29">
            <v>15.780000000000001</v>
          </cell>
          <cell r="K29">
            <v>10.520000000000001</v>
          </cell>
          <cell r="L29">
            <v>13.15</v>
          </cell>
          <cell r="M29">
            <v>14.465000000000002</v>
          </cell>
          <cell r="N29">
            <v>6.5750000000000002</v>
          </cell>
          <cell r="O29">
            <v>10.520000000000001</v>
          </cell>
          <cell r="P29">
            <v>5.2600000000000007</v>
          </cell>
          <cell r="Q29">
            <v>5.2600000000000007</v>
          </cell>
          <cell r="R29">
            <v>14.465000000000002</v>
          </cell>
          <cell r="S29">
            <v>15.780000000000001</v>
          </cell>
          <cell r="T29">
            <v>17.094999999999999</v>
          </cell>
          <cell r="U29">
            <v>13.15</v>
          </cell>
          <cell r="V29">
            <v>18.409999999999997</v>
          </cell>
          <cell r="W29">
            <v>13.15</v>
          </cell>
          <cell r="X29">
            <v>7.75</v>
          </cell>
          <cell r="Y29">
            <v>14.465000000000002</v>
          </cell>
          <cell r="Z29">
            <v>9.2049999999999983</v>
          </cell>
          <cell r="AA29">
            <v>3.9450000000000003</v>
          </cell>
          <cell r="AB29">
            <v>0.23499999999999999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288.08000000000004</v>
          </cell>
        </row>
        <row r="31">
          <cell r="A31" t="str">
            <v>C</v>
          </cell>
          <cell r="B31" t="str">
            <v>CLUSTER RESOURCE CENTRE</v>
          </cell>
        </row>
        <row r="33">
          <cell r="B33">
            <v>2.0099999999999998</v>
          </cell>
          <cell r="C33" t="str">
            <v>Salary for CRC</v>
          </cell>
          <cell r="D33">
            <v>42</v>
          </cell>
          <cell r="E33">
            <v>28.8</v>
          </cell>
          <cell r="F33">
            <v>20.7</v>
          </cell>
          <cell r="G33">
            <v>44.7</v>
          </cell>
          <cell r="H33">
            <v>65.400000000000006</v>
          </cell>
          <cell r="I33">
            <v>25.2</v>
          </cell>
          <cell r="J33">
            <v>63</v>
          </cell>
          <cell r="K33">
            <v>37.5</v>
          </cell>
          <cell r="L33">
            <v>56.1</v>
          </cell>
          <cell r="M33">
            <v>36.299999999999997</v>
          </cell>
          <cell r="N33">
            <v>28.5</v>
          </cell>
          <cell r="O33">
            <v>30.6</v>
          </cell>
          <cell r="P33">
            <v>17.100000000000001</v>
          </cell>
          <cell r="Q33">
            <v>21</v>
          </cell>
          <cell r="R33">
            <v>3.9</v>
          </cell>
          <cell r="S33">
            <v>1.8</v>
          </cell>
          <cell r="T33">
            <v>6</v>
          </cell>
          <cell r="U33">
            <v>4.8</v>
          </cell>
          <cell r="V33">
            <v>14.4</v>
          </cell>
          <cell r="W33">
            <v>1.2</v>
          </cell>
          <cell r="X33">
            <v>3</v>
          </cell>
          <cell r="Y33">
            <v>6.6</v>
          </cell>
          <cell r="Z33">
            <v>9.3000000000000007</v>
          </cell>
          <cell r="AC33">
            <v>12.9</v>
          </cell>
          <cell r="AD33">
            <v>6.9</v>
          </cell>
          <cell r="AE33">
            <v>4.8</v>
          </cell>
          <cell r="AF33">
            <v>9.9</v>
          </cell>
          <cell r="AH33">
            <v>602.39999999999986</v>
          </cell>
        </row>
        <row r="34">
          <cell r="B34">
            <v>2.02</v>
          </cell>
          <cell r="C34" t="str">
            <v>Furniture for CRC</v>
          </cell>
          <cell r="AH34">
            <v>0</v>
          </cell>
        </row>
        <row r="35">
          <cell r="B35">
            <v>2.0299999999999998</v>
          </cell>
          <cell r="C35" t="str">
            <v>Contigency Grant for CRC</v>
          </cell>
          <cell r="D35">
            <v>3.5</v>
          </cell>
          <cell r="E35">
            <v>2.4</v>
          </cell>
          <cell r="F35">
            <v>1.7250000000000001</v>
          </cell>
          <cell r="G35">
            <v>3.7250000000000001</v>
          </cell>
          <cell r="H35">
            <v>5.4</v>
          </cell>
          <cell r="I35">
            <v>2.1</v>
          </cell>
          <cell r="J35">
            <v>5.25</v>
          </cell>
          <cell r="K35">
            <v>3.125</v>
          </cell>
          <cell r="L35">
            <v>4.6749999999999998</v>
          </cell>
          <cell r="M35">
            <v>3.0249999999999999</v>
          </cell>
          <cell r="N35">
            <v>2.5750000000000002</v>
          </cell>
          <cell r="O35">
            <v>2.5499999999999998</v>
          </cell>
          <cell r="P35">
            <v>1.425</v>
          </cell>
          <cell r="Q35">
            <v>1.75</v>
          </cell>
          <cell r="R35">
            <v>3.625</v>
          </cell>
          <cell r="S35">
            <v>5</v>
          </cell>
          <cell r="T35">
            <v>5.35</v>
          </cell>
          <cell r="U35">
            <v>3.6</v>
          </cell>
          <cell r="V35">
            <v>4.0999999999999996</v>
          </cell>
          <cell r="W35">
            <v>4.4000000000000004</v>
          </cell>
          <cell r="X35">
            <v>3.375</v>
          </cell>
          <cell r="Y35">
            <v>4.1500000000000004</v>
          </cell>
          <cell r="Z35">
            <v>2.3730000000000002</v>
          </cell>
          <cell r="AA35">
            <v>0.85</v>
          </cell>
          <cell r="AB35">
            <v>0.8</v>
          </cell>
          <cell r="AC35">
            <v>1.075</v>
          </cell>
          <cell r="AD35">
            <v>0.57499999999999996</v>
          </cell>
          <cell r="AE35">
            <v>0.4</v>
          </cell>
          <cell r="AF35">
            <v>0.82499999999999996</v>
          </cell>
          <cell r="AH35">
            <v>83.723000000000027</v>
          </cell>
        </row>
        <row r="36">
          <cell r="B36">
            <v>2.04</v>
          </cell>
          <cell r="C36" t="str">
            <v>Meeting and Travel Allowance</v>
          </cell>
          <cell r="D36">
            <v>3.36</v>
          </cell>
          <cell r="E36">
            <v>2.3039999999999998</v>
          </cell>
          <cell r="F36">
            <v>1.6560000000000001</v>
          </cell>
          <cell r="G36">
            <v>3.5760000000000001</v>
          </cell>
          <cell r="H36">
            <v>5.2320000000000002</v>
          </cell>
          <cell r="I36">
            <v>2.016</v>
          </cell>
          <cell r="J36">
            <v>5.04</v>
          </cell>
          <cell r="K36">
            <v>3</v>
          </cell>
          <cell r="L36">
            <v>4.4879999999999995</v>
          </cell>
          <cell r="M36">
            <v>2.9039999999999999</v>
          </cell>
          <cell r="N36">
            <v>2.472</v>
          </cell>
          <cell r="O36">
            <v>2.448</v>
          </cell>
          <cell r="P36">
            <v>1.3679999999999999</v>
          </cell>
          <cell r="Q36">
            <v>1.68</v>
          </cell>
          <cell r="R36">
            <v>3.48</v>
          </cell>
          <cell r="S36">
            <v>4.8</v>
          </cell>
          <cell r="T36">
            <v>5.1360000000000001</v>
          </cell>
          <cell r="U36">
            <v>3.456</v>
          </cell>
          <cell r="V36">
            <v>3.9359999999999999</v>
          </cell>
          <cell r="W36">
            <v>4.2240000000000002</v>
          </cell>
          <cell r="X36">
            <v>3.24</v>
          </cell>
          <cell r="Y36">
            <v>3.984</v>
          </cell>
          <cell r="Z36">
            <v>2.2799999999999998</v>
          </cell>
          <cell r="AA36">
            <v>0.81600000000000006</v>
          </cell>
          <cell r="AB36">
            <v>0.76800000000000002</v>
          </cell>
          <cell r="AC36">
            <v>1.032</v>
          </cell>
          <cell r="AD36">
            <v>0.55200000000000005</v>
          </cell>
          <cell r="AE36">
            <v>0.38400000000000001</v>
          </cell>
          <cell r="AF36">
            <v>0.79200000000000004</v>
          </cell>
          <cell r="AH36">
            <v>80.423999999999992</v>
          </cell>
        </row>
        <row r="37">
          <cell r="B37">
            <v>2.0499999999999998</v>
          </cell>
          <cell r="C37" t="str">
            <v>TLM Grant to CRC</v>
          </cell>
          <cell r="D37">
            <v>1.4</v>
          </cell>
          <cell r="E37">
            <v>0.96</v>
          </cell>
          <cell r="F37">
            <v>0.69</v>
          </cell>
          <cell r="G37">
            <v>1.49</v>
          </cell>
          <cell r="H37">
            <v>2.1800000000000002</v>
          </cell>
          <cell r="I37">
            <v>0.84</v>
          </cell>
          <cell r="J37">
            <v>2.1</v>
          </cell>
          <cell r="K37">
            <v>1.25</v>
          </cell>
          <cell r="L37">
            <v>1.87</v>
          </cell>
          <cell r="M37">
            <v>1.21</v>
          </cell>
          <cell r="N37">
            <v>1.03</v>
          </cell>
          <cell r="O37">
            <v>1.02</v>
          </cell>
          <cell r="P37">
            <v>0.56999999999999995</v>
          </cell>
          <cell r="Q37">
            <v>0.7</v>
          </cell>
          <cell r="R37">
            <v>1.45</v>
          </cell>
          <cell r="S37">
            <v>2</v>
          </cell>
          <cell r="T37">
            <v>2.14</v>
          </cell>
          <cell r="U37">
            <v>1.44</v>
          </cell>
          <cell r="V37">
            <v>1.64</v>
          </cell>
          <cell r="W37">
            <v>1.76</v>
          </cell>
          <cell r="X37">
            <v>1.35</v>
          </cell>
          <cell r="Y37">
            <v>1.66</v>
          </cell>
          <cell r="Z37">
            <v>0.95</v>
          </cell>
          <cell r="AA37">
            <v>0.34</v>
          </cell>
          <cell r="AB37">
            <v>0.32</v>
          </cell>
          <cell r="AC37">
            <v>0.43</v>
          </cell>
          <cell r="AD37">
            <v>0.23</v>
          </cell>
          <cell r="AE37">
            <v>0.16</v>
          </cell>
          <cell r="AF37">
            <v>0.33</v>
          </cell>
          <cell r="AH37">
            <v>33.51</v>
          </cell>
        </row>
        <row r="38">
          <cell r="B38">
            <v>2.06</v>
          </cell>
          <cell r="C38" t="str">
            <v>Others</v>
          </cell>
          <cell r="AH38">
            <v>0</v>
          </cell>
        </row>
        <row r="40">
          <cell r="C40" t="str">
            <v>SUB TOTAL of C</v>
          </cell>
          <cell r="D40">
            <v>50.26</v>
          </cell>
          <cell r="E40">
            <v>34.463999999999999</v>
          </cell>
          <cell r="F40">
            <v>24.771000000000001</v>
          </cell>
          <cell r="G40">
            <v>53.491000000000007</v>
          </cell>
          <cell r="H40">
            <v>78.212000000000018</v>
          </cell>
          <cell r="I40">
            <v>30.156000000000002</v>
          </cell>
          <cell r="J40">
            <v>75.39</v>
          </cell>
          <cell r="K40">
            <v>44.875</v>
          </cell>
          <cell r="L40">
            <v>67.13300000000001</v>
          </cell>
          <cell r="M40">
            <v>43.439</v>
          </cell>
          <cell r="N40">
            <v>34.576999999999998</v>
          </cell>
          <cell r="O40">
            <v>36.618000000000002</v>
          </cell>
          <cell r="P40">
            <v>20.463000000000001</v>
          </cell>
          <cell r="Q40">
            <v>25.13</v>
          </cell>
          <cell r="R40">
            <v>12.455</v>
          </cell>
          <cell r="S40">
            <v>13.6</v>
          </cell>
          <cell r="T40">
            <v>18.626000000000001</v>
          </cell>
          <cell r="U40">
            <v>13.295999999999999</v>
          </cell>
          <cell r="V40">
            <v>24.076000000000001</v>
          </cell>
          <cell r="W40">
            <v>11.584000000000001</v>
          </cell>
          <cell r="X40">
            <v>10.965</v>
          </cell>
          <cell r="Y40">
            <v>16.393999999999998</v>
          </cell>
          <cell r="Z40">
            <v>14.903</v>
          </cell>
          <cell r="AA40">
            <v>2.0059999999999998</v>
          </cell>
          <cell r="AB40">
            <v>1.8880000000000001</v>
          </cell>
          <cell r="AC40">
            <v>15.436999999999999</v>
          </cell>
          <cell r="AD40">
            <v>8.2570000000000014</v>
          </cell>
          <cell r="AE40">
            <v>5.7440000000000007</v>
          </cell>
          <cell r="AF40">
            <v>11.847</v>
          </cell>
          <cell r="AG40">
            <v>0</v>
          </cell>
          <cell r="AH40">
            <v>800.05700000000013</v>
          </cell>
        </row>
        <row r="42">
          <cell r="A42" t="str">
            <v>D</v>
          </cell>
          <cell r="B42" t="str">
            <v>CIVIL WORKS</v>
          </cell>
        </row>
        <row r="44">
          <cell r="B44">
            <v>3.01</v>
          </cell>
          <cell r="C44" t="str">
            <v>BRC Building</v>
          </cell>
          <cell r="D44">
            <v>20.03</v>
          </cell>
          <cell r="E44">
            <v>6</v>
          </cell>
          <cell r="F44">
            <v>12</v>
          </cell>
          <cell r="G44">
            <v>8.35</v>
          </cell>
          <cell r="H44">
            <v>18.14</v>
          </cell>
          <cell r="I44">
            <v>12</v>
          </cell>
          <cell r="J44">
            <v>24</v>
          </cell>
          <cell r="K44">
            <v>24</v>
          </cell>
          <cell r="L44">
            <v>27.04</v>
          </cell>
          <cell r="M44">
            <v>9.69</v>
          </cell>
          <cell r="N44">
            <v>6.3</v>
          </cell>
          <cell r="O44">
            <v>0.55000000000000004</v>
          </cell>
          <cell r="P44">
            <v>0.65</v>
          </cell>
          <cell r="Q44">
            <v>2.4</v>
          </cell>
          <cell r="S44">
            <v>18</v>
          </cell>
          <cell r="U44">
            <v>6</v>
          </cell>
          <cell r="V44">
            <v>21</v>
          </cell>
          <cell r="W44">
            <v>24</v>
          </cell>
          <cell r="Y44">
            <v>0.5</v>
          </cell>
          <cell r="Z44">
            <v>12</v>
          </cell>
          <cell r="AA44">
            <v>6</v>
          </cell>
          <cell r="AC44">
            <v>2.72</v>
          </cell>
          <cell r="AH44">
            <v>261.37000000000006</v>
          </cell>
        </row>
        <row r="45">
          <cell r="B45">
            <v>3.02</v>
          </cell>
          <cell r="C45" t="str">
            <v>CRC Building</v>
          </cell>
          <cell r="D45">
            <v>0.6</v>
          </cell>
          <cell r="E45">
            <v>3.9</v>
          </cell>
          <cell r="F45">
            <v>1.5</v>
          </cell>
          <cell r="G45">
            <v>1.59</v>
          </cell>
          <cell r="H45">
            <v>2.1</v>
          </cell>
          <cell r="I45">
            <v>3.59</v>
          </cell>
          <cell r="J45">
            <v>3</v>
          </cell>
          <cell r="K45">
            <v>1.5</v>
          </cell>
          <cell r="L45">
            <v>0.9</v>
          </cell>
          <cell r="N45">
            <v>0.59</v>
          </cell>
          <cell r="P45">
            <v>1.6</v>
          </cell>
          <cell r="Q45">
            <v>0.6</v>
          </cell>
          <cell r="S45">
            <v>1.5</v>
          </cell>
          <cell r="T45">
            <v>0.3</v>
          </cell>
          <cell r="V45">
            <v>1.97</v>
          </cell>
          <cell r="Y45">
            <v>1.5</v>
          </cell>
          <cell r="Z45">
            <v>0.25</v>
          </cell>
          <cell r="AA45">
            <v>0.6</v>
          </cell>
          <cell r="AD45">
            <v>4.21</v>
          </cell>
          <cell r="AE45">
            <v>0.6</v>
          </cell>
          <cell r="AH45">
            <v>32.400000000000006</v>
          </cell>
        </row>
        <row r="46">
          <cell r="B46">
            <v>3.03</v>
          </cell>
          <cell r="C46" t="str">
            <v>Primary School</v>
          </cell>
          <cell r="E46">
            <v>2.19</v>
          </cell>
          <cell r="N46">
            <v>15.75</v>
          </cell>
          <cell r="O46">
            <v>21</v>
          </cell>
          <cell r="S46">
            <v>125.11</v>
          </cell>
          <cell r="T46">
            <v>93.67</v>
          </cell>
          <cell r="U46">
            <v>2.4500000000000002</v>
          </cell>
          <cell r="W46">
            <v>212.1</v>
          </cell>
          <cell r="Y46">
            <v>30.84</v>
          </cell>
          <cell r="Z46">
            <v>41.12</v>
          </cell>
          <cell r="AH46">
            <v>544.2299999999999</v>
          </cell>
        </row>
        <row r="47">
          <cell r="B47">
            <v>3.04</v>
          </cell>
          <cell r="C47" t="str">
            <v>Upper Primary School</v>
          </cell>
          <cell r="AH47">
            <v>0</v>
          </cell>
        </row>
        <row r="48">
          <cell r="B48">
            <v>3.05</v>
          </cell>
          <cell r="C48" t="str">
            <v>Building Less (P)</v>
          </cell>
          <cell r="G48">
            <v>0.52</v>
          </cell>
          <cell r="L48">
            <v>1.67</v>
          </cell>
          <cell r="N48">
            <v>0.49</v>
          </cell>
          <cell r="AH48">
            <v>2.6799999999999997</v>
          </cell>
        </row>
        <row r="49">
          <cell r="B49">
            <v>3.06</v>
          </cell>
          <cell r="C49" t="str">
            <v>Building Less (UP)</v>
          </cell>
          <cell r="AH49">
            <v>0</v>
          </cell>
        </row>
        <row r="50">
          <cell r="B50">
            <v>3.07</v>
          </cell>
          <cell r="C50" t="str">
            <v>Additional Class Room</v>
          </cell>
          <cell r="D50">
            <v>130.36000000000001</v>
          </cell>
          <cell r="E50">
            <v>262.93</v>
          </cell>
          <cell r="F50">
            <v>164.65</v>
          </cell>
          <cell r="G50">
            <v>1394.14</v>
          </cell>
          <cell r="H50">
            <v>118.93</v>
          </cell>
          <cell r="I50">
            <v>120.34</v>
          </cell>
          <cell r="J50">
            <v>292.76</v>
          </cell>
          <cell r="K50">
            <v>130.08000000000001</v>
          </cell>
          <cell r="L50">
            <v>192.01</v>
          </cell>
          <cell r="M50">
            <v>157.08000000000001</v>
          </cell>
          <cell r="N50">
            <v>452.17</v>
          </cell>
          <cell r="O50">
            <v>436.08</v>
          </cell>
          <cell r="P50">
            <v>85.87</v>
          </cell>
          <cell r="Q50">
            <v>191.85</v>
          </cell>
          <cell r="R50">
            <v>202.43</v>
          </cell>
          <cell r="S50">
            <v>2033.42</v>
          </cell>
          <cell r="T50">
            <v>199.47</v>
          </cell>
          <cell r="U50">
            <v>256.85000000000002</v>
          </cell>
          <cell r="V50">
            <v>2396.2399999999998</v>
          </cell>
          <cell r="W50">
            <v>801</v>
          </cell>
          <cell r="X50">
            <v>163.52000000000001</v>
          </cell>
          <cell r="Y50">
            <v>1292.04</v>
          </cell>
          <cell r="Z50">
            <v>1166.6500000000001</v>
          </cell>
          <cell r="AA50">
            <v>46.06</v>
          </cell>
          <cell r="AB50">
            <v>120.3</v>
          </cell>
          <cell r="AC50">
            <v>142.78</v>
          </cell>
          <cell r="AD50">
            <v>43.01</v>
          </cell>
          <cell r="AE50">
            <v>45.4</v>
          </cell>
          <cell r="AH50">
            <v>13038.42</v>
          </cell>
        </row>
        <row r="51">
          <cell r="B51">
            <v>3.08</v>
          </cell>
          <cell r="C51" t="str">
            <v>Additional Class Room (Multilevel Framed Structure)</v>
          </cell>
          <cell r="D51">
            <v>182.16</v>
          </cell>
          <cell r="F51">
            <v>139</v>
          </cell>
          <cell r="G51">
            <v>294.5</v>
          </cell>
          <cell r="H51">
            <v>97.34</v>
          </cell>
          <cell r="I51">
            <v>56.52</v>
          </cell>
          <cell r="J51">
            <v>191.16</v>
          </cell>
          <cell r="K51">
            <v>173.25</v>
          </cell>
          <cell r="L51">
            <v>159.5</v>
          </cell>
          <cell r="M51">
            <v>91</v>
          </cell>
          <cell r="N51">
            <v>41.76</v>
          </cell>
          <cell r="O51">
            <v>42.64</v>
          </cell>
          <cell r="P51">
            <v>127.2</v>
          </cell>
          <cell r="Q51">
            <v>81</v>
          </cell>
          <cell r="R51">
            <v>176.58</v>
          </cell>
          <cell r="S51">
            <v>616</v>
          </cell>
          <cell r="T51">
            <v>154.84</v>
          </cell>
          <cell r="U51">
            <v>69</v>
          </cell>
          <cell r="V51">
            <v>919.8</v>
          </cell>
          <cell r="X51">
            <v>184.25</v>
          </cell>
          <cell r="Y51">
            <v>161.5</v>
          </cell>
          <cell r="Z51">
            <v>490.96</v>
          </cell>
          <cell r="AA51">
            <v>35.04</v>
          </cell>
          <cell r="AD51">
            <v>12.44</v>
          </cell>
          <cell r="AH51">
            <v>4497.4399999999996</v>
          </cell>
        </row>
        <row r="52">
          <cell r="B52">
            <v>3.09</v>
          </cell>
          <cell r="C52" t="str">
            <v>Additional Class Room (Pile foundation)</v>
          </cell>
          <cell r="D52">
            <v>34.200000000000003</v>
          </cell>
          <cell r="H52">
            <v>133.28</v>
          </cell>
          <cell r="O52">
            <v>483.84</v>
          </cell>
          <cell r="AH52">
            <v>651.31999999999994</v>
          </cell>
        </row>
        <row r="53">
          <cell r="B53">
            <v>3.1</v>
          </cell>
          <cell r="C53" t="str">
            <v>Head Masters Room</v>
          </cell>
          <cell r="L53">
            <v>0.26</v>
          </cell>
          <cell r="AH53">
            <v>0.26</v>
          </cell>
        </row>
        <row r="54">
          <cell r="B54">
            <v>3.11</v>
          </cell>
          <cell r="C54" t="str">
            <v>Toilets / Urinals</v>
          </cell>
          <cell r="I54">
            <v>0.62</v>
          </cell>
          <cell r="Q54">
            <v>0.05</v>
          </cell>
          <cell r="AA54">
            <v>0.4</v>
          </cell>
          <cell r="AC54">
            <v>2.13</v>
          </cell>
          <cell r="AD54">
            <v>0.86</v>
          </cell>
          <cell r="AE54">
            <v>0.84</v>
          </cell>
          <cell r="AH54">
            <v>4.9000000000000004</v>
          </cell>
        </row>
        <row r="55">
          <cell r="B55">
            <v>3.12</v>
          </cell>
          <cell r="C55" t="str">
            <v>Drinking Water Facility</v>
          </cell>
          <cell r="AC55">
            <v>1.28</v>
          </cell>
          <cell r="AD55">
            <v>0.38</v>
          </cell>
          <cell r="AH55">
            <v>1.6600000000000001</v>
          </cell>
        </row>
        <row r="56">
          <cell r="B56">
            <v>3.13</v>
          </cell>
          <cell r="C56" t="str">
            <v>Boundry Wall</v>
          </cell>
          <cell r="I56">
            <v>3.99</v>
          </cell>
          <cell r="V56">
            <v>0.55000000000000004</v>
          </cell>
          <cell r="AA56">
            <v>0.38</v>
          </cell>
          <cell r="AC56">
            <v>0.8</v>
          </cell>
          <cell r="AH56">
            <v>5.72</v>
          </cell>
        </row>
        <row r="57">
          <cell r="B57">
            <v>3.14</v>
          </cell>
          <cell r="C57" t="str">
            <v>Separation Wall</v>
          </cell>
          <cell r="AH57">
            <v>0</v>
          </cell>
        </row>
        <row r="58">
          <cell r="B58">
            <v>3.15</v>
          </cell>
          <cell r="C58" t="str">
            <v>Electrification</v>
          </cell>
          <cell r="AH58">
            <v>0</v>
          </cell>
        </row>
        <row r="59">
          <cell r="B59">
            <v>3.16</v>
          </cell>
          <cell r="C59" t="str">
            <v>Child Friendly</v>
          </cell>
          <cell r="N59">
            <v>1.2</v>
          </cell>
          <cell r="O59">
            <v>1.6</v>
          </cell>
          <cell r="S59">
            <v>10</v>
          </cell>
          <cell r="T59">
            <v>7.6</v>
          </cell>
          <cell r="Y59">
            <v>2.4</v>
          </cell>
          <cell r="Z59">
            <v>3.2</v>
          </cell>
          <cell r="AH59">
            <v>25.999999999999996</v>
          </cell>
        </row>
        <row r="60">
          <cell r="B60">
            <v>3.17</v>
          </cell>
          <cell r="C60" t="str">
            <v>Rain Water Harvesting</v>
          </cell>
          <cell r="D60">
            <v>8.24</v>
          </cell>
          <cell r="E60">
            <v>9.27</v>
          </cell>
          <cell r="F60">
            <v>2</v>
          </cell>
          <cell r="G60">
            <v>10.3</v>
          </cell>
          <cell r="H60">
            <v>3.09</v>
          </cell>
          <cell r="I60">
            <v>3</v>
          </cell>
          <cell r="J60">
            <v>10</v>
          </cell>
          <cell r="M60">
            <v>10.3</v>
          </cell>
          <cell r="N60">
            <v>25</v>
          </cell>
          <cell r="O60">
            <v>7.21</v>
          </cell>
          <cell r="P60">
            <v>10.3</v>
          </cell>
          <cell r="Q60">
            <v>6.18</v>
          </cell>
          <cell r="R60">
            <v>10.3</v>
          </cell>
          <cell r="S60">
            <v>5.15</v>
          </cell>
          <cell r="T60">
            <v>3.09</v>
          </cell>
          <cell r="V60">
            <v>14.42</v>
          </cell>
          <cell r="W60">
            <v>14</v>
          </cell>
          <cell r="X60">
            <v>10.3</v>
          </cell>
          <cell r="Y60">
            <v>11.33</v>
          </cell>
          <cell r="Z60">
            <v>18.54</v>
          </cell>
          <cell r="AA60">
            <v>10.3</v>
          </cell>
          <cell r="AB60">
            <v>0.2</v>
          </cell>
          <cell r="AC60">
            <v>0.62</v>
          </cell>
          <cell r="AH60">
            <v>203.14000000000001</v>
          </cell>
        </row>
        <row r="61">
          <cell r="B61">
            <v>3.18</v>
          </cell>
          <cell r="C61" t="str">
            <v>Others MDM Kitchen Shed</v>
          </cell>
          <cell r="AD61">
            <v>0.26</v>
          </cell>
          <cell r="AH61">
            <v>0.26</v>
          </cell>
        </row>
        <row r="63">
          <cell r="C63" t="str">
            <v>SUB TOTAL of D</v>
          </cell>
          <cell r="D63">
            <v>375.59</v>
          </cell>
          <cell r="E63">
            <v>284.28999999999996</v>
          </cell>
          <cell r="F63">
            <v>319.14999999999998</v>
          </cell>
          <cell r="G63">
            <v>1709.4</v>
          </cell>
          <cell r="H63">
            <v>372.88</v>
          </cell>
          <cell r="I63">
            <v>200.06000000000003</v>
          </cell>
          <cell r="J63">
            <v>520.91999999999996</v>
          </cell>
          <cell r="K63">
            <v>328.83000000000004</v>
          </cell>
          <cell r="L63">
            <v>381.38</v>
          </cell>
          <cell r="M63">
            <v>268.07</v>
          </cell>
          <cell r="N63">
            <v>543.2600000000001</v>
          </cell>
          <cell r="O63">
            <v>992.92</v>
          </cell>
          <cell r="P63">
            <v>225.62</v>
          </cell>
          <cell r="Q63">
            <v>282.08000000000004</v>
          </cell>
          <cell r="R63">
            <v>389.31</v>
          </cell>
          <cell r="S63">
            <v>2809.1800000000003</v>
          </cell>
          <cell r="T63">
            <v>458.96999999999997</v>
          </cell>
          <cell r="U63">
            <v>334.3</v>
          </cell>
          <cell r="V63">
            <v>3353.9799999999996</v>
          </cell>
          <cell r="W63">
            <v>1051.0999999999999</v>
          </cell>
          <cell r="X63">
            <v>358.07</v>
          </cell>
          <cell r="Y63">
            <v>1500.11</v>
          </cell>
          <cell r="Z63">
            <v>1732.72</v>
          </cell>
          <cell r="AA63">
            <v>98.78</v>
          </cell>
          <cell r="AB63">
            <v>120.5</v>
          </cell>
          <cell r="AC63">
            <v>150.33000000000001</v>
          </cell>
          <cell r="AD63">
            <v>61.16</v>
          </cell>
          <cell r="AE63">
            <v>46.84</v>
          </cell>
          <cell r="AF63">
            <v>0</v>
          </cell>
          <cell r="AG63">
            <v>0</v>
          </cell>
          <cell r="AH63">
            <v>19269.8</v>
          </cell>
        </row>
        <row r="66">
          <cell r="A66" t="str">
            <v>E</v>
          </cell>
          <cell r="B66" t="str">
            <v>INTERVENTIONS FOR OUT OF SCHOOL CHILDREN</v>
          </cell>
        </row>
        <row r="68">
          <cell r="B68">
            <v>4.01</v>
          </cell>
          <cell r="C68" t="str">
            <v>Back to School - Continue Scheme</v>
          </cell>
          <cell r="D68">
            <v>60.442999999999998</v>
          </cell>
          <cell r="E68">
            <v>34.637</v>
          </cell>
          <cell r="F68">
            <v>69.272999999999996</v>
          </cell>
          <cell r="G68">
            <v>22.646000000000001</v>
          </cell>
          <cell r="H68">
            <v>68.039000000000001</v>
          </cell>
          <cell r="I68">
            <v>5.7709999999999999</v>
          </cell>
          <cell r="J68">
            <v>96.22</v>
          </cell>
          <cell r="K68">
            <v>60.35</v>
          </cell>
          <cell r="L68">
            <v>28.02</v>
          </cell>
          <cell r="M68">
            <v>27.927</v>
          </cell>
          <cell r="N68">
            <v>46.99</v>
          </cell>
          <cell r="O68">
            <v>39.631</v>
          </cell>
          <cell r="P68">
            <v>14.441000000000001</v>
          </cell>
          <cell r="Q68">
            <v>13.199</v>
          </cell>
          <cell r="R68">
            <v>52.5</v>
          </cell>
          <cell r="S68">
            <v>48.671999999999997</v>
          </cell>
          <cell r="T68">
            <v>82.286000000000001</v>
          </cell>
          <cell r="U68">
            <v>28.678999999999998</v>
          </cell>
          <cell r="V68">
            <v>18.885999999999999</v>
          </cell>
          <cell r="W68">
            <v>10.071999999999999</v>
          </cell>
          <cell r="X68">
            <v>40.094999999999999</v>
          </cell>
          <cell r="Y68">
            <v>17.507999999999999</v>
          </cell>
          <cell r="Z68">
            <v>83.561999999999998</v>
          </cell>
          <cell r="AA68">
            <v>10.571</v>
          </cell>
          <cell r="AB68">
            <v>14.297000000000001</v>
          </cell>
          <cell r="AC68">
            <v>70.608000000000004</v>
          </cell>
          <cell r="AD68">
            <v>16.324999999999999</v>
          </cell>
          <cell r="AE68">
            <v>4.1150000000000002</v>
          </cell>
          <cell r="AF68">
            <v>26.972000000000001</v>
          </cell>
          <cell r="AH68">
            <v>1112.7350000000001</v>
          </cell>
        </row>
        <row r="69">
          <cell r="B69">
            <v>4.0199999999999996</v>
          </cell>
          <cell r="C69" t="str">
            <v>Back to School Camp - New</v>
          </cell>
          <cell r="D69">
            <v>88.793000000000006</v>
          </cell>
          <cell r="E69">
            <v>56.673999999999999</v>
          </cell>
          <cell r="F69">
            <v>133.88999999999999</v>
          </cell>
          <cell r="G69">
            <v>35.828000000000003</v>
          </cell>
          <cell r="H69">
            <v>140.48099999999999</v>
          </cell>
          <cell r="I69">
            <v>34.121000000000002</v>
          </cell>
          <cell r="J69">
            <v>179.53700000000001</v>
          </cell>
          <cell r="K69">
            <v>66.433999999999997</v>
          </cell>
          <cell r="L69">
            <v>47.844000000000001</v>
          </cell>
          <cell r="M69">
            <v>58.405999999999999</v>
          </cell>
          <cell r="N69">
            <v>50.851999999999997</v>
          </cell>
          <cell r="O69">
            <v>49.999000000000002</v>
          </cell>
          <cell r="P69">
            <v>31.459</v>
          </cell>
          <cell r="Q69">
            <v>38.49</v>
          </cell>
          <cell r="R69">
            <v>65.293000000000006</v>
          </cell>
          <cell r="S69">
            <v>200.48500000000001</v>
          </cell>
          <cell r="T69">
            <v>48.857999999999997</v>
          </cell>
          <cell r="U69">
            <v>109.977</v>
          </cell>
          <cell r="V69">
            <v>105.50700000000001</v>
          </cell>
          <cell r="W69">
            <v>212.47499999999999</v>
          </cell>
          <cell r="X69">
            <v>105.85299999999999</v>
          </cell>
          <cell r="Y69">
            <v>115.42700000000001</v>
          </cell>
          <cell r="Z69">
            <v>166.67599999999999</v>
          </cell>
          <cell r="AA69">
            <v>13.275</v>
          </cell>
          <cell r="AB69">
            <v>21.335999999999999</v>
          </cell>
          <cell r="AC69">
            <v>132.107</v>
          </cell>
          <cell r="AD69">
            <v>20.305</v>
          </cell>
          <cell r="AE69">
            <v>7.343</v>
          </cell>
          <cell r="AF69">
            <v>103.056</v>
          </cell>
          <cell r="AH69">
            <v>2440.7809999999995</v>
          </cell>
        </row>
        <row r="70">
          <cell r="B70">
            <v>4.03</v>
          </cell>
          <cell r="C70" t="str">
            <v>Bridge Course</v>
          </cell>
          <cell r="AH70">
            <v>0</v>
          </cell>
        </row>
        <row r="71">
          <cell r="B71">
            <v>4.04</v>
          </cell>
          <cell r="C71" t="str">
            <v>Others</v>
          </cell>
          <cell r="AH71">
            <v>0</v>
          </cell>
        </row>
        <row r="73">
          <cell r="C73" t="str">
            <v>SUB TOTAL of E</v>
          </cell>
          <cell r="D73">
            <v>149.23599999999999</v>
          </cell>
          <cell r="E73">
            <v>91.311000000000007</v>
          </cell>
          <cell r="F73">
            <v>203.16299999999998</v>
          </cell>
          <cell r="G73">
            <v>58.474000000000004</v>
          </cell>
          <cell r="H73">
            <v>208.51999999999998</v>
          </cell>
          <cell r="I73">
            <v>39.892000000000003</v>
          </cell>
          <cell r="J73">
            <v>275.75700000000001</v>
          </cell>
          <cell r="K73">
            <v>126.78399999999999</v>
          </cell>
          <cell r="L73">
            <v>75.864000000000004</v>
          </cell>
          <cell r="M73">
            <v>86.332999999999998</v>
          </cell>
          <cell r="N73">
            <v>97.841999999999999</v>
          </cell>
          <cell r="O73">
            <v>89.63</v>
          </cell>
          <cell r="P73">
            <v>45.9</v>
          </cell>
          <cell r="Q73">
            <v>51.689</v>
          </cell>
          <cell r="R73">
            <v>117.79300000000001</v>
          </cell>
          <cell r="S73">
            <v>249.15700000000001</v>
          </cell>
          <cell r="T73">
            <v>131.14400000000001</v>
          </cell>
          <cell r="U73">
            <v>138.65600000000001</v>
          </cell>
          <cell r="V73">
            <v>124.393</v>
          </cell>
          <cell r="W73">
            <v>222.547</v>
          </cell>
          <cell r="X73">
            <v>145.94799999999998</v>
          </cell>
          <cell r="Y73">
            <v>132.935</v>
          </cell>
          <cell r="Z73">
            <v>250.238</v>
          </cell>
          <cell r="AA73">
            <v>23.846</v>
          </cell>
          <cell r="AB73">
            <v>35.632999999999996</v>
          </cell>
          <cell r="AC73">
            <v>202.715</v>
          </cell>
          <cell r="AD73">
            <v>36.629999999999995</v>
          </cell>
          <cell r="AE73">
            <v>11.458</v>
          </cell>
          <cell r="AF73">
            <v>130.02799999999999</v>
          </cell>
          <cell r="AG73">
            <v>0</v>
          </cell>
          <cell r="AH73">
            <v>3553.5159999999996</v>
          </cell>
        </row>
        <row r="75">
          <cell r="A75" t="str">
            <v>F</v>
          </cell>
          <cell r="B75" t="str">
            <v>FREE TEXT BOOK</v>
          </cell>
        </row>
        <row r="77">
          <cell r="B77">
            <v>5.0199999999999996</v>
          </cell>
          <cell r="C77" t="str">
            <v>Free Text Book (UP)</v>
          </cell>
          <cell r="D77">
            <v>19.373999999999999</v>
          </cell>
          <cell r="E77">
            <v>17.25</v>
          </cell>
          <cell r="F77">
            <v>32.503999999999998</v>
          </cell>
          <cell r="G77">
            <v>24.097999999999999</v>
          </cell>
          <cell r="H77">
            <v>59.134999999999998</v>
          </cell>
          <cell r="I77">
            <v>19.898</v>
          </cell>
          <cell r="J77">
            <v>34.409999999999997</v>
          </cell>
          <cell r="K77">
            <v>22.763999999999999</v>
          </cell>
          <cell r="L77">
            <v>21.456</v>
          </cell>
          <cell r="M77">
            <v>11.817</v>
          </cell>
          <cell r="N77">
            <v>24.645</v>
          </cell>
          <cell r="O77">
            <v>20.763000000000002</v>
          </cell>
          <cell r="P77">
            <v>17.917999999999999</v>
          </cell>
          <cell r="Q77">
            <v>13.326000000000001</v>
          </cell>
          <cell r="R77">
            <v>32.018999999999998</v>
          </cell>
          <cell r="S77">
            <v>25.949000000000002</v>
          </cell>
          <cell r="T77">
            <v>30.33</v>
          </cell>
          <cell r="U77">
            <v>37.631</v>
          </cell>
          <cell r="V77">
            <v>71.91</v>
          </cell>
          <cell r="W77">
            <v>21.311</v>
          </cell>
          <cell r="X77">
            <v>13.56</v>
          </cell>
          <cell r="Y77">
            <v>38.115000000000002</v>
          </cell>
          <cell r="Z77">
            <v>29.54</v>
          </cell>
          <cell r="AA77">
            <v>10.5</v>
          </cell>
          <cell r="AB77">
            <v>3.5659999999999998</v>
          </cell>
          <cell r="AC77">
            <v>51.75</v>
          </cell>
          <cell r="AF77">
            <v>22.634</v>
          </cell>
          <cell r="AH77">
            <v>728.17299999999989</v>
          </cell>
        </row>
        <row r="79">
          <cell r="C79" t="str">
            <v>SUB TOTAL of F</v>
          </cell>
          <cell r="D79">
            <v>19.373999999999999</v>
          </cell>
          <cell r="E79">
            <v>17.25</v>
          </cell>
          <cell r="F79">
            <v>32.503999999999998</v>
          </cell>
          <cell r="G79">
            <v>24.097999999999999</v>
          </cell>
          <cell r="H79">
            <v>59.134999999999998</v>
          </cell>
          <cell r="I79">
            <v>19.898</v>
          </cell>
          <cell r="J79">
            <v>34.409999999999997</v>
          </cell>
          <cell r="K79">
            <v>22.763999999999999</v>
          </cell>
          <cell r="L79">
            <v>21.456</v>
          </cell>
          <cell r="M79">
            <v>11.817</v>
          </cell>
          <cell r="N79">
            <v>24.645</v>
          </cell>
          <cell r="O79">
            <v>20.763000000000002</v>
          </cell>
          <cell r="P79">
            <v>17.917999999999999</v>
          </cell>
          <cell r="Q79">
            <v>13.326000000000001</v>
          </cell>
          <cell r="R79">
            <v>32.018999999999998</v>
          </cell>
          <cell r="S79">
            <v>25.949000000000002</v>
          </cell>
          <cell r="T79">
            <v>30.33</v>
          </cell>
          <cell r="U79">
            <v>37.631</v>
          </cell>
          <cell r="V79">
            <v>71.91</v>
          </cell>
          <cell r="W79">
            <v>21.311</v>
          </cell>
          <cell r="X79">
            <v>13.56</v>
          </cell>
          <cell r="Y79">
            <v>38.115000000000002</v>
          </cell>
          <cell r="Z79">
            <v>29.54</v>
          </cell>
          <cell r="AA79">
            <v>10.5</v>
          </cell>
          <cell r="AB79">
            <v>3.5659999999999998</v>
          </cell>
          <cell r="AC79">
            <v>51.75</v>
          </cell>
          <cell r="AD79">
            <v>0</v>
          </cell>
          <cell r="AE79">
            <v>0</v>
          </cell>
          <cell r="AF79">
            <v>22.634</v>
          </cell>
          <cell r="AG79">
            <v>0</v>
          </cell>
          <cell r="AH79">
            <v>728.17299999999989</v>
          </cell>
        </row>
        <row r="81">
          <cell r="A81" t="str">
            <v>G</v>
          </cell>
          <cell r="B81" t="str">
            <v>INNOVATIVE ACTIVITITES</v>
          </cell>
        </row>
        <row r="83">
          <cell r="B83">
            <v>6.01</v>
          </cell>
          <cell r="C83" t="str">
            <v>ECCE</v>
          </cell>
          <cell r="D83">
            <v>15</v>
          </cell>
          <cell r="E83">
            <v>15</v>
          </cell>
          <cell r="F83">
            <v>15</v>
          </cell>
          <cell r="G83">
            <v>15</v>
          </cell>
          <cell r="H83">
            <v>15</v>
          </cell>
          <cell r="I83">
            <v>15</v>
          </cell>
          <cell r="J83">
            <v>15</v>
          </cell>
          <cell r="K83">
            <v>15</v>
          </cell>
          <cell r="L83">
            <v>15</v>
          </cell>
          <cell r="M83">
            <v>15</v>
          </cell>
          <cell r="N83">
            <v>15</v>
          </cell>
          <cell r="O83">
            <v>15</v>
          </cell>
          <cell r="P83">
            <v>15</v>
          </cell>
          <cell r="Q83">
            <v>15</v>
          </cell>
          <cell r="R83">
            <v>15</v>
          </cell>
          <cell r="S83">
            <v>15</v>
          </cell>
          <cell r="T83">
            <v>15</v>
          </cell>
          <cell r="U83">
            <v>15</v>
          </cell>
          <cell r="V83">
            <v>15</v>
          </cell>
          <cell r="W83">
            <v>15</v>
          </cell>
          <cell r="X83">
            <v>15</v>
          </cell>
          <cell r="Y83">
            <v>15</v>
          </cell>
          <cell r="Z83">
            <v>15</v>
          </cell>
          <cell r="AA83">
            <v>15</v>
          </cell>
          <cell r="AB83">
            <v>15</v>
          </cell>
          <cell r="AH83">
            <v>375</v>
          </cell>
        </row>
        <row r="84">
          <cell r="B84">
            <v>6.02</v>
          </cell>
          <cell r="C84" t="str">
            <v>Girls Education</v>
          </cell>
          <cell r="D84">
            <v>15</v>
          </cell>
          <cell r="E84">
            <v>15</v>
          </cell>
          <cell r="F84">
            <v>15</v>
          </cell>
          <cell r="G84">
            <v>15</v>
          </cell>
          <cell r="H84">
            <v>15</v>
          </cell>
          <cell r="I84">
            <v>15</v>
          </cell>
          <cell r="J84">
            <v>15</v>
          </cell>
          <cell r="K84">
            <v>15</v>
          </cell>
          <cell r="L84">
            <v>15</v>
          </cell>
          <cell r="M84">
            <v>15</v>
          </cell>
          <cell r="N84">
            <v>15</v>
          </cell>
          <cell r="O84">
            <v>15</v>
          </cell>
          <cell r="P84">
            <v>15</v>
          </cell>
          <cell r="Q84">
            <v>15</v>
          </cell>
          <cell r="R84">
            <v>15</v>
          </cell>
          <cell r="S84">
            <v>15</v>
          </cell>
          <cell r="T84">
            <v>15</v>
          </cell>
          <cell r="U84">
            <v>15</v>
          </cell>
          <cell r="V84">
            <v>15</v>
          </cell>
          <cell r="W84">
            <v>15</v>
          </cell>
          <cell r="X84">
            <v>15</v>
          </cell>
          <cell r="Y84">
            <v>15</v>
          </cell>
          <cell r="Z84">
            <v>15</v>
          </cell>
          <cell r="AA84">
            <v>15</v>
          </cell>
          <cell r="AB84">
            <v>15</v>
          </cell>
          <cell r="AH84">
            <v>375</v>
          </cell>
        </row>
        <row r="85">
          <cell r="B85">
            <v>6.03</v>
          </cell>
          <cell r="C85" t="str">
            <v>SC/ST</v>
          </cell>
          <cell r="D85">
            <v>5</v>
          </cell>
          <cell r="E85">
            <v>5</v>
          </cell>
          <cell r="F85">
            <v>5</v>
          </cell>
          <cell r="G85">
            <v>5</v>
          </cell>
          <cell r="H85">
            <v>5</v>
          </cell>
          <cell r="I85">
            <v>5</v>
          </cell>
          <cell r="J85">
            <v>5</v>
          </cell>
          <cell r="K85">
            <v>5</v>
          </cell>
          <cell r="L85">
            <v>5</v>
          </cell>
          <cell r="M85">
            <v>5</v>
          </cell>
          <cell r="N85">
            <v>5</v>
          </cell>
          <cell r="O85">
            <v>5</v>
          </cell>
          <cell r="P85">
            <v>5</v>
          </cell>
          <cell r="Q85">
            <v>5</v>
          </cell>
          <cell r="R85">
            <v>5</v>
          </cell>
          <cell r="S85">
            <v>5</v>
          </cell>
          <cell r="T85">
            <v>5</v>
          </cell>
          <cell r="U85">
            <v>5</v>
          </cell>
          <cell r="V85">
            <v>5</v>
          </cell>
          <cell r="W85">
            <v>5</v>
          </cell>
          <cell r="X85">
            <v>5</v>
          </cell>
          <cell r="Y85">
            <v>5</v>
          </cell>
          <cell r="Z85">
            <v>5</v>
          </cell>
          <cell r="AA85">
            <v>5</v>
          </cell>
          <cell r="AB85">
            <v>5</v>
          </cell>
          <cell r="AH85">
            <v>125</v>
          </cell>
        </row>
        <row r="86">
          <cell r="B86">
            <v>6.04</v>
          </cell>
          <cell r="C86" t="str">
            <v>Computer Education</v>
          </cell>
          <cell r="D86">
            <v>30</v>
          </cell>
          <cell r="E86">
            <v>30</v>
          </cell>
          <cell r="F86">
            <v>30</v>
          </cell>
          <cell r="G86">
            <v>30</v>
          </cell>
          <cell r="H86">
            <v>30</v>
          </cell>
          <cell r="I86">
            <v>30</v>
          </cell>
          <cell r="J86">
            <v>30</v>
          </cell>
          <cell r="K86">
            <v>30</v>
          </cell>
          <cell r="L86">
            <v>30</v>
          </cell>
          <cell r="M86">
            <v>30</v>
          </cell>
          <cell r="N86">
            <v>30</v>
          </cell>
          <cell r="O86">
            <v>30</v>
          </cell>
          <cell r="P86">
            <v>30</v>
          </cell>
          <cell r="Q86">
            <v>30</v>
          </cell>
          <cell r="R86">
            <v>30</v>
          </cell>
          <cell r="S86">
            <v>30</v>
          </cell>
          <cell r="T86">
            <v>30</v>
          </cell>
          <cell r="U86">
            <v>30</v>
          </cell>
          <cell r="V86">
            <v>30</v>
          </cell>
          <cell r="W86">
            <v>30</v>
          </cell>
          <cell r="X86">
            <v>30</v>
          </cell>
          <cell r="Y86">
            <v>30</v>
          </cell>
          <cell r="Z86">
            <v>30</v>
          </cell>
          <cell r="AA86">
            <v>30</v>
          </cell>
          <cell r="AB86">
            <v>30</v>
          </cell>
          <cell r="AH86">
            <v>750</v>
          </cell>
        </row>
        <row r="87">
          <cell r="B87">
            <v>6.05</v>
          </cell>
          <cell r="C87" t="str">
            <v>Others</v>
          </cell>
          <cell r="AH87">
            <v>0</v>
          </cell>
        </row>
        <row r="89">
          <cell r="C89" t="str">
            <v>SUB TOTAL of G</v>
          </cell>
          <cell r="D89">
            <v>65</v>
          </cell>
          <cell r="E89">
            <v>65</v>
          </cell>
          <cell r="F89">
            <v>65</v>
          </cell>
          <cell r="G89">
            <v>65</v>
          </cell>
          <cell r="H89">
            <v>65</v>
          </cell>
          <cell r="I89">
            <v>65</v>
          </cell>
          <cell r="J89">
            <v>65</v>
          </cell>
          <cell r="K89">
            <v>65</v>
          </cell>
          <cell r="L89">
            <v>65</v>
          </cell>
          <cell r="M89">
            <v>65</v>
          </cell>
          <cell r="N89">
            <v>65</v>
          </cell>
          <cell r="O89">
            <v>65</v>
          </cell>
          <cell r="P89">
            <v>65</v>
          </cell>
          <cell r="Q89">
            <v>65</v>
          </cell>
          <cell r="R89">
            <v>65</v>
          </cell>
          <cell r="S89">
            <v>65</v>
          </cell>
          <cell r="T89">
            <v>65</v>
          </cell>
          <cell r="U89">
            <v>65</v>
          </cell>
          <cell r="V89">
            <v>65</v>
          </cell>
          <cell r="W89">
            <v>65</v>
          </cell>
          <cell r="X89">
            <v>65</v>
          </cell>
          <cell r="Y89">
            <v>65</v>
          </cell>
          <cell r="Z89">
            <v>65</v>
          </cell>
          <cell r="AA89">
            <v>65</v>
          </cell>
          <cell r="AB89">
            <v>65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1625</v>
          </cell>
        </row>
        <row r="91">
          <cell r="A91" t="str">
            <v>H</v>
          </cell>
          <cell r="B91" t="str">
            <v>INTERVENTIONS FOR DISABLE CHILDREN</v>
          </cell>
        </row>
        <row r="93">
          <cell r="B93">
            <v>7.01</v>
          </cell>
          <cell r="C93" t="str">
            <v>Intervnetions for Disable Children</v>
          </cell>
          <cell r="D93">
            <v>46.932000000000002</v>
          </cell>
          <cell r="E93">
            <v>33.588000000000001</v>
          </cell>
          <cell r="F93">
            <v>31.332000000000001</v>
          </cell>
          <cell r="G93">
            <v>37.692</v>
          </cell>
          <cell r="H93">
            <v>34.5</v>
          </cell>
          <cell r="I93">
            <v>11.244</v>
          </cell>
          <cell r="J93">
            <v>41.148000000000003</v>
          </cell>
          <cell r="K93">
            <v>40.548000000000002</v>
          </cell>
          <cell r="L93">
            <v>57.948</v>
          </cell>
          <cell r="M93">
            <v>33.072000000000003</v>
          </cell>
          <cell r="N93">
            <v>15.624000000000001</v>
          </cell>
          <cell r="O93">
            <v>24.66</v>
          </cell>
          <cell r="P93">
            <v>26.244</v>
          </cell>
          <cell r="Q93">
            <v>8.7479999999999993</v>
          </cell>
          <cell r="R93">
            <v>42.24</v>
          </cell>
          <cell r="S93">
            <v>77.628</v>
          </cell>
          <cell r="T93">
            <v>44.628</v>
          </cell>
          <cell r="U93">
            <v>47.304000000000002</v>
          </cell>
          <cell r="V93">
            <v>47.988</v>
          </cell>
          <cell r="W93">
            <v>33.36</v>
          </cell>
          <cell r="X93">
            <v>49.932000000000002</v>
          </cell>
          <cell r="Y93">
            <v>38.052</v>
          </cell>
          <cell r="Z93">
            <v>45.216000000000001</v>
          </cell>
          <cell r="AA93">
            <v>6.8520000000000003</v>
          </cell>
          <cell r="AB93">
            <v>8.4239999999999995</v>
          </cell>
          <cell r="AC93">
            <v>26.34</v>
          </cell>
          <cell r="AD93">
            <v>6.4560000000000004</v>
          </cell>
          <cell r="AE93">
            <v>8.3520000000000003</v>
          </cell>
          <cell r="AF93">
            <v>7.7759999999999998</v>
          </cell>
          <cell r="AH93">
            <v>933.82799999999997</v>
          </cell>
        </row>
        <row r="95">
          <cell r="C95" t="str">
            <v>SUB TOTAL of H</v>
          </cell>
          <cell r="D95">
            <v>46.932000000000002</v>
          </cell>
          <cell r="E95">
            <v>33.588000000000001</v>
          </cell>
          <cell r="F95">
            <v>31.332000000000001</v>
          </cell>
          <cell r="G95">
            <v>37.692</v>
          </cell>
          <cell r="H95">
            <v>34.5</v>
          </cell>
          <cell r="I95">
            <v>11.244</v>
          </cell>
          <cell r="J95">
            <v>41.148000000000003</v>
          </cell>
          <cell r="K95">
            <v>40.548000000000002</v>
          </cell>
          <cell r="L95">
            <v>57.948</v>
          </cell>
          <cell r="M95">
            <v>33.072000000000003</v>
          </cell>
          <cell r="N95">
            <v>15.624000000000001</v>
          </cell>
          <cell r="O95">
            <v>24.66</v>
          </cell>
          <cell r="P95">
            <v>26.244</v>
          </cell>
          <cell r="Q95">
            <v>8.7479999999999993</v>
          </cell>
          <cell r="R95">
            <v>42.24</v>
          </cell>
          <cell r="S95">
            <v>77.628</v>
          </cell>
          <cell r="T95">
            <v>44.628</v>
          </cell>
          <cell r="U95">
            <v>47.304000000000002</v>
          </cell>
          <cell r="V95">
            <v>47.988</v>
          </cell>
          <cell r="W95">
            <v>33.36</v>
          </cell>
          <cell r="X95">
            <v>49.932000000000002</v>
          </cell>
          <cell r="Y95">
            <v>38.052</v>
          </cell>
          <cell r="Z95">
            <v>45.216000000000001</v>
          </cell>
          <cell r="AA95">
            <v>6.8520000000000003</v>
          </cell>
          <cell r="AB95">
            <v>8.4239999999999995</v>
          </cell>
          <cell r="AC95">
            <v>26.34</v>
          </cell>
          <cell r="AD95">
            <v>6.4560000000000004</v>
          </cell>
          <cell r="AE95">
            <v>8.3520000000000003</v>
          </cell>
          <cell r="AF95">
            <v>7.7759999999999998</v>
          </cell>
          <cell r="AG95">
            <v>0</v>
          </cell>
          <cell r="AH95">
            <v>933.82799999999997</v>
          </cell>
        </row>
        <row r="97">
          <cell r="A97" t="str">
            <v>I</v>
          </cell>
          <cell r="B97" t="str">
            <v>MAINTENANCE GRANT</v>
          </cell>
        </row>
        <row r="99">
          <cell r="B99">
            <v>8.01</v>
          </cell>
          <cell r="C99" t="str">
            <v>School Maintenance Grant Primary</v>
          </cell>
          <cell r="D99">
            <v>44.75</v>
          </cell>
          <cell r="E99">
            <v>49.4</v>
          </cell>
          <cell r="F99">
            <v>41.9</v>
          </cell>
          <cell r="G99">
            <v>66.05</v>
          </cell>
          <cell r="H99">
            <v>91.4</v>
          </cell>
          <cell r="I99">
            <v>38.35</v>
          </cell>
          <cell r="J99">
            <v>114.15</v>
          </cell>
          <cell r="K99">
            <v>53.25</v>
          </cell>
          <cell r="L99">
            <v>85.6</v>
          </cell>
          <cell r="M99">
            <v>39.6</v>
          </cell>
          <cell r="N99">
            <v>52</v>
          </cell>
          <cell r="O99">
            <v>47.65</v>
          </cell>
          <cell r="P99">
            <v>32.65</v>
          </cell>
          <cell r="Q99">
            <v>34.700000000000003</v>
          </cell>
          <cell r="R99">
            <v>57.45</v>
          </cell>
          <cell r="S99">
            <v>109.55</v>
          </cell>
          <cell r="T99">
            <v>122.05</v>
          </cell>
          <cell r="U99">
            <v>71.099999999999994</v>
          </cell>
          <cell r="V99">
            <v>64.150000000000006</v>
          </cell>
          <cell r="W99">
            <v>77.2</v>
          </cell>
          <cell r="X99">
            <v>47.65</v>
          </cell>
          <cell r="Y99">
            <v>115.05</v>
          </cell>
          <cell r="Z99">
            <v>77.349999999999994</v>
          </cell>
          <cell r="AA99">
            <v>15.2</v>
          </cell>
          <cell r="AB99">
            <v>19.95</v>
          </cell>
          <cell r="AC99">
            <v>26.95</v>
          </cell>
          <cell r="AD99">
            <v>5.2</v>
          </cell>
          <cell r="AE99">
            <v>6.15</v>
          </cell>
          <cell r="AF99">
            <v>13.75</v>
          </cell>
          <cell r="AH99">
            <v>1620.2000000000003</v>
          </cell>
        </row>
        <row r="100">
          <cell r="B100">
            <v>8.02</v>
          </cell>
          <cell r="C100" t="str">
            <v>School Maintenance Grant Upper Primary</v>
          </cell>
          <cell r="D100">
            <v>42.55</v>
          </cell>
          <cell r="E100">
            <v>41.7</v>
          </cell>
          <cell r="F100">
            <v>32.200000000000003</v>
          </cell>
          <cell r="G100">
            <v>61.85</v>
          </cell>
          <cell r="H100">
            <v>40.85</v>
          </cell>
          <cell r="I100">
            <v>25.2</v>
          </cell>
          <cell r="J100">
            <v>41.85</v>
          </cell>
          <cell r="K100">
            <v>38.799999999999997</v>
          </cell>
          <cell r="L100">
            <v>48.75</v>
          </cell>
          <cell r="M100">
            <v>36.299999999999997</v>
          </cell>
          <cell r="N100">
            <v>24.8</v>
          </cell>
          <cell r="O100">
            <v>34.549999999999997</v>
          </cell>
          <cell r="P100">
            <v>25.95</v>
          </cell>
          <cell r="Q100">
            <v>20.350000000000001</v>
          </cell>
          <cell r="R100">
            <v>54.7</v>
          </cell>
          <cell r="S100">
            <v>57.25</v>
          </cell>
          <cell r="T100">
            <v>61.8</v>
          </cell>
          <cell r="U100">
            <v>60.05</v>
          </cell>
          <cell r="V100">
            <v>54.15</v>
          </cell>
          <cell r="W100">
            <v>64.25</v>
          </cell>
          <cell r="X100">
            <v>42.6</v>
          </cell>
          <cell r="Y100">
            <v>59.05</v>
          </cell>
          <cell r="Z100">
            <v>32.549999999999997</v>
          </cell>
          <cell r="AA100">
            <v>11.3</v>
          </cell>
          <cell r="AB100">
            <v>5.65</v>
          </cell>
          <cell r="AC100">
            <v>15.8</v>
          </cell>
          <cell r="AD100">
            <v>3.85</v>
          </cell>
          <cell r="AE100">
            <v>5.95</v>
          </cell>
          <cell r="AF100">
            <v>12.9</v>
          </cell>
          <cell r="AH100">
            <v>1057.55</v>
          </cell>
        </row>
        <row r="102">
          <cell r="C102" t="str">
            <v>SUB TOTAL of I</v>
          </cell>
          <cell r="D102">
            <v>87.3</v>
          </cell>
          <cell r="E102">
            <v>91.1</v>
          </cell>
          <cell r="F102">
            <v>74.099999999999994</v>
          </cell>
          <cell r="G102">
            <v>127.9</v>
          </cell>
          <cell r="H102">
            <v>132.25</v>
          </cell>
          <cell r="I102">
            <v>63.55</v>
          </cell>
          <cell r="J102">
            <v>156</v>
          </cell>
          <cell r="K102">
            <v>92.05</v>
          </cell>
          <cell r="L102">
            <v>134.35</v>
          </cell>
          <cell r="M102">
            <v>75.900000000000006</v>
          </cell>
          <cell r="N102">
            <v>76.8</v>
          </cell>
          <cell r="O102">
            <v>82.199999999999989</v>
          </cell>
          <cell r="P102">
            <v>58.599999999999994</v>
          </cell>
          <cell r="Q102">
            <v>55.050000000000004</v>
          </cell>
          <cell r="R102">
            <v>112.15</v>
          </cell>
          <cell r="S102">
            <v>166.8</v>
          </cell>
          <cell r="T102">
            <v>183.85</v>
          </cell>
          <cell r="U102">
            <v>131.14999999999998</v>
          </cell>
          <cell r="V102">
            <v>118.30000000000001</v>
          </cell>
          <cell r="W102">
            <v>141.44999999999999</v>
          </cell>
          <cell r="X102">
            <v>90.25</v>
          </cell>
          <cell r="Y102">
            <v>174.1</v>
          </cell>
          <cell r="Z102">
            <v>109.89999999999999</v>
          </cell>
          <cell r="AA102">
            <v>26.5</v>
          </cell>
          <cell r="AB102">
            <v>25.6</v>
          </cell>
          <cell r="AC102">
            <v>42.75</v>
          </cell>
          <cell r="AD102">
            <v>9.0500000000000007</v>
          </cell>
          <cell r="AE102">
            <v>12.100000000000001</v>
          </cell>
          <cell r="AF102">
            <v>26.65</v>
          </cell>
          <cell r="AG102">
            <v>0</v>
          </cell>
          <cell r="AH102">
            <v>2677.75</v>
          </cell>
        </row>
        <row r="104">
          <cell r="A104" t="str">
            <v>J</v>
          </cell>
          <cell r="B104" t="str">
            <v>MANAGEMENT &amp; MIS</v>
          </cell>
        </row>
        <row r="105">
          <cell r="AH105">
            <v>0</v>
          </cell>
        </row>
        <row r="106">
          <cell r="C106" t="str">
            <v>MIS</v>
          </cell>
          <cell r="AH106">
            <v>0</v>
          </cell>
        </row>
        <row r="107">
          <cell r="B107">
            <v>9.01</v>
          </cell>
          <cell r="C107" t="str">
            <v>Maintenance of Equipments</v>
          </cell>
          <cell r="D107">
            <v>0.2</v>
          </cell>
          <cell r="E107">
            <v>0.2</v>
          </cell>
          <cell r="F107">
            <v>0.2</v>
          </cell>
          <cell r="G107">
            <v>0.2</v>
          </cell>
          <cell r="H107">
            <v>0.2</v>
          </cell>
          <cell r="I107">
            <v>0.2</v>
          </cell>
          <cell r="J107">
            <v>0.2</v>
          </cell>
          <cell r="K107">
            <v>0.2</v>
          </cell>
          <cell r="L107">
            <v>0.2</v>
          </cell>
          <cell r="M107">
            <v>0.2</v>
          </cell>
          <cell r="N107">
            <v>0.2</v>
          </cell>
          <cell r="O107">
            <v>0.2</v>
          </cell>
          <cell r="P107">
            <v>0.2</v>
          </cell>
          <cell r="Q107">
            <v>0.2</v>
          </cell>
          <cell r="R107">
            <v>0.2</v>
          </cell>
          <cell r="S107">
            <v>0.2</v>
          </cell>
          <cell r="T107">
            <v>0.2</v>
          </cell>
          <cell r="U107">
            <v>0.2</v>
          </cell>
          <cell r="V107">
            <v>0.2</v>
          </cell>
          <cell r="W107">
            <v>0.2</v>
          </cell>
          <cell r="X107">
            <v>0.2</v>
          </cell>
          <cell r="Y107">
            <v>0.2</v>
          </cell>
          <cell r="Z107">
            <v>0.2</v>
          </cell>
          <cell r="AA107">
            <v>0.2</v>
          </cell>
          <cell r="AB107">
            <v>0.2</v>
          </cell>
          <cell r="AH107">
            <v>5.0000000000000018</v>
          </cell>
        </row>
        <row r="108">
          <cell r="B108">
            <v>9.02</v>
          </cell>
          <cell r="C108" t="str">
            <v>Consumables</v>
          </cell>
          <cell r="D108">
            <v>0.3</v>
          </cell>
          <cell r="E108">
            <v>0.3</v>
          </cell>
          <cell r="F108">
            <v>0.3</v>
          </cell>
          <cell r="G108">
            <v>0.3</v>
          </cell>
          <cell r="H108">
            <v>0.3</v>
          </cell>
          <cell r="I108">
            <v>0.3</v>
          </cell>
          <cell r="J108">
            <v>0.3</v>
          </cell>
          <cell r="K108">
            <v>0.3</v>
          </cell>
          <cell r="L108">
            <v>0.3</v>
          </cell>
          <cell r="M108">
            <v>0.3</v>
          </cell>
          <cell r="N108">
            <v>0.3</v>
          </cell>
          <cell r="O108">
            <v>0.3</v>
          </cell>
          <cell r="P108">
            <v>0.3</v>
          </cell>
          <cell r="Q108">
            <v>0.3</v>
          </cell>
          <cell r="R108">
            <v>0.3</v>
          </cell>
          <cell r="S108">
            <v>0.3</v>
          </cell>
          <cell r="T108">
            <v>0.3</v>
          </cell>
          <cell r="U108">
            <v>0.3</v>
          </cell>
          <cell r="V108">
            <v>0.3</v>
          </cell>
          <cell r="W108">
            <v>0.3</v>
          </cell>
          <cell r="X108">
            <v>0.3</v>
          </cell>
          <cell r="Y108">
            <v>0.3</v>
          </cell>
          <cell r="Z108">
            <v>0.3</v>
          </cell>
          <cell r="AA108">
            <v>0.3</v>
          </cell>
          <cell r="AB108">
            <v>0.3</v>
          </cell>
          <cell r="AH108">
            <v>7.4999999999999973</v>
          </cell>
        </row>
        <row r="109">
          <cell r="B109">
            <v>9.0299999999999994</v>
          </cell>
          <cell r="C109" t="str">
            <v>EMIS Training</v>
          </cell>
          <cell r="D109">
            <v>0.22</v>
          </cell>
          <cell r="E109">
            <v>0.18</v>
          </cell>
          <cell r="F109">
            <v>0.14000000000000001</v>
          </cell>
          <cell r="G109">
            <v>0.28000000000000003</v>
          </cell>
          <cell r="H109">
            <v>0.28000000000000003</v>
          </cell>
          <cell r="I109">
            <v>0.1</v>
          </cell>
          <cell r="J109">
            <v>0.24</v>
          </cell>
          <cell r="K109">
            <v>0.16</v>
          </cell>
          <cell r="L109">
            <v>0.2</v>
          </cell>
          <cell r="M109">
            <v>0.22</v>
          </cell>
          <cell r="N109">
            <v>0.1</v>
          </cell>
          <cell r="O109">
            <v>0.16</v>
          </cell>
          <cell r="P109">
            <v>0.08</v>
          </cell>
          <cell r="Q109">
            <v>0.08</v>
          </cell>
          <cell r="R109">
            <v>0.22</v>
          </cell>
          <cell r="S109">
            <v>0.24</v>
          </cell>
          <cell r="T109">
            <v>0.26</v>
          </cell>
          <cell r="U109">
            <v>0.2</v>
          </cell>
          <cell r="V109">
            <v>0.28000000000000003</v>
          </cell>
          <cell r="W109">
            <v>0.2</v>
          </cell>
          <cell r="X109">
            <v>0.2</v>
          </cell>
          <cell r="Y109">
            <v>0.22</v>
          </cell>
          <cell r="Z109">
            <v>0.14000000000000001</v>
          </cell>
          <cell r="AA109">
            <v>0.06</v>
          </cell>
          <cell r="AB109">
            <v>0.02</v>
          </cell>
          <cell r="AH109">
            <v>4.4799999999999995</v>
          </cell>
        </row>
        <row r="110">
          <cell r="C110" t="str">
            <v>Management -  DPO</v>
          </cell>
          <cell r="AH110">
            <v>0</v>
          </cell>
        </row>
        <row r="111">
          <cell r="B111">
            <v>9.0399999999999991</v>
          </cell>
          <cell r="C111" t="str">
            <v>Block Accountant</v>
          </cell>
          <cell r="D111">
            <v>7.92</v>
          </cell>
          <cell r="E111">
            <v>6.48</v>
          </cell>
          <cell r="F111">
            <v>5.04</v>
          </cell>
          <cell r="G111">
            <v>10.08</v>
          </cell>
          <cell r="H111">
            <v>10.08</v>
          </cell>
          <cell r="I111">
            <v>3.6</v>
          </cell>
          <cell r="J111">
            <v>8.64</v>
          </cell>
          <cell r="K111">
            <v>5.76</v>
          </cell>
          <cell r="L111">
            <v>7.2</v>
          </cell>
          <cell r="M111">
            <v>7.92</v>
          </cell>
          <cell r="N111">
            <v>3.6</v>
          </cell>
          <cell r="O111">
            <v>5.76</v>
          </cell>
          <cell r="P111">
            <v>2.88</v>
          </cell>
          <cell r="Q111">
            <v>2.88</v>
          </cell>
          <cell r="R111">
            <v>7.92</v>
          </cell>
          <cell r="S111">
            <v>8.64</v>
          </cell>
          <cell r="T111">
            <v>9.36</v>
          </cell>
          <cell r="U111">
            <v>7.2</v>
          </cell>
          <cell r="V111">
            <v>10.08</v>
          </cell>
          <cell r="W111">
            <v>7.2</v>
          </cell>
          <cell r="X111">
            <v>7.2</v>
          </cell>
          <cell r="Y111">
            <v>7.92</v>
          </cell>
          <cell r="Z111">
            <v>5.04</v>
          </cell>
          <cell r="AA111">
            <v>2.16</v>
          </cell>
          <cell r="AB111">
            <v>0.72</v>
          </cell>
          <cell r="AH111">
            <v>161.27999999999994</v>
          </cell>
        </row>
        <row r="112">
          <cell r="B112">
            <v>9.0500000000000007</v>
          </cell>
          <cell r="C112" t="str">
            <v>Salary of Peon – Sweeper - BRC</v>
          </cell>
          <cell r="D112">
            <v>3.3</v>
          </cell>
          <cell r="E112">
            <v>2.7</v>
          </cell>
          <cell r="F112">
            <v>2.1</v>
          </cell>
          <cell r="G112">
            <v>4.2</v>
          </cell>
          <cell r="H112">
            <v>4.2</v>
          </cell>
          <cell r="I112">
            <v>1.5</v>
          </cell>
          <cell r="J112">
            <v>3.6</v>
          </cell>
          <cell r="K112">
            <v>2.4</v>
          </cell>
          <cell r="L112">
            <v>3</v>
          </cell>
          <cell r="M112">
            <v>3.3</v>
          </cell>
          <cell r="N112">
            <v>1.5</v>
          </cell>
          <cell r="O112">
            <v>2.4</v>
          </cell>
          <cell r="P112">
            <v>1.2</v>
          </cell>
          <cell r="Q112">
            <v>1.2</v>
          </cell>
          <cell r="R112">
            <v>3.3</v>
          </cell>
          <cell r="S112">
            <v>3.6</v>
          </cell>
          <cell r="T112">
            <v>3.9</v>
          </cell>
          <cell r="U112">
            <v>3</v>
          </cell>
          <cell r="V112">
            <v>4.2</v>
          </cell>
          <cell r="W112">
            <v>3</v>
          </cell>
          <cell r="X112">
            <v>3</v>
          </cell>
          <cell r="Y112">
            <v>3.3</v>
          </cell>
          <cell r="Z112">
            <v>2.1</v>
          </cell>
          <cell r="AA112">
            <v>0.9</v>
          </cell>
          <cell r="AB112">
            <v>0.3</v>
          </cell>
          <cell r="AH112">
            <v>67.2</v>
          </cell>
        </row>
        <row r="113">
          <cell r="B113">
            <v>9.06</v>
          </cell>
          <cell r="C113" t="str">
            <v>Maintenance of Equipments</v>
          </cell>
          <cell r="D113">
            <v>1.1000000000000001</v>
          </cell>
          <cell r="E113">
            <v>0.9</v>
          </cell>
          <cell r="F113">
            <v>0.7</v>
          </cell>
          <cell r="G113">
            <v>1.4</v>
          </cell>
          <cell r="H113">
            <v>1.4</v>
          </cell>
          <cell r="I113">
            <v>0.5</v>
          </cell>
          <cell r="J113">
            <v>1.2</v>
          </cell>
          <cell r="K113">
            <v>0.8</v>
          </cell>
          <cell r="L113">
            <v>1</v>
          </cell>
          <cell r="M113">
            <v>1.1000000000000001</v>
          </cell>
          <cell r="N113">
            <v>0.5</v>
          </cell>
          <cell r="O113">
            <v>0.8</v>
          </cell>
          <cell r="P113">
            <v>0.4</v>
          </cell>
          <cell r="Q113">
            <v>0.4</v>
          </cell>
          <cell r="R113">
            <v>1.1000000000000001</v>
          </cell>
          <cell r="S113">
            <v>1.2</v>
          </cell>
          <cell r="T113">
            <v>1.3</v>
          </cell>
          <cell r="U113">
            <v>1</v>
          </cell>
          <cell r="V113">
            <v>1.4</v>
          </cell>
          <cell r="W113">
            <v>1</v>
          </cell>
          <cell r="X113">
            <v>1</v>
          </cell>
          <cell r="Y113">
            <v>1.1000000000000001</v>
          </cell>
          <cell r="Z113">
            <v>0.7</v>
          </cell>
          <cell r="AA113">
            <v>0.3</v>
          </cell>
          <cell r="AB113">
            <v>0.1</v>
          </cell>
          <cell r="AH113">
            <v>22.400000000000002</v>
          </cell>
        </row>
        <row r="114">
          <cell r="B114">
            <v>9.07</v>
          </cell>
          <cell r="C114" t="str">
            <v>Salary of Officers</v>
          </cell>
          <cell r="D114">
            <v>5.04</v>
          </cell>
          <cell r="E114">
            <v>5.04</v>
          </cell>
          <cell r="F114">
            <v>5.04</v>
          </cell>
          <cell r="G114">
            <v>5.04</v>
          </cell>
          <cell r="H114">
            <v>5.04</v>
          </cell>
          <cell r="I114">
            <v>5.04</v>
          </cell>
          <cell r="J114">
            <v>5.04</v>
          </cell>
          <cell r="K114">
            <v>5.04</v>
          </cell>
          <cell r="L114">
            <v>5.04</v>
          </cell>
          <cell r="M114">
            <v>5.04</v>
          </cell>
          <cell r="N114">
            <v>5.04</v>
          </cell>
          <cell r="O114">
            <v>5.04</v>
          </cell>
          <cell r="P114">
            <v>5.04</v>
          </cell>
          <cell r="Q114">
            <v>5.04</v>
          </cell>
          <cell r="R114">
            <v>5.04</v>
          </cell>
          <cell r="S114">
            <v>5.04</v>
          </cell>
          <cell r="T114">
            <v>5.04</v>
          </cell>
          <cell r="U114">
            <v>5.04</v>
          </cell>
          <cell r="V114">
            <v>5.04</v>
          </cell>
          <cell r="W114">
            <v>5.04</v>
          </cell>
          <cell r="X114">
            <v>5.04</v>
          </cell>
          <cell r="Y114">
            <v>5.04</v>
          </cell>
          <cell r="Z114">
            <v>5.04</v>
          </cell>
          <cell r="AA114">
            <v>5.04</v>
          </cell>
          <cell r="AB114">
            <v>5.04</v>
          </cell>
          <cell r="AH114">
            <v>126.00000000000007</v>
          </cell>
        </row>
        <row r="115">
          <cell r="B115">
            <v>9.0800000000000054</v>
          </cell>
          <cell r="C115" t="str">
            <v>Salary of TRP</v>
          </cell>
          <cell r="D115">
            <v>15.12</v>
          </cell>
          <cell r="E115">
            <v>6.48</v>
          </cell>
          <cell r="F115">
            <v>5.04</v>
          </cell>
          <cell r="G115">
            <v>12.24</v>
          </cell>
          <cell r="H115">
            <v>10.08</v>
          </cell>
          <cell r="I115">
            <v>4.32</v>
          </cell>
          <cell r="J115">
            <v>15.84</v>
          </cell>
          <cell r="K115">
            <v>7.2</v>
          </cell>
          <cell r="L115">
            <v>9.36</v>
          </cell>
          <cell r="M115">
            <v>7.92</v>
          </cell>
          <cell r="N115">
            <v>5.76</v>
          </cell>
          <cell r="O115">
            <v>7.2</v>
          </cell>
          <cell r="P115">
            <v>3.6</v>
          </cell>
          <cell r="Q115">
            <v>2.88</v>
          </cell>
          <cell r="R115">
            <v>10.8</v>
          </cell>
          <cell r="S115">
            <v>15.84</v>
          </cell>
          <cell r="T115">
            <v>10.08</v>
          </cell>
          <cell r="U115">
            <v>15.12</v>
          </cell>
          <cell r="V115">
            <v>15.84</v>
          </cell>
          <cell r="W115">
            <v>7.2</v>
          </cell>
          <cell r="X115">
            <v>15.84</v>
          </cell>
          <cell r="Y115">
            <v>10.8</v>
          </cell>
          <cell r="Z115">
            <v>10.8</v>
          </cell>
          <cell r="AA115">
            <v>2.88</v>
          </cell>
          <cell r="AB115">
            <v>2.16</v>
          </cell>
          <cell r="AH115">
            <v>230.40000000000003</v>
          </cell>
        </row>
        <row r="116">
          <cell r="B116">
            <v>9.090000000000007</v>
          </cell>
          <cell r="C116" t="str">
            <v>Salary of Staff</v>
          </cell>
          <cell r="D116">
            <v>2</v>
          </cell>
          <cell r="E116">
            <v>2</v>
          </cell>
          <cell r="F116">
            <v>2</v>
          </cell>
          <cell r="G116">
            <v>2</v>
          </cell>
          <cell r="H116">
            <v>2</v>
          </cell>
          <cell r="I116">
            <v>2</v>
          </cell>
          <cell r="J116">
            <v>2</v>
          </cell>
          <cell r="K116">
            <v>2</v>
          </cell>
          <cell r="L116">
            <v>2</v>
          </cell>
          <cell r="M116">
            <v>2</v>
          </cell>
          <cell r="N116">
            <v>2</v>
          </cell>
          <cell r="O116">
            <v>2</v>
          </cell>
          <cell r="P116">
            <v>2</v>
          </cell>
          <cell r="Q116">
            <v>2</v>
          </cell>
          <cell r="R116">
            <v>2</v>
          </cell>
          <cell r="S116">
            <v>2</v>
          </cell>
          <cell r="T116">
            <v>2</v>
          </cell>
          <cell r="U116">
            <v>2</v>
          </cell>
          <cell r="V116">
            <v>2</v>
          </cell>
          <cell r="W116">
            <v>2</v>
          </cell>
          <cell r="X116">
            <v>2</v>
          </cell>
          <cell r="Y116">
            <v>2</v>
          </cell>
          <cell r="Z116">
            <v>2</v>
          </cell>
          <cell r="AA116">
            <v>2</v>
          </cell>
          <cell r="AB116">
            <v>2</v>
          </cell>
          <cell r="AH116">
            <v>50</v>
          </cell>
        </row>
        <row r="117">
          <cell r="B117">
            <v>9.1000000000000085</v>
          </cell>
          <cell r="C117" t="str">
            <v>Salary of Peon – Sweeper</v>
          </cell>
          <cell r="D117">
            <v>0.6</v>
          </cell>
          <cell r="E117">
            <v>0.6</v>
          </cell>
          <cell r="F117">
            <v>0.6</v>
          </cell>
          <cell r="G117">
            <v>0.6</v>
          </cell>
          <cell r="H117">
            <v>0.6</v>
          </cell>
          <cell r="I117">
            <v>0.6</v>
          </cell>
          <cell r="J117">
            <v>0.6</v>
          </cell>
          <cell r="K117">
            <v>0.6</v>
          </cell>
          <cell r="L117">
            <v>0.6</v>
          </cell>
          <cell r="M117">
            <v>0.6</v>
          </cell>
          <cell r="N117">
            <v>0.6</v>
          </cell>
          <cell r="O117">
            <v>0.6</v>
          </cell>
          <cell r="P117">
            <v>0.6</v>
          </cell>
          <cell r="Q117">
            <v>0.6</v>
          </cell>
          <cell r="R117">
            <v>0.6</v>
          </cell>
          <cell r="S117">
            <v>0.6</v>
          </cell>
          <cell r="T117">
            <v>0.6</v>
          </cell>
          <cell r="U117">
            <v>0.6</v>
          </cell>
          <cell r="V117">
            <v>0.6</v>
          </cell>
          <cell r="W117">
            <v>0.6</v>
          </cell>
          <cell r="X117">
            <v>0.6</v>
          </cell>
          <cell r="Y117">
            <v>0.6</v>
          </cell>
          <cell r="Z117">
            <v>0.6</v>
          </cell>
          <cell r="AA117">
            <v>0.6</v>
          </cell>
          <cell r="AB117">
            <v>0.6</v>
          </cell>
          <cell r="AH117">
            <v>14.999999999999995</v>
          </cell>
        </row>
        <row r="118">
          <cell r="B118">
            <v>9.1100000000000101</v>
          </cell>
          <cell r="C118" t="str">
            <v>Rent of DPO</v>
          </cell>
          <cell r="D118">
            <v>0.6</v>
          </cell>
          <cell r="E118">
            <v>0.6</v>
          </cell>
          <cell r="F118">
            <v>0.6</v>
          </cell>
          <cell r="G118">
            <v>0.6</v>
          </cell>
          <cell r="H118">
            <v>0.6</v>
          </cell>
          <cell r="I118">
            <v>0.6</v>
          </cell>
          <cell r="J118">
            <v>0.6</v>
          </cell>
          <cell r="K118">
            <v>0.6</v>
          </cell>
          <cell r="L118">
            <v>0.6</v>
          </cell>
          <cell r="M118">
            <v>0.6</v>
          </cell>
          <cell r="N118">
            <v>0.6</v>
          </cell>
          <cell r="O118">
            <v>0.6</v>
          </cell>
          <cell r="P118">
            <v>0.6</v>
          </cell>
          <cell r="Q118">
            <v>0.6</v>
          </cell>
          <cell r="R118">
            <v>0.6</v>
          </cell>
          <cell r="S118">
            <v>0.6</v>
          </cell>
          <cell r="T118">
            <v>0.6</v>
          </cell>
          <cell r="U118">
            <v>0.6</v>
          </cell>
          <cell r="V118">
            <v>0.6</v>
          </cell>
          <cell r="W118">
            <v>0.6</v>
          </cell>
          <cell r="X118">
            <v>0.6</v>
          </cell>
          <cell r="Y118">
            <v>0.6</v>
          </cell>
          <cell r="Z118">
            <v>0.6</v>
          </cell>
          <cell r="AB118">
            <v>0.6</v>
          </cell>
          <cell r="AH118">
            <v>14.399999999999995</v>
          </cell>
        </row>
        <row r="119">
          <cell r="B119">
            <v>9.1200000000000117</v>
          </cell>
          <cell r="C119" t="str">
            <v>Consumable</v>
          </cell>
          <cell r="D119">
            <v>0.5</v>
          </cell>
          <cell r="E119">
            <v>0.5</v>
          </cell>
          <cell r="F119">
            <v>0.5</v>
          </cell>
          <cell r="G119">
            <v>0.5</v>
          </cell>
          <cell r="H119">
            <v>0.5</v>
          </cell>
          <cell r="I119">
            <v>0.5</v>
          </cell>
          <cell r="J119">
            <v>0.5</v>
          </cell>
          <cell r="K119">
            <v>0.5</v>
          </cell>
          <cell r="L119">
            <v>0.5</v>
          </cell>
          <cell r="M119">
            <v>0.5</v>
          </cell>
          <cell r="N119">
            <v>0.5</v>
          </cell>
          <cell r="O119">
            <v>0.5</v>
          </cell>
          <cell r="P119">
            <v>0.5</v>
          </cell>
          <cell r="Q119">
            <v>0.5</v>
          </cell>
          <cell r="R119">
            <v>0.5</v>
          </cell>
          <cell r="S119">
            <v>0.5</v>
          </cell>
          <cell r="T119">
            <v>0.25</v>
          </cell>
          <cell r="U119">
            <v>0.5</v>
          </cell>
          <cell r="V119">
            <v>0.5</v>
          </cell>
          <cell r="W119">
            <v>0.25</v>
          </cell>
          <cell r="X119">
            <v>0.25</v>
          </cell>
          <cell r="Y119">
            <v>0.5</v>
          </cell>
          <cell r="Z119">
            <v>0.5</v>
          </cell>
          <cell r="AA119">
            <v>0.25</v>
          </cell>
          <cell r="AB119">
            <v>0.35</v>
          </cell>
          <cell r="AH119">
            <v>11.35</v>
          </cell>
        </row>
        <row r="120">
          <cell r="B120">
            <v>9.1300000000000132</v>
          </cell>
          <cell r="C120" t="str">
            <v>Stationary</v>
          </cell>
          <cell r="D120">
            <v>0.5</v>
          </cell>
          <cell r="E120">
            <v>0.5</v>
          </cell>
          <cell r="F120">
            <v>0.5</v>
          </cell>
          <cell r="G120">
            <v>0.5</v>
          </cell>
          <cell r="H120">
            <v>0.5</v>
          </cell>
          <cell r="I120">
            <v>0.5</v>
          </cell>
          <cell r="J120">
            <v>0.5</v>
          </cell>
          <cell r="K120">
            <v>0.5</v>
          </cell>
          <cell r="L120">
            <v>0.5</v>
          </cell>
          <cell r="M120">
            <v>0.5</v>
          </cell>
          <cell r="N120">
            <v>0.5</v>
          </cell>
          <cell r="O120">
            <v>0.5</v>
          </cell>
          <cell r="P120">
            <v>0.5</v>
          </cell>
          <cell r="Q120">
            <v>0.5</v>
          </cell>
          <cell r="R120">
            <v>0.5</v>
          </cell>
          <cell r="S120">
            <v>0.5</v>
          </cell>
          <cell r="T120">
            <v>0.25</v>
          </cell>
          <cell r="U120">
            <v>0.5</v>
          </cell>
          <cell r="V120">
            <v>0.5</v>
          </cell>
          <cell r="W120">
            <v>0.25</v>
          </cell>
          <cell r="X120">
            <v>0.25</v>
          </cell>
          <cell r="Y120">
            <v>0.5</v>
          </cell>
          <cell r="Z120">
            <v>0.5</v>
          </cell>
          <cell r="AA120">
            <v>0.3</v>
          </cell>
          <cell r="AB120">
            <v>0.35</v>
          </cell>
          <cell r="AH120">
            <v>11.4</v>
          </cell>
        </row>
        <row r="121">
          <cell r="B121">
            <v>9.1400000000000148</v>
          </cell>
          <cell r="C121" t="str">
            <v>Water / Electricity / Telephone</v>
          </cell>
          <cell r="D121">
            <v>0.6</v>
          </cell>
          <cell r="E121">
            <v>0.6</v>
          </cell>
          <cell r="F121">
            <v>0.6</v>
          </cell>
          <cell r="G121">
            <v>0.6</v>
          </cell>
          <cell r="H121">
            <v>0.6</v>
          </cell>
          <cell r="I121">
            <v>0.6</v>
          </cell>
          <cell r="J121">
            <v>0.6</v>
          </cell>
          <cell r="K121">
            <v>0.6</v>
          </cell>
          <cell r="L121">
            <v>0.6</v>
          </cell>
          <cell r="M121">
            <v>0.6</v>
          </cell>
          <cell r="N121">
            <v>0.6</v>
          </cell>
          <cell r="O121">
            <v>0.6</v>
          </cell>
          <cell r="P121">
            <v>0.6</v>
          </cell>
          <cell r="Q121">
            <v>0.6</v>
          </cell>
          <cell r="R121">
            <v>0.6</v>
          </cell>
          <cell r="S121">
            <v>0.6</v>
          </cell>
          <cell r="T121">
            <v>0.3</v>
          </cell>
          <cell r="U121">
            <v>0.6</v>
          </cell>
          <cell r="V121">
            <v>0.6</v>
          </cell>
          <cell r="W121">
            <v>0.3</v>
          </cell>
          <cell r="X121">
            <v>0.3</v>
          </cell>
          <cell r="Y121">
            <v>0.6</v>
          </cell>
          <cell r="Z121">
            <v>0.6</v>
          </cell>
          <cell r="AA121">
            <v>0.3</v>
          </cell>
          <cell r="AB121">
            <v>0.6</v>
          </cell>
          <cell r="AH121">
            <v>13.799999999999999</v>
          </cell>
        </row>
        <row r="122">
          <cell r="B122">
            <v>9.1500000000000163</v>
          </cell>
          <cell r="C122" t="str">
            <v>Electricity / Telephone of BRC</v>
          </cell>
          <cell r="D122">
            <v>0.18</v>
          </cell>
          <cell r="E122">
            <v>0.18</v>
          </cell>
          <cell r="F122">
            <v>0.18</v>
          </cell>
          <cell r="G122">
            <v>0.18</v>
          </cell>
          <cell r="H122">
            <v>0.18</v>
          </cell>
          <cell r="I122">
            <v>0.18</v>
          </cell>
          <cell r="J122">
            <v>0.18</v>
          </cell>
          <cell r="K122">
            <v>0.18</v>
          </cell>
          <cell r="L122">
            <v>0.18</v>
          </cell>
          <cell r="M122">
            <v>0.18</v>
          </cell>
          <cell r="N122">
            <v>0.18</v>
          </cell>
          <cell r="O122">
            <v>0.18</v>
          </cell>
          <cell r="P122">
            <v>0.18</v>
          </cell>
          <cell r="Q122">
            <v>0.18</v>
          </cell>
          <cell r="R122">
            <v>0.18</v>
          </cell>
          <cell r="S122">
            <v>0.18</v>
          </cell>
          <cell r="T122">
            <v>0.1</v>
          </cell>
          <cell r="U122">
            <v>0.18</v>
          </cell>
          <cell r="V122">
            <v>0.18</v>
          </cell>
          <cell r="W122">
            <v>0.1</v>
          </cell>
          <cell r="X122">
            <v>0.1</v>
          </cell>
          <cell r="Y122">
            <v>0.18</v>
          </cell>
          <cell r="Z122">
            <v>0.18</v>
          </cell>
          <cell r="AA122">
            <v>0.18</v>
          </cell>
          <cell r="AB122">
            <v>0.18</v>
          </cell>
          <cell r="AH122">
            <v>4.2600000000000007</v>
          </cell>
        </row>
        <row r="123">
          <cell r="B123">
            <v>9.1600000000000179</v>
          </cell>
          <cell r="C123" t="str">
            <v>TA – DA other than Workshop</v>
          </cell>
          <cell r="D123">
            <v>0.25</v>
          </cell>
          <cell r="E123">
            <v>0.25</v>
          </cell>
          <cell r="F123">
            <v>0.25</v>
          </cell>
          <cell r="G123">
            <v>0.25</v>
          </cell>
          <cell r="H123">
            <v>0.25</v>
          </cell>
          <cell r="I123">
            <v>0.25</v>
          </cell>
          <cell r="J123">
            <v>0.25</v>
          </cell>
          <cell r="K123">
            <v>0.25</v>
          </cell>
          <cell r="L123">
            <v>0.25</v>
          </cell>
          <cell r="M123">
            <v>0.25</v>
          </cell>
          <cell r="N123">
            <v>0.25</v>
          </cell>
          <cell r="O123">
            <v>0.25</v>
          </cell>
          <cell r="P123">
            <v>0.25</v>
          </cell>
          <cell r="Q123">
            <v>0.25</v>
          </cell>
          <cell r="R123">
            <v>0.25</v>
          </cell>
          <cell r="S123">
            <v>0.25</v>
          </cell>
          <cell r="T123">
            <v>0.25</v>
          </cell>
          <cell r="U123">
            <v>0.25</v>
          </cell>
          <cell r="V123">
            <v>0.25</v>
          </cell>
          <cell r="W123">
            <v>0.25</v>
          </cell>
          <cell r="X123">
            <v>0.25</v>
          </cell>
          <cell r="Y123">
            <v>0.25</v>
          </cell>
          <cell r="Z123">
            <v>0.25</v>
          </cell>
          <cell r="AA123">
            <v>0.2</v>
          </cell>
          <cell r="AB123">
            <v>0.25</v>
          </cell>
          <cell r="AH123">
            <v>6.2</v>
          </cell>
        </row>
        <row r="124">
          <cell r="B124">
            <v>9.1700000000000195</v>
          </cell>
          <cell r="C124" t="str">
            <v>Hiring of Vehicle</v>
          </cell>
          <cell r="D124">
            <v>2.4</v>
          </cell>
          <cell r="E124">
            <v>2.4</v>
          </cell>
          <cell r="F124">
            <v>2.4</v>
          </cell>
          <cell r="G124">
            <v>2.4</v>
          </cell>
          <cell r="H124">
            <v>2.4</v>
          </cell>
          <cell r="I124">
            <v>2.4</v>
          </cell>
          <cell r="J124">
            <v>2.4</v>
          </cell>
          <cell r="K124">
            <v>2.4</v>
          </cell>
          <cell r="L124">
            <v>2.4</v>
          </cell>
          <cell r="M124">
            <v>2.4</v>
          </cell>
          <cell r="N124">
            <v>2.4</v>
          </cell>
          <cell r="O124">
            <v>2.4</v>
          </cell>
          <cell r="P124">
            <v>2.4</v>
          </cell>
          <cell r="Q124">
            <v>2.4</v>
          </cell>
          <cell r="R124">
            <v>2.4</v>
          </cell>
          <cell r="S124">
            <v>2.4</v>
          </cell>
          <cell r="T124">
            <v>2</v>
          </cell>
          <cell r="U124">
            <v>2.4</v>
          </cell>
          <cell r="V124">
            <v>2.4</v>
          </cell>
          <cell r="W124">
            <v>2</v>
          </cell>
          <cell r="X124">
            <v>2</v>
          </cell>
          <cell r="Y124">
            <v>2.4</v>
          </cell>
          <cell r="Z124">
            <v>2.4</v>
          </cell>
          <cell r="AA124">
            <v>0.7</v>
          </cell>
          <cell r="AB124">
            <v>2.4</v>
          </cell>
          <cell r="AH124">
            <v>57.099999999999987</v>
          </cell>
        </row>
        <row r="125">
          <cell r="B125">
            <v>9.180000000000021</v>
          </cell>
          <cell r="C125" t="str">
            <v>Salary of Expert</v>
          </cell>
          <cell r="D125">
            <v>3.6</v>
          </cell>
          <cell r="E125">
            <v>3.6</v>
          </cell>
          <cell r="F125">
            <v>3.6</v>
          </cell>
          <cell r="G125">
            <v>3.6</v>
          </cell>
          <cell r="H125">
            <v>3.6</v>
          </cell>
          <cell r="I125">
            <v>2.4</v>
          </cell>
          <cell r="J125">
            <v>3.6</v>
          </cell>
          <cell r="K125">
            <v>3.6</v>
          </cell>
          <cell r="L125">
            <v>3.6</v>
          </cell>
          <cell r="M125">
            <v>3.6</v>
          </cell>
          <cell r="N125">
            <v>3.6</v>
          </cell>
          <cell r="O125">
            <v>3.6</v>
          </cell>
          <cell r="P125">
            <v>3.6</v>
          </cell>
          <cell r="Q125">
            <v>2.4</v>
          </cell>
          <cell r="R125">
            <v>3.6</v>
          </cell>
          <cell r="S125">
            <v>3.6</v>
          </cell>
          <cell r="T125">
            <v>3.6</v>
          </cell>
          <cell r="U125">
            <v>3.6</v>
          </cell>
          <cell r="V125">
            <v>6</v>
          </cell>
          <cell r="W125">
            <v>3.6</v>
          </cell>
          <cell r="X125">
            <v>3.6</v>
          </cell>
          <cell r="Y125">
            <v>3.6</v>
          </cell>
          <cell r="Z125">
            <v>3.6</v>
          </cell>
          <cell r="AB125">
            <v>2.4</v>
          </cell>
          <cell r="AH125">
            <v>85.199999999999989</v>
          </cell>
        </row>
        <row r="127">
          <cell r="C127" t="str">
            <v>SUB TOTAL of J</v>
          </cell>
          <cell r="D127">
            <v>44.430000000000007</v>
          </cell>
          <cell r="E127">
            <v>33.510000000000005</v>
          </cell>
          <cell r="F127">
            <v>29.790000000000003</v>
          </cell>
          <cell r="G127">
            <v>44.97</v>
          </cell>
          <cell r="H127">
            <v>42.81</v>
          </cell>
          <cell r="I127">
            <v>25.590000000000003</v>
          </cell>
          <cell r="J127">
            <v>46.290000000000006</v>
          </cell>
          <cell r="K127">
            <v>33.090000000000003</v>
          </cell>
          <cell r="L127">
            <v>37.530000000000008</v>
          </cell>
          <cell r="M127">
            <v>37.230000000000004</v>
          </cell>
          <cell r="N127">
            <v>28.230000000000004</v>
          </cell>
          <cell r="O127">
            <v>33.090000000000003</v>
          </cell>
          <cell r="P127">
            <v>24.930000000000003</v>
          </cell>
          <cell r="Q127">
            <v>23.009999999999998</v>
          </cell>
          <cell r="R127">
            <v>40.110000000000007</v>
          </cell>
          <cell r="S127">
            <v>46.290000000000006</v>
          </cell>
          <cell r="T127">
            <v>40.39</v>
          </cell>
          <cell r="U127">
            <v>43.290000000000006</v>
          </cell>
          <cell r="V127">
            <v>50.97</v>
          </cell>
          <cell r="W127">
            <v>34.090000000000003</v>
          </cell>
          <cell r="X127">
            <v>42.730000000000004</v>
          </cell>
          <cell r="Y127">
            <v>40.110000000000007</v>
          </cell>
          <cell r="Z127">
            <v>35.550000000000004</v>
          </cell>
          <cell r="AA127">
            <v>16.37</v>
          </cell>
          <cell r="AB127">
            <v>18.569999999999997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892.97</v>
          </cell>
        </row>
        <row r="129">
          <cell r="A129" t="str">
            <v>K</v>
          </cell>
          <cell r="B129" t="str">
            <v>RESEARCH AND EVALUATION</v>
          </cell>
        </row>
        <row r="130">
          <cell r="AH130">
            <v>0</v>
          </cell>
        </row>
        <row r="131">
          <cell r="B131">
            <v>10.01</v>
          </cell>
          <cell r="C131" t="str">
            <v>Action Monitoring</v>
          </cell>
          <cell r="D131">
            <v>3.133</v>
          </cell>
          <cell r="E131">
            <v>3.4580000000000002</v>
          </cell>
          <cell r="F131">
            <v>2.9329999999999998</v>
          </cell>
          <cell r="G131">
            <v>4.6239999999999997</v>
          </cell>
          <cell r="H131">
            <v>6.3979999999999997</v>
          </cell>
          <cell r="I131">
            <v>2.6850000000000001</v>
          </cell>
          <cell r="J131">
            <v>7.9909999999999997</v>
          </cell>
          <cell r="K131">
            <v>3.7279999999999998</v>
          </cell>
          <cell r="L131">
            <v>5.992</v>
          </cell>
          <cell r="M131">
            <v>2.7720000000000002</v>
          </cell>
          <cell r="N131">
            <v>3.64</v>
          </cell>
          <cell r="O131">
            <v>3.3359999999999999</v>
          </cell>
          <cell r="P131">
            <v>2.286</v>
          </cell>
          <cell r="Q131">
            <v>2.4289999999999998</v>
          </cell>
          <cell r="R131">
            <v>4.0220000000000002</v>
          </cell>
          <cell r="S131">
            <v>7.6690000000000005</v>
          </cell>
          <cell r="T131">
            <v>8.5440000000000005</v>
          </cell>
          <cell r="U131">
            <v>4.9770000000000003</v>
          </cell>
          <cell r="V131">
            <v>4.4909999999999997</v>
          </cell>
          <cell r="W131">
            <v>5.4039999999999999</v>
          </cell>
          <cell r="X131">
            <v>3.3359999999999999</v>
          </cell>
          <cell r="Y131">
            <v>8.0540000000000003</v>
          </cell>
          <cell r="Z131">
            <v>5.415</v>
          </cell>
          <cell r="AA131">
            <v>1.0640000000000001</v>
          </cell>
          <cell r="AB131">
            <v>1.397</v>
          </cell>
          <cell r="AC131">
            <v>1.887</v>
          </cell>
          <cell r="AD131">
            <v>0.36399999999999999</v>
          </cell>
          <cell r="AE131">
            <v>0.43099999999999999</v>
          </cell>
          <cell r="AF131">
            <v>0.96299999999999997</v>
          </cell>
          <cell r="AH131">
            <v>113.423</v>
          </cell>
        </row>
        <row r="132">
          <cell r="B132">
            <v>10.02</v>
          </cell>
          <cell r="C132" t="str">
            <v>BRC Monitoring</v>
          </cell>
          <cell r="D132">
            <v>1.1879999999999999</v>
          </cell>
          <cell r="E132">
            <v>0.97199999999999998</v>
          </cell>
          <cell r="F132">
            <v>0.75600000000000001</v>
          </cell>
          <cell r="G132">
            <v>1.512</v>
          </cell>
          <cell r="H132">
            <v>1.512</v>
          </cell>
          <cell r="I132">
            <v>0.54</v>
          </cell>
          <cell r="J132">
            <v>1.296</v>
          </cell>
          <cell r="K132">
            <v>0.86399999999999999</v>
          </cell>
          <cell r="L132">
            <v>1.08</v>
          </cell>
          <cell r="M132">
            <v>1.1879999999999999</v>
          </cell>
          <cell r="N132">
            <v>0.54</v>
          </cell>
          <cell r="O132">
            <v>0.86399999999999999</v>
          </cell>
          <cell r="P132">
            <v>0.432</v>
          </cell>
          <cell r="Q132">
            <v>0.432</v>
          </cell>
          <cell r="R132">
            <v>1.1879999999999999</v>
          </cell>
          <cell r="S132">
            <v>1.296</v>
          </cell>
          <cell r="T132">
            <v>1.4039999999999999</v>
          </cell>
          <cell r="U132">
            <v>1.08</v>
          </cell>
          <cell r="V132">
            <v>1.512</v>
          </cell>
          <cell r="W132">
            <v>1.08</v>
          </cell>
          <cell r="X132">
            <v>1.08</v>
          </cell>
          <cell r="Y132">
            <v>1.1879999999999999</v>
          </cell>
          <cell r="Z132">
            <v>0.75600000000000001</v>
          </cell>
          <cell r="AA132">
            <v>0.32400000000000001</v>
          </cell>
          <cell r="AB132">
            <v>0.108</v>
          </cell>
          <cell r="AH132">
            <v>24.192000000000004</v>
          </cell>
        </row>
        <row r="133">
          <cell r="B133">
            <v>10.029999999999999</v>
          </cell>
          <cell r="C133" t="str">
            <v>CRC Monitoring</v>
          </cell>
          <cell r="D133">
            <v>6.72</v>
          </cell>
          <cell r="E133">
            <v>4.6079999999999997</v>
          </cell>
          <cell r="F133">
            <v>3.3119999999999998</v>
          </cell>
          <cell r="G133">
            <v>7.1520000000000001</v>
          </cell>
          <cell r="H133">
            <v>10.464</v>
          </cell>
          <cell r="I133">
            <v>4.032</v>
          </cell>
          <cell r="J133">
            <v>10.08</v>
          </cell>
          <cell r="K133">
            <v>6</v>
          </cell>
          <cell r="L133">
            <v>8.9759999999999991</v>
          </cell>
          <cell r="M133">
            <v>5.8079999999999998</v>
          </cell>
          <cell r="N133">
            <v>4.944</v>
          </cell>
          <cell r="O133">
            <v>4.8959999999999999</v>
          </cell>
          <cell r="P133">
            <v>2.7359999999999998</v>
          </cell>
          <cell r="Q133">
            <v>3.36</v>
          </cell>
          <cell r="R133">
            <v>6.96</v>
          </cell>
          <cell r="S133">
            <v>9.6</v>
          </cell>
          <cell r="T133">
            <v>10.272</v>
          </cell>
          <cell r="U133">
            <v>6.9119999999999999</v>
          </cell>
          <cell r="V133">
            <v>7.8719999999999999</v>
          </cell>
          <cell r="W133">
            <v>8.4480000000000004</v>
          </cell>
          <cell r="X133">
            <v>6.48</v>
          </cell>
          <cell r="Y133">
            <v>7.968</v>
          </cell>
          <cell r="Z133">
            <v>4.5599999999999996</v>
          </cell>
          <cell r="AA133">
            <v>1.6320000000000001</v>
          </cell>
          <cell r="AB133">
            <v>1.536</v>
          </cell>
          <cell r="AC133">
            <v>2.0640000000000001</v>
          </cell>
          <cell r="AD133">
            <v>1.1040000000000001</v>
          </cell>
          <cell r="AE133">
            <v>0.76800000000000002</v>
          </cell>
          <cell r="AF133">
            <v>1.5840000000000001</v>
          </cell>
          <cell r="AH133">
            <v>160.84799999999998</v>
          </cell>
        </row>
        <row r="134">
          <cell r="B134">
            <v>10.039999999999999</v>
          </cell>
          <cell r="C134" t="str">
            <v>Monitoring Expenditure of TRP</v>
          </cell>
          <cell r="D134">
            <v>6.3</v>
          </cell>
          <cell r="E134">
            <v>2.7</v>
          </cell>
          <cell r="F134">
            <v>2.1</v>
          </cell>
          <cell r="G134">
            <v>5.0999999999999996</v>
          </cell>
          <cell r="H134">
            <v>4.2</v>
          </cell>
          <cell r="I134">
            <v>1.8</v>
          </cell>
          <cell r="J134">
            <v>6.6</v>
          </cell>
          <cell r="K134">
            <v>3</v>
          </cell>
          <cell r="L134">
            <v>3.9</v>
          </cell>
          <cell r="M134">
            <v>3.3</v>
          </cell>
          <cell r="N134">
            <v>2.4</v>
          </cell>
          <cell r="O134">
            <v>3</v>
          </cell>
          <cell r="P134">
            <v>1.5</v>
          </cell>
          <cell r="Q134">
            <v>1.2</v>
          </cell>
          <cell r="R134">
            <v>4.5</v>
          </cell>
          <cell r="S134">
            <v>6.6</v>
          </cell>
          <cell r="T134">
            <v>4.2</v>
          </cell>
          <cell r="U134">
            <v>6.3</v>
          </cell>
          <cell r="V134">
            <v>6.6</v>
          </cell>
          <cell r="W134">
            <v>3</v>
          </cell>
          <cell r="X134">
            <v>6.6</v>
          </cell>
          <cell r="Y134">
            <v>4.5</v>
          </cell>
          <cell r="Z134">
            <v>4.5</v>
          </cell>
          <cell r="AA134">
            <v>1.5</v>
          </cell>
          <cell r="AB134">
            <v>0.9</v>
          </cell>
          <cell r="AH134">
            <v>96.3</v>
          </cell>
        </row>
        <row r="136">
          <cell r="C136" t="str">
            <v>SUB TOTAL of K</v>
          </cell>
          <cell r="D136">
            <v>17.341000000000001</v>
          </cell>
          <cell r="E136">
            <v>11.738</v>
          </cell>
          <cell r="F136">
            <v>9.1009999999999991</v>
          </cell>
          <cell r="G136">
            <v>18.387999999999998</v>
          </cell>
          <cell r="H136">
            <v>22.574000000000002</v>
          </cell>
          <cell r="I136">
            <v>9.0570000000000004</v>
          </cell>
          <cell r="J136">
            <v>25.966999999999999</v>
          </cell>
          <cell r="K136">
            <v>13.591999999999999</v>
          </cell>
          <cell r="L136">
            <v>19.947999999999997</v>
          </cell>
          <cell r="M136">
            <v>13.068000000000001</v>
          </cell>
          <cell r="N136">
            <v>11.523999999999999</v>
          </cell>
          <cell r="O136">
            <v>12.096</v>
          </cell>
          <cell r="P136">
            <v>6.9539999999999997</v>
          </cell>
          <cell r="Q136">
            <v>7.4210000000000003</v>
          </cell>
          <cell r="R136">
            <v>16.670000000000002</v>
          </cell>
          <cell r="S136">
            <v>25.164999999999999</v>
          </cell>
          <cell r="T136">
            <v>24.419999999999998</v>
          </cell>
          <cell r="U136">
            <v>19.269000000000002</v>
          </cell>
          <cell r="V136">
            <v>20.475000000000001</v>
          </cell>
          <cell r="W136">
            <v>17.932000000000002</v>
          </cell>
          <cell r="X136">
            <v>17.496000000000002</v>
          </cell>
          <cell r="Y136">
            <v>21.71</v>
          </cell>
          <cell r="Z136">
            <v>15.231</v>
          </cell>
          <cell r="AA136">
            <v>4.5200000000000005</v>
          </cell>
          <cell r="AB136">
            <v>3.9410000000000003</v>
          </cell>
          <cell r="AC136">
            <v>3.9510000000000001</v>
          </cell>
          <cell r="AD136">
            <v>1.468</v>
          </cell>
          <cell r="AE136">
            <v>1.1990000000000001</v>
          </cell>
          <cell r="AF136">
            <v>2.5470000000000002</v>
          </cell>
          <cell r="AG136">
            <v>0</v>
          </cell>
          <cell r="AH136">
            <v>394.76300000000003</v>
          </cell>
        </row>
        <row r="138">
          <cell r="A138" t="str">
            <v>L</v>
          </cell>
          <cell r="B138" t="str">
            <v>SCHOOL GRANT</v>
          </cell>
        </row>
        <row r="140">
          <cell r="B140">
            <v>11.01</v>
          </cell>
          <cell r="C140" t="str">
            <v>Primary School Grant</v>
          </cell>
          <cell r="D140">
            <v>17.899999999999999</v>
          </cell>
          <cell r="E140">
            <v>19.760000000000002</v>
          </cell>
          <cell r="F140">
            <v>16.760000000000002</v>
          </cell>
          <cell r="G140">
            <v>26.42</v>
          </cell>
          <cell r="H140">
            <v>36.56</v>
          </cell>
          <cell r="I140">
            <v>15.34</v>
          </cell>
          <cell r="J140">
            <v>45.66</v>
          </cell>
          <cell r="K140">
            <v>21.3</v>
          </cell>
          <cell r="L140">
            <v>34.24</v>
          </cell>
          <cell r="M140">
            <v>15.84</v>
          </cell>
          <cell r="N140">
            <v>20.8</v>
          </cell>
          <cell r="O140">
            <v>19.059999999999999</v>
          </cell>
          <cell r="P140">
            <v>13.06</v>
          </cell>
          <cell r="Q140">
            <v>13.88</v>
          </cell>
          <cell r="R140">
            <v>22.98</v>
          </cell>
          <cell r="S140">
            <v>43.82</v>
          </cell>
          <cell r="T140">
            <v>48.82</v>
          </cell>
          <cell r="U140">
            <v>28.44</v>
          </cell>
          <cell r="V140">
            <v>25.66</v>
          </cell>
          <cell r="W140">
            <v>30.88</v>
          </cell>
          <cell r="X140">
            <v>19.059999999999999</v>
          </cell>
          <cell r="Y140">
            <v>46.02</v>
          </cell>
          <cell r="Z140">
            <v>30.94</v>
          </cell>
          <cell r="AA140">
            <v>6.08</v>
          </cell>
          <cell r="AB140">
            <v>7.98</v>
          </cell>
          <cell r="AC140">
            <v>10.78</v>
          </cell>
          <cell r="AD140">
            <v>2.08</v>
          </cell>
          <cell r="AE140">
            <v>2.46</v>
          </cell>
          <cell r="AF140">
            <v>5.5</v>
          </cell>
          <cell r="AH140">
            <v>648.08000000000015</v>
          </cell>
        </row>
        <row r="141">
          <cell r="B141">
            <v>11.02</v>
          </cell>
          <cell r="C141" t="str">
            <v>Upper Primary School Grant</v>
          </cell>
          <cell r="D141">
            <v>17.02</v>
          </cell>
          <cell r="E141">
            <v>16.68</v>
          </cell>
          <cell r="F141">
            <v>12.88</v>
          </cell>
          <cell r="G141">
            <v>24.74</v>
          </cell>
          <cell r="H141">
            <v>16.34</v>
          </cell>
          <cell r="I141">
            <v>10.08</v>
          </cell>
          <cell r="J141">
            <v>16.739999999999998</v>
          </cell>
          <cell r="K141">
            <v>15.52</v>
          </cell>
          <cell r="L141">
            <v>19.5</v>
          </cell>
          <cell r="M141">
            <v>14.52</v>
          </cell>
          <cell r="N141">
            <v>9.92</v>
          </cell>
          <cell r="O141">
            <v>13.82</v>
          </cell>
          <cell r="P141">
            <v>10.38</v>
          </cell>
          <cell r="Q141">
            <v>8.14</v>
          </cell>
          <cell r="R141">
            <v>21.88</v>
          </cell>
          <cell r="S141">
            <v>22.9</v>
          </cell>
          <cell r="T141">
            <v>24.72</v>
          </cell>
          <cell r="U141">
            <v>24.02</v>
          </cell>
          <cell r="V141">
            <v>21.66</v>
          </cell>
          <cell r="W141">
            <v>25.7</v>
          </cell>
          <cell r="X141">
            <v>17.04</v>
          </cell>
          <cell r="Y141">
            <v>23.62</v>
          </cell>
          <cell r="Z141">
            <v>13.02</v>
          </cell>
          <cell r="AA141">
            <v>4.5199999999999996</v>
          </cell>
          <cell r="AB141">
            <v>2.2599999999999998</v>
          </cell>
          <cell r="AC141">
            <v>6.32</v>
          </cell>
          <cell r="AD141">
            <v>1.54</v>
          </cell>
          <cell r="AE141">
            <v>2.38</v>
          </cell>
          <cell r="AF141">
            <v>5.16</v>
          </cell>
          <cell r="AH141">
            <v>423.02</v>
          </cell>
        </row>
        <row r="143">
          <cell r="C143" t="str">
            <v>SUB TOTAL of L</v>
          </cell>
          <cell r="D143">
            <v>34.92</v>
          </cell>
          <cell r="E143">
            <v>36.44</v>
          </cell>
          <cell r="F143">
            <v>29.64</v>
          </cell>
          <cell r="G143">
            <v>51.16</v>
          </cell>
          <cell r="H143">
            <v>52.900000000000006</v>
          </cell>
          <cell r="I143">
            <v>25.42</v>
          </cell>
          <cell r="J143">
            <v>62.399999999999991</v>
          </cell>
          <cell r="K143">
            <v>36.82</v>
          </cell>
          <cell r="L143">
            <v>53.74</v>
          </cell>
          <cell r="M143">
            <v>30.36</v>
          </cell>
          <cell r="N143">
            <v>30.72</v>
          </cell>
          <cell r="O143">
            <v>32.879999999999995</v>
          </cell>
          <cell r="P143">
            <v>23.44</v>
          </cell>
          <cell r="Q143">
            <v>22.020000000000003</v>
          </cell>
          <cell r="R143">
            <v>44.86</v>
          </cell>
          <cell r="S143">
            <v>66.72</v>
          </cell>
          <cell r="T143">
            <v>73.539999999999992</v>
          </cell>
          <cell r="U143">
            <v>52.46</v>
          </cell>
          <cell r="V143">
            <v>47.32</v>
          </cell>
          <cell r="W143">
            <v>56.58</v>
          </cell>
          <cell r="X143">
            <v>36.099999999999994</v>
          </cell>
          <cell r="Y143">
            <v>69.64</v>
          </cell>
          <cell r="Z143">
            <v>43.96</v>
          </cell>
          <cell r="AA143">
            <v>10.6</v>
          </cell>
          <cell r="AB143">
            <v>10.24</v>
          </cell>
          <cell r="AC143">
            <v>17.100000000000001</v>
          </cell>
          <cell r="AD143">
            <v>3.62</v>
          </cell>
          <cell r="AE143">
            <v>4.84</v>
          </cell>
          <cell r="AF143">
            <v>10.66</v>
          </cell>
          <cell r="AG143">
            <v>0</v>
          </cell>
          <cell r="AH143">
            <v>1071.0999999999999</v>
          </cell>
        </row>
        <row r="146">
          <cell r="A146" t="str">
            <v>M</v>
          </cell>
          <cell r="B146" t="str">
            <v>TEACHERS GRANT</v>
          </cell>
        </row>
        <row r="148">
          <cell r="B148">
            <v>12.01</v>
          </cell>
          <cell r="C148" t="str">
            <v>Primary Teachers Grant</v>
          </cell>
          <cell r="D148">
            <v>31.285</v>
          </cell>
          <cell r="E148">
            <v>33.78</v>
          </cell>
          <cell r="F148">
            <v>23.984999999999999</v>
          </cell>
          <cell r="G148">
            <v>35.9</v>
          </cell>
          <cell r="H148">
            <v>40.340000000000003</v>
          </cell>
          <cell r="I148">
            <v>21.504999999999999</v>
          </cell>
          <cell r="J148">
            <v>47.53</v>
          </cell>
          <cell r="K148">
            <v>33.505000000000003</v>
          </cell>
          <cell r="L148">
            <v>44.585000000000001</v>
          </cell>
          <cell r="M148">
            <v>26.175000000000001</v>
          </cell>
          <cell r="N148">
            <v>25.055</v>
          </cell>
          <cell r="O148">
            <v>24.135000000000002</v>
          </cell>
          <cell r="P148">
            <v>20.725000000000001</v>
          </cell>
          <cell r="Q148">
            <v>11.865</v>
          </cell>
          <cell r="R148">
            <v>48.68</v>
          </cell>
          <cell r="S148">
            <v>58.07</v>
          </cell>
          <cell r="T148">
            <v>52.655000000000001</v>
          </cell>
          <cell r="U148">
            <v>32.17</v>
          </cell>
          <cell r="V148">
            <v>44.494999999999997</v>
          </cell>
          <cell r="W148">
            <v>28.8</v>
          </cell>
          <cell r="X148">
            <v>31.06</v>
          </cell>
          <cell r="Y148">
            <v>51.094999999999999</v>
          </cell>
          <cell r="Z148">
            <v>37.055</v>
          </cell>
          <cell r="AA148">
            <v>8.4</v>
          </cell>
          <cell r="AB148">
            <v>6.77</v>
          </cell>
          <cell r="AC148">
            <v>25.2</v>
          </cell>
          <cell r="AD148">
            <v>4.5350000000000001</v>
          </cell>
          <cell r="AE148">
            <v>5.9649999999999999</v>
          </cell>
          <cell r="AF148">
            <v>17.2</v>
          </cell>
          <cell r="AH148">
            <v>872.51999999999987</v>
          </cell>
        </row>
        <row r="149">
          <cell r="B149">
            <v>12.02</v>
          </cell>
          <cell r="C149" t="str">
            <v>Upper Primary Teachers  Grant</v>
          </cell>
          <cell r="AH149">
            <v>0</v>
          </cell>
        </row>
        <row r="151">
          <cell r="A151" t="str">
            <v xml:space="preserve">    </v>
          </cell>
          <cell r="C151" t="str">
            <v>SUB TOTAL of M</v>
          </cell>
          <cell r="D151">
            <v>31.285</v>
          </cell>
          <cell r="E151">
            <v>33.78</v>
          </cell>
          <cell r="F151">
            <v>23.984999999999999</v>
          </cell>
          <cell r="G151">
            <v>35.9</v>
          </cell>
          <cell r="H151">
            <v>40.340000000000003</v>
          </cell>
          <cell r="I151">
            <v>21.504999999999999</v>
          </cell>
          <cell r="J151">
            <v>47.53</v>
          </cell>
          <cell r="K151">
            <v>33.505000000000003</v>
          </cell>
          <cell r="L151">
            <v>44.585000000000001</v>
          </cell>
          <cell r="M151">
            <v>26.175000000000001</v>
          </cell>
          <cell r="N151">
            <v>25.055</v>
          </cell>
          <cell r="O151">
            <v>24.135000000000002</v>
          </cell>
          <cell r="P151">
            <v>20.725000000000001</v>
          </cell>
          <cell r="Q151">
            <v>11.865</v>
          </cell>
          <cell r="R151">
            <v>48.68</v>
          </cell>
          <cell r="S151">
            <v>58.07</v>
          </cell>
          <cell r="T151">
            <v>52.655000000000001</v>
          </cell>
          <cell r="U151">
            <v>32.17</v>
          </cell>
          <cell r="V151">
            <v>44.494999999999997</v>
          </cell>
          <cell r="W151">
            <v>28.8</v>
          </cell>
          <cell r="X151">
            <v>31.06</v>
          </cell>
          <cell r="Y151">
            <v>51.094999999999999</v>
          </cell>
          <cell r="Z151">
            <v>37.055</v>
          </cell>
          <cell r="AA151">
            <v>8.4</v>
          </cell>
          <cell r="AB151">
            <v>6.77</v>
          </cell>
          <cell r="AC151">
            <v>25.2</v>
          </cell>
          <cell r="AD151">
            <v>4.5350000000000001</v>
          </cell>
          <cell r="AE151">
            <v>5.9649999999999999</v>
          </cell>
          <cell r="AF151">
            <v>17.2</v>
          </cell>
          <cell r="AG151">
            <v>0</v>
          </cell>
          <cell r="AH151">
            <v>872.51999999999987</v>
          </cell>
        </row>
        <row r="153">
          <cell r="A153" t="str">
            <v>N</v>
          </cell>
          <cell r="B153" t="str">
            <v>TEACHERS SALARY</v>
          </cell>
        </row>
        <row r="155">
          <cell r="B155">
            <v>13.01</v>
          </cell>
          <cell r="C155" t="str">
            <v>Primary New Teachers</v>
          </cell>
          <cell r="AH155">
            <v>0</v>
          </cell>
        </row>
        <row r="156">
          <cell r="B156">
            <v>13.02</v>
          </cell>
          <cell r="C156" t="str">
            <v>U P New Teachers Salary</v>
          </cell>
          <cell r="AH156">
            <v>0</v>
          </cell>
        </row>
        <row r="157">
          <cell r="B157">
            <v>13.03</v>
          </cell>
          <cell r="C157" t="str">
            <v>New Other</v>
          </cell>
          <cell r="AH157">
            <v>0</v>
          </cell>
        </row>
        <row r="159">
          <cell r="C159" t="str">
            <v>SUB TOTAL of N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1">
          <cell r="A161" t="str">
            <v>O</v>
          </cell>
          <cell r="B161" t="str">
            <v>TEACHING LEARNING EQUIPMENT</v>
          </cell>
        </row>
        <row r="163">
          <cell r="B163">
            <v>15.01</v>
          </cell>
          <cell r="C163" t="str">
            <v>TLE- New Primary</v>
          </cell>
          <cell r="AH163">
            <v>0</v>
          </cell>
        </row>
        <row r="164">
          <cell r="B164">
            <v>15.02</v>
          </cell>
          <cell r="C164" t="str">
            <v>TLE -New Upper Primary</v>
          </cell>
          <cell r="AH164">
            <v>0</v>
          </cell>
        </row>
        <row r="165">
          <cell r="B165">
            <v>15.03</v>
          </cell>
          <cell r="C165" t="str">
            <v>UPS Not Covered under OBB</v>
          </cell>
          <cell r="D165">
            <v>73.5</v>
          </cell>
          <cell r="F165">
            <v>20</v>
          </cell>
          <cell r="G165">
            <v>6.5</v>
          </cell>
          <cell r="H165">
            <v>275</v>
          </cell>
          <cell r="J165">
            <v>4.5</v>
          </cell>
          <cell r="L165">
            <v>8</v>
          </cell>
          <cell r="M165">
            <v>16</v>
          </cell>
          <cell r="N165">
            <v>100.5</v>
          </cell>
          <cell r="O165">
            <v>15</v>
          </cell>
          <cell r="P165">
            <v>85.5</v>
          </cell>
          <cell r="Q165">
            <v>32</v>
          </cell>
          <cell r="R165">
            <v>82.5</v>
          </cell>
          <cell r="S165">
            <v>65.5</v>
          </cell>
          <cell r="T165">
            <v>97</v>
          </cell>
          <cell r="V165">
            <v>3</v>
          </cell>
          <cell r="X165">
            <v>135.5</v>
          </cell>
          <cell r="Z165">
            <v>53.5</v>
          </cell>
          <cell r="AB165">
            <v>23.5</v>
          </cell>
          <cell r="AE165">
            <v>0.5</v>
          </cell>
          <cell r="AH165">
            <v>1097.5</v>
          </cell>
        </row>
        <row r="166">
          <cell r="B166">
            <v>15.04</v>
          </cell>
          <cell r="C166" t="str">
            <v>Other (TLE)</v>
          </cell>
          <cell r="AH166">
            <v>0</v>
          </cell>
        </row>
        <row r="168">
          <cell r="C168" t="str">
            <v>SUB TOTAL of O</v>
          </cell>
          <cell r="D168">
            <v>73.5</v>
          </cell>
          <cell r="E168">
            <v>0</v>
          </cell>
          <cell r="F168">
            <v>20</v>
          </cell>
          <cell r="G168">
            <v>6.5</v>
          </cell>
          <cell r="H168">
            <v>275</v>
          </cell>
          <cell r="I168">
            <v>0</v>
          </cell>
          <cell r="J168">
            <v>4.5</v>
          </cell>
          <cell r="K168">
            <v>0</v>
          </cell>
          <cell r="L168">
            <v>8</v>
          </cell>
          <cell r="M168">
            <v>16</v>
          </cell>
          <cell r="N168">
            <v>100.5</v>
          </cell>
          <cell r="O168">
            <v>15</v>
          </cell>
          <cell r="P168">
            <v>85.5</v>
          </cell>
          <cell r="Q168">
            <v>32</v>
          </cell>
          <cell r="R168">
            <v>82.5</v>
          </cell>
          <cell r="S168">
            <v>65.5</v>
          </cell>
          <cell r="T168">
            <v>97</v>
          </cell>
          <cell r="U168">
            <v>0</v>
          </cell>
          <cell r="V168">
            <v>3</v>
          </cell>
          <cell r="W168">
            <v>0</v>
          </cell>
          <cell r="X168">
            <v>135.5</v>
          </cell>
          <cell r="Y168">
            <v>0</v>
          </cell>
          <cell r="Z168">
            <v>53.5</v>
          </cell>
          <cell r="AA168">
            <v>0</v>
          </cell>
          <cell r="AB168">
            <v>23.5</v>
          </cell>
          <cell r="AC168">
            <v>0</v>
          </cell>
          <cell r="AD168">
            <v>0</v>
          </cell>
          <cell r="AE168">
            <v>0.5</v>
          </cell>
          <cell r="AF168">
            <v>0</v>
          </cell>
          <cell r="AG168">
            <v>0</v>
          </cell>
          <cell r="AH168">
            <v>1097.5</v>
          </cell>
        </row>
        <row r="170">
          <cell r="A170" t="str">
            <v>P</v>
          </cell>
          <cell r="B170" t="str">
            <v>TEACHERS TRAINNING</v>
          </cell>
        </row>
        <row r="172">
          <cell r="B172">
            <v>16.010000000000002</v>
          </cell>
          <cell r="C172" t="str">
            <v>Inservice Teachers Trainning</v>
          </cell>
          <cell r="D172">
            <v>87.597999999999999</v>
          </cell>
          <cell r="E172">
            <v>94.584000000000003</v>
          </cell>
          <cell r="F172">
            <v>67.158000000000001</v>
          </cell>
          <cell r="G172">
            <v>100.52</v>
          </cell>
          <cell r="H172">
            <v>112.952</v>
          </cell>
          <cell r="I172">
            <v>60.213999999999999</v>
          </cell>
          <cell r="J172">
            <v>133.084</v>
          </cell>
          <cell r="K172">
            <v>93.813999999999993</v>
          </cell>
          <cell r="L172">
            <v>124.83799999999999</v>
          </cell>
          <cell r="M172">
            <v>73.290000000000006</v>
          </cell>
          <cell r="N172">
            <v>70.153999999999996</v>
          </cell>
          <cell r="O172">
            <v>67.578000000000003</v>
          </cell>
          <cell r="P172">
            <v>58.03</v>
          </cell>
          <cell r="Q172">
            <v>33.222000000000001</v>
          </cell>
          <cell r="R172">
            <v>136.304</v>
          </cell>
          <cell r="S172">
            <v>162.596</v>
          </cell>
          <cell r="T172">
            <v>147.434</v>
          </cell>
          <cell r="U172">
            <v>90.075999999999993</v>
          </cell>
          <cell r="V172">
            <v>124.586</v>
          </cell>
          <cell r="W172">
            <v>80.64</v>
          </cell>
          <cell r="X172">
            <v>86.968000000000004</v>
          </cell>
          <cell r="Y172">
            <v>143.066</v>
          </cell>
          <cell r="Z172">
            <v>103.754</v>
          </cell>
          <cell r="AA172">
            <v>23.52</v>
          </cell>
          <cell r="AB172">
            <v>18.956</v>
          </cell>
          <cell r="AC172">
            <v>70.56</v>
          </cell>
          <cell r="AD172">
            <v>12.698</v>
          </cell>
          <cell r="AE172">
            <v>16.702000000000002</v>
          </cell>
          <cell r="AF172">
            <v>48.16</v>
          </cell>
          <cell r="AH172">
            <v>2443.056</v>
          </cell>
        </row>
        <row r="173">
          <cell r="B173">
            <v>16.02</v>
          </cell>
          <cell r="C173" t="str">
            <v>New Recruited Teachers Trainning</v>
          </cell>
          <cell r="AH173">
            <v>0</v>
          </cell>
        </row>
        <row r="174">
          <cell r="B174">
            <v>16.03</v>
          </cell>
          <cell r="C174" t="str">
            <v>Untrained</v>
          </cell>
          <cell r="AH174">
            <v>0</v>
          </cell>
        </row>
        <row r="175">
          <cell r="B175">
            <v>16.04</v>
          </cell>
          <cell r="C175" t="str">
            <v>Others</v>
          </cell>
          <cell r="AH175">
            <v>0</v>
          </cell>
        </row>
        <row r="177">
          <cell r="C177" t="str">
            <v>SUB TOTAL of P</v>
          </cell>
          <cell r="D177">
            <v>87.597999999999999</v>
          </cell>
          <cell r="E177">
            <v>94.584000000000003</v>
          </cell>
          <cell r="F177">
            <v>67.158000000000001</v>
          </cell>
          <cell r="G177">
            <v>100.52</v>
          </cell>
          <cell r="H177">
            <v>112.952</v>
          </cell>
          <cell r="I177">
            <v>60.213999999999999</v>
          </cell>
          <cell r="J177">
            <v>133.084</v>
          </cell>
          <cell r="K177">
            <v>93.813999999999993</v>
          </cell>
          <cell r="L177">
            <v>124.83799999999999</v>
          </cell>
          <cell r="M177">
            <v>73.290000000000006</v>
          </cell>
          <cell r="N177">
            <v>70.153999999999996</v>
          </cell>
          <cell r="O177">
            <v>67.578000000000003</v>
          </cell>
          <cell r="P177">
            <v>58.03</v>
          </cell>
          <cell r="Q177">
            <v>33.222000000000001</v>
          </cell>
          <cell r="R177">
            <v>136.304</v>
          </cell>
          <cell r="S177">
            <v>162.596</v>
          </cell>
          <cell r="T177">
            <v>147.434</v>
          </cell>
          <cell r="U177">
            <v>90.075999999999993</v>
          </cell>
          <cell r="V177">
            <v>124.586</v>
          </cell>
          <cell r="W177">
            <v>80.64</v>
          </cell>
          <cell r="X177">
            <v>86.968000000000004</v>
          </cell>
          <cell r="Y177">
            <v>143.066</v>
          </cell>
          <cell r="Z177">
            <v>103.754</v>
          </cell>
          <cell r="AA177">
            <v>23.52</v>
          </cell>
          <cell r="AB177">
            <v>18.956</v>
          </cell>
          <cell r="AC177">
            <v>70.56</v>
          </cell>
          <cell r="AD177">
            <v>12.698</v>
          </cell>
          <cell r="AE177">
            <v>16.702000000000002</v>
          </cell>
          <cell r="AF177">
            <v>48.16</v>
          </cell>
          <cell r="AG177">
            <v>0</v>
          </cell>
          <cell r="AH177">
            <v>2443.056</v>
          </cell>
        </row>
        <row r="179">
          <cell r="A179" t="str">
            <v>Q</v>
          </cell>
          <cell r="B179" t="str">
            <v>COMMUNITY MOBILIZATION</v>
          </cell>
        </row>
        <row r="181">
          <cell r="B181">
            <v>17.010000000000002</v>
          </cell>
          <cell r="C181" t="str">
            <v>Community Mobilization</v>
          </cell>
          <cell r="D181">
            <v>2.3959999999999999</v>
          </cell>
          <cell r="E181">
            <v>3.1989999999999998</v>
          </cell>
          <cell r="F181">
            <v>2.2629999999999999</v>
          </cell>
          <cell r="G181">
            <v>3.8079999999999998</v>
          </cell>
          <cell r="H181">
            <v>5.266</v>
          </cell>
          <cell r="I181">
            <v>1.9159999999999999</v>
          </cell>
          <cell r="J181">
            <v>6.4740000000000002</v>
          </cell>
          <cell r="K181">
            <v>2.1520000000000001</v>
          </cell>
          <cell r="L181">
            <v>3.528</v>
          </cell>
          <cell r="M181">
            <v>2.597</v>
          </cell>
          <cell r="N181">
            <v>2.4119999999999999</v>
          </cell>
          <cell r="O181">
            <v>2.7439999999999998</v>
          </cell>
          <cell r="P181">
            <v>1.48</v>
          </cell>
          <cell r="Q181">
            <v>2.153</v>
          </cell>
          <cell r="R181">
            <v>3.496</v>
          </cell>
          <cell r="S181">
            <v>5.9050000000000002</v>
          </cell>
          <cell r="T181">
            <v>6.2</v>
          </cell>
          <cell r="U181">
            <v>3.3940000000000001</v>
          </cell>
          <cell r="V181">
            <v>3.7429999999999999</v>
          </cell>
          <cell r="W181">
            <v>4.62</v>
          </cell>
          <cell r="X181">
            <v>2.7970000000000002</v>
          </cell>
          <cell r="Y181">
            <v>6.7549999999999999</v>
          </cell>
          <cell r="Z181">
            <v>3.5289999999999999</v>
          </cell>
          <cell r="AA181">
            <v>0.74199999999999999</v>
          </cell>
          <cell r="AB181">
            <v>1.2250000000000001</v>
          </cell>
          <cell r="AC181">
            <v>0.75</v>
          </cell>
          <cell r="AD181">
            <v>0.18</v>
          </cell>
          <cell r="AE181">
            <v>0.186</v>
          </cell>
          <cell r="AF181">
            <v>0.40900000000000003</v>
          </cell>
          <cell r="AH181">
            <v>86.319000000000017</v>
          </cell>
        </row>
        <row r="183">
          <cell r="C183" t="str">
            <v>SUB TOTAL of Q</v>
          </cell>
          <cell r="D183">
            <v>2.3959999999999999</v>
          </cell>
          <cell r="E183">
            <v>3.1989999999999998</v>
          </cell>
          <cell r="F183">
            <v>2.2629999999999999</v>
          </cell>
          <cell r="G183">
            <v>3.8079999999999998</v>
          </cell>
          <cell r="H183">
            <v>5.266</v>
          </cell>
          <cell r="I183">
            <v>1.9159999999999999</v>
          </cell>
          <cell r="J183">
            <v>6.4740000000000002</v>
          </cell>
          <cell r="K183">
            <v>2.1520000000000001</v>
          </cell>
          <cell r="L183">
            <v>3.528</v>
          </cell>
          <cell r="M183">
            <v>2.597</v>
          </cell>
          <cell r="N183">
            <v>2.4119999999999999</v>
          </cell>
          <cell r="O183">
            <v>2.7439999999999998</v>
          </cell>
          <cell r="P183">
            <v>1.48</v>
          </cell>
          <cell r="Q183">
            <v>2.153</v>
          </cell>
          <cell r="R183">
            <v>3.496</v>
          </cell>
          <cell r="S183">
            <v>5.9050000000000002</v>
          </cell>
          <cell r="T183">
            <v>6.2</v>
          </cell>
          <cell r="U183">
            <v>3.3940000000000001</v>
          </cell>
          <cell r="V183">
            <v>3.7429999999999999</v>
          </cell>
          <cell r="W183">
            <v>4.62</v>
          </cell>
          <cell r="X183">
            <v>2.7970000000000002</v>
          </cell>
          <cell r="Y183">
            <v>6.7549999999999999</v>
          </cell>
          <cell r="Z183">
            <v>3.5289999999999999</v>
          </cell>
          <cell r="AA183">
            <v>0.74199999999999999</v>
          </cell>
          <cell r="AB183">
            <v>1.2250000000000001</v>
          </cell>
          <cell r="AC183">
            <v>0.75</v>
          </cell>
          <cell r="AD183">
            <v>0.18</v>
          </cell>
          <cell r="AE183">
            <v>0.186</v>
          </cell>
          <cell r="AF183">
            <v>0.40900000000000003</v>
          </cell>
          <cell r="AG183">
            <v>0</v>
          </cell>
          <cell r="AH183">
            <v>86.319000000000017</v>
          </cell>
        </row>
        <row r="185">
          <cell r="C185" t="str">
            <v>TOTAL OF A TO Q</v>
          </cell>
          <cell r="D185">
            <v>1099.627</v>
          </cell>
          <cell r="E185">
            <v>842.08900000000006</v>
          </cell>
          <cell r="F185">
            <v>941.16200000000003</v>
          </cell>
          <cell r="G185">
            <v>2355.7109999999998</v>
          </cell>
          <cell r="H185">
            <v>1520.749</v>
          </cell>
          <cell r="I185">
            <v>580.07700000000011</v>
          </cell>
          <cell r="J185">
            <v>1510.65</v>
          </cell>
          <cell r="K185">
            <v>944.34400000000005</v>
          </cell>
          <cell r="L185">
            <v>1108.45</v>
          </cell>
          <cell r="M185">
            <v>796.81599999999992</v>
          </cell>
          <cell r="N185">
            <v>1132.9180000000001</v>
          </cell>
          <cell r="O185">
            <v>1509.8339999999998</v>
          </cell>
          <cell r="P185">
            <v>686.06400000000008</v>
          </cell>
          <cell r="Q185">
            <v>637.97400000000016</v>
          </cell>
          <cell r="R185">
            <v>1158.0520000000001</v>
          </cell>
          <cell r="S185">
            <v>3853.3400000000011</v>
          </cell>
          <cell r="T185">
            <v>1391.2820000000002</v>
          </cell>
          <cell r="U185">
            <v>1021.146</v>
          </cell>
          <cell r="V185">
            <v>4118.6459999999997</v>
          </cell>
          <cell r="W185">
            <v>1782.1639999999995</v>
          </cell>
          <cell r="X185">
            <v>1094.126</v>
          </cell>
          <cell r="Y185">
            <v>2311.5469999999991</v>
          </cell>
          <cell r="Z185">
            <v>2549.3009999999999</v>
          </cell>
          <cell r="AA185">
            <v>301.58100000000002</v>
          </cell>
          <cell r="AB185">
            <v>344.048</v>
          </cell>
          <cell r="AC185">
            <v>606.88300000000004</v>
          </cell>
          <cell r="AD185">
            <v>144.05400000000003</v>
          </cell>
          <cell r="AE185">
            <v>113.88600000000001</v>
          </cell>
          <cell r="AF185">
            <v>277.911</v>
          </cell>
          <cell r="AG185">
            <v>0</v>
          </cell>
          <cell r="AH185">
            <v>36734.431999999993</v>
          </cell>
        </row>
      </sheetData>
    </sheetDataSet>
  </externalBook>
</externalLink>
</file>

<file path=xl/externalLinks/externalLink47.xml><?xml version="1.0" encoding="utf-8"?>
<externalLink xmlns="http://schemas.openxmlformats.org/spreadsheetml/2006/main">
  <externalBook xmlns:r="http://schemas.openxmlformats.org/officeDocument/2006/relationships" r:id="rId1">
    <sheetNames>
      <sheetName val="ed.LDLB"/>
      <sheetName val="rs.LDLB"/>
      <sheetName val="pc.LDLB"/>
      <sheetName val="ptwo.LDLB"/>
      <sheetName val="DWV.LDLB"/>
      <sheetName val="ca.LDLB"/>
      <sheetName val="abs.LDLB"/>
      <sheetName val="QTY.LDLB"/>
      <sheetName val="Rate in Words"/>
      <sheetName val="RA.LDLB"/>
      <sheetName val="Sheet1"/>
      <sheetName val="TF.LDLB"/>
      <sheetName val="TD.LDLB"/>
      <sheetName val="SCHB.LDLB"/>
      <sheetName val="SCHBnote.LDLB"/>
      <sheetName val="IND.LDLB"/>
      <sheetName val="BRSC.TR"/>
      <sheetName val="POLP.TR"/>
      <sheetName val="POL.TR"/>
      <sheetName val="Short Item.LDLB"/>
      <sheetName val="MA.LDLB"/>
      <sheetName val="MQ.LDLB"/>
      <sheetName val="COCS.LDLB"/>
      <sheetName val="FQ.LDLB"/>
      <sheetName val="CCS.LDLB"/>
      <sheetName val="SCS.LDLB"/>
      <sheetName val="SPS.LDLB"/>
      <sheetName val="BRSC.LDLB"/>
      <sheetName val="POLP.LDLB"/>
      <sheetName val="POL.LDLB"/>
      <sheetName val="TD TEND.LDLB"/>
      <sheetName val="SCHA TENDER.LDAC"/>
      <sheetName val="SCHB TENDER.LDLB"/>
      <sheetName val="SCHBnote TEND .LDLB"/>
      <sheetName val="SPS TEND.LDLB"/>
      <sheetName val="SCHB_LDLB"/>
      <sheetName val="districtwise awppb"/>
      <sheetName val="RA.LD_x000c_B"/>
      <sheetName val="28"/>
      <sheetName val="SSA_BANGALORE"/>
      <sheetName val="SSA_MYSORE"/>
      <sheetName val="ed_LDLB"/>
      <sheetName val="rs_LDLB"/>
      <sheetName val="pc_LDLB"/>
      <sheetName val="ptwo_LDLB"/>
      <sheetName val="DWV_LDLB"/>
      <sheetName val="ca_LDLB"/>
      <sheetName val="abs_LDLB"/>
      <sheetName val="QTY_LDLB"/>
      <sheetName val="Rate_in_Words"/>
      <sheetName val="RA_LDLB"/>
      <sheetName val="TF_LDLB"/>
      <sheetName val="TD_LDLB"/>
      <sheetName val="SCHB_LDLB1"/>
      <sheetName val="SCHBnote_LDLB"/>
      <sheetName val="IND_LDLB"/>
      <sheetName val="BRSC_TR"/>
      <sheetName val="POLP_TR"/>
      <sheetName val="POL_TR"/>
      <sheetName val="Short_Item_LDLB"/>
      <sheetName val="MA_LDLB"/>
      <sheetName val="MQ_LDLB"/>
      <sheetName val="COCS_LDLB"/>
      <sheetName val="FQ_LDLB"/>
      <sheetName val="CCS_LDLB"/>
      <sheetName val="SCS_LDLB"/>
      <sheetName val="SPS_LDLB"/>
      <sheetName val="BRSC_LDLB"/>
      <sheetName val="POLP_LDLB"/>
      <sheetName val="POL_LDLB"/>
      <sheetName val="TD_TEND_LDLB"/>
      <sheetName val="SCHA_TENDER_LDAC"/>
      <sheetName val="SCHB_TENDER_LDLB"/>
      <sheetName val="SCHBnote_TEND__LDLB"/>
      <sheetName val="SPS_TEND_LDLB"/>
      <sheetName val="districtwise_awppb"/>
      <sheetName val="INfra_Data111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48.xml><?xml version="1.0" encoding="utf-8"?>
<externalLink xmlns="http://schemas.openxmlformats.org/spreadsheetml/2006/main">
  <externalBook xmlns:r="http://schemas.openxmlformats.org/officeDocument/2006/relationships" r:id="rId1">
    <sheetNames>
      <sheetName val="Almora"/>
      <sheetName val="Bageshwar"/>
      <sheetName val="Chamoli"/>
      <sheetName val="Champawat"/>
      <sheetName val="Dehradun"/>
      <sheetName val="Haridwar"/>
      <sheetName val="Nainital"/>
      <sheetName val="Pauri"/>
      <sheetName val="Pithoragarh"/>
      <sheetName val="Rudraprayag"/>
      <sheetName val="Tehri"/>
      <sheetName val="USNagar"/>
      <sheetName val="Uttarkashi"/>
      <sheetName val="State"/>
    </sheetNames>
    <sheetDataSet>
      <sheetData sheetId="0">
        <row r="382">
          <cell r="K382">
            <v>6597.9593288461547</v>
          </cell>
        </row>
      </sheetData>
      <sheetData sheetId="1">
        <row r="382">
          <cell r="K382">
            <v>2632.9462318461538</v>
          </cell>
        </row>
      </sheetData>
      <sheetData sheetId="2">
        <row r="382">
          <cell r="K382">
            <v>5778.5836168461547</v>
          </cell>
        </row>
      </sheetData>
      <sheetData sheetId="3">
        <row r="382">
          <cell r="K382">
            <v>2705.0396198461535</v>
          </cell>
        </row>
      </sheetData>
      <sheetData sheetId="4">
        <row r="382">
          <cell r="K382">
            <v>6043.5075538461524</v>
          </cell>
        </row>
      </sheetData>
      <sheetData sheetId="5">
        <row r="382">
          <cell r="K382">
            <v>5746.5792538461537</v>
          </cell>
        </row>
      </sheetData>
      <sheetData sheetId="6">
        <row r="382">
          <cell r="K382">
            <v>4393.006053846153</v>
          </cell>
        </row>
      </sheetData>
      <sheetData sheetId="7">
        <row r="382">
          <cell r="K382">
            <v>4046.1301288461541</v>
          </cell>
        </row>
      </sheetData>
      <sheetData sheetId="8">
        <row r="382">
          <cell r="K382">
            <v>4888.2591618461538</v>
          </cell>
        </row>
      </sheetData>
      <sheetData sheetId="9">
        <row r="382">
          <cell r="K382">
            <v>2795.3064898461535</v>
          </cell>
        </row>
      </sheetData>
      <sheetData sheetId="10">
        <row r="382">
          <cell r="K382">
            <v>5346.2150238461545</v>
          </cell>
        </row>
      </sheetData>
      <sheetData sheetId="11">
        <row r="382">
          <cell r="K382">
            <v>5310.5498538461543</v>
          </cell>
        </row>
      </sheetData>
      <sheetData sheetId="12">
        <row r="382">
          <cell r="K382">
            <v>3707.7650968461539</v>
          </cell>
        </row>
      </sheetData>
      <sheetData sheetId="13"/>
    </sheetDataSet>
  </externalBook>
</externalLink>
</file>

<file path=xl/externalLinks/externalLink49.xml><?xml version="1.0" encoding="utf-8"?>
<externalLink xmlns="http://schemas.openxmlformats.org/spreadsheetml/2006/main">
  <externalBook xmlns:r="http://schemas.openxmlformats.org/officeDocument/2006/relationships" r:id="rId1">
    <sheetNames>
      <sheetName val="Chamoli"/>
      <sheetName val="PPT"/>
      <sheetName val="2017-18"/>
      <sheetName val="Exp up to Jan 2017"/>
      <sheetName val=" IE Table 8"/>
      <sheetName val="Table 15"/>
      <sheetName val="Net for MPR"/>
      <sheetName val="UC"/>
      <sheetName val="Bank Bl"/>
      <sheetName val="Bank Reconcilation"/>
      <sheetName val="Net2"/>
      <sheetName val="Center+State"/>
      <sheetName val="Flagship(1)"/>
      <sheetName val="Flagship(2)"/>
      <sheetName val="Display"/>
      <sheetName val="Zip"/>
      <sheetName val="Approved 16-17"/>
      <sheetName val="Progress"/>
      <sheetName val="Exp 15-16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ssa"/>
      <sheetName val="Npegel"/>
      <sheetName val="Kgbv"/>
      <sheetName val="28"/>
    </sheetNames>
    <sheetDataSet>
      <sheetData sheetId="0" refreshError="1"/>
      <sheetData sheetId="1"/>
      <sheetData sheetId="2">
        <row r="1">
          <cell r="A1" t="str">
            <v xml:space="preserve"> District: Ahmedabad -State :Gujarat</v>
          </cell>
        </row>
        <row r="2">
          <cell r="A2" t="str">
            <v>Kasturba Gandhi Balika Vidhyalaya</v>
          </cell>
        </row>
        <row r="3">
          <cell r="A3" t="str">
            <v>2008-09</v>
          </cell>
        </row>
        <row r="5">
          <cell r="A5" t="str">
            <v>Sr.No.</v>
          </cell>
          <cell r="B5" t="str">
            <v>Item of Expenditure</v>
          </cell>
        </row>
        <row r="8">
          <cell r="B8" t="str">
            <v>Non-Recurring</v>
          </cell>
        </row>
        <row r="9">
          <cell r="A9">
            <v>1</v>
          </cell>
          <cell r="B9" t="str">
            <v>Building, Boundary Wall, Boring, Handpump, Electricity</v>
          </cell>
        </row>
        <row r="10">
          <cell r="A10">
            <v>2</v>
          </cell>
          <cell r="B10" t="str">
            <v>Furniture /Eqipment incliding kitchen equipment</v>
          </cell>
        </row>
        <row r="11">
          <cell r="A11">
            <v>3</v>
          </cell>
          <cell r="B11" t="str">
            <v>Teaching learining material and eqipment including library books</v>
          </cell>
        </row>
        <row r="12">
          <cell r="A12">
            <v>4</v>
          </cell>
          <cell r="B12" t="str">
            <v>Bedding</v>
          </cell>
        </row>
        <row r="13">
          <cell r="B13" t="str">
            <v>Total</v>
          </cell>
        </row>
        <row r="14">
          <cell r="B14" t="str">
            <v>Recurring Costs per annum</v>
          </cell>
        </row>
        <row r="15">
          <cell r="A15">
            <v>1</v>
          </cell>
          <cell r="B15" t="str">
            <v>Maintenance per trainee per month @ Rs 750 /-</v>
          </cell>
        </row>
        <row r="16">
          <cell r="A16">
            <v>2</v>
          </cell>
          <cell r="B16" t="str">
            <v>Rent of KGBV -ALS</v>
          </cell>
        </row>
        <row r="17">
          <cell r="A17">
            <v>3</v>
          </cell>
          <cell r="B17" t="str">
            <v>Stipend for trainees per month @ Rs 50 /-</v>
          </cell>
        </row>
        <row r="18">
          <cell r="A18">
            <v>4</v>
          </cell>
          <cell r="B18" t="str">
            <v>Suppl TLM stationary and other  Educational matorial @ Rs 50/- per month</v>
          </cell>
        </row>
        <row r="19">
          <cell r="A19">
            <v>5</v>
          </cell>
          <cell r="B19" t="str">
            <v>Examination Fee</v>
          </cell>
        </row>
        <row r="20">
          <cell r="A20">
            <v>6</v>
          </cell>
          <cell r="B20" t="str">
            <v>Salaries</v>
          </cell>
        </row>
        <row r="21">
          <cell r="B21" t="str">
            <v>(1) warden</v>
          </cell>
        </row>
        <row r="22">
          <cell r="B22" t="str">
            <v>(2) Support staff – (Accoutant / Assistant / Peon / Chokidar / Cook / Kitchan Exp / Catring Exp)</v>
          </cell>
        </row>
        <row r="23">
          <cell r="B23" t="str">
            <v>(3) Part time teachers</v>
          </cell>
        </row>
        <row r="24">
          <cell r="B24" t="str">
            <v>(4) Full time teachers</v>
          </cell>
        </row>
        <row r="25">
          <cell r="A25">
            <v>7</v>
          </cell>
          <cell r="B25" t="str">
            <v>Vocational training/Specific skill training</v>
          </cell>
        </row>
        <row r="26">
          <cell r="A26">
            <v>8</v>
          </cell>
          <cell r="B26" t="str">
            <v>Electricity/Water charges</v>
          </cell>
        </row>
        <row r="27">
          <cell r="A27">
            <v>9</v>
          </cell>
          <cell r="B27" t="str">
            <v>Medical care/Contingency@Rs. 750/- per child</v>
          </cell>
        </row>
        <row r="28">
          <cell r="B28" t="str">
            <v>Contingencies @ Rs 2000/- Per month</v>
          </cell>
        </row>
        <row r="29">
          <cell r="A29">
            <v>10</v>
          </cell>
          <cell r="B29" t="str">
            <v>Miscellnious including maintenance</v>
          </cell>
        </row>
        <row r="30">
          <cell r="A30">
            <v>11</v>
          </cell>
          <cell r="B30" t="str">
            <v>Preparatory camps</v>
          </cell>
        </row>
        <row r="31">
          <cell r="A31">
            <v>12</v>
          </cell>
          <cell r="B31" t="str">
            <v>PTAs/School Functions</v>
          </cell>
        </row>
        <row r="32">
          <cell r="A32">
            <v>13</v>
          </cell>
          <cell r="B32" t="str">
            <v>Capacity Building</v>
          </cell>
        </row>
        <row r="33">
          <cell r="B33" t="str">
            <v>Total</v>
          </cell>
        </row>
        <row r="34">
          <cell r="B34" t="str">
            <v>Grand Total</v>
          </cell>
        </row>
      </sheetData>
      <sheetData sheetId="3" refreshError="1"/>
    </sheetDataSet>
  </externalBook>
</externalLink>
</file>

<file path=xl/externalLinks/externalLink50.xml><?xml version="1.0" encoding="utf-8"?>
<externalLink xmlns="http://schemas.openxmlformats.org/spreadsheetml/2006/main">
  <externalBook xmlns:r="http://schemas.openxmlformats.org/officeDocument/2006/relationships" r:id="rId1">
    <sheetNames>
      <sheetName val="Blank Format"/>
      <sheetName val="Residential School(100)"/>
      <sheetName val="Residential School(50)"/>
      <sheetName val="Special Training"/>
      <sheetName val="Free Text Books"/>
      <sheetName val="School Uniform"/>
      <sheetName val="Teachers Salary"/>
      <sheetName val="Teachers Training"/>
      <sheetName val="BRC Management"/>
      <sheetName val="CRC Management"/>
      <sheetName val="CALP"/>
      <sheetName val="School Grant"/>
      <sheetName val="REMS"/>
      <sheetName val="Maintenance Grant"/>
      <sheetName val="CWSN"/>
      <sheetName val="Urban deprived"/>
      <sheetName val="SMC Training"/>
      <sheetName val="Civil Works"/>
      <sheetName val="Management"/>
      <sheetName val="LEP"/>
      <sheetName val="Community Mobilization"/>
      <sheetName val="KGBV"/>
      <sheetName val="RTE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51.xml><?xml version="1.0" encoding="utf-8"?>
<externalLink xmlns="http://schemas.openxmlformats.org/spreadsheetml/2006/main">
  <externalBook xmlns:r="http://schemas.openxmlformats.org/officeDocument/2006/relationships" r:id="rId1">
    <sheetNames>
      <sheetName val="Almora"/>
      <sheetName val="Bageshwar"/>
      <sheetName val="Chamoli"/>
      <sheetName val="Champawat"/>
      <sheetName val="Dehradun"/>
      <sheetName val="Haridwar"/>
      <sheetName val="Nainital"/>
      <sheetName val="Pauri"/>
      <sheetName val="Pithoragarh"/>
      <sheetName val="Rudraprayag"/>
      <sheetName val="Tehri"/>
      <sheetName val="USNagar"/>
      <sheetName val="Uttarkashi"/>
      <sheetName val="State"/>
    </sheetNames>
    <sheetDataSet>
      <sheetData sheetId="0">
        <row r="382">
          <cell r="K382">
            <v>6597.9593288461547</v>
          </cell>
        </row>
      </sheetData>
      <sheetData sheetId="1">
        <row r="382">
          <cell r="K382">
            <v>2632.9462318461538</v>
          </cell>
        </row>
      </sheetData>
      <sheetData sheetId="2">
        <row r="382">
          <cell r="K382">
            <v>5778.5836168461547</v>
          </cell>
        </row>
      </sheetData>
      <sheetData sheetId="3">
        <row r="382">
          <cell r="K382">
            <v>2705.0396198461535</v>
          </cell>
        </row>
      </sheetData>
      <sheetData sheetId="4">
        <row r="382">
          <cell r="K382">
            <v>6043.5075538461524</v>
          </cell>
        </row>
      </sheetData>
      <sheetData sheetId="5">
        <row r="382">
          <cell r="K382">
            <v>5746.5792538461537</v>
          </cell>
        </row>
      </sheetData>
      <sheetData sheetId="6">
        <row r="382">
          <cell r="K382">
            <v>4393.006053846153</v>
          </cell>
        </row>
      </sheetData>
      <sheetData sheetId="7">
        <row r="382">
          <cell r="K382">
            <v>4046.1301288461541</v>
          </cell>
        </row>
      </sheetData>
      <sheetData sheetId="8">
        <row r="382">
          <cell r="K382">
            <v>4888.2591618461538</v>
          </cell>
        </row>
      </sheetData>
      <sheetData sheetId="9">
        <row r="382">
          <cell r="K382">
            <v>2795.3064898461535</v>
          </cell>
        </row>
      </sheetData>
      <sheetData sheetId="10">
        <row r="382">
          <cell r="K382">
            <v>5346.2150238461545</v>
          </cell>
        </row>
      </sheetData>
      <sheetData sheetId="11">
        <row r="382">
          <cell r="K382">
            <v>5310.5498538461543</v>
          </cell>
        </row>
      </sheetData>
      <sheetData sheetId="12">
        <row r="382">
          <cell r="K382">
            <v>3707.7650968461539</v>
          </cell>
        </row>
      </sheetData>
      <sheetData sheetId="13"/>
    </sheetDataSet>
  </externalBook>
</externalLink>
</file>

<file path=xl/externalLinks/externalLink52.xml><?xml version="1.0" encoding="utf-8"?>
<externalLink xmlns="http://schemas.openxmlformats.org/spreadsheetml/2006/main">
  <externalBook xmlns:r="http://schemas.openxmlformats.org/officeDocument/2006/relationships" r:id="rId1">
    <sheetNames>
      <sheetName val="Almora"/>
      <sheetName val="Bageshwar"/>
      <sheetName val="Chamoli"/>
      <sheetName val="Champawat"/>
      <sheetName val="Dehradun"/>
      <sheetName val="Haridwar"/>
      <sheetName val="Nainital"/>
      <sheetName val="Pauri"/>
      <sheetName val="Pithoragarh1"/>
      <sheetName val="Rudraprayag"/>
      <sheetName val="Tehri"/>
      <sheetName val="USNagar"/>
      <sheetName val="Uttarkashi"/>
      <sheetName val="State"/>
    </sheetNames>
    <sheetDataSet>
      <sheetData sheetId="0">
        <row r="382">
          <cell r="K382">
            <v>6597.9593288461547</v>
          </cell>
        </row>
      </sheetData>
      <sheetData sheetId="1">
        <row r="382">
          <cell r="K382">
            <v>2632.9462318461538</v>
          </cell>
        </row>
      </sheetData>
      <sheetData sheetId="2">
        <row r="382">
          <cell r="K382">
            <v>5778.5836168461547</v>
          </cell>
        </row>
      </sheetData>
      <sheetData sheetId="3">
        <row r="382">
          <cell r="K382">
            <v>2705.0396198461535</v>
          </cell>
        </row>
      </sheetData>
      <sheetData sheetId="4">
        <row r="382">
          <cell r="K382">
            <v>6043.5075538461524</v>
          </cell>
        </row>
      </sheetData>
      <sheetData sheetId="5">
        <row r="382">
          <cell r="K382">
            <v>5746.5792538461537</v>
          </cell>
        </row>
      </sheetData>
      <sheetData sheetId="6">
        <row r="382">
          <cell r="K382">
            <v>4393.006053846153</v>
          </cell>
        </row>
      </sheetData>
      <sheetData sheetId="7">
        <row r="382">
          <cell r="K382">
            <v>4046.1301288461541</v>
          </cell>
        </row>
      </sheetData>
      <sheetData sheetId="8">
        <row r="382">
          <cell r="K382">
            <v>4888.2591618461538</v>
          </cell>
        </row>
      </sheetData>
      <sheetData sheetId="9">
        <row r="382">
          <cell r="K382">
            <v>2795.3064898461535</v>
          </cell>
        </row>
      </sheetData>
      <sheetData sheetId="10">
        <row r="382">
          <cell r="K382">
            <v>5346.2150238461545</v>
          </cell>
        </row>
      </sheetData>
      <sheetData sheetId="11">
        <row r="382">
          <cell r="K382">
            <v>5310.5498538461543</v>
          </cell>
        </row>
      </sheetData>
      <sheetData sheetId="12">
        <row r="382">
          <cell r="K382">
            <v>3707.7650968461539</v>
          </cell>
        </row>
      </sheetData>
      <sheetData sheetId="13"/>
    </sheetDataSet>
  </externalBook>
</externalLink>
</file>

<file path=xl/externalLinks/externalLink53.xml><?xml version="1.0" encoding="utf-8"?>
<externalLink xmlns="http://schemas.openxmlformats.org/spreadsheetml/2006/main">
  <externalBook xmlns:r="http://schemas.openxmlformats.org/officeDocument/2006/relationships" r:id="rId1">
    <sheetNames>
      <sheetName val="Almora"/>
      <sheetName val="Bageshwar"/>
      <sheetName val="Chamoli"/>
      <sheetName val="Champawat"/>
      <sheetName val="Dehradun"/>
      <sheetName val="Haridwar"/>
      <sheetName val="Nainital"/>
      <sheetName val="Pauri"/>
      <sheetName val="Pithoragarh"/>
      <sheetName val="Rudraprayag"/>
      <sheetName val="Tehri"/>
      <sheetName val="USNagar"/>
      <sheetName val="Uttarkashi"/>
      <sheetName val="State"/>
    </sheetNames>
    <sheetDataSet>
      <sheetData sheetId="0">
        <row r="382">
          <cell r="K382">
            <v>6597.9593288461547</v>
          </cell>
        </row>
      </sheetData>
      <sheetData sheetId="1">
        <row r="382">
          <cell r="K382">
            <v>2632.9462318461538</v>
          </cell>
        </row>
      </sheetData>
      <sheetData sheetId="2">
        <row r="382">
          <cell r="K382">
            <v>5778.5836168461547</v>
          </cell>
        </row>
      </sheetData>
      <sheetData sheetId="3">
        <row r="382">
          <cell r="K382">
            <v>2705.0396198461535</v>
          </cell>
        </row>
      </sheetData>
      <sheetData sheetId="4">
        <row r="382">
          <cell r="K382">
            <v>6043.5075538461524</v>
          </cell>
        </row>
      </sheetData>
      <sheetData sheetId="5">
        <row r="382">
          <cell r="K382">
            <v>5746.5792538461537</v>
          </cell>
        </row>
      </sheetData>
      <sheetData sheetId="6">
        <row r="382">
          <cell r="K382">
            <v>4393.006053846153</v>
          </cell>
        </row>
      </sheetData>
      <sheetData sheetId="7">
        <row r="382">
          <cell r="K382">
            <v>4046.1301288461541</v>
          </cell>
        </row>
      </sheetData>
      <sheetData sheetId="8">
        <row r="382">
          <cell r="K382">
            <v>4888.2591618461538</v>
          </cell>
        </row>
      </sheetData>
      <sheetData sheetId="9">
        <row r="382">
          <cell r="K382">
            <v>2795.3064898461535</v>
          </cell>
        </row>
      </sheetData>
      <sheetData sheetId="10">
        <row r="382">
          <cell r="K382">
            <v>5346.2150238461545</v>
          </cell>
        </row>
      </sheetData>
      <sheetData sheetId="11">
        <row r="382">
          <cell r="K382">
            <v>5310.5498538461543</v>
          </cell>
        </row>
      </sheetData>
      <sheetData sheetId="12">
        <row r="382">
          <cell r="K382">
            <v>3707.7650968461539</v>
          </cell>
        </row>
      </sheetData>
      <sheetData sheetId="13"/>
    </sheetDataSet>
  </externalBook>
</externalLink>
</file>

<file path=xl/externalLinks/externalLink54.xml><?xml version="1.0" encoding="utf-8"?>
<externalLink xmlns="http://schemas.openxmlformats.org/spreadsheetml/2006/main">
  <externalBook xmlns:r="http://schemas.openxmlformats.org/officeDocument/2006/relationships" r:id="rId1">
    <sheetNames>
      <sheetName val="North District "/>
      <sheetName val="South Disrict"/>
      <sheetName val="STATE- GOA"/>
      <sheetName val="SFD"/>
      <sheetName val="Fund released-2016-17"/>
      <sheetName val="Folder-Fin.stat"/>
      <sheetName val="Breakup of interventions-17-18"/>
      <sheetName val="Recomm_2017-18"/>
      <sheetName val="categorywise-2017-18"/>
      <sheetName val="Provision-17-18"/>
      <sheetName val="Pro-Rec-17-18"/>
      <sheetName val="Progress &amp; expdr.-2016-17"/>
      <sheetName val="Pro-Rec-16-17"/>
      <sheetName val="Exe.summ-17-18"/>
    </sheetNames>
    <sheetDataSet>
      <sheetData sheetId="0" refreshError="1"/>
      <sheetData sheetId="1" refreshError="1"/>
      <sheetData sheetId="2" refreshError="1">
        <row r="164">
          <cell r="P164">
            <v>92</v>
          </cell>
        </row>
        <row r="176">
          <cell r="P176">
            <v>0</v>
          </cell>
          <cell r="Q176">
            <v>0</v>
          </cell>
          <cell r="Y176">
            <v>0</v>
          </cell>
          <cell r="Z176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5.xml><?xml version="1.0" encoding="utf-8"?>
<externalLink xmlns="http://schemas.openxmlformats.org/spreadsheetml/2006/main">
  <externalBook xmlns:r="http://schemas.openxmlformats.org/officeDocument/2006/relationships" r:id="rId1">
    <sheetNames>
      <sheetName val="Final Statewise Outlay 2015-16"/>
      <sheetName val="Addl.require. tenta.allo16-17"/>
      <sheetName val="BE Allocation-2016-17 (4)"/>
      <sheetName val="BE Allocation-2016-17 (3)"/>
      <sheetName val="BE Allocation-2016-17 (2)"/>
      <sheetName val="BE Allocation-2016-17"/>
      <sheetName val="Outlay-Tenta.allo.16-17 (2)"/>
      <sheetName val="Outlay-Tenta.allo.16-17"/>
      <sheetName val="Distri.of GOI Share-outlay16-17"/>
      <sheetName val="Oultay -2016-17-SC-ST Rel"/>
      <sheetName val="Bal.releasable-tentativ-201 (2)"/>
      <sheetName val="Bal.releasable-tentativ-2016-17"/>
      <sheetName val="Oultay approved-2016-17"/>
      <sheetName val="Outla OB &amp; Rel15-16 outlay16-17"/>
      <sheetName val="Releasable-1st Install-16-17"/>
      <sheetName val="Statewise outlay-2016-17 (2)"/>
      <sheetName val="Releases-2016-17-cap&amp;gen-Jan17"/>
      <sheetName val="SC-ST Rels-16-17-Not tallied"/>
      <sheetName val="%SC-ST Rels-16-17-5-1-2017"/>
      <sheetName val="Releases-2016-17-cap&amp;gen"/>
      <sheetName val="50% expdr less unspent-Dec 16"/>
      <sheetName val="Sum.releases-2016-17-27-2-2017"/>
      <sheetName val="Non-NER-pending rels.16-17"/>
      <sheetName val="NE Statesof pending reles-16-17"/>
      <sheetName val="Details of pending reles-16-17"/>
      <sheetName val="Releases-2016-17-10-2-2017 (2)"/>
      <sheetName val="Summary-Releases-2016-17-3-3-17"/>
      <sheetName val="Releases-2016-17-10-2-2017"/>
      <sheetName val="Bal.of 2nd instal rel-31-1-2017"/>
      <sheetName val="Adhoc,Ist insal,II instal.&amp;bal."/>
      <sheetName val="Releases-2016-17-cap&amp;gen-Ja (2)"/>
      <sheetName val="Sheet2"/>
      <sheetName val="SC-ST Rels-16-17-sanction"/>
      <sheetName val="Adhoc Rels-16-17-sanction date"/>
      <sheetName val="GOI&amp;State Rels.as per fin.state"/>
      <sheetName val="Adhoc Reles-recpt.PAO&amp;SIS-16-17"/>
      <sheetName val="Bal.of 1st-recpt.PAO&amp;SIS-16-17"/>
      <sheetName val="2nd install.rept.PAO&amp;SIS-16 (2)"/>
      <sheetName val="Days-receipt-releases-2016-17"/>
      <sheetName val="Month-wise rels.receipt-16-17"/>
      <sheetName val="Monthwise bal.of1st inst-16-17"/>
      <sheetName val="Releases-2016-17-cap&amp;gen-Aug16"/>
      <sheetName val="Summary-BE &amp; Releases-10-2-17"/>
      <sheetName val="Bal.avail.SC-ST-10-2-17"/>
      <sheetName val="IF-II certif-10-2-17(in cr.) "/>
      <sheetName val="IF-II certification-10-2-17"/>
      <sheetName val="State Releases-2016-17"/>
      <sheetName val="Quarterwise releases-2016-17"/>
      <sheetName val="Sum of balance of 1st inst req "/>
      <sheetName val="Releases-2016-17-7-11-2016"/>
      <sheetName val="Summary Releases-2016-17"/>
      <sheetName val="Post PAB-2016-17"/>
      <sheetName val="Final approved outlay-2016-17"/>
      <sheetName val="Pie-2016-17"/>
      <sheetName val="Quality outlay-16-17"/>
      <sheetName val="Categorywise approd-16-17"/>
      <sheetName val="Comparisoncategorywise-15-16&amp;17"/>
      <sheetName val="State and categorywise-16-17"/>
      <sheetName val="Approved Outlay-16-17 Capi&amp;Gen"/>
      <sheetName val="GOI and Releases-15-16 &amp; 16-17"/>
      <sheetName val="2015-16-14th FC -PPT"/>
      <sheetName val="Statewise outlay-2016-17"/>
      <sheetName val="Breakup Interventions-2016-17"/>
      <sheetName val="Total outlay inter.2016-17"/>
      <sheetName val="Statewise Outlay Appro.-2016-17"/>
      <sheetName val="Teachers salary-2016-17"/>
      <sheetName val="BRC &amp; CRC Salary-2016-17"/>
      <sheetName val="SSA Approvals-2016-17"/>
      <sheetName val="Categorywise-webportal"/>
      <sheetName val="Interventionwise-webportal"/>
      <sheetName val="Summary interven.-webportal"/>
      <sheetName val="Summary details-categorywis (2)"/>
      <sheetName val="Summary details-categorywise"/>
      <sheetName val="Teachers salary-2015-16 and 17"/>
      <sheetName val="Outlay and GOI Share due-15-16"/>
      <sheetName val="Outlay-Rel.15-16-1st Install."/>
      <sheetName val="Releases incl.2nd instll.15-16"/>
      <sheetName val="School grant &amp; Mainten.grant"/>
      <sheetName val="Comm.Mobi-2015-16"/>
      <sheetName val="Statewise Quality -2015-16"/>
      <sheetName val="For Gender Unit"/>
      <sheetName val="Toilets-2015-16"/>
      <sheetName val="Civil Works-2015-16"/>
      <sheetName val="Distribution to Districts-B&amp;G"/>
      <sheetName val="Speical PAB Summ. 26-12-2014"/>
      <sheetName val="Civil Works-2014-15"/>
      <sheetName val="Contract-Teachers salary"/>
      <sheetName val="CW-Const.of sch.building"/>
      <sheetName val="Statewise Outlay&amp;Expd on salary"/>
      <sheetName val="Statewise outlay for KGBV Rent"/>
      <sheetName val="Status of Fin.perf-June 2013"/>
      <sheetName val="Spill over -2012-13"/>
      <sheetName val="Availability of Funds-2012-13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>
        <row r="9">
          <cell r="C9">
            <v>2903.7638199999997</v>
          </cell>
        </row>
      </sheetData>
      <sheetData sheetId="29" refreshError="1"/>
      <sheetData sheetId="30" refreshError="1"/>
      <sheetData sheetId="31" refreshError="1"/>
      <sheetData sheetId="32">
        <row r="8">
          <cell r="DU8">
            <v>30238.43</v>
          </cell>
        </row>
      </sheetData>
      <sheetData sheetId="33" refreshError="1"/>
      <sheetData sheetId="34" refreshError="1"/>
      <sheetData sheetId="35">
        <row r="39">
          <cell r="C39">
            <v>5421.2160000000003</v>
          </cell>
        </row>
      </sheetData>
      <sheetData sheetId="36">
        <row r="39">
          <cell r="C39">
            <v>19847.760000000002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56.xml><?xml version="1.0" encoding="utf-8"?>
<externalLink xmlns="http://schemas.openxmlformats.org/spreadsheetml/2006/main">
  <externalBook xmlns:r="http://schemas.openxmlformats.org/officeDocument/2006/relationships" r:id="rId1">
    <sheetNames>
      <sheetName val="Head wise distribution (Fin (2)"/>
      <sheetName val="Head wise distribution (Final)"/>
      <sheetName val="Sheet1"/>
      <sheetName val="Sheet2"/>
      <sheetName val="Sheet3"/>
    </sheetNames>
    <sheetDataSet>
      <sheetData sheetId="0">
        <row r="32">
          <cell r="Q32">
            <v>1733.7799999999997</v>
          </cell>
          <cell r="U32">
            <v>2222.16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7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GUJARAT-Annexure-V"/>
      <sheetName val="Ahmedabad"/>
      <sheetName val="Amreli"/>
      <sheetName val="Anand"/>
      <sheetName val="Aravalli"/>
      <sheetName val="Banaskantha"/>
      <sheetName val="Bharuch"/>
      <sheetName val="Bhavnagar"/>
      <sheetName val="Botad"/>
      <sheetName val="ChhotaUdepur"/>
      <sheetName val="Dangs"/>
      <sheetName val="Dahod"/>
      <sheetName val="DevbhoomiDwarka"/>
      <sheetName val="Gandhinagar"/>
      <sheetName val="GirSomnath"/>
      <sheetName val="Jamnagar"/>
      <sheetName val="Junagadh"/>
      <sheetName val="Kachchh"/>
      <sheetName val="Kheda"/>
      <sheetName val="Mahesana"/>
      <sheetName val="Mahisagar"/>
      <sheetName val="Morbi"/>
      <sheetName val="Narmada"/>
      <sheetName val="Navsari"/>
      <sheetName val="Panchmahals"/>
      <sheetName val="Patan"/>
      <sheetName val="Porbandar"/>
      <sheetName val="Rajkot"/>
      <sheetName val="SabarKantha"/>
      <sheetName val="Surat"/>
      <sheetName val="Surendranagar"/>
      <sheetName val="Tapi"/>
      <sheetName val="Vadodara"/>
      <sheetName val="Valsad"/>
      <sheetName val="AMC"/>
      <sheetName val="RMC"/>
      <sheetName val="SMC"/>
      <sheetName val="VMC"/>
      <sheetName val="Annexure-VI-SFD"/>
      <sheetName val="%age"/>
      <sheetName val="CM"/>
      <sheetName val="pro-rec"/>
      <sheetName val="13-FC"/>
      <sheetName val="sfd"/>
      <sheetName val="ExecutiveSummary"/>
      <sheetName val="Entry"/>
    </sheetNames>
    <sheetDataSet>
      <sheetData sheetId="0"/>
      <sheetData sheetId="1">
        <row r="518">
          <cell r="C518">
            <v>2655725</v>
          </cell>
          <cell r="D518">
            <v>197359.77669292822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ssa"/>
      <sheetName val="Npegel"/>
      <sheetName val="Kgbv"/>
      <sheetName val="28"/>
    </sheetNames>
    <sheetDataSet>
      <sheetData sheetId="0" refreshError="1"/>
      <sheetData sheetId="1"/>
      <sheetData sheetId="2">
        <row r="1">
          <cell r="A1" t="str">
            <v xml:space="preserve"> District: Ahmedabad -State :Gujarat</v>
          </cell>
        </row>
        <row r="2">
          <cell r="A2" t="str">
            <v>Kasturba Gandhi Balika Vidhyalaya</v>
          </cell>
        </row>
        <row r="3">
          <cell r="A3" t="str">
            <v>2008-09</v>
          </cell>
        </row>
        <row r="5">
          <cell r="A5" t="str">
            <v>Sr.No.</v>
          </cell>
          <cell r="B5" t="str">
            <v>Item of Expenditure</v>
          </cell>
        </row>
        <row r="8">
          <cell r="B8" t="str">
            <v>Non-Recurring</v>
          </cell>
        </row>
        <row r="9">
          <cell r="A9">
            <v>1</v>
          </cell>
          <cell r="B9" t="str">
            <v>Building, Boundary Wall, Boring, Handpump, Electricity</v>
          </cell>
        </row>
        <row r="10">
          <cell r="A10">
            <v>2</v>
          </cell>
          <cell r="B10" t="str">
            <v>Furniture /Eqipment incliding kitchen equipment</v>
          </cell>
        </row>
        <row r="11">
          <cell r="A11">
            <v>3</v>
          </cell>
          <cell r="B11" t="str">
            <v>Teaching learining material and eqipment including library books</v>
          </cell>
        </row>
        <row r="12">
          <cell r="A12">
            <v>4</v>
          </cell>
          <cell r="B12" t="str">
            <v>Bedding</v>
          </cell>
        </row>
        <row r="13">
          <cell r="B13" t="str">
            <v>Total</v>
          </cell>
        </row>
        <row r="14">
          <cell r="B14" t="str">
            <v>Recurring Costs per annum</v>
          </cell>
        </row>
        <row r="15">
          <cell r="A15">
            <v>1</v>
          </cell>
          <cell r="B15" t="str">
            <v>Maintenance per trainee per month @ Rs 750 /-</v>
          </cell>
        </row>
        <row r="16">
          <cell r="A16">
            <v>2</v>
          </cell>
          <cell r="B16" t="str">
            <v>Rent of KGBV -ALS</v>
          </cell>
        </row>
        <row r="17">
          <cell r="A17">
            <v>3</v>
          </cell>
          <cell r="B17" t="str">
            <v>Stipend for trainees per month @ Rs 50 /-</v>
          </cell>
        </row>
        <row r="18">
          <cell r="A18">
            <v>4</v>
          </cell>
          <cell r="B18" t="str">
            <v>Suppl TLM stationary and other  Educational matorial @ Rs 50/- per month</v>
          </cell>
        </row>
        <row r="19">
          <cell r="A19">
            <v>5</v>
          </cell>
          <cell r="B19" t="str">
            <v>Examination Fee</v>
          </cell>
        </row>
        <row r="20">
          <cell r="A20">
            <v>6</v>
          </cell>
          <cell r="B20" t="str">
            <v>Salaries</v>
          </cell>
        </row>
        <row r="21">
          <cell r="B21" t="str">
            <v>(1) warden</v>
          </cell>
        </row>
        <row r="22">
          <cell r="B22" t="str">
            <v>(2) Support staff – (Accoutant / Assistant / Peon / Chokidar / Cook / Kitchan Exp / Catring Exp)</v>
          </cell>
        </row>
        <row r="23">
          <cell r="B23" t="str">
            <v>(3) Part time teachers</v>
          </cell>
        </row>
        <row r="24">
          <cell r="B24" t="str">
            <v>(4) Full time teachers</v>
          </cell>
        </row>
        <row r="25">
          <cell r="A25">
            <v>7</v>
          </cell>
          <cell r="B25" t="str">
            <v>Vocational training/Specific skill training</v>
          </cell>
        </row>
        <row r="26">
          <cell r="A26">
            <v>8</v>
          </cell>
          <cell r="B26" t="str">
            <v>Electricity/Water charges</v>
          </cell>
        </row>
        <row r="27">
          <cell r="A27">
            <v>9</v>
          </cell>
          <cell r="B27" t="str">
            <v>Medical care/Contingency@Rs. 750/- per child</v>
          </cell>
        </row>
        <row r="28">
          <cell r="B28" t="str">
            <v>Contingencies @ Rs 2000/- Per month</v>
          </cell>
        </row>
        <row r="29">
          <cell r="A29">
            <v>10</v>
          </cell>
          <cell r="B29" t="str">
            <v>Miscellnious including maintenance</v>
          </cell>
        </row>
        <row r="30">
          <cell r="A30">
            <v>11</v>
          </cell>
          <cell r="B30" t="str">
            <v>Preparatory camps</v>
          </cell>
        </row>
        <row r="31">
          <cell r="A31">
            <v>12</v>
          </cell>
          <cell r="B31" t="str">
            <v>PTAs/School Functions</v>
          </cell>
        </row>
        <row r="32">
          <cell r="A32">
            <v>13</v>
          </cell>
          <cell r="B32" t="str">
            <v>Capacity Building</v>
          </cell>
        </row>
        <row r="33">
          <cell r="B33" t="str">
            <v>Total</v>
          </cell>
        </row>
        <row r="34">
          <cell r="B34" t="str">
            <v>Grand Total</v>
          </cell>
        </row>
      </sheetData>
      <sheetData sheetId="3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ssa"/>
      <sheetName val="Npegel"/>
      <sheetName val="Kgbv"/>
      <sheetName val="28"/>
    </sheetNames>
    <sheetDataSet>
      <sheetData sheetId="0" refreshError="1"/>
      <sheetData sheetId="1"/>
      <sheetData sheetId="2">
        <row r="1">
          <cell r="A1" t="str">
            <v xml:space="preserve"> District: Ahmedabad -State :Gujarat</v>
          </cell>
        </row>
        <row r="2">
          <cell r="A2" t="str">
            <v>Kasturba Gandhi Balika Vidhyalaya</v>
          </cell>
        </row>
        <row r="3">
          <cell r="A3" t="str">
            <v>2008-09</v>
          </cell>
        </row>
        <row r="5">
          <cell r="A5" t="str">
            <v>Sr.No.</v>
          </cell>
          <cell r="B5" t="str">
            <v>Item of Expenditure</v>
          </cell>
        </row>
        <row r="8">
          <cell r="B8" t="str">
            <v>Non-Recurring</v>
          </cell>
        </row>
        <row r="9">
          <cell r="A9">
            <v>1</v>
          </cell>
          <cell r="B9" t="str">
            <v>Building, Boundary Wall, Boring, Handpump, Electricity</v>
          </cell>
        </row>
        <row r="10">
          <cell r="A10">
            <v>2</v>
          </cell>
          <cell r="B10" t="str">
            <v>Furniture /Eqipment incliding kitchen equipment</v>
          </cell>
        </row>
        <row r="11">
          <cell r="A11">
            <v>3</v>
          </cell>
          <cell r="B11" t="str">
            <v>Teaching learining material and eqipment including library books</v>
          </cell>
        </row>
        <row r="12">
          <cell r="A12">
            <v>4</v>
          </cell>
          <cell r="B12" t="str">
            <v>Bedding</v>
          </cell>
        </row>
        <row r="13">
          <cell r="B13" t="str">
            <v>Total</v>
          </cell>
        </row>
        <row r="14">
          <cell r="B14" t="str">
            <v>Recurring Costs per annum</v>
          </cell>
        </row>
        <row r="15">
          <cell r="A15">
            <v>1</v>
          </cell>
          <cell r="B15" t="str">
            <v>Maintenance per trainee per month @ Rs 750 /-</v>
          </cell>
        </row>
        <row r="16">
          <cell r="A16">
            <v>2</v>
          </cell>
          <cell r="B16" t="str">
            <v>Rent of KGBV -ALS</v>
          </cell>
        </row>
        <row r="17">
          <cell r="A17">
            <v>3</v>
          </cell>
          <cell r="B17" t="str">
            <v>Stipend for trainees per month @ Rs 50 /-</v>
          </cell>
        </row>
        <row r="18">
          <cell r="A18">
            <v>4</v>
          </cell>
          <cell r="B18" t="str">
            <v>Suppl TLM stationary and other  Educational matorial @ Rs 50/- per month</v>
          </cell>
        </row>
        <row r="19">
          <cell r="A19">
            <v>5</v>
          </cell>
          <cell r="B19" t="str">
            <v>Examination Fee</v>
          </cell>
        </row>
        <row r="20">
          <cell r="A20">
            <v>6</v>
          </cell>
          <cell r="B20" t="str">
            <v>Salaries</v>
          </cell>
        </row>
        <row r="21">
          <cell r="B21" t="str">
            <v>(1) warden</v>
          </cell>
        </row>
        <row r="22">
          <cell r="B22" t="str">
            <v>(2) Support staff – (Accoutant / Assistant / Peon / Chokidar / Cook / Kitchan Exp / Catring Exp)</v>
          </cell>
        </row>
        <row r="23">
          <cell r="B23" t="str">
            <v>(3) Part time teachers</v>
          </cell>
        </row>
        <row r="24">
          <cell r="B24" t="str">
            <v>(4) Full time teachers</v>
          </cell>
        </row>
        <row r="25">
          <cell r="A25">
            <v>7</v>
          </cell>
          <cell r="B25" t="str">
            <v>Vocational training/Specific skill training</v>
          </cell>
        </row>
        <row r="26">
          <cell r="A26">
            <v>8</v>
          </cell>
          <cell r="B26" t="str">
            <v>Electricity/Water charges</v>
          </cell>
        </row>
        <row r="27">
          <cell r="A27">
            <v>9</v>
          </cell>
          <cell r="B27" t="str">
            <v>Medical care/Contingency@Rs. 750/- per child</v>
          </cell>
        </row>
        <row r="28">
          <cell r="B28" t="str">
            <v>Contingencies @ Rs 2000/- Per month</v>
          </cell>
        </row>
        <row r="29">
          <cell r="A29">
            <v>10</v>
          </cell>
          <cell r="B29" t="str">
            <v>Miscellnious including maintenance</v>
          </cell>
        </row>
        <row r="30">
          <cell r="A30">
            <v>11</v>
          </cell>
          <cell r="B30" t="str">
            <v>Preparatory camps</v>
          </cell>
        </row>
        <row r="31">
          <cell r="A31">
            <v>12</v>
          </cell>
          <cell r="B31" t="str">
            <v>PTAs/School Functions</v>
          </cell>
        </row>
        <row r="32">
          <cell r="A32">
            <v>13</v>
          </cell>
          <cell r="B32" t="str">
            <v>Capacity Building</v>
          </cell>
        </row>
        <row r="33">
          <cell r="B33" t="str">
            <v>Total</v>
          </cell>
        </row>
        <row r="34">
          <cell r="B34" t="str">
            <v>Grand Total</v>
          </cell>
        </row>
      </sheetData>
      <sheetData sheetId="3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ssa"/>
      <sheetName val="Npegel"/>
      <sheetName val="Kgbv"/>
    </sheetNames>
    <sheetDataSet>
      <sheetData sheetId="0" refreshError="1"/>
      <sheetData sheetId="1"/>
      <sheetData sheetId="2">
        <row r="1">
          <cell r="A1" t="str">
            <v xml:space="preserve"> District: Ahmedabad -State :Gujarat</v>
          </cell>
        </row>
        <row r="2">
          <cell r="A2" t="str">
            <v>Kasturba Gandhi Balika Vidhyalaya</v>
          </cell>
        </row>
        <row r="3">
          <cell r="A3" t="str">
            <v>2008-09</v>
          </cell>
        </row>
        <row r="5">
          <cell r="A5" t="str">
            <v>Sr.No.</v>
          </cell>
          <cell r="B5" t="str">
            <v>Item of Expenditure</v>
          </cell>
        </row>
        <row r="8">
          <cell r="B8" t="str">
            <v>Non-Recurring</v>
          </cell>
        </row>
        <row r="9">
          <cell r="A9">
            <v>1</v>
          </cell>
          <cell r="B9" t="str">
            <v>Building, Boundary Wall, Boring, Handpump, Electricity</v>
          </cell>
        </row>
        <row r="10">
          <cell r="A10">
            <v>2</v>
          </cell>
          <cell r="B10" t="str">
            <v>Furniture /Eqipment incliding kitchen equipment</v>
          </cell>
        </row>
        <row r="11">
          <cell r="A11">
            <v>3</v>
          </cell>
          <cell r="B11" t="str">
            <v>Teaching learining material and eqipment including library books</v>
          </cell>
        </row>
        <row r="12">
          <cell r="A12">
            <v>4</v>
          </cell>
          <cell r="B12" t="str">
            <v>Bedding</v>
          </cell>
        </row>
        <row r="13">
          <cell r="B13" t="str">
            <v>Total</v>
          </cell>
        </row>
        <row r="14">
          <cell r="B14" t="str">
            <v>Recurring Costs per annum</v>
          </cell>
        </row>
        <row r="15">
          <cell r="A15">
            <v>1</v>
          </cell>
          <cell r="B15" t="str">
            <v>Maintenance per trainee per month @ Rs 750 /-</v>
          </cell>
        </row>
        <row r="16">
          <cell r="A16">
            <v>2</v>
          </cell>
          <cell r="B16" t="str">
            <v>Rent of KGBV -ALS</v>
          </cell>
        </row>
        <row r="17">
          <cell r="A17">
            <v>3</v>
          </cell>
          <cell r="B17" t="str">
            <v>Stipend for trainees per month @ Rs 50 /-</v>
          </cell>
        </row>
        <row r="18">
          <cell r="A18">
            <v>4</v>
          </cell>
          <cell r="B18" t="str">
            <v>Suppl TLM stationary and other  Educational matorial @ Rs 50/- per month</v>
          </cell>
        </row>
        <row r="19">
          <cell r="A19">
            <v>5</v>
          </cell>
          <cell r="B19" t="str">
            <v>Examination Fee</v>
          </cell>
        </row>
        <row r="20">
          <cell r="A20">
            <v>6</v>
          </cell>
          <cell r="B20" t="str">
            <v>Salaries</v>
          </cell>
        </row>
        <row r="21">
          <cell r="B21" t="str">
            <v>(1) warden</v>
          </cell>
        </row>
        <row r="22">
          <cell r="B22" t="str">
            <v>(2) Support staff – (Accoutant / Assistant / Peon / Chokidar / Cook / Kitchan Exp / Catring Exp)</v>
          </cell>
        </row>
        <row r="23">
          <cell r="B23" t="str">
            <v>(3) Part time teachers</v>
          </cell>
        </row>
        <row r="24">
          <cell r="B24" t="str">
            <v>(4) Full time teachers</v>
          </cell>
        </row>
        <row r="25">
          <cell r="A25">
            <v>7</v>
          </cell>
          <cell r="B25" t="str">
            <v>Vocational training/Specific skill training</v>
          </cell>
        </row>
        <row r="26">
          <cell r="A26">
            <v>8</v>
          </cell>
          <cell r="B26" t="str">
            <v>Electricity/Water charges</v>
          </cell>
        </row>
        <row r="27">
          <cell r="A27">
            <v>9</v>
          </cell>
          <cell r="B27" t="str">
            <v>Medical care/Contingency@Rs. 750/- per child</v>
          </cell>
        </row>
        <row r="28">
          <cell r="B28" t="str">
            <v>Contingencies @ Rs 2000/- Per month</v>
          </cell>
        </row>
        <row r="29">
          <cell r="A29">
            <v>10</v>
          </cell>
          <cell r="B29" t="str">
            <v>Miscellnious including maintenance</v>
          </cell>
        </row>
        <row r="30">
          <cell r="A30">
            <v>11</v>
          </cell>
          <cell r="B30" t="str">
            <v>Preparatory camps</v>
          </cell>
        </row>
        <row r="31">
          <cell r="A31">
            <v>12</v>
          </cell>
          <cell r="B31" t="str">
            <v>PTAs/School Functions</v>
          </cell>
        </row>
        <row r="32">
          <cell r="A32">
            <v>13</v>
          </cell>
          <cell r="B32" t="str">
            <v>Capacity Building</v>
          </cell>
        </row>
        <row r="33">
          <cell r="B33" t="str">
            <v>Total</v>
          </cell>
        </row>
        <row r="34">
          <cell r="B34" t="str">
            <v>Grand Total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ssa"/>
      <sheetName val="Npegel"/>
      <sheetName val="Kgbv"/>
    </sheetNames>
    <sheetDataSet>
      <sheetData sheetId="0" refreshError="1"/>
      <sheetData sheetId="1"/>
      <sheetData sheetId="2">
        <row r="1">
          <cell r="A1" t="str">
            <v xml:space="preserve"> District: Ahmedabad -State :Gujarat</v>
          </cell>
        </row>
        <row r="2">
          <cell r="A2" t="str">
            <v>Kasturba Gandhi Balika Vidhyalaya</v>
          </cell>
        </row>
        <row r="3">
          <cell r="A3" t="str">
            <v>2008-09</v>
          </cell>
        </row>
        <row r="5">
          <cell r="A5" t="str">
            <v>Sr.No.</v>
          </cell>
          <cell r="B5" t="str">
            <v>Item of Expenditure</v>
          </cell>
        </row>
        <row r="8">
          <cell r="B8" t="str">
            <v>Non-Recurring</v>
          </cell>
        </row>
        <row r="9">
          <cell r="A9">
            <v>1</v>
          </cell>
          <cell r="B9" t="str">
            <v>Building, Boundary Wall, Boring, Handpump, Electricity</v>
          </cell>
        </row>
        <row r="10">
          <cell r="A10">
            <v>2</v>
          </cell>
          <cell r="B10" t="str">
            <v>Furniture /Eqipment incliding kitchen equipment</v>
          </cell>
        </row>
        <row r="11">
          <cell r="A11">
            <v>3</v>
          </cell>
          <cell r="B11" t="str">
            <v>Teaching learining material and eqipment including library books</v>
          </cell>
        </row>
        <row r="12">
          <cell r="A12">
            <v>4</v>
          </cell>
          <cell r="B12" t="str">
            <v>Bedding</v>
          </cell>
        </row>
        <row r="13">
          <cell r="B13" t="str">
            <v>Total</v>
          </cell>
        </row>
        <row r="14">
          <cell r="B14" t="str">
            <v>Recurring Costs per annum</v>
          </cell>
        </row>
        <row r="15">
          <cell r="A15">
            <v>1</v>
          </cell>
          <cell r="B15" t="str">
            <v>Maintenance per trainee per month @ Rs 750 /-</v>
          </cell>
        </row>
        <row r="16">
          <cell r="A16">
            <v>2</v>
          </cell>
          <cell r="B16" t="str">
            <v>Rent of KGBV -ALS</v>
          </cell>
        </row>
        <row r="17">
          <cell r="A17">
            <v>3</v>
          </cell>
          <cell r="B17" t="str">
            <v>Stipend for trainees per month @ Rs 50 /-</v>
          </cell>
        </row>
        <row r="18">
          <cell r="A18">
            <v>4</v>
          </cell>
          <cell r="B18" t="str">
            <v>Suppl TLM stationary and other  Educational matorial @ Rs 50/- per month</v>
          </cell>
        </row>
        <row r="19">
          <cell r="A19">
            <v>5</v>
          </cell>
          <cell r="B19" t="str">
            <v>Examination Fee</v>
          </cell>
        </row>
        <row r="20">
          <cell r="A20">
            <v>6</v>
          </cell>
          <cell r="B20" t="str">
            <v>Salaries</v>
          </cell>
        </row>
        <row r="21">
          <cell r="B21" t="str">
            <v>(1) warden</v>
          </cell>
        </row>
        <row r="22">
          <cell r="B22" t="str">
            <v>(2) Support staff – (Accoutant / Assistant / Peon / Chokidar / Cook / Kitchan Exp / Catring Exp)</v>
          </cell>
        </row>
        <row r="23">
          <cell r="B23" t="str">
            <v>(3) Part time teachers</v>
          </cell>
        </row>
        <row r="24">
          <cell r="B24" t="str">
            <v>(4) Full time teachers</v>
          </cell>
        </row>
        <row r="25">
          <cell r="A25">
            <v>7</v>
          </cell>
          <cell r="B25" t="str">
            <v>Vocational training/Specific skill training</v>
          </cell>
        </row>
        <row r="26">
          <cell r="A26">
            <v>8</v>
          </cell>
          <cell r="B26" t="str">
            <v>Electricity/Water charges</v>
          </cell>
        </row>
        <row r="27">
          <cell r="A27">
            <v>9</v>
          </cell>
          <cell r="B27" t="str">
            <v>Medical care/Contingency@Rs. 750/- per child</v>
          </cell>
        </row>
        <row r="28">
          <cell r="B28" t="str">
            <v>Contingencies @ Rs 2000/- Per month</v>
          </cell>
        </row>
        <row r="29">
          <cell r="A29">
            <v>10</v>
          </cell>
          <cell r="B29" t="str">
            <v>Miscellnious including maintenance</v>
          </cell>
        </row>
        <row r="30">
          <cell r="A30">
            <v>11</v>
          </cell>
          <cell r="B30" t="str">
            <v>Preparatory camps</v>
          </cell>
        </row>
        <row r="31">
          <cell r="A31">
            <v>12</v>
          </cell>
          <cell r="B31" t="str">
            <v>PTAs/School Functions</v>
          </cell>
        </row>
        <row r="32">
          <cell r="A32">
            <v>13</v>
          </cell>
          <cell r="B32" t="str">
            <v>Capacity Building</v>
          </cell>
        </row>
        <row r="33">
          <cell r="B33" t="str">
            <v>Total</v>
          </cell>
        </row>
        <row r="34">
          <cell r="B34" t="str">
            <v>Grand Total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ntrol" Target="../activeX/activeX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G392"/>
  <sheetViews>
    <sheetView showZeros="0" zoomScale="70" zoomScaleNormal="70" zoomScaleSheetLayoutView="100" workbookViewId="0">
      <pane xSplit="2" ySplit="4" topLeftCell="T324" activePane="bottomRight" state="frozen"/>
      <selection activeCell="J2" sqref="J2:O2"/>
      <selection pane="topRight" activeCell="J2" sqref="J2:O2"/>
      <selection pane="bottomLeft" activeCell="J2" sqref="J2:O2"/>
      <selection pane="bottomRight" activeCell="V330" sqref="V330"/>
    </sheetView>
  </sheetViews>
  <sheetFormatPr defaultColWidth="9.140625" defaultRowHeight="15.75"/>
  <cols>
    <col min="1" max="1" width="9.42578125" style="13" bestFit="1" customWidth="1"/>
    <col min="2" max="2" width="42.42578125" style="10" customWidth="1"/>
    <col min="3" max="3" width="9.140625" style="10" hidden="1" customWidth="1"/>
    <col min="4" max="4" width="9.140625" style="11" hidden="1" customWidth="1"/>
    <col min="5" max="5" width="9.140625" style="10" hidden="1" customWidth="1"/>
    <col min="6" max="6" width="9.140625" style="11" hidden="1" customWidth="1"/>
    <col min="7" max="7" width="15.5703125" style="104" hidden="1" customWidth="1"/>
    <col min="8" max="8" width="10.5703125" style="10" hidden="1" customWidth="1"/>
    <col min="9" max="9" width="11" style="11" hidden="1" customWidth="1"/>
    <col min="10" max="10" width="10.42578125" style="196" customWidth="1"/>
    <col min="11" max="11" width="8.85546875" style="11" bestFit="1" customWidth="1"/>
    <col min="12" max="12" width="5.7109375" style="196" bestFit="1" customWidth="1"/>
    <col min="13" max="13" width="8.42578125" style="11" bestFit="1" customWidth="1"/>
    <col min="14" max="15" width="13.5703125" style="11" bestFit="1" customWidth="1"/>
    <col min="16" max="16" width="8.28515625" style="196" bestFit="1" customWidth="1"/>
    <col min="17" max="17" width="8.42578125" style="11" bestFit="1" customWidth="1"/>
    <col min="18" max="18" width="9.140625" style="196"/>
    <col min="19" max="19" width="7.5703125" style="11" bestFit="1" customWidth="1"/>
    <col min="20" max="20" width="10.28515625" style="127" bestFit="1" customWidth="1"/>
    <col min="21" max="21" width="8.28515625" style="196" bestFit="1" customWidth="1"/>
    <col min="22" max="22" width="9.28515625" style="11" bestFit="1" customWidth="1"/>
    <col min="23" max="23" width="8.28515625" style="196" bestFit="1" customWidth="1"/>
    <col min="24" max="24" width="9.28515625" style="11" bestFit="1" customWidth="1"/>
    <col min="25" max="25" width="9.140625" style="10"/>
    <col min="26" max="26" width="13" style="11" customWidth="1"/>
    <col min="27" max="27" width="19" style="10" bestFit="1" customWidth="1"/>
    <col min="28" max="28" width="14.28515625" style="10" customWidth="1"/>
    <col min="29" max="29" width="16.5703125" style="11" customWidth="1"/>
    <col min="30" max="30" width="13.85546875" style="10" customWidth="1"/>
    <col min="31" max="31" width="16" style="11" customWidth="1"/>
    <col min="32" max="32" width="20.140625" style="10" customWidth="1"/>
    <col min="33" max="16384" width="9.140625" style="10"/>
  </cols>
  <sheetData>
    <row r="1" spans="1:32" s="27" customFormat="1" ht="25.5" customHeight="1">
      <c r="A1" s="908" t="s">
        <v>0</v>
      </c>
      <c r="B1" s="908" t="s">
        <v>1</v>
      </c>
      <c r="C1" s="904" t="s">
        <v>327</v>
      </c>
      <c r="D1" s="905"/>
      <c r="E1" s="905"/>
      <c r="F1" s="905"/>
      <c r="G1" s="905"/>
      <c r="H1" s="905"/>
      <c r="I1" s="905"/>
      <c r="J1" s="905"/>
      <c r="K1" s="905"/>
      <c r="L1" s="905"/>
      <c r="M1" s="905"/>
      <c r="N1" s="905"/>
      <c r="O1" s="905"/>
      <c r="P1" s="905"/>
      <c r="Q1" s="906"/>
      <c r="R1" s="907" t="s">
        <v>325</v>
      </c>
      <c r="S1" s="908"/>
      <c r="T1" s="908"/>
      <c r="U1" s="908"/>
      <c r="V1" s="908"/>
      <c r="W1" s="908"/>
      <c r="X1" s="908"/>
      <c r="Y1" s="907" t="s">
        <v>326</v>
      </c>
      <c r="Z1" s="908"/>
      <c r="AA1" s="908"/>
      <c r="AB1" s="908"/>
      <c r="AC1" s="908"/>
      <c r="AD1" s="908"/>
      <c r="AE1" s="908"/>
      <c r="AF1" s="908" t="s">
        <v>185</v>
      </c>
    </row>
    <row r="2" spans="1:32" s="27" customFormat="1" ht="69" customHeight="1">
      <c r="A2" s="908"/>
      <c r="B2" s="908"/>
      <c r="C2" s="909" t="s">
        <v>3</v>
      </c>
      <c r="D2" s="908"/>
      <c r="E2" s="908" t="s">
        <v>261</v>
      </c>
      <c r="F2" s="908"/>
      <c r="G2" s="908" t="s">
        <v>4</v>
      </c>
      <c r="H2" s="908"/>
      <c r="I2" s="908"/>
      <c r="J2" s="909" t="s">
        <v>680</v>
      </c>
      <c r="K2" s="908"/>
      <c r="L2" s="913" t="s">
        <v>681</v>
      </c>
      <c r="M2" s="914"/>
      <c r="N2" s="914"/>
      <c r="O2" s="915"/>
      <c r="P2" s="916" t="s">
        <v>2</v>
      </c>
      <c r="Q2" s="916"/>
      <c r="R2" s="909" t="s">
        <v>3</v>
      </c>
      <c r="S2" s="908"/>
      <c r="T2" s="908" t="s">
        <v>4</v>
      </c>
      <c r="U2" s="908"/>
      <c r="V2" s="908"/>
      <c r="W2" s="909" t="s">
        <v>5</v>
      </c>
      <c r="X2" s="908"/>
      <c r="Y2" s="909" t="s">
        <v>3</v>
      </c>
      <c r="Z2" s="908"/>
      <c r="AA2" s="908" t="s">
        <v>4</v>
      </c>
      <c r="AB2" s="908"/>
      <c r="AC2" s="908"/>
      <c r="AD2" s="909" t="s">
        <v>5</v>
      </c>
      <c r="AE2" s="908"/>
      <c r="AF2" s="908"/>
    </row>
    <row r="3" spans="1:32" s="27" customFormat="1">
      <c r="A3" s="908"/>
      <c r="B3" s="908"/>
      <c r="C3" s="74" t="s">
        <v>6</v>
      </c>
      <c r="D3" s="331" t="s">
        <v>7</v>
      </c>
      <c r="E3" s="74" t="s">
        <v>6</v>
      </c>
      <c r="F3" s="331" t="s">
        <v>7</v>
      </c>
      <c r="G3" s="330" t="s">
        <v>10</v>
      </c>
      <c r="H3" s="74" t="s">
        <v>6</v>
      </c>
      <c r="I3" s="331" t="s">
        <v>7</v>
      </c>
      <c r="J3" s="74" t="s">
        <v>6</v>
      </c>
      <c r="K3" s="331" t="s">
        <v>7</v>
      </c>
      <c r="L3" s="74" t="s">
        <v>6</v>
      </c>
      <c r="M3" s="331" t="s">
        <v>7</v>
      </c>
      <c r="N3" s="331" t="s">
        <v>8</v>
      </c>
      <c r="O3" s="331" t="s">
        <v>9</v>
      </c>
      <c r="P3" s="74" t="s">
        <v>6</v>
      </c>
      <c r="Q3" s="331" t="s">
        <v>7</v>
      </c>
      <c r="R3" s="74" t="s">
        <v>6</v>
      </c>
      <c r="S3" s="331" t="s">
        <v>7</v>
      </c>
      <c r="T3" s="190" t="s">
        <v>10</v>
      </c>
      <c r="U3" s="74" t="s">
        <v>6</v>
      </c>
      <c r="V3" s="331" t="s">
        <v>7</v>
      </c>
      <c r="W3" s="74" t="s">
        <v>6</v>
      </c>
      <c r="X3" s="331" t="s">
        <v>7</v>
      </c>
      <c r="Y3" s="74" t="s">
        <v>6</v>
      </c>
      <c r="Z3" s="331" t="s">
        <v>7</v>
      </c>
      <c r="AA3" s="330" t="s">
        <v>10</v>
      </c>
      <c r="AB3" s="74" t="s">
        <v>6</v>
      </c>
      <c r="AC3" s="331" t="s">
        <v>7</v>
      </c>
      <c r="AD3" s="74" t="s">
        <v>6</v>
      </c>
      <c r="AE3" s="331" t="s">
        <v>7</v>
      </c>
      <c r="AF3" s="908"/>
    </row>
    <row r="4" spans="1:32" s="27" customFormat="1">
      <c r="A4" s="331" t="s">
        <v>11</v>
      </c>
      <c r="B4" s="9" t="s">
        <v>12</v>
      </c>
      <c r="C4" s="329"/>
      <c r="D4" s="331"/>
      <c r="E4" s="329"/>
      <c r="F4" s="331"/>
      <c r="G4" s="330"/>
      <c r="H4" s="329"/>
      <c r="I4" s="331"/>
      <c r="J4" s="74"/>
      <c r="K4" s="331"/>
      <c r="L4" s="74"/>
      <c r="M4" s="331"/>
      <c r="N4" s="331"/>
      <c r="O4" s="331"/>
      <c r="P4" s="74"/>
      <c r="Q4" s="331"/>
      <c r="R4" s="74"/>
      <c r="S4" s="331"/>
      <c r="T4" s="124"/>
      <c r="U4" s="74"/>
      <c r="V4" s="331"/>
      <c r="W4" s="74"/>
      <c r="X4" s="331"/>
      <c r="Y4" s="74"/>
      <c r="Z4" s="390"/>
      <c r="AA4" s="124"/>
      <c r="AB4" s="74"/>
      <c r="AC4" s="390"/>
      <c r="AD4" s="74"/>
      <c r="AE4" s="390"/>
      <c r="AF4" s="329"/>
    </row>
    <row r="5" spans="1:32" s="27" customFormat="1">
      <c r="A5" s="331"/>
      <c r="B5" s="9" t="s">
        <v>13</v>
      </c>
      <c r="C5" s="329"/>
      <c r="D5" s="331"/>
      <c r="E5" s="329"/>
      <c r="F5" s="331"/>
      <c r="G5" s="330"/>
      <c r="H5" s="329"/>
      <c r="I5" s="331"/>
      <c r="J5" s="74"/>
      <c r="K5" s="331"/>
      <c r="L5" s="74"/>
      <c r="M5" s="331"/>
      <c r="N5" s="331"/>
      <c r="O5" s="331"/>
      <c r="P5" s="74"/>
      <c r="Q5" s="331"/>
      <c r="R5" s="74"/>
      <c r="S5" s="331"/>
      <c r="T5" s="124"/>
      <c r="U5" s="74"/>
      <c r="V5" s="331"/>
      <c r="W5" s="74"/>
      <c r="X5" s="331"/>
      <c r="Y5" s="74"/>
      <c r="Z5" s="390"/>
      <c r="AA5" s="124"/>
      <c r="AB5" s="74"/>
      <c r="AC5" s="390"/>
      <c r="AD5" s="74"/>
      <c r="AE5" s="390"/>
      <c r="AF5" s="329"/>
    </row>
    <row r="6" spans="1:32" s="1" customFormat="1" ht="20.25" customHeight="1">
      <c r="A6" s="5">
        <v>1</v>
      </c>
      <c r="B6" s="9" t="s">
        <v>14</v>
      </c>
      <c r="C6" s="82"/>
      <c r="D6" s="61"/>
      <c r="E6" s="82"/>
      <c r="F6" s="61"/>
      <c r="G6" s="101"/>
      <c r="H6" s="82"/>
      <c r="I6" s="61"/>
      <c r="J6" s="60"/>
      <c r="K6" s="61"/>
      <c r="L6" s="60"/>
      <c r="M6" s="61"/>
      <c r="N6" s="61"/>
      <c r="O6" s="61"/>
      <c r="P6" s="60"/>
      <c r="Q6" s="61"/>
      <c r="R6" s="60"/>
      <c r="S6" s="61"/>
      <c r="T6" s="125"/>
      <c r="U6" s="60"/>
      <c r="V6" s="61"/>
      <c r="W6" s="60"/>
      <c r="X6" s="61"/>
      <c r="Y6" s="60"/>
      <c r="Z6" s="61"/>
      <c r="AA6" s="125"/>
      <c r="AB6" s="60"/>
      <c r="AC6" s="61"/>
      <c r="AD6" s="60"/>
      <c r="AE6" s="61"/>
      <c r="AF6" s="82"/>
    </row>
    <row r="7" spans="1:32" s="1" customFormat="1">
      <c r="A7" s="5">
        <v>1.01</v>
      </c>
      <c r="B7" s="2" t="s">
        <v>15</v>
      </c>
      <c r="C7" s="82"/>
      <c r="D7" s="61"/>
      <c r="E7" s="82"/>
      <c r="F7" s="61"/>
      <c r="G7" s="101"/>
      <c r="H7" s="82"/>
      <c r="I7" s="61"/>
      <c r="J7" s="60">
        <f t="shared" ref="J7:K20" si="0">H7+E7+C7</f>
        <v>0</v>
      </c>
      <c r="K7" s="61">
        <f t="shared" si="0"/>
        <v>0</v>
      </c>
      <c r="L7" s="60"/>
      <c r="M7" s="61"/>
      <c r="N7" s="61"/>
      <c r="O7" s="61"/>
      <c r="P7" s="60"/>
      <c r="Q7" s="61"/>
      <c r="R7" s="60"/>
      <c r="S7" s="61"/>
      <c r="T7" s="125"/>
      <c r="U7" s="60"/>
      <c r="V7" s="61"/>
      <c r="W7" s="60"/>
      <c r="X7" s="61"/>
      <c r="Y7" s="60"/>
      <c r="Z7" s="61"/>
      <c r="AA7" s="125"/>
      <c r="AB7" s="60"/>
      <c r="AC7" s="61"/>
      <c r="AD7" s="60"/>
      <c r="AE7" s="61"/>
      <c r="AF7" s="82"/>
    </row>
    <row r="8" spans="1:32" s="1" customFormat="1">
      <c r="A8" s="5">
        <v>1.02</v>
      </c>
      <c r="B8" s="2" t="s">
        <v>16</v>
      </c>
      <c r="C8" s="82"/>
      <c r="D8" s="61"/>
      <c r="E8" s="82"/>
      <c r="F8" s="61"/>
      <c r="G8" s="101"/>
      <c r="H8" s="82">
        <v>0</v>
      </c>
      <c r="I8" s="61"/>
      <c r="J8" s="60">
        <f t="shared" si="0"/>
        <v>0</v>
      </c>
      <c r="K8" s="61">
        <f t="shared" si="0"/>
        <v>0</v>
      </c>
      <c r="L8" s="60"/>
      <c r="M8" s="61"/>
      <c r="N8" s="61" t="e">
        <f>L8/H8%</f>
        <v>#DIV/0!</v>
      </c>
      <c r="O8" s="61"/>
      <c r="P8" s="60"/>
      <c r="Q8" s="61"/>
      <c r="R8" s="60"/>
      <c r="S8" s="61"/>
      <c r="T8" s="125"/>
      <c r="U8" s="60"/>
      <c r="V8" s="61"/>
      <c r="W8" s="60"/>
      <c r="X8" s="61"/>
      <c r="Y8" s="60"/>
      <c r="Z8" s="61"/>
      <c r="AA8" s="125"/>
      <c r="AB8" s="60"/>
      <c r="AC8" s="61"/>
      <c r="AD8" s="60"/>
      <c r="AE8" s="61"/>
      <c r="AF8" s="82"/>
    </row>
    <row r="9" spans="1:32" s="1" customFormat="1">
      <c r="A9" s="5">
        <v>1.03</v>
      </c>
      <c r="B9" s="2" t="s">
        <v>210</v>
      </c>
      <c r="C9" s="82"/>
      <c r="D9" s="61"/>
      <c r="E9" s="82"/>
      <c r="F9" s="61"/>
      <c r="G9" s="101"/>
      <c r="H9" s="82"/>
      <c r="I9" s="61"/>
      <c r="J9" s="60">
        <f t="shared" si="0"/>
        <v>0</v>
      </c>
      <c r="K9" s="61">
        <f t="shared" si="0"/>
        <v>0</v>
      </c>
      <c r="L9" s="60"/>
      <c r="M9" s="61"/>
      <c r="N9" s="61"/>
      <c r="O9" s="61"/>
      <c r="P9" s="60"/>
      <c r="Q9" s="61"/>
      <c r="R9" s="60"/>
      <c r="S9" s="61"/>
      <c r="T9" s="125"/>
      <c r="U9" s="60"/>
      <c r="V9" s="61"/>
      <c r="W9" s="60"/>
      <c r="X9" s="61"/>
      <c r="Y9" s="60"/>
      <c r="Z9" s="61"/>
      <c r="AA9" s="125"/>
      <c r="AB9" s="60"/>
      <c r="AC9" s="61"/>
      <c r="AD9" s="60"/>
      <c r="AE9" s="61"/>
      <c r="AF9" s="82"/>
    </row>
    <row r="10" spans="1:32" s="1" customFormat="1" ht="35.25" customHeight="1">
      <c r="A10" s="5">
        <v>1.04</v>
      </c>
      <c r="B10" s="82" t="s">
        <v>17</v>
      </c>
      <c r="C10" s="82"/>
      <c r="D10" s="61"/>
      <c r="E10" s="82"/>
      <c r="F10" s="61"/>
      <c r="G10" s="101"/>
      <c r="H10" s="82"/>
      <c r="I10" s="61"/>
      <c r="J10" s="60">
        <f t="shared" si="0"/>
        <v>0</v>
      </c>
      <c r="K10" s="61">
        <f t="shared" si="0"/>
        <v>0</v>
      </c>
      <c r="L10" s="60"/>
      <c r="M10" s="61"/>
      <c r="N10" s="61"/>
      <c r="O10" s="61"/>
      <c r="P10" s="60"/>
      <c r="Q10" s="61"/>
      <c r="R10" s="60"/>
      <c r="S10" s="61"/>
      <c r="T10" s="125"/>
      <c r="U10" s="60"/>
      <c r="V10" s="61"/>
      <c r="W10" s="60"/>
      <c r="X10" s="61"/>
      <c r="Y10" s="60"/>
      <c r="Z10" s="61"/>
      <c r="AA10" s="125"/>
      <c r="AB10" s="60"/>
      <c r="AC10" s="61"/>
      <c r="AD10" s="60"/>
      <c r="AE10" s="61"/>
      <c r="AF10" s="82"/>
    </row>
    <row r="11" spans="1:32" s="1" customFormat="1">
      <c r="A11" s="5">
        <v>1.05</v>
      </c>
      <c r="B11" s="82" t="s">
        <v>18</v>
      </c>
      <c r="C11" s="82"/>
      <c r="D11" s="61"/>
      <c r="E11" s="82"/>
      <c r="F11" s="61"/>
      <c r="G11" s="101"/>
      <c r="H11" s="82"/>
      <c r="I11" s="61"/>
      <c r="J11" s="60">
        <f t="shared" si="0"/>
        <v>0</v>
      </c>
      <c r="K11" s="61">
        <f t="shared" si="0"/>
        <v>0</v>
      </c>
      <c r="L11" s="60"/>
      <c r="M11" s="61"/>
      <c r="N11" s="61"/>
      <c r="O11" s="61"/>
      <c r="P11" s="60"/>
      <c r="Q11" s="61"/>
      <c r="R11" s="60"/>
      <c r="S11" s="61"/>
      <c r="T11" s="125"/>
      <c r="U11" s="60"/>
      <c r="V11" s="61"/>
      <c r="W11" s="60"/>
      <c r="X11" s="61"/>
      <c r="Y11" s="60"/>
      <c r="Z11" s="61"/>
      <c r="AA11" s="125"/>
      <c r="AB11" s="60"/>
      <c r="AC11" s="61"/>
      <c r="AD11" s="60"/>
      <c r="AE11" s="61"/>
      <c r="AF11" s="82"/>
    </row>
    <row r="12" spans="1:32" s="1" customFormat="1">
      <c r="A12" s="5">
        <v>1.06</v>
      </c>
      <c r="B12" s="3" t="s">
        <v>19</v>
      </c>
      <c r="C12" s="82"/>
      <c r="D12" s="61"/>
      <c r="E12" s="82"/>
      <c r="F12" s="61"/>
      <c r="G12" s="101"/>
      <c r="H12" s="82"/>
      <c r="I12" s="61"/>
      <c r="J12" s="60">
        <f t="shared" si="0"/>
        <v>0</v>
      </c>
      <c r="K12" s="61">
        <f t="shared" si="0"/>
        <v>0</v>
      </c>
      <c r="L12" s="60"/>
      <c r="M12" s="61"/>
      <c r="N12" s="61"/>
      <c r="O12" s="61"/>
      <c r="P12" s="60"/>
      <c r="Q12" s="61"/>
      <c r="R12" s="60"/>
      <c r="S12" s="61"/>
      <c r="T12" s="125"/>
      <c r="U12" s="60"/>
      <c r="V12" s="61"/>
      <c r="W12" s="60"/>
      <c r="X12" s="61"/>
      <c r="Y12" s="60"/>
      <c r="Z12" s="61"/>
      <c r="AA12" s="125"/>
      <c r="AB12" s="60"/>
      <c r="AC12" s="61"/>
      <c r="AD12" s="60"/>
      <c r="AE12" s="61"/>
      <c r="AF12" s="82"/>
    </row>
    <row r="13" spans="1:32" s="1" customFormat="1" ht="32.25" customHeight="1">
      <c r="A13" s="5">
        <v>1.07</v>
      </c>
      <c r="B13" s="3" t="s">
        <v>20</v>
      </c>
      <c r="C13" s="82"/>
      <c r="D13" s="61"/>
      <c r="E13" s="82"/>
      <c r="F13" s="61"/>
      <c r="G13" s="101"/>
      <c r="H13" s="82"/>
      <c r="I13" s="61"/>
      <c r="J13" s="60">
        <f t="shared" si="0"/>
        <v>0</v>
      </c>
      <c r="K13" s="61">
        <f t="shared" si="0"/>
        <v>0</v>
      </c>
      <c r="L13" s="60"/>
      <c r="M13" s="61"/>
      <c r="N13" s="61"/>
      <c r="O13" s="61"/>
      <c r="P13" s="60"/>
      <c r="Q13" s="61"/>
      <c r="R13" s="60"/>
      <c r="S13" s="61"/>
      <c r="T13" s="125"/>
      <c r="U13" s="60"/>
      <c r="V13" s="61"/>
      <c r="W13" s="60"/>
      <c r="X13" s="61"/>
      <c r="Y13" s="60"/>
      <c r="Z13" s="61"/>
      <c r="AA13" s="125"/>
      <c r="AB13" s="60"/>
      <c r="AC13" s="61"/>
      <c r="AD13" s="60"/>
      <c r="AE13" s="61"/>
      <c r="AF13" s="82"/>
    </row>
    <row r="14" spans="1:32" s="4" customFormat="1" ht="35.25" customHeight="1">
      <c r="A14" s="331">
        <v>2</v>
      </c>
      <c r="B14" s="342" t="s">
        <v>152</v>
      </c>
      <c r="C14" s="12"/>
      <c r="D14" s="63"/>
      <c r="E14" s="12"/>
      <c r="F14" s="63"/>
      <c r="G14" s="102"/>
      <c r="H14" s="12"/>
      <c r="I14" s="63"/>
      <c r="J14" s="62">
        <f t="shared" si="0"/>
        <v>0</v>
      </c>
      <c r="K14" s="63">
        <f t="shared" si="0"/>
        <v>0</v>
      </c>
      <c r="L14" s="62"/>
      <c r="M14" s="63"/>
      <c r="N14" s="61"/>
      <c r="O14" s="63"/>
      <c r="P14" s="62"/>
      <c r="Q14" s="63"/>
      <c r="R14" s="62"/>
      <c r="S14" s="63"/>
      <c r="T14" s="126"/>
      <c r="U14" s="62"/>
      <c r="V14" s="63"/>
      <c r="W14" s="62"/>
      <c r="X14" s="63"/>
      <c r="Y14" s="62"/>
      <c r="Z14" s="63"/>
      <c r="AA14" s="126"/>
      <c r="AB14" s="62"/>
      <c r="AC14" s="63"/>
      <c r="AD14" s="62"/>
      <c r="AE14" s="63"/>
      <c r="AF14" s="12"/>
    </row>
    <row r="15" spans="1:32" s="1" customFormat="1">
      <c r="A15" s="5"/>
      <c r="B15" s="3" t="s">
        <v>211</v>
      </c>
      <c r="C15" s="82"/>
      <c r="D15" s="61"/>
      <c r="E15" s="82"/>
      <c r="F15" s="61"/>
      <c r="G15" s="101"/>
      <c r="H15" s="82"/>
      <c r="I15" s="61"/>
      <c r="J15" s="60">
        <f t="shared" si="0"/>
        <v>0</v>
      </c>
      <c r="K15" s="61">
        <f t="shared" si="0"/>
        <v>0</v>
      </c>
      <c r="L15" s="60"/>
      <c r="M15" s="61"/>
      <c r="N15" s="61"/>
      <c r="O15" s="61"/>
      <c r="P15" s="60"/>
      <c r="Q15" s="61"/>
      <c r="R15" s="60"/>
      <c r="S15" s="61"/>
      <c r="T15" s="125"/>
      <c r="U15" s="60"/>
      <c r="V15" s="61"/>
      <c r="W15" s="60"/>
      <c r="X15" s="61"/>
      <c r="Y15" s="60"/>
      <c r="Z15" s="61"/>
      <c r="AA15" s="125"/>
      <c r="AB15" s="60"/>
      <c r="AC15" s="61"/>
      <c r="AD15" s="60"/>
      <c r="AE15" s="61"/>
      <c r="AF15" s="82"/>
    </row>
    <row r="16" spans="1:32" s="4" customFormat="1" ht="18.75" customHeight="1">
      <c r="A16" s="331"/>
      <c r="B16" s="15" t="s">
        <v>21</v>
      </c>
      <c r="C16" s="12"/>
      <c r="D16" s="63"/>
      <c r="E16" s="12"/>
      <c r="F16" s="63"/>
      <c r="G16" s="102"/>
      <c r="H16" s="12"/>
      <c r="I16" s="63"/>
      <c r="J16" s="62">
        <f t="shared" si="0"/>
        <v>0</v>
      </c>
      <c r="K16" s="63">
        <f t="shared" si="0"/>
        <v>0</v>
      </c>
      <c r="L16" s="62"/>
      <c r="M16" s="63"/>
      <c r="N16" s="61"/>
      <c r="O16" s="63"/>
      <c r="P16" s="62"/>
      <c r="Q16" s="63"/>
      <c r="R16" s="62"/>
      <c r="S16" s="63"/>
      <c r="T16" s="126"/>
      <c r="U16" s="62"/>
      <c r="V16" s="63"/>
      <c r="W16" s="62"/>
      <c r="X16" s="63"/>
      <c r="Y16" s="62"/>
      <c r="Z16" s="63"/>
      <c r="AA16" s="126"/>
      <c r="AB16" s="62"/>
      <c r="AC16" s="63"/>
      <c r="AD16" s="62"/>
      <c r="AE16" s="63"/>
      <c r="AF16" s="12"/>
    </row>
    <row r="17" spans="1:32" s="1" customFormat="1" ht="37.5" customHeight="1">
      <c r="A17" s="5">
        <v>2.0099999999999998</v>
      </c>
      <c r="B17" s="362" t="s">
        <v>22</v>
      </c>
      <c r="C17" s="82"/>
      <c r="D17" s="61"/>
      <c r="E17" s="82"/>
      <c r="F17" s="61"/>
      <c r="G17" s="101">
        <v>2</v>
      </c>
      <c r="H17" s="82"/>
      <c r="I17" s="61">
        <f>H17*G17</f>
        <v>0</v>
      </c>
      <c r="J17" s="60">
        <f t="shared" si="0"/>
        <v>0</v>
      </c>
      <c r="K17" s="61">
        <f t="shared" si="0"/>
        <v>0</v>
      </c>
      <c r="L17" s="60"/>
      <c r="M17" s="61"/>
      <c r="N17" s="61" t="e">
        <f t="shared" ref="N17:N21" si="1">L17/J17%</f>
        <v>#DIV/0!</v>
      </c>
      <c r="O17" s="61" t="e">
        <f t="shared" ref="O17:O18" si="2">M17/I17%</f>
        <v>#DIV/0!</v>
      </c>
      <c r="P17" s="60">
        <f t="shared" ref="P17:Q20" si="3">J17-L17</f>
        <v>0</v>
      </c>
      <c r="Q17" s="61">
        <f t="shared" si="3"/>
        <v>0</v>
      </c>
      <c r="R17" s="60"/>
      <c r="S17" s="61"/>
      <c r="T17" s="125">
        <v>2</v>
      </c>
      <c r="U17" s="60"/>
      <c r="V17" s="61">
        <f>U17*T17</f>
        <v>0</v>
      </c>
      <c r="W17" s="60">
        <f>U17+R17</f>
        <v>0</v>
      </c>
      <c r="X17" s="61">
        <f>V17+S17</f>
        <v>0</v>
      </c>
      <c r="Y17" s="60"/>
      <c r="Z17" s="61"/>
      <c r="AA17" s="125">
        <v>2</v>
      </c>
      <c r="AB17" s="60"/>
      <c r="AC17" s="61">
        <f>AB17*AA17</f>
        <v>0</v>
      </c>
      <c r="AD17" s="60">
        <f>AB17+Y17</f>
        <v>0</v>
      </c>
      <c r="AE17" s="61">
        <f>AC17+Z17</f>
        <v>0</v>
      </c>
      <c r="AF17" s="82"/>
    </row>
    <row r="18" spans="1:32" s="1" customFormat="1" ht="18.75" customHeight="1">
      <c r="A18" s="5">
        <v>2.02</v>
      </c>
      <c r="B18" s="362" t="s">
        <v>23</v>
      </c>
      <c r="C18" s="82"/>
      <c r="D18" s="61"/>
      <c r="E18" s="82"/>
      <c r="F18" s="61"/>
      <c r="G18" s="101">
        <v>3</v>
      </c>
      <c r="H18" s="82"/>
      <c r="I18" s="61">
        <f t="shared" ref="I18:I20" si="4">H18*G18</f>
        <v>0</v>
      </c>
      <c r="J18" s="60">
        <f t="shared" si="0"/>
        <v>0</v>
      </c>
      <c r="K18" s="61">
        <f t="shared" si="0"/>
        <v>0</v>
      </c>
      <c r="L18" s="60"/>
      <c r="M18" s="61"/>
      <c r="N18" s="61" t="e">
        <f t="shared" si="1"/>
        <v>#DIV/0!</v>
      </c>
      <c r="O18" s="61" t="e">
        <f t="shared" si="2"/>
        <v>#DIV/0!</v>
      </c>
      <c r="P18" s="60">
        <f t="shared" si="3"/>
        <v>0</v>
      </c>
      <c r="Q18" s="61">
        <f t="shared" si="3"/>
        <v>0</v>
      </c>
      <c r="R18" s="60"/>
      <c r="S18" s="61"/>
      <c r="T18" s="125">
        <v>3</v>
      </c>
      <c r="U18" s="60"/>
      <c r="V18" s="61">
        <f>U18*T18</f>
        <v>0</v>
      </c>
      <c r="W18" s="60">
        <f t="shared" ref="W18:W20" si="5">U18+R18</f>
        <v>0</v>
      </c>
      <c r="X18" s="61">
        <f>V18+S18</f>
        <v>0</v>
      </c>
      <c r="Y18" s="60"/>
      <c r="Z18" s="61"/>
      <c r="AA18" s="125">
        <v>3</v>
      </c>
      <c r="AB18" s="60"/>
      <c r="AC18" s="61">
        <f>AB18*AA18</f>
        <v>0</v>
      </c>
      <c r="AD18" s="60">
        <f t="shared" ref="AD18:AD20" si="6">AB18+Y18</f>
        <v>0</v>
      </c>
      <c r="AE18" s="61">
        <f>AC18+Z18</f>
        <v>0</v>
      </c>
      <c r="AF18" s="82"/>
    </row>
    <row r="19" spans="1:32" s="1" customFormat="1" ht="19.5" customHeight="1">
      <c r="A19" s="5">
        <v>2.0299999999999998</v>
      </c>
      <c r="B19" s="362" t="s">
        <v>24</v>
      </c>
      <c r="C19" s="82"/>
      <c r="D19" s="61"/>
      <c r="E19" s="82"/>
      <c r="F19" s="61"/>
      <c r="G19" s="101"/>
      <c r="H19" s="82"/>
      <c r="I19" s="61">
        <f t="shared" si="4"/>
        <v>0</v>
      </c>
      <c r="J19" s="60">
        <f t="shared" si="0"/>
        <v>0</v>
      </c>
      <c r="K19" s="61">
        <f t="shared" si="0"/>
        <v>0</v>
      </c>
      <c r="L19" s="60"/>
      <c r="M19" s="61"/>
      <c r="N19" s="61"/>
      <c r="O19" s="61"/>
      <c r="P19" s="60">
        <f t="shared" si="3"/>
        <v>0</v>
      </c>
      <c r="Q19" s="61">
        <f t="shared" si="3"/>
        <v>0</v>
      </c>
      <c r="R19" s="60"/>
      <c r="S19" s="61"/>
      <c r="T19" s="125">
        <f>0.0075*50</f>
        <v>0.375</v>
      </c>
      <c r="U19" s="60"/>
      <c r="V19" s="61"/>
      <c r="W19" s="60">
        <f t="shared" si="5"/>
        <v>0</v>
      </c>
      <c r="X19" s="61">
        <f>V19+S19</f>
        <v>0</v>
      </c>
      <c r="Y19" s="60"/>
      <c r="Z19" s="61"/>
      <c r="AA19" s="125">
        <f>0.0075*50</f>
        <v>0.375</v>
      </c>
      <c r="AB19" s="60"/>
      <c r="AC19" s="61"/>
      <c r="AD19" s="60">
        <f t="shared" si="6"/>
        <v>0</v>
      </c>
      <c r="AE19" s="61">
        <f>AC19+Z19</f>
        <v>0</v>
      </c>
      <c r="AF19" s="691" t="s">
        <v>484</v>
      </c>
    </row>
    <row r="20" spans="1:32" s="1" customFormat="1" ht="20.25" customHeight="1">
      <c r="A20" s="5">
        <v>2.04</v>
      </c>
      <c r="B20" s="362" t="s">
        <v>149</v>
      </c>
      <c r="C20" s="82"/>
      <c r="D20" s="61"/>
      <c r="E20" s="82"/>
      <c r="F20" s="61"/>
      <c r="G20" s="101">
        <v>0.375</v>
      </c>
      <c r="H20" s="82"/>
      <c r="I20" s="61">
        <f t="shared" si="4"/>
        <v>0</v>
      </c>
      <c r="J20" s="60">
        <f t="shared" si="0"/>
        <v>0</v>
      </c>
      <c r="K20" s="61">
        <f t="shared" si="0"/>
        <v>0</v>
      </c>
      <c r="L20" s="60"/>
      <c r="M20" s="61"/>
      <c r="N20" s="61" t="e">
        <f t="shared" si="1"/>
        <v>#DIV/0!</v>
      </c>
      <c r="O20" s="61" t="e">
        <f>M20/K20%</f>
        <v>#DIV/0!</v>
      </c>
      <c r="P20" s="60">
        <f t="shared" si="3"/>
        <v>0</v>
      </c>
      <c r="Q20" s="61">
        <f t="shared" si="3"/>
        <v>0</v>
      </c>
      <c r="R20" s="60"/>
      <c r="S20" s="61"/>
      <c r="T20" s="125">
        <v>0.375</v>
      </c>
      <c r="U20" s="60"/>
      <c r="V20" s="61">
        <f>U20*T20</f>
        <v>0</v>
      </c>
      <c r="W20" s="60">
        <f t="shared" si="5"/>
        <v>0</v>
      </c>
      <c r="X20" s="61">
        <f>V20+S20</f>
        <v>0</v>
      </c>
      <c r="Y20" s="60"/>
      <c r="Z20" s="61"/>
      <c r="AA20" s="125">
        <v>0.375</v>
      </c>
      <c r="AB20" s="60"/>
      <c r="AC20" s="61">
        <f>AB20*AA20</f>
        <v>0</v>
      </c>
      <c r="AD20" s="60">
        <f t="shared" si="6"/>
        <v>0</v>
      </c>
      <c r="AE20" s="61">
        <f>AC20+Z20</f>
        <v>0</v>
      </c>
      <c r="AF20" s="82"/>
    </row>
    <row r="21" spans="1:32" s="144" customFormat="1">
      <c r="A21" s="261"/>
      <c r="B21" s="363" t="s">
        <v>231</v>
      </c>
      <c r="C21" s="289">
        <f t="shared" ref="C21" si="7">SUM(C17:C20)</f>
        <v>0</v>
      </c>
      <c r="D21" s="216">
        <f>SUM(D17:D20)</f>
        <v>0</v>
      </c>
      <c r="E21" s="289">
        <f t="shared" ref="E21" si="8">SUM(E17:E20)</f>
        <v>0</v>
      </c>
      <c r="F21" s="216">
        <f>SUM(F17:F20)</f>
        <v>0</v>
      </c>
      <c r="G21" s="212"/>
      <c r="H21" s="289">
        <f t="shared" ref="H21:M21" si="9">SUM(H17:H20)</f>
        <v>0</v>
      </c>
      <c r="I21" s="216">
        <f>SUM(I17:I20)</f>
        <v>0</v>
      </c>
      <c r="J21" s="289">
        <f t="shared" si="9"/>
        <v>0</v>
      </c>
      <c r="K21" s="216">
        <f>SUM(K17:K20)</f>
        <v>0</v>
      </c>
      <c r="L21" s="289">
        <f t="shared" si="9"/>
        <v>0</v>
      </c>
      <c r="M21" s="216">
        <f t="shared" si="9"/>
        <v>0</v>
      </c>
      <c r="N21" s="213" t="e">
        <f t="shared" si="1"/>
        <v>#DIV/0!</v>
      </c>
      <c r="O21" s="213" t="e">
        <f>M21/K21%</f>
        <v>#DIV/0!</v>
      </c>
      <c r="P21" s="289">
        <f t="shared" ref="P21:S21" si="10">SUM(P17:P20)</f>
        <v>0</v>
      </c>
      <c r="Q21" s="216">
        <f t="shared" si="10"/>
        <v>0</v>
      </c>
      <c r="R21" s="289">
        <f t="shared" si="10"/>
        <v>0</v>
      </c>
      <c r="S21" s="216">
        <f t="shared" si="10"/>
        <v>0</v>
      </c>
      <c r="T21" s="214"/>
      <c r="U21" s="289">
        <f t="shared" ref="U21:W21" si="11">SUM(U17:U20)</f>
        <v>0</v>
      </c>
      <c r="V21" s="216">
        <f t="shared" si="11"/>
        <v>0</v>
      </c>
      <c r="W21" s="289">
        <f t="shared" si="11"/>
        <v>0</v>
      </c>
      <c r="X21" s="216">
        <f>SUM(X17:X20)</f>
        <v>0</v>
      </c>
      <c r="Y21" s="289">
        <f t="shared" ref="Y21:Z21" si="12">SUM(Y17:Y20)</f>
        <v>0</v>
      </c>
      <c r="Z21" s="216">
        <f t="shared" si="12"/>
        <v>0</v>
      </c>
      <c r="AA21" s="214"/>
      <c r="AB21" s="289">
        <f t="shared" ref="AB21:AD21" si="13">SUM(AB17:AB20)</f>
        <v>0</v>
      </c>
      <c r="AC21" s="216">
        <f t="shared" si="13"/>
        <v>0</v>
      </c>
      <c r="AD21" s="289">
        <f t="shared" si="13"/>
        <v>0</v>
      </c>
      <c r="AE21" s="216">
        <f>SUM(AE17:AE20)</f>
        <v>0</v>
      </c>
      <c r="AF21" s="215"/>
    </row>
    <row r="22" spans="1:32" s="4" customFormat="1">
      <c r="A22" s="331"/>
      <c r="B22" s="15" t="s">
        <v>271</v>
      </c>
      <c r="C22" s="12"/>
      <c r="D22" s="63"/>
      <c r="E22" s="12"/>
      <c r="F22" s="63"/>
      <c r="G22" s="102"/>
      <c r="H22" s="12"/>
      <c r="I22" s="63"/>
      <c r="J22" s="62"/>
      <c r="K22" s="63"/>
      <c r="L22" s="62"/>
      <c r="M22" s="63"/>
      <c r="N22" s="63"/>
      <c r="O22" s="61" t="e">
        <f t="shared" ref="O22:O51" si="14">M22/K22%</f>
        <v>#DIV/0!</v>
      </c>
      <c r="P22" s="62"/>
      <c r="Q22" s="63"/>
      <c r="R22" s="62"/>
      <c r="S22" s="63"/>
      <c r="T22" s="126"/>
      <c r="U22" s="62"/>
      <c r="V22" s="63"/>
      <c r="W22" s="62"/>
      <c r="X22" s="63"/>
      <c r="Y22" s="62"/>
      <c r="Z22" s="63"/>
      <c r="AA22" s="126"/>
      <c r="AB22" s="62"/>
      <c r="AC22" s="63"/>
      <c r="AD22" s="62"/>
      <c r="AE22" s="63"/>
      <c r="AF22" s="12"/>
    </row>
    <row r="23" spans="1:32" s="1" customFormat="1">
      <c r="A23" s="5">
        <v>2.0499999999999998</v>
      </c>
      <c r="B23" s="362" t="s">
        <v>205</v>
      </c>
      <c r="C23" s="82"/>
      <c r="D23" s="61"/>
      <c r="E23" s="82"/>
      <c r="F23" s="61"/>
      <c r="G23" s="101">
        <v>9</v>
      </c>
      <c r="H23" s="82"/>
      <c r="I23" s="61">
        <f t="shared" ref="I23:I43" si="15">H23*G23</f>
        <v>0</v>
      </c>
      <c r="J23" s="60">
        <f t="shared" ref="J23:K43" si="16">H23+E23+C23</f>
        <v>0</v>
      </c>
      <c r="K23" s="61">
        <f t="shared" si="16"/>
        <v>0</v>
      </c>
      <c r="L23" s="60"/>
      <c r="M23" s="61"/>
      <c r="N23" s="61" t="e">
        <f t="shared" ref="N23:N52" si="17">L23/J23%</f>
        <v>#DIV/0!</v>
      </c>
      <c r="O23" s="61" t="e">
        <f t="shared" si="14"/>
        <v>#DIV/0!</v>
      </c>
      <c r="P23" s="60">
        <f t="shared" ref="P23:Q43" si="18">J23-L23</f>
        <v>0</v>
      </c>
      <c r="Q23" s="61">
        <f t="shared" si="18"/>
        <v>0</v>
      </c>
      <c r="R23" s="60"/>
      <c r="S23" s="61"/>
      <c r="T23" s="125">
        <v>9</v>
      </c>
      <c r="U23" s="60"/>
      <c r="V23" s="61">
        <f t="shared" ref="V23:V43" si="19">U23*T23</f>
        <v>0</v>
      </c>
      <c r="W23" s="60">
        <f t="shared" ref="W23:W37" si="20">U23+R23</f>
        <v>0</v>
      </c>
      <c r="X23" s="61">
        <f t="shared" ref="X23:X43" si="21">V23+S23</f>
        <v>0</v>
      </c>
      <c r="Y23" s="60"/>
      <c r="Z23" s="61"/>
      <c r="AA23" s="125">
        <v>9</v>
      </c>
      <c r="AB23" s="60"/>
      <c r="AC23" s="61">
        <f t="shared" ref="AC23:AC43" si="22">AB23*AA23</f>
        <v>0</v>
      </c>
      <c r="AD23" s="60">
        <f t="shared" ref="AD23:AD38" si="23">AB23+Y23</f>
        <v>0</v>
      </c>
      <c r="AE23" s="61">
        <f t="shared" ref="AE23:AE43" si="24">AC23+Z23</f>
        <v>0</v>
      </c>
      <c r="AF23" s="82"/>
    </row>
    <row r="24" spans="1:32" s="1" customFormat="1">
      <c r="A24" s="5">
        <v>2.06</v>
      </c>
      <c r="B24" s="362" t="s">
        <v>206</v>
      </c>
      <c r="C24" s="82"/>
      <c r="D24" s="61"/>
      <c r="E24" s="82"/>
      <c r="F24" s="61"/>
      <c r="G24" s="101">
        <v>0.6</v>
      </c>
      <c r="H24" s="82"/>
      <c r="I24" s="61">
        <f t="shared" si="15"/>
        <v>0</v>
      </c>
      <c r="J24" s="60">
        <f t="shared" si="16"/>
        <v>0</v>
      </c>
      <c r="K24" s="61">
        <f t="shared" si="16"/>
        <v>0</v>
      </c>
      <c r="L24" s="60"/>
      <c r="M24" s="61"/>
      <c r="N24" s="61" t="e">
        <f t="shared" si="17"/>
        <v>#DIV/0!</v>
      </c>
      <c r="O24" s="61" t="e">
        <f t="shared" si="14"/>
        <v>#DIV/0!</v>
      </c>
      <c r="P24" s="60">
        <f t="shared" si="18"/>
        <v>0</v>
      </c>
      <c r="Q24" s="61">
        <f t="shared" si="18"/>
        <v>0</v>
      </c>
      <c r="R24" s="60"/>
      <c r="S24" s="61"/>
      <c r="T24" s="125">
        <v>0.6</v>
      </c>
      <c r="U24" s="60"/>
      <c r="V24" s="61">
        <f t="shared" si="19"/>
        <v>0</v>
      </c>
      <c r="W24" s="60">
        <f t="shared" si="20"/>
        <v>0</v>
      </c>
      <c r="X24" s="61">
        <f t="shared" si="21"/>
        <v>0</v>
      </c>
      <c r="Y24" s="60"/>
      <c r="Z24" s="61"/>
      <c r="AA24" s="125">
        <v>0.6</v>
      </c>
      <c r="AB24" s="60"/>
      <c r="AC24" s="61">
        <f t="shared" si="22"/>
        <v>0</v>
      </c>
      <c r="AD24" s="60">
        <f t="shared" si="23"/>
        <v>0</v>
      </c>
      <c r="AE24" s="61">
        <f t="shared" si="24"/>
        <v>0</v>
      </c>
      <c r="AF24" s="82"/>
    </row>
    <row r="25" spans="1:32" s="1" customFormat="1" ht="47.25">
      <c r="A25" s="5">
        <v>2.0699999999999998</v>
      </c>
      <c r="B25" s="82" t="s">
        <v>256</v>
      </c>
      <c r="C25" s="82"/>
      <c r="D25" s="61"/>
      <c r="E25" s="82"/>
      <c r="F25" s="61"/>
      <c r="G25" s="101"/>
      <c r="H25" s="82"/>
      <c r="I25" s="61">
        <f t="shared" si="15"/>
        <v>0</v>
      </c>
      <c r="J25" s="60">
        <f t="shared" si="16"/>
        <v>0</v>
      </c>
      <c r="K25" s="61">
        <f t="shared" si="16"/>
        <v>0</v>
      </c>
      <c r="L25" s="60"/>
      <c r="M25" s="61"/>
      <c r="N25" s="61"/>
      <c r="O25" s="61"/>
      <c r="P25" s="60">
        <f t="shared" si="18"/>
        <v>0</v>
      </c>
      <c r="Q25" s="61">
        <f t="shared" si="18"/>
        <v>0</v>
      </c>
      <c r="R25" s="60"/>
      <c r="S25" s="61"/>
      <c r="T25" s="125">
        <v>0.5</v>
      </c>
      <c r="U25" s="60"/>
      <c r="V25" s="61">
        <f t="shared" si="19"/>
        <v>0</v>
      </c>
      <c r="W25" s="60">
        <f t="shared" si="20"/>
        <v>0</v>
      </c>
      <c r="X25" s="61">
        <f t="shared" si="21"/>
        <v>0</v>
      </c>
      <c r="Y25" s="60"/>
      <c r="Z25" s="61"/>
      <c r="AA25" s="125">
        <v>0.5</v>
      </c>
      <c r="AB25" s="60"/>
      <c r="AC25" s="61">
        <f t="shared" si="22"/>
        <v>0</v>
      </c>
      <c r="AD25" s="60">
        <f t="shared" si="23"/>
        <v>0</v>
      </c>
      <c r="AE25" s="61">
        <f t="shared" si="24"/>
        <v>0</v>
      </c>
      <c r="AF25" s="82"/>
    </row>
    <row r="26" spans="1:32" s="1" customFormat="1">
      <c r="A26" s="5">
        <v>2.08</v>
      </c>
      <c r="B26" s="362" t="s">
        <v>27</v>
      </c>
      <c r="C26" s="82"/>
      <c r="D26" s="61"/>
      <c r="E26" s="82"/>
      <c r="F26" s="61"/>
      <c r="G26" s="101"/>
      <c r="H26" s="82"/>
      <c r="I26" s="61">
        <f t="shared" si="15"/>
        <v>0</v>
      </c>
      <c r="J26" s="60">
        <f t="shared" si="16"/>
        <v>0</v>
      </c>
      <c r="K26" s="61">
        <f t="shared" si="16"/>
        <v>0</v>
      </c>
      <c r="L26" s="60"/>
      <c r="M26" s="61"/>
      <c r="N26" s="61"/>
      <c r="O26" s="61"/>
      <c r="P26" s="60">
        <f t="shared" si="18"/>
        <v>0</v>
      </c>
      <c r="Q26" s="61">
        <f t="shared" si="18"/>
        <v>0</v>
      </c>
      <c r="R26" s="60"/>
      <c r="S26" s="61"/>
      <c r="T26" s="125"/>
      <c r="U26" s="60"/>
      <c r="V26" s="61">
        <f t="shared" si="19"/>
        <v>0</v>
      </c>
      <c r="W26" s="60">
        <f t="shared" si="20"/>
        <v>0</v>
      </c>
      <c r="X26" s="61">
        <f t="shared" si="21"/>
        <v>0</v>
      </c>
      <c r="Y26" s="60"/>
      <c r="Z26" s="61"/>
      <c r="AA26" s="125"/>
      <c r="AB26" s="60"/>
      <c r="AC26" s="61">
        <f t="shared" si="22"/>
        <v>0</v>
      </c>
      <c r="AD26" s="60">
        <f t="shared" si="23"/>
        <v>0</v>
      </c>
      <c r="AE26" s="61">
        <f t="shared" si="24"/>
        <v>0</v>
      </c>
      <c r="AF26" s="82"/>
    </row>
    <row r="27" spans="1:32">
      <c r="A27" s="5" t="s">
        <v>212</v>
      </c>
      <c r="B27" s="82" t="s">
        <v>272</v>
      </c>
      <c r="C27" s="82"/>
      <c r="D27" s="61"/>
      <c r="E27" s="82"/>
      <c r="F27" s="61"/>
      <c r="G27" s="101">
        <v>3</v>
      </c>
      <c r="H27" s="82"/>
      <c r="I27" s="61">
        <f t="shared" si="15"/>
        <v>0</v>
      </c>
      <c r="J27" s="60">
        <f t="shared" si="16"/>
        <v>0</v>
      </c>
      <c r="K27" s="61">
        <f t="shared" si="16"/>
        <v>0</v>
      </c>
      <c r="L27" s="60"/>
      <c r="M27" s="61"/>
      <c r="N27" s="61" t="e">
        <f t="shared" si="17"/>
        <v>#DIV/0!</v>
      </c>
      <c r="O27" s="61" t="e">
        <f t="shared" si="14"/>
        <v>#DIV/0!</v>
      </c>
      <c r="P27" s="60">
        <f t="shared" si="18"/>
        <v>0</v>
      </c>
      <c r="Q27" s="61">
        <f t="shared" si="18"/>
        <v>0</v>
      </c>
      <c r="R27" s="60"/>
      <c r="S27" s="61"/>
      <c r="T27" s="125">
        <v>3</v>
      </c>
      <c r="U27" s="60"/>
      <c r="V27" s="61">
        <f t="shared" si="19"/>
        <v>0</v>
      </c>
      <c r="W27" s="60">
        <f t="shared" si="20"/>
        <v>0</v>
      </c>
      <c r="X27" s="61">
        <f t="shared" si="21"/>
        <v>0</v>
      </c>
      <c r="Y27" s="60"/>
      <c r="Z27" s="61"/>
      <c r="AA27" s="125">
        <v>3</v>
      </c>
      <c r="AB27" s="60"/>
      <c r="AC27" s="61">
        <f t="shared" si="22"/>
        <v>0</v>
      </c>
      <c r="AD27" s="60">
        <f t="shared" si="23"/>
        <v>0</v>
      </c>
      <c r="AE27" s="61">
        <f t="shared" si="24"/>
        <v>0</v>
      </c>
      <c r="AF27" s="82"/>
    </row>
    <row r="28" spans="1:32" ht="33" customHeight="1">
      <c r="A28" s="5" t="s">
        <v>213</v>
      </c>
      <c r="B28" s="82" t="s">
        <v>219</v>
      </c>
      <c r="C28" s="82"/>
      <c r="D28" s="61"/>
      <c r="E28" s="82"/>
      <c r="F28" s="61"/>
      <c r="G28" s="101"/>
      <c r="H28" s="82"/>
      <c r="I28" s="61">
        <f t="shared" si="15"/>
        <v>0</v>
      </c>
      <c r="J28" s="60">
        <f t="shared" si="16"/>
        <v>0</v>
      </c>
      <c r="K28" s="61">
        <f t="shared" si="16"/>
        <v>0</v>
      </c>
      <c r="L28" s="60"/>
      <c r="M28" s="61"/>
      <c r="N28" s="61"/>
      <c r="O28" s="61"/>
      <c r="P28" s="60">
        <f t="shared" si="18"/>
        <v>0</v>
      </c>
      <c r="Q28" s="61">
        <f t="shared" si="18"/>
        <v>0</v>
      </c>
      <c r="R28" s="60"/>
      <c r="S28" s="61"/>
      <c r="T28" s="125"/>
      <c r="U28" s="60"/>
      <c r="V28" s="61">
        <f t="shared" si="19"/>
        <v>0</v>
      </c>
      <c r="W28" s="60">
        <f t="shared" si="20"/>
        <v>0</v>
      </c>
      <c r="X28" s="61">
        <f t="shared" si="21"/>
        <v>0</v>
      </c>
      <c r="Y28" s="60"/>
      <c r="Z28" s="61"/>
      <c r="AA28" s="125"/>
      <c r="AB28" s="60"/>
      <c r="AC28" s="61">
        <f t="shared" si="22"/>
        <v>0</v>
      </c>
      <c r="AD28" s="60">
        <f t="shared" si="23"/>
        <v>0</v>
      </c>
      <c r="AE28" s="61">
        <f t="shared" si="24"/>
        <v>0</v>
      </c>
      <c r="AF28" s="82"/>
    </row>
    <row r="29" spans="1:32" ht="34.5" customHeight="1">
      <c r="A29" s="5" t="s">
        <v>214</v>
      </c>
      <c r="B29" s="82" t="s">
        <v>204</v>
      </c>
      <c r="C29" s="82"/>
      <c r="D29" s="61"/>
      <c r="E29" s="82"/>
      <c r="F29" s="61"/>
      <c r="G29" s="101"/>
      <c r="H29" s="82"/>
      <c r="I29" s="61">
        <f t="shared" si="15"/>
        <v>0</v>
      </c>
      <c r="J29" s="60">
        <f t="shared" si="16"/>
        <v>0</v>
      </c>
      <c r="K29" s="61">
        <f t="shared" si="16"/>
        <v>0</v>
      </c>
      <c r="L29" s="60"/>
      <c r="M29" s="61"/>
      <c r="N29" s="61"/>
      <c r="O29" s="61"/>
      <c r="P29" s="60">
        <f t="shared" si="18"/>
        <v>0</v>
      </c>
      <c r="Q29" s="61">
        <f t="shared" si="18"/>
        <v>0</v>
      </c>
      <c r="R29" s="60"/>
      <c r="S29" s="61"/>
      <c r="T29" s="125"/>
      <c r="U29" s="60"/>
      <c r="V29" s="61">
        <f t="shared" si="19"/>
        <v>0</v>
      </c>
      <c r="W29" s="60">
        <f t="shared" si="20"/>
        <v>0</v>
      </c>
      <c r="X29" s="61">
        <f t="shared" si="21"/>
        <v>0</v>
      </c>
      <c r="Y29" s="60"/>
      <c r="Z29" s="61"/>
      <c r="AA29" s="125"/>
      <c r="AB29" s="60"/>
      <c r="AC29" s="61">
        <f t="shared" si="22"/>
        <v>0</v>
      </c>
      <c r="AD29" s="60">
        <f t="shared" si="23"/>
        <v>0</v>
      </c>
      <c r="AE29" s="61">
        <f t="shared" si="24"/>
        <v>0</v>
      </c>
      <c r="AF29" s="82"/>
    </row>
    <row r="30" spans="1:32" ht="19.5" customHeight="1">
      <c r="A30" s="5" t="s">
        <v>215</v>
      </c>
      <c r="B30" s="82" t="s">
        <v>273</v>
      </c>
      <c r="C30" s="82"/>
      <c r="D30" s="61"/>
      <c r="E30" s="82"/>
      <c r="F30" s="61"/>
      <c r="G30" s="101">
        <v>1.8</v>
      </c>
      <c r="H30" s="82"/>
      <c r="I30" s="61">
        <f t="shared" si="15"/>
        <v>0</v>
      </c>
      <c r="J30" s="60">
        <f t="shared" si="16"/>
        <v>0</v>
      </c>
      <c r="K30" s="61">
        <f t="shared" si="16"/>
        <v>0</v>
      </c>
      <c r="L30" s="60"/>
      <c r="M30" s="61"/>
      <c r="N30" s="61" t="e">
        <f t="shared" si="17"/>
        <v>#DIV/0!</v>
      </c>
      <c r="O30" s="61" t="e">
        <f t="shared" si="14"/>
        <v>#DIV/0!</v>
      </c>
      <c r="P30" s="60">
        <f t="shared" si="18"/>
        <v>0</v>
      </c>
      <c r="Q30" s="61">
        <f t="shared" si="18"/>
        <v>0</v>
      </c>
      <c r="R30" s="60"/>
      <c r="S30" s="61"/>
      <c r="T30" s="125">
        <v>1.8</v>
      </c>
      <c r="U30" s="60"/>
      <c r="V30" s="61">
        <f t="shared" si="19"/>
        <v>0</v>
      </c>
      <c r="W30" s="60">
        <f t="shared" si="20"/>
        <v>0</v>
      </c>
      <c r="X30" s="61">
        <f t="shared" si="21"/>
        <v>0</v>
      </c>
      <c r="Y30" s="60"/>
      <c r="Z30" s="61"/>
      <c r="AA30" s="125">
        <v>1.8</v>
      </c>
      <c r="AB30" s="60"/>
      <c r="AC30" s="61">
        <f t="shared" si="22"/>
        <v>0</v>
      </c>
      <c r="AD30" s="60">
        <f t="shared" si="23"/>
        <v>0</v>
      </c>
      <c r="AE30" s="61">
        <f t="shared" si="24"/>
        <v>0</v>
      </c>
      <c r="AF30" s="82"/>
    </row>
    <row r="31" spans="1:32">
      <c r="A31" s="5" t="s">
        <v>216</v>
      </c>
      <c r="B31" s="82" t="s">
        <v>274</v>
      </c>
      <c r="C31" s="82"/>
      <c r="D31" s="61"/>
      <c r="E31" s="82"/>
      <c r="F31" s="61"/>
      <c r="G31" s="101">
        <v>1.2</v>
      </c>
      <c r="H31" s="82"/>
      <c r="I31" s="61">
        <f t="shared" si="15"/>
        <v>0</v>
      </c>
      <c r="J31" s="60">
        <f t="shared" si="16"/>
        <v>0</v>
      </c>
      <c r="K31" s="61">
        <f t="shared" si="16"/>
        <v>0</v>
      </c>
      <c r="L31" s="60"/>
      <c r="M31" s="61"/>
      <c r="N31" s="61" t="e">
        <f t="shared" si="17"/>
        <v>#DIV/0!</v>
      </c>
      <c r="O31" s="61" t="e">
        <f t="shared" si="14"/>
        <v>#DIV/0!</v>
      </c>
      <c r="P31" s="60">
        <f t="shared" si="18"/>
        <v>0</v>
      </c>
      <c r="Q31" s="61">
        <f t="shared" si="18"/>
        <v>0</v>
      </c>
      <c r="R31" s="60"/>
      <c r="S31" s="61"/>
      <c r="T31" s="125">
        <v>1.2</v>
      </c>
      <c r="U31" s="60"/>
      <c r="V31" s="61">
        <f t="shared" si="19"/>
        <v>0</v>
      </c>
      <c r="W31" s="60">
        <f t="shared" si="20"/>
        <v>0</v>
      </c>
      <c r="X31" s="61">
        <f t="shared" si="21"/>
        <v>0</v>
      </c>
      <c r="Y31" s="60"/>
      <c r="Z31" s="61"/>
      <c r="AA31" s="125">
        <v>1.2</v>
      </c>
      <c r="AB31" s="60"/>
      <c r="AC31" s="61">
        <f t="shared" si="22"/>
        <v>0</v>
      </c>
      <c r="AD31" s="60">
        <f t="shared" si="23"/>
        <v>0</v>
      </c>
      <c r="AE31" s="61">
        <f t="shared" si="24"/>
        <v>0</v>
      </c>
      <c r="AF31" s="82"/>
    </row>
    <row r="32" spans="1:32" ht="31.5">
      <c r="A32" s="5" t="s">
        <v>217</v>
      </c>
      <c r="B32" s="82" t="s">
        <v>275</v>
      </c>
      <c r="C32" s="82"/>
      <c r="D32" s="61"/>
      <c r="E32" s="82"/>
      <c r="F32" s="61"/>
      <c r="G32" s="101">
        <v>1.2</v>
      </c>
      <c r="H32" s="82"/>
      <c r="I32" s="61">
        <f t="shared" si="15"/>
        <v>0</v>
      </c>
      <c r="J32" s="60">
        <f t="shared" si="16"/>
        <v>0</v>
      </c>
      <c r="K32" s="61">
        <f t="shared" si="16"/>
        <v>0</v>
      </c>
      <c r="L32" s="60"/>
      <c r="M32" s="61"/>
      <c r="N32" s="61" t="e">
        <f t="shared" si="17"/>
        <v>#DIV/0!</v>
      </c>
      <c r="O32" s="61" t="e">
        <f t="shared" si="14"/>
        <v>#DIV/0!</v>
      </c>
      <c r="P32" s="60">
        <f t="shared" si="18"/>
        <v>0</v>
      </c>
      <c r="Q32" s="61">
        <f t="shared" si="18"/>
        <v>0</v>
      </c>
      <c r="R32" s="60"/>
      <c r="S32" s="61"/>
      <c r="T32" s="125">
        <v>1.2</v>
      </c>
      <c r="U32" s="60"/>
      <c r="V32" s="61">
        <f t="shared" si="19"/>
        <v>0</v>
      </c>
      <c r="W32" s="60">
        <f t="shared" si="20"/>
        <v>0</v>
      </c>
      <c r="X32" s="61">
        <f t="shared" si="21"/>
        <v>0</v>
      </c>
      <c r="Y32" s="60"/>
      <c r="Z32" s="61"/>
      <c r="AA32" s="125">
        <v>1.2</v>
      </c>
      <c r="AB32" s="60"/>
      <c r="AC32" s="61">
        <f t="shared" si="22"/>
        <v>0</v>
      </c>
      <c r="AD32" s="60">
        <f t="shared" si="23"/>
        <v>0</v>
      </c>
      <c r="AE32" s="61">
        <f t="shared" si="24"/>
        <v>0</v>
      </c>
      <c r="AF32" s="82"/>
    </row>
    <row r="33" spans="1:32" ht="31.5">
      <c r="A33" s="5" t="s">
        <v>218</v>
      </c>
      <c r="B33" s="82" t="s">
        <v>276</v>
      </c>
      <c r="C33" s="82"/>
      <c r="D33" s="61"/>
      <c r="E33" s="82"/>
      <c r="F33" s="61"/>
      <c r="G33" s="101">
        <v>1.26</v>
      </c>
      <c r="H33" s="82"/>
      <c r="I33" s="61">
        <f t="shared" si="15"/>
        <v>0</v>
      </c>
      <c r="J33" s="60">
        <f t="shared" si="16"/>
        <v>0</v>
      </c>
      <c r="K33" s="61">
        <f t="shared" si="16"/>
        <v>0</v>
      </c>
      <c r="L33" s="60"/>
      <c r="M33" s="61"/>
      <c r="N33" s="61" t="e">
        <f t="shared" si="17"/>
        <v>#DIV/0!</v>
      </c>
      <c r="O33" s="61" t="e">
        <f t="shared" si="14"/>
        <v>#DIV/0!</v>
      </c>
      <c r="P33" s="60">
        <f t="shared" si="18"/>
        <v>0</v>
      </c>
      <c r="Q33" s="61">
        <f t="shared" si="18"/>
        <v>0</v>
      </c>
      <c r="R33" s="60"/>
      <c r="S33" s="61"/>
      <c r="T33" s="125">
        <v>1.26</v>
      </c>
      <c r="U33" s="60"/>
      <c r="V33" s="61">
        <f t="shared" si="19"/>
        <v>0</v>
      </c>
      <c r="W33" s="60">
        <f t="shared" si="20"/>
        <v>0</v>
      </c>
      <c r="X33" s="61">
        <f t="shared" si="21"/>
        <v>0</v>
      </c>
      <c r="Y33" s="60"/>
      <c r="Z33" s="61"/>
      <c r="AA33" s="125">
        <v>1.26</v>
      </c>
      <c r="AB33" s="60"/>
      <c r="AC33" s="61">
        <f t="shared" si="22"/>
        <v>0</v>
      </c>
      <c r="AD33" s="60">
        <f t="shared" si="23"/>
        <v>0</v>
      </c>
      <c r="AE33" s="61">
        <f t="shared" si="24"/>
        <v>0</v>
      </c>
      <c r="AF33" s="82"/>
    </row>
    <row r="34" spans="1:32" s="1" customFormat="1" ht="31.5">
      <c r="A34" s="5">
        <v>2.09</v>
      </c>
      <c r="B34" s="362" t="s">
        <v>277</v>
      </c>
      <c r="C34" s="82"/>
      <c r="D34" s="61"/>
      <c r="E34" s="82"/>
      <c r="F34" s="61"/>
      <c r="G34" s="101"/>
      <c r="H34" s="82"/>
      <c r="I34" s="61">
        <f t="shared" si="15"/>
        <v>0</v>
      </c>
      <c r="J34" s="60">
        <f t="shared" si="16"/>
        <v>0</v>
      </c>
      <c r="K34" s="61">
        <f t="shared" si="16"/>
        <v>0</v>
      </c>
      <c r="L34" s="60"/>
      <c r="M34" s="61"/>
      <c r="N34" s="61"/>
      <c r="O34" s="61"/>
      <c r="P34" s="60">
        <f t="shared" si="18"/>
        <v>0</v>
      </c>
      <c r="Q34" s="61">
        <f t="shared" si="18"/>
        <v>0</v>
      </c>
      <c r="R34" s="60"/>
      <c r="S34" s="61"/>
      <c r="T34" s="125">
        <v>0.5</v>
      </c>
      <c r="U34" s="60"/>
      <c r="V34" s="61">
        <f t="shared" si="19"/>
        <v>0</v>
      </c>
      <c r="W34" s="60">
        <f t="shared" si="20"/>
        <v>0</v>
      </c>
      <c r="X34" s="61">
        <f t="shared" si="21"/>
        <v>0</v>
      </c>
      <c r="Y34" s="60"/>
      <c r="Z34" s="61"/>
      <c r="AA34" s="125">
        <v>0.5</v>
      </c>
      <c r="AB34" s="60"/>
      <c r="AC34" s="61">
        <f t="shared" si="22"/>
        <v>0</v>
      </c>
      <c r="AD34" s="60">
        <f t="shared" si="23"/>
        <v>0</v>
      </c>
      <c r="AE34" s="61">
        <f t="shared" si="24"/>
        <v>0</v>
      </c>
      <c r="AF34" s="82"/>
    </row>
    <row r="35" spans="1:32" s="1" customFormat="1" ht="31.5">
      <c r="A35" s="5">
        <v>2.1</v>
      </c>
      <c r="B35" s="362" t="s">
        <v>221</v>
      </c>
      <c r="C35" s="82"/>
      <c r="D35" s="61"/>
      <c r="E35" s="82"/>
      <c r="F35" s="61"/>
      <c r="G35" s="101">
        <v>0.5</v>
      </c>
      <c r="H35" s="82"/>
      <c r="I35" s="61">
        <f t="shared" si="15"/>
        <v>0</v>
      </c>
      <c r="J35" s="60">
        <f t="shared" si="16"/>
        <v>0</v>
      </c>
      <c r="K35" s="61">
        <f t="shared" si="16"/>
        <v>0</v>
      </c>
      <c r="L35" s="60"/>
      <c r="M35" s="61"/>
      <c r="N35" s="61" t="e">
        <f t="shared" si="17"/>
        <v>#DIV/0!</v>
      </c>
      <c r="O35" s="61" t="e">
        <f t="shared" si="14"/>
        <v>#DIV/0!</v>
      </c>
      <c r="P35" s="60">
        <f t="shared" si="18"/>
        <v>0</v>
      </c>
      <c r="Q35" s="61">
        <f t="shared" si="18"/>
        <v>0</v>
      </c>
      <c r="R35" s="60"/>
      <c r="S35" s="61"/>
      <c r="T35" s="125">
        <v>0.5</v>
      </c>
      <c r="U35" s="60"/>
      <c r="V35" s="61">
        <f t="shared" si="19"/>
        <v>0</v>
      </c>
      <c r="W35" s="60">
        <f t="shared" si="20"/>
        <v>0</v>
      </c>
      <c r="X35" s="61">
        <f t="shared" si="21"/>
        <v>0</v>
      </c>
      <c r="Y35" s="60"/>
      <c r="Z35" s="61"/>
      <c r="AA35" s="125">
        <v>0.5</v>
      </c>
      <c r="AB35" s="60"/>
      <c r="AC35" s="61">
        <f t="shared" si="22"/>
        <v>0</v>
      </c>
      <c r="AD35" s="60">
        <f t="shared" si="23"/>
        <v>0</v>
      </c>
      <c r="AE35" s="61">
        <f t="shared" si="24"/>
        <v>0</v>
      </c>
      <c r="AF35" s="82"/>
    </row>
    <row r="36" spans="1:32" s="1" customFormat="1" ht="31.5">
      <c r="A36" s="5">
        <v>2.11</v>
      </c>
      <c r="B36" s="362" t="s">
        <v>222</v>
      </c>
      <c r="C36" s="82"/>
      <c r="D36" s="61"/>
      <c r="E36" s="82"/>
      <c r="F36" s="61"/>
      <c r="G36" s="101">
        <v>0.625</v>
      </c>
      <c r="H36" s="82"/>
      <c r="I36" s="61">
        <f t="shared" si="15"/>
        <v>0</v>
      </c>
      <c r="J36" s="60">
        <f t="shared" si="16"/>
        <v>0</v>
      </c>
      <c r="K36" s="61">
        <f t="shared" si="16"/>
        <v>0</v>
      </c>
      <c r="L36" s="60"/>
      <c r="M36" s="61"/>
      <c r="N36" s="61" t="e">
        <f t="shared" si="17"/>
        <v>#DIV/0!</v>
      </c>
      <c r="O36" s="61" t="e">
        <f t="shared" si="14"/>
        <v>#DIV/0!</v>
      </c>
      <c r="P36" s="60">
        <f t="shared" si="18"/>
        <v>0</v>
      </c>
      <c r="Q36" s="61">
        <f t="shared" si="18"/>
        <v>0</v>
      </c>
      <c r="R36" s="60"/>
      <c r="S36" s="61"/>
      <c r="T36" s="125">
        <v>0.625</v>
      </c>
      <c r="U36" s="60"/>
      <c r="V36" s="61">
        <f t="shared" si="19"/>
        <v>0</v>
      </c>
      <c r="W36" s="60">
        <f t="shared" si="20"/>
        <v>0</v>
      </c>
      <c r="X36" s="61">
        <f t="shared" si="21"/>
        <v>0</v>
      </c>
      <c r="Y36" s="60"/>
      <c r="Z36" s="61"/>
      <c r="AA36" s="125">
        <v>0.625</v>
      </c>
      <c r="AB36" s="60"/>
      <c r="AC36" s="61">
        <f t="shared" si="22"/>
        <v>0</v>
      </c>
      <c r="AD36" s="60">
        <f t="shared" si="23"/>
        <v>0</v>
      </c>
      <c r="AE36" s="61">
        <f t="shared" si="24"/>
        <v>0</v>
      </c>
      <c r="AF36" s="82"/>
    </row>
    <row r="37" spans="1:32" s="1" customFormat="1" ht="18.75" customHeight="1">
      <c r="A37" s="5">
        <v>2.12</v>
      </c>
      <c r="B37" s="362" t="s">
        <v>223</v>
      </c>
      <c r="C37" s="82"/>
      <c r="D37" s="61"/>
      <c r="E37" s="82"/>
      <c r="F37" s="61"/>
      <c r="G37" s="101">
        <v>0.375</v>
      </c>
      <c r="H37" s="82"/>
      <c r="I37" s="61">
        <f t="shared" si="15"/>
        <v>0</v>
      </c>
      <c r="J37" s="60">
        <f t="shared" si="16"/>
        <v>0</v>
      </c>
      <c r="K37" s="61">
        <f t="shared" si="16"/>
        <v>0</v>
      </c>
      <c r="L37" s="60"/>
      <c r="M37" s="61"/>
      <c r="N37" s="61" t="e">
        <f t="shared" si="17"/>
        <v>#DIV/0!</v>
      </c>
      <c r="O37" s="61" t="e">
        <f t="shared" si="14"/>
        <v>#DIV/0!</v>
      </c>
      <c r="P37" s="60">
        <f t="shared" si="18"/>
        <v>0</v>
      </c>
      <c r="Q37" s="61">
        <f t="shared" si="18"/>
        <v>0</v>
      </c>
      <c r="R37" s="60"/>
      <c r="S37" s="61"/>
      <c r="T37" s="125">
        <v>0.375</v>
      </c>
      <c r="U37" s="60"/>
      <c r="V37" s="61">
        <f t="shared" si="19"/>
        <v>0</v>
      </c>
      <c r="W37" s="60">
        <f t="shared" si="20"/>
        <v>0</v>
      </c>
      <c r="X37" s="61">
        <f t="shared" si="21"/>
        <v>0</v>
      </c>
      <c r="Y37" s="60"/>
      <c r="Z37" s="61"/>
      <c r="AA37" s="125">
        <v>0.375</v>
      </c>
      <c r="AB37" s="60"/>
      <c r="AC37" s="61">
        <f t="shared" si="22"/>
        <v>0</v>
      </c>
      <c r="AD37" s="60">
        <f t="shared" si="23"/>
        <v>0</v>
      </c>
      <c r="AE37" s="61">
        <f t="shared" si="24"/>
        <v>0</v>
      </c>
      <c r="AF37" s="82"/>
    </row>
    <row r="38" spans="1:32" s="1" customFormat="1" ht="19.5" customHeight="1">
      <c r="A38" s="5">
        <v>2.13</v>
      </c>
      <c r="B38" s="362" t="s">
        <v>224</v>
      </c>
      <c r="C38" s="82"/>
      <c r="D38" s="61"/>
      <c r="E38" s="82"/>
      <c r="F38" s="61"/>
      <c r="G38" s="101">
        <v>0.375</v>
      </c>
      <c r="H38" s="82"/>
      <c r="I38" s="61">
        <f t="shared" si="15"/>
        <v>0</v>
      </c>
      <c r="J38" s="60">
        <f t="shared" si="16"/>
        <v>0</v>
      </c>
      <c r="K38" s="61">
        <f t="shared" si="16"/>
        <v>0</v>
      </c>
      <c r="L38" s="60"/>
      <c r="M38" s="61"/>
      <c r="N38" s="61" t="e">
        <f t="shared" si="17"/>
        <v>#DIV/0!</v>
      </c>
      <c r="O38" s="61" t="e">
        <f t="shared" si="14"/>
        <v>#DIV/0!</v>
      </c>
      <c r="P38" s="60">
        <f t="shared" si="18"/>
        <v>0</v>
      </c>
      <c r="Q38" s="61">
        <f t="shared" si="18"/>
        <v>0</v>
      </c>
      <c r="R38" s="60"/>
      <c r="S38" s="61"/>
      <c r="T38" s="125">
        <v>0.375</v>
      </c>
      <c r="U38" s="60"/>
      <c r="V38" s="61">
        <f t="shared" si="19"/>
        <v>0</v>
      </c>
      <c r="W38" s="60">
        <f t="shared" ref="W38" si="25">U38+R38</f>
        <v>0</v>
      </c>
      <c r="X38" s="61">
        <f t="shared" si="21"/>
        <v>0</v>
      </c>
      <c r="Y38" s="60"/>
      <c r="Z38" s="61"/>
      <c r="AA38" s="125">
        <v>0.375</v>
      </c>
      <c r="AB38" s="60"/>
      <c r="AC38" s="61">
        <f t="shared" si="22"/>
        <v>0</v>
      </c>
      <c r="AD38" s="60">
        <f t="shared" si="23"/>
        <v>0</v>
      </c>
      <c r="AE38" s="61">
        <f t="shared" si="24"/>
        <v>0</v>
      </c>
      <c r="AF38" s="82"/>
    </row>
    <row r="39" spans="1:32" s="1" customFormat="1" ht="37.5" customHeight="1">
      <c r="A39" s="5">
        <v>2.14</v>
      </c>
      <c r="B39" s="362" t="s">
        <v>606</v>
      </c>
      <c r="C39" s="82"/>
      <c r="D39" s="61"/>
      <c r="E39" s="82"/>
      <c r="F39" s="61"/>
      <c r="G39" s="101"/>
      <c r="H39" s="82"/>
      <c r="I39" s="61">
        <f t="shared" si="15"/>
        <v>0</v>
      </c>
      <c r="J39" s="60">
        <f t="shared" si="16"/>
        <v>0</v>
      </c>
      <c r="K39" s="61">
        <f t="shared" si="16"/>
        <v>0</v>
      </c>
      <c r="L39" s="60"/>
      <c r="M39" s="61"/>
      <c r="N39" s="61"/>
      <c r="O39" s="61"/>
      <c r="P39" s="60">
        <f t="shared" si="18"/>
        <v>0</v>
      </c>
      <c r="Q39" s="61">
        <f t="shared" si="18"/>
        <v>0</v>
      </c>
      <c r="R39" s="60"/>
      <c r="S39" s="61"/>
      <c r="T39" s="125">
        <f>0.003*50</f>
        <v>0.15</v>
      </c>
      <c r="U39" s="60"/>
      <c r="V39" s="61">
        <f t="shared" si="19"/>
        <v>0</v>
      </c>
      <c r="W39" s="60">
        <f>U39+R39</f>
        <v>0</v>
      </c>
      <c r="X39" s="61">
        <f t="shared" si="21"/>
        <v>0</v>
      </c>
      <c r="Y39" s="60"/>
      <c r="Z39" s="61"/>
      <c r="AA39" s="125">
        <f>0.003*50</f>
        <v>0.15</v>
      </c>
      <c r="AB39" s="60"/>
      <c r="AC39" s="61">
        <f t="shared" si="22"/>
        <v>0</v>
      </c>
      <c r="AD39" s="60">
        <f>AB39+Y39</f>
        <v>0</v>
      </c>
      <c r="AE39" s="61">
        <f t="shared" si="24"/>
        <v>0</v>
      </c>
      <c r="AF39" s="82"/>
    </row>
    <row r="40" spans="1:32" s="1" customFormat="1" ht="31.5">
      <c r="A40" s="5">
        <v>2.15</v>
      </c>
      <c r="B40" s="362" t="s">
        <v>605</v>
      </c>
      <c r="C40" s="82"/>
      <c r="D40" s="61"/>
      <c r="E40" s="82"/>
      <c r="F40" s="61"/>
      <c r="G40" s="101"/>
      <c r="H40" s="82"/>
      <c r="I40" s="61">
        <f t="shared" si="15"/>
        <v>0</v>
      </c>
      <c r="J40" s="60">
        <f t="shared" si="16"/>
        <v>0</v>
      </c>
      <c r="K40" s="61">
        <f t="shared" si="16"/>
        <v>0</v>
      </c>
      <c r="L40" s="60"/>
      <c r="M40" s="61"/>
      <c r="N40" s="61"/>
      <c r="O40" s="61"/>
      <c r="P40" s="60">
        <f t="shared" si="18"/>
        <v>0</v>
      </c>
      <c r="Q40" s="61">
        <f t="shared" si="18"/>
        <v>0</v>
      </c>
      <c r="R40" s="60"/>
      <c r="S40" s="61"/>
      <c r="T40" s="125">
        <v>0.15</v>
      </c>
      <c r="U40" s="60"/>
      <c r="V40" s="61">
        <f t="shared" si="19"/>
        <v>0</v>
      </c>
      <c r="W40" s="60">
        <f>U40+R40</f>
        <v>0</v>
      </c>
      <c r="X40" s="61">
        <f t="shared" si="21"/>
        <v>0</v>
      </c>
      <c r="Y40" s="60"/>
      <c r="Z40" s="61"/>
      <c r="AA40" s="125">
        <v>0.15</v>
      </c>
      <c r="AB40" s="60"/>
      <c r="AC40" s="61">
        <f t="shared" si="22"/>
        <v>0</v>
      </c>
      <c r="AD40" s="60">
        <f>AB40+Y40</f>
        <v>0</v>
      </c>
      <c r="AE40" s="61">
        <f t="shared" si="24"/>
        <v>0</v>
      </c>
      <c r="AF40" s="82"/>
    </row>
    <row r="41" spans="1:32" s="1" customFormat="1">
      <c r="A41" s="5">
        <v>2.16</v>
      </c>
      <c r="B41" s="383" t="s">
        <v>31</v>
      </c>
      <c r="C41" s="82"/>
      <c r="D41" s="61"/>
      <c r="E41" s="82"/>
      <c r="F41" s="61"/>
      <c r="G41" s="101"/>
      <c r="H41" s="82"/>
      <c r="I41" s="61">
        <f t="shared" si="15"/>
        <v>0</v>
      </c>
      <c r="J41" s="60">
        <f t="shared" si="16"/>
        <v>0</v>
      </c>
      <c r="K41" s="61">
        <f t="shared" si="16"/>
        <v>0</v>
      </c>
      <c r="L41" s="60"/>
      <c r="M41" s="61"/>
      <c r="N41" s="61"/>
      <c r="O41" s="61"/>
      <c r="P41" s="60">
        <f t="shared" si="18"/>
        <v>0</v>
      </c>
      <c r="Q41" s="61">
        <f t="shared" si="18"/>
        <v>0</v>
      </c>
      <c r="R41" s="60"/>
      <c r="S41" s="61"/>
      <c r="T41" s="125"/>
      <c r="U41" s="60"/>
      <c r="V41" s="61">
        <f t="shared" si="19"/>
        <v>0</v>
      </c>
      <c r="W41" s="60">
        <f>U41+R41</f>
        <v>0</v>
      </c>
      <c r="X41" s="61">
        <f t="shared" si="21"/>
        <v>0</v>
      </c>
      <c r="Y41" s="60"/>
      <c r="Z41" s="61"/>
      <c r="AA41" s="125"/>
      <c r="AB41" s="60"/>
      <c r="AC41" s="61">
        <f t="shared" si="22"/>
        <v>0</v>
      </c>
      <c r="AD41" s="60">
        <f>AB41+Y41</f>
        <v>0</v>
      </c>
      <c r="AE41" s="61">
        <f t="shared" si="24"/>
        <v>0</v>
      </c>
      <c r="AF41" s="82"/>
    </row>
    <row r="42" spans="1:32" s="1" customFormat="1" ht="30" customHeight="1">
      <c r="A42" s="5">
        <v>2.17</v>
      </c>
      <c r="B42" s="383" t="s">
        <v>225</v>
      </c>
      <c r="C42" s="82"/>
      <c r="D42" s="61"/>
      <c r="E42" s="82"/>
      <c r="F42" s="61"/>
      <c r="G42" s="101">
        <v>0.25</v>
      </c>
      <c r="H42" s="82"/>
      <c r="I42" s="61">
        <f t="shared" si="15"/>
        <v>0</v>
      </c>
      <c r="J42" s="60">
        <f t="shared" si="16"/>
        <v>0</v>
      </c>
      <c r="K42" s="61">
        <f t="shared" si="16"/>
        <v>0</v>
      </c>
      <c r="L42" s="60"/>
      <c r="M42" s="61"/>
      <c r="N42" s="61" t="e">
        <f t="shared" si="17"/>
        <v>#DIV/0!</v>
      </c>
      <c r="O42" s="61" t="e">
        <f t="shared" si="14"/>
        <v>#DIV/0!</v>
      </c>
      <c r="P42" s="60">
        <f t="shared" si="18"/>
        <v>0</v>
      </c>
      <c r="Q42" s="61">
        <f t="shared" si="18"/>
        <v>0</v>
      </c>
      <c r="R42" s="60"/>
      <c r="S42" s="61"/>
      <c r="T42" s="125">
        <v>0.25</v>
      </c>
      <c r="U42" s="60"/>
      <c r="V42" s="61">
        <f t="shared" si="19"/>
        <v>0</v>
      </c>
      <c r="W42" s="60">
        <f>U42+R42</f>
        <v>0</v>
      </c>
      <c r="X42" s="61">
        <f t="shared" si="21"/>
        <v>0</v>
      </c>
      <c r="Y42" s="60"/>
      <c r="Z42" s="61"/>
      <c r="AA42" s="125">
        <v>0.25</v>
      </c>
      <c r="AB42" s="60"/>
      <c r="AC42" s="61">
        <f t="shared" si="22"/>
        <v>0</v>
      </c>
      <c r="AD42" s="60">
        <f>AB42+Y42</f>
        <v>0</v>
      </c>
      <c r="AE42" s="61">
        <f t="shared" si="24"/>
        <v>0</v>
      </c>
      <c r="AF42" s="82"/>
    </row>
    <row r="43" spans="1:32" s="1" customFormat="1" ht="32.25" customHeight="1">
      <c r="A43" s="5">
        <v>2.1800000000000002</v>
      </c>
      <c r="B43" s="383" t="s">
        <v>203</v>
      </c>
      <c r="C43" s="82"/>
      <c r="D43" s="61"/>
      <c r="E43" s="82"/>
      <c r="F43" s="61"/>
      <c r="G43" s="101"/>
      <c r="H43" s="82"/>
      <c r="I43" s="61">
        <f t="shared" si="15"/>
        <v>0</v>
      </c>
      <c r="J43" s="60">
        <f t="shared" si="16"/>
        <v>0</v>
      </c>
      <c r="K43" s="61">
        <f t="shared" si="16"/>
        <v>0</v>
      </c>
      <c r="L43" s="60"/>
      <c r="M43" s="61"/>
      <c r="N43" s="61"/>
      <c r="O43" s="61"/>
      <c r="P43" s="60">
        <f t="shared" si="18"/>
        <v>0</v>
      </c>
      <c r="Q43" s="61">
        <f t="shared" si="18"/>
        <v>0</v>
      </c>
      <c r="R43" s="60"/>
      <c r="S43" s="61"/>
      <c r="T43" s="125">
        <f>0.002*50</f>
        <v>0.1</v>
      </c>
      <c r="U43" s="60"/>
      <c r="V43" s="61">
        <f t="shared" si="19"/>
        <v>0</v>
      </c>
      <c r="W43" s="60">
        <f>U43+R43</f>
        <v>0</v>
      </c>
      <c r="X43" s="61">
        <f t="shared" si="21"/>
        <v>0</v>
      </c>
      <c r="Y43" s="60"/>
      <c r="Z43" s="61"/>
      <c r="AA43" s="125">
        <f>0.002*50</f>
        <v>0.1</v>
      </c>
      <c r="AB43" s="60"/>
      <c r="AC43" s="61">
        <f t="shared" si="22"/>
        <v>0</v>
      </c>
      <c r="AD43" s="60">
        <f>AB43+Y43</f>
        <v>0</v>
      </c>
      <c r="AE43" s="61">
        <f t="shared" si="24"/>
        <v>0</v>
      </c>
      <c r="AF43" s="82"/>
    </row>
    <row r="44" spans="1:32" s="144" customFormat="1">
      <c r="A44" s="261"/>
      <c r="B44" s="384" t="s">
        <v>266</v>
      </c>
      <c r="C44" s="289">
        <f t="shared" ref="C44:F45" si="26">SUM(C40:C43)</f>
        <v>0</v>
      </c>
      <c r="D44" s="216">
        <f t="shared" si="26"/>
        <v>0</v>
      </c>
      <c r="E44" s="289">
        <f t="shared" si="26"/>
        <v>0</v>
      </c>
      <c r="F44" s="216">
        <f t="shared" si="26"/>
        <v>0</v>
      </c>
      <c r="G44" s="212"/>
      <c r="H44" s="289">
        <f t="shared" ref="H44:K45" si="27">SUM(H40:H43)</f>
        <v>0</v>
      </c>
      <c r="I44" s="216">
        <f t="shared" si="27"/>
        <v>0</v>
      </c>
      <c r="J44" s="289">
        <f t="shared" si="27"/>
        <v>0</v>
      </c>
      <c r="K44" s="216">
        <f t="shared" si="27"/>
        <v>0</v>
      </c>
      <c r="L44" s="289">
        <f>L23</f>
        <v>0</v>
      </c>
      <c r="M44" s="216">
        <f t="shared" ref="M44:M45" si="28">SUM(M40:M43)</f>
        <v>0</v>
      </c>
      <c r="N44" s="213" t="e">
        <f t="shared" si="17"/>
        <v>#DIV/0!</v>
      </c>
      <c r="O44" s="213" t="e">
        <f t="shared" si="14"/>
        <v>#DIV/0!</v>
      </c>
      <c r="P44" s="289">
        <f>P23</f>
        <v>0</v>
      </c>
      <c r="Q44" s="216">
        <f t="shared" ref="Q44:Q45" si="29">SUM(Q40:Q43)</f>
        <v>0</v>
      </c>
      <c r="R44" s="289"/>
      <c r="S44" s="216">
        <f t="shared" ref="S44:S45" si="30">SUM(S40:S43)</f>
        <v>0</v>
      </c>
      <c r="T44" s="214"/>
      <c r="U44" s="289">
        <f>U23</f>
        <v>0</v>
      </c>
      <c r="V44" s="216">
        <f>SUM(V23:V43)</f>
        <v>0</v>
      </c>
      <c r="W44" s="289">
        <f>W23</f>
        <v>0</v>
      </c>
      <c r="X44" s="216">
        <f>SUM(X23:X43)</f>
        <v>0</v>
      </c>
      <c r="Y44" s="289"/>
      <c r="Z44" s="216">
        <f t="shared" ref="Z44:Z45" si="31">SUM(Z40:Z43)</f>
        <v>0</v>
      </c>
      <c r="AA44" s="214"/>
      <c r="AB44" s="289">
        <f>AB23</f>
        <v>0</v>
      </c>
      <c r="AC44" s="216">
        <f>SUM(AC23:AC43)</f>
        <v>0</v>
      </c>
      <c r="AD44" s="289">
        <f>AD23</f>
        <v>0</v>
      </c>
      <c r="AE44" s="216">
        <f>SUM(AE23:AE43)</f>
        <v>0</v>
      </c>
      <c r="AF44" s="215"/>
    </row>
    <row r="45" spans="1:32" s="144" customFormat="1">
      <c r="A45" s="261"/>
      <c r="B45" s="363" t="s">
        <v>233</v>
      </c>
      <c r="C45" s="289">
        <f t="shared" si="26"/>
        <v>0</v>
      </c>
      <c r="D45" s="216">
        <f t="shared" si="26"/>
        <v>0</v>
      </c>
      <c r="E45" s="289">
        <f t="shared" si="26"/>
        <v>0</v>
      </c>
      <c r="F45" s="216">
        <f t="shared" si="26"/>
        <v>0</v>
      </c>
      <c r="G45" s="212"/>
      <c r="H45" s="289">
        <f t="shared" si="27"/>
        <v>0</v>
      </c>
      <c r="I45" s="216">
        <f t="shared" si="27"/>
        <v>0</v>
      </c>
      <c r="J45" s="289">
        <f t="shared" si="27"/>
        <v>0</v>
      </c>
      <c r="K45" s="216">
        <f t="shared" si="27"/>
        <v>0</v>
      </c>
      <c r="L45" s="289">
        <f>L44</f>
        <v>0</v>
      </c>
      <c r="M45" s="216">
        <f t="shared" si="28"/>
        <v>0</v>
      </c>
      <c r="N45" s="213" t="e">
        <f t="shared" si="17"/>
        <v>#DIV/0!</v>
      </c>
      <c r="O45" s="213" t="e">
        <f t="shared" si="14"/>
        <v>#DIV/0!</v>
      </c>
      <c r="P45" s="289">
        <f>P44</f>
        <v>0</v>
      </c>
      <c r="Q45" s="216">
        <f t="shared" si="29"/>
        <v>0</v>
      </c>
      <c r="R45" s="289"/>
      <c r="S45" s="216">
        <f t="shared" si="30"/>
        <v>0</v>
      </c>
      <c r="T45" s="214"/>
      <c r="U45" s="289">
        <f>U44</f>
        <v>0</v>
      </c>
      <c r="V45" s="216">
        <f>V44+V21</f>
        <v>0</v>
      </c>
      <c r="W45" s="289">
        <f>W44</f>
        <v>0</v>
      </c>
      <c r="X45" s="216">
        <f>X44+X21</f>
        <v>0</v>
      </c>
      <c r="Y45" s="289"/>
      <c r="Z45" s="216">
        <f t="shared" si="31"/>
        <v>0</v>
      </c>
      <c r="AA45" s="214"/>
      <c r="AB45" s="289">
        <f>AB44</f>
        <v>0</v>
      </c>
      <c r="AC45" s="216">
        <f>AC44+AC21</f>
        <v>0</v>
      </c>
      <c r="AD45" s="289">
        <f>AD44</f>
        <v>0</v>
      </c>
      <c r="AE45" s="216">
        <f>AE44+AE21</f>
        <v>0</v>
      </c>
      <c r="AF45" s="215"/>
    </row>
    <row r="46" spans="1:32" s="4" customFormat="1" ht="31.5" customHeight="1">
      <c r="A46" s="331">
        <v>3</v>
      </c>
      <c r="B46" s="342" t="s">
        <v>152</v>
      </c>
      <c r="C46" s="12"/>
      <c r="D46" s="63"/>
      <c r="E46" s="12"/>
      <c r="F46" s="63"/>
      <c r="G46" s="102"/>
      <c r="H46" s="12"/>
      <c r="I46" s="63"/>
      <c r="J46" s="62"/>
      <c r="K46" s="63"/>
      <c r="L46" s="62"/>
      <c r="M46" s="63"/>
      <c r="N46" s="61"/>
      <c r="O46" s="61"/>
      <c r="P46" s="60">
        <f t="shared" ref="P46:Q51" si="32">J46-L46</f>
        <v>0</v>
      </c>
      <c r="Q46" s="61">
        <f t="shared" si="32"/>
        <v>0</v>
      </c>
      <c r="R46" s="62"/>
      <c r="S46" s="63"/>
      <c r="T46" s="126"/>
      <c r="U46" s="62"/>
      <c r="V46" s="61">
        <f t="shared" ref="V46:V47" si="33">U46*T46</f>
        <v>0</v>
      </c>
      <c r="W46" s="60">
        <f t="shared" ref="W46:W51" si="34">U46+R46</f>
        <v>0</v>
      </c>
      <c r="X46" s="61">
        <f t="shared" ref="X46:X51" si="35">V46+S46</f>
        <v>0</v>
      </c>
      <c r="Y46" s="62"/>
      <c r="Z46" s="63"/>
      <c r="AA46" s="126"/>
      <c r="AB46" s="62"/>
      <c r="AC46" s="61">
        <f t="shared" ref="AC46:AC47" si="36">AB46*AA46</f>
        <v>0</v>
      </c>
      <c r="AD46" s="60">
        <f t="shared" ref="AD46:AD51" si="37">AB46+Y46</f>
        <v>0</v>
      </c>
      <c r="AE46" s="61">
        <f t="shared" ref="AE46:AE51" si="38">AC46+Z46</f>
        <v>0</v>
      </c>
      <c r="AF46" s="12"/>
    </row>
    <row r="47" spans="1:32" s="1" customFormat="1" ht="16.5" customHeight="1">
      <c r="A47" s="5"/>
      <c r="B47" s="16" t="s">
        <v>21</v>
      </c>
      <c r="C47" s="82"/>
      <c r="D47" s="61"/>
      <c r="E47" s="82"/>
      <c r="F47" s="61"/>
      <c r="G47" s="101"/>
      <c r="H47" s="82"/>
      <c r="I47" s="61"/>
      <c r="J47" s="60"/>
      <c r="K47" s="61"/>
      <c r="L47" s="60"/>
      <c r="M47" s="61"/>
      <c r="N47" s="61"/>
      <c r="O47" s="61"/>
      <c r="P47" s="60">
        <f t="shared" si="32"/>
        <v>0</v>
      </c>
      <c r="Q47" s="61">
        <f t="shared" si="32"/>
        <v>0</v>
      </c>
      <c r="R47" s="60"/>
      <c r="S47" s="61"/>
      <c r="T47" s="125"/>
      <c r="U47" s="60"/>
      <c r="V47" s="61">
        <f t="shared" si="33"/>
        <v>0</v>
      </c>
      <c r="W47" s="60">
        <f t="shared" si="34"/>
        <v>0</v>
      </c>
      <c r="X47" s="61">
        <f t="shared" si="35"/>
        <v>0</v>
      </c>
      <c r="Y47" s="60"/>
      <c r="Z47" s="61"/>
      <c r="AA47" s="125"/>
      <c r="AB47" s="60"/>
      <c r="AC47" s="61">
        <f t="shared" si="36"/>
        <v>0</v>
      </c>
      <c r="AD47" s="60">
        <f t="shared" si="37"/>
        <v>0</v>
      </c>
      <c r="AE47" s="61">
        <f t="shared" si="38"/>
        <v>0</v>
      </c>
      <c r="AF47" s="82"/>
    </row>
    <row r="48" spans="1:32" s="1" customFormat="1" ht="33.75" customHeight="1">
      <c r="A48" s="5">
        <v>3.01</v>
      </c>
      <c r="B48" s="362" t="s">
        <v>22</v>
      </c>
      <c r="C48" s="82"/>
      <c r="D48" s="61"/>
      <c r="E48" s="82"/>
      <c r="F48" s="61"/>
      <c r="G48" s="101"/>
      <c r="H48" s="82"/>
      <c r="I48" s="61">
        <f t="shared" ref="I48:I50" si="39">H48*G48</f>
        <v>0</v>
      </c>
      <c r="J48" s="60">
        <f t="shared" ref="J48:J51" si="40">H48+E48+C48</f>
        <v>0</v>
      </c>
      <c r="K48" s="61">
        <f>I48+F48+D48</f>
        <v>0</v>
      </c>
      <c r="L48" s="60"/>
      <c r="M48" s="61"/>
      <c r="N48" s="61"/>
      <c r="O48" s="61"/>
      <c r="P48" s="60">
        <f t="shared" si="32"/>
        <v>0</v>
      </c>
      <c r="Q48" s="61">
        <f t="shared" si="32"/>
        <v>0</v>
      </c>
      <c r="R48" s="60"/>
      <c r="S48" s="61"/>
      <c r="T48" s="125"/>
      <c r="U48" s="60"/>
      <c r="V48" s="61">
        <f>U48*T48</f>
        <v>0</v>
      </c>
      <c r="W48" s="60">
        <f t="shared" si="34"/>
        <v>0</v>
      </c>
      <c r="X48" s="61">
        <f t="shared" si="35"/>
        <v>0</v>
      </c>
      <c r="Y48" s="60"/>
      <c r="Z48" s="61"/>
      <c r="AA48" s="125"/>
      <c r="AB48" s="60"/>
      <c r="AC48" s="61">
        <f>AB48*AA48</f>
        <v>0</v>
      </c>
      <c r="AD48" s="60">
        <f t="shared" si="37"/>
        <v>0</v>
      </c>
      <c r="AE48" s="61">
        <f t="shared" si="38"/>
        <v>0</v>
      </c>
      <c r="AF48" s="82"/>
    </row>
    <row r="49" spans="1:32" s="1" customFormat="1" ht="21.75" customHeight="1">
      <c r="A49" s="5">
        <v>3.02</v>
      </c>
      <c r="B49" s="362" t="s">
        <v>23</v>
      </c>
      <c r="C49" s="82"/>
      <c r="D49" s="61"/>
      <c r="E49" s="82"/>
      <c r="F49" s="61"/>
      <c r="G49" s="101"/>
      <c r="H49" s="82"/>
      <c r="I49" s="61">
        <f t="shared" si="39"/>
        <v>0</v>
      </c>
      <c r="J49" s="60">
        <f t="shared" si="40"/>
        <v>0</v>
      </c>
      <c r="K49" s="61">
        <f>I49+F49+D49</f>
        <v>0</v>
      </c>
      <c r="L49" s="60"/>
      <c r="M49" s="61"/>
      <c r="N49" s="61"/>
      <c r="O49" s="61"/>
      <c r="P49" s="60">
        <f t="shared" si="32"/>
        <v>0</v>
      </c>
      <c r="Q49" s="61">
        <f t="shared" si="32"/>
        <v>0</v>
      </c>
      <c r="R49" s="60"/>
      <c r="S49" s="61"/>
      <c r="T49" s="125"/>
      <c r="U49" s="60"/>
      <c r="V49" s="61">
        <f>U49*T49</f>
        <v>0</v>
      </c>
      <c r="W49" s="60">
        <f t="shared" si="34"/>
        <v>0</v>
      </c>
      <c r="X49" s="61">
        <f t="shared" si="35"/>
        <v>0</v>
      </c>
      <c r="Y49" s="60"/>
      <c r="Z49" s="61"/>
      <c r="AA49" s="125"/>
      <c r="AB49" s="60"/>
      <c r="AC49" s="61">
        <f>AB49*AA49</f>
        <v>0</v>
      </c>
      <c r="AD49" s="60">
        <f t="shared" si="37"/>
        <v>0</v>
      </c>
      <c r="AE49" s="61">
        <f t="shared" si="38"/>
        <v>0</v>
      </c>
      <c r="AF49" s="82"/>
    </row>
    <row r="50" spans="1:32" s="1" customFormat="1" ht="18.75" customHeight="1">
      <c r="A50" s="5">
        <v>3.03</v>
      </c>
      <c r="B50" s="362" t="s">
        <v>24</v>
      </c>
      <c r="C50" s="82"/>
      <c r="D50" s="61"/>
      <c r="E50" s="82"/>
      <c r="F50" s="61"/>
      <c r="G50" s="101"/>
      <c r="H50" s="82"/>
      <c r="I50" s="61">
        <f t="shared" si="39"/>
        <v>0</v>
      </c>
      <c r="J50" s="60">
        <f t="shared" si="40"/>
        <v>0</v>
      </c>
      <c r="K50" s="61">
        <f>I50+F50+D50</f>
        <v>0</v>
      </c>
      <c r="L50" s="60"/>
      <c r="M50" s="61"/>
      <c r="N50" s="61"/>
      <c r="O50" s="61"/>
      <c r="P50" s="60">
        <f t="shared" si="32"/>
        <v>0</v>
      </c>
      <c r="Q50" s="61">
        <f t="shared" si="32"/>
        <v>0</v>
      </c>
      <c r="R50" s="60"/>
      <c r="S50" s="61"/>
      <c r="T50" s="125"/>
      <c r="U50" s="60"/>
      <c r="V50" s="61">
        <f>U50*T50</f>
        <v>0</v>
      </c>
      <c r="W50" s="60">
        <f t="shared" si="34"/>
        <v>0</v>
      </c>
      <c r="X50" s="61">
        <f t="shared" si="35"/>
        <v>0</v>
      </c>
      <c r="Y50" s="60"/>
      <c r="Z50" s="61"/>
      <c r="AA50" s="125"/>
      <c r="AB50" s="60"/>
      <c r="AC50" s="61">
        <f>AB50*AA50</f>
        <v>0</v>
      </c>
      <c r="AD50" s="60">
        <f t="shared" si="37"/>
        <v>0</v>
      </c>
      <c r="AE50" s="61">
        <f t="shared" si="38"/>
        <v>0</v>
      </c>
      <c r="AF50" s="82"/>
    </row>
    <row r="51" spans="1:32" s="1" customFormat="1" ht="18.75" customHeight="1">
      <c r="A51" s="5">
        <v>3.04</v>
      </c>
      <c r="B51" s="362" t="s">
        <v>149</v>
      </c>
      <c r="C51" s="82"/>
      <c r="D51" s="61"/>
      <c r="E51" s="82"/>
      <c r="F51" s="61"/>
      <c r="G51" s="101">
        <v>0.75</v>
      </c>
      <c r="H51" s="82"/>
      <c r="I51" s="61">
        <f>H51*G51</f>
        <v>0</v>
      </c>
      <c r="J51" s="60">
        <f t="shared" si="40"/>
        <v>0</v>
      </c>
      <c r="K51" s="61">
        <f>I51+F51+D51</f>
        <v>0</v>
      </c>
      <c r="L51" s="60"/>
      <c r="M51" s="61"/>
      <c r="N51" s="61" t="e">
        <f t="shared" si="17"/>
        <v>#DIV/0!</v>
      </c>
      <c r="O51" s="61" t="e">
        <f t="shared" si="14"/>
        <v>#DIV/0!</v>
      </c>
      <c r="P51" s="60">
        <f t="shared" si="32"/>
        <v>0</v>
      </c>
      <c r="Q51" s="61">
        <f t="shared" si="32"/>
        <v>0</v>
      </c>
      <c r="R51" s="60"/>
      <c r="S51" s="61"/>
      <c r="T51" s="125">
        <v>0.75</v>
      </c>
      <c r="U51" s="60"/>
      <c r="V51" s="61">
        <f>U51*T51</f>
        <v>0</v>
      </c>
      <c r="W51" s="60">
        <f t="shared" si="34"/>
        <v>0</v>
      </c>
      <c r="X51" s="61">
        <f t="shared" si="35"/>
        <v>0</v>
      </c>
      <c r="Y51" s="60"/>
      <c r="Z51" s="61"/>
      <c r="AA51" s="125">
        <v>0.75</v>
      </c>
      <c r="AB51" s="60"/>
      <c r="AC51" s="61">
        <f>AB51*AA51</f>
        <v>0</v>
      </c>
      <c r="AD51" s="60">
        <f t="shared" si="37"/>
        <v>0</v>
      </c>
      <c r="AE51" s="61">
        <f t="shared" si="38"/>
        <v>0</v>
      </c>
      <c r="AF51" s="691" t="s">
        <v>484</v>
      </c>
    </row>
    <row r="52" spans="1:32" s="144" customFormat="1">
      <c r="A52" s="261"/>
      <c r="B52" s="363" t="s">
        <v>231</v>
      </c>
      <c r="C52" s="210">
        <f t="shared" ref="C52" si="41">SUM(C48:C51)</f>
        <v>0</v>
      </c>
      <c r="D52" s="211">
        <f>SUM(D48:D51)</f>
        <v>0</v>
      </c>
      <c r="E52" s="210">
        <f t="shared" ref="E52" si="42">SUM(E48:E51)</f>
        <v>0</v>
      </c>
      <c r="F52" s="211">
        <f>SUM(F48:F51)</f>
        <v>0</v>
      </c>
      <c r="G52" s="212"/>
      <c r="H52" s="210">
        <f t="shared" ref="H52:M52" si="43">SUM(H48:H51)</f>
        <v>0</v>
      </c>
      <c r="I52" s="211">
        <f>SUM(I48:I51)</f>
        <v>0</v>
      </c>
      <c r="J52" s="210">
        <f t="shared" si="43"/>
        <v>0</v>
      </c>
      <c r="K52" s="211">
        <f>SUM(K48:K51)</f>
        <v>0</v>
      </c>
      <c r="L52" s="210">
        <f t="shared" si="43"/>
        <v>0</v>
      </c>
      <c r="M52" s="211">
        <f t="shared" si="43"/>
        <v>0</v>
      </c>
      <c r="N52" s="213" t="e">
        <f t="shared" si="17"/>
        <v>#DIV/0!</v>
      </c>
      <c r="O52" s="213" t="e">
        <f>M52/K52%</f>
        <v>#DIV/0!</v>
      </c>
      <c r="P52" s="210">
        <f t="shared" ref="P52:S52" si="44">SUM(P48:P51)</f>
        <v>0</v>
      </c>
      <c r="Q52" s="211">
        <f t="shared" si="44"/>
        <v>0</v>
      </c>
      <c r="R52" s="210">
        <f t="shared" si="44"/>
        <v>0</v>
      </c>
      <c r="S52" s="211">
        <f t="shared" si="44"/>
        <v>0</v>
      </c>
      <c r="T52" s="214"/>
      <c r="U52" s="210">
        <f t="shared" ref="U52:W52" si="45">SUM(U48:U51)</f>
        <v>0</v>
      </c>
      <c r="V52" s="211">
        <f>SUM(V48:V51)</f>
        <v>0</v>
      </c>
      <c r="W52" s="210">
        <f t="shared" si="45"/>
        <v>0</v>
      </c>
      <c r="X52" s="211">
        <f>SUM(X48:X51)</f>
        <v>0</v>
      </c>
      <c r="Y52" s="210">
        <f t="shared" ref="Y52:Z52" si="46">SUM(Y48:Y51)</f>
        <v>0</v>
      </c>
      <c r="Z52" s="211">
        <f t="shared" si="46"/>
        <v>0</v>
      </c>
      <c r="AA52" s="214"/>
      <c r="AB52" s="210">
        <f t="shared" ref="AB52" si="47">SUM(AB48:AB51)</f>
        <v>0</v>
      </c>
      <c r="AC52" s="211">
        <f>SUM(AC48:AC51)</f>
        <v>0</v>
      </c>
      <c r="AD52" s="210">
        <f t="shared" ref="AD52" si="48">SUM(AD48:AD51)</f>
        <v>0</v>
      </c>
      <c r="AE52" s="211">
        <f>SUM(AE48:AE51)</f>
        <v>0</v>
      </c>
      <c r="AF52" s="215"/>
    </row>
    <row r="53" spans="1:32" s="4" customFormat="1">
      <c r="A53" s="331"/>
      <c r="B53" s="15" t="s">
        <v>26</v>
      </c>
      <c r="C53" s="12"/>
      <c r="D53" s="63"/>
      <c r="E53" s="12"/>
      <c r="F53" s="63"/>
      <c r="G53" s="102"/>
      <c r="H53" s="12"/>
      <c r="I53" s="63"/>
      <c r="J53" s="62"/>
      <c r="K53" s="63"/>
      <c r="L53" s="62"/>
      <c r="M53" s="63"/>
      <c r="N53" s="63"/>
      <c r="O53" s="63"/>
      <c r="P53" s="62"/>
      <c r="Q53" s="63"/>
      <c r="R53" s="62"/>
      <c r="S53" s="63"/>
      <c r="T53" s="126"/>
      <c r="U53" s="62"/>
      <c r="V53" s="63"/>
      <c r="W53" s="62"/>
      <c r="X53" s="63"/>
      <c r="Y53" s="62"/>
      <c r="Z53" s="63"/>
      <c r="AA53" s="126"/>
      <c r="AB53" s="62"/>
      <c r="AC53" s="63"/>
      <c r="AD53" s="62"/>
      <c r="AE53" s="63"/>
      <c r="AF53" s="12"/>
    </row>
    <row r="54" spans="1:32" s="1" customFormat="1">
      <c r="A54" s="5">
        <v>3.05</v>
      </c>
      <c r="B54" s="362" t="s">
        <v>205</v>
      </c>
      <c r="C54" s="82"/>
      <c r="D54" s="61"/>
      <c r="E54" s="82"/>
      <c r="F54" s="61"/>
      <c r="G54" s="101">
        <v>18</v>
      </c>
      <c r="H54" s="82"/>
      <c r="I54" s="61">
        <f t="shared" ref="I54:I75" si="49">H54*G54</f>
        <v>0</v>
      </c>
      <c r="J54" s="60">
        <f t="shared" ref="J54:K75" si="50">H54+E54+C54</f>
        <v>0</v>
      </c>
      <c r="K54" s="61">
        <f t="shared" si="50"/>
        <v>0</v>
      </c>
      <c r="L54" s="60"/>
      <c r="M54" s="61"/>
      <c r="N54" s="61" t="e">
        <f t="shared" ref="N54:O77" si="51">L54/J54%</f>
        <v>#DIV/0!</v>
      </c>
      <c r="O54" s="61" t="e">
        <f t="shared" si="51"/>
        <v>#DIV/0!</v>
      </c>
      <c r="P54" s="60">
        <f t="shared" ref="P54:Q75" si="52">J54-L54</f>
        <v>0</v>
      </c>
      <c r="Q54" s="61">
        <f t="shared" si="52"/>
        <v>0</v>
      </c>
      <c r="R54" s="60"/>
      <c r="S54" s="61"/>
      <c r="T54" s="125">
        <v>18</v>
      </c>
      <c r="U54" s="60"/>
      <c r="V54" s="61">
        <f t="shared" ref="V54:V75" si="53">U54*T54</f>
        <v>0</v>
      </c>
      <c r="W54" s="60">
        <f t="shared" ref="W54:W75" si="54">U54+R54</f>
        <v>0</v>
      </c>
      <c r="X54" s="61">
        <f t="shared" ref="X54:X75" si="55">V54+S54</f>
        <v>0</v>
      </c>
      <c r="Y54" s="60"/>
      <c r="Z54" s="61"/>
      <c r="AA54" s="125">
        <v>18</v>
      </c>
      <c r="AB54" s="60"/>
      <c r="AC54" s="61">
        <f t="shared" ref="AC54:AC75" si="56">AB54*AA54</f>
        <v>0</v>
      </c>
      <c r="AD54" s="60">
        <f t="shared" ref="AD54:AD75" si="57">AB54+Y54</f>
        <v>0</v>
      </c>
      <c r="AE54" s="61">
        <f t="shared" ref="AE54:AE75" si="58">AC54+Z54</f>
        <v>0</v>
      </c>
      <c r="AF54" s="82"/>
    </row>
    <row r="55" spans="1:32" s="1" customFormat="1">
      <c r="A55" s="5">
        <v>3.06</v>
      </c>
      <c r="B55" s="362" t="s">
        <v>206</v>
      </c>
      <c r="C55" s="82"/>
      <c r="D55" s="61"/>
      <c r="E55" s="82"/>
      <c r="F55" s="61"/>
      <c r="G55" s="101">
        <v>1.2</v>
      </c>
      <c r="H55" s="82"/>
      <c r="I55" s="61">
        <f t="shared" si="49"/>
        <v>0</v>
      </c>
      <c r="J55" s="60">
        <f t="shared" si="50"/>
        <v>0</v>
      </c>
      <c r="K55" s="61">
        <f t="shared" si="50"/>
        <v>0</v>
      </c>
      <c r="L55" s="60"/>
      <c r="M55" s="61"/>
      <c r="N55" s="61" t="e">
        <f t="shared" si="51"/>
        <v>#DIV/0!</v>
      </c>
      <c r="O55" s="61" t="e">
        <f t="shared" si="51"/>
        <v>#DIV/0!</v>
      </c>
      <c r="P55" s="60">
        <f t="shared" si="52"/>
        <v>0</v>
      </c>
      <c r="Q55" s="61">
        <f t="shared" si="52"/>
        <v>0</v>
      </c>
      <c r="R55" s="60"/>
      <c r="S55" s="61"/>
      <c r="T55" s="125">
        <v>1.2</v>
      </c>
      <c r="U55" s="60"/>
      <c r="V55" s="61">
        <f t="shared" si="53"/>
        <v>0</v>
      </c>
      <c r="W55" s="60">
        <f t="shared" si="54"/>
        <v>0</v>
      </c>
      <c r="X55" s="61">
        <f t="shared" si="55"/>
        <v>0</v>
      </c>
      <c r="Y55" s="60"/>
      <c r="Z55" s="61"/>
      <c r="AA55" s="125">
        <v>1.2</v>
      </c>
      <c r="AB55" s="60"/>
      <c r="AC55" s="61">
        <f t="shared" si="56"/>
        <v>0</v>
      </c>
      <c r="AD55" s="60">
        <f t="shared" si="57"/>
        <v>0</v>
      </c>
      <c r="AE55" s="61">
        <f t="shared" si="58"/>
        <v>0</v>
      </c>
      <c r="AF55" s="82"/>
    </row>
    <row r="56" spans="1:32" s="1" customFormat="1" ht="51" customHeight="1">
      <c r="A56" s="5">
        <v>3.07</v>
      </c>
      <c r="B56" s="82" t="s">
        <v>226</v>
      </c>
      <c r="C56" s="82"/>
      <c r="D56" s="61"/>
      <c r="E56" s="82"/>
      <c r="F56" s="61"/>
      <c r="G56" s="101"/>
      <c r="H56" s="82"/>
      <c r="I56" s="61">
        <f t="shared" si="49"/>
        <v>0</v>
      </c>
      <c r="J56" s="60">
        <f t="shared" si="50"/>
        <v>0</v>
      </c>
      <c r="K56" s="61">
        <f t="shared" si="50"/>
        <v>0</v>
      </c>
      <c r="L56" s="60"/>
      <c r="M56" s="61"/>
      <c r="N56" s="61"/>
      <c r="O56" s="61"/>
      <c r="P56" s="60">
        <f t="shared" si="52"/>
        <v>0</v>
      </c>
      <c r="Q56" s="61">
        <f t="shared" si="52"/>
        <v>0</v>
      </c>
      <c r="R56" s="60"/>
      <c r="S56" s="61"/>
      <c r="T56" s="125">
        <v>1</v>
      </c>
      <c r="U56" s="60"/>
      <c r="V56" s="61">
        <f t="shared" si="53"/>
        <v>0</v>
      </c>
      <c r="W56" s="60">
        <f t="shared" si="54"/>
        <v>0</v>
      </c>
      <c r="X56" s="61">
        <f t="shared" si="55"/>
        <v>0</v>
      </c>
      <c r="Y56" s="60"/>
      <c r="Z56" s="61"/>
      <c r="AA56" s="125">
        <v>1</v>
      </c>
      <c r="AB56" s="60"/>
      <c r="AC56" s="61">
        <f t="shared" si="56"/>
        <v>0</v>
      </c>
      <c r="AD56" s="60">
        <f t="shared" si="57"/>
        <v>0</v>
      </c>
      <c r="AE56" s="61">
        <f t="shared" si="58"/>
        <v>0</v>
      </c>
      <c r="AF56" s="82"/>
    </row>
    <row r="57" spans="1:32" s="1" customFormat="1">
      <c r="A57" s="5">
        <v>3.08</v>
      </c>
      <c r="B57" s="362" t="s">
        <v>27</v>
      </c>
      <c r="C57" s="82"/>
      <c r="D57" s="61"/>
      <c r="E57" s="82"/>
      <c r="F57" s="61"/>
      <c r="G57" s="101"/>
      <c r="H57" s="82"/>
      <c r="I57" s="61">
        <f t="shared" si="49"/>
        <v>0</v>
      </c>
      <c r="J57" s="60">
        <f t="shared" si="50"/>
        <v>0</v>
      </c>
      <c r="K57" s="61">
        <f t="shared" si="50"/>
        <v>0</v>
      </c>
      <c r="L57" s="60"/>
      <c r="M57" s="61"/>
      <c r="N57" s="61"/>
      <c r="O57" s="61"/>
      <c r="P57" s="60">
        <f t="shared" si="52"/>
        <v>0</v>
      </c>
      <c r="Q57" s="61">
        <f t="shared" si="52"/>
        <v>0</v>
      </c>
      <c r="R57" s="60"/>
      <c r="S57" s="61"/>
      <c r="T57" s="125"/>
      <c r="U57" s="60"/>
      <c r="V57" s="61">
        <f t="shared" si="53"/>
        <v>0</v>
      </c>
      <c r="W57" s="60">
        <f t="shared" si="54"/>
        <v>0</v>
      </c>
      <c r="X57" s="61">
        <f t="shared" si="55"/>
        <v>0</v>
      </c>
      <c r="Y57" s="60"/>
      <c r="Z57" s="61"/>
      <c r="AA57" s="125"/>
      <c r="AB57" s="60"/>
      <c r="AC57" s="61">
        <f t="shared" si="56"/>
        <v>0</v>
      </c>
      <c r="AD57" s="60">
        <f t="shared" si="57"/>
        <v>0</v>
      </c>
      <c r="AE57" s="61">
        <f t="shared" si="58"/>
        <v>0</v>
      </c>
      <c r="AF57" s="82"/>
    </row>
    <row r="58" spans="1:32">
      <c r="A58" s="5" t="s">
        <v>212</v>
      </c>
      <c r="B58" s="82" t="s">
        <v>227</v>
      </c>
      <c r="C58" s="82"/>
      <c r="D58" s="61"/>
      <c r="E58" s="82"/>
      <c r="F58" s="61"/>
      <c r="G58" s="101">
        <v>3</v>
      </c>
      <c r="H58" s="82"/>
      <c r="I58" s="61">
        <f t="shared" si="49"/>
        <v>0</v>
      </c>
      <c r="J58" s="60">
        <f t="shared" si="50"/>
        <v>0</v>
      </c>
      <c r="K58" s="61">
        <f t="shared" si="50"/>
        <v>0</v>
      </c>
      <c r="L58" s="60"/>
      <c r="M58" s="61"/>
      <c r="N58" s="61" t="e">
        <f t="shared" si="51"/>
        <v>#DIV/0!</v>
      </c>
      <c r="O58" s="61" t="e">
        <f t="shared" si="51"/>
        <v>#DIV/0!</v>
      </c>
      <c r="P58" s="60">
        <f t="shared" si="52"/>
        <v>0</v>
      </c>
      <c r="Q58" s="61">
        <f t="shared" si="52"/>
        <v>0</v>
      </c>
      <c r="R58" s="60"/>
      <c r="S58" s="61"/>
      <c r="T58" s="125">
        <v>3</v>
      </c>
      <c r="U58" s="60"/>
      <c r="V58" s="61">
        <f t="shared" si="53"/>
        <v>0</v>
      </c>
      <c r="W58" s="60">
        <f t="shared" si="54"/>
        <v>0</v>
      </c>
      <c r="X58" s="61">
        <f t="shared" si="55"/>
        <v>0</v>
      </c>
      <c r="Y58" s="60"/>
      <c r="Z58" s="61"/>
      <c r="AA58" s="125">
        <v>3</v>
      </c>
      <c r="AB58" s="60"/>
      <c r="AC58" s="61">
        <f t="shared" si="56"/>
        <v>0</v>
      </c>
      <c r="AD58" s="60">
        <f t="shared" si="57"/>
        <v>0</v>
      </c>
      <c r="AE58" s="61">
        <f t="shared" si="58"/>
        <v>0</v>
      </c>
      <c r="AF58" s="82"/>
    </row>
    <row r="59" spans="1:32" ht="31.5">
      <c r="A59" s="5" t="s">
        <v>213</v>
      </c>
      <c r="B59" s="82" t="s">
        <v>228</v>
      </c>
      <c r="C59" s="82"/>
      <c r="D59" s="61"/>
      <c r="E59" s="82"/>
      <c r="F59" s="61"/>
      <c r="G59" s="101"/>
      <c r="H59" s="82"/>
      <c r="I59" s="61">
        <f t="shared" si="49"/>
        <v>0</v>
      </c>
      <c r="J59" s="60">
        <f t="shared" si="50"/>
        <v>0</v>
      </c>
      <c r="K59" s="61">
        <f t="shared" si="50"/>
        <v>0</v>
      </c>
      <c r="L59" s="60"/>
      <c r="M59" s="61"/>
      <c r="N59" s="61"/>
      <c r="O59" s="61"/>
      <c r="P59" s="60">
        <f t="shared" si="52"/>
        <v>0</v>
      </c>
      <c r="Q59" s="61">
        <f t="shared" si="52"/>
        <v>0</v>
      </c>
      <c r="R59" s="60"/>
      <c r="S59" s="61"/>
      <c r="T59" s="125"/>
      <c r="U59" s="60"/>
      <c r="V59" s="61">
        <f t="shared" si="53"/>
        <v>0</v>
      </c>
      <c r="W59" s="60">
        <f t="shared" si="54"/>
        <v>0</v>
      </c>
      <c r="X59" s="61">
        <f t="shared" si="55"/>
        <v>0</v>
      </c>
      <c r="Y59" s="60"/>
      <c r="Z59" s="61"/>
      <c r="AA59" s="125"/>
      <c r="AB59" s="60"/>
      <c r="AC59" s="61">
        <f t="shared" si="56"/>
        <v>0</v>
      </c>
      <c r="AD59" s="60">
        <f t="shared" si="57"/>
        <v>0</v>
      </c>
      <c r="AE59" s="61">
        <f t="shared" si="58"/>
        <v>0</v>
      </c>
      <c r="AF59" s="82"/>
    </row>
    <row r="60" spans="1:32" ht="31.5">
      <c r="A60" s="5" t="s">
        <v>214</v>
      </c>
      <c r="B60" s="82" t="s">
        <v>230</v>
      </c>
      <c r="C60" s="82"/>
      <c r="D60" s="61"/>
      <c r="E60" s="82"/>
      <c r="F60" s="61"/>
      <c r="G60" s="101"/>
      <c r="H60" s="82"/>
      <c r="I60" s="61">
        <f t="shared" si="49"/>
        <v>0</v>
      </c>
      <c r="J60" s="60">
        <f t="shared" si="50"/>
        <v>0</v>
      </c>
      <c r="K60" s="61">
        <f t="shared" si="50"/>
        <v>0</v>
      </c>
      <c r="L60" s="60"/>
      <c r="M60" s="61"/>
      <c r="N60" s="61"/>
      <c r="O60" s="61"/>
      <c r="P60" s="60">
        <f t="shared" si="52"/>
        <v>0</v>
      </c>
      <c r="Q60" s="61">
        <f t="shared" si="52"/>
        <v>0</v>
      </c>
      <c r="R60" s="60"/>
      <c r="S60" s="61"/>
      <c r="T60" s="125"/>
      <c r="U60" s="60"/>
      <c r="V60" s="61">
        <f t="shared" si="53"/>
        <v>0</v>
      </c>
      <c r="W60" s="60">
        <f t="shared" si="54"/>
        <v>0</v>
      </c>
      <c r="X60" s="61">
        <f t="shared" si="55"/>
        <v>0</v>
      </c>
      <c r="Y60" s="60"/>
      <c r="Z60" s="61"/>
      <c r="AA60" s="125"/>
      <c r="AB60" s="60"/>
      <c r="AC60" s="61">
        <f t="shared" si="56"/>
        <v>0</v>
      </c>
      <c r="AD60" s="60">
        <f t="shared" si="57"/>
        <v>0</v>
      </c>
      <c r="AE60" s="61">
        <f t="shared" si="58"/>
        <v>0</v>
      </c>
      <c r="AF60" s="82"/>
    </row>
    <row r="61" spans="1:32" ht="31.5">
      <c r="A61" s="5" t="s">
        <v>215</v>
      </c>
      <c r="B61" s="82" t="s">
        <v>204</v>
      </c>
      <c r="C61" s="82"/>
      <c r="D61" s="61"/>
      <c r="E61" s="82"/>
      <c r="F61" s="61"/>
      <c r="G61" s="101"/>
      <c r="H61" s="82"/>
      <c r="I61" s="61">
        <f t="shared" si="49"/>
        <v>0</v>
      </c>
      <c r="J61" s="60">
        <f t="shared" si="50"/>
        <v>0</v>
      </c>
      <c r="K61" s="61">
        <f t="shared" si="50"/>
        <v>0</v>
      </c>
      <c r="L61" s="60"/>
      <c r="M61" s="61"/>
      <c r="N61" s="61"/>
      <c r="O61" s="61"/>
      <c r="P61" s="60">
        <f t="shared" si="52"/>
        <v>0</v>
      </c>
      <c r="Q61" s="61">
        <f t="shared" si="52"/>
        <v>0</v>
      </c>
      <c r="R61" s="60"/>
      <c r="S61" s="61"/>
      <c r="T61" s="125"/>
      <c r="U61" s="60"/>
      <c r="V61" s="61">
        <f t="shared" si="53"/>
        <v>0</v>
      </c>
      <c r="W61" s="60">
        <f t="shared" si="54"/>
        <v>0</v>
      </c>
      <c r="X61" s="61">
        <f t="shared" si="55"/>
        <v>0</v>
      </c>
      <c r="Y61" s="60"/>
      <c r="Z61" s="61"/>
      <c r="AA61" s="125"/>
      <c r="AB61" s="60"/>
      <c r="AC61" s="61">
        <f t="shared" si="56"/>
        <v>0</v>
      </c>
      <c r="AD61" s="60">
        <f t="shared" si="57"/>
        <v>0</v>
      </c>
      <c r="AE61" s="61">
        <f t="shared" si="58"/>
        <v>0</v>
      </c>
      <c r="AF61" s="82"/>
    </row>
    <row r="62" spans="1:32">
      <c r="A62" s="5" t="s">
        <v>216</v>
      </c>
      <c r="B62" s="82" t="s">
        <v>267</v>
      </c>
      <c r="C62" s="82"/>
      <c r="D62" s="61"/>
      <c r="E62" s="82"/>
      <c r="F62" s="61"/>
      <c r="G62" s="101">
        <v>1.8</v>
      </c>
      <c r="H62" s="82"/>
      <c r="I62" s="61">
        <f t="shared" si="49"/>
        <v>0</v>
      </c>
      <c r="J62" s="60">
        <f t="shared" si="50"/>
        <v>0</v>
      </c>
      <c r="K62" s="61">
        <f t="shared" si="50"/>
        <v>0</v>
      </c>
      <c r="L62" s="60">
        <f>J62</f>
        <v>0</v>
      </c>
      <c r="M62" s="61"/>
      <c r="N62" s="61" t="e">
        <f t="shared" si="51"/>
        <v>#DIV/0!</v>
      </c>
      <c r="O62" s="61" t="e">
        <f t="shared" si="51"/>
        <v>#DIV/0!</v>
      </c>
      <c r="P62" s="60">
        <f t="shared" si="52"/>
        <v>0</v>
      </c>
      <c r="Q62" s="61">
        <f t="shared" si="52"/>
        <v>0</v>
      </c>
      <c r="R62" s="60"/>
      <c r="S62" s="61"/>
      <c r="T62" s="125">
        <v>1.8</v>
      </c>
      <c r="U62" s="60"/>
      <c r="V62" s="61">
        <f t="shared" si="53"/>
        <v>0</v>
      </c>
      <c r="W62" s="60">
        <f t="shared" si="54"/>
        <v>0</v>
      </c>
      <c r="X62" s="61">
        <f t="shared" si="55"/>
        <v>0</v>
      </c>
      <c r="Y62" s="60"/>
      <c r="Z62" s="61"/>
      <c r="AA62" s="125">
        <v>1.8</v>
      </c>
      <c r="AB62" s="60"/>
      <c r="AC62" s="61">
        <f t="shared" si="56"/>
        <v>0</v>
      </c>
      <c r="AD62" s="60">
        <f t="shared" si="57"/>
        <v>0</v>
      </c>
      <c r="AE62" s="61">
        <f t="shared" si="58"/>
        <v>0</v>
      </c>
      <c r="AF62" s="82"/>
    </row>
    <row r="63" spans="1:32">
      <c r="A63" s="5" t="s">
        <v>217</v>
      </c>
      <c r="B63" s="82" t="s">
        <v>268</v>
      </c>
      <c r="C63" s="82"/>
      <c r="D63" s="61"/>
      <c r="E63" s="82"/>
      <c r="F63" s="61"/>
      <c r="G63" s="101">
        <v>1.2</v>
      </c>
      <c r="H63" s="82"/>
      <c r="I63" s="61">
        <f t="shared" si="49"/>
        <v>0</v>
      </c>
      <c r="J63" s="60">
        <f t="shared" si="50"/>
        <v>0</v>
      </c>
      <c r="K63" s="61">
        <f t="shared" si="50"/>
        <v>0</v>
      </c>
      <c r="L63" s="60">
        <f t="shared" ref="L63:L65" si="59">J63</f>
        <v>0</v>
      </c>
      <c r="M63" s="61"/>
      <c r="N63" s="61" t="e">
        <f t="shared" si="51"/>
        <v>#DIV/0!</v>
      </c>
      <c r="O63" s="61" t="e">
        <f t="shared" si="51"/>
        <v>#DIV/0!</v>
      </c>
      <c r="P63" s="60">
        <f t="shared" si="52"/>
        <v>0</v>
      </c>
      <c r="Q63" s="61">
        <f t="shared" si="52"/>
        <v>0</v>
      </c>
      <c r="R63" s="60"/>
      <c r="S63" s="61"/>
      <c r="T63" s="125">
        <v>1.2</v>
      </c>
      <c r="U63" s="60"/>
      <c r="V63" s="61">
        <f t="shared" si="53"/>
        <v>0</v>
      </c>
      <c r="W63" s="60">
        <f t="shared" si="54"/>
        <v>0</v>
      </c>
      <c r="X63" s="61">
        <f t="shared" si="55"/>
        <v>0</v>
      </c>
      <c r="Y63" s="60"/>
      <c r="Z63" s="61"/>
      <c r="AA63" s="125">
        <v>1.2</v>
      </c>
      <c r="AB63" s="60"/>
      <c r="AC63" s="61">
        <f t="shared" si="56"/>
        <v>0</v>
      </c>
      <c r="AD63" s="60">
        <f t="shared" si="57"/>
        <v>0</v>
      </c>
      <c r="AE63" s="61">
        <f t="shared" si="58"/>
        <v>0</v>
      </c>
      <c r="AF63" s="82"/>
    </row>
    <row r="64" spans="1:32">
      <c r="A64" s="5" t="s">
        <v>218</v>
      </c>
      <c r="B64" s="82" t="s">
        <v>269</v>
      </c>
      <c r="C64" s="82"/>
      <c r="D64" s="61"/>
      <c r="E64" s="82"/>
      <c r="F64" s="61"/>
      <c r="G64" s="101">
        <v>1.2</v>
      </c>
      <c r="H64" s="82"/>
      <c r="I64" s="61">
        <f t="shared" si="49"/>
        <v>0</v>
      </c>
      <c r="J64" s="60">
        <f t="shared" si="50"/>
        <v>0</v>
      </c>
      <c r="K64" s="61">
        <f t="shared" si="50"/>
        <v>0</v>
      </c>
      <c r="L64" s="60">
        <f t="shared" si="59"/>
        <v>0</v>
      </c>
      <c r="M64" s="61"/>
      <c r="N64" s="61" t="e">
        <f t="shared" si="51"/>
        <v>#DIV/0!</v>
      </c>
      <c r="O64" s="61" t="e">
        <f t="shared" si="51"/>
        <v>#DIV/0!</v>
      </c>
      <c r="P64" s="60">
        <f t="shared" si="52"/>
        <v>0</v>
      </c>
      <c r="Q64" s="61">
        <f t="shared" si="52"/>
        <v>0</v>
      </c>
      <c r="R64" s="60"/>
      <c r="S64" s="61"/>
      <c r="T64" s="125">
        <v>1.2</v>
      </c>
      <c r="U64" s="60"/>
      <c r="V64" s="61">
        <f t="shared" si="53"/>
        <v>0</v>
      </c>
      <c r="W64" s="60">
        <f t="shared" si="54"/>
        <v>0</v>
      </c>
      <c r="X64" s="61">
        <f t="shared" si="55"/>
        <v>0</v>
      </c>
      <c r="Y64" s="60"/>
      <c r="Z64" s="61"/>
      <c r="AA64" s="125">
        <v>1.2</v>
      </c>
      <c r="AB64" s="60"/>
      <c r="AC64" s="61">
        <f t="shared" si="56"/>
        <v>0</v>
      </c>
      <c r="AD64" s="60">
        <f t="shared" si="57"/>
        <v>0</v>
      </c>
      <c r="AE64" s="61">
        <f t="shared" si="58"/>
        <v>0</v>
      </c>
      <c r="AF64" s="82"/>
    </row>
    <row r="65" spans="1:32" ht="31.5">
      <c r="A65" s="5" t="s">
        <v>229</v>
      </c>
      <c r="B65" s="82" t="s">
        <v>208</v>
      </c>
      <c r="C65" s="82"/>
      <c r="D65" s="61"/>
      <c r="E65" s="82"/>
      <c r="F65" s="61"/>
      <c r="G65" s="101">
        <v>1.8</v>
      </c>
      <c r="H65" s="82"/>
      <c r="I65" s="61">
        <f t="shared" si="49"/>
        <v>0</v>
      </c>
      <c r="J65" s="60">
        <f t="shared" si="50"/>
        <v>0</v>
      </c>
      <c r="K65" s="61">
        <f t="shared" si="50"/>
        <v>0</v>
      </c>
      <c r="L65" s="60">
        <f t="shared" si="59"/>
        <v>0</v>
      </c>
      <c r="M65" s="61"/>
      <c r="N65" s="61" t="e">
        <f t="shared" si="51"/>
        <v>#DIV/0!</v>
      </c>
      <c r="O65" s="61" t="e">
        <f t="shared" si="51"/>
        <v>#DIV/0!</v>
      </c>
      <c r="P65" s="60">
        <f t="shared" si="52"/>
        <v>0</v>
      </c>
      <c r="Q65" s="61">
        <f t="shared" si="52"/>
        <v>0</v>
      </c>
      <c r="R65" s="60"/>
      <c r="S65" s="61"/>
      <c r="T65" s="125">
        <v>1.8</v>
      </c>
      <c r="U65" s="60"/>
      <c r="V65" s="61">
        <f t="shared" si="53"/>
        <v>0</v>
      </c>
      <c r="W65" s="60">
        <f t="shared" si="54"/>
        <v>0</v>
      </c>
      <c r="X65" s="61">
        <f t="shared" si="55"/>
        <v>0</v>
      </c>
      <c r="Y65" s="60"/>
      <c r="Z65" s="61"/>
      <c r="AA65" s="125">
        <v>1.8</v>
      </c>
      <c r="AB65" s="60"/>
      <c r="AC65" s="61">
        <f t="shared" si="56"/>
        <v>0</v>
      </c>
      <c r="AD65" s="60">
        <f t="shared" si="57"/>
        <v>0</v>
      </c>
      <c r="AE65" s="61">
        <f t="shared" si="58"/>
        <v>0</v>
      </c>
      <c r="AF65" s="82"/>
    </row>
    <row r="66" spans="1:32" s="1" customFormat="1" ht="31.5">
      <c r="A66" s="5">
        <v>3.09</v>
      </c>
      <c r="B66" s="362" t="s">
        <v>220</v>
      </c>
      <c r="C66" s="82"/>
      <c r="D66" s="61"/>
      <c r="E66" s="82"/>
      <c r="F66" s="61"/>
      <c r="G66" s="101"/>
      <c r="H66" s="82"/>
      <c r="I66" s="61">
        <f t="shared" si="49"/>
        <v>0</v>
      </c>
      <c r="J66" s="60">
        <f t="shared" si="50"/>
        <v>0</v>
      </c>
      <c r="K66" s="61">
        <f t="shared" si="50"/>
        <v>0</v>
      </c>
      <c r="L66" s="60"/>
      <c r="M66" s="61"/>
      <c r="N66" s="61"/>
      <c r="O66" s="61"/>
      <c r="P66" s="60">
        <f t="shared" si="52"/>
        <v>0</v>
      </c>
      <c r="Q66" s="61">
        <f t="shared" si="52"/>
        <v>0</v>
      </c>
      <c r="R66" s="60"/>
      <c r="S66" s="61"/>
      <c r="T66" s="125"/>
      <c r="U66" s="60"/>
      <c r="V66" s="61">
        <f t="shared" si="53"/>
        <v>0</v>
      </c>
      <c r="W66" s="60">
        <f t="shared" si="54"/>
        <v>0</v>
      </c>
      <c r="X66" s="61">
        <f t="shared" si="55"/>
        <v>0</v>
      </c>
      <c r="Y66" s="60"/>
      <c r="Z66" s="61"/>
      <c r="AA66" s="125"/>
      <c r="AB66" s="60"/>
      <c r="AC66" s="61">
        <f t="shared" si="56"/>
        <v>0</v>
      </c>
      <c r="AD66" s="60">
        <f t="shared" si="57"/>
        <v>0</v>
      </c>
      <c r="AE66" s="61">
        <f t="shared" si="58"/>
        <v>0</v>
      </c>
      <c r="AF66" s="82"/>
    </row>
    <row r="67" spans="1:32" s="1" customFormat="1" ht="31.5">
      <c r="A67" s="5">
        <v>3.1</v>
      </c>
      <c r="B67" s="362" t="s">
        <v>221</v>
      </c>
      <c r="C67" s="82"/>
      <c r="D67" s="61"/>
      <c r="E67" s="82"/>
      <c r="F67" s="61"/>
      <c r="G67" s="101">
        <v>1</v>
      </c>
      <c r="H67" s="82"/>
      <c r="I67" s="61">
        <f t="shared" si="49"/>
        <v>0</v>
      </c>
      <c r="J67" s="60">
        <f t="shared" si="50"/>
        <v>0</v>
      </c>
      <c r="K67" s="61">
        <f t="shared" si="50"/>
        <v>0</v>
      </c>
      <c r="L67" s="60"/>
      <c r="M67" s="61"/>
      <c r="N67" s="61" t="e">
        <f t="shared" si="51"/>
        <v>#DIV/0!</v>
      </c>
      <c r="O67" s="61" t="e">
        <f t="shared" si="51"/>
        <v>#DIV/0!</v>
      </c>
      <c r="P67" s="60">
        <f t="shared" si="52"/>
        <v>0</v>
      </c>
      <c r="Q67" s="61">
        <f t="shared" si="52"/>
        <v>0</v>
      </c>
      <c r="R67" s="60"/>
      <c r="S67" s="61"/>
      <c r="T67" s="125">
        <v>1</v>
      </c>
      <c r="U67" s="60"/>
      <c r="V67" s="61">
        <f t="shared" si="53"/>
        <v>0</v>
      </c>
      <c r="W67" s="60">
        <f t="shared" si="54"/>
        <v>0</v>
      </c>
      <c r="X67" s="61">
        <f t="shared" si="55"/>
        <v>0</v>
      </c>
      <c r="Y67" s="60"/>
      <c r="Z67" s="61"/>
      <c r="AA67" s="125">
        <v>1</v>
      </c>
      <c r="AB67" s="60"/>
      <c r="AC67" s="61">
        <f t="shared" si="56"/>
        <v>0</v>
      </c>
      <c r="AD67" s="60">
        <f t="shared" si="57"/>
        <v>0</v>
      </c>
      <c r="AE67" s="61">
        <f t="shared" si="58"/>
        <v>0</v>
      </c>
      <c r="AF67" s="82"/>
    </row>
    <row r="68" spans="1:32" s="1" customFormat="1" ht="31.5" customHeight="1">
      <c r="A68" s="5">
        <v>3.11</v>
      </c>
      <c r="B68" s="364" t="s">
        <v>324</v>
      </c>
      <c r="C68" s="82"/>
      <c r="D68" s="61"/>
      <c r="E68" s="82"/>
      <c r="F68" s="61"/>
      <c r="G68" s="101">
        <v>1.25</v>
      </c>
      <c r="H68" s="82"/>
      <c r="I68" s="61">
        <f t="shared" si="49"/>
        <v>0</v>
      </c>
      <c r="J68" s="60">
        <f t="shared" si="50"/>
        <v>0</v>
      </c>
      <c r="K68" s="61">
        <f t="shared" si="50"/>
        <v>0</v>
      </c>
      <c r="L68" s="60"/>
      <c r="M68" s="61"/>
      <c r="N68" s="61" t="e">
        <f t="shared" si="51"/>
        <v>#DIV/0!</v>
      </c>
      <c r="O68" s="61" t="e">
        <f t="shared" si="51"/>
        <v>#DIV/0!</v>
      </c>
      <c r="P68" s="60">
        <f t="shared" si="52"/>
        <v>0</v>
      </c>
      <c r="Q68" s="61">
        <f t="shared" si="52"/>
        <v>0</v>
      </c>
      <c r="R68" s="60"/>
      <c r="S68" s="61"/>
      <c r="T68" s="125">
        <v>1.25</v>
      </c>
      <c r="U68" s="60"/>
      <c r="V68" s="61">
        <f t="shared" si="53"/>
        <v>0</v>
      </c>
      <c r="W68" s="60">
        <f t="shared" si="54"/>
        <v>0</v>
      </c>
      <c r="X68" s="61">
        <f t="shared" si="55"/>
        <v>0</v>
      </c>
      <c r="Y68" s="60"/>
      <c r="Z68" s="61"/>
      <c r="AA68" s="125">
        <v>1.25</v>
      </c>
      <c r="AB68" s="60"/>
      <c r="AC68" s="61">
        <f t="shared" si="56"/>
        <v>0</v>
      </c>
      <c r="AD68" s="60">
        <f t="shared" si="57"/>
        <v>0</v>
      </c>
      <c r="AE68" s="61">
        <f t="shared" si="58"/>
        <v>0</v>
      </c>
      <c r="AF68" s="82"/>
    </row>
    <row r="69" spans="1:32" s="1" customFormat="1" ht="18" customHeight="1">
      <c r="A69" s="5">
        <v>3.12</v>
      </c>
      <c r="B69" s="362" t="s">
        <v>223</v>
      </c>
      <c r="C69" s="82"/>
      <c r="D69" s="61"/>
      <c r="E69" s="82"/>
      <c r="F69" s="61"/>
      <c r="G69" s="101">
        <v>0.75</v>
      </c>
      <c r="H69" s="82"/>
      <c r="I69" s="61">
        <f t="shared" si="49"/>
        <v>0</v>
      </c>
      <c r="J69" s="60">
        <f t="shared" si="50"/>
        <v>0</v>
      </c>
      <c r="K69" s="61">
        <f t="shared" si="50"/>
        <v>0</v>
      </c>
      <c r="L69" s="60"/>
      <c r="M69" s="61"/>
      <c r="N69" s="61" t="e">
        <f t="shared" si="51"/>
        <v>#DIV/0!</v>
      </c>
      <c r="O69" s="61" t="e">
        <f t="shared" si="51"/>
        <v>#DIV/0!</v>
      </c>
      <c r="P69" s="60">
        <f t="shared" si="52"/>
        <v>0</v>
      </c>
      <c r="Q69" s="61">
        <f t="shared" si="52"/>
        <v>0</v>
      </c>
      <c r="R69" s="60"/>
      <c r="S69" s="61"/>
      <c r="T69" s="125">
        <v>0.75</v>
      </c>
      <c r="U69" s="60"/>
      <c r="V69" s="61">
        <f t="shared" si="53"/>
        <v>0</v>
      </c>
      <c r="W69" s="60">
        <f t="shared" si="54"/>
        <v>0</v>
      </c>
      <c r="X69" s="61">
        <f t="shared" si="55"/>
        <v>0</v>
      </c>
      <c r="Y69" s="60"/>
      <c r="Z69" s="61"/>
      <c r="AA69" s="125">
        <v>0.75</v>
      </c>
      <c r="AB69" s="60"/>
      <c r="AC69" s="61">
        <f t="shared" si="56"/>
        <v>0</v>
      </c>
      <c r="AD69" s="60">
        <f t="shared" si="57"/>
        <v>0</v>
      </c>
      <c r="AE69" s="61">
        <f t="shared" si="58"/>
        <v>0</v>
      </c>
      <c r="AF69" s="82"/>
    </row>
    <row r="70" spans="1:32" s="1" customFormat="1" ht="21" customHeight="1">
      <c r="A70" s="5">
        <v>3.13</v>
      </c>
      <c r="B70" s="362" t="s">
        <v>224</v>
      </c>
      <c r="C70" s="82"/>
      <c r="D70" s="61"/>
      <c r="E70" s="82"/>
      <c r="F70" s="61"/>
      <c r="G70" s="101">
        <v>0.75</v>
      </c>
      <c r="H70" s="82"/>
      <c r="I70" s="61">
        <f t="shared" si="49"/>
        <v>0</v>
      </c>
      <c r="J70" s="60">
        <f t="shared" si="50"/>
        <v>0</v>
      </c>
      <c r="K70" s="61">
        <f t="shared" si="50"/>
        <v>0</v>
      </c>
      <c r="L70" s="60"/>
      <c r="M70" s="61"/>
      <c r="N70" s="61" t="e">
        <f t="shared" si="51"/>
        <v>#DIV/0!</v>
      </c>
      <c r="O70" s="61" t="e">
        <f t="shared" si="51"/>
        <v>#DIV/0!</v>
      </c>
      <c r="P70" s="60">
        <f t="shared" si="52"/>
        <v>0</v>
      </c>
      <c r="Q70" s="61">
        <f t="shared" si="52"/>
        <v>0</v>
      </c>
      <c r="R70" s="60"/>
      <c r="S70" s="61"/>
      <c r="T70" s="125">
        <v>0.75</v>
      </c>
      <c r="U70" s="60"/>
      <c r="V70" s="61">
        <f t="shared" si="53"/>
        <v>0</v>
      </c>
      <c r="W70" s="60">
        <f t="shared" si="54"/>
        <v>0</v>
      </c>
      <c r="X70" s="61">
        <f t="shared" si="55"/>
        <v>0</v>
      </c>
      <c r="Y70" s="60"/>
      <c r="Z70" s="61"/>
      <c r="AA70" s="125">
        <v>0.75</v>
      </c>
      <c r="AB70" s="60"/>
      <c r="AC70" s="61">
        <f t="shared" si="56"/>
        <v>0</v>
      </c>
      <c r="AD70" s="60">
        <f t="shared" si="57"/>
        <v>0</v>
      </c>
      <c r="AE70" s="61">
        <f t="shared" si="58"/>
        <v>0</v>
      </c>
      <c r="AF70" s="82"/>
    </row>
    <row r="71" spans="1:32" s="1" customFormat="1" ht="21" customHeight="1">
      <c r="A71" s="5">
        <v>3.14</v>
      </c>
      <c r="B71" s="658" t="s">
        <v>606</v>
      </c>
      <c r="C71" s="82"/>
      <c r="D71" s="61"/>
      <c r="E71" s="82"/>
      <c r="F71" s="61"/>
      <c r="G71" s="101"/>
      <c r="H71" s="82"/>
      <c r="I71" s="61">
        <f t="shared" si="49"/>
        <v>0</v>
      </c>
      <c r="J71" s="60">
        <f t="shared" si="50"/>
        <v>0</v>
      </c>
      <c r="K71" s="61">
        <f t="shared" si="50"/>
        <v>0</v>
      </c>
      <c r="L71" s="60"/>
      <c r="M71" s="61"/>
      <c r="N71" s="61"/>
      <c r="O71" s="61"/>
      <c r="P71" s="60">
        <f t="shared" si="52"/>
        <v>0</v>
      </c>
      <c r="Q71" s="61">
        <f t="shared" si="52"/>
        <v>0</v>
      </c>
      <c r="R71" s="60"/>
      <c r="S71" s="61"/>
      <c r="T71" s="125"/>
      <c r="U71" s="60"/>
      <c r="V71" s="61">
        <f t="shared" si="53"/>
        <v>0</v>
      </c>
      <c r="W71" s="60">
        <f t="shared" si="54"/>
        <v>0</v>
      </c>
      <c r="X71" s="61">
        <f t="shared" si="55"/>
        <v>0</v>
      </c>
      <c r="Y71" s="60"/>
      <c r="Z71" s="61"/>
      <c r="AA71" s="125"/>
      <c r="AB71" s="60"/>
      <c r="AC71" s="61">
        <f t="shared" si="56"/>
        <v>0</v>
      </c>
      <c r="AD71" s="60">
        <f t="shared" si="57"/>
        <v>0</v>
      </c>
      <c r="AE71" s="61">
        <f t="shared" si="58"/>
        <v>0</v>
      </c>
      <c r="AF71" s="82"/>
    </row>
    <row r="72" spans="1:32" s="1" customFormat="1" ht="37.5">
      <c r="A72" s="5">
        <v>3.15</v>
      </c>
      <c r="B72" s="658" t="s">
        <v>605</v>
      </c>
      <c r="C72" s="82"/>
      <c r="D72" s="61"/>
      <c r="E72" s="82"/>
      <c r="F72" s="61"/>
      <c r="G72" s="101"/>
      <c r="H72" s="82"/>
      <c r="I72" s="61">
        <f t="shared" si="49"/>
        <v>0</v>
      </c>
      <c r="J72" s="60">
        <f t="shared" si="50"/>
        <v>0</v>
      </c>
      <c r="K72" s="61">
        <f t="shared" si="50"/>
        <v>0</v>
      </c>
      <c r="L72" s="60"/>
      <c r="M72" s="61"/>
      <c r="N72" s="61"/>
      <c r="O72" s="61"/>
      <c r="P72" s="60">
        <f t="shared" si="52"/>
        <v>0</v>
      </c>
      <c r="Q72" s="61">
        <f t="shared" si="52"/>
        <v>0</v>
      </c>
      <c r="R72" s="60"/>
      <c r="S72" s="61"/>
      <c r="T72" s="125">
        <v>0.3</v>
      </c>
      <c r="U72" s="60"/>
      <c r="V72" s="61">
        <f t="shared" si="53"/>
        <v>0</v>
      </c>
      <c r="W72" s="60">
        <f t="shared" si="54"/>
        <v>0</v>
      </c>
      <c r="X72" s="61">
        <f t="shared" si="55"/>
        <v>0</v>
      </c>
      <c r="Y72" s="60"/>
      <c r="Z72" s="61"/>
      <c r="AA72" s="125">
        <v>0.3</v>
      </c>
      <c r="AB72" s="60"/>
      <c r="AC72" s="61">
        <f t="shared" si="56"/>
        <v>0</v>
      </c>
      <c r="AD72" s="60">
        <f t="shared" si="57"/>
        <v>0</v>
      </c>
      <c r="AE72" s="61">
        <f t="shared" si="58"/>
        <v>0</v>
      </c>
      <c r="AF72" s="82"/>
    </row>
    <row r="73" spans="1:32" s="1" customFormat="1">
      <c r="A73" s="5">
        <v>3.16</v>
      </c>
      <c r="B73" s="383" t="s">
        <v>31</v>
      </c>
      <c r="C73" s="82"/>
      <c r="D73" s="61"/>
      <c r="E73" s="82"/>
      <c r="F73" s="61"/>
      <c r="G73" s="101"/>
      <c r="H73" s="82"/>
      <c r="I73" s="61">
        <f t="shared" si="49"/>
        <v>0</v>
      </c>
      <c r="J73" s="60">
        <f t="shared" si="50"/>
        <v>0</v>
      </c>
      <c r="K73" s="61">
        <f t="shared" si="50"/>
        <v>0</v>
      </c>
      <c r="L73" s="60"/>
      <c r="M73" s="61"/>
      <c r="N73" s="61"/>
      <c r="O73" s="61"/>
      <c r="P73" s="60">
        <f t="shared" si="52"/>
        <v>0</v>
      </c>
      <c r="Q73" s="61">
        <f t="shared" si="52"/>
        <v>0</v>
      </c>
      <c r="R73" s="60"/>
      <c r="S73" s="61"/>
      <c r="T73" s="125"/>
      <c r="U73" s="60"/>
      <c r="V73" s="61">
        <f t="shared" si="53"/>
        <v>0</v>
      </c>
      <c r="W73" s="60">
        <f t="shared" si="54"/>
        <v>0</v>
      </c>
      <c r="X73" s="61">
        <f t="shared" si="55"/>
        <v>0</v>
      </c>
      <c r="Y73" s="60"/>
      <c r="Z73" s="61"/>
      <c r="AA73" s="125"/>
      <c r="AB73" s="60"/>
      <c r="AC73" s="61">
        <f t="shared" si="56"/>
        <v>0</v>
      </c>
      <c r="AD73" s="60">
        <f t="shared" si="57"/>
        <v>0</v>
      </c>
      <c r="AE73" s="61">
        <f t="shared" si="58"/>
        <v>0</v>
      </c>
      <c r="AF73" s="82"/>
    </row>
    <row r="74" spans="1:32" s="1" customFormat="1" ht="32.25" customHeight="1">
      <c r="A74" s="5">
        <v>3.17</v>
      </c>
      <c r="B74" s="383" t="s">
        <v>225</v>
      </c>
      <c r="C74" s="82"/>
      <c r="D74" s="61"/>
      <c r="E74" s="82"/>
      <c r="F74" s="61"/>
      <c r="G74" s="101">
        <v>0.5</v>
      </c>
      <c r="H74" s="82"/>
      <c r="I74" s="61">
        <f t="shared" si="49"/>
        <v>0</v>
      </c>
      <c r="J74" s="60">
        <f t="shared" si="50"/>
        <v>0</v>
      </c>
      <c r="K74" s="61">
        <f t="shared" si="50"/>
        <v>0</v>
      </c>
      <c r="L74" s="60">
        <v>4064</v>
      </c>
      <c r="M74" s="61"/>
      <c r="N74" s="61" t="e">
        <f t="shared" si="51"/>
        <v>#DIV/0!</v>
      </c>
      <c r="O74" s="61" t="e">
        <f t="shared" si="51"/>
        <v>#DIV/0!</v>
      </c>
      <c r="P74" s="60">
        <f t="shared" si="52"/>
        <v>-4064</v>
      </c>
      <c r="Q74" s="61">
        <f t="shared" si="52"/>
        <v>0</v>
      </c>
      <c r="R74" s="60"/>
      <c r="S74" s="61"/>
      <c r="T74" s="125">
        <v>0.5</v>
      </c>
      <c r="U74" s="60"/>
      <c r="V74" s="61">
        <f t="shared" si="53"/>
        <v>0</v>
      </c>
      <c r="W74" s="60">
        <f t="shared" si="54"/>
        <v>0</v>
      </c>
      <c r="X74" s="61">
        <f t="shared" si="55"/>
        <v>0</v>
      </c>
      <c r="Y74" s="60"/>
      <c r="Z74" s="61"/>
      <c r="AA74" s="125">
        <v>0.5</v>
      </c>
      <c r="AB74" s="60"/>
      <c r="AC74" s="61">
        <f t="shared" si="56"/>
        <v>0</v>
      </c>
      <c r="AD74" s="60">
        <f t="shared" si="57"/>
        <v>0</v>
      </c>
      <c r="AE74" s="61">
        <f t="shared" si="58"/>
        <v>0</v>
      </c>
      <c r="AF74" s="82"/>
    </row>
    <row r="75" spans="1:32" s="1" customFormat="1" ht="34.5" customHeight="1">
      <c r="A75" s="5">
        <v>3.18</v>
      </c>
      <c r="B75" s="383" t="s">
        <v>203</v>
      </c>
      <c r="C75" s="82"/>
      <c r="D75" s="61"/>
      <c r="E75" s="82"/>
      <c r="F75" s="61"/>
      <c r="G75" s="101"/>
      <c r="H75" s="82"/>
      <c r="I75" s="61">
        <f t="shared" si="49"/>
        <v>0</v>
      </c>
      <c r="J75" s="60">
        <f t="shared" si="50"/>
        <v>0</v>
      </c>
      <c r="K75" s="61">
        <f t="shared" si="50"/>
        <v>0</v>
      </c>
      <c r="L75" s="60"/>
      <c r="M75" s="61"/>
      <c r="N75" s="61"/>
      <c r="O75" s="61"/>
      <c r="P75" s="60">
        <f t="shared" si="52"/>
        <v>0</v>
      </c>
      <c r="Q75" s="61">
        <f t="shared" si="52"/>
        <v>0</v>
      </c>
      <c r="R75" s="60"/>
      <c r="S75" s="61"/>
      <c r="T75" s="125"/>
      <c r="U75" s="60"/>
      <c r="V75" s="61">
        <f t="shared" si="53"/>
        <v>0</v>
      </c>
      <c r="W75" s="60">
        <f t="shared" si="54"/>
        <v>0</v>
      </c>
      <c r="X75" s="61">
        <f t="shared" si="55"/>
        <v>0</v>
      </c>
      <c r="Y75" s="60"/>
      <c r="Z75" s="61"/>
      <c r="AA75" s="125"/>
      <c r="AB75" s="60"/>
      <c r="AC75" s="61">
        <f t="shared" si="56"/>
        <v>0</v>
      </c>
      <c r="AD75" s="60">
        <f t="shared" si="57"/>
        <v>0</v>
      </c>
      <c r="AE75" s="61">
        <f t="shared" si="58"/>
        <v>0</v>
      </c>
      <c r="AF75" s="82"/>
    </row>
    <row r="76" spans="1:32" s="144" customFormat="1">
      <c r="A76" s="261"/>
      <c r="B76" s="384" t="s">
        <v>171</v>
      </c>
      <c r="C76" s="210">
        <f t="shared" ref="C76" si="60">SUM(C54:C75)</f>
        <v>0</v>
      </c>
      <c r="D76" s="211">
        <f>SUM(D54:D75)</f>
        <v>0</v>
      </c>
      <c r="E76" s="210">
        <f t="shared" ref="E76" si="61">SUM(E54:E75)</f>
        <v>0</v>
      </c>
      <c r="F76" s="211">
        <f>SUM(F54:F75)</f>
        <v>0</v>
      </c>
      <c r="G76" s="212"/>
      <c r="H76" s="210">
        <f t="shared" ref="H76" si="62">SUM(H54:H75)</f>
        <v>0</v>
      </c>
      <c r="I76" s="211">
        <f>SUM(I54:I75)</f>
        <v>0</v>
      </c>
      <c r="J76" s="210">
        <f t="shared" ref="J76" si="63">SUM(J54:J75)</f>
        <v>0</v>
      </c>
      <c r="K76" s="211">
        <f>SUM(K54:K75)</f>
        <v>0</v>
      </c>
      <c r="L76" s="289">
        <f>L62</f>
        <v>0</v>
      </c>
      <c r="M76" s="211">
        <f>SUM(M54:M75)</f>
        <v>0</v>
      </c>
      <c r="N76" s="213" t="e">
        <f t="shared" si="51"/>
        <v>#DIV/0!</v>
      </c>
      <c r="O76" s="213" t="e">
        <f t="shared" si="51"/>
        <v>#DIV/0!</v>
      </c>
      <c r="P76" s="210">
        <f>P54</f>
        <v>0</v>
      </c>
      <c r="Q76" s="211">
        <f>SUM(Q54:Q75)</f>
        <v>0</v>
      </c>
      <c r="R76" s="210">
        <f>SUM(R54:R75)</f>
        <v>0</v>
      </c>
      <c r="S76" s="211">
        <f>SUM(S54:S75)</f>
        <v>0</v>
      </c>
      <c r="T76" s="214"/>
      <c r="U76" s="289">
        <f>U54</f>
        <v>0</v>
      </c>
      <c r="V76" s="211">
        <f>SUM(V54:V75)</f>
        <v>0</v>
      </c>
      <c r="W76" s="289">
        <f>W54</f>
        <v>0</v>
      </c>
      <c r="X76" s="211">
        <f>SUM(X54:X75)</f>
        <v>0</v>
      </c>
      <c r="Y76" s="210">
        <f>SUM(Y54:Y75)</f>
        <v>0</v>
      </c>
      <c r="Z76" s="211">
        <f>SUM(Z54:Z75)</f>
        <v>0</v>
      </c>
      <c r="AA76" s="214"/>
      <c r="AB76" s="289">
        <f>AB54</f>
        <v>0</v>
      </c>
      <c r="AC76" s="211">
        <f>SUM(AC54:AC75)</f>
        <v>0</v>
      </c>
      <c r="AD76" s="289">
        <f>AD54</f>
        <v>0</v>
      </c>
      <c r="AE76" s="211">
        <f>SUM(AE54:AE75)</f>
        <v>0</v>
      </c>
      <c r="AF76" s="215"/>
    </row>
    <row r="77" spans="1:32" s="144" customFormat="1">
      <c r="A77" s="261"/>
      <c r="B77" s="363" t="s">
        <v>234</v>
      </c>
      <c r="C77" s="210">
        <f t="shared" ref="C77:F77" si="64">C76+C52</f>
        <v>0</v>
      </c>
      <c r="D77" s="211">
        <f t="shared" si="64"/>
        <v>0</v>
      </c>
      <c r="E77" s="210">
        <f t="shared" si="64"/>
        <v>0</v>
      </c>
      <c r="F77" s="211">
        <f t="shared" si="64"/>
        <v>0</v>
      </c>
      <c r="G77" s="212"/>
      <c r="H77" s="210">
        <f>H76+H52</f>
        <v>0</v>
      </c>
      <c r="I77" s="211">
        <f>I76+I52</f>
        <v>0</v>
      </c>
      <c r="J77" s="210">
        <f>J76+J52</f>
        <v>0</v>
      </c>
      <c r="K77" s="211">
        <f>K76+K52</f>
        <v>0</v>
      </c>
      <c r="L77" s="289">
        <f>L76</f>
        <v>0</v>
      </c>
      <c r="M77" s="211">
        <f>M76+M52</f>
        <v>0</v>
      </c>
      <c r="N77" s="213" t="e">
        <f t="shared" si="51"/>
        <v>#DIV/0!</v>
      </c>
      <c r="O77" s="213" t="e">
        <f t="shared" si="51"/>
        <v>#DIV/0!</v>
      </c>
      <c r="P77" s="210">
        <f>P76</f>
        <v>0</v>
      </c>
      <c r="Q77" s="211">
        <f>Q76+Q52</f>
        <v>0</v>
      </c>
      <c r="R77" s="210">
        <f>R76+R52</f>
        <v>0</v>
      </c>
      <c r="S77" s="211">
        <f>S76+S52</f>
        <v>0</v>
      </c>
      <c r="T77" s="214"/>
      <c r="U77" s="289">
        <f>U76</f>
        <v>0</v>
      </c>
      <c r="V77" s="211">
        <f>V76+V52</f>
        <v>0</v>
      </c>
      <c r="W77" s="289">
        <f>W76</f>
        <v>0</v>
      </c>
      <c r="X77" s="211">
        <f>X76+X52</f>
        <v>0</v>
      </c>
      <c r="Y77" s="210">
        <f>Y76+Y52</f>
        <v>0</v>
      </c>
      <c r="Z77" s="211">
        <f>Z76+Z52</f>
        <v>0</v>
      </c>
      <c r="AA77" s="214"/>
      <c r="AB77" s="289">
        <f>AB76</f>
        <v>0</v>
      </c>
      <c r="AC77" s="211">
        <f>AC76+AC52</f>
        <v>0</v>
      </c>
      <c r="AD77" s="289">
        <f>AD76</f>
        <v>0</v>
      </c>
      <c r="AE77" s="211">
        <f>AE76+AE52</f>
        <v>0</v>
      </c>
      <c r="AF77" s="215"/>
    </row>
    <row r="78" spans="1:32" s="1" customFormat="1">
      <c r="A78" s="5">
        <v>4</v>
      </c>
      <c r="B78" s="81" t="s">
        <v>32</v>
      </c>
      <c r="C78" s="82"/>
      <c r="D78" s="61"/>
      <c r="E78" s="82"/>
      <c r="F78" s="61"/>
      <c r="G78" s="101"/>
      <c r="H78" s="82"/>
      <c r="I78" s="61"/>
      <c r="J78" s="60"/>
      <c r="K78" s="61"/>
      <c r="L78" s="60"/>
      <c r="M78" s="61"/>
      <c r="N78" s="61"/>
      <c r="O78" s="61"/>
      <c r="P78" s="60">
        <f t="shared" ref="P78:Q80" si="65">J78-L78</f>
        <v>0</v>
      </c>
      <c r="Q78" s="61">
        <f t="shared" si="65"/>
        <v>0</v>
      </c>
      <c r="R78" s="60"/>
      <c r="S78" s="61"/>
      <c r="T78" s="125"/>
      <c r="U78" s="60"/>
      <c r="V78" s="61">
        <f t="shared" ref="V78" si="66">U78*T78</f>
        <v>0</v>
      </c>
      <c r="W78" s="60">
        <f t="shared" ref="W78:W80" si="67">U78+R78</f>
        <v>0</v>
      </c>
      <c r="X78" s="61">
        <f>V78+S78</f>
        <v>0</v>
      </c>
      <c r="Y78" s="60"/>
      <c r="Z78" s="61"/>
      <c r="AA78" s="125"/>
      <c r="AB78" s="60"/>
      <c r="AC78" s="61">
        <f t="shared" ref="AC78" si="68">AB78*AA78</f>
        <v>0</v>
      </c>
      <c r="AD78" s="60">
        <f t="shared" ref="AD78:AD80" si="69">AB78+Y78</f>
        <v>0</v>
      </c>
      <c r="AE78" s="61">
        <f>AC78+Z78</f>
        <v>0</v>
      </c>
      <c r="AF78" s="82"/>
    </row>
    <row r="79" spans="1:32" s="1" customFormat="1">
      <c r="A79" s="5">
        <v>4.01</v>
      </c>
      <c r="B79" s="2" t="s">
        <v>33</v>
      </c>
      <c r="C79" s="82"/>
      <c r="D79" s="61"/>
      <c r="E79" s="82"/>
      <c r="F79" s="61"/>
      <c r="G79" s="101">
        <v>0.03</v>
      </c>
      <c r="H79" s="82">
        <v>63</v>
      </c>
      <c r="I79" s="61">
        <f t="shared" ref="I79:I80" si="70">H79*G79</f>
        <v>1.89</v>
      </c>
      <c r="J79" s="60">
        <f t="shared" ref="J79:J80" si="71">H79+E79+C79</f>
        <v>63</v>
      </c>
      <c r="K79" s="61">
        <f>I79+F79+D79</f>
        <v>1.89</v>
      </c>
      <c r="L79" s="60">
        <v>63</v>
      </c>
      <c r="M79" s="61">
        <v>1.89</v>
      </c>
      <c r="N79" s="61">
        <f t="shared" ref="N79:O79" si="72">L79/H79%</f>
        <v>100</v>
      </c>
      <c r="O79" s="61">
        <f t="shared" si="72"/>
        <v>100</v>
      </c>
      <c r="P79" s="60">
        <f t="shared" si="65"/>
        <v>0</v>
      </c>
      <c r="Q79" s="61">
        <f t="shared" si="65"/>
        <v>0</v>
      </c>
      <c r="R79" s="60"/>
      <c r="S79" s="61"/>
      <c r="T79" s="125">
        <v>0.03</v>
      </c>
      <c r="U79" s="60">
        <v>39</v>
      </c>
      <c r="V79" s="61">
        <f>U79*T79</f>
        <v>1.17</v>
      </c>
      <c r="W79" s="60">
        <f t="shared" si="67"/>
        <v>39</v>
      </c>
      <c r="X79" s="61">
        <f>V79+S79</f>
        <v>1.17</v>
      </c>
      <c r="Y79" s="60"/>
      <c r="Z79" s="61"/>
      <c r="AA79" s="125">
        <v>0.03</v>
      </c>
      <c r="AB79" s="60">
        <v>39</v>
      </c>
      <c r="AC79" s="61">
        <f>AB79*AA79</f>
        <v>1.17</v>
      </c>
      <c r="AD79" s="60">
        <f t="shared" si="69"/>
        <v>39</v>
      </c>
      <c r="AE79" s="61">
        <f>AC79+Z79</f>
        <v>1.17</v>
      </c>
      <c r="AF79" s="82"/>
    </row>
    <row r="80" spans="1:32" s="1" customFormat="1" ht="35.25" customHeight="1">
      <c r="A80" s="5">
        <v>4.0199999999999996</v>
      </c>
      <c r="B80" s="2" t="s">
        <v>34</v>
      </c>
      <c r="C80" s="82"/>
      <c r="D80" s="61"/>
      <c r="E80" s="82"/>
      <c r="F80" s="61"/>
      <c r="G80" s="101"/>
      <c r="H80" s="82"/>
      <c r="I80" s="61">
        <f t="shared" si="70"/>
        <v>0</v>
      </c>
      <c r="J80" s="60">
        <f t="shared" si="71"/>
        <v>0</v>
      </c>
      <c r="K80" s="61">
        <f>I80+F80+D80</f>
        <v>0</v>
      </c>
      <c r="L80" s="60"/>
      <c r="M80" s="61"/>
      <c r="N80" s="61"/>
      <c r="O80" s="61"/>
      <c r="P80" s="60">
        <f t="shared" si="65"/>
        <v>0</v>
      </c>
      <c r="Q80" s="61">
        <f t="shared" si="65"/>
        <v>0</v>
      </c>
      <c r="R80" s="60"/>
      <c r="S80" s="61"/>
      <c r="T80" s="125"/>
      <c r="U80" s="60"/>
      <c r="V80" s="61">
        <f>U80*T80</f>
        <v>0</v>
      </c>
      <c r="W80" s="60">
        <f t="shared" si="67"/>
        <v>0</v>
      </c>
      <c r="X80" s="61">
        <f>V80+S80</f>
        <v>0</v>
      </c>
      <c r="Y80" s="60"/>
      <c r="Z80" s="61"/>
      <c r="AA80" s="125"/>
      <c r="AB80" s="60"/>
      <c r="AC80" s="61">
        <f>AB80*AA80</f>
        <v>0</v>
      </c>
      <c r="AD80" s="60">
        <f t="shared" si="69"/>
        <v>0</v>
      </c>
      <c r="AE80" s="61">
        <f>AC80+Z80</f>
        <v>0</v>
      </c>
      <c r="AF80" s="82"/>
    </row>
    <row r="81" spans="1:32" s="144" customFormat="1">
      <c r="A81" s="261"/>
      <c r="B81" s="218" t="s">
        <v>35</v>
      </c>
      <c r="C81" s="273">
        <f t="shared" ref="C81" si="73">SUM(C79:C80)</f>
        <v>0</v>
      </c>
      <c r="D81" s="263">
        <f>SUM(D79:D80)</f>
        <v>0</v>
      </c>
      <c r="E81" s="273">
        <f t="shared" ref="E81" si="74">SUM(E79:E80)</f>
        <v>0</v>
      </c>
      <c r="F81" s="263">
        <f>SUM(F79:F80)</f>
        <v>0</v>
      </c>
      <c r="G81" s="212"/>
      <c r="H81" s="273">
        <f t="shared" ref="H81:M81" si="75">SUM(H79:H80)</f>
        <v>63</v>
      </c>
      <c r="I81" s="263">
        <f>SUM(I79:I80)</f>
        <v>1.89</v>
      </c>
      <c r="J81" s="273">
        <f t="shared" si="75"/>
        <v>63</v>
      </c>
      <c r="K81" s="263">
        <f>SUM(K79:K80)</f>
        <v>1.89</v>
      </c>
      <c r="L81" s="273">
        <f t="shared" si="75"/>
        <v>63</v>
      </c>
      <c r="M81" s="263">
        <f t="shared" si="75"/>
        <v>1.89</v>
      </c>
      <c r="N81" s="213">
        <f t="shared" ref="N81:N83" si="76">L81/J81%</f>
        <v>100</v>
      </c>
      <c r="O81" s="213">
        <f>M81/K81%</f>
        <v>100</v>
      </c>
      <c r="P81" s="273">
        <f t="shared" ref="P81:S81" si="77">SUM(P79:P80)</f>
        <v>0</v>
      </c>
      <c r="Q81" s="263">
        <f t="shared" si="77"/>
        <v>0</v>
      </c>
      <c r="R81" s="273">
        <f t="shared" si="77"/>
        <v>0</v>
      </c>
      <c r="S81" s="263">
        <f t="shared" si="77"/>
        <v>0</v>
      </c>
      <c r="T81" s="214"/>
      <c r="U81" s="273">
        <f t="shared" ref="U81:W81" si="78">SUM(U79:U80)</f>
        <v>39</v>
      </c>
      <c r="V81" s="263">
        <f>SUM(V79:V80)</f>
        <v>1.17</v>
      </c>
      <c r="W81" s="273">
        <f t="shared" si="78"/>
        <v>39</v>
      </c>
      <c r="X81" s="263">
        <f>SUM(X79:X80)</f>
        <v>1.17</v>
      </c>
      <c r="Y81" s="273">
        <f t="shared" ref="Y81:Z81" si="79">SUM(Y79:Y80)</f>
        <v>0</v>
      </c>
      <c r="Z81" s="263">
        <f t="shared" si="79"/>
        <v>0</v>
      </c>
      <c r="AA81" s="214"/>
      <c r="AB81" s="273">
        <f t="shared" ref="AB81" si="80">SUM(AB79:AB80)</f>
        <v>39</v>
      </c>
      <c r="AC81" s="263">
        <f>SUM(AC79:AC80)</f>
        <v>1.17</v>
      </c>
      <c r="AD81" s="273">
        <f t="shared" ref="AD81" si="81">SUM(AD79:AD80)</f>
        <v>39</v>
      </c>
      <c r="AE81" s="263">
        <f>SUM(AE79:AE80)</f>
        <v>1.17</v>
      </c>
      <c r="AF81" s="215"/>
    </row>
    <row r="82" spans="1:32" s="1" customFormat="1" ht="86.25" customHeight="1">
      <c r="A82" s="750">
        <v>5</v>
      </c>
      <c r="B82" s="9" t="s">
        <v>235</v>
      </c>
      <c r="C82" s="82">
        <v>3672</v>
      </c>
      <c r="D82" s="61">
        <v>0</v>
      </c>
      <c r="E82" s="82"/>
      <c r="F82" s="61"/>
      <c r="G82" s="101"/>
      <c r="H82" s="82">
        <v>4560</v>
      </c>
      <c r="I82" s="61">
        <v>0</v>
      </c>
      <c r="J82" s="60">
        <f t="shared" ref="J82" si="82">H82+E82+C82</f>
        <v>8232</v>
      </c>
      <c r="K82" s="61">
        <v>0</v>
      </c>
      <c r="L82" s="60"/>
      <c r="M82" s="61"/>
      <c r="N82" s="61">
        <f t="shared" si="76"/>
        <v>0</v>
      </c>
      <c r="O82" s="61" t="e">
        <f>M82/K82%</f>
        <v>#DIV/0!</v>
      </c>
      <c r="P82" s="60">
        <f>J82-L82</f>
        <v>8232</v>
      </c>
      <c r="Q82" s="61">
        <f>K82-M82</f>
        <v>0</v>
      </c>
      <c r="R82" s="60"/>
      <c r="S82" s="61"/>
      <c r="T82" s="125"/>
      <c r="U82" s="60">
        <v>4928</v>
      </c>
      <c r="V82" s="61">
        <v>762.38039000000003</v>
      </c>
      <c r="W82" s="60">
        <f>U82+R82</f>
        <v>4928</v>
      </c>
      <c r="X82" s="61">
        <f>V82+S82</f>
        <v>762.38039000000003</v>
      </c>
      <c r="Y82" s="60"/>
      <c r="Z82" s="61"/>
      <c r="AA82" s="125"/>
      <c r="AB82" s="60">
        <v>4560</v>
      </c>
      <c r="AC82" s="61">
        <v>239.78</v>
      </c>
      <c r="AD82" s="60">
        <f>AB82+Y82</f>
        <v>4560</v>
      </c>
      <c r="AE82" s="61">
        <f>AC82+Z82</f>
        <v>239.78</v>
      </c>
      <c r="AF82" s="82"/>
    </row>
    <row r="83" spans="1:32" s="144" customFormat="1">
      <c r="A83" s="261"/>
      <c r="B83" s="209" t="s">
        <v>35</v>
      </c>
      <c r="C83" s="210">
        <f t="shared" ref="C83:E83" si="83">C82</f>
        <v>3672</v>
      </c>
      <c r="D83" s="211">
        <f t="shared" si="83"/>
        <v>0</v>
      </c>
      <c r="E83" s="210">
        <f t="shared" si="83"/>
        <v>0</v>
      </c>
      <c r="F83" s="211">
        <f>F82</f>
        <v>0</v>
      </c>
      <c r="G83" s="212">
        <v>0</v>
      </c>
      <c r="H83" s="210">
        <f t="shared" ref="H83:M83" si="84">H82</f>
        <v>4560</v>
      </c>
      <c r="I83" s="211">
        <f>I82</f>
        <v>0</v>
      </c>
      <c r="J83" s="210">
        <f t="shared" si="84"/>
        <v>8232</v>
      </c>
      <c r="K83" s="211">
        <f>K82</f>
        <v>0</v>
      </c>
      <c r="L83" s="210">
        <f t="shared" si="84"/>
        <v>0</v>
      </c>
      <c r="M83" s="211">
        <f t="shared" si="84"/>
        <v>0</v>
      </c>
      <c r="N83" s="213">
        <f t="shared" si="76"/>
        <v>0</v>
      </c>
      <c r="O83" s="213" t="e">
        <f>M83/K83%</f>
        <v>#DIV/0!</v>
      </c>
      <c r="P83" s="210">
        <f t="shared" ref="P83:S83" si="85">P82</f>
        <v>8232</v>
      </c>
      <c r="Q83" s="211">
        <f t="shared" si="85"/>
        <v>0</v>
      </c>
      <c r="R83" s="210">
        <f t="shared" si="85"/>
        <v>0</v>
      </c>
      <c r="S83" s="211">
        <f t="shared" si="85"/>
        <v>0</v>
      </c>
      <c r="T83" s="214">
        <v>0</v>
      </c>
      <c r="U83" s="210">
        <f t="shared" ref="U83:W83" si="86">U82</f>
        <v>4928</v>
      </c>
      <c r="V83" s="211">
        <f>V82</f>
        <v>762.38039000000003</v>
      </c>
      <c r="W83" s="210">
        <f t="shared" si="86"/>
        <v>4928</v>
      </c>
      <c r="X83" s="211">
        <f>X82</f>
        <v>762.38039000000003</v>
      </c>
      <c r="Y83" s="210">
        <f t="shared" ref="Y83:Z83" si="87">Y82</f>
        <v>0</v>
      </c>
      <c r="Z83" s="211">
        <f t="shared" si="87"/>
        <v>0</v>
      </c>
      <c r="AA83" s="214">
        <v>0</v>
      </c>
      <c r="AB83" s="210">
        <f t="shared" ref="AB83" si="88">AB82</f>
        <v>4560</v>
      </c>
      <c r="AC83" s="211">
        <f>AC82</f>
        <v>239.78</v>
      </c>
      <c r="AD83" s="210">
        <f t="shared" ref="AD83" si="89">AD82</f>
        <v>4560</v>
      </c>
      <c r="AE83" s="211">
        <f>AE82</f>
        <v>239.78</v>
      </c>
      <c r="AF83" s="215"/>
    </row>
    <row r="84" spans="1:32" s="1" customFormat="1" ht="33" customHeight="1">
      <c r="A84" s="331">
        <v>6</v>
      </c>
      <c r="B84" s="9" t="s">
        <v>36</v>
      </c>
      <c r="C84" s="82"/>
      <c r="D84" s="61"/>
      <c r="E84" s="82"/>
      <c r="F84" s="61"/>
      <c r="G84" s="101"/>
      <c r="H84" s="82"/>
      <c r="I84" s="61"/>
      <c r="J84" s="60"/>
      <c r="K84" s="61"/>
      <c r="L84" s="60"/>
      <c r="M84" s="61"/>
      <c r="N84" s="61"/>
      <c r="O84" s="61"/>
      <c r="P84" s="60">
        <f t="shared" ref="P84:Q89" si="90">J84-L84</f>
        <v>0</v>
      </c>
      <c r="Q84" s="61">
        <f t="shared" si="90"/>
        <v>0</v>
      </c>
      <c r="R84" s="60"/>
      <c r="S84" s="61"/>
      <c r="T84" s="125"/>
      <c r="U84" s="60"/>
      <c r="V84" s="61">
        <f t="shared" ref="V84:V85" si="91">U84*T84</f>
        <v>0</v>
      </c>
      <c r="W84" s="60">
        <f t="shared" ref="W84:W89" si="92">U84+R84</f>
        <v>0</v>
      </c>
      <c r="X84" s="61">
        <f t="shared" ref="X84:X89" si="93">V84+S84</f>
        <v>0</v>
      </c>
      <c r="Y84" s="60"/>
      <c r="Z84" s="61"/>
      <c r="AA84" s="125"/>
      <c r="AB84" s="60"/>
      <c r="AC84" s="61">
        <f t="shared" ref="AC84:AC85" si="94">AB84*AA84</f>
        <v>0</v>
      </c>
      <c r="AD84" s="60">
        <f t="shared" ref="AD84:AD89" si="95">AB84+Y84</f>
        <v>0</v>
      </c>
      <c r="AE84" s="61">
        <f t="shared" ref="AE84:AE89" si="96">AC84+Z84</f>
        <v>0</v>
      </c>
      <c r="AF84" s="82"/>
    </row>
    <row r="85" spans="1:32" s="1" customFormat="1" ht="17.25" customHeight="1">
      <c r="A85" s="331">
        <v>6.01</v>
      </c>
      <c r="B85" s="9" t="s">
        <v>37</v>
      </c>
      <c r="C85" s="82"/>
      <c r="D85" s="61"/>
      <c r="E85" s="82"/>
      <c r="F85" s="61"/>
      <c r="G85" s="101"/>
      <c r="H85" s="82"/>
      <c r="I85" s="61">
        <f t="shared" ref="I85:I86" si="97">H85*G85</f>
        <v>0</v>
      </c>
      <c r="J85" s="60">
        <f t="shared" ref="J85:J86" si="98">H85+E85+C85</f>
        <v>0</v>
      </c>
      <c r="K85" s="61">
        <f>I85+F85+D85</f>
        <v>0</v>
      </c>
      <c r="L85" s="60"/>
      <c r="M85" s="61"/>
      <c r="N85" s="61"/>
      <c r="O85" s="61"/>
      <c r="P85" s="60">
        <f t="shared" si="90"/>
        <v>0</v>
      </c>
      <c r="Q85" s="61">
        <f t="shared" si="90"/>
        <v>0</v>
      </c>
      <c r="R85" s="60"/>
      <c r="S85" s="61"/>
      <c r="T85" s="125"/>
      <c r="U85" s="60"/>
      <c r="V85" s="61">
        <f t="shared" si="91"/>
        <v>0</v>
      </c>
      <c r="W85" s="60">
        <f t="shared" si="92"/>
        <v>0</v>
      </c>
      <c r="X85" s="61">
        <f t="shared" si="93"/>
        <v>0</v>
      </c>
      <c r="Y85" s="60"/>
      <c r="Z85" s="61"/>
      <c r="AA85" s="125"/>
      <c r="AB85" s="60"/>
      <c r="AC85" s="61">
        <f t="shared" si="94"/>
        <v>0</v>
      </c>
      <c r="AD85" s="60">
        <f t="shared" si="95"/>
        <v>0</v>
      </c>
      <c r="AE85" s="61">
        <f t="shared" si="96"/>
        <v>0</v>
      </c>
      <c r="AF85" s="82"/>
    </row>
    <row r="86" spans="1:32" s="1" customFormat="1" ht="56.25">
      <c r="A86" s="5"/>
      <c r="B86" s="2" t="s">
        <v>38</v>
      </c>
      <c r="C86" s="82"/>
      <c r="D86" s="61"/>
      <c r="E86" s="82"/>
      <c r="F86" s="61"/>
      <c r="G86" s="101">
        <v>0.2</v>
      </c>
      <c r="H86" s="82"/>
      <c r="I86" s="61">
        <f t="shared" si="97"/>
        <v>0</v>
      </c>
      <c r="J86" s="60">
        <f t="shared" si="98"/>
        <v>0</v>
      </c>
      <c r="K86" s="61">
        <f>I86+F86+D86</f>
        <v>0</v>
      </c>
      <c r="L86" s="60"/>
      <c r="M86" s="61"/>
      <c r="N86" s="61" t="e">
        <f t="shared" ref="N86:O90" si="99">L86/J86%</f>
        <v>#DIV/0!</v>
      </c>
      <c r="O86" s="61" t="e">
        <f t="shared" si="99"/>
        <v>#DIV/0!</v>
      </c>
      <c r="P86" s="60">
        <f t="shared" si="90"/>
        <v>0</v>
      </c>
      <c r="Q86" s="61">
        <f t="shared" si="90"/>
        <v>0</v>
      </c>
      <c r="R86" s="60"/>
      <c r="S86" s="61"/>
      <c r="T86" s="125">
        <v>0.2</v>
      </c>
      <c r="U86" s="60"/>
      <c r="V86" s="61">
        <f>U86*T86</f>
        <v>0</v>
      </c>
      <c r="W86" s="60">
        <f t="shared" si="92"/>
        <v>0</v>
      </c>
      <c r="X86" s="61">
        <f t="shared" si="93"/>
        <v>0</v>
      </c>
      <c r="Y86" s="60"/>
      <c r="Z86" s="61"/>
      <c r="AA86" s="125">
        <v>0.2</v>
      </c>
      <c r="AB86" s="60"/>
      <c r="AC86" s="61">
        <f>AB86*AA86</f>
        <v>0</v>
      </c>
      <c r="AD86" s="60">
        <f t="shared" si="95"/>
        <v>0</v>
      </c>
      <c r="AE86" s="61">
        <f t="shared" si="96"/>
        <v>0</v>
      </c>
      <c r="AF86" s="691" t="s">
        <v>478</v>
      </c>
    </row>
    <row r="87" spans="1:32" s="1" customFormat="1">
      <c r="A87" s="5"/>
      <c r="B87" s="2" t="s">
        <v>39</v>
      </c>
      <c r="C87" s="82"/>
      <c r="D87" s="61"/>
      <c r="E87" s="82"/>
      <c r="F87" s="61"/>
      <c r="G87" s="101"/>
      <c r="H87" s="82"/>
      <c r="I87" s="61"/>
      <c r="J87" s="60"/>
      <c r="K87" s="61"/>
      <c r="L87" s="60"/>
      <c r="M87" s="61"/>
      <c r="N87" s="61"/>
      <c r="O87" s="61"/>
      <c r="P87" s="60">
        <f t="shared" si="90"/>
        <v>0</v>
      </c>
      <c r="Q87" s="61">
        <f t="shared" si="90"/>
        <v>0</v>
      </c>
      <c r="R87" s="60"/>
      <c r="S87" s="61"/>
      <c r="T87" s="125"/>
      <c r="U87" s="60"/>
      <c r="V87" s="61">
        <f t="shared" ref="V87:V89" si="100">U87*T87</f>
        <v>0</v>
      </c>
      <c r="W87" s="60">
        <f t="shared" si="92"/>
        <v>0</v>
      </c>
      <c r="X87" s="61">
        <f t="shared" si="93"/>
        <v>0</v>
      </c>
      <c r="Y87" s="60"/>
      <c r="Z87" s="61"/>
      <c r="AA87" s="125"/>
      <c r="AB87" s="60"/>
      <c r="AC87" s="61">
        <f t="shared" ref="AC87:AC89" si="101">AB87*AA87</f>
        <v>0</v>
      </c>
      <c r="AD87" s="60">
        <f t="shared" si="95"/>
        <v>0</v>
      </c>
      <c r="AE87" s="61">
        <f t="shared" si="96"/>
        <v>0</v>
      </c>
      <c r="AF87" s="82"/>
    </row>
    <row r="88" spans="1:32" s="1" customFormat="1" ht="36.75" customHeight="1">
      <c r="A88" s="5"/>
      <c r="B88" s="2" t="s">
        <v>40</v>
      </c>
      <c r="C88" s="82"/>
      <c r="D88" s="61"/>
      <c r="E88" s="82"/>
      <c r="F88" s="61"/>
      <c r="G88" s="101"/>
      <c r="H88" s="82"/>
      <c r="I88" s="61">
        <f t="shared" ref="I88:I89" si="102">H88*G88</f>
        <v>0</v>
      </c>
      <c r="J88" s="60">
        <f t="shared" ref="J88:J89" si="103">H88+E88+C88</f>
        <v>0</v>
      </c>
      <c r="K88" s="61">
        <f>I88+F88+D88</f>
        <v>0</v>
      </c>
      <c r="L88" s="60"/>
      <c r="M88" s="61"/>
      <c r="N88" s="61"/>
      <c r="O88" s="61"/>
      <c r="P88" s="60">
        <f t="shared" si="90"/>
        <v>0</v>
      </c>
      <c r="Q88" s="61">
        <f t="shared" si="90"/>
        <v>0</v>
      </c>
      <c r="R88" s="60"/>
      <c r="S88" s="61"/>
      <c r="T88" s="125"/>
      <c r="U88" s="60"/>
      <c r="V88" s="61">
        <f t="shared" si="100"/>
        <v>0</v>
      </c>
      <c r="W88" s="60">
        <f t="shared" si="92"/>
        <v>0</v>
      </c>
      <c r="X88" s="61">
        <f t="shared" si="93"/>
        <v>0</v>
      </c>
      <c r="Y88" s="60"/>
      <c r="Z88" s="61"/>
      <c r="AA88" s="125"/>
      <c r="AB88" s="60"/>
      <c r="AC88" s="61">
        <f t="shared" si="101"/>
        <v>0</v>
      </c>
      <c r="AD88" s="60">
        <f t="shared" si="95"/>
        <v>0</v>
      </c>
      <c r="AE88" s="61">
        <f t="shared" si="96"/>
        <v>0</v>
      </c>
      <c r="AF88" s="82"/>
    </row>
    <row r="89" spans="1:32" s="1" customFormat="1">
      <c r="A89" s="5"/>
      <c r="B89" s="2" t="s">
        <v>41</v>
      </c>
      <c r="C89" s="82"/>
      <c r="D89" s="61"/>
      <c r="E89" s="82"/>
      <c r="F89" s="61"/>
      <c r="G89" s="101"/>
      <c r="H89" s="82"/>
      <c r="I89" s="61">
        <f t="shared" si="102"/>
        <v>0</v>
      </c>
      <c r="J89" s="60">
        <f t="shared" si="103"/>
        <v>0</v>
      </c>
      <c r="K89" s="61">
        <f>I89+F89+D89</f>
        <v>0</v>
      </c>
      <c r="L89" s="60"/>
      <c r="M89" s="61"/>
      <c r="N89" s="61"/>
      <c r="O89" s="61"/>
      <c r="P89" s="60">
        <f t="shared" si="90"/>
        <v>0</v>
      </c>
      <c r="Q89" s="61">
        <f t="shared" si="90"/>
        <v>0</v>
      </c>
      <c r="R89" s="60"/>
      <c r="S89" s="61"/>
      <c r="T89" s="125"/>
      <c r="U89" s="60"/>
      <c r="V89" s="61">
        <f t="shared" si="100"/>
        <v>0</v>
      </c>
      <c r="W89" s="60">
        <f t="shared" si="92"/>
        <v>0</v>
      </c>
      <c r="X89" s="61">
        <f t="shared" si="93"/>
        <v>0</v>
      </c>
      <c r="Y89" s="60"/>
      <c r="Z89" s="61"/>
      <c r="AA89" s="125"/>
      <c r="AB89" s="60"/>
      <c r="AC89" s="61">
        <f t="shared" si="101"/>
        <v>0</v>
      </c>
      <c r="AD89" s="60">
        <f t="shared" si="95"/>
        <v>0</v>
      </c>
      <c r="AE89" s="61">
        <f t="shared" si="96"/>
        <v>0</v>
      </c>
      <c r="AF89" s="82"/>
    </row>
    <row r="90" spans="1:32" s="144" customFormat="1">
      <c r="A90" s="261"/>
      <c r="B90" s="209" t="s">
        <v>25</v>
      </c>
      <c r="C90" s="210">
        <f t="shared" ref="C90" si="104">SUM(C86:C89)</f>
        <v>0</v>
      </c>
      <c r="D90" s="211">
        <f>SUM(D86:D89)</f>
        <v>0</v>
      </c>
      <c r="E90" s="210">
        <f t="shared" ref="E90" si="105">SUM(E86:E89)</f>
        <v>0</v>
      </c>
      <c r="F90" s="211">
        <f>SUM(F86:F89)</f>
        <v>0</v>
      </c>
      <c r="G90" s="212"/>
      <c r="H90" s="210">
        <f t="shared" ref="H90:M90" si="106">SUM(H86:H89)</f>
        <v>0</v>
      </c>
      <c r="I90" s="211">
        <f>SUM(I86:I89)</f>
        <v>0</v>
      </c>
      <c r="J90" s="210">
        <f t="shared" si="106"/>
        <v>0</v>
      </c>
      <c r="K90" s="211">
        <f>SUM(K86:K89)</f>
        <v>0</v>
      </c>
      <c r="L90" s="210">
        <f t="shared" si="106"/>
        <v>0</v>
      </c>
      <c r="M90" s="211">
        <f t="shared" si="106"/>
        <v>0</v>
      </c>
      <c r="N90" s="213" t="e">
        <f t="shared" si="99"/>
        <v>#DIV/0!</v>
      </c>
      <c r="O90" s="213" t="e">
        <f>M90/K90%</f>
        <v>#DIV/0!</v>
      </c>
      <c r="P90" s="210">
        <f t="shared" ref="P90" si="107">SUM(P86:P89)</f>
        <v>0</v>
      </c>
      <c r="Q90" s="211">
        <f>SUM(Q86:Q89)</f>
        <v>0</v>
      </c>
      <c r="R90" s="210">
        <f t="shared" ref="R90" si="108">SUM(R86:R89)</f>
        <v>0</v>
      </c>
      <c r="S90" s="211">
        <f>SUM(S86:S89)</f>
        <v>0</v>
      </c>
      <c r="T90" s="214"/>
      <c r="U90" s="210">
        <f t="shared" ref="U90:W90" si="109">SUM(U86:U89)</f>
        <v>0</v>
      </c>
      <c r="V90" s="211">
        <f>SUM(V86:V89)</f>
        <v>0</v>
      </c>
      <c r="W90" s="210">
        <f t="shared" si="109"/>
        <v>0</v>
      </c>
      <c r="X90" s="211">
        <f>SUM(X86:X89)</f>
        <v>0</v>
      </c>
      <c r="Y90" s="210">
        <f t="shared" ref="Y90" si="110">SUM(Y86:Y89)</f>
        <v>0</v>
      </c>
      <c r="Z90" s="211">
        <f>SUM(Z86:Z89)</f>
        <v>0</v>
      </c>
      <c r="AA90" s="214"/>
      <c r="AB90" s="210">
        <f t="shared" ref="AB90" si="111">SUM(AB86:AB89)</f>
        <v>0</v>
      </c>
      <c r="AC90" s="211">
        <f>SUM(AC86:AC89)</f>
        <v>0</v>
      </c>
      <c r="AD90" s="210">
        <f t="shared" ref="AD90" si="112">SUM(AD86:AD89)</f>
        <v>0</v>
      </c>
      <c r="AE90" s="211">
        <f>SUM(AE86:AE89)</f>
        <v>0</v>
      </c>
      <c r="AF90" s="215"/>
    </row>
    <row r="91" spans="1:32" s="1" customFormat="1" ht="31.5">
      <c r="A91" s="331">
        <v>6.02</v>
      </c>
      <c r="B91" s="9" t="s">
        <v>42</v>
      </c>
      <c r="C91" s="82"/>
      <c r="D91" s="61"/>
      <c r="E91" s="82"/>
      <c r="F91" s="61"/>
      <c r="G91" s="101"/>
      <c r="H91" s="82"/>
      <c r="I91" s="61"/>
      <c r="J91" s="60"/>
      <c r="K91" s="61"/>
      <c r="L91" s="60"/>
      <c r="M91" s="61"/>
      <c r="N91" s="61"/>
      <c r="O91" s="61"/>
      <c r="P91" s="60">
        <f t="shared" ref="P91:Q95" si="113">J91-L91</f>
        <v>0</v>
      </c>
      <c r="Q91" s="61">
        <f t="shared" si="113"/>
        <v>0</v>
      </c>
      <c r="R91" s="60"/>
      <c r="S91" s="61"/>
      <c r="T91" s="125"/>
      <c r="U91" s="60"/>
      <c r="V91" s="61">
        <f t="shared" ref="V91" si="114">U91*T91</f>
        <v>0</v>
      </c>
      <c r="W91" s="60">
        <f t="shared" ref="W91:W95" si="115">U91+R91</f>
        <v>0</v>
      </c>
      <c r="X91" s="61">
        <f>V91+S91</f>
        <v>0</v>
      </c>
      <c r="Y91" s="60"/>
      <c r="Z91" s="61"/>
      <c r="AA91" s="125"/>
      <c r="AB91" s="60"/>
      <c r="AC91" s="61">
        <f t="shared" ref="AC91" si="116">AB91*AA91</f>
        <v>0</v>
      </c>
      <c r="AD91" s="60">
        <f t="shared" ref="AD91:AD95" si="117">AB91+Y91</f>
        <v>0</v>
      </c>
      <c r="AE91" s="61">
        <f>AC91+Z91</f>
        <v>0</v>
      </c>
      <c r="AF91" s="82"/>
    </row>
    <row r="92" spans="1:32" s="1" customFormat="1" ht="56.25">
      <c r="A92" s="5"/>
      <c r="B92" s="2" t="s">
        <v>38</v>
      </c>
      <c r="C92" s="82"/>
      <c r="D92" s="61"/>
      <c r="E92" s="82"/>
      <c r="F92" s="61"/>
      <c r="G92" s="101"/>
      <c r="H92" s="82"/>
      <c r="I92" s="61">
        <f t="shared" ref="I92:I95" si="118">H92*G92</f>
        <v>0</v>
      </c>
      <c r="J92" s="60">
        <f t="shared" ref="J92:J95" si="119">H92+E92+C92</f>
        <v>0</v>
      </c>
      <c r="K92" s="61">
        <f>I92+F92+D92</f>
        <v>0</v>
      </c>
      <c r="L92" s="60"/>
      <c r="M92" s="61"/>
      <c r="N92" s="61" t="e">
        <f t="shared" ref="N92:O96" si="120">L92/J92%</f>
        <v>#DIV/0!</v>
      </c>
      <c r="O92" s="61" t="e">
        <f t="shared" si="120"/>
        <v>#DIV/0!</v>
      </c>
      <c r="P92" s="60">
        <f t="shared" si="113"/>
        <v>0</v>
      </c>
      <c r="Q92" s="61">
        <f t="shared" si="113"/>
        <v>0</v>
      </c>
      <c r="R92" s="60"/>
      <c r="S92" s="61"/>
      <c r="T92" s="125">
        <v>0.2</v>
      </c>
      <c r="U92" s="60"/>
      <c r="V92" s="61">
        <f>U92*T92</f>
        <v>0</v>
      </c>
      <c r="W92" s="60">
        <f t="shared" si="115"/>
        <v>0</v>
      </c>
      <c r="X92" s="61">
        <f>V92+S92</f>
        <v>0</v>
      </c>
      <c r="Y92" s="60"/>
      <c r="Z92" s="61"/>
      <c r="AA92" s="125">
        <v>0.2</v>
      </c>
      <c r="AB92" s="60"/>
      <c r="AC92" s="61">
        <f>AB92*AA92</f>
        <v>0</v>
      </c>
      <c r="AD92" s="60">
        <f t="shared" si="117"/>
        <v>0</v>
      </c>
      <c r="AE92" s="61">
        <f>AC92+Z92</f>
        <v>0</v>
      </c>
      <c r="AF92" s="691" t="s">
        <v>478</v>
      </c>
    </row>
    <row r="93" spans="1:32" s="1" customFormat="1">
      <c r="A93" s="5"/>
      <c r="B93" s="2" t="s">
        <v>39</v>
      </c>
      <c r="C93" s="82"/>
      <c r="D93" s="61"/>
      <c r="E93" s="82"/>
      <c r="F93" s="61"/>
      <c r="G93" s="101"/>
      <c r="H93" s="82"/>
      <c r="I93" s="61">
        <f t="shared" si="118"/>
        <v>0</v>
      </c>
      <c r="J93" s="60">
        <f t="shared" si="119"/>
        <v>0</v>
      </c>
      <c r="K93" s="61">
        <f>I93+F93+D93</f>
        <v>0</v>
      </c>
      <c r="L93" s="60"/>
      <c r="M93" s="61"/>
      <c r="N93" s="61" t="e">
        <f t="shared" si="120"/>
        <v>#DIV/0!</v>
      </c>
      <c r="O93" s="61" t="e">
        <f t="shared" si="120"/>
        <v>#DIV/0!</v>
      </c>
      <c r="P93" s="60">
        <f t="shared" si="113"/>
        <v>0</v>
      </c>
      <c r="Q93" s="61">
        <f t="shared" si="113"/>
        <v>0</v>
      </c>
      <c r="R93" s="60"/>
      <c r="S93" s="61"/>
      <c r="T93" s="125"/>
      <c r="U93" s="60"/>
      <c r="V93" s="61">
        <f>U93*T93</f>
        <v>0</v>
      </c>
      <c r="W93" s="60">
        <f t="shared" si="115"/>
        <v>0</v>
      </c>
      <c r="X93" s="61">
        <f>V93+S93</f>
        <v>0</v>
      </c>
      <c r="Y93" s="60"/>
      <c r="Z93" s="61"/>
      <c r="AA93" s="125"/>
      <c r="AB93" s="60"/>
      <c r="AC93" s="61">
        <f>AB93*AA93</f>
        <v>0</v>
      </c>
      <c r="AD93" s="60">
        <f t="shared" si="117"/>
        <v>0</v>
      </c>
      <c r="AE93" s="61">
        <f>AC93+Z93</f>
        <v>0</v>
      </c>
      <c r="AF93" s="82"/>
    </row>
    <row r="94" spans="1:32" s="1" customFormat="1">
      <c r="A94" s="5"/>
      <c r="B94" s="2" t="s">
        <v>40</v>
      </c>
      <c r="C94" s="82"/>
      <c r="D94" s="61"/>
      <c r="E94" s="82"/>
      <c r="F94" s="61"/>
      <c r="G94" s="101"/>
      <c r="H94" s="82"/>
      <c r="I94" s="61">
        <f t="shared" si="118"/>
        <v>0</v>
      </c>
      <c r="J94" s="60">
        <f t="shared" si="119"/>
        <v>0</v>
      </c>
      <c r="K94" s="61">
        <f>I94+F94+D94</f>
        <v>0</v>
      </c>
      <c r="L94" s="60"/>
      <c r="M94" s="61"/>
      <c r="N94" s="61" t="e">
        <f t="shared" si="120"/>
        <v>#DIV/0!</v>
      </c>
      <c r="O94" s="61" t="e">
        <f t="shared" si="120"/>
        <v>#DIV/0!</v>
      </c>
      <c r="P94" s="60">
        <f t="shared" si="113"/>
        <v>0</v>
      </c>
      <c r="Q94" s="61">
        <f t="shared" si="113"/>
        <v>0</v>
      </c>
      <c r="R94" s="60"/>
      <c r="S94" s="61"/>
      <c r="T94" s="125"/>
      <c r="U94" s="60"/>
      <c r="V94" s="61">
        <f>U94*T94</f>
        <v>0</v>
      </c>
      <c r="W94" s="60">
        <f t="shared" si="115"/>
        <v>0</v>
      </c>
      <c r="X94" s="61">
        <f>V94+S94</f>
        <v>0</v>
      </c>
      <c r="Y94" s="60"/>
      <c r="Z94" s="61"/>
      <c r="AA94" s="125"/>
      <c r="AB94" s="60"/>
      <c r="AC94" s="61">
        <f>AB94*AA94</f>
        <v>0</v>
      </c>
      <c r="AD94" s="60">
        <f t="shared" si="117"/>
        <v>0</v>
      </c>
      <c r="AE94" s="61">
        <f>AC94+Z94</f>
        <v>0</v>
      </c>
      <c r="AF94" s="82"/>
    </row>
    <row r="95" spans="1:32" s="1" customFormat="1">
      <c r="A95" s="5"/>
      <c r="B95" s="2" t="s">
        <v>41</v>
      </c>
      <c r="C95" s="82"/>
      <c r="D95" s="61"/>
      <c r="E95" s="82"/>
      <c r="F95" s="61"/>
      <c r="G95" s="101"/>
      <c r="H95" s="82"/>
      <c r="I95" s="61">
        <f t="shared" si="118"/>
        <v>0</v>
      </c>
      <c r="J95" s="60">
        <f t="shared" si="119"/>
        <v>0</v>
      </c>
      <c r="K95" s="61">
        <f>I95+F95+D95</f>
        <v>0</v>
      </c>
      <c r="L95" s="60"/>
      <c r="M95" s="61"/>
      <c r="N95" s="61" t="e">
        <f t="shared" si="120"/>
        <v>#DIV/0!</v>
      </c>
      <c r="O95" s="61" t="e">
        <f t="shared" si="120"/>
        <v>#DIV/0!</v>
      </c>
      <c r="P95" s="60">
        <f t="shared" si="113"/>
        <v>0</v>
      </c>
      <c r="Q95" s="61">
        <f t="shared" si="113"/>
        <v>0</v>
      </c>
      <c r="R95" s="60"/>
      <c r="S95" s="61"/>
      <c r="T95" s="125"/>
      <c r="U95" s="60"/>
      <c r="V95" s="61">
        <f>U95*T95</f>
        <v>0</v>
      </c>
      <c r="W95" s="60">
        <f t="shared" si="115"/>
        <v>0</v>
      </c>
      <c r="X95" s="61">
        <f>V95+S95</f>
        <v>0</v>
      </c>
      <c r="Y95" s="60"/>
      <c r="Z95" s="61"/>
      <c r="AA95" s="125"/>
      <c r="AB95" s="60"/>
      <c r="AC95" s="61">
        <f>AB95*AA95</f>
        <v>0</v>
      </c>
      <c r="AD95" s="60">
        <f t="shared" si="117"/>
        <v>0</v>
      </c>
      <c r="AE95" s="61">
        <f>AC95+Z95</f>
        <v>0</v>
      </c>
      <c r="AF95" s="82"/>
    </row>
    <row r="96" spans="1:32" s="144" customFormat="1">
      <c r="A96" s="261"/>
      <c r="B96" s="209" t="s">
        <v>25</v>
      </c>
      <c r="C96" s="210">
        <f t="shared" ref="C96" si="121">SUM(C92:C95)</f>
        <v>0</v>
      </c>
      <c r="D96" s="211">
        <f>SUM(D92:D95)</f>
        <v>0</v>
      </c>
      <c r="E96" s="210">
        <f t="shared" ref="E96" si="122">SUM(E92:E95)</f>
        <v>0</v>
      </c>
      <c r="F96" s="211">
        <f>SUM(F92:F95)</f>
        <v>0</v>
      </c>
      <c r="G96" s="212">
        <v>0</v>
      </c>
      <c r="H96" s="210">
        <f t="shared" ref="H96:M96" si="123">SUM(H92:H95)</f>
        <v>0</v>
      </c>
      <c r="I96" s="211">
        <f>SUM(I92:I95)</f>
        <v>0</v>
      </c>
      <c r="J96" s="210">
        <f t="shared" si="123"/>
        <v>0</v>
      </c>
      <c r="K96" s="211">
        <f>SUM(K92:K95)</f>
        <v>0</v>
      </c>
      <c r="L96" s="210">
        <f t="shared" si="123"/>
        <v>0</v>
      </c>
      <c r="M96" s="211">
        <f t="shared" si="123"/>
        <v>0</v>
      </c>
      <c r="N96" s="213" t="e">
        <f t="shared" si="120"/>
        <v>#DIV/0!</v>
      </c>
      <c r="O96" s="213" t="e">
        <f>M96/K96%</f>
        <v>#DIV/0!</v>
      </c>
      <c r="P96" s="210">
        <f t="shared" ref="P96:S96" si="124">SUM(P92:P95)</f>
        <v>0</v>
      </c>
      <c r="Q96" s="211">
        <f t="shared" si="124"/>
        <v>0</v>
      </c>
      <c r="R96" s="210">
        <f t="shared" si="124"/>
        <v>0</v>
      </c>
      <c r="S96" s="211">
        <f t="shared" si="124"/>
        <v>0</v>
      </c>
      <c r="T96" s="214">
        <v>0</v>
      </c>
      <c r="U96" s="210">
        <f t="shared" ref="U96:W96" si="125">SUM(U92:U95)</f>
        <v>0</v>
      </c>
      <c r="V96" s="211">
        <f>SUM(V92:V95)</f>
        <v>0</v>
      </c>
      <c r="W96" s="210">
        <f t="shared" si="125"/>
        <v>0</v>
      </c>
      <c r="X96" s="211">
        <f>SUM(X92:X95)</f>
        <v>0</v>
      </c>
      <c r="Y96" s="210">
        <f t="shared" ref="Y96:Z96" si="126">SUM(Y92:Y95)</f>
        <v>0</v>
      </c>
      <c r="Z96" s="211">
        <f t="shared" si="126"/>
        <v>0</v>
      </c>
      <c r="AA96" s="214">
        <v>0</v>
      </c>
      <c r="AB96" s="210">
        <f t="shared" ref="AB96" si="127">SUM(AB92:AB95)</f>
        <v>0</v>
      </c>
      <c r="AC96" s="211">
        <f>SUM(AC92:AC95)</f>
        <v>0</v>
      </c>
      <c r="AD96" s="210">
        <f t="shared" ref="AD96" si="128">SUM(AD92:AD95)</f>
        <v>0</v>
      </c>
      <c r="AE96" s="211">
        <f>SUM(AE92:AE95)</f>
        <v>0</v>
      </c>
      <c r="AF96" s="215"/>
    </row>
    <row r="97" spans="1:32" s="4" customFormat="1">
      <c r="A97" s="331">
        <v>6.03</v>
      </c>
      <c r="B97" s="9" t="s">
        <v>43</v>
      </c>
      <c r="C97" s="12"/>
      <c r="D97" s="63"/>
      <c r="E97" s="12"/>
      <c r="F97" s="63"/>
      <c r="G97" s="102"/>
      <c r="H97" s="12"/>
      <c r="I97" s="63"/>
      <c r="J97" s="62"/>
      <c r="K97" s="63"/>
      <c r="L97" s="62"/>
      <c r="M97" s="63"/>
      <c r="N97" s="61"/>
      <c r="O97" s="61"/>
      <c r="P97" s="60">
        <f t="shared" ref="P97:Q101" si="129">J97-L97</f>
        <v>0</v>
      </c>
      <c r="Q97" s="61">
        <f t="shared" si="129"/>
        <v>0</v>
      </c>
      <c r="R97" s="62"/>
      <c r="S97" s="63"/>
      <c r="T97" s="126"/>
      <c r="U97" s="62"/>
      <c r="V97" s="61">
        <f t="shared" ref="V97" si="130">U97*T97</f>
        <v>0</v>
      </c>
      <c r="W97" s="60">
        <f t="shared" ref="W97:W101" si="131">U97+R97</f>
        <v>0</v>
      </c>
      <c r="X97" s="61">
        <f>V97+S97</f>
        <v>0</v>
      </c>
      <c r="Y97" s="62"/>
      <c r="Z97" s="63"/>
      <c r="AA97" s="126"/>
      <c r="AB97" s="62"/>
      <c r="AC97" s="61">
        <f t="shared" ref="AC97" si="132">AB97*AA97</f>
        <v>0</v>
      </c>
      <c r="AD97" s="60">
        <f t="shared" ref="AD97:AD101" si="133">AB97+Y97</f>
        <v>0</v>
      </c>
      <c r="AE97" s="61">
        <f>AC97+Z97</f>
        <v>0</v>
      </c>
      <c r="AF97" s="12"/>
    </row>
    <row r="98" spans="1:32" s="1" customFormat="1">
      <c r="A98" s="5"/>
      <c r="B98" s="2" t="s">
        <v>38</v>
      </c>
      <c r="C98" s="82"/>
      <c r="D98" s="61"/>
      <c r="E98" s="82"/>
      <c r="F98" s="61"/>
      <c r="G98" s="101"/>
      <c r="H98" s="82"/>
      <c r="I98" s="61">
        <f t="shared" ref="I98:I101" si="134">H98*G98</f>
        <v>0</v>
      </c>
      <c r="J98" s="60">
        <f t="shared" ref="J98:J101" si="135">H98+E98+C98</f>
        <v>0</v>
      </c>
      <c r="K98" s="61">
        <f>I98+F98+D98</f>
        <v>0</v>
      </c>
      <c r="L98" s="60"/>
      <c r="M98" s="61"/>
      <c r="N98" s="61"/>
      <c r="O98" s="61"/>
      <c r="P98" s="60">
        <f t="shared" si="129"/>
        <v>0</v>
      </c>
      <c r="Q98" s="61">
        <f t="shared" si="129"/>
        <v>0</v>
      </c>
      <c r="R98" s="60"/>
      <c r="S98" s="61"/>
      <c r="T98" s="125"/>
      <c r="U98" s="60"/>
      <c r="V98" s="61">
        <f>U98*T98</f>
        <v>0</v>
      </c>
      <c r="W98" s="60">
        <f t="shared" si="131"/>
        <v>0</v>
      </c>
      <c r="X98" s="61">
        <f>V98+S98</f>
        <v>0</v>
      </c>
      <c r="Y98" s="60"/>
      <c r="Z98" s="61"/>
      <c r="AA98" s="125"/>
      <c r="AB98" s="60"/>
      <c r="AC98" s="61">
        <f>AB98*AA98</f>
        <v>0</v>
      </c>
      <c r="AD98" s="60">
        <f t="shared" si="133"/>
        <v>0</v>
      </c>
      <c r="AE98" s="61">
        <f>AC98+Z98</f>
        <v>0</v>
      </c>
      <c r="AF98" s="82"/>
    </row>
    <row r="99" spans="1:32" s="1" customFormat="1" ht="56.25">
      <c r="A99" s="5"/>
      <c r="B99" s="2" t="s">
        <v>39</v>
      </c>
      <c r="C99" s="82"/>
      <c r="D99" s="61"/>
      <c r="E99" s="82"/>
      <c r="F99" s="61"/>
      <c r="G99" s="101">
        <v>4.4999999999999998E-2</v>
      </c>
      <c r="H99" s="82"/>
      <c r="I99" s="61">
        <f t="shared" si="134"/>
        <v>0</v>
      </c>
      <c r="J99" s="60">
        <f t="shared" si="135"/>
        <v>0</v>
      </c>
      <c r="K99" s="61">
        <f>I99+F99+D99</f>
        <v>0</v>
      </c>
      <c r="L99" s="60"/>
      <c r="M99" s="61"/>
      <c r="N99" s="61" t="e">
        <f t="shared" ref="N99:O102" si="136">L99/J99%</f>
        <v>#DIV/0!</v>
      </c>
      <c r="O99" s="61" t="e">
        <f t="shared" si="136"/>
        <v>#DIV/0!</v>
      </c>
      <c r="P99" s="60">
        <f t="shared" si="129"/>
        <v>0</v>
      </c>
      <c r="Q99" s="61">
        <f t="shared" si="129"/>
        <v>0</v>
      </c>
      <c r="R99" s="60"/>
      <c r="S99" s="61"/>
      <c r="T99" s="125">
        <v>4.4999999999999998E-2</v>
      </c>
      <c r="U99" s="60"/>
      <c r="V99" s="61">
        <f>U99*T99</f>
        <v>0</v>
      </c>
      <c r="W99" s="60">
        <f t="shared" si="131"/>
        <v>0</v>
      </c>
      <c r="X99" s="61">
        <f>V99+S99</f>
        <v>0</v>
      </c>
      <c r="Y99" s="60"/>
      <c r="Z99" s="61"/>
      <c r="AA99" s="125">
        <v>4.4999999999999998E-2</v>
      </c>
      <c r="AB99" s="60"/>
      <c r="AC99" s="61">
        <f>AB99*AA99</f>
        <v>0</v>
      </c>
      <c r="AD99" s="60">
        <f t="shared" si="133"/>
        <v>0</v>
      </c>
      <c r="AE99" s="61">
        <f>AC99+Z99</f>
        <v>0</v>
      </c>
      <c r="AF99" s="691" t="s">
        <v>478</v>
      </c>
    </row>
    <row r="100" spans="1:32" s="1" customFormat="1" ht="56.25">
      <c r="A100" s="5"/>
      <c r="B100" s="2" t="s">
        <v>40</v>
      </c>
      <c r="C100" s="82"/>
      <c r="D100" s="61"/>
      <c r="E100" s="82"/>
      <c r="F100" s="61"/>
      <c r="G100" s="101">
        <v>0.03</v>
      </c>
      <c r="H100" s="82"/>
      <c r="I100" s="61">
        <f t="shared" si="134"/>
        <v>0</v>
      </c>
      <c r="J100" s="60">
        <f t="shared" si="135"/>
        <v>0</v>
      </c>
      <c r="K100" s="61">
        <f>I100+F100+D100</f>
        <v>0</v>
      </c>
      <c r="L100" s="60"/>
      <c r="M100" s="61"/>
      <c r="N100" s="61" t="e">
        <f t="shared" si="136"/>
        <v>#DIV/0!</v>
      </c>
      <c r="O100" s="61" t="e">
        <f t="shared" si="136"/>
        <v>#DIV/0!</v>
      </c>
      <c r="P100" s="60">
        <f t="shared" si="129"/>
        <v>0</v>
      </c>
      <c r="Q100" s="61">
        <f t="shared" si="129"/>
        <v>0</v>
      </c>
      <c r="R100" s="60"/>
      <c r="S100" s="61"/>
      <c r="T100" s="125">
        <v>0.03</v>
      </c>
      <c r="U100" s="60"/>
      <c r="V100" s="61">
        <f>U100*T100</f>
        <v>0</v>
      </c>
      <c r="W100" s="60">
        <f t="shared" si="131"/>
        <v>0</v>
      </c>
      <c r="X100" s="61">
        <f>V100+S100</f>
        <v>0</v>
      </c>
      <c r="Y100" s="60"/>
      <c r="Z100" s="61"/>
      <c r="AA100" s="125">
        <v>0.03</v>
      </c>
      <c r="AB100" s="60"/>
      <c r="AC100" s="61">
        <f>AB100*AA100</f>
        <v>0</v>
      </c>
      <c r="AD100" s="60">
        <f t="shared" si="133"/>
        <v>0</v>
      </c>
      <c r="AE100" s="61">
        <f>AC100+Z100</f>
        <v>0</v>
      </c>
      <c r="AF100" s="691" t="s">
        <v>478</v>
      </c>
    </row>
    <row r="101" spans="1:32" s="1" customFormat="1">
      <c r="A101" s="5"/>
      <c r="B101" s="2" t="s">
        <v>41</v>
      </c>
      <c r="C101" s="82"/>
      <c r="D101" s="61"/>
      <c r="E101" s="82"/>
      <c r="F101" s="61"/>
      <c r="G101" s="101"/>
      <c r="H101" s="82"/>
      <c r="I101" s="61">
        <f t="shared" si="134"/>
        <v>0</v>
      </c>
      <c r="J101" s="60">
        <f t="shared" si="135"/>
        <v>0</v>
      </c>
      <c r="K101" s="61">
        <f>I101+F101+D101</f>
        <v>0</v>
      </c>
      <c r="L101" s="60"/>
      <c r="M101" s="61"/>
      <c r="N101" s="61"/>
      <c r="O101" s="61"/>
      <c r="P101" s="60">
        <f t="shared" si="129"/>
        <v>0</v>
      </c>
      <c r="Q101" s="61">
        <f t="shared" si="129"/>
        <v>0</v>
      </c>
      <c r="R101" s="60"/>
      <c r="S101" s="61"/>
      <c r="T101" s="125"/>
      <c r="U101" s="60"/>
      <c r="V101" s="61">
        <f>U101*T101</f>
        <v>0</v>
      </c>
      <c r="W101" s="60">
        <f t="shared" si="131"/>
        <v>0</v>
      </c>
      <c r="X101" s="61">
        <f>V101+S101</f>
        <v>0</v>
      </c>
      <c r="Y101" s="60"/>
      <c r="Z101" s="61"/>
      <c r="AA101" s="125"/>
      <c r="AB101" s="60"/>
      <c r="AC101" s="61">
        <f>AB101*AA101</f>
        <v>0</v>
      </c>
      <c r="AD101" s="60">
        <f t="shared" si="133"/>
        <v>0</v>
      </c>
      <c r="AE101" s="61">
        <f>AC101+Z101</f>
        <v>0</v>
      </c>
      <c r="AF101" s="82"/>
    </row>
    <row r="102" spans="1:32" s="144" customFormat="1">
      <c r="A102" s="261"/>
      <c r="B102" s="209" t="s">
        <v>25</v>
      </c>
      <c r="C102" s="273">
        <f t="shared" ref="C102" si="137">SUM(C98:C101)</f>
        <v>0</v>
      </c>
      <c r="D102" s="216">
        <f>SUM(D98:D101)</f>
        <v>0</v>
      </c>
      <c r="E102" s="273">
        <f t="shared" ref="E102" si="138">SUM(E98:E101)</f>
        <v>0</v>
      </c>
      <c r="F102" s="216">
        <f>SUM(F98:F101)</f>
        <v>0</v>
      </c>
      <c r="G102" s="212"/>
      <c r="H102" s="273">
        <f t="shared" ref="H102:M102" si="139">SUM(H98:H101)</f>
        <v>0</v>
      </c>
      <c r="I102" s="216">
        <f>SUM(I98:I101)</f>
        <v>0</v>
      </c>
      <c r="J102" s="273">
        <f t="shared" si="139"/>
        <v>0</v>
      </c>
      <c r="K102" s="216">
        <f>SUM(K98:K101)</f>
        <v>0</v>
      </c>
      <c r="L102" s="273">
        <f t="shared" si="139"/>
        <v>0</v>
      </c>
      <c r="M102" s="216">
        <f t="shared" si="139"/>
        <v>0</v>
      </c>
      <c r="N102" s="213" t="e">
        <f t="shared" si="136"/>
        <v>#DIV/0!</v>
      </c>
      <c r="O102" s="213" t="e">
        <f>M102/K102%</f>
        <v>#DIV/0!</v>
      </c>
      <c r="P102" s="273">
        <f t="shared" ref="P102:S102" si="140">SUM(P98:P101)</f>
        <v>0</v>
      </c>
      <c r="Q102" s="216">
        <f t="shared" si="140"/>
        <v>0</v>
      </c>
      <c r="R102" s="273">
        <f t="shared" si="140"/>
        <v>0</v>
      </c>
      <c r="S102" s="216">
        <f t="shared" si="140"/>
        <v>0</v>
      </c>
      <c r="T102" s="214"/>
      <c r="U102" s="273">
        <f t="shared" ref="U102:W102" si="141">SUM(U98:U101)</f>
        <v>0</v>
      </c>
      <c r="V102" s="216">
        <f>SUM(V98:V101)</f>
        <v>0</v>
      </c>
      <c r="W102" s="273">
        <f t="shared" si="141"/>
        <v>0</v>
      </c>
      <c r="X102" s="216">
        <f>SUM(X98:X101)</f>
        <v>0</v>
      </c>
      <c r="Y102" s="273">
        <f t="shared" ref="Y102:Z102" si="142">SUM(Y98:Y101)</f>
        <v>0</v>
      </c>
      <c r="Z102" s="216">
        <f t="shared" si="142"/>
        <v>0</v>
      </c>
      <c r="AA102" s="214"/>
      <c r="AB102" s="273">
        <f t="shared" ref="AB102" si="143">SUM(AB98:AB101)</f>
        <v>0</v>
      </c>
      <c r="AC102" s="216">
        <f>SUM(AC98:AC101)</f>
        <v>0</v>
      </c>
      <c r="AD102" s="273">
        <f t="shared" ref="AD102" si="144">SUM(AD98:AD101)</f>
        <v>0</v>
      </c>
      <c r="AE102" s="216">
        <f>SUM(AE98:AE101)</f>
        <v>0</v>
      </c>
      <c r="AF102" s="215"/>
    </row>
    <row r="103" spans="1:32" s="4" customFormat="1" ht="31.5">
      <c r="A103" s="331">
        <v>6.04</v>
      </c>
      <c r="B103" s="9" t="s">
        <v>44</v>
      </c>
      <c r="C103" s="12"/>
      <c r="D103" s="63"/>
      <c r="E103" s="12"/>
      <c r="F103" s="63"/>
      <c r="G103" s="102"/>
      <c r="H103" s="12"/>
      <c r="I103" s="63"/>
      <c r="J103" s="62"/>
      <c r="K103" s="63"/>
      <c r="L103" s="62"/>
      <c r="M103" s="63"/>
      <c r="N103" s="61"/>
      <c r="O103" s="61"/>
      <c r="P103" s="60">
        <f t="shared" ref="P103:Q107" si="145">J103-L103</f>
        <v>0</v>
      </c>
      <c r="Q103" s="61">
        <f t="shared" si="145"/>
        <v>0</v>
      </c>
      <c r="R103" s="62"/>
      <c r="S103" s="63"/>
      <c r="T103" s="126"/>
      <c r="U103" s="62"/>
      <c r="V103" s="61">
        <f t="shared" ref="V103" si="146">U103*T103</f>
        <v>0</v>
      </c>
      <c r="W103" s="60">
        <f t="shared" ref="W103:W107" si="147">U103+R103</f>
        <v>0</v>
      </c>
      <c r="X103" s="61">
        <f>V103+S103</f>
        <v>0</v>
      </c>
      <c r="Y103" s="62"/>
      <c r="Z103" s="63"/>
      <c r="AA103" s="126"/>
      <c r="AB103" s="62"/>
      <c r="AC103" s="61">
        <f t="shared" ref="AC103" si="148">AB103*AA103</f>
        <v>0</v>
      </c>
      <c r="AD103" s="60">
        <f t="shared" ref="AD103:AD107" si="149">AB103+Y103</f>
        <v>0</v>
      </c>
      <c r="AE103" s="61">
        <f>AC103+Z103</f>
        <v>0</v>
      </c>
      <c r="AF103" s="12"/>
    </row>
    <row r="104" spans="1:32" s="1" customFormat="1">
      <c r="A104" s="5"/>
      <c r="B104" s="2" t="s">
        <v>38</v>
      </c>
      <c r="C104" s="82"/>
      <c r="D104" s="61"/>
      <c r="E104" s="82"/>
      <c r="F104" s="61"/>
      <c r="G104" s="101"/>
      <c r="H104" s="82"/>
      <c r="I104" s="61">
        <f t="shared" ref="I104:I107" si="150">H104*G104</f>
        <v>0</v>
      </c>
      <c r="J104" s="60">
        <f t="shared" ref="J104:J107" si="151">H104+E104+C104</f>
        <v>0</v>
      </c>
      <c r="K104" s="61">
        <f>I104+F104+D104</f>
        <v>0</v>
      </c>
      <c r="L104" s="60"/>
      <c r="M104" s="61"/>
      <c r="N104" s="61"/>
      <c r="O104" s="61"/>
      <c r="P104" s="60">
        <f t="shared" si="145"/>
        <v>0</v>
      </c>
      <c r="Q104" s="61">
        <f t="shared" si="145"/>
        <v>0</v>
      </c>
      <c r="R104" s="60"/>
      <c r="S104" s="61"/>
      <c r="T104" s="125"/>
      <c r="U104" s="60"/>
      <c r="V104" s="61">
        <f>U104*T104</f>
        <v>0</v>
      </c>
      <c r="W104" s="60">
        <f t="shared" si="147"/>
        <v>0</v>
      </c>
      <c r="X104" s="61">
        <f>V104+S104</f>
        <v>0</v>
      </c>
      <c r="Y104" s="60"/>
      <c r="Z104" s="61"/>
      <c r="AA104" s="125"/>
      <c r="AB104" s="60"/>
      <c r="AC104" s="61">
        <f>AB104*AA104</f>
        <v>0</v>
      </c>
      <c r="AD104" s="60">
        <f t="shared" si="149"/>
        <v>0</v>
      </c>
      <c r="AE104" s="61">
        <f>AC104+Z104</f>
        <v>0</v>
      </c>
      <c r="AF104" s="82"/>
    </row>
    <row r="105" spans="1:32" s="1" customFormat="1" ht="56.25">
      <c r="A105" s="5"/>
      <c r="B105" s="2" t="s">
        <v>39</v>
      </c>
      <c r="C105" s="82"/>
      <c r="D105" s="61"/>
      <c r="E105" s="82"/>
      <c r="F105" s="61"/>
      <c r="G105" s="101">
        <v>4.4999999999999998E-2</v>
      </c>
      <c r="H105" s="82"/>
      <c r="I105" s="61">
        <f t="shared" si="150"/>
        <v>0</v>
      </c>
      <c r="J105" s="60">
        <f t="shared" si="151"/>
        <v>0</v>
      </c>
      <c r="K105" s="61">
        <f>I105+F105+D105</f>
        <v>0</v>
      </c>
      <c r="L105" s="60"/>
      <c r="M105" s="61"/>
      <c r="N105" s="61" t="e">
        <f t="shared" ref="N105:O108" si="152">L105/J105%</f>
        <v>#DIV/0!</v>
      </c>
      <c r="O105" s="61" t="e">
        <f t="shared" si="152"/>
        <v>#DIV/0!</v>
      </c>
      <c r="P105" s="60">
        <f t="shared" si="145"/>
        <v>0</v>
      </c>
      <c r="Q105" s="61">
        <f t="shared" si="145"/>
        <v>0</v>
      </c>
      <c r="R105" s="60"/>
      <c r="S105" s="61"/>
      <c r="T105" s="125">
        <v>4.4999999999999998E-2</v>
      </c>
      <c r="U105" s="60"/>
      <c r="V105" s="61">
        <f>U105*T105</f>
        <v>0</v>
      </c>
      <c r="W105" s="60">
        <f t="shared" si="147"/>
        <v>0</v>
      </c>
      <c r="X105" s="61">
        <f>V105+S105</f>
        <v>0</v>
      </c>
      <c r="Y105" s="60"/>
      <c r="Z105" s="61"/>
      <c r="AA105" s="125">
        <v>4.4999999999999998E-2</v>
      </c>
      <c r="AB105" s="60"/>
      <c r="AC105" s="61">
        <f>AB105*AA105</f>
        <v>0</v>
      </c>
      <c r="AD105" s="60">
        <f t="shared" si="149"/>
        <v>0</v>
      </c>
      <c r="AE105" s="61">
        <f>AC105+Z105</f>
        <v>0</v>
      </c>
      <c r="AF105" s="691" t="s">
        <v>478</v>
      </c>
    </row>
    <row r="106" spans="1:32" s="1" customFormat="1">
      <c r="A106" s="5"/>
      <c r="B106" s="2" t="s">
        <v>40</v>
      </c>
      <c r="C106" s="82"/>
      <c r="D106" s="61"/>
      <c r="E106" s="82"/>
      <c r="F106" s="61"/>
      <c r="G106" s="101">
        <v>2.6749999999999999E-2</v>
      </c>
      <c r="H106" s="82"/>
      <c r="I106" s="61">
        <f t="shared" si="150"/>
        <v>0</v>
      </c>
      <c r="J106" s="60">
        <f t="shared" si="151"/>
        <v>0</v>
      </c>
      <c r="K106" s="61">
        <f>I106+F106+D106</f>
        <v>0</v>
      </c>
      <c r="L106" s="60"/>
      <c r="M106" s="61"/>
      <c r="N106" s="61"/>
      <c r="O106" s="61"/>
      <c r="P106" s="60">
        <f t="shared" si="145"/>
        <v>0</v>
      </c>
      <c r="Q106" s="61">
        <f t="shared" si="145"/>
        <v>0</v>
      </c>
      <c r="R106" s="60"/>
      <c r="S106" s="61"/>
      <c r="T106" s="125">
        <v>0.03</v>
      </c>
      <c r="U106" s="60"/>
      <c r="V106" s="61">
        <f>U106*T106</f>
        <v>0</v>
      </c>
      <c r="W106" s="60">
        <f t="shared" si="147"/>
        <v>0</v>
      </c>
      <c r="X106" s="61">
        <f>V106+S106</f>
        <v>0</v>
      </c>
      <c r="Y106" s="60"/>
      <c r="Z106" s="61"/>
      <c r="AA106" s="125">
        <v>0.03</v>
      </c>
      <c r="AB106" s="60"/>
      <c r="AC106" s="61">
        <f>AB106*AA106</f>
        <v>0</v>
      </c>
      <c r="AD106" s="60">
        <f t="shared" si="149"/>
        <v>0</v>
      </c>
      <c r="AE106" s="61">
        <f>AC106+Z106</f>
        <v>0</v>
      </c>
      <c r="AF106" s="82"/>
    </row>
    <row r="107" spans="1:32" s="1" customFormat="1">
      <c r="A107" s="5"/>
      <c r="B107" s="2" t="s">
        <v>41</v>
      </c>
      <c r="C107" s="82"/>
      <c r="D107" s="61"/>
      <c r="E107" s="82"/>
      <c r="F107" s="61"/>
      <c r="G107" s="101"/>
      <c r="H107" s="82"/>
      <c r="I107" s="61">
        <f t="shared" si="150"/>
        <v>0</v>
      </c>
      <c r="J107" s="60">
        <f t="shared" si="151"/>
        <v>0</v>
      </c>
      <c r="K107" s="61">
        <f>I107+F107+D107</f>
        <v>0</v>
      </c>
      <c r="L107" s="60"/>
      <c r="M107" s="61"/>
      <c r="N107" s="61"/>
      <c r="O107" s="61"/>
      <c r="P107" s="60">
        <f t="shared" si="145"/>
        <v>0</v>
      </c>
      <c r="Q107" s="61">
        <f t="shared" si="145"/>
        <v>0</v>
      </c>
      <c r="R107" s="60"/>
      <c r="S107" s="61"/>
      <c r="T107" s="125"/>
      <c r="U107" s="60"/>
      <c r="V107" s="61">
        <f>U107*T107</f>
        <v>0</v>
      </c>
      <c r="W107" s="60">
        <f t="shared" si="147"/>
        <v>0</v>
      </c>
      <c r="X107" s="61">
        <f>V107+S107</f>
        <v>0</v>
      </c>
      <c r="Y107" s="60"/>
      <c r="Z107" s="61"/>
      <c r="AA107" s="125"/>
      <c r="AB107" s="60"/>
      <c r="AC107" s="61">
        <f>AB107*AA107</f>
        <v>0</v>
      </c>
      <c r="AD107" s="60">
        <f t="shared" si="149"/>
        <v>0</v>
      </c>
      <c r="AE107" s="61">
        <f>AC107+Z107</f>
        <v>0</v>
      </c>
      <c r="AF107" s="82"/>
    </row>
    <row r="108" spans="1:32" s="144" customFormat="1">
      <c r="A108" s="261"/>
      <c r="B108" s="209" t="s">
        <v>25</v>
      </c>
      <c r="C108" s="210">
        <f t="shared" ref="C108" si="153">SUM(C104:C107)</f>
        <v>0</v>
      </c>
      <c r="D108" s="211">
        <f>SUM(D104:D107)</f>
        <v>0</v>
      </c>
      <c r="E108" s="210">
        <f t="shared" ref="E108" si="154">SUM(E104:E107)</f>
        <v>0</v>
      </c>
      <c r="F108" s="211">
        <f>SUM(F104:F107)</f>
        <v>0</v>
      </c>
      <c r="G108" s="212"/>
      <c r="H108" s="210">
        <f t="shared" ref="H108:M108" si="155">SUM(H104:H107)</f>
        <v>0</v>
      </c>
      <c r="I108" s="211">
        <f>SUM(I104:I107)</f>
        <v>0</v>
      </c>
      <c r="J108" s="210">
        <f t="shared" si="155"/>
        <v>0</v>
      </c>
      <c r="K108" s="211">
        <f>SUM(K104:K107)</f>
        <v>0</v>
      </c>
      <c r="L108" s="210">
        <f t="shared" si="155"/>
        <v>0</v>
      </c>
      <c r="M108" s="211">
        <f t="shared" si="155"/>
        <v>0</v>
      </c>
      <c r="N108" s="213" t="e">
        <f t="shared" si="152"/>
        <v>#DIV/0!</v>
      </c>
      <c r="O108" s="213" t="e">
        <f>M108/K108%</f>
        <v>#DIV/0!</v>
      </c>
      <c r="P108" s="210">
        <f t="shared" ref="P108:S108" si="156">SUM(P104:P107)</f>
        <v>0</v>
      </c>
      <c r="Q108" s="211">
        <f t="shared" si="156"/>
        <v>0</v>
      </c>
      <c r="R108" s="210">
        <f t="shared" si="156"/>
        <v>0</v>
      </c>
      <c r="S108" s="211">
        <f t="shared" si="156"/>
        <v>0</v>
      </c>
      <c r="T108" s="214"/>
      <c r="U108" s="210">
        <f t="shared" ref="U108:W108" si="157">SUM(U104:U107)</f>
        <v>0</v>
      </c>
      <c r="V108" s="211">
        <f>SUM(V104:V107)</f>
        <v>0</v>
      </c>
      <c r="W108" s="210">
        <f t="shared" si="157"/>
        <v>0</v>
      </c>
      <c r="X108" s="211">
        <f>SUM(X104:X107)</f>
        <v>0</v>
      </c>
      <c r="Y108" s="210">
        <f t="shared" ref="Y108:Z108" si="158">SUM(Y104:Y107)</f>
        <v>0</v>
      </c>
      <c r="Z108" s="211">
        <f t="shared" si="158"/>
        <v>0</v>
      </c>
      <c r="AA108" s="214"/>
      <c r="AB108" s="210">
        <f t="shared" ref="AB108" si="159">SUM(AB104:AB107)</f>
        <v>0</v>
      </c>
      <c r="AC108" s="211">
        <f>SUM(AC104:AC107)</f>
        <v>0</v>
      </c>
      <c r="AD108" s="210">
        <f t="shared" ref="AD108" si="160">SUM(AD104:AD107)</f>
        <v>0</v>
      </c>
      <c r="AE108" s="211">
        <f>SUM(AE104:AE107)</f>
        <v>0</v>
      </c>
      <c r="AF108" s="215"/>
    </row>
    <row r="109" spans="1:32" s="4" customFormat="1" ht="19.5" customHeight="1">
      <c r="A109" s="331">
        <v>6.05</v>
      </c>
      <c r="B109" s="9" t="s">
        <v>190</v>
      </c>
      <c r="C109" s="12"/>
      <c r="D109" s="63"/>
      <c r="E109" s="12"/>
      <c r="F109" s="63"/>
      <c r="G109" s="102"/>
      <c r="H109" s="12"/>
      <c r="I109" s="63"/>
      <c r="J109" s="62"/>
      <c r="K109" s="63"/>
      <c r="L109" s="62"/>
      <c r="M109" s="63"/>
      <c r="N109" s="61"/>
      <c r="O109" s="61"/>
      <c r="P109" s="60">
        <f t="shared" ref="P109:Q113" si="161">J109-L109</f>
        <v>0</v>
      </c>
      <c r="Q109" s="61">
        <f t="shared" si="161"/>
        <v>0</v>
      </c>
      <c r="R109" s="62"/>
      <c r="S109" s="63"/>
      <c r="T109" s="126"/>
      <c r="U109" s="62"/>
      <c r="V109" s="61">
        <f>U109*T109</f>
        <v>0</v>
      </c>
      <c r="W109" s="60">
        <f t="shared" ref="W109:W113" si="162">U109+R109</f>
        <v>0</v>
      </c>
      <c r="X109" s="61">
        <f>V109+S109</f>
        <v>0</v>
      </c>
      <c r="Y109" s="62"/>
      <c r="Z109" s="63"/>
      <c r="AA109" s="126"/>
      <c r="AB109" s="62"/>
      <c r="AC109" s="61">
        <f>AB109*AA109</f>
        <v>0</v>
      </c>
      <c r="AD109" s="60">
        <f t="shared" ref="AD109:AD113" si="163">AB109+Y109</f>
        <v>0</v>
      </c>
      <c r="AE109" s="61">
        <f>AC109+Z109</f>
        <v>0</v>
      </c>
      <c r="AF109" s="12"/>
    </row>
    <row r="110" spans="1:32" s="1" customFormat="1">
      <c r="A110" s="5"/>
      <c r="B110" s="2" t="s">
        <v>38</v>
      </c>
      <c r="C110" s="82"/>
      <c r="D110" s="61"/>
      <c r="E110" s="82"/>
      <c r="F110" s="61"/>
      <c r="G110" s="101"/>
      <c r="H110" s="82"/>
      <c r="I110" s="61">
        <f t="shared" ref="I110:I113" si="164">H110*G110</f>
        <v>0</v>
      </c>
      <c r="J110" s="60">
        <f t="shared" ref="J110:J113" si="165">H110+E110+C110</f>
        <v>0</v>
      </c>
      <c r="K110" s="61">
        <f>I110+F110+D110</f>
        <v>0</v>
      </c>
      <c r="L110" s="60"/>
      <c r="M110" s="61"/>
      <c r="N110" s="61"/>
      <c r="O110" s="61"/>
      <c r="P110" s="60">
        <f t="shared" si="161"/>
        <v>0</v>
      </c>
      <c r="Q110" s="61">
        <f t="shared" si="161"/>
        <v>0</v>
      </c>
      <c r="R110" s="60"/>
      <c r="S110" s="61"/>
      <c r="T110" s="125"/>
      <c r="U110" s="60"/>
      <c r="V110" s="61">
        <f>U110*T110</f>
        <v>0</v>
      </c>
      <c r="W110" s="60">
        <f t="shared" si="162"/>
        <v>0</v>
      </c>
      <c r="X110" s="61">
        <f>V110+S110</f>
        <v>0</v>
      </c>
      <c r="Y110" s="60"/>
      <c r="Z110" s="61"/>
      <c r="AA110" s="125"/>
      <c r="AB110" s="60"/>
      <c r="AC110" s="61">
        <f>AB110*AA110</f>
        <v>0</v>
      </c>
      <c r="AD110" s="60">
        <f t="shared" si="163"/>
        <v>0</v>
      </c>
      <c r="AE110" s="61">
        <f>AC110+Z110</f>
        <v>0</v>
      </c>
      <c r="AF110" s="82"/>
    </row>
    <row r="111" spans="1:32" s="1" customFormat="1">
      <c r="A111" s="5"/>
      <c r="B111" s="2" t="s">
        <v>39</v>
      </c>
      <c r="C111" s="82"/>
      <c r="D111" s="61"/>
      <c r="E111" s="82"/>
      <c r="F111" s="61"/>
      <c r="G111" s="101"/>
      <c r="H111" s="82"/>
      <c r="I111" s="61">
        <f t="shared" si="164"/>
        <v>0</v>
      </c>
      <c r="J111" s="60">
        <f t="shared" si="165"/>
        <v>0</v>
      </c>
      <c r="K111" s="61">
        <f>I111+F111+D111</f>
        <v>0</v>
      </c>
      <c r="L111" s="60"/>
      <c r="M111" s="61"/>
      <c r="N111" s="61"/>
      <c r="O111" s="61"/>
      <c r="P111" s="60">
        <f t="shared" si="161"/>
        <v>0</v>
      </c>
      <c r="Q111" s="61">
        <f t="shared" si="161"/>
        <v>0</v>
      </c>
      <c r="R111" s="60"/>
      <c r="S111" s="61"/>
      <c r="T111" s="125"/>
      <c r="U111" s="60"/>
      <c r="V111" s="61">
        <f>U111*T111</f>
        <v>0</v>
      </c>
      <c r="W111" s="60">
        <f t="shared" si="162"/>
        <v>0</v>
      </c>
      <c r="X111" s="61">
        <f>V111+S111</f>
        <v>0</v>
      </c>
      <c r="Y111" s="60"/>
      <c r="Z111" s="61"/>
      <c r="AA111" s="125"/>
      <c r="AB111" s="60"/>
      <c r="AC111" s="61">
        <f>AB111*AA111</f>
        <v>0</v>
      </c>
      <c r="AD111" s="60">
        <f t="shared" si="163"/>
        <v>0</v>
      </c>
      <c r="AE111" s="61">
        <f>AC111+Z111</f>
        <v>0</v>
      </c>
      <c r="AF111" s="82"/>
    </row>
    <row r="112" spans="1:32" s="1" customFormat="1">
      <c r="A112" s="5"/>
      <c r="B112" s="2" t="s">
        <v>40</v>
      </c>
      <c r="C112" s="82"/>
      <c r="D112" s="61"/>
      <c r="E112" s="82"/>
      <c r="F112" s="61"/>
      <c r="G112" s="101"/>
      <c r="H112" s="82"/>
      <c r="I112" s="61">
        <f t="shared" si="164"/>
        <v>0</v>
      </c>
      <c r="J112" s="60">
        <f t="shared" si="165"/>
        <v>0</v>
      </c>
      <c r="K112" s="61">
        <f>I112+F112+D112</f>
        <v>0</v>
      </c>
      <c r="L112" s="60"/>
      <c r="M112" s="61"/>
      <c r="N112" s="61"/>
      <c r="O112" s="61"/>
      <c r="P112" s="60">
        <f t="shared" si="161"/>
        <v>0</v>
      </c>
      <c r="Q112" s="61">
        <f t="shared" si="161"/>
        <v>0</v>
      </c>
      <c r="R112" s="60"/>
      <c r="S112" s="61"/>
      <c r="T112" s="125"/>
      <c r="U112" s="60"/>
      <c r="V112" s="61">
        <f>U112*T112</f>
        <v>0</v>
      </c>
      <c r="W112" s="60">
        <f t="shared" si="162"/>
        <v>0</v>
      </c>
      <c r="X112" s="61">
        <f>V112+S112</f>
        <v>0</v>
      </c>
      <c r="Y112" s="60"/>
      <c r="Z112" s="61"/>
      <c r="AA112" s="125"/>
      <c r="AB112" s="60"/>
      <c r="AC112" s="61">
        <f>AB112*AA112</f>
        <v>0</v>
      </c>
      <c r="AD112" s="60">
        <f t="shared" si="163"/>
        <v>0</v>
      </c>
      <c r="AE112" s="61">
        <f>AC112+Z112</f>
        <v>0</v>
      </c>
      <c r="AF112" s="82"/>
    </row>
    <row r="113" spans="1:32" s="1" customFormat="1">
      <c r="A113" s="5"/>
      <c r="B113" s="2" t="s">
        <v>41</v>
      </c>
      <c r="C113" s="82"/>
      <c r="D113" s="61"/>
      <c r="E113" s="82"/>
      <c r="F113" s="61"/>
      <c r="G113" s="101"/>
      <c r="H113" s="82"/>
      <c r="I113" s="61">
        <f t="shared" si="164"/>
        <v>0</v>
      </c>
      <c r="J113" s="60">
        <f t="shared" si="165"/>
        <v>0</v>
      </c>
      <c r="K113" s="61">
        <f>I113+F113+D113</f>
        <v>0</v>
      </c>
      <c r="L113" s="60"/>
      <c r="M113" s="61"/>
      <c r="N113" s="61"/>
      <c r="O113" s="61"/>
      <c r="P113" s="60">
        <f t="shared" si="161"/>
        <v>0</v>
      </c>
      <c r="Q113" s="61">
        <f t="shared" si="161"/>
        <v>0</v>
      </c>
      <c r="R113" s="60"/>
      <c r="S113" s="61"/>
      <c r="T113" s="125"/>
      <c r="U113" s="60"/>
      <c r="V113" s="61">
        <f>U113*T113</f>
        <v>0</v>
      </c>
      <c r="W113" s="60">
        <f t="shared" si="162"/>
        <v>0</v>
      </c>
      <c r="X113" s="61">
        <f>V113+S113</f>
        <v>0</v>
      </c>
      <c r="Y113" s="60"/>
      <c r="Z113" s="61"/>
      <c r="AA113" s="125"/>
      <c r="AB113" s="60"/>
      <c r="AC113" s="61">
        <f>AB113*AA113</f>
        <v>0</v>
      </c>
      <c r="AD113" s="60">
        <f t="shared" si="163"/>
        <v>0</v>
      </c>
      <c r="AE113" s="61">
        <f>AC113+Z113</f>
        <v>0</v>
      </c>
      <c r="AF113" s="82"/>
    </row>
    <row r="114" spans="1:32" s="144" customFormat="1">
      <c r="A114" s="261"/>
      <c r="B114" s="209" t="s">
        <v>35</v>
      </c>
      <c r="C114" s="210">
        <f t="shared" ref="C114" si="166">SUM(C110:C113)</f>
        <v>0</v>
      </c>
      <c r="D114" s="211">
        <f>SUM(D110:D113)</f>
        <v>0</v>
      </c>
      <c r="E114" s="210">
        <f t="shared" ref="E114" si="167">SUM(E110:E113)</f>
        <v>0</v>
      </c>
      <c r="F114" s="211">
        <f>SUM(F110:F113)</f>
        <v>0</v>
      </c>
      <c r="G114" s="212"/>
      <c r="H114" s="210">
        <f t="shared" ref="H114:M114" si="168">SUM(H110:H113)</f>
        <v>0</v>
      </c>
      <c r="I114" s="211">
        <f>SUM(I110:I113)</f>
        <v>0</v>
      </c>
      <c r="J114" s="210">
        <f t="shared" si="168"/>
        <v>0</v>
      </c>
      <c r="K114" s="211">
        <f>SUM(K110:K113)</f>
        <v>0</v>
      </c>
      <c r="L114" s="210">
        <f t="shared" si="168"/>
        <v>0</v>
      </c>
      <c r="M114" s="211">
        <f t="shared" si="168"/>
        <v>0</v>
      </c>
      <c r="N114" s="213" t="e">
        <f t="shared" ref="N114" si="169">L114/J114%</f>
        <v>#DIV/0!</v>
      </c>
      <c r="O114" s="213" t="e">
        <f>M114/K114%</f>
        <v>#DIV/0!</v>
      </c>
      <c r="P114" s="210">
        <f t="shared" ref="P114:S114" si="170">SUM(P110:P113)</f>
        <v>0</v>
      </c>
      <c r="Q114" s="211">
        <f t="shared" si="170"/>
        <v>0</v>
      </c>
      <c r="R114" s="210">
        <f t="shared" si="170"/>
        <v>0</v>
      </c>
      <c r="S114" s="211">
        <f t="shared" si="170"/>
        <v>0</v>
      </c>
      <c r="T114" s="214"/>
      <c r="U114" s="210">
        <f t="shared" ref="U114:W114" si="171">SUM(U110:U113)</f>
        <v>0</v>
      </c>
      <c r="V114" s="211">
        <f>SUM(V110:V113)</f>
        <v>0</v>
      </c>
      <c r="W114" s="210">
        <f t="shared" si="171"/>
        <v>0</v>
      </c>
      <c r="X114" s="211">
        <f>SUM(X110:X113)</f>
        <v>0</v>
      </c>
      <c r="Y114" s="210">
        <f t="shared" ref="Y114:Z114" si="172">SUM(Y110:Y113)</f>
        <v>0</v>
      </c>
      <c r="Z114" s="211">
        <f t="shared" si="172"/>
        <v>0</v>
      </c>
      <c r="AA114" s="214"/>
      <c r="AB114" s="210">
        <f t="shared" ref="AB114" si="173">SUM(AB110:AB113)</f>
        <v>0</v>
      </c>
      <c r="AC114" s="211">
        <f>SUM(AC110:AC113)</f>
        <v>0</v>
      </c>
      <c r="AD114" s="210">
        <f t="shared" ref="AD114" si="174">SUM(AD110:AD113)</f>
        <v>0</v>
      </c>
      <c r="AE114" s="211">
        <f>SUM(AE110:AE113)</f>
        <v>0</v>
      </c>
      <c r="AF114" s="215"/>
    </row>
    <row r="115" spans="1:32" s="4" customFormat="1">
      <c r="A115" s="329">
        <v>6.06</v>
      </c>
      <c r="B115" s="9" t="s">
        <v>45</v>
      </c>
      <c r="C115" s="12"/>
      <c r="D115" s="63"/>
      <c r="E115" s="12"/>
      <c r="F115" s="63"/>
      <c r="G115" s="102"/>
      <c r="H115" s="12"/>
      <c r="I115" s="63"/>
      <c r="J115" s="62"/>
      <c r="K115" s="63"/>
      <c r="L115" s="62"/>
      <c r="M115" s="63"/>
      <c r="N115" s="63"/>
      <c r="O115" s="63"/>
      <c r="P115" s="62"/>
      <c r="Q115" s="63"/>
      <c r="R115" s="62"/>
      <c r="S115" s="63"/>
      <c r="T115" s="126"/>
      <c r="U115" s="62"/>
      <c r="V115" s="63"/>
      <c r="W115" s="62"/>
      <c r="X115" s="63"/>
      <c r="Y115" s="62"/>
      <c r="Z115" s="63"/>
      <c r="AA115" s="126"/>
      <c r="AB115" s="62"/>
      <c r="AC115" s="63"/>
      <c r="AD115" s="62"/>
      <c r="AE115" s="63"/>
      <c r="AF115" s="12"/>
    </row>
    <row r="116" spans="1:32" s="1" customFormat="1">
      <c r="A116" s="199"/>
      <c r="B116" s="2" t="s">
        <v>38</v>
      </c>
      <c r="C116" s="82"/>
      <c r="D116" s="61"/>
      <c r="E116" s="82"/>
      <c r="F116" s="61"/>
      <c r="G116" s="101"/>
      <c r="H116" s="82"/>
      <c r="I116" s="61">
        <f t="shared" ref="I116:I119" si="175">H116*G116</f>
        <v>0</v>
      </c>
      <c r="J116" s="60">
        <f t="shared" ref="J116:J119" si="176">H116+E116+C116</f>
        <v>0</v>
      </c>
      <c r="K116" s="61">
        <f>I116+F116+D116</f>
        <v>0</v>
      </c>
      <c r="L116" s="60"/>
      <c r="M116" s="61"/>
      <c r="N116" s="61"/>
      <c r="O116" s="61"/>
      <c r="P116" s="60">
        <f t="shared" ref="P116:Q119" si="177">J116-L116</f>
        <v>0</v>
      </c>
      <c r="Q116" s="61">
        <f t="shared" si="177"/>
        <v>0</v>
      </c>
      <c r="R116" s="60"/>
      <c r="S116" s="61"/>
      <c r="T116" s="125"/>
      <c r="U116" s="60"/>
      <c r="V116" s="61">
        <f>U116*T116</f>
        <v>0</v>
      </c>
      <c r="W116" s="60">
        <f t="shared" ref="W116:W119" si="178">U116+R116</f>
        <v>0</v>
      </c>
      <c r="X116" s="61">
        <f>V116+S116</f>
        <v>0</v>
      </c>
      <c r="Y116" s="60"/>
      <c r="Z116" s="61"/>
      <c r="AA116" s="125"/>
      <c r="AB116" s="60"/>
      <c r="AC116" s="61">
        <f>AB116*AA116</f>
        <v>0</v>
      </c>
      <c r="AD116" s="60">
        <f t="shared" ref="AD116:AD119" si="179">AB116+Y116</f>
        <v>0</v>
      </c>
      <c r="AE116" s="61">
        <f>AC116+Z116</f>
        <v>0</v>
      </c>
      <c r="AF116" s="82"/>
    </row>
    <row r="117" spans="1:32" s="1" customFormat="1">
      <c r="A117" s="199"/>
      <c r="B117" s="2" t="s">
        <v>39</v>
      </c>
      <c r="C117" s="82"/>
      <c r="D117" s="61"/>
      <c r="E117" s="82"/>
      <c r="F117" s="61"/>
      <c r="G117" s="101"/>
      <c r="H117" s="82"/>
      <c r="I117" s="61">
        <f t="shared" si="175"/>
        <v>0</v>
      </c>
      <c r="J117" s="60">
        <f t="shared" si="176"/>
        <v>0</v>
      </c>
      <c r="K117" s="61">
        <f>I117+F117+D117</f>
        <v>0</v>
      </c>
      <c r="L117" s="60"/>
      <c r="M117" s="61"/>
      <c r="N117" s="61"/>
      <c r="O117" s="61"/>
      <c r="P117" s="60">
        <f t="shared" si="177"/>
        <v>0</v>
      </c>
      <c r="Q117" s="61">
        <f t="shared" si="177"/>
        <v>0</v>
      </c>
      <c r="R117" s="60"/>
      <c r="S117" s="61"/>
      <c r="T117" s="125"/>
      <c r="U117" s="60"/>
      <c r="V117" s="61">
        <f>U117*T117</f>
        <v>0</v>
      </c>
      <c r="W117" s="60">
        <f t="shared" si="178"/>
        <v>0</v>
      </c>
      <c r="X117" s="61">
        <f>V117+S117</f>
        <v>0</v>
      </c>
      <c r="Y117" s="60"/>
      <c r="Z117" s="61"/>
      <c r="AA117" s="125"/>
      <c r="AB117" s="60"/>
      <c r="AC117" s="61">
        <f>AB117*AA117</f>
        <v>0</v>
      </c>
      <c r="AD117" s="60">
        <f t="shared" si="179"/>
        <v>0</v>
      </c>
      <c r="AE117" s="61">
        <f>AC117+Z117</f>
        <v>0</v>
      </c>
      <c r="AF117" s="82"/>
    </row>
    <row r="118" spans="1:32" s="1" customFormat="1">
      <c r="A118" s="199"/>
      <c r="B118" s="2" t="s">
        <v>40</v>
      </c>
      <c r="C118" s="82"/>
      <c r="D118" s="61"/>
      <c r="E118" s="82"/>
      <c r="F118" s="61"/>
      <c r="G118" s="101"/>
      <c r="H118" s="82"/>
      <c r="I118" s="61">
        <f t="shared" si="175"/>
        <v>0</v>
      </c>
      <c r="J118" s="60">
        <f t="shared" si="176"/>
        <v>0</v>
      </c>
      <c r="K118" s="61">
        <f>I118+F118+D118</f>
        <v>0</v>
      </c>
      <c r="L118" s="60"/>
      <c r="M118" s="61"/>
      <c r="N118" s="61"/>
      <c r="O118" s="61"/>
      <c r="P118" s="60">
        <f t="shared" si="177"/>
        <v>0</v>
      </c>
      <c r="Q118" s="61">
        <f t="shared" si="177"/>
        <v>0</v>
      </c>
      <c r="R118" s="60"/>
      <c r="S118" s="61"/>
      <c r="T118" s="125"/>
      <c r="U118" s="60"/>
      <c r="V118" s="61">
        <f>U118*T118</f>
        <v>0</v>
      </c>
      <c r="W118" s="60">
        <f t="shared" si="178"/>
        <v>0</v>
      </c>
      <c r="X118" s="61">
        <f>V118+S118</f>
        <v>0</v>
      </c>
      <c r="Y118" s="60"/>
      <c r="Z118" s="61"/>
      <c r="AA118" s="125"/>
      <c r="AB118" s="60"/>
      <c r="AC118" s="61">
        <f>AB118*AA118</f>
        <v>0</v>
      </c>
      <c r="AD118" s="60">
        <f t="shared" si="179"/>
        <v>0</v>
      </c>
      <c r="AE118" s="61">
        <f>AC118+Z118</f>
        <v>0</v>
      </c>
      <c r="AF118" s="82"/>
    </row>
    <row r="119" spans="1:32" s="1" customFormat="1">
      <c r="A119" s="199"/>
      <c r="B119" s="2" t="s">
        <v>41</v>
      </c>
      <c r="C119" s="82"/>
      <c r="D119" s="61"/>
      <c r="E119" s="82"/>
      <c r="F119" s="61"/>
      <c r="G119" s="101"/>
      <c r="H119" s="82"/>
      <c r="I119" s="61">
        <f t="shared" si="175"/>
        <v>0</v>
      </c>
      <c r="J119" s="60">
        <f t="shared" si="176"/>
        <v>0</v>
      </c>
      <c r="K119" s="61">
        <f>I119+F119+D119</f>
        <v>0</v>
      </c>
      <c r="L119" s="60"/>
      <c r="M119" s="61"/>
      <c r="N119" s="61"/>
      <c r="O119" s="61"/>
      <c r="P119" s="60">
        <f t="shared" si="177"/>
        <v>0</v>
      </c>
      <c r="Q119" s="61">
        <f t="shared" si="177"/>
        <v>0</v>
      </c>
      <c r="R119" s="60"/>
      <c r="S119" s="61"/>
      <c r="T119" s="125"/>
      <c r="U119" s="60"/>
      <c r="V119" s="61">
        <f>U119*T119</f>
        <v>0</v>
      </c>
      <c r="W119" s="60">
        <f t="shared" si="178"/>
        <v>0</v>
      </c>
      <c r="X119" s="61">
        <f>V119+S119</f>
        <v>0</v>
      </c>
      <c r="Y119" s="60"/>
      <c r="Z119" s="61"/>
      <c r="AA119" s="125"/>
      <c r="AB119" s="60"/>
      <c r="AC119" s="61">
        <f>AB119*AA119</f>
        <v>0</v>
      </c>
      <c r="AD119" s="60">
        <f t="shared" si="179"/>
        <v>0</v>
      </c>
      <c r="AE119" s="61">
        <f>AC119+Z119</f>
        <v>0</v>
      </c>
      <c r="AF119" s="82"/>
    </row>
    <row r="120" spans="1:32" s="144" customFormat="1">
      <c r="A120" s="208"/>
      <c r="B120" s="346" t="s">
        <v>35</v>
      </c>
      <c r="C120" s="210">
        <f t="shared" ref="C120" si="180">SUM(C116:C119)</f>
        <v>0</v>
      </c>
      <c r="D120" s="211">
        <f>SUM(D116:D119)</f>
        <v>0</v>
      </c>
      <c r="E120" s="210">
        <f t="shared" ref="E120" si="181">SUM(E116:E119)</f>
        <v>0</v>
      </c>
      <c r="F120" s="211">
        <f>SUM(F116:F119)</f>
        <v>0</v>
      </c>
      <c r="G120" s="212"/>
      <c r="H120" s="210">
        <f t="shared" ref="H120" si="182">SUM(H116:H119)</f>
        <v>0</v>
      </c>
      <c r="I120" s="211">
        <f>SUM(I116:I119)</f>
        <v>0</v>
      </c>
      <c r="J120" s="210">
        <f t="shared" ref="J120:M120" si="183">SUM(J116:J119)</f>
        <v>0</v>
      </c>
      <c r="K120" s="211">
        <f>SUM(K116:K119)</f>
        <v>0</v>
      </c>
      <c r="L120" s="210">
        <f t="shared" si="183"/>
        <v>0</v>
      </c>
      <c r="M120" s="211">
        <f t="shared" si="183"/>
        <v>0</v>
      </c>
      <c r="N120" s="213" t="e">
        <f t="shared" ref="N120:N121" si="184">L120/J120%</f>
        <v>#DIV/0!</v>
      </c>
      <c r="O120" s="213" t="e">
        <f>M120/K120%</f>
        <v>#DIV/0!</v>
      </c>
      <c r="P120" s="210">
        <f t="shared" ref="P120:S120" si="185">SUM(P116:P119)</f>
        <v>0</v>
      </c>
      <c r="Q120" s="211">
        <f t="shared" si="185"/>
        <v>0</v>
      </c>
      <c r="R120" s="210">
        <f t="shared" si="185"/>
        <v>0</v>
      </c>
      <c r="S120" s="211">
        <f t="shared" si="185"/>
        <v>0</v>
      </c>
      <c r="T120" s="214"/>
      <c r="U120" s="210">
        <f t="shared" ref="U120:W120" si="186">SUM(U116:U119)</f>
        <v>0</v>
      </c>
      <c r="V120" s="211">
        <f>SUM(V116:V119)</f>
        <v>0</v>
      </c>
      <c r="W120" s="210">
        <f t="shared" si="186"/>
        <v>0</v>
      </c>
      <c r="X120" s="211">
        <f>SUM(X116:X119)</f>
        <v>0</v>
      </c>
      <c r="Y120" s="210">
        <f t="shared" ref="Y120:Z120" si="187">SUM(Y116:Y119)</f>
        <v>0</v>
      </c>
      <c r="Z120" s="211">
        <f t="shared" si="187"/>
        <v>0</v>
      </c>
      <c r="AA120" s="214"/>
      <c r="AB120" s="210">
        <f t="shared" ref="AB120" si="188">SUM(AB116:AB119)</f>
        <v>0</v>
      </c>
      <c r="AC120" s="211">
        <f>SUM(AC116:AC119)</f>
        <v>0</v>
      </c>
      <c r="AD120" s="210">
        <f t="shared" ref="AD120" si="189">SUM(AD116:AD119)</f>
        <v>0</v>
      </c>
      <c r="AE120" s="211">
        <f>SUM(AE116:AE119)</f>
        <v>0</v>
      </c>
      <c r="AF120" s="215"/>
    </row>
    <row r="121" spans="1:32" s="144" customFormat="1">
      <c r="A121" s="261"/>
      <c r="B121" s="209" t="s">
        <v>153</v>
      </c>
      <c r="C121" s="210">
        <f t="shared" ref="C121" si="190">C120+C114+C108+C102+C96+C90</f>
        <v>0</v>
      </c>
      <c r="D121" s="211">
        <f>D120+D114+D108+D102+D96+D90</f>
        <v>0</v>
      </c>
      <c r="E121" s="210">
        <f t="shared" ref="E121" si="191">E120+E114+E108+E102+E96+E90</f>
        <v>0</v>
      </c>
      <c r="F121" s="211">
        <f>F120+F114+F108+F102+F96+F90</f>
        <v>0</v>
      </c>
      <c r="G121" s="212"/>
      <c r="H121" s="210">
        <f t="shared" ref="H121" si="192">H120+H114+H108+H102+H96+H90</f>
        <v>0</v>
      </c>
      <c r="I121" s="211">
        <f>I120+I114+I108+I102+I96+I90</f>
        <v>0</v>
      </c>
      <c r="J121" s="210">
        <f t="shared" ref="J121:M121" si="193">J120+J114+J108+J102+J96+J90</f>
        <v>0</v>
      </c>
      <c r="K121" s="211">
        <f>K120+K114+K108+K102+K96+K90</f>
        <v>0</v>
      </c>
      <c r="L121" s="210">
        <f t="shared" si="193"/>
        <v>0</v>
      </c>
      <c r="M121" s="211">
        <f t="shared" si="193"/>
        <v>0</v>
      </c>
      <c r="N121" s="213" t="e">
        <f t="shared" si="184"/>
        <v>#DIV/0!</v>
      </c>
      <c r="O121" s="213" t="e">
        <f>M121/K121%</f>
        <v>#DIV/0!</v>
      </c>
      <c r="P121" s="210">
        <f t="shared" ref="P121:S121" si="194">P120+P114+P108+P102+P96+P90</f>
        <v>0</v>
      </c>
      <c r="Q121" s="211">
        <f t="shared" si="194"/>
        <v>0</v>
      </c>
      <c r="R121" s="210">
        <f t="shared" si="194"/>
        <v>0</v>
      </c>
      <c r="S121" s="211">
        <f t="shared" si="194"/>
        <v>0</v>
      </c>
      <c r="T121" s="214"/>
      <c r="U121" s="210">
        <f t="shared" ref="U121:W121" si="195">U120+U114+U108+U102+U96+U90</f>
        <v>0</v>
      </c>
      <c r="V121" s="211">
        <f>V120+V114+V108+V102+V96+V90</f>
        <v>0</v>
      </c>
      <c r="W121" s="210">
        <f t="shared" si="195"/>
        <v>0</v>
      </c>
      <c r="X121" s="211">
        <f>X120+X114+X108+X102+X96+X90</f>
        <v>0</v>
      </c>
      <c r="Y121" s="210">
        <f t="shared" ref="Y121:Z121" si="196">Y120+Y114+Y108+Y102+Y96+Y90</f>
        <v>0</v>
      </c>
      <c r="Z121" s="211">
        <f t="shared" si="196"/>
        <v>0</v>
      </c>
      <c r="AA121" s="214"/>
      <c r="AB121" s="210">
        <f t="shared" ref="AB121" si="197">AB120+AB114+AB108+AB102+AB96+AB90</f>
        <v>0</v>
      </c>
      <c r="AC121" s="211">
        <f>AC120+AC114+AC108+AC102+AC96+AC90</f>
        <v>0</v>
      </c>
      <c r="AD121" s="210">
        <f t="shared" ref="AD121" si="198">AD120+AD114+AD108+AD102+AD96+AD90</f>
        <v>0</v>
      </c>
      <c r="AE121" s="211">
        <f>AE120+AE114+AE108+AE102+AE96+AE90</f>
        <v>0</v>
      </c>
      <c r="AF121" s="215"/>
    </row>
    <row r="122" spans="1:32" s="4" customFormat="1">
      <c r="A122" s="331" t="s">
        <v>46</v>
      </c>
      <c r="B122" s="9" t="s">
        <v>47</v>
      </c>
      <c r="C122" s="12"/>
      <c r="D122" s="63"/>
      <c r="E122" s="12"/>
      <c r="F122" s="63"/>
      <c r="G122" s="102"/>
      <c r="H122" s="12"/>
      <c r="I122" s="63"/>
      <c r="J122" s="62"/>
      <c r="K122" s="63"/>
      <c r="L122" s="62"/>
      <c r="M122" s="63"/>
      <c r="N122" s="63"/>
      <c r="O122" s="63"/>
      <c r="P122" s="62"/>
      <c r="Q122" s="63"/>
      <c r="R122" s="62"/>
      <c r="S122" s="63"/>
      <c r="T122" s="126"/>
      <c r="U122" s="62"/>
      <c r="V122" s="63"/>
      <c r="W122" s="62"/>
      <c r="X122" s="63"/>
      <c r="Y122" s="62"/>
      <c r="Z122" s="63"/>
      <c r="AA122" s="126"/>
      <c r="AB122" s="62"/>
      <c r="AC122" s="63"/>
      <c r="AD122" s="62"/>
      <c r="AE122" s="63"/>
      <c r="AF122" s="12"/>
    </row>
    <row r="123" spans="1:32" s="4" customFormat="1">
      <c r="A123" s="331">
        <v>7</v>
      </c>
      <c r="B123" s="9" t="s">
        <v>48</v>
      </c>
      <c r="C123" s="12"/>
      <c r="D123" s="63"/>
      <c r="E123" s="12"/>
      <c r="F123" s="63"/>
      <c r="G123" s="102"/>
      <c r="H123" s="12"/>
      <c r="I123" s="63"/>
      <c r="J123" s="62">
        <f t="shared" ref="J123:K133" si="199">H123+E123+C123</f>
        <v>0</v>
      </c>
      <c r="K123" s="63">
        <f t="shared" si="199"/>
        <v>0</v>
      </c>
      <c r="L123" s="62"/>
      <c r="M123" s="63"/>
      <c r="N123" s="63"/>
      <c r="O123" s="63"/>
      <c r="P123" s="62"/>
      <c r="Q123" s="63"/>
      <c r="R123" s="62"/>
      <c r="S123" s="63"/>
      <c r="T123" s="126"/>
      <c r="U123" s="62"/>
      <c r="V123" s="63"/>
      <c r="W123" s="62"/>
      <c r="X123" s="63"/>
      <c r="Y123" s="62"/>
      <c r="Z123" s="63"/>
      <c r="AA123" s="126"/>
      <c r="AB123" s="62"/>
      <c r="AC123" s="63"/>
      <c r="AD123" s="62"/>
      <c r="AE123" s="63"/>
      <c r="AF123" s="12"/>
    </row>
    <row r="124" spans="1:32" s="1" customFormat="1">
      <c r="A124" s="5">
        <v>7.01</v>
      </c>
      <c r="B124" s="2" t="s">
        <v>49</v>
      </c>
      <c r="C124" s="82"/>
      <c r="D124" s="61"/>
      <c r="E124" s="82"/>
      <c r="F124" s="61"/>
      <c r="G124" s="101"/>
      <c r="H124" s="82"/>
      <c r="I124" s="61"/>
      <c r="J124" s="60">
        <f t="shared" si="199"/>
        <v>0</v>
      </c>
      <c r="K124" s="61">
        <f t="shared" si="199"/>
        <v>0</v>
      </c>
      <c r="L124" s="60"/>
      <c r="M124" s="61"/>
      <c r="N124" s="61"/>
      <c r="O124" s="61"/>
      <c r="P124" s="60">
        <f t="shared" ref="P124:Q133" si="200">J124-L124</f>
        <v>0</v>
      </c>
      <c r="Q124" s="61">
        <f t="shared" si="200"/>
        <v>0</v>
      </c>
      <c r="R124" s="60"/>
      <c r="S124" s="61"/>
      <c r="T124" s="125"/>
      <c r="U124" s="60"/>
      <c r="V124" s="61">
        <f t="shared" ref="V124:V133" si="201">U124*T124</f>
        <v>0</v>
      </c>
      <c r="W124" s="60">
        <f t="shared" ref="W124:W133" si="202">U124+R124</f>
        <v>0</v>
      </c>
      <c r="X124" s="61">
        <f t="shared" ref="X124:X133" si="203">V124+S124</f>
        <v>0</v>
      </c>
      <c r="Y124" s="60"/>
      <c r="Z124" s="61"/>
      <c r="AA124" s="125"/>
      <c r="AB124" s="60"/>
      <c r="AC124" s="61">
        <f t="shared" ref="AC124:AC133" si="204">AB124*AA124</f>
        <v>0</v>
      </c>
      <c r="AD124" s="60">
        <f t="shared" ref="AD124:AD133" si="205">AB124+Y124</f>
        <v>0</v>
      </c>
      <c r="AE124" s="61">
        <f t="shared" ref="AE124:AE133" si="206">AC124+Z124</f>
        <v>0</v>
      </c>
      <c r="AF124" s="82"/>
    </row>
    <row r="125" spans="1:32" s="1" customFormat="1">
      <c r="A125" s="5"/>
      <c r="B125" s="2" t="s">
        <v>236</v>
      </c>
      <c r="C125" s="82"/>
      <c r="D125" s="61"/>
      <c r="E125" s="82"/>
      <c r="F125" s="61"/>
      <c r="G125" s="101">
        <v>1.5E-3</v>
      </c>
      <c r="H125" s="82">
        <v>8038</v>
      </c>
      <c r="I125" s="61">
        <f t="shared" ref="I125" si="207">H125*G125</f>
        <v>12.057</v>
      </c>
      <c r="J125" s="60">
        <f t="shared" si="199"/>
        <v>8038</v>
      </c>
      <c r="K125" s="61">
        <f t="shared" si="199"/>
        <v>12.057</v>
      </c>
      <c r="L125" s="60"/>
      <c r="M125" s="61">
        <v>12.06</v>
      </c>
      <c r="N125" s="61">
        <f t="shared" ref="N125:O134" si="208">L125/J125%</f>
        <v>0</v>
      </c>
      <c r="O125" s="61">
        <f t="shared" si="208"/>
        <v>100.02488181139587</v>
      </c>
      <c r="P125" s="60">
        <f t="shared" si="200"/>
        <v>8038</v>
      </c>
      <c r="Q125" s="61">
        <f t="shared" si="200"/>
        <v>-3.0000000000001137E-3</v>
      </c>
      <c r="R125" s="60"/>
      <c r="S125" s="61"/>
      <c r="T125" s="125">
        <v>1.5E-3</v>
      </c>
      <c r="U125" s="60">
        <v>7239</v>
      </c>
      <c r="V125" s="61">
        <f t="shared" si="201"/>
        <v>10.858499999999999</v>
      </c>
      <c r="W125" s="60">
        <f t="shared" si="202"/>
        <v>7239</v>
      </c>
      <c r="X125" s="61">
        <f t="shared" si="203"/>
        <v>10.858499999999999</v>
      </c>
      <c r="Y125" s="60"/>
      <c r="Z125" s="61"/>
      <c r="AA125" s="125">
        <v>1.5E-3</v>
      </c>
      <c r="AB125" s="60">
        <v>7239</v>
      </c>
      <c r="AC125" s="61">
        <f t="shared" si="204"/>
        <v>10.858499999999999</v>
      </c>
      <c r="AD125" s="60">
        <f t="shared" si="205"/>
        <v>7239</v>
      </c>
      <c r="AE125" s="61">
        <f t="shared" si="206"/>
        <v>10.858499999999999</v>
      </c>
      <c r="AF125" s="82"/>
    </row>
    <row r="126" spans="1:32" s="1" customFormat="1" ht="20.25" customHeight="1">
      <c r="A126" s="5"/>
      <c r="B126" s="2" t="s">
        <v>278</v>
      </c>
      <c r="C126" s="82"/>
      <c r="D126" s="61"/>
      <c r="E126" s="82"/>
      <c r="F126" s="61"/>
      <c r="G126" s="101">
        <v>1.5E-3</v>
      </c>
      <c r="H126" s="82">
        <v>0</v>
      </c>
      <c r="I126" s="61">
        <f>H126*G126</f>
        <v>0</v>
      </c>
      <c r="J126" s="60">
        <f t="shared" si="199"/>
        <v>0</v>
      </c>
      <c r="K126" s="61">
        <f t="shared" si="199"/>
        <v>0</v>
      </c>
      <c r="L126" s="60"/>
      <c r="M126" s="61"/>
      <c r="N126" s="61" t="e">
        <f t="shared" si="208"/>
        <v>#DIV/0!</v>
      </c>
      <c r="O126" s="61" t="e">
        <f t="shared" si="208"/>
        <v>#DIV/0!</v>
      </c>
      <c r="P126" s="60">
        <f t="shared" si="200"/>
        <v>0</v>
      </c>
      <c r="Q126" s="61">
        <f t="shared" si="200"/>
        <v>0</v>
      </c>
      <c r="R126" s="60"/>
      <c r="S126" s="61"/>
      <c r="T126" s="125">
        <v>1.5E-3</v>
      </c>
      <c r="U126" s="60"/>
      <c r="V126" s="61">
        <f t="shared" si="201"/>
        <v>0</v>
      </c>
      <c r="W126" s="60">
        <f t="shared" si="202"/>
        <v>0</v>
      </c>
      <c r="X126" s="61">
        <f t="shared" si="203"/>
        <v>0</v>
      </c>
      <c r="Y126" s="60"/>
      <c r="Z126" s="61"/>
      <c r="AA126" s="125">
        <v>1.5E-3</v>
      </c>
      <c r="AB126" s="60"/>
      <c r="AC126" s="61">
        <f t="shared" si="204"/>
        <v>0</v>
      </c>
      <c r="AD126" s="60">
        <f t="shared" si="205"/>
        <v>0</v>
      </c>
      <c r="AE126" s="61">
        <f t="shared" si="206"/>
        <v>0</v>
      </c>
      <c r="AF126" s="82"/>
    </row>
    <row r="127" spans="1:32" s="1" customFormat="1">
      <c r="A127" s="5"/>
      <c r="B127" s="2" t="s">
        <v>280</v>
      </c>
      <c r="C127" s="82"/>
      <c r="D127" s="61"/>
      <c r="E127" s="82"/>
      <c r="F127" s="61"/>
      <c r="G127" s="101">
        <v>1.5E-3</v>
      </c>
      <c r="H127" s="82"/>
      <c r="I127" s="61">
        <f>H127*G127</f>
        <v>0</v>
      </c>
      <c r="J127" s="60">
        <f t="shared" si="199"/>
        <v>0</v>
      </c>
      <c r="K127" s="61">
        <f t="shared" si="199"/>
        <v>0</v>
      </c>
      <c r="L127" s="60"/>
      <c r="M127" s="61"/>
      <c r="N127" s="61"/>
      <c r="O127" s="61"/>
      <c r="P127" s="60">
        <f t="shared" si="200"/>
        <v>0</v>
      </c>
      <c r="Q127" s="61">
        <f t="shared" si="200"/>
        <v>0</v>
      </c>
      <c r="R127" s="60"/>
      <c r="S127" s="61"/>
      <c r="T127" s="125">
        <v>1.5E-3</v>
      </c>
      <c r="U127" s="60"/>
      <c r="V127" s="61">
        <f t="shared" si="201"/>
        <v>0</v>
      </c>
      <c r="W127" s="60">
        <f t="shared" si="202"/>
        <v>0</v>
      </c>
      <c r="X127" s="61">
        <f t="shared" si="203"/>
        <v>0</v>
      </c>
      <c r="Y127" s="60"/>
      <c r="Z127" s="61"/>
      <c r="AA127" s="125">
        <v>1.5E-3</v>
      </c>
      <c r="AB127" s="60"/>
      <c r="AC127" s="61">
        <f t="shared" si="204"/>
        <v>0</v>
      </c>
      <c r="AD127" s="60">
        <f t="shared" si="205"/>
        <v>0</v>
      </c>
      <c r="AE127" s="61">
        <f t="shared" si="206"/>
        <v>0</v>
      </c>
      <c r="AF127" s="82"/>
    </row>
    <row r="128" spans="1:32" s="1" customFormat="1">
      <c r="A128" s="5"/>
      <c r="B128" s="2" t="s">
        <v>279</v>
      </c>
      <c r="C128" s="82"/>
      <c r="D128" s="61"/>
      <c r="E128" s="82"/>
      <c r="F128" s="61"/>
      <c r="G128" s="101">
        <v>1.5E-3</v>
      </c>
      <c r="H128" s="82">
        <v>13732</v>
      </c>
      <c r="I128" s="61">
        <f t="shared" ref="I128:I133" si="209">H128*G128</f>
        <v>20.597999999999999</v>
      </c>
      <c r="J128" s="60">
        <f t="shared" si="199"/>
        <v>13732</v>
      </c>
      <c r="K128" s="61">
        <f t="shared" si="199"/>
        <v>20.597999999999999</v>
      </c>
      <c r="L128" s="60"/>
      <c r="M128" s="61">
        <v>20.6</v>
      </c>
      <c r="N128" s="61">
        <f t="shared" si="208"/>
        <v>0</v>
      </c>
      <c r="O128" s="61">
        <f t="shared" si="208"/>
        <v>100.00970968055152</v>
      </c>
      <c r="P128" s="60">
        <f t="shared" si="200"/>
        <v>13732</v>
      </c>
      <c r="Q128" s="61">
        <f t="shared" si="200"/>
        <v>-2.0000000000024443E-3</v>
      </c>
      <c r="R128" s="60"/>
      <c r="S128" s="61"/>
      <c r="T128" s="125">
        <v>1.5E-3</v>
      </c>
      <c r="U128" s="60">
        <v>12446</v>
      </c>
      <c r="V128" s="61">
        <f t="shared" si="201"/>
        <v>18.669</v>
      </c>
      <c r="W128" s="60">
        <f t="shared" si="202"/>
        <v>12446</v>
      </c>
      <c r="X128" s="61">
        <f t="shared" si="203"/>
        <v>18.669</v>
      </c>
      <c r="Y128" s="60"/>
      <c r="Z128" s="61"/>
      <c r="AA128" s="125">
        <v>1.5E-3</v>
      </c>
      <c r="AB128" s="60">
        <v>12446</v>
      </c>
      <c r="AC128" s="61">
        <f t="shared" si="204"/>
        <v>18.669</v>
      </c>
      <c r="AD128" s="60">
        <f t="shared" si="205"/>
        <v>12446</v>
      </c>
      <c r="AE128" s="61">
        <f t="shared" si="206"/>
        <v>18.669</v>
      </c>
      <c r="AF128" s="82"/>
    </row>
    <row r="129" spans="1:32" s="1" customFormat="1">
      <c r="A129" s="5"/>
      <c r="B129" s="2" t="s">
        <v>281</v>
      </c>
      <c r="C129" s="82"/>
      <c r="D129" s="61"/>
      <c r="E129" s="82"/>
      <c r="F129" s="61"/>
      <c r="G129" s="101">
        <v>1.5E-3</v>
      </c>
      <c r="H129" s="82"/>
      <c r="I129" s="61">
        <f t="shared" si="209"/>
        <v>0</v>
      </c>
      <c r="J129" s="60">
        <f t="shared" si="199"/>
        <v>0</v>
      </c>
      <c r="K129" s="61">
        <f t="shared" si="199"/>
        <v>0</v>
      </c>
      <c r="L129" s="60"/>
      <c r="M129" s="61"/>
      <c r="N129" s="61" t="e">
        <f t="shared" si="208"/>
        <v>#DIV/0!</v>
      </c>
      <c r="O129" s="61" t="e">
        <f t="shared" si="208"/>
        <v>#DIV/0!</v>
      </c>
      <c r="P129" s="60">
        <f t="shared" si="200"/>
        <v>0</v>
      </c>
      <c r="Q129" s="61">
        <f t="shared" si="200"/>
        <v>0</v>
      </c>
      <c r="R129" s="60"/>
      <c r="S129" s="61"/>
      <c r="T129" s="125">
        <v>1.5E-3</v>
      </c>
      <c r="U129" s="60"/>
      <c r="V129" s="61">
        <f t="shared" si="201"/>
        <v>0</v>
      </c>
      <c r="W129" s="60">
        <f t="shared" si="202"/>
        <v>0</v>
      </c>
      <c r="X129" s="61">
        <f t="shared" si="203"/>
        <v>0</v>
      </c>
      <c r="Y129" s="60"/>
      <c r="Z129" s="61"/>
      <c r="AA129" s="125">
        <v>1.5E-3</v>
      </c>
      <c r="AB129" s="60"/>
      <c r="AC129" s="61">
        <f t="shared" si="204"/>
        <v>0</v>
      </c>
      <c r="AD129" s="60">
        <f t="shared" si="205"/>
        <v>0</v>
      </c>
      <c r="AE129" s="61">
        <f t="shared" si="206"/>
        <v>0</v>
      </c>
      <c r="AF129" s="82"/>
    </row>
    <row r="130" spans="1:32" s="1" customFormat="1">
      <c r="A130" s="5"/>
      <c r="B130" s="2" t="s">
        <v>282</v>
      </c>
      <c r="C130" s="82"/>
      <c r="D130" s="61"/>
      <c r="E130" s="82"/>
      <c r="F130" s="61"/>
      <c r="G130" s="101">
        <v>1.5E-3</v>
      </c>
      <c r="H130" s="82"/>
      <c r="I130" s="61">
        <f t="shared" si="209"/>
        <v>0</v>
      </c>
      <c r="J130" s="60">
        <f t="shared" si="199"/>
        <v>0</v>
      </c>
      <c r="K130" s="61">
        <f t="shared" si="199"/>
        <v>0</v>
      </c>
      <c r="L130" s="60"/>
      <c r="M130" s="61"/>
      <c r="N130" s="61" t="e">
        <f t="shared" si="208"/>
        <v>#DIV/0!</v>
      </c>
      <c r="O130" s="61" t="e">
        <f t="shared" si="208"/>
        <v>#DIV/0!</v>
      </c>
      <c r="P130" s="60">
        <f t="shared" si="200"/>
        <v>0</v>
      </c>
      <c r="Q130" s="61">
        <f t="shared" si="200"/>
        <v>0</v>
      </c>
      <c r="R130" s="60"/>
      <c r="S130" s="61"/>
      <c r="T130" s="125">
        <v>1.5E-3</v>
      </c>
      <c r="U130" s="60"/>
      <c r="V130" s="61">
        <f t="shared" si="201"/>
        <v>0</v>
      </c>
      <c r="W130" s="60">
        <f t="shared" si="202"/>
        <v>0</v>
      </c>
      <c r="X130" s="61">
        <f t="shared" si="203"/>
        <v>0</v>
      </c>
      <c r="Y130" s="60"/>
      <c r="Z130" s="61"/>
      <c r="AA130" s="125">
        <v>1.5E-3</v>
      </c>
      <c r="AB130" s="60"/>
      <c r="AC130" s="61">
        <f t="shared" si="204"/>
        <v>0</v>
      </c>
      <c r="AD130" s="60">
        <f t="shared" si="205"/>
        <v>0</v>
      </c>
      <c r="AE130" s="61">
        <f t="shared" si="206"/>
        <v>0</v>
      </c>
      <c r="AF130" s="82"/>
    </row>
    <row r="131" spans="1:32" s="1" customFormat="1" ht="20.25" customHeight="1">
      <c r="A131" s="5">
        <v>7.02</v>
      </c>
      <c r="B131" s="2" t="s">
        <v>50</v>
      </c>
      <c r="C131" s="82"/>
      <c r="D131" s="61"/>
      <c r="E131" s="82"/>
      <c r="F131" s="61"/>
      <c r="G131" s="101">
        <v>2.5000000000000001E-3</v>
      </c>
      <c r="H131" s="82">
        <v>19527</v>
      </c>
      <c r="I131" s="61">
        <f t="shared" si="209"/>
        <v>48.817500000000003</v>
      </c>
      <c r="J131" s="60">
        <f t="shared" si="199"/>
        <v>19527</v>
      </c>
      <c r="K131" s="61">
        <f t="shared" si="199"/>
        <v>48.817500000000003</v>
      </c>
      <c r="L131" s="60"/>
      <c r="M131" s="61">
        <v>48.82</v>
      </c>
      <c r="N131" s="61">
        <f t="shared" si="208"/>
        <v>0</v>
      </c>
      <c r="O131" s="61">
        <f t="shared" si="208"/>
        <v>100.00512111435448</v>
      </c>
      <c r="P131" s="60">
        <f t="shared" si="200"/>
        <v>19527</v>
      </c>
      <c r="Q131" s="61">
        <f t="shared" si="200"/>
        <v>-2.4999999999977263E-3</v>
      </c>
      <c r="R131" s="60"/>
      <c r="S131" s="61"/>
      <c r="T131" s="125">
        <v>2.5000000000000001E-3</v>
      </c>
      <c r="U131" s="60">
        <v>18447</v>
      </c>
      <c r="V131" s="61">
        <f t="shared" si="201"/>
        <v>46.1175</v>
      </c>
      <c r="W131" s="60">
        <f t="shared" si="202"/>
        <v>18447</v>
      </c>
      <c r="X131" s="61">
        <f t="shared" si="203"/>
        <v>46.1175</v>
      </c>
      <c r="Y131" s="60"/>
      <c r="Z131" s="61"/>
      <c r="AA131" s="125">
        <v>2.5000000000000001E-3</v>
      </c>
      <c r="AB131" s="60">
        <v>18447</v>
      </c>
      <c r="AC131" s="61">
        <f t="shared" si="204"/>
        <v>46.1175</v>
      </c>
      <c r="AD131" s="60">
        <f t="shared" si="205"/>
        <v>18447</v>
      </c>
      <c r="AE131" s="61">
        <f t="shared" si="206"/>
        <v>46.1175</v>
      </c>
      <c r="AF131" s="82"/>
    </row>
    <row r="132" spans="1:32" s="1" customFormat="1" ht="20.25" customHeight="1">
      <c r="A132" s="5">
        <v>7.03</v>
      </c>
      <c r="B132" s="2" t="s">
        <v>51</v>
      </c>
      <c r="C132" s="82"/>
      <c r="D132" s="61"/>
      <c r="E132" s="82"/>
      <c r="F132" s="61"/>
      <c r="G132" s="101">
        <v>2.5000000000000001E-3</v>
      </c>
      <c r="H132" s="82"/>
      <c r="I132" s="61">
        <f t="shared" si="209"/>
        <v>0</v>
      </c>
      <c r="J132" s="60">
        <f t="shared" si="199"/>
        <v>0</v>
      </c>
      <c r="K132" s="61">
        <f t="shared" si="199"/>
        <v>0</v>
      </c>
      <c r="L132" s="60"/>
      <c r="M132" s="61"/>
      <c r="N132" s="61" t="e">
        <f t="shared" si="208"/>
        <v>#DIV/0!</v>
      </c>
      <c r="O132" s="61" t="e">
        <f t="shared" si="208"/>
        <v>#DIV/0!</v>
      </c>
      <c r="P132" s="60">
        <f t="shared" si="200"/>
        <v>0</v>
      </c>
      <c r="Q132" s="61">
        <f t="shared" si="200"/>
        <v>0</v>
      </c>
      <c r="R132" s="60"/>
      <c r="S132" s="61"/>
      <c r="T132" s="125">
        <v>2.5000000000000001E-3</v>
      </c>
      <c r="U132" s="60"/>
      <c r="V132" s="61">
        <f t="shared" si="201"/>
        <v>0</v>
      </c>
      <c r="W132" s="60">
        <f t="shared" si="202"/>
        <v>0</v>
      </c>
      <c r="X132" s="61">
        <f t="shared" si="203"/>
        <v>0</v>
      </c>
      <c r="Y132" s="60"/>
      <c r="Z132" s="61"/>
      <c r="AA132" s="125">
        <v>2.5000000000000001E-3</v>
      </c>
      <c r="AB132" s="60"/>
      <c r="AC132" s="61">
        <f t="shared" si="204"/>
        <v>0</v>
      </c>
      <c r="AD132" s="60">
        <f t="shared" si="205"/>
        <v>0</v>
      </c>
      <c r="AE132" s="61">
        <f t="shared" si="206"/>
        <v>0</v>
      </c>
      <c r="AF132" s="82"/>
    </row>
    <row r="133" spans="1:32" s="1" customFormat="1" ht="20.25" customHeight="1">
      <c r="A133" s="5">
        <v>7.04</v>
      </c>
      <c r="B133" s="2" t="s">
        <v>52</v>
      </c>
      <c r="C133" s="82"/>
      <c r="D133" s="61"/>
      <c r="E133" s="82"/>
      <c r="F133" s="61"/>
      <c r="G133" s="101">
        <v>2.5000000000000001E-3</v>
      </c>
      <c r="H133" s="82"/>
      <c r="I133" s="61">
        <f t="shared" si="209"/>
        <v>0</v>
      </c>
      <c r="J133" s="60">
        <f t="shared" si="199"/>
        <v>0</v>
      </c>
      <c r="K133" s="61">
        <f t="shared" si="199"/>
        <v>0</v>
      </c>
      <c r="L133" s="60"/>
      <c r="M133" s="61"/>
      <c r="N133" s="61" t="e">
        <f t="shared" si="208"/>
        <v>#DIV/0!</v>
      </c>
      <c r="O133" s="61" t="e">
        <f t="shared" si="208"/>
        <v>#DIV/0!</v>
      </c>
      <c r="P133" s="60">
        <f t="shared" si="200"/>
        <v>0</v>
      </c>
      <c r="Q133" s="61">
        <f t="shared" si="200"/>
        <v>0</v>
      </c>
      <c r="R133" s="60"/>
      <c r="S133" s="61"/>
      <c r="T133" s="125">
        <v>2.5000000000000001E-3</v>
      </c>
      <c r="U133" s="60"/>
      <c r="V133" s="61">
        <f t="shared" si="201"/>
        <v>0</v>
      </c>
      <c r="W133" s="60">
        <f t="shared" si="202"/>
        <v>0</v>
      </c>
      <c r="X133" s="61">
        <f t="shared" si="203"/>
        <v>0</v>
      </c>
      <c r="Y133" s="60"/>
      <c r="Z133" s="61"/>
      <c r="AA133" s="125">
        <v>2.5000000000000001E-3</v>
      </c>
      <c r="AB133" s="60"/>
      <c r="AC133" s="61">
        <f t="shared" si="204"/>
        <v>0</v>
      </c>
      <c r="AD133" s="60">
        <f t="shared" si="205"/>
        <v>0</v>
      </c>
      <c r="AE133" s="61">
        <f t="shared" si="206"/>
        <v>0</v>
      </c>
      <c r="AF133" s="82"/>
    </row>
    <row r="134" spans="1:32" s="144" customFormat="1">
      <c r="A134" s="261"/>
      <c r="B134" s="209" t="s">
        <v>25</v>
      </c>
      <c r="C134" s="210">
        <f t="shared" ref="C134" si="210">SUM(C125:C133)</f>
        <v>0</v>
      </c>
      <c r="D134" s="211">
        <f>SUM(D125:D133)</f>
        <v>0</v>
      </c>
      <c r="E134" s="210">
        <f t="shared" ref="E134" si="211">SUM(E125:E133)</f>
        <v>0</v>
      </c>
      <c r="F134" s="211">
        <f>SUM(F125:F133)</f>
        <v>0</v>
      </c>
      <c r="G134" s="212"/>
      <c r="H134" s="210">
        <f t="shared" ref="H134:M134" si="212">SUM(H125:H133)</f>
        <v>41297</v>
      </c>
      <c r="I134" s="211">
        <f>SUM(I125:I133)</f>
        <v>81.472499999999997</v>
      </c>
      <c r="J134" s="210">
        <f t="shared" si="212"/>
        <v>41297</v>
      </c>
      <c r="K134" s="211">
        <f>SUM(K125:K133)</f>
        <v>81.472499999999997</v>
      </c>
      <c r="L134" s="210">
        <f t="shared" si="212"/>
        <v>0</v>
      </c>
      <c r="M134" s="211">
        <f t="shared" si="212"/>
        <v>81.48</v>
      </c>
      <c r="N134" s="213">
        <f t="shared" si="208"/>
        <v>0</v>
      </c>
      <c r="O134" s="213">
        <f>M134/K134%</f>
        <v>100.00920556015835</v>
      </c>
      <c r="P134" s="210">
        <f t="shared" ref="P134" si="213">SUM(P125:P133)</f>
        <v>41297</v>
      </c>
      <c r="Q134" s="211">
        <f>SUM(Q125:Q133)</f>
        <v>-7.5000000000002842E-3</v>
      </c>
      <c r="R134" s="210">
        <f t="shared" ref="R134" si="214">SUM(R125:R133)</f>
        <v>0</v>
      </c>
      <c r="S134" s="211">
        <f>SUM(S125:S133)</f>
        <v>0</v>
      </c>
      <c r="T134" s="214"/>
      <c r="U134" s="210">
        <f t="shared" ref="U134" si="215">SUM(U125:U133)</f>
        <v>38132</v>
      </c>
      <c r="V134" s="211">
        <f>SUM(V125:V133)</f>
        <v>75.644999999999996</v>
      </c>
      <c r="W134" s="210">
        <f t="shared" ref="W134" si="216">SUM(W125:W133)</f>
        <v>38132</v>
      </c>
      <c r="X134" s="211">
        <f>SUM(X125:X133)</f>
        <v>75.644999999999996</v>
      </c>
      <c r="Y134" s="210">
        <f t="shared" ref="Y134" si="217">SUM(Y125:Y133)</f>
        <v>0</v>
      </c>
      <c r="Z134" s="211">
        <f>SUM(Z125:Z133)</f>
        <v>0</v>
      </c>
      <c r="AA134" s="214"/>
      <c r="AB134" s="210">
        <f t="shared" ref="AB134" si="218">SUM(AB125:AB133)</f>
        <v>38132</v>
      </c>
      <c r="AC134" s="211">
        <f>SUM(AC125:AC133)</f>
        <v>75.644999999999996</v>
      </c>
      <c r="AD134" s="210">
        <f t="shared" ref="AD134" si="219">SUM(AD125:AD133)</f>
        <v>38132</v>
      </c>
      <c r="AE134" s="211">
        <f>SUM(AE125:AE133)</f>
        <v>75.644999999999996</v>
      </c>
      <c r="AF134" s="215"/>
    </row>
    <row r="135" spans="1:32" s="4" customFormat="1">
      <c r="A135" s="331">
        <v>8</v>
      </c>
      <c r="B135" s="9" t="s">
        <v>53</v>
      </c>
      <c r="C135" s="12"/>
      <c r="D135" s="63"/>
      <c r="E135" s="12"/>
      <c r="F135" s="63"/>
      <c r="G135" s="102"/>
      <c r="H135" s="12"/>
      <c r="I135" s="63"/>
      <c r="J135" s="62"/>
      <c r="K135" s="63"/>
      <c r="L135" s="62"/>
      <c r="M135" s="63"/>
      <c r="N135" s="63"/>
      <c r="O135" s="63"/>
      <c r="P135" s="62"/>
      <c r="Q135" s="63"/>
      <c r="R135" s="62"/>
      <c r="S135" s="63"/>
      <c r="T135" s="126"/>
      <c r="U135" s="62"/>
      <c r="V135" s="63"/>
      <c r="W135" s="62"/>
      <c r="X135" s="63"/>
      <c r="Y135" s="62"/>
      <c r="Z135" s="63"/>
      <c r="AA135" s="126"/>
      <c r="AB135" s="62"/>
      <c r="AC135" s="63"/>
      <c r="AD135" s="62"/>
      <c r="AE135" s="63"/>
      <c r="AF135" s="12"/>
    </row>
    <row r="136" spans="1:32" s="1" customFormat="1">
      <c r="A136" s="5">
        <v>8.01</v>
      </c>
      <c r="B136" s="2" t="s">
        <v>54</v>
      </c>
      <c r="C136" s="82"/>
      <c r="D136" s="61"/>
      <c r="E136" s="82"/>
      <c r="F136" s="61"/>
      <c r="G136" s="101">
        <v>4.0000000000000001E-3</v>
      </c>
      <c r="H136" s="82">
        <v>29457</v>
      </c>
      <c r="I136" s="61">
        <f t="shared" ref="I136:I139" si="220">H136*G136</f>
        <v>117.828</v>
      </c>
      <c r="J136" s="60">
        <f t="shared" ref="J136:J139" si="221">H136+E136+C136</f>
        <v>29457</v>
      </c>
      <c r="K136" s="61">
        <f>I136+F136+D136</f>
        <v>117.828</v>
      </c>
      <c r="L136" s="60"/>
      <c r="M136" s="389">
        <v>107.74799999999999</v>
      </c>
      <c r="N136" s="61">
        <f t="shared" ref="N136:O140" si="222">L136/J136%</f>
        <v>0</v>
      </c>
      <c r="O136" s="61">
        <f t="shared" si="222"/>
        <v>91.445157347998773</v>
      </c>
      <c r="P136" s="60">
        <f t="shared" ref="P136:Q139" si="223">J136-L136</f>
        <v>29457</v>
      </c>
      <c r="Q136" s="61">
        <f t="shared" si="223"/>
        <v>10.080000000000013</v>
      </c>
      <c r="R136" s="60"/>
      <c r="S136" s="61"/>
      <c r="T136" s="125">
        <v>4.0000000000000001E-3</v>
      </c>
      <c r="U136" s="60">
        <v>26978</v>
      </c>
      <c r="V136" s="61">
        <f>U136*T136</f>
        <v>107.91200000000001</v>
      </c>
      <c r="W136" s="60">
        <f t="shared" ref="W136:W139" si="224">U136+R136</f>
        <v>26978</v>
      </c>
      <c r="X136" s="61">
        <f>V136+S136</f>
        <v>107.91200000000001</v>
      </c>
      <c r="Y136" s="60"/>
      <c r="Z136" s="61"/>
      <c r="AA136" s="125">
        <v>4.0000000000000001E-3</v>
      </c>
      <c r="AB136" s="60">
        <v>26978</v>
      </c>
      <c r="AC136" s="61">
        <f>AB136*AA136</f>
        <v>107.91200000000001</v>
      </c>
      <c r="AD136" s="60">
        <f t="shared" ref="AD136:AD139" si="225">AB136+Y136</f>
        <v>26978</v>
      </c>
      <c r="AE136" s="61">
        <f>AC136+Z136</f>
        <v>107.91200000000001</v>
      </c>
      <c r="AF136" s="82"/>
    </row>
    <row r="137" spans="1:32" s="1" customFormat="1">
      <c r="A137" s="5">
        <v>8.02</v>
      </c>
      <c r="B137" s="2" t="s">
        <v>55</v>
      </c>
      <c r="C137" s="82"/>
      <c r="D137" s="61"/>
      <c r="E137" s="82"/>
      <c r="F137" s="61"/>
      <c r="G137" s="101">
        <v>4.0000000000000001E-3</v>
      </c>
      <c r="H137" s="82">
        <v>9815</v>
      </c>
      <c r="I137" s="61">
        <f t="shared" si="220"/>
        <v>39.26</v>
      </c>
      <c r="J137" s="60">
        <f t="shared" si="221"/>
        <v>9815</v>
      </c>
      <c r="K137" s="61">
        <f>I137+F137+D137</f>
        <v>39.26</v>
      </c>
      <c r="L137" s="60"/>
      <c r="M137" s="389">
        <v>37.42</v>
      </c>
      <c r="N137" s="61">
        <f t="shared" si="222"/>
        <v>0</v>
      </c>
      <c r="O137" s="61">
        <f t="shared" si="222"/>
        <v>95.313295975547632</v>
      </c>
      <c r="P137" s="60">
        <f t="shared" si="223"/>
        <v>9815</v>
      </c>
      <c r="Q137" s="61">
        <f t="shared" si="223"/>
        <v>1.8399999999999963</v>
      </c>
      <c r="R137" s="60"/>
      <c r="S137" s="61"/>
      <c r="T137" s="125">
        <v>4.0000000000000001E-3</v>
      </c>
      <c r="U137" s="60">
        <v>9250</v>
      </c>
      <c r="V137" s="61">
        <f>U137*T137</f>
        <v>37</v>
      </c>
      <c r="W137" s="60">
        <f t="shared" si="224"/>
        <v>9250</v>
      </c>
      <c r="X137" s="61">
        <f>V137+S137</f>
        <v>37</v>
      </c>
      <c r="Y137" s="60"/>
      <c r="Z137" s="61"/>
      <c r="AA137" s="125">
        <v>4.0000000000000001E-3</v>
      </c>
      <c r="AB137" s="60">
        <v>9250</v>
      </c>
      <c r="AC137" s="61">
        <f>AB137*AA137</f>
        <v>37</v>
      </c>
      <c r="AD137" s="60">
        <f t="shared" si="225"/>
        <v>9250</v>
      </c>
      <c r="AE137" s="61">
        <f>AC137+Z137</f>
        <v>37</v>
      </c>
      <c r="AF137" s="82"/>
    </row>
    <row r="138" spans="1:32" s="1" customFormat="1">
      <c r="A138" s="5">
        <v>8.0299999999999994</v>
      </c>
      <c r="B138" s="2" t="s">
        <v>56</v>
      </c>
      <c r="C138" s="82"/>
      <c r="D138" s="61"/>
      <c r="E138" s="82"/>
      <c r="F138" s="61"/>
      <c r="G138" s="101">
        <v>4.0000000000000001E-3</v>
      </c>
      <c r="H138" s="82">
        <v>45</v>
      </c>
      <c r="I138" s="61">
        <f t="shared" si="220"/>
        <v>0.18</v>
      </c>
      <c r="J138" s="60">
        <f t="shared" si="221"/>
        <v>45</v>
      </c>
      <c r="K138" s="61">
        <f>I138+F138+D138</f>
        <v>0.18</v>
      </c>
      <c r="L138" s="60"/>
      <c r="M138" s="389">
        <v>5.6000000000000001E-2</v>
      </c>
      <c r="N138" s="61">
        <f t="shared" si="222"/>
        <v>0</v>
      </c>
      <c r="O138" s="61">
        <f t="shared" si="222"/>
        <v>31.111111111111114</v>
      </c>
      <c r="P138" s="60">
        <f t="shared" si="223"/>
        <v>45</v>
      </c>
      <c r="Q138" s="61">
        <f t="shared" si="223"/>
        <v>0.124</v>
      </c>
      <c r="R138" s="60"/>
      <c r="S138" s="61"/>
      <c r="T138" s="125">
        <v>4.0000000000000001E-3</v>
      </c>
      <c r="U138" s="60">
        <v>42</v>
      </c>
      <c r="V138" s="61">
        <f>U138*T138</f>
        <v>0.16800000000000001</v>
      </c>
      <c r="W138" s="60">
        <f t="shared" si="224"/>
        <v>42</v>
      </c>
      <c r="X138" s="61">
        <f>V138+S138</f>
        <v>0.16800000000000001</v>
      </c>
      <c r="Y138" s="60"/>
      <c r="Z138" s="61"/>
      <c r="AA138" s="125">
        <v>4.0000000000000001E-3</v>
      </c>
      <c r="AB138" s="60">
        <v>42</v>
      </c>
      <c r="AC138" s="61">
        <f>AB138*AA138</f>
        <v>0.16800000000000001</v>
      </c>
      <c r="AD138" s="60">
        <f t="shared" si="225"/>
        <v>42</v>
      </c>
      <c r="AE138" s="61">
        <f>AC138+Z138</f>
        <v>0.16800000000000001</v>
      </c>
      <c r="AF138" s="82"/>
    </row>
    <row r="139" spans="1:32" s="1" customFormat="1">
      <c r="A139" s="5">
        <v>8.0399999999999991</v>
      </c>
      <c r="B139" s="2" t="s">
        <v>57</v>
      </c>
      <c r="C139" s="82"/>
      <c r="D139" s="61"/>
      <c r="E139" s="82"/>
      <c r="F139" s="61"/>
      <c r="G139" s="101">
        <v>4.0000000000000001E-3</v>
      </c>
      <c r="H139" s="82">
        <v>12259</v>
      </c>
      <c r="I139" s="61">
        <f t="shared" si="220"/>
        <v>49.036000000000001</v>
      </c>
      <c r="J139" s="60">
        <f t="shared" si="221"/>
        <v>12259</v>
      </c>
      <c r="K139" s="61">
        <f>I139+F139+D139</f>
        <v>49.036000000000001</v>
      </c>
      <c r="L139" s="60"/>
      <c r="M139" s="389">
        <v>46.176000000000002</v>
      </c>
      <c r="N139" s="61">
        <f t="shared" si="222"/>
        <v>0</v>
      </c>
      <c r="O139" s="61">
        <f t="shared" si="222"/>
        <v>94.167550371155883</v>
      </c>
      <c r="P139" s="60">
        <f t="shared" si="223"/>
        <v>12259</v>
      </c>
      <c r="Q139" s="61">
        <f t="shared" si="223"/>
        <v>2.8599999999999994</v>
      </c>
      <c r="R139" s="60"/>
      <c r="S139" s="61"/>
      <c r="T139" s="125">
        <v>4.0000000000000001E-3</v>
      </c>
      <c r="U139" s="60">
        <v>11599</v>
      </c>
      <c r="V139" s="61">
        <f>U139*T139</f>
        <v>46.396000000000001</v>
      </c>
      <c r="W139" s="60">
        <f t="shared" si="224"/>
        <v>11599</v>
      </c>
      <c r="X139" s="61">
        <f>V139+S139</f>
        <v>46.396000000000001</v>
      </c>
      <c r="Y139" s="60"/>
      <c r="Z139" s="61"/>
      <c r="AA139" s="125">
        <v>4.0000000000000001E-3</v>
      </c>
      <c r="AB139" s="60">
        <v>11599</v>
      </c>
      <c r="AC139" s="61">
        <f>AB139*AA139</f>
        <v>46.396000000000001</v>
      </c>
      <c r="AD139" s="60">
        <f t="shared" si="225"/>
        <v>11599</v>
      </c>
      <c r="AE139" s="61">
        <f>AC139+Z139</f>
        <v>46.396000000000001</v>
      </c>
      <c r="AF139" s="82"/>
    </row>
    <row r="140" spans="1:32" s="144" customFormat="1">
      <c r="A140" s="261"/>
      <c r="B140" s="209" t="s">
        <v>35</v>
      </c>
      <c r="C140" s="210">
        <f t="shared" ref="C140" si="226">SUM(C136:C139)</f>
        <v>0</v>
      </c>
      <c r="D140" s="211">
        <f>SUM(D136:D139)</f>
        <v>0</v>
      </c>
      <c r="E140" s="210">
        <f t="shared" ref="E140" si="227">SUM(E136:E139)</f>
        <v>0</v>
      </c>
      <c r="F140" s="211">
        <f>SUM(F136:F139)</f>
        <v>0</v>
      </c>
      <c r="G140" s="212"/>
      <c r="H140" s="210">
        <f t="shared" ref="H140:L140" si="228">SUM(H136:H139)</f>
        <v>51576</v>
      </c>
      <c r="I140" s="211">
        <f>SUM(I136:I139)</f>
        <v>206.304</v>
      </c>
      <c r="J140" s="210">
        <f t="shared" si="228"/>
        <v>51576</v>
      </c>
      <c r="K140" s="211">
        <f>SUM(K136:K139)</f>
        <v>206.304</v>
      </c>
      <c r="L140" s="210">
        <f t="shared" si="228"/>
        <v>0</v>
      </c>
      <c r="M140" s="211">
        <f>SUM(M136:M139)</f>
        <v>191.40000000000003</v>
      </c>
      <c r="N140" s="213">
        <f t="shared" si="222"/>
        <v>0</v>
      </c>
      <c r="O140" s="213">
        <f>M140/K140%</f>
        <v>92.775709632387176</v>
      </c>
      <c r="P140" s="210">
        <f t="shared" ref="P140:S140" si="229">SUM(P136:P139)</f>
        <v>51576</v>
      </c>
      <c r="Q140" s="211">
        <f t="shared" si="229"/>
        <v>14.904000000000009</v>
      </c>
      <c r="R140" s="210">
        <f t="shared" si="229"/>
        <v>0</v>
      </c>
      <c r="S140" s="211">
        <f t="shared" si="229"/>
        <v>0</v>
      </c>
      <c r="T140" s="214"/>
      <c r="U140" s="210">
        <f t="shared" ref="U140:W140" si="230">SUM(U136:U139)</f>
        <v>47869</v>
      </c>
      <c r="V140" s="211">
        <f>SUM(V136:V139)</f>
        <v>191.476</v>
      </c>
      <c r="W140" s="210">
        <f t="shared" si="230"/>
        <v>47869</v>
      </c>
      <c r="X140" s="211">
        <f>SUM(X136:X139)</f>
        <v>191.476</v>
      </c>
      <c r="Y140" s="210">
        <f t="shared" ref="Y140:Z140" si="231">SUM(Y136:Y139)</f>
        <v>0</v>
      </c>
      <c r="Z140" s="211">
        <f t="shared" si="231"/>
        <v>0</v>
      </c>
      <c r="AA140" s="214"/>
      <c r="AB140" s="210">
        <f t="shared" ref="AB140" si="232">SUM(AB136:AB139)</f>
        <v>47869</v>
      </c>
      <c r="AC140" s="211">
        <f>SUM(AC136:AC139)</f>
        <v>191.476</v>
      </c>
      <c r="AD140" s="210">
        <f t="shared" ref="AD140" si="233">SUM(AD136:AD139)</f>
        <v>47869</v>
      </c>
      <c r="AE140" s="211">
        <f>SUM(AE136:AE139)</f>
        <v>191.476</v>
      </c>
      <c r="AF140" s="215"/>
    </row>
    <row r="141" spans="1:32" s="4" customFormat="1">
      <c r="A141" s="331">
        <v>9</v>
      </c>
      <c r="B141" s="9" t="s">
        <v>58</v>
      </c>
      <c r="C141" s="12"/>
      <c r="D141" s="63"/>
      <c r="E141" s="12"/>
      <c r="F141" s="63"/>
      <c r="G141" s="102"/>
      <c r="H141" s="12"/>
      <c r="I141" s="63"/>
      <c r="J141" s="62">
        <f t="shared" ref="J141:J143" si="234">H141+E141+C141</f>
        <v>0</v>
      </c>
      <c r="K141" s="63">
        <f>I141+F141+D141</f>
        <v>0</v>
      </c>
      <c r="L141" s="62"/>
      <c r="M141" s="63"/>
      <c r="N141" s="63"/>
      <c r="O141" s="63"/>
      <c r="P141" s="62"/>
      <c r="Q141" s="63"/>
      <c r="R141" s="62"/>
      <c r="S141" s="63"/>
      <c r="T141" s="126"/>
      <c r="U141" s="62"/>
      <c r="V141" s="63"/>
      <c r="W141" s="62"/>
      <c r="X141" s="63"/>
      <c r="Y141" s="62"/>
      <c r="Z141" s="63"/>
      <c r="AA141" s="126"/>
      <c r="AB141" s="62"/>
      <c r="AC141" s="63"/>
      <c r="AD141" s="62"/>
      <c r="AE141" s="63"/>
      <c r="AF141" s="12"/>
    </row>
    <row r="142" spans="1:32" s="1" customFormat="1" ht="19.5" customHeight="1">
      <c r="A142" s="5">
        <v>9.01</v>
      </c>
      <c r="B142" s="2" t="s">
        <v>59</v>
      </c>
      <c r="C142" s="82"/>
      <c r="D142" s="61"/>
      <c r="E142" s="82"/>
      <c r="F142" s="61"/>
      <c r="G142" s="101"/>
      <c r="H142" s="82"/>
      <c r="I142" s="61">
        <f t="shared" ref="I142:I143" si="235">H142*G142</f>
        <v>0</v>
      </c>
      <c r="J142" s="60">
        <f t="shared" si="234"/>
        <v>0</v>
      </c>
      <c r="K142" s="61">
        <f>I142+F142+D142</f>
        <v>0</v>
      </c>
      <c r="L142" s="60"/>
      <c r="M142" s="61"/>
      <c r="N142" s="61"/>
      <c r="O142" s="61"/>
      <c r="P142" s="60">
        <f>J142-L142</f>
        <v>0</v>
      </c>
      <c r="Q142" s="61">
        <f>K142-M142</f>
        <v>0</v>
      </c>
      <c r="R142" s="60"/>
      <c r="S142" s="61"/>
      <c r="T142" s="125"/>
      <c r="U142" s="60"/>
      <c r="V142" s="61">
        <f t="shared" ref="V142" si="236">U142*T142</f>
        <v>0</v>
      </c>
      <c r="W142" s="60">
        <f t="shared" ref="W142:W143" si="237">U142+R142</f>
        <v>0</v>
      </c>
      <c r="X142" s="61">
        <f>V142+S142</f>
        <v>0</v>
      </c>
      <c r="Y142" s="60"/>
      <c r="Z142" s="61"/>
      <c r="AA142" s="125"/>
      <c r="AB142" s="60"/>
      <c r="AC142" s="61">
        <f t="shared" ref="AC142" si="238">AB142*AA142</f>
        <v>0</v>
      </c>
      <c r="AD142" s="60">
        <f t="shared" ref="AD142:AD143" si="239">AB142+Y142</f>
        <v>0</v>
      </c>
      <c r="AE142" s="61">
        <f>AC142+Z142</f>
        <v>0</v>
      </c>
      <c r="AF142" s="82"/>
    </row>
    <row r="143" spans="1:32" s="1" customFormat="1" ht="19.5" customHeight="1">
      <c r="A143" s="5">
        <v>9.02</v>
      </c>
      <c r="B143" s="2" t="s">
        <v>60</v>
      </c>
      <c r="C143" s="82"/>
      <c r="D143" s="61"/>
      <c r="E143" s="82"/>
      <c r="F143" s="61"/>
      <c r="G143" s="101"/>
      <c r="H143" s="82"/>
      <c r="I143" s="61">
        <f t="shared" si="235"/>
        <v>0</v>
      </c>
      <c r="J143" s="60">
        <f t="shared" si="234"/>
        <v>0</v>
      </c>
      <c r="K143" s="61">
        <f>I143+F143+D143</f>
        <v>0</v>
      </c>
      <c r="L143" s="60"/>
      <c r="M143" s="61"/>
      <c r="N143" s="61"/>
      <c r="O143" s="61"/>
      <c r="P143" s="60">
        <f>J143-L143</f>
        <v>0</v>
      </c>
      <c r="Q143" s="61">
        <f>K143-M143</f>
        <v>0</v>
      </c>
      <c r="R143" s="60"/>
      <c r="S143" s="61"/>
      <c r="T143" s="125">
        <v>0.5</v>
      </c>
      <c r="U143" s="60"/>
      <c r="V143" s="61">
        <f>U143*T143</f>
        <v>0</v>
      </c>
      <c r="W143" s="60">
        <f t="shared" si="237"/>
        <v>0</v>
      </c>
      <c r="X143" s="61">
        <f>V143+S143</f>
        <v>0</v>
      </c>
      <c r="Y143" s="60"/>
      <c r="Z143" s="61"/>
      <c r="AA143" s="125">
        <v>0.5</v>
      </c>
      <c r="AB143" s="60"/>
      <c r="AC143" s="61">
        <f>AB143*AA143</f>
        <v>0</v>
      </c>
      <c r="AD143" s="60">
        <f t="shared" si="239"/>
        <v>0</v>
      </c>
      <c r="AE143" s="61">
        <f>AC143+Z143</f>
        <v>0</v>
      </c>
      <c r="AF143" s="82"/>
    </row>
    <row r="144" spans="1:32" s="144" customFormat="1">
      <c r="A144" s="261"/>
      <c r="B144" s="209" t="s">
        <v>35</v>
      </c>
      <c r="C144" s="210">
        <f t="shared" ref="C144" si="240">SUM(C142:C143)</f>
        <v>0</v>
      </c>
      <c r="D144" s="211">
        <f>SUM(D142:D143)</f>
        <v>0</v>
      </c>
      <c r="E144" s="210">
        <f t="shared" ref="E144" si="241">SUM(E142:E143)</f>
        <v>0</v>
      </c>
      <c r="F144" s="211">
        <f>SUM(F142:F143)</f>
        <v>0</v>
      </c>
      <c r="G144" s="212"/>
      <c r="H144" s="210">
        <f t="shared" ref="H144:S144" si="242">SUM(H142:H143)</f>
        <v>0</v>
      </c>
      <c r="I144" s="211">
        <f>SUM(I142:I143)</f>
        <v>0</v>
      </c>
      <c r="J144" s="210">
        <f t="shared" si="242"/>
        <v>0</v>
      </c>
      <c r="K144" s="211">
        <f>SUM(K142:K143)</f>
        <v>0</v>
      </c>
      <c r="L144" s="210">
        <f t="shared" si="242"/>
        <v>0</v>
      </c>
      <c r="M144" s="211">
        <f t="shared" si="242"/>
        <v>0</v>
      </c>
      <c r="N144" s="213" t="e">
        <f t="shared" ref="N144" si="243">L144/J144%</f>
        <v>#DIV/0!</v>
      </c>
      <c r="O144" s="213" t="e">
        <f>M144/K144%</f>
        <v>#DIV/0!</v>
      </c>
      <c r="P144" s="210">
        <f t="shared" si="242"/>
        <v>0</v>
      </c>
      <c r="Q144" s="211">
        <f t="shared" si="242"/>
        <v>0</v>
      </c>
      <c r="R144" s="210">
        <f t="shared" si="242"/>
        <v>0</v>
      </c>
      <c r="S144" s="211">
        <f t="shared" si="242"/>
        <v>0</v>
      </c>
      <c r="T144" s="214"/>
      <c r="U144" s="210">
        <f t="shared" ref="U144:W144" si="244">SUM(U142:U143)</f>
        <v>0</v>
      </c>
      <c r="V144" s="211">
        <f>SUM(V142:V143)</f>
        <v>0</v>
      </c>
      <c r="W144" s="210">
        <f t="shared" si="244"/>
        <v>0</v>
      </c>
      <c r="X144" s="211">
        <f>SUM(X142:X143)</f>
        <v>0</v>
      </c>
      <c r="Y144" s="210">
        <f t="shared" ref="Y144:Z144" si="245">SUM(Y142:Y143)</f>
        <v>0</v>
      </c>
      <c r="Z144" s="211">
        <f t="shared" si="245"/>
        <v>0</v>
      </c>
      <c r="AA144" s="214"/>
      <c r="AB144" s="210">
        <f t="shared" ref="AB144" si="246">SUM(AB142:AB143)</f>
        <v>0</v>
      </c>
      <c r="AC144" s="211">
        <f>SUM(AC142:AC143)</f>
        <v>0</v>
      </c>
      <c r="AD144" s="210">
        <f t="shared" ref="AD144" si="247">SUM(AD142:AD143)</f>
        <v>0</v>
      </c>
      <c r="AE144" s="211">
        <f>SUM(AE142:AE143)</f>
        <v>0</v>
      </c>
      <c r="AF144" s="215"/>
    </row>
    <row r="145" spans="1:32" s="4" customFormat="1">
      <c r="A145" s="331" t="s">
        <v>61</v>
      </c>
      <c r="B145" s="9" t="s">
        <v>62</v>
      </c>
      <c r="C145" s="12"/>
      <c r="D145" s="63"/>
      <c r="E145" s="12"/>
      <c r="F145" s="63"/>
      <c r="G145" s="102"/>
      <c r="H145" s="12"/>
      <c r="I145" s="63"/>
      <c r="J145" s="62"/>
      <c r="K145" s="63"/>
      <c r="L145" s="62"/>
      <c r="M145" s="63"/>
      <c r="N145" s="63"/>
      <c r="O145" s="63"/>
      <c r="P145" s="62"/>
      <c r="Q145" s="63"/>
      <c r="R145" s="62"/>
      <c r="S145" s="63"/>
      <c r="T145" s="126"/>
      <c r="U145" s="62"/>
      <c r="V145" s="63"/>
      <c r="W145" s="62"/>
      <c r="X145" s="63"/>
      <c r="Y145" s="62"/>
      <c r="Z145" s="63"/>
      <c r="AA145" s="126"/>
      <c r="AB145" s="62"/>
      <c r="AC145" s="63"/>
      <c r="AD145" s="62"/>
      <c r="AE145" s="63"/>
      <c r="AF145" s="12"/>
    </row>
    <row r="146" spans="1:32" s="4" customFormat="1">
      <c r="A146" s="331">
        <v>10</v>
      </c>
      <c r="B146" s="9" t="s">
        <v>63</v>
      </c>
      <c r="C146" s="12"/>
      <c r="D146" s="63"/>
      <c r="E146" s="12"/>
      <c r="F146" s="63"/>
      <c r="G146" s="102"/>
      <c r="H146" s="12"/>
      <c r="I146" s="63"/>
      <c r="J146" s="62">
        <f t="shared" ref="J146" si="248">H146+E146+C146</f>
        <v>0</v>
      </c>
      <c r="K146" s="63">
        <f>I146+F146+D146</f>
        <v>0</v>
      </c>
      <c r="L146" s="62"/>
      <c r="M146" s="63"/>
      <c r="N146" s="63"/>
      <c r="O146" s="63"/>
      <c r="P146" s="62"/>
      <c r="Q146" s="63"/>
      <c r="R146" s="62"/>
      <c r="S146" s="63"/>
      <c r="T146" s="126"/>
      <c r="U146" s="62"/>
      <c r="V146" s="63"/>
      <c r="W146" s="62"/>
      <c r="X146" s="63"/>
      <c r="Y146" s="62"/>
      <c r="Z146" s="63"/>
      <c r="AA146" s="126"/>
      <c r="AB146" s="62"/>
      <c r="AC146" s="63"/>
      <c r="AD146" s="62"/>
      <c r="AE146" s="63"/>
      <c r="AF146" s="12"/>
    </row>
    <row r="147" spans="1:32" s="4" customFormat="1">
      <c r="A147" s="331"/>
      <c r="B147" s="9" t="s">
        <v>288</v>
      </c>
      <c r="C147" s="12"/>
      <c r="D147" s="63"/>
      <c r="E147" s="12"/>
      <c r="F147" s="63"/>
      <c r="G147" s="102"/>
      <c r="H147" s="12"/>
      <c r="I147" s="63"/>
      <c r="J147" s="62"/>
      <c r="K147" s="63"/>
      <c r="L147" s="62"/>
      <c r="M147" s="63"/>
      <c r="N147" s="63"/>
      <c r="O147" s="63"/>
      <c r="P147" s="62"/>
      <c r="Q147" s="63"/>
      <c r="R147" s="62"/>
      <c r="S147" s="63"/>
      <c r="T147" s="126"/>
      <c r="U147" s="62"/>
      <c r="V147" s="63"/>
      <c r="W147" s="62"/>
      <c r="X147" s="63"/>
      <c r="Y147" s="62"/>
      <c r="Z147" s="63"/>
      <c r="AA147" s="126"/>
      <c r="AB147" s="62"/>
      <c r="AC147" s="63"/>
      <c r="AD147" s="62"/>
      <c r="AE147" s="63"/>
      <c r="AF147" s="12"/>
    </row>
    <row r="148" spans="1:32" s="1" customFormat="1">
      <c r="A148" s="35">
        <v>10.01</v>
      </c>
      <c r="B148" s="16" t="s">
        <v>64</v>
      </c>
      <c r="C148" s="82"/>
      <c r="D148" s="61"/>
      <c r="E148" s="82"/>
      <c r="F148" s="61"/>
      <c r="G148" s="101">
        <v>0.52</v>
      </c>
      <c r="H148" s="82"/>
      <c r="I148" s="61">
        <f>H148*G148*12</f>
        <v>0</v>
      </c>
      <c r="J148" s="60">
        <f t="shared" ref="J148:K164" si="249">H148+E148+C148</f>
        <v>0</v>
      </c>
      <c r="K148" s="61">
        <f t="shared" si="249"/>
        <v>0</v>
      </c>
      <c r="L148" s="60"/>
      <c r="M148" s="61"/>
      <c r="N148" s="61"/>
      <c r="O148" s="61"/>
      <c r="P148" s="60">
        <f t="shared" ref="P148:Q164" si="250">J148-L148</f>
        <v>0</v>
      </c>
      <c r="Q148" s="61">
        <f t="shared" si="250"/>
        <v>0</v>
      </c>
      <c r="R148" s="60"/>
      <c r="S148" s="61"/>
      <c r="T148" s="125">
        <v>0.65</v>
      </c>
      <c r="U148" s="60"/>
      <c r="V148" s="61">
        <f t="shared" ref="V148:V164" si="251">U148*T148*12</f>
        <v>0</v>
      </c>
      <c r="W148" s="60">
        <f t="shared" ref="W148:W164" si="252">U148+R148</f>
        <v>0</v>
      </c>
      <c r="X148" s="61">
        <f t="shared" ref="X148:X164" si="253">V148+S148</f>
        <v>0</v>
      </c>
      <c r="Y148" s="60"/>
      <c r="Z148" s="61"/>
      <c r="AA148" s="125">
        <v>0.65</v>
      </c>
      <c r="AB148" s="60"/>
      <c r="AC148" s="61">
        <f t="shared" ref="AC148:AC164" si="254">AB148*AA148*12</f>
        <v>0</v>
      </c>
      <c r="AD148" s="60">
        <f t="shared" ref="AD148:AD164" si="255">AB148+Y148</f>
        <v>0</v>
      </c>
      <c r="AE148" s="61">
        <f t="shared" ref="AE148:AE164" si="256">AC148+Z148</f>
        <v>0</v>
      </c>
      <c r="AF148" s="82"/>
    </row>
    <row r="149" spans="1:32" s="1" customFormat="1">
      <c r="A149" s="35">
        <v>10.02</v>
      </c>
      <c r="B149" s="16" t="s">
        <v>289</v>
      </c>
      <c r="C149" s="82"/>
      <c r="D149" s="61"/>
      <c r="E149" s="82"/>
      <c r="F149" s="61"/>
      <c r="G149" s="101">
        <v>0.13</v>
      </c>
      <c r="H149" s="82"/>
      <c r="I149" s="61">
        <f>H149*G149*12</f>
        <v>0</v>
      </c>
      <c r="J149" s="60">
        <f t="shared" si="249"/>
        <v>0</v>
      </c>
      <c r="K149" s="61">
        <f t="shared" si="249"/>
        <v>0</v>
      </c>
      <c r="L149" s="60"/>
      <c r="M149" s="61"/>
      <c r="N149" s="61"/>
      <c r="O149" s="61"/>
      <c r="P149" s="60">
        <f t="shared" si="250"/>
        <v>0</v>
      </c>
      <c r="Q149" s="61">
        <f t="shared" si="250"/>
        <v>0</v>
      </c>
      <c r="R149" s="60"/>
      <c r="S149" s="61"/>
      <c r="T149" s="125">
        <v>0.13</v>
      </c>
      <c r="U149" s="60"/>
      <c r="V149" s="61">
        <f t="shared" si="251"/>
        <v>0</v>
      </c>
      <c r="W149" s="60">
        <f t="shared" si="252"/>
        <v>0</v>
      </c>
      <c r="X149" s="61">
        <f t="shared" si="253"/>
        <v>0</v>
      </c>
      <c r="Y149" s="60"/>
      <c r="Z149" s="61"/>
      <c r="AA149" s="125">
        <v>0.13</v>
      </c>
      <c r="AB149" s="60"/>
      <c r="AC149" s="61">
        <f t="shared" si="254"/>
        <v>0</v>
      </c>
      <c r="AD149" s="60">
        <f t="shared" si="255"/>
        <v>0</v>
      </c>
      <c r="AE149" s="61">
        <f t="shared" si="256"/>
        <v>0</v>
      </c>
      <c r="AF149" s="82"/>
    </row>
    <row r="150" spans="1:32" s="1" customFormat="1" ht="48.75" customHeight="1">
      <c r="A150" s="35">
        <v>10.029999999999999</v>
      </c>
      <c r="B150" s="16" t="s">
        <v>68</v>
      </c>
      <c r="C150" s="82"/>
      <c r="D150" s="61"/>
      <c r="E150" s="82"/>
      <c r="F150" s="61"/>
      <c r="G150" s="101"/>
      <c r="H150" s="82"/>
      <c r="I150" s="61">
        <f t="shared" ref="I150:I164" si="257">H150*G150*12</f>
        <v>0</v>
      </c>
      <c r="J150" s="60">
        <f t="shared" si="249"/>
        <v>0</v>
      </c>
      <c r="K150" s="61">
        <f t="shared" si="249"/>
        <v>0</v>
      </c>
      <c r="L150" s="60"/>
      <c r="M150" s="61"/>
      <c r="N150" s="61"/>
      <c r="O150" s="61"/>
      <c r="P150" s="60">
        <f t="shared" si="250"/>
        <v>0</v>
      </c>
      <c r="Q150" s="61">
        <f t="shared" si="250"/>
        <v>0</v>
      </c>
      <c r="R150" s="60"/>
      <c r="S150" s="61"/>
      <c r="T150" s="125"/>
      <c r="U150" s="60"/>
      <c r="V150" s="61">
        <f t="shared" si="251"/>
        <v>0</v>
      </c>
      <c r="W150" s="60">
        <f t="shared" si="252"/>
        <v>0</v>
      </c>
      <c r="X150" s="61">
        <f t="shared" si="253"/>
        <v>0</v>
      </c>
      <c r="Y150" s="60"/>
      <c r="Z150" s="61"/>
      <c r="AA150" s="125"/>
      <c r="AB150" s="60"/>
      <c r="AC150" s="61">
        <f t="shared" si="254"/>
        <v>0</v>
      </c>
      <c r="AD150" s="60">
        <f t="shared" si="255"/>
        <v>0</v>
      </c>
      <c r="AE150" s="61">
        <f t="shared" si="256"/>
        <v>0</v>
      </c>
      <c r="AF150" s="82"/>
    </row>
    <row r="151" spans="1:32" s="4" customFormat="1">
      <c r="A151" s="84"/>
      <c r="B151" s="15" t="s">
        <v>73</v>
      </c>
      <c r="C151" s="12"/>
      <c r="D151" s="63"/>
      <c r="E151" s="12"/>
      <c r="F151" s="63"/>
      <c r="G151" s="102"/>
      <c r="H151" s="12"/>
      <c r="I151" s="63">
        <f t="shared" si="257"/>
        <v>0</v>
      </c>
      <c r="J151" s="62">
        <f t="shared" si="249"/>
        <v>0</v>
      </c>
      <c r="K151" s="63">
        <f t="shared" si="249"/>
        <v>0</v>
      </c>
      <c r="L151" s="62"/>
      <c r="M151" s="63"/>
      <c r="N151" s="61"/>
      <c r="O151" s="61"/>
      <c r="P151" s="60">
        <f t="shared" si="250"/>
        <v>0</v>
      </c>
      <c r="Q151" s="61">
        <f t="shared" si="250"/>
        <v>0</v>
      </c>
      <c r="R151" s="62"/>
      <c r="S151" s="63"/>
      <c r="T151" s="126"/>
      <c r="U151" s="62"/>
      <c r="V151" s="61">
        <f t="shared" si="251"/>
        <v>0</v>
      </c>
      <c r="W151" s="60">
        <f t="shared" si="252"/>
        <v>0</v>
      </c>
      <c r="X151" s="61">
        <f t="shared" si="253"/>
        <v>0</v>
      </c>
      <c r="Y151" s="62"/>
      <c r="Z151" s="63"/>
      <c r="AA151" s="126"/>
      <c r="AB151" s="62"/>
      <c r="AC151" s="61">
        <f t="shared" si="254"/>
        <v>0</v>
      </c>
      <c r="AD151" s="60">
        <f t="shared" si="255"/>
        <v>0</v>
      </c>
      <c r="AE151" s="61">
        <f t="shared" si="256"/>
        <v>0</v>
      </c>
      <c r="AF151" s="12"/>
    </row>
    <row r="152" spans="1:32" s="1" customFormat="1" ht="35.25" customHeight="1">
      <c r="A152" s="35">
        <v>10.039999999999999</v>
      </c>
      <c r="B152" s="16" t="s">
        <v>290</v>
      </c>
      <c r="C152" s="82"/>
      <c r="D152" s="61"/>
      <c r="E152" s="82"/>
      <c r="F152" s="61"/>
      <c r="G152" s="101"/>
      <c r="H152" s="82"/>
      <c r="I152" s="61">
        <f t="shared" si="257"/>
        <v>0</v>
      </c>
      <c r="J152" s="60">
        <f t="shared" si="249"/>
        <v>0</v>
      </c>
      <c r="K152" s="61">
        <f t="shared" si="249"/>
        <v>0</v>
      </c>
      <c r="L152" s="60"/>
      <c r="M152" s="61"/>
      <c r="N152" s="61"/>
      <c r="O152" s="61"/>
      <c r="P152" s="60">
        <f t="shared" si="250"/>
        <v>0</v>
      </c>
      <c r="Q152" s="61">
        <f t="shared" si="250"/>
        <v>0</v>
      </c>
      <c r="R152" s="60"/>
      <c r="S152" s="61"/>
      <c r="T152" s="125"/>
      <c r="U152" s="60"/>
      <c r="V152" s="61">
        <f t="shared" si="251"/>
        <v>0</v>
      </c>
      <c r="W152" s="60">
        <f t="shared" si="252"/>
        <v>0</v>
      </c>
      <c r="X152" s="61">
        <f t="shared" si="253"/>
        <v>0</v>
      </c>
      <c r="Y152" s="60"/>
      <c r="Z152" s="61"/>
      <c r="AA152" s="125"/>
      <c r="AB152" s="60"/>
      <c r="AC152" s="61">
        <f t="shared" si="254"/>
        <v>0</v>
      </c>
      <c r="AD152" s="60">
        <f t="shared" si="255"/>
        <v>0</v>
      </c>
      <c r="AE152" s="61">
        <f t="shared" si="256"/>
        <v>0</v>
      </c>
      <c r="AF152" s="82"/>
    </row>
    <row r="153" spans="1:32" s="1" customFormat="1">
      <c r="A153" s="35"/>
      <c r="B153" s="17" t="s">
        <v>65</v>
      </c>
      <c r="C153" s="82"/>
      <c r="D153" s="61"/>
      <c r="E153" s="82"/>
      <c r="F153" s="61"/>
      <c r="G153" s="101">
        <v>0.6</v>
      </c>
      <c r="H153" s="82"/>
      <c r="I153" s="61">
        <f t="shared" si="257"/>
        <v>0</v>
      </c>
      <c r="J153" s="60">
        <f t="shared" si="249"/>
        <v>0</v>
      </c>
      <c r="K153" s="61">
        <f t="shared" si="249"/>
        <v>0</v>
      </c>
      <c r="L153" s="60"/>
      <c r="M153" s="61"/>
      <c r="N153" s="61"/>
      <c r="O153" s="61"/>
      <c r="P153" s="60">
        <f t="shared" si="250"/>
        <v>0</v>
      </c>
      <c r="Q153" s="61">
        <f t="shared" si="250"/>
        <v>0</v>
      </c>
      <c r="R153" s="60"/>
      <c r="S153" s="61"/>
      <c r="T153" s="125">
        <v>0.75</v>
      </c>
      <c r="U153" s="60"/>
      <c r="V153" s="61">
        <f t="shared" si="251"/>
        <v>0</v>
      </c>
      <c r="W153" s="60">
        <f t="shared" si="252"/>
        <v>0</v>
      </c>
      <c r="X153" s="61">
        <f t="shared" si="253"/>
        <v>0</v>
      </c>
      <c r="Y153" s="60"/>
      <c r="Z153" s="61"/>
      <c r="AA153" s="125">
        <v>0.75</v>
      </c>
      <c r="AB153" s="60"/>
      <c r="AC153" s="61">
        <f t="shared" si="254"/>
        <v>0</v>
      </c>
      <c r="AD153" s="60">
        <f t="shared" si="255"/>
        <v>0</v>
      </c>
      <c r="AE153" s="61">
        <f t="shared" si="256"/>
        <v>0</v>
      </c>
      <c r="AF153" s="82"/>
    </row>
    <row r="154" spans="1:32" s="1" customFormat="1">
      <c r="A154" s="35"/>
      <c r="B154" s="17" t="s">
        <v>66</v>
      </c>
      <c r="C154" s="82"/>
      <c r="D154" s="61"/>
      <c r="E154" s="82"/>
      <c r="F154" s="61"/>
      <c r="G154" s="101">
        <v>0.6</v>
      </c>
      <c r="H154" s="82"/>
      <c r="I154" s="61">
        <f t="shared" si="257"/>
        <v>0</v>
      </c>
      <c r="J154" s="60">
        <f t="shared" si="249"/>
        <v>0</v>
      </c>
      <c r="K154" s="61">
        <f t="shared" si="249"/>
        <v>0</v>
      </c>
      <c r="L154" s="60"/>
      <c r="M154" s="61"/>
      <c r="N154" s="61"/>
      <c r="O154" s="61"/>
      <c r="P154" s="60">
        <f t="shared" si="250"/>
        <v>0</v>
      </c>
      <c r="Q154" s="61">
        <f t="shared" si="250"/>
        <v>0</v>
      </c>
      <c r="R154" s="60"/>
      <c r="S154" s="61"/>
      <c r="T154" s="125">
        <v>0.75</v>
      </c>
      <c r="U154" s="60"/>
      <c r="V154" s="61">
        <f t="shared" si="251"/>
        <v>0</v>
      </c>
      <c r="W154" s="60">
        <f t="shared" si="252"/>
        <v>0</v>
      </c>
      <c r="X154" s="61">
        <f t="shared" si="253"/>
        <v>0</v>
      </c>
      <c r="Y154" s="60"/>
      <c r="Z154" s="61"/>
      <c r="AA154" s="125">
        <v>0.75</v>
      </c>
      <c r="AB154" s="60"/>
      <c r="AC154" s="61">
        <f t="shared" si="254"/>
        <v>0</v>
      </c>
      <c r="AD154" s="60">
        <f t="shared" si="255"/>
        <v>0</v>
      </c>
      <c r="AE154" s="61">
        <f t="shared" si="256"/>
        <v>0</v>
      </c>
      <c r="AF154" s="82"/>
    </row>
    <row r="155" spans="1:32" s="1" customFormat="1">
      <c r="A155" s="35"/>
      <c r="B155" s="17" t="s">
        <v>67</v>
      </c>
      <c r="C155" s="82"/>
      <c r="D155" s="61"/>
      <c r="E155" s="82"/>
      <c r="F155" s="61"/>
      <c r="G155" s="101">
        <v>0.6</v>
      </c>
      <c r="H155" s="82"/>
      <c r="I155" s="61">
        <f t="shared" si="257"/>
        <v>0</v>
      </c>
      <c r="J155" s="60">
        <f t="shared" si="249"/>
        <v>0</v>
      </c>
      <c r="K155" s="61">
        <f t="shared" si="249"/>
        <v>0</v>
      </c>
      <c r="L155" s="60"/>
      <c r="M155" s="61"/>
      <c r="N155" s="61"/>
      <c r="O155" s="61"/>
      <c r="P155" s="60">
        <f t="shared" si="250"/>
        <v>0</v>
      </c>
      <c r="Q155" s="61">
        <f t="shared" si="250"/>
        <v>0</v>
      </c>
      <c r="R155" s="60"/>
      <c r="S155" s="61"/>
      <c r="T155" s="125">
        <v>0.75</v>
      </c>
      <c r="U155" s="60"/>
      <c r="V155" s="61">
        <f t="shared" si="251"/>
        <v>0</v>
      </c>
      <c r="W155" s="60">
        <f t="shared" si="252"/>
        <v>0</v>
      </c>
      <c r="X155" s="61">
        <f t="shared" si="253"/>
        <v>0</v>
      </c>
      <c r="Y155" s="60"/>
      <c r="Z155" s="61"/>
      <c r="AA155" s="125">
        <v>0.75</v>
      </c>
      <c r="AB155" s="60"/>
      <c r="AC155" s="61">
        <f t="shared" si="254"/>
        <v>0</v>
      </c>
      <c r="AD155" s="60">
        <f t="shared" si="255"/>
        <v>0</v>
      </c>
      <c r="AE155" s="61">
        <f t="shared" si="256"/>
        <v>0</v>
      </c>
      <c r="AF155" s="82"/>
    </row>
    <row r="156" spans="1:32" s="1" customFormat="1" ht="32.25" customHeight="1">
      <c r="A156" s="35">
        <v>10.050000000000001</v>
      </c>
      <c r="B156" s="16" t="s">
        <v>291</v>
      </c>
      <c r="C156" s="82"/>
      <c r="D156" s="61"/>
      <c r="E156" s="82"/>
      <c r="F156" s="61"/>
      <c r="G156" s="101"/>
      <c r="H156" s="82"/>
      <c r="I156" s="61">
        <f t="shared" si="257"/>
        <v>0</v>
      </c>
      <c r="J156" s="60">
        <f t="shared" si="249"/>
        <v>0</v>
      </c>
      <c r="K156" s="61">
        <f t="shared" si="249"/>
        <v>0</v>
      </c>
      <c r="L156" s="60"/>
      <c r="M156" s="61"/>
      <c r="N156" s="61"/>
      <c r="O156" s="61"/>
      <c r="P156" s="60">
        <f t="shared" si="250"/>
        <v>0</v>
      </c>
      <c r="Q156" s="61">
        <f t="shared" si="250"/>
        <v>0</v>
      </c>
      <c r="R156" s="60"/>
      <c r="S156" s="61"/>
      <c r="T156" s="125"/>
      <c r="U156" s="60"/>
      <c r="V156" s="61">
        <f t="shared" si="251"/>
        <v>0</v>
      </c>
      <c r="W156" s="60">
        <f t="shared" si="252"/>
        <v>0</v>
      </c>
      <c r="X156" s="61">
        <f t="shared" si="253"/>
        <v>0</v>
      </c>
      <c r="Y156" s="60"/>
      <c r="Z156" s="61"/>
      <c r="AA156" s="125"/>
      <c r="AB156" s="60"/>
      <c r="AC156" s="61">
        <f t="shared" si="254"/>
        <v>0</v>
      </c>
      <c r="AD156" s="60">
        <f t="shared" si="255"/>
        <v>0</v>
      </c>
      <c r="AE156" s="61">
        <f t="shared" si="256"/>
        <v>0</v>
      </c>
      <c r="AF156" s="82"/>
    </row>
    <row r="157" spans="1:32" s="1" customFormat="1">
      <c r="A157" s="35"/>
      <c r="B157" s="17" t="s">
        <v>65</v>
      </c>
      <c r="C157" s="82"/>
      <c r="D157" s="61"/>
      <c r="E157" s="82"/>
      <c r="F157" s="61"/>
      <c r="G157" s="101"/>
      <c r="H157" s="82"/>
      <c r="I157" s="61">
        <f t="shared" si="257"/>
        <v>0</v>
      </c>
      <c r="J157" s="60">
        <f t="shared" si="249"/>
        <v>0</v>
      </c>
      <c r="K157" s="61">
        <f t="shared" si="249"/>
        <v>0</v>
      </c>
      <c r="L157" s="60"/>
      <c r="M157" s="61"/>
      <c r="N157" s="61"/>
      <c r="O157" s="61"/>
      <c r="P157" s="60">
        <f t="shared" si="250"/>
        <v>0</v>
      </c>
      <c r="Q157" s="61">
        <f t="shared" si="250"/>
        <v>0</v>
      </c>
      <c r="R157" s="60"/>
      <c r="S157" s="61"/>
      <c r="T157" s="125"/>
      <c r="U157" s="60"/>
      <c r="V157" s="61">
        <f t="shared" si="251"/>
        <v>0</v>
      </c>
      <c r="W157" s="60">
        <f t="shared" si="252"/>
        <v>0</v>
      </c>
      <c r="X157" s="61">
        <f t="shared" si="253"/>
        <v>0</v>
      </c>
      <c r="Y157" s="60"/>
      <c r="Z157" s="61"/>
      <c r="AA157" s="125"/>
      <c r="AB157" s="60"/>
      <c r="AC157" s="61">
        <f t="shared" si="254"/>
        <v>0</v>
      </c>
      <c r="AD157" s="60">
        <f t="shared" si="255"/>
        <v>0</v>
      </c>
      <c r="AE157" s="61">
        <f t="shared" si="256"/>
        <v>0</v>
      </c>
      <c r="AF157" s="82"/>
    </row>
    <row r="158" spans="1:32" s="1" customFormat="1" ht="18.75" customHeight="1">
      <c r="A158" s="35"/>
      <c r="B158" s="17" t="s">
        <v>66</v>
      </c>
      <c r="C158" s="82"/>
      <c r="D158" s="61"/>
      <c r="E158" s="82"/>
      <c r="F158" s="61"/>
      <c r="G158" s="101"/>
      <c r="H158" s="82"/>
      <c r="I158" s="61">
        <f t="shared" si="257"/>
        <v>0</v>
      </c>
      <c r="J158" s="60">
        <f t="shared" si="249"/>
        <v>0</v>
      </c>
      <c r="K158" s="61">
        <f t="shared" si="249"/>
        <v>0</v>
      </c>
      <c r="L158" s="60"/>
      <c r="M158" s="61"/>
      <c r="N158" s="61"/>
      <c r="O158" s="61"/>
      <c r="P158" s="60">
        <f t="shared" si="250"/>
        <v>0</v>
      </c>
      <c r="Q158" s="61">
        <f t="shared" si="250"/>
        <v>0</v>
      </c>
      <c r="R158" s="60"/>
      <c r="S158" s="61"/>
      <c r="T158" s="125"/>
      <c r="U158" s="60"/>
      <c r="V158" s="61">
        <f t="shared" si="251"/>
        <v>0</v>
      </c>
      <c r="W158" s="60">
        <f t="shared" si="252"/>
        <v>0</v>
      </c>
      <c r="X158" s="61">
        <f t="shared" si="253"/>
        <v>0</v>
      </c>
      <c r="Y158" s="60"/>
      <c r="Z158" s="61"/>
      <c r="AA158" s="125"/>
      <c r="AB158" s="60"/>
      <c r="AC158" s="61">
        <f t="shared" si="254"/>
        <v>0</v>
      </c>
      <c r="AD158" s="60">
        <f t="shared" si="255"/>
        <v>0</v>
      </c>
      <c r="AE158" s="61">
        <f t="shared" si="256"/>
        <v>0</v>
      </c>
      <c r="AF158" s="82"/>
    </row>
    <row r="159" spans="1:32" s="1" customFormat="1" ht="18.75" customHeight="1">
      <c r="A159" s="35"/>
      <c r="B159" s="17" t="s">
        <v>67</v>
      </c>
      <c r="C159" s="82"/>
      <c r="D159" s="61"/>
      <c r="E159" s="82"/>
      <c r="F159" s="61"/>
      <c r="G159" s="101"/>
      <c r="H159" s="82"/>
      <c r="I159" s="61">
        <f t="shared" si="257"/>
        <v>0</v>
      </c>
      <c r="J159" s="60">
        <f t="shared" si="249"/>
        <v>0</v>
      </c>
      <c r="K159" s="61">
        <f t="shared" si="249"/>
        <v>0</v>
      </c>
      <c r="L159" s="60"/>
      <c r="M159" s="61"/>
      <c r="N159" s="61"/>
      <c r="O159" s="61"/>
      <c r="P159" s="60">
        <f t="shared" si="250"/>
        <v>0</v>
      </c>
      <c r="Q159" s="61">
        <f t="shared" si="250"/>
        <v>0</v>
      </c>
      <c r="R159" s="60"/>
      <c r="S159" s="61"/>
      <c r="T159" s="125"/>
      <c r="U159" s="60"/>
      <c r="V159" s="61">
        <f t="shared" si="251"/>
        <v>0</v>
      </c>
      <c r="W159" s="60">
        <f t="shared" si="252"/>
        <v>0</v>
      </c>
      <c r="X159" s="61">
        <f t="shared" si="253"/>
        <v>0</v>
      </c>
      <c r="Y159" s="60"/>
      <c r="Z159" s="61"/>
      <c r="AA159" s="125"/>
      <c r="AB159" s="60"/>
      <c r="AC159" s="61">
        <f t="shared" si="254"/>
        <v>0</v>
      </c>
      <c r="AD159" s="60">
        <f t="shared" si="255"/>
        <v>0</v>
      </c>
      <c r="AE159" s="61">
        <f t="shared" si="256"/>
        <v>0</v>
      </c>
      <c r="AF159" s="82"/>
    </row>
    <row r="160" spans="1:32" s="1" customFormat="1" ht="18.75" customHeight="1">
      <c r="A160" s="35">
        <v>10.06</v>
      </c>
      <c r="B160" s="17" t="s">
        <v>292</v>
      </c>
      <c r="C160" s="82"/>
      <c r="D160" s="61"/>
      <c r="E160" s="82"/>
      <c r="F160" s="61"/>
      <c r="G160" s="101"/>
      <c r="H160" s="82"/>
      <c r="I160" s="61">
        <f t="shared" si="257"/>
        <v>0</v>
      </c>
      <c r="J160" s="60">
        <f t="shared" si="249"/>
        <v>0</v>
      </c>
      <c r="K160" s="61">
        <f t="shared" si="249"/>
        <v>0</v>
      </c>
      <c r="L160" s="60"/>
      <c r="M160" s="61"/>
      <c r="N160" s="61"/>
      <c r="O160" s="61"/>
      <c r="P160" s="60">
        <f t="shared" si="250"/>
        <v>0</v>
      </c>
      <c r="Q160" s="61">
        <f t="shared" si="250"/>
        <v>0</v>
      </c>
      <c r="R160" s="60"/>
      <c r="S160" s="61"/>
      <c r="T160" s="125"/>
      <c r="U160" s="60"/>
      <c r="V160" s="61">
        <f t="shared" si="251"/>
        <v>0</v>
      </c>
      <c r="W160" s="60">
        <f t="shared" si="252"/>
        <v>0</v>
      </c>
      <c r="X160" s="61">
        <f t="shared" si="253"/>
        <v>0</v>
      </c>
      <c r="Y160" s="60"/>
      <c r="Z160" s="61"/>
      <c r="AA160" s="125"/>
      <c r="AB160" s="60"/>
      <c r="AC160" s="61">
        <f t="shared" si="254"/>
        <v>0</v>
      </c>
      <c r="AD160" s="60">
        <f t="shared" si="255"/>
        <v>0</v>
      </c>
      <c r="AE160" s="61">
        <f t="shared" si="256"/>
        <v>0</v>
      </c>
      <c r="AF160" s="82"/>
    </row>
    <row r="161" spans="1:32" s="1" customFormat="1" ht="18.75" customHeight="1">
      <c r="A161" s="31">
        <v>10.07</v>
      </c>
      <c r="B161" s="37" t="s">
        <v>69</v>
      </c>
      <c r="C161" s="82"/>
      <c r="D161" s="61"/>
      <c r="E161" s="82"/>
      <c r="F161" s="61"/>
      <c r="G161" s="101"/>
      <c r="H161" s="82"/>
      <c r="I161" s="61">
        <f t="shared" si="257"/>
        <v>0</v>
      </c>
      <c r="J161" s="60">
        <f t="shared" si="249"/>
        <v>0</v>
      </c>
      <c r="K161" s="61">
        <f t="shared" si="249"/>
        <v>0</v>
      </c>
      <c r="L161" s="60"/>
      <c r="M161" s="61"/>
      <c r="N161" s="61"/>
      <c r="O161" s="61"/>
      <c r="P161" s="60">
        <f t="shared" si="250"/>
        <v>0</v>
      </c>
      <c r="Q161" s="61">
        <f t="shared" si="250"/>
        <v>0</v>
      </c>
      <c r="R161" s="60"/>
      <c r="S161" s="61"/>
      <c r="T161" s="125"/>
      <c r="U161" s="60"/>
      <c r="V161" s="61">
        <f t="shared" si="251"/>
        <v>0</v>
      </c>
      <c r="W161" s="60">
        <f t="shared" si="252"/>
        <v>0</v>
      </c>
      <c r="X161" s="61">
        <f t="shared" si="253"/>
        <v>0</v>
      </c>
      <c r="Y161" s="60"/>
      <c r="Z161" s="61"/>
      <c r="AA161" s="125"/>
      <c r="AB161" s="60"/>
      <c r="AC161" s="61">
        <f t="shared" si="254"/>
        <v>0</v>
      </c>
      <c r="AD161" s="60">
        <f t="shared" si="255"/>
        <v>0</v>
      </c>
      <c r="AE161" s="61">
        <f t="shared" si="256"/>
        <v>0</v>
      </c>
      <c r="AF161" s="82"/>
    </row>
    <row r="162" spans="1:32" s="1" customFormat="1" ht="18.75" customHeight="1">
      <c r="A162" s="31"/>
      <c r="B162" s="37" t="s">
        <v>70</v>
      </c>
      <c r="C162" s="82"/>
      <c r="D162" s="61"/>
      <c r="E162" s="82"/>
      <c r="F162" s="61"/>
      <c r="G162" s="101">
        <v>0.08</v>
      </c>
      <c r="H162" s="82"/>
      <c r="I162" s="61">
        <f t="shared" si="257"/>
        <v>0</v>
      </c>
      <c r="J162" s="60">
        <f t="shared" si="249"/>
        <v>0</v>
      </c>
      <c r="K162" s="61">
        <f t="shared" si="249"/>
        <v>0</v>
      </c>
      <c r="L162" s="60"/>
      <c r="M162" s="61"/>
      <c r="N162" s="61"/>
      <c r="O162" s="61"/>
      <c r="P162" s="60">
        <f t="shared" si="250"/>
        <v>0</v>
      </c>
      <c r="Q162" s="61">
        <f t="shared" si="250"/>
        <v>0</v>
      </c>
      <c r="R162" s="60"/>
      <c r="S162" s="61"/>
      <c r="T162" s="125">
        <v>8.0000000000000002E-3</v>
      </c>
      <c r="U162" s="60"/>
      <c r="V162" s="61">
        <f t="shared" si="251"/>
        <v>0</v>
      </c>
      <c r="W162" s="60">
        <f t="shared" si="252"/>
        <v>0</v>
      </c>
      <c r="X162" s="61">
        <f t="shared" si="253"/>
        <v>0</v>
      </c>
      <c r="Y162" s="60"/>
      <c r="Z162" s="61"/>
      <c r="AA162" s="125">
        <v>8.0000000000000002E-3</v>
      </c>
      <c r="AB162" s="60"/>
      <c r="AC162" s="61">
        <f t="shared" si="254"/>
        <v>0</v>
      </c>
      <c r="AD162" s="60">
        <f t="shared" si="255"/>
        <v>0</v>
      </c>
      <c r="AE162" s="61">
        <f t="shared" si="256"/>
        <v>0</v>
      </c>
      <c r="AF162" s="82"/>
    </row>
    <row r="163" spans="1:32" s="1" customFormat="1" ht="18.75" customHeight="1">
      <c r="A163" s="31"/>
      <c r="B163" s="37" t="s">
        <v>71</v>
      </c>
      <c r="C163" s="82"/>
      <c r="D163" s="61"/>
      <c r="E163" s="82"/>
      <c r="F163" s="61"/>
      <c r="G163" s="101">
        <v>0.08</v>
      </c>
      <c r="H163" s="82"/>
      <c r="I163" s="61">
        <f t="shared" si="257"/>
        <v>0</v>
      </c>
      <c r="J163" s="60">
        <f t="shared" si="249"/>
        <v>0</v>
      </c>
      <c r="K163" s="61">
        <f t="shared" si="249"/>
        <v>0</v>
      </c>
      <c r="L163" s="60"/>
      <c r="M163" s="61"/>
      <c r="N163" s="61"/>
      <c r="O163" s="61"/>
      <c r="P163" s="60">
        <f t="shared" si="250"/>
        <v>0</v>
      </c>
      <c r="Q163" s="61">
        <f t="shared" si="250"/>
        <v>0</v>
      </c>
      <c r="R163" s="60"/>
      <c r="S163" s="61"/>
      <c r="T163" s="125">
        <v>8.0000000000000002E-3</v>
      </c>
      <c r="U163" s="60"/>
      <c r="V163" s="61">
        <f t="shared" si="251"/>
        <v>0</v>
      </c>
      <c r="W163" s="60">
        <f t="shared" si="252"/>
        <v>0</v>
      </c>
      <c r="X163" s="61">
        <f t="shared" si="253"/>
        <v>0</v>
      </c>
      <c r="Y163" s="60"/>
      <c r="Z163" s="61"/>
      <c r="AA163" s="125">
        <v>8.0000000000000002E-3</v>
      </c>
      <c r="AB163" s="60"/>
      <c r="AC163" s="61">
        <f t="shared" si="254"/>
        <v>0</v>
      </c>
      <c r="AD163" s="60">
        <f t="shared" si="255"/>
        <v>0</v>
      </c>
      <c r="AE163" s="61">
        <f t="shared" si="256"/>
        <v>0</v>
      </c>
      <c r="AF163" s="82"/>
    </row>
    <row r="164" spans="1:32" s="1" customFormat="1">
      <c r="A164" s="31"/>
      <c r="B164" s="37" t="s">
        <v>72</v>
      </c>
      <c r="C164" s="82"/>
      <c r="D164" s="61"/>
      <c r="E164" s="82"/>
      <c r="F164" s="61"/>
      <c r="G164" s="101">
        <v>0.08</v>
      </c>
      <c r="H164" s="82"/>
      <c r="I164" s="61">
        <f t="shared" si="257"/>
        <v>0</v>
      </c>
      <c r="J164" s="60">
        <f t="shared" si="249"/>
        <v>0</v>
      </c>
      <c r="K164" s="61">
        <f t="shared" si="249"/>
        <v>0</v>
      </c>
      <c r="L164" s="60"/>
      <c r="M164" s="61"/>
      <c r="N164" s="61"/>
      <c r="O164" s="61"/>
      <c r="P164" s="60">
        <f t="shared" si="250"/>
        <v>0</v>
      </c>
      <c r="Q164" s="61">
        <f t="shared" si="250"/>
        <v>0</v>
      </c>
      <c r="R164" s="60"/>
      <c r="S164" s="61"/>
      <c r="T164" s="125">
        <v>8.0000000000000002E-3</v>
      </c>
      <c r="U164" s="60"/>
      <c r="V164" s="61">
        <f t="shared" si="251"/>
        <v>0</v>
      </c>
      <c r="W164" s="60">
        <f t="shared" si="252"/>
        <v>0</v>
      </c>
      <c r="X164" s="61">
        <f t="shared" si="253"/>
        <v>0</v>
      </c>
      <c r="Y164" s="60"/>
      <c r="Z164" s="61"/>
      <c r="AA164" s="125">
        <v>8.0000000000000002E-3</v>
      </c>
      <c r="AB164" s="60"/>
      <c r="AC164" s="61">
        <f t="shared" si="254"/>
        <v>0</v>
      </c>
      <c r="AD164" s="60">
        <f t="shared" si="255"/>
        <v>0</v>
      </c>
      <c r="AE164" s="61">
        <f t="shared" si="256"/>
        <v>0</v>
      </c>
      <c r="AF164" s="82"/>
    </row>
    <row r="165" spans="1:32" s="144" customFormat="1">
      <c r="A165" s="266"/>
      <c r="B165" s="268" t="s">
        <v>35</v>
      </c>
      <c r="C165" s="210">
        <f t="shared" ref="C165:F165" si="258">SUM(C148:C164)</f>
        <v>0</v>
      </c>
      <c r="D165" s="211">
        <f t="shared" si="258"/>
        <v>0</v>
      </c>
      <c r="E165" s="210">
        <f t="shared" si="258"/>
        <v>0</v>
      </c>
      <c r="F165" s="211">
        <f t="shared" si="258"/>
        <v>0</v>
      </c>
      <c r="G165" s="212"/>
      <c r="H165" s="210">
        <f>SUM(H148:H164)</f>
        <v>0</v>
      </c>
      <c r="I165" s="211">
        <f>SUM(I148:I164)</f>
        <v>0</v>
      </c>
      <c r="J165" s="210">
        <f t="shared" ref="J165:K165" si="259">SUM(J148:J164)</f>
        <v>0</v>
      </c>
      <c r="K165" s="211">
        <f t="shared" si="259"/>
        <v>0</v>
      </c>
      <c r="L165" s="210">
        <f>SUM(L148:L164)</f>
        <v>0</v>
      </c>
      <c r="M165" s="211">
        <f>SUM(M148:M164)</f>
        <v>0</v>
      </c>
      <c r="N165" s="213" t="e">
        <f t="shared" ref="N165:O166" si="260">L165/J165%</f>
        <v>#DIV/0!</v>
      </c>
      <c r="O165" s="213" t="e">
        <f t="shared" si="260"/>
        <v>#DIV/0!</v>
      </c>
      <c r="P165" s="210">
        <f t="shared" ref="P165:S165" si="261">SUM(P148:P164)</f>
        <v>0</v>
      </c>
      <c r="Q165" s="211">
        <f t="shared" si="261"/>
        <v>0</v>
      </c>
      <c r="R165" s="210">
        <f t="shared" si="261"/>
        <v>0</v>
      </c>
      <c r="S165" s="211">
        <f t="shared" si="261"/>
        <v>0</v>
      </c>
      <c r="T165" s="214"/>
      <c r="U165" s="210">
        <f t="shared" ref="U165:W165" si="262">SUM(U148:U164)</f>
        <v>0</v>
      </c>
      <c r="V165" s="211">
        <f>SUM(V148:V164)</f>
        <v>0</v>
      </c>
      <c r="W165" s="210">
        <f t="shared" si="262"/>
        <v>0</v>
      </c>
      <c r="X165" s="211">
        <f>SUM(X148:X164)</f>
        <v>0</v>
      </c>
      <c r="Y165" s="210">
        <f t="shared" ref="Y165:Z165" si="263">SUM(Y148:Y164)</f>
        <v>0</v>
      </c>
      <c r="Z165" s="211">
        <f t="shared" si="263"/>
        <v>0</v>
      </c>
      <c r="AA165" s="214"/>
      <c r="AB165" s="210">
        <f t="shared" ref="AB165" si="264">SUM(AB148:AB164)</f>
        <v>0</v>
      </c>
      <c r="AC165" s="211">
        <f>SUM(AC148:AC164)</f>
        <v>0</v>
      </c>
      <c r="AD165" s="210">
        <f t="shared" ref="AD165" si="265">SUM(AD148:AD164)</f>
        <v>0</v>
      </c>
      <c r="AE165" s="211">
        <f>SUM(AE148:AE164)</f>
        <v>0</v>
      </c>
      <c r="AF165" s="215"/>
    </row>
    <row r="166" spans="1:32" s="144" customFormat="1">
      <c r="A166" s="266"/>
      <c r="B166" s="268" t="s">
        <v>29</v>
      </c>
      <c r="C166" s="210">
        <f t="shared" ref="C166:F166" si="266">C165</f>
        <v>0</v>
      </c>
      <c r="D166" s="211">
        <f t="shared" si="266"/>
        <v>0</v>
      </c>
      <c r="E166" s="210">
        <f t="shared" si="266"/>
        <v>0</v>
      </c>
      <c r="F166" s="211">
        <f t="shared" si="266"/>
        <v>0</v>
      </c>
      <c r="G166" s="212"/>
      <c r="H166" s="210">
        <f>H165</f>
        <v>0</v>
      </c>
      <c r="I166" s="211">
        <f>I165</f>
        <v>0</v>
      </c>
      <c r="J166" s="210">
        <f t="shared" ref="J166:K166" si="267">J165</f>
        <v>0</v>
      </c>
      <c r="K166" s="211">
        <f t="shared" si="267"/>
        <v>0</v>
      </c>
      <c r="L166" s="210">
        <f>L165</f>
        <v>0</v>
      </c>
      <c r="M166" s="211">
        <f>M165</f>
        <v>0</v>
      </c>
      <c r="N166" s="213" t="e">
        <f t="shared" si="260"/>
        <v>#DIV/0!</v>
      </c>
      <c r="O166" s="213" t="e">
        <f t="shared" si="260"/>
        <v>#DIV/0!</v>
      </c>
      <c r="P166" s="210">
        <f t="shared" ref="P166:S166" si="268">P165</f>
        <v>0</v>
      </c>
      <c r="Q166" s="211">
        <f t="shared" si="268"/>
        <v>0</v>
      </c>
      <c r="R166" s="210">
        <f t="shared" si="268"/>
        <v>0</v>
      </c>
      <c r="S166" s="211">
        <f t="shared" si="268"/>
        <v>0</v>
      </c>
      <c r="T166" s="214"/>
      <c r="U166" s="210">
        <f t="shared" ref="U166:W166" si="269">U165</f>
        <v>0</v>
      </c>
      <c r="V166" s="211">
        <f>V165</f>
        <v>0</v>
      </c>
      <c r="W166" s="210">
        <f t="shared" si="269"/>
        <v>0</v>
      </c>
      <c r="X166" s="211">
        <f>X165</f>
        <v>0</v>
      </c>
      <c r="Y166" s="210">
        <f t="shared" ref="Y166:Z166" si="270">Y165</f>
        <v>0</v>
      </c>
      <c r="Z166" s="211">
        <f t="shared" si="270"/>
        <v>0</v>
      </c>
      <c r="AA166" s="214"/>
      <c r="AB166" s="210">
        <f t="shared" ref="AB166" si="271">AB165</f>
        <v>0</v>
      </c>
      <c r="AC166" s="211">
        <f>AC165</f>
        <v>0</v>
      </c>
      <c r="AD166" s="210">
        <f t="shared" ref="AD166" si="272">AD165</f>
        <v>0</v>
      </c>
      <c r="AE166" s="211">
        <f>AE165</f>
        <v>0</v>
      </c>
      <c r="AF166" s="215"/>
    </row>
    <row r="167" spans="1:32" s="4" customFormat="1" ht="31.5">
      <c r="A167" s="365"/>
      <c r="B167" s="9" t="s">
        <v>293</v>
      </c>
      <c r="C167" s="12"/>
      <c r="D167" s="63"/>
      <c r="E167" s="12"/>
      <c r="F167" s="63"/>
      <c r="G167" s="102"/>
      <c r="H167" s="12"/>
      <c r="I167" s="63"/>
      <c r="J167" s="62"/>
      <c r="K167" s="63"/>
      <c r="L167" s="62"/>
      <c r="M167" s="63"/>
      <c r="N167" s="63"/>
      <c r="O167" s="63"/>
      <c r="P167" s="62"/>
      <c r="Q167" s="63"/>
      <c r="R167" s="62"/>
      <c r="S167" s="63"/>
      <c r="T167" s="126"/>
      <c r="U167" s="62"/>
      <c r="V167" s="63"/>
      <c r="W167" s="62"/>
      <c r="X167" s="63"/>
      <c r="Y167" s="62"/>
      <c r="Z167" s="63"/>
      <c r="AA167" s="126"/>
      <c r="AB167" s="62"/>
      <c r="AC167" s="63"/>
      <c r="AD167" s="62"/>
      <c r="AE167" s="63"/>
      <c r="AF167" s="12"/>
    </row>
    <row r="168" spans="1:32" s="4" customFormat="1">
      <c r="A168" s="365"/>
      <c r="B168" s="9" t="s">
        <v>288</v>
      </c>
      <c r="C168" s="12"/>
      <c r="D168" s="63"/>
      <c r="E168" s="12"/>
      <c r="F168" s="63"/>
      <c r="G168" s="102"/>
      <c r="H168" s="12"/>
      <c r="I168" s="63">
        <f t="shared" ref="I168" si="273">H168*G168</f>
        <v>0</v>
      </c>
      <c r="J168" s="62"/>
      <c r="K168" s="63"/>
      <c r="L168" s="62"/>
      <c r="M168" s="63"/>
      <c r="N168" s="63"/>
      <c r="O168" s="63"/>
      <c r="P168" s="62"/>
      <c r="Q168" s="63"/>
      <c r="R168" s="62"/>
      <c r="S168" s="63"/>
      <c r="T168" s="126"/>
      <c r="U168" s="62"/>
      <c r="V168" s="63"/>
      <c r="W168" s="62"/>
      <c r="X168" s="63"/>
      <c r="Y168" s="62"/>
      <c r="Z168" s="63"/>
      <c r="AA168" s="126"/>
      <c r="AB168" s="62"/>
      <c r="AC168" s="63"/>
      <c r="AD168" s="62"/>
      <c r="AE168" s="63"/>
      <c r="AF168" s="12"/>
    </row>
    <row r="169" spans="1:32" s="1" customFormat="1" ht="38.25" customHeight="1">
      <c r="A169" s="31">
        <v>10.08</v>
      </c>
      <c r="B169" s="2" t="s">
        <v>294</v>
      </c>
      <c r="C169" s="82"/>
      <c r="D169" s="61"/>
      <c r="E169" s="82"/>
      <c r="F169" s="61"/>
      <c r="G169" s="101">
        <v>0.5</v>
      </c>
      <c r="H169" s="82">
        <v>440</v>
      </c>
      <c r="I169" s="61">
        <f t="shared" ref="I169" si="274">H169*G169*12</f>
        <v>2640</v>
      </c>
      <c r="J169" s="60">
        <f t="shared" ref="J169:K185" si="275">H169+E169+C169</f>
        <v>440</v>
      </c>
      <c r="K169" s="61">
        <f t="shared" si="275"/>
        <v>2640</v>
      </c>
      <c r="L169" s="60"/>
      <c r="M169" s="61">
        <v>877.29</v>
      </c>
      <c r="N169" s="61">
        <f t="shared" ref="N169:O188" si="276">L169/J169%</f>
        <v>0</v>
      </c>
      <c r="O169" s="61">
        <f t="shared" si="276"/>
        <v>33.230681818181822</v>
      </c>
      <c r="P169" s="60">
        <f t="shared" ref="P169:Q171" si="277">J169-L169</f>
        <v>440</v>
      </c>
      <c r="Q169" s="61">
        <f t="shared" si="277"/>
        <v>1762.71</v>
      </c>
      <c r="R169" s="60"/>
      <c r="S169" s="61"/>
      <c r="T169" s="125">
        <v>0.65</v>
      </c>
      <c r="U169" s="60">
        <v>440</v>
      </c>
      <c r="V169" s="61">
        <f t="shared" ref="V169:V185" si="278">U169*T169*12</f>
        <v>3432</v>
      </c>
      <c r="W169" s="60">
        <f t="shared" ref="W169:W185" si="279">U169+R169</f>
        <v>440</v>
      </c>
      <c r="X169" s="61">
        <f t="shared" ref="X169:X185" si="280">V169+S169</f>
        <v>3432</v>
      </c>
      <c r="Y169" s="60"/>
      <c r="Z169" s="61"/>
      <c r="AA169" s="125">
        <v>0.65</v>
      </c>
      <c r="AB169" s="60">
        <v>440</v>
      </c>
      <c r="AC169" s="61">
        <f t="shared" ref="AC169:AC185" si="281">AB169*AA169*12</f>
        <v>3432</v>
      </c>
      <c r="AD169" s="60">
        <f t="shared" ref="AD169:AD185" si="282">AB169+Y169</f>
        <v>440</v>
      </c>
      <c r="AE169" s="61">
        <f t="shared" ref="AE169:AE185" si="283">AC169+Z169</f>
        <v>3432</v>
      </c>
      <c r="AF169" s="82"/>
    </row>
    <row r="170" spans="1:32" s="1" customFormat="1" ht="39.75" customHeight="1">
      <c r="A170" s="31">
        <v>10.09</v>
      </c>
      <c r="B170" s="2" t="s">
        <v>295</v>
      </c>
      <c r="C170" s="82"/>
      <c r="D170" s="61"/>
      <c r="E170" s="82"/>
      <c r="F170" s="61"/>
      <c r="G170" s="101">
        <v>0.13</v>
      </c>
      <c r="H170" s="82">
        <v>8</v>
      </c>
      <c r="I170" s="61">
        <f>H170*G170*12</f>
        <v>12.48</v>
      </c>
      <c r="J170" s="60">
        <f t="shared" si="275"/>
        <v>8</v>
      </c>
      <c r="K170" s="61">
        <f t="shared" si="275"/>
        <v>12.48</v>
      </c>
      <c r="L170" s="60"/>
      <c r="M170" s="61">
        <v>12.48</v>
      </c>
      <c r="N170" s="61">
        <f t="shared" si="276"/>
        <v>0</v>
      </c>
      <c r="O170" s="61">
        <f t="shared" si="276"/>
        <v>100</v>
      </c>
      <c r="P170" s="60">
        <f t="shared" si="277"/>
        <v>8</v>
      </c>
      <c r="Q170" s="61">
        <f t="shared" si="277"/>
        <v>0</v>
      </c>
      <c r="R170" s="60"/>
      <c r="S170" s="61"/>
      <c r="T170" s="125">
        <v>0.15</v>
      </c>
      <c r="U170" s="60">
        <v>8</v>
      </c>
      <c r="V170" s="61">
        <f t="shared" si="278"/>
        <v>14.399999999999999</v>
      </c>
      <c r="W170" s="60">
        <f t="shared" si="279"/>
        <v>8</v>
      </c>
      <c r="X170" s="61">
        <f t="shared" si="280"/>
        <v>14.399999999999999</v>
      </c>
      <c r="Y170" s="60"/>
      <c r="Z170" s="61"/>
      <c r="AA170" s="125">
        <v>0.15</v>
      </c>
      <c r="AB170" s="60">
        <v>8</v>
      </c>
      <c r="AC170" s="61">
        <f t="shared" si="281"/>
        <v>14.399999999999999</v>
      </c>
      <c r="AD170" s="60">
        <f t="shared" si="282"/>
        <v>8</v>
      </c>
      <c r="AE170" s="61">
        <f t="shared" si="283"/>
        <v>14.399999999999999</v>
      </c>
      <c r="AF170" s="82"/>
    </row>
    <row r="171" spans="1:32" s="1" customFormat="1">
      <c r="A171" s="31">
        <v>10.1</v>
      </c>
      <c r="B171" s="16" t="s">
        <v>154</v>
      </c>
      <c r="C171" s="82"/>
      <c r="D171" s="61"/>
      <c r="E171" s="82"/>
      <c r="F171" s="61"/>
      <c r="G171" s="101"/>
      <c r="H171" s="82"/>
      <c r="I171" s="61">
        <f t="shared" ref="I171:I173" si="284">H171*G171*12</f>
        <v>0</v>
      </c>
      <c r="J171" s="60">
        <f t="shared" si="275"/>
        <v>0</v>
      </c>
      <c r="K171" s="61">
        <f t="shared" si="275"/>
        <v>0</v>
      </c>
      <c r="L171" s="60"/>
      <c r="M171" s="61">
        <v>0</v>
      </c>
      <c r="N171" s="61"/>
      <c r="O171" s="61"/>
      <c r="P171" s="60">
        <f t="shared" si="277"/>
        <v>0</v>
      </c>
      <c r="Q171" s="61">
        <f t="shared" si="277"/>
        <v>0</v>
      </c>
      <c r="R171" s="60"/>
      <c r="S171" s="61"/>
      <c r="T171" s="125"/>
      <c r="U171" s="60"/>
      <c r="V171" s="61">
        <f t="shared" si="278"/>
        <v>0</v>
      </c>
      <c r="W171" s="60">
        <f t="shared" si="279"/>
        <v>0</v>
      </c>
      <c r="X171" s="61">
        <f t="shared" si="280"/>
        <v>0</v>
      </c>
      <c r="Y171" s="60"/>
      <c r="Z171" s="61"/>
      <c r="AA171" s="125"/>
      <c r="AB171" s="60"/>
      <c r="AC171" s="61">
        <f t="shared" si="281"/>
        <v>0</v>
      </c>
      <c r="AD171" s="60">
        <f t="shared" si="282"/>
        <v>0</v>
      </c>
      <c r="AE171" s="61">
        <f t="shared" si="283"/>
        <v>0</v>
      </c>
      <c r="AF171" s="82"/>
    </row>
    <row r="172" spans="1:32" s="1" customFormat="1">
      <c r="A172" s="31"/>
      <c r="B172" s="2" t="s">
        <v>296</v>
      </c>
      <c r="C172" s="82"/>
      <c r="D172" s="61"/>
      <c r="E172" s="82"/>
      <c r="F172" s="61"/>
      <c r="G172" s="101"/>
      <c r="H172" s="82"/>
      <c r="I172" s="61">
        <f t="shared" si="284"/>
        <v>0</v>
      </c>
      <c r="J172" s="60">
        <f t="shared" si="275"/>
        <v>0</v>
      </c>
      <c r="K172" s="61">
        <f t="shared" si="275"/>
        <v>0</v>
      </c>
      <c r="L172" s="60"/>
      <c r="M172" s="61">
        <v>0</v>
      </c>
      <c r="N172" s="61"/>
      <c r="O172" s="61"/>
      <c r="P172" s="60"/>
      <c r="Q172" s="61"/>
      <c r="R172" s="60"/>
      <c r="S172" s="61"/>
      <c r="T172" s="125"/>
      <c r="U172" s="60"/>
      <c r="V172" s="61">
        <f t="shared" si="278"/>
        <v>0</v>
      </c>
      <c r="W172" s="60">
        <f t="shared" si="279"/>
        <v>0</v>
      </c>
      <c r="X172" s="61">
        <f t="shared" si="280"/>
        <v>0</v>
      </c>
      <c r="Y172" s="60"/>
      <c r="Z172" s="61"/>
      <c r="AA172" s="125"/>
      <c r="AB172" s="60"/>
      <c r="AC172" s="61">
        <f t="shared" si="281"/>
        <v>0</v>
      </c>
      <c r="AD172" s="60">
        <f t="shared" si="282"/>
        <v>0</v>
      </c>
      <c r="AE172" s="61">
        <f t="shared" si="283"/>
        <v>0</v>
      </c>
      <c r="AF172" s="82"/>
    </row>
    <row r="173" spans="1:32" s="1" customFormat="1" ht="31.5">
      <c r="A173" s="31">
        <v>10.11</v>
      </c>
      <c r="B173" s="16" t="s">
        <v>297</v>
      </c>
      <c r="C173" s="82"/>
      <c r="D173" s="61"/>
      <c r="E173" s="82"/>
      <c r="F173" s="61"/>
      <c r="G173" s="101"/>
      <c r="H173" s="82"/>
      <c r="I173" s="61">
        <f t="shared" si="284"/>
        <v>0</v>
      </c>
      <c r="J173" s="60">
        <f t="shared" si="275"/>
        <v>0</v>
      </c>
      <c r="K173" s="61">
        <f t="shared" si="275"/>
        <v>0</v>
      </c>
      <c r="L173" s="60"/>
      <c r="M173" s="61">
        <v>0</v>
      </c>
      <c r="N173" s="61"/>
      <c r="O173" s="61"/>
      <c r="P173" s="60">
        <f t="shared" ref="P173:Q185" si="285">J173-L173</f>
        <v>0</v>
      </c>
      <c r="Q173" s="61">
        <f t="shared" si="285"/>
        <v>0</v>
      </c>
      <c r="R173" s="60"/>
      <c r="S173" s="61"/>
      <c r="T173" s="125"/>
      <c r="U173" s="60"/>
      <c r="V173" s="61">
        <f t="shared" si="278"/>
        <v>0</v>
      </c>
      <c r="W173" s="60">
        <f t="shared" si="279"/>
        <v>0</v>
      </c>
      <c r="X173" s="61">
        <f t="shared" si="280"/>
        <v>0</v>
      </c>
      <c r="Y173" s="60"/>
      <c r="Z173" s="61"/>
      <c r="AA173" s="125"/>
      <c r="AB173" s="60"/>
      <c r="AC173" s="61">
        <f t="shared" si="281"/>
        <v>0</v>
      </c>
      <c r="AD173" s="60">
        <f t="shared" si="282"/>
        <v>0</v>
      </c>
      <c r="AE173" s="61">
        <f t="shared" si="283"/>
        <v>0</v>
      </c>
      <c r="AF173" s="82"/>
    </row>
    <row r="174" spans="1:32" s="1" customFormat="1">
      <c r="A174" s="35"/>
      <c r="B174" s="17" t="s">
        <v>65</v>
      </c>
      <c r="C174" s="82"/>
      <c r="D174" s="61"/>
      <c r="E174" s="82"/>
      <c r="F174" s="61"/>
      <c r="G174" s="101">
        <v>0.56999999999999995</v>
      </c>
      <c r="H174" s="82">
        <v>102</v>
      </c>
      <c r="I174" s="61">
        <f>H174*G174*12</f>
        <v>697.68</v>
      </c>
      <c r="J174" s="60">
        <f t="shared" si="275"/>
        <v>102</v>
      </c>
      <c r="K174" s="61">
        <f t="shared" si="275"/>
        <v>697.68</v>
      </c>
      <c r="L174" s="60"/>
      <c r="M174" s="61">
        <v>577.32000000000005</v>
      </c>
      <c r="N174" s="61">
        <f t="shared" si="276"/>
        <v>0</v>
      </c>
      <c r="O174" s="61">
        <f t="shared" si="276"/>
        <v>82.748538011695913</v>
      </c>
      <c r="P174" s="60">
        <f t="shared" si="285"/>
        <v>102</v>
      </c>
      <c r="Q174" s="61">
        <f t="shared" si="285"/>
        <v>120.3599999999999</v>
      </c>
      <c r="R174" s="60"/>
      <c r="S174" s="61"/>
      <c r="T174" s="125">
        <v>0.75</v>
      </c>
      <c r="U174" s="60">
        <v>89</v>
      </c>
      <c r="V174" s="61">
        <f t="shared" si="278"/>
        <v>801</v>
      </c>
      <c r="W174" s="60">
        <f t="shared" si="279"/>
        <v>89</v>
      </c>
      <c r="X174" s="61">
        <f t="shared" si="280"/>
        <v>801</v>
      </c>
      <c r="Y174" s="60"/>
      <c r="Z174" s="61"/>
      <c r="AA174" s="125">
        <v>0.75</v>
      </c>
      <c r="AB174" s="60">
        <v>89</v>
      </c>
      <c r="AC174" s="61">
        <f t="shared" si="281"/>
        <v>801</v>
      </c>
      <c r="AD174" s="60">
        <f t="shared" si="282"/>
        <v>89</v>
      </c>
      <c r="AE174" s="61">
        <f t="shared" si="283"/>
        <v>801</v>
      </c>
      <c r="AF174" s="82"/>
    </row>
    <row r="175" spans="1:32" s="1" customFormat="1">
      <c r="A175" s="35"/>
      <c r="B175" s="17" t="s">
        <v>66</v>
      </c>
      <c r="C175" s="82"/>
      <c r="D175" s="61"/>
      <c r="E175" s="82"/>
      <c r="F175" s="61"/>
      <c r="G175" s="101">
        <v>0.56999999999999995</v>
      </c>
      <c r="H175" s="82">
        <v>95</v>
      </c>
      <c r="I175" s="61">
        <f>H175*G175*12</f>
        <v>649.79999999999995</v>
      </c>
      <c r="J175" s="60">
        <f t="shared" si="275"/>
        <v>95</v>
      </c>
      <c r="K175" s="61">
        <f t="shared" si="275"/>
        <v>649.79999999999995</v>
      </c>
      <c r="L175" s="60"/>
      <c r="M175" s="61">
        <v>537.20000000000005</v>
      </c>
      <c r="N175" s="61">
        <f t="shared" si="276"/>
        <v>0</v>
      </c>
      <c r="O175" s="61">
        <f t="shared" si="276"/>
        <v>82.671591258848892</v>
      </c>
      <c r="P175" s="60">
        <f t="shared" si="285"/>
        <v>95</v>
      </c>
      <c r="Q175" s="61">
        <f t="shared" si="285"/>
        <v>112.59999999999991</v>
      </c>
      <c r="R175" s="60"/>
      <c r="S175" s="61"/>
      <c r="T175" s="125">
        <v>0.75</v>
      </c>
      <c r="U175" s="60">
        <v>98</v>
      </c>
      <c r="V175" s="61">
        <f t="shared" si="278"/>
        <v>882</v>
      </c>
      <c r="W175" s="60">
        <f t="shared" si="279"/>
        <v>98</v>
      </c>
      <c r="X175" s="61">
        <f t="shared" si="280"/>
        <v>882</v>
      </c>
      <c r="Y175" s="60"/>
      <c r="Z175" s="61"/>
      <c r="AA175" s="125">
        <v>0.75</v>
      </c>
      <c r="AB175" s="60">
        <v>98</v>
      </c>
      <c r="AC175" s="61">
        <f t="shared" si="281"/>
        <v>882</v>
      </c>
      <c r="AD175" s="60">
        <f t="shared" si="282"/>
        <v>98</v>
      </c>
      <c r="AE175" s="61">
        <f t="shared" si="283"/>
        <v>882</v>
      </c>
      <c r="AF175" s="82"/>
    </row>
    <row r="176" spans="1:32" s="1" customFormat="1">
      <c r="A176" s="35"/>
      <c r="B176" s="17" t="s">
        <v>67</v>
      </c>
      <c r="C176" s="82"/>
      <c r="D176" s="61"/>
      <c r="E176" s="82"/>
      <c r="F176" s="61"/>
      <c r="G176" s="101">
        <v>0.56999999999999995</v>
      </c>
      <c r="H176" s="82">
        <v>71</v>
      </c>
      <c r="I176" s="61">
        <f>H176*G176*12</f>
        <v>485.64</v>
      </c>
      <c r="J176" s="60">
        <f t="shared" si="275"/>
        <v>71</v>
      </c>
      <c r="K176" s="61">
        <f t="shared" si="275"/>
        <v>485.64</v>
      </c>
      <c r="L176" s="60"/>
      <c r="M176" s="61">
        <v>436.31</v>
      </c>
      <c r="N176" s="61">
        <f t="shared" si="276"/>
        <v>0</v>
      </c>
      <c r="O176" s="61">
        <f t="shared" si="276"/>
        <v>89.842269994234414</v>
      </c>
      <c r="P176" s="60">
        <f t="shared" si="285"/>
        <v>71</v>
      </c>
      <c r="Q176" s="61">
        <f t="shared" si="285"/>
        <v>49.329999999999984</v>
      </c>
      <c r="R176" s="60"/>
      <c r="S176" s="61"/>
      <c r="T176" s="125">
        <v>0.75</v>
      </c>
      <c r="U176" s="60">
        <v>84</v>
      </c>
      <c r="V176" s="61">
        <f t="shared" si="278"/>
        <v>756</v>
      </c>
      <c r="W176" s="60">
        <f t="shared" si="279"/>
        <v>84</v>
      </c>
      <c r="X176" s="61">
        <f t="shared" si="280"/>
        <v>756</v>
      </c>
      <c r="Y176" s="60"/>
      <c r="Z176" s="61"/>
      <c r="AA176" s="125">
        <v>0.75</v>
      </c>
      <c r="AB176" s="60">
        <v>84</v>
      </c>
      <c r="AC176" s="61">
        <f t="shared" si="281"/>
        <v>756</v>
      </c>
      <c r="AD176" s="60">
        <f t="shared" si="282"/>
        <v>84</v>
      </c>
      <c r="AE176" s="61">
        <f t="shared" si="283"/>
        <v>756</v>
      </c>
      <c r="AF176" s="82"/>
    </row>
    <row r="177" spans="1:32" s="1" customFormat="1" ht="31.5">
      <c r="A177" s="35">
        <v>10.119999999999999</v>
      </c>
      <c r="B177" s="16" t="s">
        <v>298</v>
      </c>
      <c r="C177" s="82"/>
      <c r="D177" s="61"/>
      <c r="E177" s="82"/>
      <c r="F177" s="61"/>
      <c r="G177" s="101"/>
      <c r="H177" s="82"/>
      <c r="I177" s="61">
        <f t="shared" ref="I177:I182" si="286">H177*G177*12</f>
        <v>0</v>
      </c>
      <c r="J177" s="60">
        <f t="shared" si="275"/>
        <v>0</v>
      </c>
      <c r="K177" s="61">
        <f t="shared" si="275"/>
        <v>0</v>
      </c>
      <c r="L177" s="60"/>
      <c r="M177" s="61">
        <v>0</v>
      </c>
      <c r="N177" s="61"/>
      <c r="O177" s="61"/>
      <c r="P177" s="60">
        <f t="shared" si="285"/>
        <v>0</v>
      </c>
      <c r="Q177" s="61">
        <f t="shared" si="285"/>
        <v>0</v>
      </c>
      <c r="R177" s="60"/>
      <c r="S177" s="61"/>
      <c r="T177" s="125"/>
      <c r="U177" s="60"/>
      <c r="V177" s="61">
        <f t="shared" si="278"/>
        <v>0</v>
      </c>
      <c r="W177" s="60">
        <f t="shared" si="279"/>
        <v>0</v>
      </c>
      <c r="X177" s="61">
        <f t="shared" si="280"/>
        <v>0</v>
      </c>
      <c r="Y177" s="60"/>
      <c r="Z177" s="61"/>
      <c r="AA177" s="125"/>
      <c r="AB177" s="60"/>
      <c r="AC177" s="61">
        <f t="shared" si="281"/>
        <v>0</v>
      </c>
      <c r="AD177" s="60">
        <f t="shared" si="282"/>
        <v>0</v>
      </c>
      <c r="AE177" s="61">
        <f t="shared" si="283"/>
        <v>0</v>
      </c>
      <c r="AF177" s="82"/>
    </row>
    <row r="178" spans="1:32" s="1" customFormat="1" ht="17.25" customHeight="1">
      <c r="A178" s="35"/>
      <c r="B178" s="17" t="s">
        <v>65</v>
      </c>
      <c r="C178" s="82"/>
      <c r="D178" s="61"/>
      <c r="E178" s="82"/>
      <c r="F178" s="61"/>
      <c r="G178" s="101"/>
      <c r="H178" s="82"/>
      <c r="I178" s="61">
        <f t="shared" si="286"/>
        <v>0</v>
      </c>
      <c r="J178" s="60">
        <f t="shared" si="275"/>
        <v>0</v>
      </c>
      <c r="K178" s="61">
        <f t="shared" si="275"/>
        <v>0</v>
      </c>
      <c r="L178" s="60"/>
      <c r="M178" s="61">
        <v>0</v>
      </c>
      <c r="N178" s="61"/>
      <c r="O178" s="61"/>
      <c r="P178" s="60">
        <f t="shared" si="285"/>
        <v>0</v>
      </c>
      <c r="Q178" s="61">
        <f t="shared" si="285"/>
        <v>0</v>
      </c>
      <c r="R178" s="60"/>
      <c r="S178" s="61"/>
      <c r="T178" s="125"/>
      <c r="U178" s="60"/>
      <c r="V178" s="61">
        <f t="shared" si="278"/>
        <v>0</v>
      </c>
      <c r="W178" s="60">
        <f t="shared" si="279"/>
        <v>0</v>
      </c>
      <c r="X178" s="61">
        <f t="shared" si="280"/>
        <v>0</v>
      </c>
      <c r="Y178" s="60"/>
      <c r="Z178" s="61"/>
      <c r="AA178" s="125"/>
      <c r="AB178" s="60"/>
      <c r="AC178" s="61">
        <f t="shared" si="281"/>
        <v>0</v>
      </c>
      <c r="AD178" s="60">
        <f t="shared" si="282"/>
        <v>0</v>
      </c>
      <c r="AE178" s="61">
        <f t="shared" si="283"/>
        <v>0</v>
      </c>
      <c r="AF178" s="82"/>
    </row>
    <row r="179" spans="1:32" s="1" customFormat="1">
      <c r="A179" s="35"/>
      <c r="B179" s="17" t="s">
        <v>66</v>
      </c>
      <c r="C179" s="82"/>
      <c r="D179" s="61"/>
      <c r="E179" s="82"/>
      <c r="F179" s="61"/>
      <c r="G179" s="101"/>
      <c r="H179" s="82"/>
      <c r="I179" s="61">
        <f t="shared" si="286"/>
        <v>0</v>
      </c>
      <c r="J179" s="60">
        <f t="shared" si="275"/>
        <v>0</v>
      </c>
      <c r="K179" s="61">
        <f t="shared" si="275"/>
        <v>0</v>
      </c>
      <c r="L179" s="60"/>
      <c r="M179" s="61"/>
      <c r="N179" s="61"/>
      <c r="O179" s="61"/>
      <c r="P179" s="60">
        <f t="shared" si="285"/>
        <v>0</v>
      </c>
      <c r="Q179" s="61">
        <f t="shared" si="285"/>
        <v>0</v>
      </c>
      <c r="R179" s="60"/>
      <c r="S179" s="61"/>
      <c r="T179" s="125"/>
      <c r="U179" s="60"/>
      <c r="V179" s="61">
        <f t="shared" si="278"/>
        <v>0</v>
      </c>
      <c r="W179" s="60">
        <f t="shared" si="279"/>
        <v>0</v>
      </c>
      <c r="X179" s="61">
        <f t="shared" si="280"/>
        <v>0</v>
      </c>
      <c r="Y179" s="60"/>
      <c r="Z179" s="61"/>
      <c r="AA179" s="125"/>
      <c r="AB179" s="60"/>
      <c r="AC179" s="61">
        <f t="shared" si="281"/>
        <v>0</v>
      </c>
      <c r="AD179" s="60">
        <f t="shared" si="282"/>
        <v>0</v>
      </c>
      <c r="AE179" s="61">
        <f t="shared" si="283"/>
        <v>0</v>
      </c>
      <c r="AF179" s="82"/>
    </row>
    <row r="180" spans="1:32" s="1" customFormat="1">
      <c r="A180" s="35"/>
      <c r="B180" s="17" t="s">
        <v>67</v>
      </c>
      <c r="C180" s="82"/>
      <c r="D180" s="61"/>
      <c r="E180" s="82"/>
      <c r="F180" s="61"/>
      <c r="G180" s="101"/>
      <c r="H180" s="82"/>
      <c r="I180" s="61">
        <f t="shared" si="286"/>
        <v>0</v>
      </c>
      <c r="J180" s="60">
        <f t="shared" si="275"/>
        <v>0</v>
      </c>
      <c r="K180" s="61">
        <f t="shared" si="275"/>
        <v>0</v>
      </c>
      <c r="L180" s="60"/>
      <c r="M180" s="61">
        <v>0</v>
      </c>
      <c r="N180" s="61"/>
      <c r="O180" s="61"/>
      <c r="P180" s="60">
        <f t="shared" si="285"/>
        <v>0</v>
      </c>
      <c r="Q180" s="61">
        <f t="shared" si="285"/>
        <v>0</v>
      </c>
      <c r="R180" s="60"/>
      <c r="S180" s="61"/>
      <c r="T180" s="125"/>
      <c r="U180" s="60"/>
      <c r="V180" s="61">
        <f t="shared" si="278"/>
        <v>0</v>
      </c>
      <c r="W180" s="60">
        <f t="shared" si="279"/>
        <v>0</v>
      </c>
      <c r="X180" s="61">
        <f t="shared" si="280"/>
        <v>0</v>
      </c>
      <c r="Y180" s="60"/>
      <c r="Z180" s="61"/>
      <c r="AA180" s="125"/>
      <c r="AB180" s="60"/>
      <c r="AC180" s="61">
        <f t="shared" si="281"/>
        <v>0</v>
      </c>
      <c r="AD180" s="60">
        <f t="shared" si="282"/>
        <v>0</v>
      </c>
      <c r="AE180" s="61">
        <f t="shared" si="283"/>
        <v>0</v>
      </c>
      <c r="AF180" s="82"/>
    </row>
    <row r="181" spans="1:32" s="1" customFormat="1" ht="18.75" customHeight="1">
      <c r="A181" s="31">
        <v>10.130000000000001</v>
      </c>
      <c r="B181" s="2" t="s">
        <v>299</v>
      </c>
      <c r="C181" s="82"/>
      <c r="D181" s="61"/>
      <c r="E181" s="82"/>
      <c r="F181" s="61"/>
      <c r="G181" s="101"/>
      <c r="H181" s="82"/>
      <c r="I181" s="61">
        <f t="shared" si="286"/>
        <v>0</v>
      </c>
      <c r="J181" s="60">
        <f t="shared" si="275"/>
        <v>0</v>
      </c>
      <c r="K181" s="61">
        <f t="shared" si="275"/>
        <v>0</v>
      </c>
      <c r="L181" s="60"/>
      <c r="M181" s="61">
        <v>0</v>
      </c>
      <c r="N181" s="61"/>
      <c r="O181" s="61"/>
      <c r="P181" s="60">
        <f t="shared" si="285"/>
        <v>0</v>
      </c>
      <c r="Q181" s="61">
        <f t="shared" si="285"/>
        <v>0</v>
      </c>
      <c r="R181" s="60"/>
      <c r="S181" s="61"/>
      <c r="T181" s="125"/>
      <c r="U181" s="60"/>
      <c r="V181" s="61">
        <f t="shared" si="278"/>
        <v>0</v>
      </c>
      <c r="W181" s="60">
        <f t="shared" si="279"/>
        <v>0</v>
      </c>
      <c r="X181" s="61">
        <f t="shared" si="280"/>
        <v>0</v>
      </c>
      <c r="Y181" s="60"/>
      <c r="Z181" s="61"/>
      <c r="AA181" s="125"/>
      <c r="AB181" s="60"/>
      <c r="AC181" s="61">
        <f t="shared" si="281"/>
        <v>0</v>
      </c>
      <c r="AD181" s="60">
        <f t="shared" si="282"/>
        <v>0</v>
      </c>
      <c r="AE181" s="61">
        <f t="shared" si="283"/>
        <v>0</v>
      </c>
      <c r="AF181" s="82"/>
    </row>
    <row r="182" spans="1:32" s="1" customFormat="1">
      <c r="A182" s="35">
        <v>10.14</v>
      </c>
      <c r="B182" s="16" t="s">
        <v>155</v>
      </c>
      <c r="C182" s="82"/>
      <c r="D182" s="61"/>
      <c r="E182" s="82"/>
      <c r="F182" s="61"/>
      <c r="G182" s="101"/>
      <c r="H182" s="82"/>
      <c r="I182" s="61">
        <f t="shared" si="286"/>
        <v>0</v>
      </c>
      <c r="J182" s="60">
        <f t="shared" si="275"/>
        <v>0</v>
      </c>
      <c r="K182" s="61">
        <f t="shared" si="275"/>
        <v>0</v>
      </c>
      <c r="L182" s="60"/>
      <c r="M182" s="61">
        <v>0</v>
      </c>
      <c r="N182" s="61"/>
      <c r="O182" s="61"/>
      <c r="P182" s="60">
        <f t="shared" si="285"/>
        <v>0</v>
      </c>
      <c r="Q182" s="61">
        <f t="shared" si="285"/>
        <v>0</v>
      </c>
      <c r="R182" s="60"/>
      <c r="S182" s="61"/>
      <c r="T182" s="125"/>
      <c r="U182" s="60"/>
      <c r="V182" s="61">
        <f t="shared" si="278"/>
        <v>0</v>
      </c>
      <c r="W182" s="60">
        <f t="shared" si="279"/>
        <v>0</v>
      </c>
      <c r="X182" s="61">
        <f t="shared" si="280"/>
        <v>0</v>
      </c>
      <c r="Y182" s="60"/>
      <c r="Z182" s="61"/>
      <c r="AA182" s="125"/>
      <c r="AB182" s="60"/>
      <c r="AC182" s="61">
        <f t="shared" si="281"/>
        <v>0</v>
      </c>
      <c r="AD182" s="60">
        <f t="shared" si="282"/>
        <v>0</v>
      </c>
      <c r="AE182" s="61">
        <f t="shared" si="283"/>
        <v>0</v>
      </c>
      <c r="AF182" s="82"/>
    </row>
    <row r="183" spans="1:32" s="1" customFormat="1">
      <c r="A183" s="35"/>
      <c r="B183" s="16" t="s">
        <v>70</v>
      </c>
      <c r="C183" s="82"/>
      <c r="D183" s="61"/>
      <c r="E183" s="82"/>
      <c r="F183" s="61"/>
      <c r="G183" s="101"/>
      <c r="H183" s="82"/>
      <c r="I183" s="61">
        <f>H183*G183*12</f>
        <v>0</v>
      </c>
      <c r="J183" s="60">
        <f t="shared" si="275"/>
        <v>0</v>
      </c>
      <c r="K183" s="61">
        <f t="shared" si="275"/>
        <v>0</v>
      </c>
      <c r="L183" s="60"/>
      <c r="M183" s="61">
        <v>0</v>
      </c>
      <c r="N183" s="61"/>
      <c r="O183" s="61"/>
      <c r="P183" s="60">
        <f t="shared" si="285"/>
        <v>0</v>
      </c>
      <c r="Q183" s="61">
        <f t="shared" si="285"/>
        <v>0</v>
      </c>
      <c r="R183" s="60"/>
      <c r="S183" s="61"/>
      <c r="T183" s="125">
        <v>0.08</v>
      </c>
      <c r="U183" s="60">
        <v>1</v>
      </c>
      <c r="V183" s="61">
        <f t="shared" si="278"/>
        <v>0.96</v>
      </c>
      <c r="W183" s="60">
        <f t="shared" si="279"/>
        <v>1</v>
      </c>
      <c r="X183" s="61">
        <f t="shared" si="280"/>
        <v>0.96</v>
      </c>
      <c r="Y183" s="60"/>
      <c r="Z183" s="61"/>
      <c r="AA183" s="125">
        <v>0.08</v>
      </c>
      <c r="AB183" s="60"/>
      <c r="AC183" s="61">
        <f t="shared" si="281"/>
        <v>0</v>
      </c>
      <c r="AD183" s="60">
        <f t="shared" si="282"/>
        <v>0</v>
      </c>
      <c r="AE183" s="61">
        <f t="shared" si="283"/>
        <v>0</v>
      </c>
      <c r="AF183" s="82"/>
    </row>
    <row r="184" spans="1:32" s="1" customFormat="1">
      <c r="A184" s="35"/>
      <c r="B184" s="16" t="s">
        <v>71</v>
      </c>
      <c r="C184" s="82"/>
      <c r="D184" s="61"/>
      <c r="E184" s="82"/>
      <c r="F184" s="61"/>
      <c r="G184" s="101"/>
      <c r="H184" s="82"/>
      <c r="I184" s="61">
        <f>H184*G184*12</f>
        <v>0</v>
      </c>
      <c r="J184" s="60">
        <f t="shared" si="275"/>
        <v>0</v>
      </c>
      <c r="K184" s="61">
        <f t="shared" si="275"/>
        <v>0</v>
      </c>
      <c r="L184" s="60"/>
      <c r="M184" s="61">
        <v>0</v>
      </c>
      <c r="N184" s="61"/>
      <c r="O184" s="61"/>
      <c r="P184" s="60">
        <f t="shared" si="285"/>
        <v>0</v>
      </c>
      <c r="Q184" s="61">
        <f t="shared" si="285"/>
        <v>0</v>
      </c>
      <c r="R184" s="60"/>
      <c r="S184" s="61"/>
      <c r="T184" s="125">
        <v>0.08</v>
      </c>
      <c r="U184" s="60">
        <v>1</v>
      </c>
      <c r="V184" s="61">
        <f t="shared" si="278"/>
        <v>0.96</v>
      </c>
      <c r="W184" s="60">
        <f t="shared" si="279"/>
        <v>1</v>
      </c>
      <c r="X184" s="61">
        <f t="shared" si="280"/>
        <v>0.96</v>
      </c>
      <c r="Y184" s="60"/>
      <c r="Z184" s="61"/>
      <c r="AA184" s="125">
        <v>0.08</v>
      </c>
      <c r="AB184" s="60"/>
      <c r="AC184" s="61">
        <f t="shared" si="281"/>
        <v>0</v>
      </c>
      <c r="AD184" s="60">
        <f t="shared" si="282"/>
        <v>0</v>
      </c>
      <c r="AE184" s="61">
        <f t="shared" si="283"/>
        <v>0</v>
      </c>
      <c r="AF184" s="82"/>
    </row>
    <row r="185" spans="1:32" s="1" customFormat="1">
      <c r="A185" s="35"/>
      <c r="B185" s="16" t="s">
        <v>74</v>
      </c>
      <c r="C185" s="82"/>
      <c r="D185" s="61"/>
      <c r="E185" s="82"/>
      <c r="F185" s="61"/>
      <c r="G185" s="101"/>
      <c r="H185" s="82"/>
      <c r="I185" s="61">
        <f>H185*G185*12</f>
        <v>0</v>
      </c>
      <c r="J185" s="60">
        <f t="shared" si="275"/>
        <v>0</v>
      </c>
      <c r="K185" s="61">
        <f t="shared" si="275"/>
        <v>0</v>
      </c>
      <c r="L185" s="60"/>
      <c r="M185" s="61">
        <v>0</v>
      </c>
      <c r="N185" s="61"/>
      <c r="O185" s="61"/>
      <c r="P185" s="60">
        <f t="shared" si="285"/>
        <v>0</v>
      </c>
      <c r="Q185" s="61">
        <f t="shared" si="285"/>
        <v>0</v>
      </c>
      <c r="R185" s="60"/>
      <c r="S185" s="61"/>
      <c r="T185" s="125">
        <v>0.08</v>
      </c>
      <c r="U185" s="60">
        <v>46</v>
      </c>
      <c r="V185" s="61">
        <f t="shared" si="278"/>
        <v>44.160000000000004</v>
      </c>
      <c r="W185" s="60">
        <f t="shared" si="279"/>
        <v>46</v>
      </c>
      <c r="X185" s="61">
        <f t="shared" si="280"/>
        <v>44.160000000000004</v>
      </c>
      <c r="Y185" s="60"/>
      <c r="Z185" s="61"/>
      <c r="AA185" s="125">
        <v>0.08</v>
      </c>
      <c r="AB185" s="60"/>
      <c r="AC185" s="61">
        <f t="shared" si="281"/>
        <v>0</v>
      </c>
      <c r="AD185" s="60">
        <f t="shared" si="282"/>
        <v>0</v>
      </c>
      <c r="AE185" s="61">
        <f t="shared" si="283"/>
        <v>0</v>
      </c>
      <c r="AF185" s="82"/>
    </row>
    <row r="186" spans="1:32" s="144" customFormat="1">
      <c r="A186" s="266"/>
      <c r="B186" s="209" t="s">
        <v>35</v>
      </c>
      <c r="C186" s="210">
        <f t="shared" ref="C186:F186" si="287">SUM(C169:C185)</f>
        <v>0</v>
      </c>
      <c r="D186" s="211">
        <f t="shared" si="287"/>
        <v>0</v>
      </c>
      <c r="E186" s="210">
        <f t="shared" si="287"/>
        <v>0</v>
      </c>
      <c r="F186" s="211">
        <f t="shared" si="287"/>
        <v>0</v>
      </c>
      <c r="G186" s="212"/>
      <c r="H186" s="210">
        <f>SUM(H169:H185)</f>
        <v>716</v>
      </c>
      <c r="I186" s="211">
        <f>SUM(I169:I185)</f>
        <v>4485.6000000000004</v>
      </c>
      <c r="J186" s="210">
        <f>SUM(J169:J185)</f>
        <v>716</v>
      </c>
      <c r="K186" s="211">
        <f>SUM(K169:K185)</f>
        <v>4485.6000000000004</v>
      </c>
      <c r="L186" s="210">
        <f t="shared" ref="L186" si="288">SUM(L169:L185)</f>
        <v>0</v>
      </c>
      <c r="M186" s="211">
        <f>M176+M175+M174+M170+M169</f>
        <v>2440.6</v>
      </c>
      <c r="N186" s="213">
        <f t="shared" si="276"/>
        <v>0</v>
      </c>
      <c r="O186" s="213">
        <f t="shared" si="276"/>
        <v>54.409666488318173</v>
      </c>
      <c r="P186" s="210">
        <f t="shared" ref="P186:S186" si="289">SUM(P169:P185)</f>
        <v>716</v>
      </c>
      <c r="Q186" s="211">
        <f t="shared" si="289"/>
        <v>2044.9999999999998</v>
      </c>
      <c r="R186" s="210">
        <f t="shared" si="289"/>
        <v>0</v>
      </c>
      <c r="S186" s="211">
        <f t="shared" si="289"/>
        <v>0</v>
      </c>
      <c r="T186" s="214"/>
      <c r="U186" s="210">
        <f t="shared" ref="U186:W186" si="290">SUM(U169:U185)</f>
        <v>767</v>
      </c>
      <c r="V186" s="211">
        <f>SUM(V169:V185)</f>
        <v>5931.48</v>
      </c>
      <c r="W186" s="210">
        <f t="shared" si="290"/>
        <v>767</v>
      </c>
      <c r="X186" s="211">
        <f>SUM(X169:X185)</f>
        <v>5931.48</v>
      </c>
      <c r="Y186" s="210">
        <f t="shared" ref="Y186:Z186" si="291">SUM(Y169:Y185)</f>
        <v>0</v>
      </c>
      <c r="Z186" s="211">
        <f t="shared" si="291"/>
        <v>0</v>
      </c>
      <c r="AA186" s="214"/>
      <c r="AB186" s="210">
        <f t="shared" ref="AB186" si="292">SUM(AB169:AB185)</f>
        <v>719</v>
      </c>
      <c r="AC186" s="211">
        <f>SUM(AC169:AC185)</f>
        <v>5885.4</v>
      </c>
      <c r="AD186" s="210">
        <f t="shared" ref="AD186" si="293">SUM(AD169:AD185)</f>
        <v>719</v>
      </c>
      <c r="AE186" s="211">
        <f>SUM(AE169:AE185)</f>
        <v>5885.4</v>
      </c>
      <c r="AF186" s="215"/>
    </row>
    <row r="187" spans="1:32" s="144" customFormat="1" ht="15.75" customHeight="1">
      <c r="A187" s="266"/>
      <c r="B187" s="346" t="s">
        <v>5</v>
      </c>
      <c r="C187" s="289">
        <f t="shared" ref="C187:F187" si="294">C186</f>
        <v>0</v>
      </c>
      <c r="D187" s="216">
        <f t="shared" si="294"/>
        <v>0</v>
      </c>
      <c r="E187" s="289">
        <f t="shared" si="294"/>
        <v>0</v>
      </c>
      <c r="F187" s="216">
        <f t="shared" si="294"/>
        <v>0</v>
      </c>
      <c r="G187" s="212"/>
      <c r="H187" s="289">
        <f>H186</f>
        <v>716</v>
      </c>
      <c r="I187" s="216">
        <f>I186</f>
        <v>4485.6000000000004</v>
      </c>
      <c r="J187" s="289">
        <f>J186</f>
        <v>716</v>
      </c>
      <c r="K187" s="216">
        <f>K186</f>
        <v>4485.6000000000004</v>
      </c>
      <c r="L187" s="289">
        <f t="shared" ref="L187" si="295">L186</f>
        <v>0</v>
      </c>
      <c r="M187" s="216">
        <f>M186</f>
        <v>2440.6</v>
      </c>
      <c r="N187" s="213">
        <f t="shared" si="276"/>
        <v>0</v>
      </c>
      <c r="O187" s="213">
        <f t="shared" si="276"/>
        <v>54.409666488318173</v>
      </c>
      <c r="P187" s="289">
        <f t="shared" ref="P187:S187" si="296">P186</f>
        <v>716</v>
      </c>
      <c r="Q187" s="216">
        <f t="shared" si="296"/>
        <v>2044.9999999999998</v>
      </c>
      <c r="R187" s="289">
        <f t="shared" si="296"/>
        <v>0</v>
      </c>
      <c r="S187" s="216">
        <f t="shared" si="296"/>
        <v>0</v>
      </c>
      <c r="T187" s="214"/>
      <c r="U187" s="289">
        <f t="shared" ref="U187:W187" si="297">U186</f>
        <v>767</v>
      </c>
      <c r="V187" s="216">
        <f>V186</f>
        <v>5931.48</v>
      </c>
      <c r="W187" s="289">
        <f t="shared" si="297"/>
        <v>767</v>
      </c>
      <c r="X187" s="216">
        <f>X186</f>
        <v>5931.48</v>
      </c>
      <c r="Y187" s="289">
        <f t="shared" ref="Y187:Z187" si="298">Y186</f>
        <v>0</v>
      </c>
      <c r="Z187" s="216">
        <f t="shared" si="298"/>
        <v>0</v>
      </c>
      <c r="AA187" s="214"/>
      <c r="AB187" s="289">
        <f t="shared" ref="AB187" si="299">AB186</f>
        <v>719</v>
      </c>
      <c r="AC187" s="216">
        <f>AC186</f>
        <v>5885.4</v>
      </c>
      <c r="AD187" s="289">
        <f t="shared" ref="AD187" si="300">AD186</f>
        <v>719</v>
      </c>
      <c r="AE187" s="216">
        <f>AE186</f>
        <v>5885.4</v>
      </c>
      <c r="AF187" s="215"/>
    </row>
    <row r="188" spans="1:32" s="144" customFormat="1" ht="15.75" customHeight="1">
      <c r="A188" s="266"/>
      <c r="B188" s="218" t="s">
        <v>75</v>
      </c>
      <c r="C188" s="210">
        <f>C187+C166</f>
        <v>0</v>
      </c>
      <c r="D188" s="211">
        <f>SUM(D187+D166)</f>
        <v>0</v>
      </c>
      <c r="E188" s="210">
        <f>E187+E166</f>
        <v>0</v>
      </c>
      <c r="F188" s="211">
        <f>SUM(F187+F166)</f>
        <v>0</v>
      </c>
      <c r="G188" s="212"/>
      <c r="H188" s="210">
        <f>H187+H166</f>
        <v>716</v>
      </c>
      <c r="I188" s="211">
        <f>SUM(I187+I166)</f>
        <v>4485.6000000000004</v>
      </c>
      <c r="J188" s="210">
        <f>J187+J166</f>
        <v>716</v>
      </c>
      <c r="K188" s="211">
        <f>SUM(K187+K166)</f>
        <v>4485.6000000000004</v>
      </c>
      <c r="L188" s="210">
        <f t="shared" ref="L188" si="301">L187+L166</f>
        <v>0</v>
      </c>
      <c r="M188" s="211">
        <f>SUM(M187+M166)</f>
        <v>2440.6</v>
      </c>
      <c r="N188" s="213">
        <f t="shared" si="276"/>
        <v>0</v>
      </c>
      <c r="O188" s="213">
        <f t="shared" si="276"/>
        <v>54.409666488318173</v>
      </c>
      <c r="P188" s="210">
        <f t="shared" ref="P188" si="302">P187+P166</f>
        <v>716</v>
      </c>
      <c r="Q188" s="211">
        <f t="shared" ref="Q188" si="303">SUM(Q187+Q166)</f>
        <v>2044.9999999999998</v>
      </c>
      <c r="R188" s="210">
        <f t="shared" ref="R188" si="304">R187+R166</f>
        <v>0</v>
      </c>
      <c r="S188" s="211">
        <f t="shared" ref="S188" si="305">SUM(S187+S166)</f>
        <v>0</v>
      </c>
      <c r="T188" s="214"/>
      <c r="U188" s="210">
        <f t="shared" ref="U188" si="306">U187+U166</f>
        <v>767</v>
      </c>
      <c r="V188" s="211">
        <f>SUM(V187+V166)</f>
        <v>5931.48</v>
      </c>
      <c r="W188" s="210">
        <f t="shared" ref="W188" si="307">W187+W166</f>
        <v>767</v>
      </c>
      <c r="X188" s="211">
        <f>SUM(X187+X166)</f>
        <v>5931.48</v>
      </c>
      <c r="Y188" s="210">
        <f t="shared" ref="Y188" si="308">Y187+Y166</f>
        <v>0</v>
      </c>
      <c r="Z188" s="211">
        <f t="shared" ref="Z188" si="309">SUM(Z187+Z166)</f>
        <v>0</v>
      </c>
      <c r="AA188" s="214"/>
      <c r="AB188" s="210">
        <f t="shared" ref="AB188" si="310">AB187+AB166</f>
        <v>719</v>
      </c>
      <c r="AC188" s="211">
        <f>SUM(AC187+AC166)</f>
        <v>5885.4</v>
      </c>
      <c r="AD188" s="210">
        <f t="shared" ref="AD188" si="311">AD187+AD166</f>
        <v>719</v>
      </c>
      <c r="AE188" s="211">
        <f>SUM(AE187+AE166)</f>
        <v>5885.4</v>
      </c>
      <c r="AF188" s="215"/>
    </row>
    <row r="189" spans="1:32" s="4" customFormat="1">
      <c r="A189" s="331">
        <v>11</v>
      </c>
      <c r="B189" s="9" t="s">
        <v>76</v>
      </c>
      <c r="C189" s="12"/>
      <c r="D189" s="63"/>
      <c r="E189" s="12"/>
      <c r="F189" s="63"/>
      <c r="G189" s="102"/>
      <c r="H189" s="12"/>
      <c r="I189" s="63"/>
      <c r="J189" s="62"/>
      <c r="K189" s="63"/>
      <c r="L189" s="62"/>
      <c r="M189" s="63">
        <v>0</v>
      </c>
      <c r="N189" s="63"/>
      <c r="O189" s="63"/>
      <c r="P189" s="62"/>
      <c r="Q189" s="63"/>
      <c r="R189" s="62"/>
      <c r="S189" s="63"/>
      <c r="T189" s="126"/>
      <c r="U189" s="62"/>
      <c r="V189" s="63"/>
      <c r="W189" s="62"/>
      <c r="X189" s="63"/>
      <c r="Y189" s="62"/>
      <c r="Z189" s="63"/>
      <c r="AA189" s="126"/>
      <c r="AB189" s="62"/>
      <c r="AC189" s="63"/>
      <c r="AD189" s="62"/>
      <c r="AE189" s="63"/>
      <c r="AF189" s="12"/>
    </row>
    <row r="190" spans="1:32" s="4" customFormat="1">
      <c r="A190" s="331"/>
      <c r="B190" s="9" t="s">
        <v>283</v>
      </c>
      <c r="C190" s="12"/>
      <c r="D190" s="63"/>
      <c r="E190" s="12"/>
      <c r="F190" s="63"/>
      <c r="G190" s="102"/>
      <c r="H190" s="12"/>
      <c r="I190" s="63"/>
      <c r="J190" s="62"/>
      <c r="K190" s="63"/>
      <c r="L190" s="62"/>
      <c r="M190" s="63">
        <v>0</v>
      </c>
      <c r="N190" s="63"/>
      <c r="O190" s="63"/>
      <c r="P190" s="62"/>
      <c r="Q190" s="63"/>
      <c r="R190" s="62"/>
      <c r="S190" s="63"/>
      <c r="T190" s="126"/>
      <c r="U190" s="62"/>
      <c r="V190" s="63"/>
      <c r="W190" s="62"/>
      <c r="X190" s="63"/>
      <c r="Y190" s="62"/>
      <c r="Z190" s="63"/>
      <c r="AA190" s="126"/>
      <c r="AB190" s="62"/>
      <c r="AC190" s="63"/>
      <c r="AD190" s="62"/>
      <c r="AE190" s="63"/>
      <c r="AF190" s="12"/>
    </row>
    <row r="191" spans="1:32" s="1" customFormat="1" ht="31.5">
      <c r="A191" s="5">
        <v>11.01</v>
      </c>
      <c r="B191" s="99" t="s">
        <v>240</v>
      </c>
      <c r="C191" s="82"/>
      <c r="D191" s="61"/>
      <c r="E191" s="82"/>
      <c r="F191" s="61"/>
      <c r="G191" s="101"/>
      <c r="H191" s="82"/>
      <c r="I191" s="61"/>
      <c r="J191" s="60"/>
      <c r="K191" s="61"/>
      <c r="L191" s="60"/>
      <c r="M191" s="61">
        <v>0</v>
      </c>
      <c r="N191" s="61"/>
      <c r="O191" s="61"/>
      <c r="P191" s="60"/>
      <c r="Q191" s="61"/>
      <c r="R191" s="60"/>
      <c r="S191" s="61"/>
      <c r="T191" s="125"/>
      <c r="U191" s="60"/>
      <c r="V191" s="61"/>
      <c r="W191" s="60"/>
      <c r="X191" s="61"/>
      <c r="Y191" s="60"/>
      <c r="Z191" s="61"/>
      <c r="AA191" s="125"/>
      <c r="AB191" s="60"/>
      <c r="AC191" s="61"/>
      <c r="AD191" s="60"/>
      <c r="AE191" s="61"/>
      <c r="AF191" s="82"/>
    </row>
    <row r="192" spans="1:32" s="1" customFormat="1">
      <c r="A192" s="5"/>
      <c r="B192" s="99" t="s">
        <v>236</v>
      </c>
      <c r="C192" s="82"/>
      <c r="D192" s="61"/>
      <c r="E192" s="82"/>
      <c r="F192" s="61"/>
      <c r="G192" s="101">
        <v>0.01</v>
      </c>
      <c r="H192" s="82">
        <v>1402</v>
      </c>
      <c r="I192" s="61">
        <f>H192*G192</f>
        <v>14.02</v>
      </c>
      <c r="J192" s="60">
        <f t="shared" ref="J192:K207" si="312">H192+E192+C192</f>
        <v>1402</v>
      </c>
      <c r="K192" s="61">
        <f t="shared" si="312"/>
        <v>14.02</v>
      </c>
      <c r="L192" s="60">
        <v>1262</v>
      </c>
      <c r="M192" s="61">
        <v>12.62</v>
      </c>
      <c r="N192" s="61">
        <f t="shared" ref="N192:O211" si="313">L192/J192%</f>
        <v>90.014265335235379</v>
      </c>
      <c r="O192" s="61">
        <f t="shared" si="313"/>
        <v>90.014265335235379</v>
      </c>
      <c r="P192" s="60">
        <f t="shared" ref="P192:Q210" si="314">J192-L192</f>
        <v>140</v>
      </c>
      <c r="Q192" s="61">
        <f t="shared" si="314"/>
        <v>1.4000000000000004</v>
      </c>
      <c r="R192" s="60"/>
      <c r="S192" s="61"/>
      <c r="T192" s="125">
        <v>1.2E-2</v>
      </c>
      <c r="U192" s="60">
        <v>1383</v>
      </c>
      <c r="V192" s="61">
        <f t="shared" ref="V192:V210" si="315">U192*T192</f>
        <v>16.596</v>
      </c>
      <c r="W192" s="60">
        <f t="shared" ref="W192:W209" si="316">U192+R192</f>
        <v>1383</v>
      </c>
      <c r="X192" s="61">
        <f t="shared" ref="X192:X210" si="317">V192+S192</f>
        <v>16.596</v>
      </c>
      <c r="Y192" s="60"/>
      <c r="Z192" s="61"/>
      <c r="AA192" s="125">
        <v>1.2E-2</v>
      </c>
      <c r="AB192" s="60">
        <v>1383</v>
      </c>
      <c r="AC192" s="61">
        <f t="shared" ref="AC192:AC210" si="318">AB192*AA192</f>
        <v>16.596</v>
      </c>
      <c r="AD192" s="60">
        <f t="shared" ref="AD192:AD209" si="319">AB192+Y192</f>
        <v>1383</v>
      </c>
      <c r="AE192" s="61">
        <f t="shared" ref="AE192:AE210" si="320">AC192+Z192</f>
        <v>16.596</v>
      </c>
      <c r="AF192" s="82"/>
    </row>
    <row r="193" spans="1:32" s="1" customFormat="1">
      <c r="A193" s="5"/>
      <c r="B193" s="99" t="s">
        <v>237</v>
      </c>
      <c r="C193" s="82"/>
      <c r="D193" s="61"/>
      <c r="E193" s="82"/>
      <c r="F193" s="61"/>
      <c r="G193" s="101">
        <v>0.01</v>
      </c>
      <c r="H193" s="82">
        <v>1095</v>
      </c>
      <c r="I193" s="61">
        <f t="shared" ref="I193:I199" si="321">H193*G193</f>
        <v>10.950000000000001</v>
      </c>
      <c r="J193" s="60">
        <f t="shared" si="312"/>
        <v>1095</v>
      </c>
      <c r="K193" s="61">
        <f t="shared" si="312"/>
        <v>10.950000000000001</v>
      </c>
      <c r="L193" s="60">
        <v>7.72</v>
      </c>
      <c r="M193" s="61">
        <v>7.72</v>
      </c>
      <c r="N193" s="61">
        <f t="shared" si="313"/>
        <v>0.70502283105022834</v>
      </c>
      <c r="O193" s="61">
        <f t="shared" si="313"/>
        <v>70.502283105022826</v>
      </c>
      <c r="P193" s="60">
        <f t="shared" si="314"/>
        <v>1087.28</v>
      </c>
      <c r="Q193" s="61">
        <f t="shared" si="314"/>
        <v>3.2300000000000013</v>
      </c>
      <c r="R193" s="60"/>
      <c r="S193" s="61"/>
      <c r="T193" s="125">
        <v>1.2E-2</v>
      </c>
      <c r="U193" s="60">
        <v>780</v>
      </c>
      <c r="V193" s="61">
        <f t="shared" si="315"/>
        <v>9.36</v>
      </c>
      <c r="W193" s="60">
        <f t="shared" si="316"/>
        <v>780</v>
      </c>
      <c r="X193" s="61">
        <f t="shared" si="317"/>
        <v>9.36</v>
      </c>
      <c r="Y193" s="60"/>
      <c r="Z193" s="61"/>
      <c r="AA193" s="125">
        <v>1.2E-2</v>
      </c>
      <c r="AB193" s="60">
        <v>780</v>
      </c>
      <c r="AC193" s="61">
        <f t="shared" si="318"/>
        <v>9.36</v>
      </c>
      <c r="AD193" s="60">
        <f t="shared" si="319"/>
        <v>780</v>
      </c>
      <c r="AE193" s="61">
        <f t="shared" si="320"/>
        <v>9.36</v>
      </c>
      <c r="AF193" s="82"/>
    </row>
    <row r="194" spans="1:32" s="1" customFormat="1">
      <c r="A194" s="5"/>
      <c r="B194" s="99" t="s">
        <v>241</v>
      </c>
      <c r="C194" s="82"/>
      <c r="D194" s="61"/>
      <c r="E194" s="82"/>
      <c r="F194" s="61"/>
      <c r="G194" s="101">
        <v>0.01</v>
      </c>
      <c r="H194" s="82">
        <v>459</v>
      </c>
      <c r="I194" s="61">
        <f t="shared" si="321"/>
        <v>4.59</v>
      </c>
      <c r="J194" s="60">
        <f t="shared" si="312"/>
        <v>459</v>
      </c>
      <c r="K194" s="61">
        <f t="shared" si="312"/>
        <v>4.59</v>
      </c>
      <c r="L194" s="60">
        <v>458</v>
      </c>
      <c r="M194" s="61">
        <v>4.58</v>
      </c>
      <c r="N194" s="61">
        <f t="shared" si="313"/>
        <v>99.782135076252729</v>
      </c>
      <c r="O194" s="61">
        <f t="shared" si="313"/>
        <v>99.782135076252729</v>
      </c>
      <c r="P194" s="60">
        <f t="shared" si="314"/>
        <v>1</v>
      </c>
      <c r="Q194" s="61">
        <f t="shared" si="314"/>
        <v>9.9999999999997868E-3</v>
      </c>
      <c r="R194" s="60"/>
      <c r="S194" s="61"/>
      <c r="T194" s="125">
        <v>1.2E-2</v>
      </c>
      <c r="U194" s="60">
        <v>410</v>
      </c>
      <c r="V194" s="61">
        <f t="shared" si="315"/>
        <v>4.92</v>
      </c>
      <c r="W194" s="60">
        <f t="shared" si="316"/>
        <v>410</v>
      </c>
      <c r="X194" s="61">
        <f t="shared" si="317"/>
        <v>4.92</v>
      </c>
      <c r="Y194" s="60"/>
      <c r="Z194" s="61"/>
      <c r="AA194" s="125">
        <v>1.2E-2</v>
      </c>
      <c r="AB194" s="60">
        <v>410</v>
      </c>
      <c r="AC194" s="61">
        <f t="shared" si="318"/>
        <v>4.92</v>
      </c>
      <c r="AD194" s="60">
        <f t="shared" si="319"/>
        <v>410</v>
      </c>
      <c r="AE194" s="61">
        <f t="shared" si="320"/>
        <v>4.92</v>
      </c>
      <c r="AF194" s="82"/>
    </row>
    <row r="195" spans="1:32" s="1" customFormat="1">
      <c r="A195" s="5">
        <v>11.02</v>
      </c>
      <c r="B195" s="99" t="s">
        <v>242</v>
      </c>
      <c r="C195" s="82"/>
      <c r="D195" s="61"/>
      <c r="E195" s="82"/>
      <c r="F195" s="61"/>
      <c r="G195" s="101"/>
      <c r="H195" s="82"/>
      <c r="I195" s="61">
        <f t="shared" si="321"/>
        <v>0</v>
      </c>
      <c r="J195" s="60">
        <f t="shared" si="312"/>
        <v>0</v>
      </c>
      <c r="K195" s="61">
        <f t="shared" si="312"/>
        <v>0</v>
      </c>
      <c r="L195" s="60"/>
      <c r="M195" s="61">
        <v>0</v>
      </c>
      <c r="N195" s="61"/>
      <c r="O195" s="61"/>
      <c r="P195" s="60">
        <f t="shared" si="314"/>
        <v>0</v>
      </c>
      <c r="Q195" s="61">
        <f t="shared" si="314"/>
        <v>0</v>
      </c>
      <c r="R195" s="60"/>
      <c r="S195" s="61"/>
      <c r="T195" s="125"/>
      <c r="U195" s="60"/>
      <c r="V195" s="61">
        <f t="shared" si="315"/>
        <v>0</v>
      </c>
      <c r="W195" s="60">
        <f t="shared" si="316"/>
        <v>0</v>
      </c>
      <c r="X195" s="61">
        <f t="shared" si="317"/>
        <v>0</v>
      </c>
      <c r="Y195" s="60"/>
      <c r="Z195" s="61"/>
      <c r="AA195" s="125"/>
      <c r="AB195" s="60"/>
      <c r="AC195" s="61">
        <f t="shared" si="318"/>
        <v>0</v>
      </c>
      <c r="AD195" s="60">
        <f t="shared" si="319"/>
        <v>0</v>
      </c>
      <c r="AE195" s="61">
        <f t="shared" si="320"/>
        <v>0</v>
      </c>
      <c r="AF195" s="82"/>
    </row>
    <row r="196" spans="1:32" s="1" customFormat="1">
      <c r="A196" s="5"/>
      <c r="B196" s="99" t="s">
        <v>236</v>
      </c>
      <c r="C196" s="82"/>
      <c r="D196" s="61"/>
      <c r="E196" s="82"/>
      <c r="F196" s="61"/>
      <c r="G196" s="101">
        <v>5.0000000000000001E-3</v>
      </c>
      <c r="H196" s="82">
        <v>1402</v>
      </c>
      <c r="I196" s="61">
        <f t="shared" si="321"/>
        <v>7.01</v>
      </c>
      <c r="J196" s="60">
        <f t="shared" si="312"/>
        <v>1402</v>
      </c>
      <c r="K196" s="61">
        <f t="shared" si="312"/>
        <v>7.01</v>
      </c>
      <c r="L196" s="60">
        <v>952</v>
      </c>
      <c r="M196" s="61">
        <v>4.76</v>
      </c>
      <c r="N196" s="61">
        <f t="shared" si="313"/>
        <v>67.902995720399431</v>
      </c>
      <c r="O196" s="61">
        <f t="shared" si="313"/>
        <v>67.902995720399431</v>
      </c>
      <c r="P196" s="60">
        <f t="shared" si="314"/>
        <v>450</v>
      </c>
      <c r="Q196" s="61">
        <f t="shared" si="314"/>
        <v>2.25</v>
      </c>
      <c r="R196" s="60"/>
      <c r="S196" s="61"/>
      <c r="T196" s="125">
        <v>0.01</v>
      </c>
      <c r="U196" s="60">
        <v>1383</v>
      </c>
      <c r="V196" s="61">
        <f t="shared" si="315"/>
        <v>13.83</v>
      </c>
      <c r="W196" s="60">
        <f t="shared" si="316"/>
        <v>1383</v>
      </c>
      <c r="X196" s="61">
        <f t="shared" si="317"/>
        <v>13.83</v>
      </c>
      <c r="Y196" s="60"/>
      <c r="Z196" s="61"/>
      <c r="AA196" s="125">
        <v>0.01</v>
      </c>
      <c r="AB196" s="60">
        <v>1383</v>
      </c>
      <c r="AC196" s="61">
        <f t="shared" si="318"/>
        <v>13.83</v>
      </c>
      <c r="AD196" s="60">
        <f t="shared" si="319"/>
        <v>1383</v>
      </c>
      <c r="AE196" s="61">
        <f t="shared" si="320"/>
        <v>13.83</v>
      </c>
      <c r="AF196" s="82"/>
    </row>
    <row r="197" spans="1:32" s="1" customFormat="1">
      <c r="A197" s="5"/>
      <c r="B197" s="99" t="s">
        <v>237</v>
      </c>
      <c r="C197" s="82"/>
      <c r="D197" s="61"/>
      <c r="E197" s="82"/>
      <c r="F197" s="61"/>
      <c r="G197" s="101">
        <v>5.0000000000000001E-3</v>
      </c>
      <c r="H197" s="82">
        <v>1095</v>
      </c>
      <c r="I197" s="61">
        <f t="shared" si="321"/>
        <v>5.4750000000000005</v>
      </c>
      <c r="J197" s="60">
        <f t="shared" si="312"/>
        <v>1095</v>
      </c>
      <c r="K197" s="61">
        <f t="shared" si="312"/>
        <v>5.4750000000000005</v>
      </c>
      <c r="L197" s="60">
        <v>550</v>
      </c>
      <c r="M197" s="61">
        <v>2.75</v>
      </c>
      <c r="N197" s="61">
        <f t="shared" si="313"/>
        <v>50.228310502283108</v>
      </c>
      <c r="O197" s="61">
        <f t="shared" si="313"/>
        <v>50.228310502283101</v>
      </c>
      <c r="P197" s="60">
        <f t="shared" si="314"/>
        <v>545</v>
      </c>
      <c r="Q197" s="61">
        <f t="shared" si="314"/>
        <v>2.7250000000000005</v>
      </c>
      <c r="R197" s="60"/>
      <c r="S197" s="61"/>
      <c r="T197" s="125">
        <v>0.01</v>
      </c>
      <c r="U197" s="60">
        <v>780</v>
      </c>
      <c r="V197" s="61">
        <f t="shared" si="315"/>
        <v>7.8</v>
      </c>
      <c r="W197" s="60">
        <f t="shared" si="316"/>
        <v>780</v>
      </c>
      <c r="X197" s="61">
        <f t="shared" si="317"/>
        <v>7.8</v>
      </c>
      <c r="Y197" s="60"/>
      <c r="Z197" s="61"/>
      <c r="AA197" s="125">
        <v>0.01</v>
      </c>
      <c r="AB197" s="60">
        <v>780</v>
      </c>
      <c r="AC197" s="61">
        <f t="shared" si="318"/>
        <v>7.8</v>
      </c>
      <c r="AD197" s="60">
        <f t="shared" si="319"/>
        <v>780</v>
      </c>
      <c r="AE197" s="61">
        <f t="shared" si="320"/>
        <v>7.8</v>
      </c>
      <c r="AF197" s="82"/>
    </row>
    <row r="198" spans="1:32" s="1" customFormat="1">
      <c r="A198" s="5"/>
      <c r="B198" s="99" t="s">
        <v>241</v>
      </c>
      <c r="C198" s="82"/>
      <c r="D198" s="61"/>
      <c r="E198" s="82"/>
      <c r="F198" s="61"/>
      <c r="G198" s="101">
        <v>5.0000000000000001E-3</v>
      </c>
      <c r="H198" s="82">
        <v>459</v>
      </c>
      <c r="I198" s="61">
        <f t="shared" si="321"/>
        <v>2.2949999999999999</v>
      </c>
      <c r="J198" s="60">
        <f t="shared" si="312"/>
        <v>459</v>
      </c>
      <c r="K198" s="61">
        <f t="shared" si="312"/>
        <v>2.2949999999999999</v>
      </c>
      <c r="L198" s="60">
        <v>209</v>
      </c>
      <c r="M198" s="61">
        <v>1.04</v>
      </c>
      <c r="N198" s="61">
        <f t="shared" si="313"/>
        <v>45.533769063180827</v>
      </c>
      <c r="O198" s="61">
        <f t="shared" si="313"/>
        <v>45.315904139433556</v>
      </c>
      <c r="P198" s="60">
        <f t="shared" si="314"/>
        <v>250</v>
      </c>
      <c r="Q198" s="61">
        <f t="shared" si="314"/>
        <v>1.2549999999999999</v>
      </c>
      <c r="R198" s="60"/>
      <c r="S198" s="61"/>
      <c r="T198" s="125">
        <v>0.01</v>
      </c>
      <c r="U198" s="60">
        <v>410</v>
      </c>
      <c r="V198" s="61">
        <f t="shared" si="315"/>
        <v>4.0999999999999996</v>
      </c>
      <c r="W198" s="60">
        <f t="shared" si="316"/>
        <v>410</v>
      </c>
      <c r="X198" s="61">
        <f t="shared" si="317"/>
        <v>4.0999999999999996</v>
      </c>
      <c r="Y198" s="60"/>
      <c r="Z198" s="61"/>
      <c r="AA198" s="125">
        <v>0.01</v>
      </c>
      <c r="AB198" s="60">
        <v>410</v>
      </c>
      <c r="AC198" s="61">
        <f t="shared" si="318"/>
        <v>4.0999999999999996</v>
      </c>
      <c r="AD198" s="60">
        <f t="shared" si="319"/>
        <v>410</v>
      </c>
      <c r="AE198" s="61">
        <f t="shared" si="320"/>
        <v>4.0999999999999996</v>
      </c>
      <c r="AF198" s="82"/>
    </row>
    <row r="199" spans="1:32" s="1" customFormat="1" ht="34.5" customHeight="1">
      <c r="A199" s="5">
        <v>11.03</v>
      </c>
      <c r="B199" s="3" t="s">
        <v>243</v>
      </c>
      <c r="C199" s="82"/>
      <c r="D199" s="61"/>
      <c r="E199" s="82"/>
      <c r="F199" s="61"/>
      <c r="G199" s="101"/>
      <c r="H199" s="82"/>
      <c r="I199" s="61">
        <f t="shared" si="321"/>
        <v>0</v>
      </c>
      <c r="J199" s="60">
        <f t="shared" si="312"/>
        <v>0</v>
      </c>
      <c r="K199" s="61">
        <f t="shared" si="312"/>
        <v>0</v>
      </c>
      <c r="L199" s="60"/>
      <c r="M199" s="61">
        <v>0</v>
      </c>
      <c r="N199" s="61"/>
      <c r="O199" s="61"/>
      <c r="P199" s="60">
        <f t="shared" si="314"/>
        <v>0</v>
      </c>
      <c r="Q199" s="61">
        <f t="shared" si="314"/>
        <v>0</v>
      </c>
      <c r="R199" s="60"/>
      <c r="S199" s="61"/>
      <c r="T199" s="125"/>
      <c r="U199" s="60"/>
      <c r="V199" s="61">
        <f t="shared" si="315"/>
        <v>0</v>
      </c>
      <c r="W199" s="60">
        <f t="shared" si="316"/>
        <v>0</v>
      </c>
      <c r="X199" s="61">
        <f t="shared" si="317"/>
        <v>0</v>
      </c>
      <c r="Y199" s="60"/>
      <c r="Z199" s="61"/>
      <c r="AA199" s="125"/>
      <c r="AB199" s="60"/>
      <c r="AC199" s="61">
        <f t="shared" si="318"/>
        <v>0</v>
      </c>
      <c r="AD199" s="60">
        <f t="shared" si="319"/>
        <v>0</v>
      </c>
      <c r="AE199" s="61">
        <f t="shared" si="320"/>
        <v>0</v>
      </c>
      <c r="AF199" s="82"/>
    </row>
    <row r="200" spans="1:32" s="1" customFormat="1" ht="15.75" customHeight="1">
      <c r="A200" s="5">
        <v>11.04</v>
      </c>
      <c r="B200" s="3" t="s">
        <v>244</v>
      </c>
      <c r="C200" s="82"/>
      <c r="D200" s="61"/>
      <c r="E200" s="82"/>
      <c r="F200" s="61"/>
      <c r="G200" s="101"/>
      <c r="H200" s="82"/>
      <c r="I200" s="61"/>
      <c r="J200" s="60"/>
      <c r="K200" s="61">
        <f t="shared" si="312"/>
        <v>0</v>
      </c>
      <c r="L200" s="60"/>
      <c r="M200" s="61">
        <v>0</v>
      </c>
      <c r="N200" s="61"/>
      <c r="O200" s="61"/>
      <c r="P200" s="60">
        <f t="shared" si="314"/>
        <v>0</v>
      </c>
      <c r="Q200" s="61">
        <f t="shared" si="314"/>
        <v>0</v>
      </c>
      <c r="R200" s="60"/>
      <c r="S200" s="61"/>
      <c r="T200" s="125"/>
      <c r="U200" s="60"/>
      <c r="V200" s="61">
        <f t="shared" si="315"/>
        <v>0</v>
      </c>
      <c r="W200" s="60">
        <f t="shared" si="316"/>
        <v>0</v>
      </c>
      <c r="X200" s="61">
        <f t="shared" si="317"/>
        <v>0</v>
      </c>
      <c r="Y200" s="60"/>
      <c r="Z200" s="61"/>
      <c r="AA200" s="125"/>
      <c r="AB200" s="60"/>
      <c r="AC200" s="61">
        <f t="shared" si="318"/>
        <v>0</v>
      </c>
      <c r="AD200" s="60">
        <f t="shared" si="319"/>
        <v>0</v>
      </c>
      <c r="AE200" s="61">
        <f t="shared" si="320"/>
        <v>0</v>
      </c>
      <c r="AF200" s="82"/>
    </row>
    <row r="201" spans="1:32" s="1" customFormat="1" ht="48" customHeight="1">
      <c r="A201" s="5"/>
      <c r="B201" s="3" t="s">
        <v>245</v>
      </c>
      <c r="C201" s="82"/>
      <c r="D201" s="61"/>
      <c r="E201" s="82"/>
      <c r="F201" s="61"/>
      <c r="G201" s="101"/>
      <c r="H201" s="82"/>
      <c r="I201" s="61">
        <f t="shared" ref="I201:I203" si="322">H201*G201</f>
        <v>0</v>
      </c>
      <c r="J201" s="60">
        <f t="shared" ref="J201:J203" si="323">H201+E201+C201</f>
        <v>0</v>
      </c>
      <c r="K201" s="61">
        <f t="shared" si="312"/>
        <v>0</v>
      </c>
      <c r="L201" s="60"/>
      <c r="M201" s="61">
        <v>0</v>
      </c>
      <c r="N201" s="61"/>
      <c r="O201" s="61"/>
      <c r="P201" s="60">
        <f t="shared" si="314"/>
        <v>0</v>
      </c>
      <c r="Q201" s="61">
        <f t="shared" si="314"/>
        <v>0</v>
      </c>
      <c r="R201" s="60"/>
      <c r="S201" s="61"/>
      <c r="T201" s="125"/>
      <c r="U201" s="60"/>
      <c r="V201" s="61">
        <f t="shared" si="315"/>
        <v>0</v>
      </c>
      <c r="W201" s="60">
        <f t="shared" si="316"/>
        <v>0</v>
      </c>
      <c r="X201" s="61">
        <f t="shared" si="317"/>
        <v>0</v>
      </c>
      <c r="Y201" s="60"/>
      <c r="Z201" s="61"/>
      <c r="AA201" s="125"/>
      <c r="AB201" s="60"/>
      <c r="AC201" s="61">
        <f t="shared" si="318"/>
        <v>0</v>
      </c>
      <c r="AD201" s="60">
        <f t="shared" si="319"/>
        <v>0</v>
      </c>
      <c r="AE201" s="61">
        <f t="shared" si="320"/>
        <v>0</v>
      </c>
      <c r="AF201" s="82"/>
    </row>
    <row r="202" spans="1:32" s="1" customFormat="1" ht="51.75" customHeight="1">
      <c r="A202" s="5"/>
      <c r="B202" s="3" t="s">
        <v>246</v>
      </c>
      <c r="C202" s="82"/>
      <c r="D202" s="61"/>
      <c r="E202" s="82"/>
      <c r="F202" s="61"/>
      <c r="G202" s="101"/>
      <c r="H202" s="82"/>
      <c r="I202" s="61">
        <f t="shared" si="322"/>
        <v>0</v>
      </c>
      <c r="J202" s="60">
        <f t="shared" si="323"/>
        <v>0</v>
      </c>
      <c r="K202" s="61">
        <f t="shared" si="312"/>
        <v>0</v>
      </c>
      <c r="L202" s="60"/>
      <c r="M202" s="61">
        <v>0</v>
      </c>
      <c r="N202" s="61"/>
      <c r="O202" s="61"/>
      <c r="P202" s="60">
        <f t="shared" si="314"/>
        <v>0</v>
      </c>
      <c r="Q202" s="61">
        <f t="shared" si="314"/>
        <v>0</v>
      </c>
      <c r="R202" s="60"/>
      <c r="S202" s="61"/>
      <c r="T202" s="125"/>
      <c r="U202" s="60"/>
      <c r="V202" s="61">
        <f t="shared" si="315"/>
        <v>0</v>
      </c>
      <c r="W202" s="60">
        <f t="shared" si="316"/>
        <v>0</v>
      </c>
      <c r="X202" s="61">
        <f t="shared" si="317"/>
        <v>0</v>
      </c>
      <c r="Y202" s="60"/>
      <c r="Z202" s="61"/>
      <c r="AA202" s="125"/>
      <c r="AB202" s="60"/>
      <c r="AC202" s="61">
        <f t="shared" si="318"/>
        <v>0</v>
      </c>
      <c r="AD202" s="60">
        <f t="shared" si="319"/>
        <v>0</v>
      </c>
      <c r="AE202" s="61">
        <f t="shared" si="320"/>
        <v>0</v>
      </c>
      <c r="AF202" s="82"/>
    </row>
    <row r="203" spans="1:32" s="1" customFormat="1">
      <c r="A203" s="5"/>
      <c r="B203" s="3" t="s">
        <v>247</v>
      </c>
      <c r="C203" s="82"/>
      <c r="D203" s="61"/>
      <c r="E203" s="82"/>
      <c r="F203" s="61"/>
      <c r="G203" s="101"/>
      <c r="H203" s="82"/>
      <c r="I203" s="61">
        <f t="shared" si="322"/>
        <v>0</v>
      </c>
      <c r="J203" s="60">
        <f t="shared" si="323"/>
        <v>0</v>
      </c>
      <c r="K203" s="61">
        <f t="shared" si="312"/>
        <v>0</v>
      </c>
      <c r="L203" s="60"/>
      <c r="M203" s="61">
        <v>0</v>
      </c>
      <c r="N203" s="61"/>
      <c r="O203" s="61"/>
      <c r="P203" s="60">
        <f t="shared" si="314"/>
        <v>0</v>
      </c>
      <c r="Q203" s="61">
        <f t="shared" si="314"/>
        <v>0</v>
      </c>
      <c r="R203" s="60"/>
      <c r="S203" s="61"/>
      <c r="T203" s="125"/>
      <c r="U203" s="60"/>
      <c r="V203" s="61">
        <f t="shared" si="315"/>
        <v>0</v>
      </c>
      <c r="W203" s="60">
        <f t="shared" si="316"/>
        <v>0</v>
      </c>
      <c r="X203" s="61">
        <f t="shared" si="317"/>
        <v>0</v>
      </c>
      <c r="Y203" s="60"/>
      <c r="Z203" s="61"/>
      <c r="AA203" s="125"/>
      <c r="AB203" s="60"/>
      <c r="AC203" s="61">
        <f t="shared" si="318"/>
        <v>0</v>
      </c>
      <c r="AD203" s="60">
        <f t="shared" si="319"/>
        <v>0</v>
      </c>
      <c r="AE203" s="61">
        <f t="shared" si="320"/>
        <v>0</v>
      </c>
      <c r="AF203" s="82"/>
    </row>
    <row r="204" spans="1:32" s="1" customFormat="1" ht="74.45" customHeight="1">
      <c r="A204" s="5">
        <v>11.05</v>
      </c>
      <c r="B204" s="3" t="s">
        <v>248</v>
      </c>
      <c r="C204" s="82"/>
      <c r="D204" s="61"/>
      <c r="E204" s="82"/>
      <c r="F204" s="61"/>
      <c r="G204" s="101"/>
      <c r="H204" s="82"/>
      <c r="I204" s="61"/>
      <c r="J204" s="60"/>
      <c r="K204" s="61">
        <f t="shared" si="312"/>
        <v>0</v>
      </c>
      <c r="L204" s="60"/>
      <c r="M204" s="61">
        <v>0</v>
      </c>
      <c r="N204" s="61"/>
      <c r="O204" s="61"/>
      <c r="P204" s="60">
        <f t="shared" si="314"/>
        <v>0</v>
      </c>
      <c r="Q204" s="61">
        <f t="shared" si="314"/>
        <v>0</v>
      </c>
      <c r="R204" s="60"/>
      <c r="S204" s="61"/>
      <c r="T204" s="125"/>
      <c r="U204" s="60"/>
      <c r="V204" s="61">
        <f t="shared" si="315"/>
        <v>0</v>
      </c>
      <c r="W204" s="60">
        <f t="shared" si="316"/>
        <v>0</v>
      </c>
      <c r="X204" s="61">
        <f t="shared" si="317"/>
        <v>0</v>
      </c>
      <c r="Y204" s="60"/>
      <c r="Z204" s="61"/>
      <c r="AA204" s="125"/>
      <c r="AB204" s="60"/>
      <c r="AC204" s="61">
        <f t="shared" si="318"/>
        <v>0</v>
      </c>
      <c r="AD204" s="60">
        <f t="shared" si="319"/>
        <v>0</v>
      </c>
      <c r="AE204" s="61">
        <f t="shared" si="320"/>
        <v>0</v>
      </c>
      <c r="AF204" s="82"/>
    </row>
    <row r="205" spans="1:32" s="1" customFormat="1">
      <c r="A205" s="5"/>
      <c r="B205" s="99" t="s">
        <v>236</v>
      </c>
      <c r="C205" s="82"/>
      <c r="D205" s="61"/>
      <c r="E205" s="82"/>
      <c r="F205" s="61"/>
      <c r="G205" s="101">
        <v>0.01</v>
      </c>
      <c r="H205" s="82">
        <v>44</v>
      </c>
      <c r="I205" s="61">
        <f t="shared" ref="I205:I208" si="324">H205*G205</f>
        <v>0.44</v>
      </c>
      <c r="J205" s="60">
        <f t="shared" ref="J205:J207" si="325">H205+E205+C205</f>
        <v>44</v>
      </c>
      <c r="K205" s="61">
        <f t="shared" si="312"/>
        <v>0.44</v>
      </c>
      <c r="L205" s="60">
        <v>44</v>
      </c>
      <c r="M205" s="61">
        <v>0.44</v>
      </c>
      <c r="N205" s="61">
        <f t="shared" si="313"/>
        <v>100</v>
      </c>
      <c r="O205" s="61">
        <f t="shared" si="313"/>
        <v>100</v>
      </c>
      <c r="P205" s="60">
        <f t="shared" si="314"/>
        <v>0</v>
      </c>
      <c r="Q205" s="61">
        <f t="shared" si="314"/>
        <v>0</v>
      </c>
      <c r="R205" s="60"/>
      <c r="S205" s="61"/>
      <c r="T205" s="125">
        <v>1.2E-2</v>
      </c>
      <c r="U205" s="60">
        <v>70</v>
      </c>
      <c r="V205" s="61">
        <f t="shared" si="315"/>
        <v>0.84</v>
      </c>
      <c r="W205" s="60">
        <f t="shared" si="316"/>
        <v>70</v>
      </c>
      <c r="X205" s="61">
        <f t="shared" si="317"/>
        <v>0.84</v>
      </c>
      <c r="Y205" s="60"/>
      <c r="Z205" s="61"/>
      <c r="AA205" s="125">
        <v>1.2E-2</v>
      </c>
      <c r="AB205" s="60">
        <v>70</v>
      </c>
      <c r="AC205" s="61">
        <f t="shared" si="318"/>
        <v>0.84</v>
      </c>
      <c r="AD205" s="60">
        <f t="shared" si="319"/>
        <v>70</v>
      </c>
      <c r="AE205" s="61">
        <f t="shared" si="320"/>
        <v>0.84</v>
      </c>
      <c r="AF205" s="82"/>
    </row>
    <row r="206" spans="1:32" s="1" customFormat="1">
      <c r="A206" s="5"/>
      <c r="B206" s="99" t="s">
        <v>237</v>
      </c>
      <c r="C206" s="82"/>
      <c r="D206" s="61"/>
      <c r="E206" s="82"/>
      <c r="F206" s="61"/>
      <c r="G206" s="101">
        <v>0.01</v>
      </c>
      <c r="H206" s="82">
        <v>33</v>
      </c>
      <c r="I206" s="61">
        <f t="shared" si="324"/>
        <v>0.33</v>
      </c>
      <c r="J206" s="60">
        <f t="shared" si="325"/>
        <v>33</v>
      </c>
      <c r="K206" s="61">
        <f t="shared" si="312"/>
        <v>0.33</v>
      </c>
      <c r="L206" s="60">
        <v>33</v>
      </c>
      <c r="M206" s="61">
        <v>0.33</v>
      </c>
      <c r="N206" s="61">
        <f t="shared" si="313"/>
        <v>100</v>
      </c>
      <c r="O206" s="61">
        <f t="shared" si="313"/>
        <v>100</v>
      </c>
      <c r="P206" s="60">
        <f t="shared" si="314"/>
        <v>0</v>
      </c>
      <c r="Q206" s="61">
        <f t="shared" si="314"/>
        <v>0</v>
      </c>
      <c r="R206" s="60"/>
      <c r="S206" s="61"/>
      <c r="T206" s="125">
        <v>1.2E-2</v>
      </c>
      <c r="U206" s="60">
        <v>70</v>
      </c>
      <c r="V206" s="61">
        <f t="shared" si="315"/>
        <v>0.84</v>
      </c>
      <c r="W206" s="60">
        <f t="shared" si="316"/>
        <v>70</v>
      </c>
      <c r="X206" s="61">
        <f t="shared" si="317"/>
        <v>0.84</v>
      </c>
      <c r="Y206" s="60"/>
      <c r="Z206" s="61"/>
      <c r="AA206" s="125">
        <v>1.2E-2</v>
      </c>
      <c r="AB206" s="60">
        <v>70</v>
      </c>
      <c r="AC206" s="61">
        <f t="shared" si="318"/>
        <v>0.84</v>
      </c>
      <c r="AD206" s="60">
        <f t="shared" si="319"/>
        <v>70</v>
      </c>
      <c r="AE206" s="61">
        <f t="shared" si="320"/>
        <v>0.84</v>
      </c>
      <c r="AF206" s="82"/>
    </row>
    <row r="207" spans="1:32" s="1" customFormat="1">
      <c r="A207" s="5"/>
      <c r="B207" s="99" t="s">
        <v>241</v>
      </c>
      <c r="C207" s="82"/>
      <c r="D207" s="61"/>
      <c r="E207" s="82"/>
      <c r="F207" s="61"/>
      <c r="G207" s="101">
        <v>0.01</v>
      </c>
      <c r="H207" s="82">
        <v>33</v>
      </c>
      <c r="I207" s="61">
        <f t="shared" si="324"/>
        <v>0.33</v>
      </c>
      <c r="J207" s="60">
        <f t="shared" si="325"/>
        <v>33</v>
      </c>
      <c r="K207" s="61">
        <f t="shared" si="312"/>
        <v>0.33</v>
      </c>
      <c r="L207" s="60">
        <v>33</v>
      </c>
      <c r="M207" s="61">
        <v>0.33</v>
      </c>
      <c r="N207" s="61">
        <f t="shared" si="313"/>
        <v>100</v>
      </c>
      <c r="O207" s="61">
        <f t="shared" si="313"/>
        <v>100</v>
      </c>
      <c r="P207" s="60">
        <f t="shared" si="314"/>
        <v>0</v>
      </c>
      <c r="Q207" s="61">
        <f t="shared" si="314"/>
        <v>0</v>
      </c>
      <c r="R207" s="60"/>
      <c r="S207" s="61"/>
      <c r="T207" s="125">
        <v>1.2E-2</v>
      </c>
      <c r="U207" s="60">
        <v>70</v>
      </c>
      <c r="V207" s="61">
        <f t="shared" si="315"/>
        <v>0.84</v>
      </c>
      <c r="W207" s="60">
        <f t="shared" si="316"/>
        <v>70</v>
      </c>
      <c r="X207" s="61">
        <f t="shared" si="317"/>
        <v>0.84</v>
      </c>
      <c r="Y207" s="60"/>
      <c r="Z207" s="61"/>
      <c r="AA207" s="125">
        <v>1.2E-2</v>
      </c>
      <c r="AB207" s="60">
        <v>70</v>
      </c>
      <c r="AC207" s="61">
        <f t="shared" si="318"/>
        <v>0.84</v>
      </c>
      <c r="AD207" s="60">
        <f t="shared" si="319"/>
        <v>70</v>
      </c>
      <c r="AE207" s="61">
        <f t="shared" si="320"/>
        <v>0.84</v>
      </c>
      <c r="AF207" s="82"/>
    </row>
    <row r="208" spans="1:32" s="1" customFormat="1">
      <c r="A208" s="5"/>
      <c r="B208" s="3" t="s">
        <v>250</v>
      </c>
      <c r="C208" s="82"/>
      <c r="D208" s="61"/>
      <c r="E208" s="82"/>
      <c r="F208" s="61"/>
      <c r="G208" s="101"/>
      <c r="H208" s="82"/>
      <c r="I208" s="61">
        <f t="shared" si="324"/>
        <v>0</v>
      </c>
      <c r="J208" s="60"/>
      <c r="K208" s="61">
        <f t="shared" ref="K208:K210" si="326">I208+F208+D208</f>
        <v>0</v>
      </c>
      <c r="L208" s="60"/>
      <c r="M208" s="61"/>
      <c r="N208" s="61" t="e">
        <f t="shared" si="313"/>
        <v>#DIV/0!</v>
      </c>
      <c r="O208" s="61" t="e">
        <f t="shared" si="313"/>
        <v>#DIV/0!</v>
      </c>
      <c r="P208" s="60">
        <f t="shared" si="314"/>
        <v>0</v>
      </c>
      <c r="Q208" s="61">
        <f t="shared" si="314"/>
        <v>0</v>
      </c>
      <c r="R208" s="60"/>
      <c r="S208" s="61"/>
      <c r="T208" s="125"/>
      <c r="U208" s="60"/>
      <c r="V208" s="61">
        <f t="shared" si="315"/>
        <v>0</v>
      </c>
      <c r="W208" s="60">
        <f t="shared" si="316"/>
        <v>0</v>
      </c>
      <c r="X208" s="61">
        <f t="shared" si="317"/>
        <v>0</v>
      </c>
      <c r="Y208" s="60"/>
      <c r="Z208" s="61"/>
      <c r="AA208" s="125"/>
      <c r="AB208" s="60"/>
      <c r="AC208" s="61">
        <f t="shared" si="318"/>
        <v>0</v>
      </c>
      <c r="AD208" s="60">
        <f t="shared" si="319"/>
        <v>0</v>
      </c>
      <c r="AE208" s="61">
        <f t="shared" si="320"/>
        <v>0</v>
      </c>
      <c r="AF208" s="82"/>
    </row>
    <row r="209" spans="1:32" s="1" customFormat="1">
      <c r="A209" s="5">
        <v>11.06</v>
      </c>
      <c r="B209" s="2" t="s">
        <v>249</v>
      </c>
      <c r="C209" s="82"/>
      <c r="D209" s="61"/>
      <c r="E209" s="82"/>
      <c r="F209" s="61"/>
      <c r="G209" s="101">
        <v>0.02</v>
      </c>
      <c r="H209" s="82">
        <v>10</v>
      </c>
      <c r="I209" s="61">
        <f>H209*G209</f>
        <v>0.2</v>
      </c>
      <c r="J209" s="60">
        <f t="shared" ref="J209:J210" si="327">H209+E209+C209</f>
        <v>10</v>
      </c>
      <c r="K209" s="61">
        <f t="shared" si="326"/>
        <v>0.2</v>
      </c>
      <c r="L209" s="60">
        <v>10</v>
      </c>
      <c r="M209" s="61">
        <v>0.2</v>
      </c>
      <c r="N209" s="61">
        <f t="shared" si="313"/>
        <v>100</v>
      </c>
      <c r="O209" s="61">
        <f t="shared" si="313"/>
        <v>100</v>
      </c>
      <c r="P209" s="60">
        <f t="shared" si="314"/>
        <v>0</v>
      </c>
      <c r="Q209" s="61">
        <f t="shared" si="314"/>
        <v>0</v>
      </c>
      <c r="R209" s="60"/>
      <c r="S209" s="61"/>
      <c r="T209" s="125">
        <v>0.02</v>
      </c>
      <c r="U209" s="60">
        <v>12</v>
      </c>
      <c r="V209" s="61">
        <f t="shared" si="315"/>
        <v>0.24</v>
      </c>
      <c r="W209" s="60">
        <f t="shared" si="316"/>
        <v>12</v>
      </c>
      <c r="X209" s="61">
        <f t="shared" si="317"/>
        <v>0.24</v>
      </c>
      <c r="Y209" s="60"/>
      <c r="Z209" s="61"/>
      <c r="AA209" s="125">
        <v>0.02</v>
      </c>
      <c r="AB209" s="60">
        <v>12</v>
      </c>
      <c r="AC209" s="61">
        <f t="shared" si="318"/>
        <v>0.24</v>
      </c>
      <c r="AD209" s="60">
        <f t="shared" si="319"/>
        <v>12</v>
      </c>
      <c r="AE209" s="61">
        <f t="shared" si="320"/>
        <v>0.24</v>
      </c>
      <c r="AF209" s="82"/>
    </row>
    <row r="210" spans="1:32" s="1" customFormat="1">
      <c r="A210" s="5">
        <v>11.07</v>
      </c>
      <c r="B210" s="2" t="s">
        <v>238</v>
      </c>
      <c r="C210" s="82"/>
      <c r="D210" s="61"/>
      <c r="E210" s="82"/>
      <c r="F210" s="61"/>
      <c r="G210" s="101">
        <v>1.6E-2</v>
      </c>
      <c r="H210" s="82">
        <v>130</v>
      </c>
      <c r="I210" s="61">
        <f>H210*G210</f>
        <v>2.08</v>
      </c>
      <c r="J210" s="60">
        <f t="shared" si="327"/>
        <v>130</v>
      </c>
      <c r="K210" s="61">
        <f t="shared" si="326"/>
        <v>2.08</v>
      </c>
      <c r="L210" s="60">
        <v>130</v>
      </c>
      <c r="M210" s="61">
        <v>2.08</v>
      </c>
      <c r="N210" s="61">
        <f t="shared" si="313"/>
        <v>100</v>
      </c>
      <c r="O210" s="61">
        <f t="shared" si="313"/>
        <v>100.00000000000001</v>
      </c>
      <c r="P210" s="60">
        <f t="shared" si="314"/>
        <v>0</v>
      </c>
      <c r="Q210" s="61">
        <f t="shared" si="314"/>
        <v>0</v>
      </c>
      <c r="R210" s="60"/>
      <c r="S210" s="61"/>
      <c r="T210" s="125">
        <v>1.6E-2</v>
      </c>
      <c r="U210" s="60">
        <v>40</v>
      </c>
      <c r="V210" s="61">
        <f t="shared" si="315"/>
        <v>0.64</v>
      </c>
      <c r="W210" s="60">
        <f>U210+R210</f>
        <v>40</v>
      </c>
      <c r="X210" s="61">
        <f t="shared" si="317"/>
        <v>0.64</v>
      </c>
      <c r="Y210" s="60"/>
      <c r="Z210" s="61"/>
      <c r="AA210" s="125">
        <v>1.6E-2</v>
      </c>
      <c r="AB210" s="60">
        <v>40</v>
      </c>
      <c r="AC210" s="61">
        <f t="shared" si="318"/>
        <v>0.64</v>
      </c>
      <c r="AD210" s="60">
        <f>AB210+Y210</f>
        <v>40</v>
      </c>
      <c r="AE210" s="61">
        <f t="shared" si="320"/>
        <v>0.64</v>
      </c>
      <c r="AF210" s="82"/>
    </row>
    <row r="211" spans="1:32" s="144" customFormat="1">
      <c r="A211" s="261"/>
      <c r="B211" s="209" t="s">
        <v>35</v>
      </c>
      <c r="C211" s="210">
        <f t="shared" ref="C211" si="328">SUM(C192:C210)</f>
        <v>0</v>
      </c>
      <c r="D211" s="211">
        <f>SUM(D192:D210)</f>
        <v>0</v>
      </c>
      <c r="E211" s="210">
        <f t="shared" ref="E211" si="329">SUM(E192:E210)</f>
        <v>0</v>
      </c>
      <c r="F211" s="211">
        <f>SUM(F192:F210)</f>
        <v>0</v>
      </c>
      <c r="G211" s="212"/>
      <c r="H211" s="210">
        <f>SUM(H196:H210)</f>
        <v>3206</v>
      </c>
      <c r="I211" s="211">
        <f>SUM(I192:I210)</f>
        <v>47.72</v>
      </c>
      <c r="J211" s="210">
        <f>SUM(J196:J210)</f>
        <v>3206</v>
      </c>
      <c r="K211" s="211">
        <f>SUM(K192:K210)</f>
        <v>47.72</v>
      </c>
      <c r="L211" s="210">
        <f>SUM(L196:L210)</f>
        <v>1961</v>
      </c>
      <c r="M211" s="211">
        <f t="shared" ref="M211" si="330">SUM(M192:M210)</f>
        <v>36.849999999999994</v>
      </c>
      <c r="N211" s="213">
        <f t="shared" si="313"/>
        <v>61.166562694946968</v>
      </c>
      <c r="O211" s="213">
        <f>M211/K211%</f>
        <v>77.221290863369646</v>
      </c>
      <c r="P211" s="210">
        <f>SUM(P196:P210)</f>
        <v>1245</v>
      </c>
      <c r="Q211" s="211">
        <f>SUM(Q192:Q210)</f>
        <v>10.870000000000001</v>
      </c>
      <c r="R211" s="210">
        <f t="shared" ref="R211" si="331">SUM(R192:R210)</f>
        <v>0</v>
      </c>
      <c r="S211" s="211">
        <f>SUM(S192:S210)</f>
        <v>0</v>
      </c>
      <c r="T211" s="214"/>
      <c r="U211" s="210">
        <f>SUM(U196:U210)</f>
        <v>2835</v>
      </c>
      <c r="V211" s="211">
        <f>SUM(V192:V210)</f>
        <v>60.006000000000007</v>
      </c>
      <c r="W211" s="210">
        <f>SUM(W196:W210)</f>
        <v>2835</v>
      </c>
      <c r="X211" s="211">
        <f>SUM(X192:X210)</f>
        <v>60.006000000000007</v>
      </c>
      <c r="Y211" s="210">
        <f t="shared" ref="Y211" si="332">SUM(Y192:Y210)</f>
        <v>0</v>
      </c>
      <c r="Z211" s="211">
        <f>SUM(Z192:Z210)</f>
        <v>0</v>
      </c>
      <c r="AA211" s="214"/>
      <c r="AB211" s="210">
        <f>SUM(AB196:AB210)</f>
        <v>2835</v>
      </c>
      <c r="AC211" s="211">
        <f>SUM(AC192:AC210)</f>
        <v>60.006000000000007</v>
      </c>
      <c r="AD211" s="210">
        <f>SUM(AD196:AD210)</f>
        <v>2835</v>
      </c>
      <c r="AE211" s="211">
        <f>SUM(AE192:AE210)</f>
        <v>60.006000000000007</v>
      </c>
      <c r="AF211" s="215"/>
    </row>
    <row r="212" spans="1:32" s="4" customFormat="1" ht="31.5">
      <c r="A212" s="331">
        <v>12</v>
      </c>
      <c r="B212" s="9" t="s">
        <v>77</v>
      </c>
      <c r="C212" s="12"/>
      <c r="D212" s="63"/>
      <c r="E212" s="12"/>
      <c r="F212" s="63"/>
      <c r="G212" s="102"/>
      <c r="H212" s="12"/>
      <c r="I212" s="63"/>
      <c r="J212" s="62"/>
      <c r="K212" s="63"/>
      <c r="L212" s="62"/>
      <c r="M212" s="63"/>
      <c r="N212" s="63"/>
      <c r="O212" s="63"/>
      <c r="P212" s="62"/>
      <c r="Q212" s="63"/>
      <c r="R212" s="62"/>
      <c r="S212" s="63"/>
      <c r="T212" s="126"/>
      <c r="U212" s="62"/>
      <c r="V212" s="63"/>
      <c r="W212" s="62"/>
      <c r="X212" s="63"/>
      <c r="Y212" s="62"/>
      <c r="Z212" s="63"/>
      <c r="AA212" s="126"/>
      <c r="AB212" s="62"/>
      <c r="AC212" s="63"/>
      <c r="AD212" s="62"/>
      <c r="AE212" s="63"/>
      <c r="AF212" s="12"/>
    </row>
    <row r="213" spans="1:32" s="4" customFormat="1" ht="17.25" customHeight="1">
      <c r="A213" s="331">
        <v>12.01</v>
      </c>
      <c r="B213" s="9" t="s">
        <v>78</v>
      </c>
      <c r="C213" s="12"/>
      <c r="D213" s="63"/>
      <c r="E213" s="12"/>
      <c r="F213" s="63"/>
      <c r="G213" s="102"/>
      <c r="H213" s="12"/>
      <c r="I213" s="63"/>
      <c r="J213" s="62">
        <f t="shared" ref="J213:K224" si="333">H213+E213+C213</f>
        <v>0</v>
      </c>
      <c r="K213" s="63">
        <f t="shared" si="333"/>
        <v>0</v>
      </c>
      <c r="L213" s="62"/>
      <c r="M213" s="63"/>
      <c r="N213" s="63"/>
      <c r="O213" s="63"/>
      <c r="P213" s="62"/>
      <c r="Q213" s="63"/>
      <c r="R213" s="62"/>
      <c r="S213" s="63"/>
      <c r="T213" s="126"/>
      <c r="U213" s="62"/>
      <c r="V213" s="63"/>
      <c r="W213" s="62"/>
      <c r="X213" s="63"/>
      <c r="Y213" s="62"/>
      <c r="Z213" s="63"/>
      <c r="AA213" s="126"/>
      <c r="AB213" s="62"/>
      <c r="AC213" s="63"/>
      <c r="AD213" s="62"/>
      <c r="AE213" s="63"/>
      <c r="AF213" s="12"/>
    </row>
    <row r="214" spans="1:32" s="1" customFormat="1" ht="33" customHeight="1">
      <c r="A214" s="5"/>
      <c r="B214" s="37" t="s">
        <v>175</v>
      </c>
      <c r="C214" s="82"/>
      <c r="D214" s="61"/>
      <c r="E214" s="82"/>
      <c r="F214" s="61"/>
      <c r="G214" s="101">
        <v>0.56999999999999995</v>
      </c>
      <c r="H214" s="82">
        <v>21</v>
      </c>
      <c r="I214" s="61">
        <f>H214*G214*12</f>
        <v>143.63999999999999</v>
      </c>
      <c r="J214" s="60">
        <f t="shared" si="333"/>
        <v>21</v>
      </c>
      <c r="K214" s="61">
        <f t="shared" si="333"/>
        <v>143.63999999999999</v>
      </c>
      <c r="L214" s="60">
        <v>21</v>
      </c>
      <c r="M214" s="61">
        <v>102.68</v>
      </c>
      <c r="N214" s="61">
        <f t="shared" ref="N214:O225" si="334">L214/J214%</f>
        <v>100</v>
      </c>
      <c r="O214" s="61">
        <f t="shared" si="334"/>
        <v>71.484266221108342</v>
      </c>
      <c r="P214" s="60">
        <f t="shared" ref="P214:Q224" si="335">J214-L214</f>
        <v>0</v>
      </c>
      <c r="Q214" s="61">
        <f t="shared" si="335"/>
        <v>40.95999999999998</v>
      </c>
      <c r="R214" s="60"/>
      <c r="S214" s="61"/>
      <c r="T214" s="125">
        <v>0.75</v>
      </c>
      <c r="U214" s="60">
        <v>33</v>
      </c>
      <c r="V214" s="61">
        <f>U214*T214*12</f>
        <v>297</v>
      </c>
      <c r="W214" s="60">
        <f t="shared" ref="W214:W224" si="336">U214+R214</f>
        <v>33</v>
      </c>
      <c r="X214" s="61">
        <f t="shared" ref="X214:X224" si="337">V214+S214</f>
        <v>297</v>
      </c>
      <c r="Y214" s="60"/>
      <c r="Z214" s="61"/>
      <c r="AA214" s="125">
        <v>0.75</v>
      </c>
      <c r="AB214" s="60">
        <v>33</v>
      </c>
      <c r="AC214" s="61">
        <f>AB214*AA214*12</f>
        <v>297</v>
      </c>
      <c r="AD214" s="60">
        <f t="shared" ref="AD214:AD224" si="338">AB214+Y214</f>
        <v>33</v>
      </c>
      <c r="AE214" s="61">
        <f t="shared" ref="AE214:AE224" si="339">AC214+Z214</f>
        <v>297</v>
      </c>
      <c r="AF214" s="82"/>
    </row>
    <row r="215" spans="1:32" s="1" customFormat="1" ht="21" customHeight="1">
      <c r="A215" s="5"/>
      <c r="B215" s="37" t="s">
        <v>197</v>
      </c>
      <c r="C215" s="82"/>
      <c r="D215" s="61"/>
      <c r="E215" s="82"/>
      <c r="F215" s="61"/>
      <c r="G215" s="101"/>
      <c r="H215" s="82"/>
      <c r="I215" s="61">
        <f>H215*G215*12</f>
        <v>0</v>
      </c>
      <c r="J215" s="60">
        <f t="shared" si="333"/>
        <v>0</v>
      </c>
      <c r="K215" s="61">
        <f t="shared" si="333"/>
        <v>0</v>
      </c>
      <c r="L215" s="60"/>
      <c r="M215" s="61"/>
      <c r="N215" s="61"/>
      <c r="O215" s="61"/>
      <c r="P215" s="60">
        <f t="shared" si="335"/>
        <v>0</v>
      </c>
      <c r="Q215" s="61">
        <f t="shared" si="335"/>
        <v>0</v>
      </c>
      <c r="R215" s="60"/>
      <c r="S215" s="61"/>
      <c r="T215" s="125">
        <v>0.16</v>
      </c>
      <c r="U215" s="60">
        <v>22</v>
      </c>
      <c r="V215" s="61">
        <f>U215*T215*12</f>
        <v>42.24</v>
      </c>
      <c r="W215" s="60">
        <f t="shared" si="336"/>
        <v>22</v>
      </c>
      <c r="X215" s="61">
        <f t="shared" si="337"/>
        <v>42.24</v>
      </c>
      <c r="Y215" s="60"/>
      <c r="Z215" s="61"/>
      <c r="AA215" s="125">
        <v>0.16</v>
      </c>
      <c r="AB215" s="60"/>
      <c r="AC215" s="61">
        <f>AB215*AA215*12</f>
        <v>0</v>
      </c>
      <c r="AD215" s="60">
        <f t="shared" si="338"/>
        <v>0</v>
      </c>
      <c r="AE215" s="61">
        <f t="shared" si="339"/>
        <v>0</v>
      </c>
      <c r="AF215" s="82"/>
    </row>
    <row r="216" spans="1:32" s="1" customFormat="1" ht="18.75" customHeight="1">
      <c r="A216" s="5"/>
      <c r="B216" s="37" t="s">
        <v>198</v>
      </c>
      <c r="C216" s="82"/>
      <c r="D216" s="61"/>
      <c r="E216" s="82"/>
      <c r="F216" s="61"/>
      <c r="G216" s="101"/>
      <c r="H216" s="82"/>
      <c r="I216" s="61">
        <f>H216*G216*12</f>
        <v>0</v>
      </c>
      <c r="J216" s="60">
        <f t="shared" si="333"/>
        <v>0</v>
      </c>
      <c r="K216" s="61">
        <f t="shared" si="333"/>
        <v>0</v>
      </c>
      <c r="L216" s="60"/>
      <c r="M216" s="61"/>
      <c r="N216" s="61"/>
      <c r="O216" s="61"/>
      <c r="P216" s="60">
        <f t="shared" si="335"/>
        <v>0</v>
      </c>
      <c r="Q216" s="61">
        <f t="shared" si="335"/>
        <v>0</v>
      </c>
      <c r="R216" s="60"/>
      <c r="S216" s="61"/>
      <c r="T216" s="125"/>
      <c r="U216" s="60"/>
      <c r="V216" s="61">
        <f>U216*T216*12</f>
        <v>0</v>
      </c>
      <c r="W216" s="60">
        <f t="shared" si="336"/>
        <v>0</v>
      </c>
      <c r="X216" s="61">
        <f t="shared" si="337"/>
        <v>0</v>
      </c>
      <c r="Y216" s="60"/>
      <c r="Z216" s="61"/>
      <c r="AA216" s="125"/>
      <c r="AB216" s="60"/>
      <c r="AC216" s="61">
        <f>AB216*AA216*12</f>
        <v>0</v>
      </c>
      <c r="AD216" s="60">
        <f t="shared" si="338"/>
        <v>0</v>
      </c>
      <c r="AE216" s="61">
        <f t="shared" si="339"/>
        <v>0</v>
      </c>
      <c r="AF216" s="82"/>
    </row>
    <row r="217" spans="1:32" s="1" customFormat="1" ht="60" customHeight="1">
      <c r="A217" s="5"/>
      <c r="B217" s="37" t="s">
        <v>199</v>
      </c>
      <c r="C217" s="82"/>
      <c r="D217" s="61"/>
      <c r="E217" s="82"/>
      <c r="F217" s="61"/>
      <c r="G217" s="101">
        <v>0.12</v>
      </c>
      <c r="H217" s="82">
        <v>6</v>
      </c>
      <c r="I217" s="61">
        <f>H217*G217*12</f>
        <v>8.64</v>
      </c>
      <c r="J217" s="60">
        <f t="shared" si="333"/>
        <v>6</v>
      </c>
      <c r="K217" s="61">
        <f t="shared" si="333"/>
        <v>8.64</v>
      </c>
      <c r="L217" s="60">
        <v>6</v>
      </c>
      <c r="M217" s="61">
        <v>8.64</v>
      </c>
      <c r="N217" s="61">
        <f t="shared" si="334"/>
        <v>100</v>
      </c>
      <c r="O217" s="61">
        <f t="shared" si="334"/>
        <v>100</v>
      </c>
      <c r="P217" s="60">
        <f t="shared" si="335"/>
        <v>0</v>
      </c>
      <c r="Q217" s="61">
        <f t="shared" si="335"/>
        <v>0</v>
      </c>
      <c r="R217" s="60"/>
      <c r="S217" s="61"/>
      <c r="T217" s="125">
        <v>0.16</v>
      </c>
      <c r="U217" s="60">
        <v>11</v>
      </c>
      <c r="V217" s="61">
        <f>U217*T217*12</f>
        <v>21.12</v>
      </c>
      <c r="W217" s="60">
        <f t="shared" si="336"/>
        <v>11</v>
      </c>
      <c r="X217" s="61">
        <f t="shared" si="337"/>
        <v>21.12</v>
      </c>
      <c r="Y217" s="60"/>
      <c r="Z217" s="61"/>
      <c r="AA217" s="125">
        <v>0.16</v>
      </c>
      <c r="AB217" s="60">
        <v>11</v>
      </c>
      <c r="AC217" s="61">
        <f>AB217*AA217*12</f>
        <v>21.12</v>
      </c>
      <c r="AD217" s="60">
        <f t="shared" si="338"/>
        <v>11</v>
      </c>
      <c r="AE217" s="61">
        <f t="shared" si="339"/>
        <v>21.12</v>
      </c>
      <c r="AF217" s="82"/>
    </row>
    <row r="218" spans="1:32" s="1" customFormat="1" ht="69.75" customHeight="1">
      <c r="A218" s="5"/>
      <c r="B218" s="37" t="s">
        <v>200</v>
      </c>
      <c r="C218" s="82"/>
      <c r="D218" s="61"/>
      <c r="E218" s="82"/>
      <c r="F218" s="61"/>
      <c r="G218" s="101">
        <v>0.12</v>
      </c>
      <c r="H218" s="82"/>
      <c r="I218" s="61">
        <f>H218*G218*12</f>
        <v>0</v>
      </c>
      <c r="J218" s="60">
        <f t="shared" si="333"/>
        <v>0</v>
      </c>
      <c r="K218" s="61">
        <f t="shared" si="333"/>
        <v>0</v>
      </c>
      <c r="L218" s="60"/>
      <c r="M218" s="61"/>
      <c r="N218" s="61" t="e">
        <f t="shared" si="334"/>
        <v>#DIV/0!</v>
      </c>
      <c r="O218" s="61" t="e">
        <f t="shared" si="334"/>
        <v>#DIV/0!</v>
      </c>
      <c r="P218" s="60">
        <f t="shared" si="335"/>
        <v>0</v>
      </c>
      <c r="Q218" s="61">
        <f t="shared" si="335"/>
        <v>0</v>
      </c>
      <c r="R218" s="60"/>
      <c r="S218" s="61"/>
      <c r="T218" s="125">
        <v>0.16</v>
      </c>
      <c r="U218" s="60"/>
      <c r="V218" s="61">
        <f>U218*T218*12</f>
        <v>0</v>
      </c>
      <c r="W218" s="60">
        <f t="shared" si="336"/>
        <v>0</v>
      </c>
      <c r="X218" s="61">
        <f t="shared" si="337"/>
        <v>0</v>
      </c>
      <c r="Y218" s="60"/>
      <c r="Z218" s="61"/>
      <c r="AA218" s="125">
        <v>0.16</v>
      </c>
      <c r="AB218" s="60"/>
      <c r="AC218" s="61">
        <f>AB218*AA218*12</f>
        <v>0</v>
      </c>
      <c r="AD218" s="60">
        <f t="shared" si="338"/>
        <v>0</v>
      </c>
      <c r="AE218" s="61">
        <f t="shared" si="339"/>
        <v>0</v>
      </c>
      <c r="AF218" s="82"/>
    </row>
    <row r="219" spans="1:32" s="1" customFormat="1">
      <c r="A219" s="5">
        <v>12.02</v>
      </c>
      <c r="B219" s="2" t="s">
        <v>79</v>
      </c>
      <c r="C219" s="82"/>
      <c r="D219" s="61"/>
      <c r="E219" s="82"/>
      <c r="F219" s="61"/>
      <c r="G219" s="101"/>
      <c r="H219" s="82"/>
      <c r="I219" s="61">
        <f t="shared" ref="I219:I224" si="340">H219*G219</f>
        <v>0</v>
      </c>
      <c r="J219" s="60">
        <f t="shared" si="333"/>
        <v>0</v>
      </c>
      <c r="K219" s="61">
        <f t="shared" si="333"/>
        <v>0</v>
      </c>
      <c r="L219" s="60"/>
      <c r="M219" s="61"/>
      <c r="N219" s="61"/>
      <c r="O219" s="61"/>
      <c r="P219" s="60">
        <f t="shared" si="335"/>
        <v>0</v>
      </c>
      <c r="Q219" s="61">
        <f t="shared" si="335"/>
        <v>0</v>
      </c>
      <c r="R219" s="60"/>
      <c r="S219" s="61"/>
      <c r="T219" s="125"/>
      <c r="U219" s="60"/>
      <c r="V219" s="61">
        <f t="shared" ref="V219:V224" si="341">U219*T219</f>
        <v>0</v>
      </c>
      <c r="W219" s="60">
        <f t="shared" si="336"/>
        <v>0</v>
      </c>
      <c r="X219" s="61">
        <f t="shared" si="337"/>
        <v>0</v>
      </c>
      <c r="Y219" s="60"/>
      <c r="Z219" s="61"/>
      <c r="AA219" s="125"/>
      <c r="AB219" s="60"/>
      <c r="AC219" s="61">
        <f t="shared" ref="AC219:AC224" si="342">AB219*AA219</f>
        <v>0</v>
      </c>
      <c r="AD219" s="60">
        <f t="shared" si="338"/>
        <v>0</v>
      </c>
      <c r="AE219" s="61">
        <f t="shared" si="339"/>
        <v>0</v>
      </c>
      <c r="AF219" s="82"/>
    </row>
    <row r="220" spans="1:32" s="1" customFormat="1">
      <c r="A220" s="5">
        <v>12.03</v>
      </c>
      <c r="B220" s="37" t="s">
        <v>80</v>
      </c>
      <c r="C220" s="82"/>
      <c r="D220" s="61"/>
      <c r="E220" s="82"/>
      <c r="F220" s="61"/>
      <c r="G220" s="101"/>
      <c r="H220" s="82"/>
      <c r="I220" s="61">
        <f t="shared" si="340"/>
        <v>0</v>
      </c>
      <c r="J220" s="60">
        <f t="shared" si="333"/>
        <v>0</v>
      </c>
      <c r="K220" s="61">
        <f t="shared" si="333"/>
        <v>0</v>
      </c>
      <c r="L220" s="60"/>
      <c r="M220" s="61"/>
      <c r="N220" s="61"/>
      <c r="O220" s="61"/>
      <c r="P220" s="60">
        <f t="shared" si="335"/>
        <v>0</v>
      </c>
      <c r="Q220" s="61">
        <f t="shared" si="335"/>
        <v>0</v>
      </c>
      <c r="R220" s="60"/>
      <c r="S220" s="61"/>
      <c r="T220" s="125"/>
      <c r="U220" s="60"/>
      <c r="V220" s="61">
        <f t="shared" si="341"/>
        <v>0</v>
      </c>
      <c r="W220" s="60">
        <f t="shared" si="336"/>
        <v>0</v>
      </c>
      <c r="X220" s="61">
        <f t="shared" si="337"/>
        <v>0</v>
      </c>
      <c r="Y220" s="60"/>
      <c r="Z220" s="61"/>
      <c r="AA220" s="125"/>
      <c r="AB220" s="60"/>
      <c r="AC220" s="61">
        <f t="shared" si="342"/>
        <v>0</v>
      </c>
      <c r="AD220" s="60">
        <f t="shared" si="338"/>
        <v>0</v>
      </c>
      <c r="AE220" s="61">
        <f t="shared" si="339"/>
        <v>0</v>
      </c>
      <c r="AF220" s="82"/>
    </row>
    <row r="221" spans="1:32" s="1" customFormat="1" ht="56.25">
      <c r="A221" s="5">
        <v>12.04</v>
      </c>
      <c r="B221" s="2" t="s">
        <v>81</v>
      </c>
      <c r="C221" s="82"/>
      <c r="D221" s="61"/>
      <c r="E221" s="82"/>
      <c r="F221" s="61"/>
      <c r="G221" s="101">
        <v>0.5</v>
      </c>
      <c r="H221" s="82">
        <v>11</v>
      </c>
      <c r="I221" s="61">
        <f t="shared" si="340"/>
        <v>5.5</v>
      </c>
      <c r="J221" s="60">
        <f t="shared" si="333"/>
        <v>11</v>
      </c>
      <c r="K221" s="61">
        <f t="shared" si="333"/>
        <v>5.5</v>
      </c>
      <c r="L221" s="60">
        <v>11</v>
      </c>
      <c r="M221" s="61">
        <v>5.5</v>
      </c>
      <c r="N221" s="61">
        <f t="shared" si="334"/>
        <v>100</v>
      </c>
      <c r="O221" s="61">
        <f t="shared" si="334"/>
        <v>100</v>
      </c>
      <c r="P221" s="60">
        <f t="shared" si="335"/>
        <v>0</v>
      </c>
      <c r="Q221" s="61">
        <f t="shared" si="335"/>
        <v>0</v>
      </c>
      <c r="R221" s="60"/>
      <c r="S221" s="61"/>
      <c r="T221" s="125">
        <v>0.5</v>
      </c>
      <c r="U221" s="60">
        <v>11</v>
      </c>
      <c r="V221" s="61">
        <f t="shared" si="341"/>
        <v>5.5</v>
      </c>
      <c r="W221" s="60">
        <f t="shared" si="336"/>
        <v>11</v>
      </c>
      <c r="X221" s="61">
        <f t="shared" si="337"/>
        <v>5.5</v>
      </c>
      <c r="Y221" s="60"/>
      <c r="Z221" s="61"/>
      <c r="AA221" s="125">
        <v>0.5</v>
      </c>
      <c r="AB221" s="60">
        <v>11</v>
      </c>
      <c r="AC221" s="61">
        <f t="shared" si="342"/>
        <v>5.5</v>
      </c>
      <c r="AD221" s="60">
        <f t="shared" si="338"/>
        <v>11</v>
      </c>
      <c r="AE221" s="61">
        <f t="shared" si="339"/>
        <v>5.5</v>
      </c>
      <c r="AF221" s="691" t="s">
        <v>478</v>
      </c>
    </row>
    <row r="222" spans="1:32" s="1" customFormat="1" ht="56.25">
      <c r="A222" s="5">
        <v>12.05</v>
      </c>
      <c r="B222" s="2" t="s">
        <v>156</v>
      </c>
      <c r="C222" s="82"/>
      <c r="D222" s="61"/>
      <c r="E222" s="82"/>
      <c r="F222" s="61"/>
      <c r="G222" s="101">
        <v>0.3</v>
      </c>
      <c r="H222" s="82">
        <v>11</v>
      </c>
      <c r="I222" s="61">
        <f t="shared" si="340"/>
        <v>3.3</v>
      </c>
      <c r="J222" s="60">
        <f t="shared" si="333"/>
        <v>11</v>
      </c>
      <c r="K222" s="61">
        <f t="shared" si="333"/>
        <v>3.3</v>
      </c>
      <c r="L222" s="60">
        <v>11</v>
      </c>
      <c r="M222" s="61">
        <v>3.3</v>
      </c>
      <c r="N222" s="61">
        <f t="shared" si="334"/>
        <v>100</v>
      </c>
      <c r="O222" s="61">
        <f t="shared" si="334"/>
        <v>99.999999999999986</v>
      </c>
      <c r="P222" s="60">
        <f t="shared" si="335"/>
        <v>0</v>
      </c>
      <c r="Q222" s="61">
        <f t="shared" si="335"/>
        <v>0</v>
      </c>
      <c r="R222" s="60"/>
      <c r="S222" s="61"/>
      <c r="T222" s="125">
        <v>0.3</v>
      </c>
      <c r="U222" s="60">
        <v>11</v>
      </c>
      <c r="V222" s="61">
        <f t="shared" si="341"/>
        <v>3.3</v>
      </c>
      <c r="W222" s="60">
        <f t="shared" si="336"/>
        <v>11</v>
      </c>
      <c r="X222" s="61">
        <f t="shared" si="337"/>
        <v>3.3</v>
      </c>
      <c r="Y222" s="60"/>
      <c r="Z222" s="61"/>
      <c r="AA222" s="125">
        <v>0.3</v>
      </c>
      <c r="AB222" s="60">
        <v>11</v>
      </c>
      <c r="AC222" s="61">
        <f t="shared" si="342"/>
        <v>3.3</v>
      </c>
      <c r="AD222" s="60">
        <f t="shared" si="338"/>
        <v>11</v>
      </c>
      <c r="AE222" s="61">
        <f t="shared" si="339"/>
        <v>3.3</v>
      </c>
      <c r="AF222" s="691" t="s">
        <v>478</v>
      </c>
    </row>
    <row r="223" spans="1:32" s="1" customFormat="1">
      <c r="A223" s="5">
        <v>12.06</v>
      </c>
      <c r="B223" s="2" t="s">
        <v>83</v>
      </c>
      <c r="C223" s="82"/>
      <c r="D223" s="61"/>
      <c r="E223" s="82"/>
      <c r="F223" s="61"/>
      <c r="G223" s="101"/>
      <c r="H223" s="82"/>
      <c r="I223" s="61">
        <f t="shared" si="340"/>
        <v>0</v>
      </c>
      <c r="J223" s="60">
        <f t="shared" si="333"/>
        <v>0</v>
      </c>
      <c r="K223" s="61">
        <f t="shared" si="333"/>
        <v>0</v>
      </c>
      <c r="L223" s="60"/>
      <c r="M223" s="61"/>
      <c r="N223" s="61"/>
      <c r="O223" s="61"/>
      <c r="P223" s="60">
        <f t="shared" si="335"/>
        <v>0</v>
      </c>
      <c r="Q223" s="61">
        <f t="shared" si="335"/>
        <v>0</v>
      </c>
      <c r="R223" s="60"/>
      <c r="S223" s="61"/>
      <c r="T223" s="125"/>
      <c r="U223" s="60"/>
      <c r="V223" s="61">
        <f t="shared" si="341"/>
        <v>0</v>
      </c>
      <c r="W223" s="60">
        <f t="shared" si="336"/>
        <v>0</v>
      </c>
      <c r="X223" s="61">
        <f t="shared" si="337"/>
        <v>0</v>
      </c>
      <c r="Y223" s="60"/>
      <c r="Z223" s="61"/>
      <c r="AA223" s="125"/>
      <c r="AB223" s="60"/>
      <c r="AC223" s="61">
        <f t="shared" si="342"/>
        <v>0</v>
      </c>
      <c r="AD223" s="60">
        <f t="shared" si="338"/>
        <v>0</v>
      </c>
      <c r="AE223" s="61">
        <f t="shared" si="339"/>
        <v>0</v>
      </c>
      <c r="AF223" s="82"/>
    </row>
    <row r="224" spans="1:32" s="1" customFormat="1">
      <c r="A224" s="5">
        <v>12.07</v>
      </c>
      <c r="B224" s="2" t="s">
        <v>84</v>
      </c>
      <c r="C224" s="82"/>
      <c r="D224" s="61"/>
      <c r="E224" s="82"/>
      <c r="F224" s="61"/>
      <c r="G224" s="101"/>
      <c r="H224" s="82"/>
      <c r="I224" s="61">
        <f t="shared" si="340"/>
        <v>0</v>
      </c>
      <c r="J224" s="60">
        <f t="shared" si="333"/>
        <v>0</v>
      </c>
      <c r="K224" s="61">
        <f t="shared" si="333"/>
        <v>0</v>
      </c>
      <c r="L224" s="60"/>
      <c r="M224" s="61"/>
      <c r="N224" s="61"/>
      <c r="O224" s="61"/>
      <c r="P224" s="60">
        <f t="shared" si="335"/>
        <v>0</v>
      </c>
      <c r="Q224" s="61">
        <f t="shared" si="335"/>
        <v>0</v>
      </c>
      <c r="R224" s="60"/>
      <c r="S224" s="61"/>
      <c r="T224" s="125"/>
      <c r="U224" s="60"/>
      <c r="V224" s="61">
        <f t="shared" si="341"/>
        <v>0</v>
      </c>
      <c r="W224" s="60">
        <f t="shared" si="336"/>
        <v>0</v>
      </c>
      <c r="X224" s="61">
        <f t="shared" si="337"/>
        <v>0</v>
      </c>
      <c r="Y224" s="60"/>
      <c r="Z224" s="61"/>
      <c r="AA224" s="125"/>
      <c r="AB224" s="60"/>
      <c r="AC224" s="61">
        <f t="shared" si="342"/>
        <v>0</v>
      </c>
      <c r="AD224" s="60">
        <f t="shared" si="338"/>
        <v>0</v>
      </c>
      <c r="AE224" s="61">
        <f t="shared" si="339"/>
        <v>0</v>
      </c>
      <c r="AF224" s="82"/>
    </row>
    <row r="225" spans="1:32" s="144" customFormat="1">
      <c r="A225" s="261"/>
      <c r="B225" s="209" t="s">
        <v>35</v>
      </c>
      <c r="C225" s="210">
        <f t="shared" ref="C225" si="343">SUM(C214:C224)</f>
        <v>0</v>
      </c>
      <c r="D225" s="211">
        <f>SUM(D214:D224)</f>
        <v>0</v>
      </c>
      <c r="E225" s="210">
        <f t="shared" ref="E225" si="344">SUM(E214:E224)</f>
        <v>0</v>
      </c>
      <c r="F225" s="211">
        <f>SUM(F214:F224)</f>
        <v>0</v>
      </c>
      <c r="G225" s="210">
        <f t="shared" ref="G225:M225" si="345">SUM(G214:G224)</f>
        <v>1.61</v>
      </c>
      <c r="H225" s="211">
        <f>SUM(H214:H224)</f>
        <v>49</v>
      </c>
      <c r="I225" s="211">
        <f t="shared" si="345"/>
        <v>161.07999999999998</v>
      </c>
      <c r="J225" s="210">
        <f t="shared" si="345"/>
        <v>49</v>
      </c>
      <c r="K225" s="211">
        <f>SUM(K214:K224)</f>
        <v>161.07999999999998</v>
      </c>
      <c r="L225" s="210">
        <f>L221</f>
        <v>11</v>
      </c>
      <c r="M225" s="211">
        <f t="shared" si="345"/>
        <v>120.12</v>
      </c>
      <c r="N225" s="213">
        <f t="shared" si="334"/>
        <v>22.448979591836736</v>
      </c>
      <c r="O225" s="213">
        <f>M225/K225%</f>
        <v>74.571641420412234</v>
      </c>
      <c r="P225" s="210">
        <f>P221</f>
        <v>0</v>
      </c>
      <c r="Q225" s="211">
        <f t="shared" ref="Q225" si="346">SUM(Q214:Q224)</f>
        <v>40.95999999999998</v>
      </c>
      <c r="R225" s="210">
        <f>SUM(R214:R224)</f>
        <v>0</v>
      </c>
      <c r="S225" s="211">
        <f t="shared" ref="S225" si="347">SUM(S214:S224)</f>
        <v>0</v>
      </c>
      <c r="T225" s="214">
        <v>1.61</v>
      </c>
      <c r="U225" s="210">
        <f>U221</f>
        <v>11</v>
      </c>
      <c r="V225" s="211">
        <f>SUM(V214:V224)</f>
        <v>369.16</v>
      </c>
      <c r="W225" s="210">
        <f>W221</f>
        <v>11</v>
      </c>
      <c r="X225" s="211">
        <f>SUM(X214:X224)</f>
        <v>369.16</v>
      </c>
      <c r="Y225" s="210">
        <f>SUM(Y214:Y224)</f>
        <v>0</v>
      </c>
      <c r="Z225" s="211">
        <f t="shared" ref="Z225" si="348">SUM(Z214:Z224)</f>
        <v>0</v>
      </c>
      <c r="AA225" s="214">
        <v>1.61</v>
      </c>
      <c r="AB225" s="210">
        <f>AB221</f>
        <v>11</v>
      </c>
      <c r="AC225" s="211">
        <f>SUM(AC214:AC224)</f>
        <v>326.92</v>
      </c>
      <c r="AD225" s="210">
        <f>AD221</f>
        <v>11</v>
      </c>
      <c r="AE225" s="211">
        <f>SUM(AE214:AE224)</f>
        <v>326.92</v>
      </c>
      <c r="AF225" s="215"/>
    </row>
    <row r="226" spans="1:32" s="4" customFormat="1" ht="39" customHeight="1">
      <c r="A226" s="331">
        <v>13</v>
      </c>
      <c r="B226" s="9" t="s">
        <v>85</v>
      </c>
      <c r="C226" s="12"/>
      <c r="D226" s="63"/>
      <c r="E226" s="12"/>
      <c r="F226" s="63"/>
      <c r="G226" s="102"/>
      <c r="H226" s="12"/>
      <c r="I226" s="63"/>
      <c r="J226" s="62"/>
      <c r="K226" s="63"/>
      <c r="L226" s="62"/>
      <c r="M226" s="63"/>
      <c r="N226" s="63"/>
      <c r="O226" s="63"/>
      <c r="P226" s="62"/>
      <c r="Q226" s="63"/>
      <c r="R226" s="62"/>
      <c r="S226" s="63"/>
      <c r="T226" s="126"/>
      <c r="U226" s="62"/>
      <c r="V226" s="63"/>
      <c r="W226" s="62"/>
      <c r="X226" s="63"/>
      <c r="Y226" s="62"/>
      <c r="Z226" s="63"/>
      <c r="AA226" s="126"/>
      <c r="AB226" s="62"/>
      <c r="AC226" s="63"/>
      <c r="AD226" s="62"/>
      <c r="AE226" s="63"/>
      <c r="AF226" s="12"/>
    </row>
    <row r="227" spans="1:32" s="1" customFormat="1" ht="31.5">
      <c r="A227" s="5">
        <v>13.01</v>
      </c>
      <c r="B227" s="81" t="s">
        <v>251</v>
      </c>
      <c r="C227" s="82"/>
      <c r="D227" s="61"/>
      <c r="E227" s="82"/>
      <c r="F227" s="61"/>
      <c r="G227" s="101">
        <v>0.56999999999999995</v>
      </c>
      <c r="H227" s="82">
        <v>46</v>
      </c>
      <c r="I227" s="61">
        <f t="shared" ref="I227" si="349">H227*G227*12</f>
        <v>314.64</v>
      </c>
      <c r="J227" s="60">
        <f t="shared" ref="J227:K233" si="350">H227+E227+C227</f>
        <v>46</v>
      </c>
      <c r="K227" s="61">
        <f t="shared" si="350"/>
        <v>314.64</v>
      </c>
      <c r="L227" s="60">
        <v>46</v>
      </c>
      <c r="M227" s="61">
        <v>278.7</v>
      </c>
      <c r="N227" s="61">
        <f t="shared" ref="N227:O234" si="351">L227/J227%</f>
        <v>100</v>
      </c>
      <c r="O227" s="61">
        <f t="shared" si="351"/>
        <v>88.577421815408087</v>
      </c>
      <c r="P227" s="60">
        <f t="shared" ref="P227:Q233" si="352">J227-L227</f>
        <v>0</v>
      </c>
      <c r="Q227" s="61">
        <f t="shared" si="352"/>
        <v>35.94</v>
      </c>
      <c r="R227" s="60"/>
      <c r="S227" s="61"/>
      <c r="T227" s="125">
        <v>0.75</v>
      </c>
      <c r="U227" s="60">
        <v>107</v>
      </c>
      <c r="V227" s="61">
        <f>U227*T227*12</f>
        <v>963</v>
      </c>
      <c r="W227" s="60">
        <f t="shared" ref="W227:W233" si="353">U227+R227</f>
        <v>107</v>
      </c>
      <c r="X227" s="61">
        <f t="shared" ref="X227:X233" si="354">V227+S227</f>
        <v>963</v>
      </c>
      <c r="Y227" s="60"/>
      <c r="Z227" s="61"/>
      <c r="AA227" s="125">
        <v>0.75</v>
      </c>
      <c r="AB227" s="60">
        <v>107</v>
      </c>
      <c r="AC227" s="61">
        <f>AB227*AA227*12</f>
        <v>963</v>
      </c>
      <c r="AD227" s="60">
        <f t="shared" ref="AD227:AD233" si="355">AB227+Y227</f>
        <v>107</v>
      </c>
      <c r="AE227" s="61">
        <f t="shared" ref="AE227:AE233" si="356">AC227+Z227</f>
        <v>963</v>
      </c>
      <c r="AF227" s="82"/>
    </row>
    <row r="228" spans="1:32" s="1" customFormat="1">
      <c r="A228" s="751">
        <v>13.02</v>
      </c>
      <c r="B228" s="2" t="s">
        <v>79</v>
      </c>
      <c r="C228" s="82"/>
      <c r="D228" s="61"/>
      <c r="E228" s="82"/>
      <c r="F228" s="61"/>
      <c r="G228" s="101"/>
      <c r="H228" s="82"/>
      <c r="I228" s="61">
        <f t="shared" ref="I228:I233" si="357">H228*G228</f>
        <v>0</v>
      </c>
      <c r="J228" s="60">
        <f t="shared" si="350"/>
        <v>0</v>
      </c>
      <c r="K228" s="61">
        <f t="shared" si="350"/>
        <v>0</v>
      </c>
      <c r="L228" s="60"/>
      <c r="M228" s="61"/>
      <c r="N228" s="61" t="e">
        <f t="shared" si="351"/>
        <v>#DIV/0!</v>
      </c>
      <c r="O228" s="61" t="e">
        <f t="shared" si="351"/>
        <v>#DIV/0!</v>
      </c>
      <c r="P228" s="60">
        <f t="shared" si="352"/>
        <v>0</v>
      </c>
      <c r="Q228" s="61">
        <f t="shared" si="352"/>
        <v>0</v>
      </c>
      <c r="R228" s="60"/>
      <c r="S228" s="61"/>
      <c r="T228" s="125"/>
      <c r="U228" s="60"/>
      <c r="V228" s="61">
        <f t="shared" ref="V228:V233" si="358">U228*T228</f>
        <v>0</v>
      </c>
      <c r="W228" s="60">
        <f t="shared" si="353"/>
        <v>0</v>
      </c>
      <c r="X228" s="61">
        <f t="shared" si="354"/>
        <v>0</v>
      </c>
      <c r="Y228" s="60"/>
      <c r="Z228" s="61"/>
      <c r="AA228" s="125"/>
      <c r="AB228" s="60"/>
      <c r="AC228" s="61">
        <f t="shared" ref="AC228:AC233" si="359">AB228*AA228</f>
        <v>0</v>
      </c>
      <c r="AD228" s="60">
        <f t="shared" si="355"/>
        <v>0</v>
      </c>
      <c r="AE228" s="61">
        <f t="shared" si="356"/>
        <v>0</v>
      </c>
      <c r="AF228" s="82"/>
    </row>
    <row r="229" spans="1:32" s="1" customFormat="1">
      <c r="A229" s="5">
        <v>13.03</v>
      </c>
      <c r="B229" s="37" t="s">
        <v>86</v>
      </c>
      <c r="C229" s="82"/>
      <c r="D229" s="61"/>
      <c r="E229" s="82"/>
      <c r="F229" s="61"/>
      <c r="G229" s="101"/>
      <c r="H229" s="82"/>
      <c r="I229" s="61">
        <f t="shared" si="357"/>
        <v>0</v>
      </c>
      <c r="J229" s="60">
        <f t="shared" si="350"/>
        <v>0</v>
      </c>
      <c r="K229" s="61">
        <f t="shared" si="350"/>
        <v>0</v>
      </c>
      <c r="L229" s="60"/>
      <c r="M229" s="61"/>
      <c r="N229" s="61" t="e">
        <f t="shared" si="351"/>
        <v>#DIV/0!</v>
      </c>
      <c r="O229" s="61" t="e">
        <f t="shared" si="351"/>
        <v>#DIV/0!</v>
      </c>
      <c r="P229" s="60">
        <f t="shared" si="352"/>
        <v>0</v>
      </c>
      <c r="Q229" s="61">
        <f t="shared" si="352"/>
        <v>0</v>
      </c>
      <c r="R229" s="60"/>
      <c r="S229" s="61"/>
      <c r="T229" s="125"/>
      <c r="U229" s="60"/>
      <c r="V229" s="61">
        <f t="shared" si="358"/>
        <v>0</v>
      </c>
      <c r="W229" s="60">
        <f t="shared" si="353"/>
        <v>0</v>
      </c>
      <c r="X229" s="61">
        <f t="shared" si="354"/>
        <v>0</v>
      </c>
      <c r="Y229" s="60"/>
      <c r="Z229" s="61"/>
      <c r="AA229" s="125"/>
      <c r="AB229" s="60"/>
      <c r="AC229" s="61">
        <f t="shared" si="359"/>
        <v>0</v>
      </c>
      <c r="AD229" s="60">
        <f t="shared" si="355"/>
        <v>0</v>
      </c>
      <c r="AE229" s="61">
        <f t="shared" si="356"/>
        <v>0</v>
      </c>
      <c r="AF229" s="82"/>
    </row>
    <row r="230" spans="1:32" s="1" customFormat="1" ht="56.25">
      <c r="A230" s="5">
        <v>13.04</v>
      </c>
      <c r="B230" s="2" t="s">
        <v>81</v>
      </c>
      <c r="C230" s="82"/>
      <c r="D230" s="61"/>
      <c r="E230" s="82"/>
      <c r="F230" s="61"/>
      <c r="G230" s="101">
        <v>0.1</v>
      </c>
      <c r="H230" s="82">
        <v>107</v>
      </c>
      <c r="I230" s="61">
        <f t="shared" si="357"/>
        <v>10.700000000000001</v>
      </c>
      <c r="J230" s="60">
        <f t="shared" si="350"/>
        <v>107</v>
      </c>
      <c r="K230" s="61">
        <f t="shared" si="350"/>
        <v>10.700000000000001</v>
      </c>
      <c r="L230" s="60"/>
      <c r="M230" s="61">
        <v>10.7</v>
      </c>
      <c r="N230" s="61">
        <f t="shared" si="351"/>
        <v>0</v>
      </c>
      <c r="O230" s="61">
        <f t="shared" si="351"/>
        <v>99.999999999999986</v>
      </c>
      <c r="P230" s="60">
        <f t="shared" si="352"/>
        <v>107</v>
      </c>
      <c r="Q230" s="61">
        <f t="shared" si="352"/>
        <v>0</v>
      </c>
      <c r="R230" s="60"/>
      <c r="S230" s="61"/>
      <c r="T230" s="125">
        <v>0.1</v>
      </c>
      <c r="U230" s="60">
        <v>107</v>
      </c>
      <c r="V230" s="61">
        <f t="shared" si="358"/>
        <v>10.700000000000001</v>
      </c>
      <c r="W230" s="60">
        <f t="shared" si="353"/>
        <v>107</v>
      </c>
      <c r="X230" s="61">
        <f t="shared" si="354"/>
        <v>10.700000000000001</v>
      </c>
      <c r="Y230" s="60"/>
      <c r="Z230" s="61"/>
      <c r="AA230" s="125">
        <v>0.1</v>
      </c>
      <c r="AB230" s="60">
        <v>107</v>
      </c>
      <c r="AC230" s="61">
        <f t="shared" si="359"/>
        <v>10.700000000000001</v>
      </c>
      <c r="AD230" s="60">
        <f t="shared" si="355"/>
        <v>107</v>
      </c>
      <c r="AE230" s="61">
        <f t="shared" si="356"/>
        <v>10.700000000000001</v>
      </c>
      <c r="AF230" s="691" t="s">
        <v>478</v>
      </c>
    </row>
    <row r="231" spans="1:32" s="1" customFormat="1" ht="21.75" customHeight="1">
      <c r="A231" s="5">
        <v>13.05</v>
      </c>
      <c r="B231" s="2" t="s">
        <v>156</v>
      </c>
      <c r="C231" s="82"/>
      <c r="D231" s="61"/>
      <c r="E231" s="82"/>
      <c r="F231" s="61"/>
      <c r="G231" s="101">
        <v>0.12</v>
      </c>
      <c r="H231" s="82">
        <v>107</v>
      </c>
      <c r="I231" s="61">
        <f t="shared" si="357"/>
        <v>12.84</v>
      </c>
      <c r="J231" s="60">
        <f t="shared" si="350"/>
        <v>107</v>
      </c>
      <c r="K231" s="61">
        <f t="shared" si="350"/>
        <v>12.84</v>
      </c>
      <c r="L231" s="60"/>
      <c r="M231" s="61">
        <v>12.84</v>
      </c>
      <c r="N231" s="61">
        <f t="shared" si="351"/>
        <v>0</v>
      </c>
      <c r="O231" s="61">
        <f t="shared" si="351"/>
        <v>100.00000000000001</v>
      </c>
      <c r="P231" s="60">
        <f t="shared" si="352"/>
        <v>107</v>
      </c>
      <c r="Q231" s="61">
        <f t="shared" si="352"/>
        <v>0</v>
      </c>
      <c r="R231" s="60"/>
      <c r="S231" s="61"/>
      <c r="T231" s="125">
        <v>0.12</v>
      </c>
      <c r="U231" s="60">
        <v>107</v>
      </c>
      <c r="V231" s="61">
        <f t="shared" si="358"/>
        <v>12.84</v>
      </c>
      <c r="W231" s="60">
        <f t="shared" si="353"/>
        <v>107</v>
      </c>
      <c r="X231" s="61">
        <f t="shared" si="354"/>
        <v>12.84</v>
      </c>
      <c r="Y231" s="60"/>
      <c r="Z231" s="61"/>
      <c r="AA231" s="125">
        <v>0.12</v>
      </c>
      <c r="AB231" s="60">
        <v>107</v>
      </c>
      <c r="AC231" s="61">
        <f t="shared" si="359"/>
        <v>12.84</v>
      </c>
      <c r="AD231" s="60">
        <f t="shared" si="355"/>
        <v>107</v>
      </c>
      <c r="AE231" s="61">
        <f t="shared" si="356"/>
        <v>12.84</v>
      </c>
      <c r="AF231" s="691" t="s">
        <v>478</v>
      </c>
    </row>
    <row r="232" spans="1:32" s="1" customFormat="1" ht="21.75" customHeight="1">
      <c r="A232" s="5">
        <v>13.06</v>
      </c>
      <c r="B232" s="2" t="s">
        <v>83</v>
      </c>
      <c r="C232" s="82"/>
      <c r="D232" s="61"/>
      <c r="E232" s="82"/>
      <c r="F232" s="61"/>
      <c r="G232" s="101"/>
      <c r="H232" s="82"/>
      <c r="I232" s="61">
        <f t="shared" si="357"/>
        <v>0</v>
      </c>
      <c r="J232" s="60">
        <f t="shared" si="350"/>
        <v>0</v>
      </c>
      <c r="K232" s="61">
        <f t="shared" si="350"/>
        <v>0</v>
      </c>
      <c r="L232" s="60"/>
      <c r="M232" s="61"/>
      <c r="N232" s="61" t="e">
        <f t="shared" si="351"/>
        <v>#DIV/0!</v>
      </c>
      <c r="O232" s="61" t="e">
        <f t="shared" si="351"/>
        <v>#DIV/0!</v>
      </c>
      <c r="P232" s="60">
        <f t="shared" si="352"/>
        <v>0</v>
      </c>
      <c r="Q232" s="61">
        <f t="shared" si="352"/>
        <v>0</v>
      </c>
      <c r="R232" s="60"/>
      <c r="S232" s="61"/>
      <c r="T232" s="125"/>
      <c r="U232" s="60"/>
      <c r="V232" s="61">
        <f t="shared" si="358"/>
        <v>0</v>
      </c>
      <c r="W232" s="60">
        <f t="shared" si="353"/>
        <v>0</v>
      </c>
      <c r="X232" s="61">
        <f t="shared" si="354"/>
        <v>0</v>
      </c>
      <c r="Y232" s="60"/>
      <c r="Z232" s="61"/>
      <c r="AA232" s="125"/>
      <c r="AB232" s="60"/>
      <c r="AC232" s="61">
        <f t="shared" si="359"/>
        <v>0</v>
      </c>
      <c r="AD232" s="60">
        <f t="shared" si="355"/>
        <v>0</v>
      </c>
      <c r="AE232" s="61">
        <f t="shared" si="356"/>
        <v>0</v>
      </c>
      <c r="AF232" s="82"/>
    </row>
    <row r="233" spans="1:32" s="1" customFormat="1" ht="21.75" customHeight="1">
      <c r="A233" s="5">
        <v>13.07</v>
      </c>
      <c r="B233" s="2" t="s">
        <v>84</v>
      </c>
      <c r="C233" s="82"/>
      <c r="D233" s="61"/>
      <c r="E233" s="82"/>
      <c r="F233" s="61"/>
      <c r="G233" s="101"/>
      <c r="H233" s="82"/>
      <c r="I233" s="61">
        <f t="shared" si="357"/>
        <v>0</v>
      </c>
      <c r="J233" s="60">
        <f t="shared" si="350"/>
        <v>0</v>
      </c>
      <c r="K233" s="61">
        <f t="shared" si="350"/>
        <v>0</v>
      </c>
      <c r="L233" s="60"/>
      <c r="M233" s="61"/>
      <c r="N233" s="61" t="e">
        <f t="shared" si="351"/>
        <v>#DIV/0!</v>
      </c>
      <c r="O233" s="61" t="e">
        <f t="shared" si="351"/>
        <v>#DIV/0!</v>
      </c>
      <c r="P233" s="60">
        <f t="shared" si="352"/>
        <v>0</v>
      </c>
      <c r="Q233" s="61">
        <f t="shared" si="352"/>
        <v>0</v>
      </c>
      <c r="R233" s="60"/>
      <c r="S233" s="61"/>
      <c r="T233" s="125"/>
      <c r="U233" s="60"/>
      <c r="V233" s="61">
        <f t="shared" si="358"/>
        <v>0</v>
      </c>
      <c r="W233" s="60">
        <f t="shared" si="353"/>
        <v>0</v>
      </c>
      <c r="X233" s="61">
        <f t="shared" si="354"/>
        <v>0</v>
      </c>
      <c r="Y233" s="60"/>
      <c r="Z233" s="61"/>
      <c r="AA233" s="125"/>
      <c r="AB233" s="60"/>
      <c r="AC233" s="61">
        <f t="shared" si="359"/>
        <v>0</v>
      </c>
      <c r="AD233" s="60">
        <f t="shared" si="355"/>
        <v>0</v>
      </c>
      <c r="AE233" s="61">
        <f t="shared" si="356"/>
        <v>0</v>
      </c>
      <c r="AF233" s="82"/>
    </row>
    <row r="234" spans="1:32" s="144" customFormat="1">
      <c r="A234" s="261"/>
      <c r="B234" s="209" t="s">
        <v>35</v>
      </c>
      <c r="C234" s="210">
        <f t="shared" ref="C234" si="360">SUM(C227:C233)</f>
        <v>0</v>
      </c>
      <c r="D234" s="211">
        <f>SUM(D227:D233)</f>
        <v>0</v>
      </c>
      <c r="E234" s="210">
        <f t="shared" ref="E234" si="361">SUM(E227:E233)</f>
        <v>0</v>
      </c>
      <c r="F234" s="211">
        <f>SUM(F227:F233)</f>
        <v>0</v>
      </c>
      <c r="G234" s="212"/>
      <c r="H234" s="210">
        <f t="shared" ref="H234:J234" si="362">SUM(H227:H233)</f>
        <v>260</v>
      </c>
      <c r="I234" s="211">
        <f>SUM(I227:I233)</f>
        <v>338.17999999999995</v>
      </c>
      <c r="J234" s="210">
        <f t="shared" si="362"/>
        <v>260</v>
      </c>
      <c r="K234" s="211">
        <f>SUM(K227:K233)</f>
        <v>338.17999999999995</v>
      </c>
      <c r="L234" s="210">
        <f>L230</f>
        <v>0</v>
      </c>
      <c r="M234" s="211">
        <f>SUM(M227:M233)</f>
        <v>302.23999999999995</v>
      </c>
      <c r="N234" s="213">
        <f t="shared" si="351"/>
        <v>0</v>
      </c>
      <c r="O234" s="213">
        <f>M234/K234%</f>
        <v>89.372523508190895</v>
      </c>
      <c r="P234" s="210">
        <f>P230</f>
        <v>107</v>
      </c>
      <c r="Q234" s="211">
        <f t="shared" ref="Q234:S234" si="363">SUM(Q227:Q233)</f>
        <v>35.94</v>
      </c>
      <c r="R234" s="210">
        <f t="shared" si="363"/>
        <v>0</v>
      </c>
      <c r="S234" s="211">
        <f t="shared" si="363"/>
        <v>0</v>
      </c>
      <c r="T234" s="214"/>
      <c r="U234" s="210">
        <f>U230</f>
        <v>107</v>
      </c>
      <c r="V234" s="211">
        <f>SUM(V227:V233)</f>
        <v>986.54000000000008</v>
      </c>
      <c r="W234" s="210">
        <f>W230</f>
        <v>107</v>
      </c>
      <c r="X234" s="211">
        <f>SUM(X227:X233)</f>
        <v>986.54000000000008</v>
      </c>
      <c r="Y234" s="210">
        <f t="shared" ref="Y234:Z234" si="364">SUM(Y227:Y233)</f>
        <v>0</v>
      </c>
      <c r="Z234" s="211">
        <f t="shared" si="364"/>
        <v>0</v>
      </c>
      <c r="AA234" s="214"/>
      <c r="AB234" s="210">
        <f>AB230</f>
        <v>107</v>
      </c>
      <c r="AC234" s="211">
        <f>SUM(AC227:AC233)</f>
        <v>986.54000000000008</v>
      </c>
      <c r="AD234" s="210">
        <f>AD230</f>
        <v>107</v>
      </c>
      <c r="AE234" s="211">
        <f>SUM(AE227:AE233)</f>
        <v>986.54000000000008</v>
      </c>
      <c r="AF234" s="215"/>
    </row>
    <row r="235" spans="1:32" s="4" customFormat="1" ht="40.5" customHeight="1">
      <c r="A235" s="331">
        <v>14</v>
      </c>
      <c r="B235" s="9" t="s">
        <v>87</v>
      </c>
      <c r="C235" s="12"/>
      <c r="D235" s="63"/>
      <c r="E235" s="12"/>
      <c r="F235" s="63"/>
      <c r="G235" s="102"/>
      <c r="H235" s="12"/>
      <c r="I235" s="63"/>
      <c r="J235" s="62"/>
      <c r="K235" s="63"/>
      <c r="L235" s="62"/>
      <c r="M235" s="63"/>
      <c r="N235" s="63"/>
      <c r="O235" s="63"/>
      <c r="P235" s="62"/>
      <c r="Q235" s="63"/>
      <c r="R235" s="62"/>
      <c r="S235" s="63"/>
      <c r="T235" s="126"/>
      <c r="U235" s="62"/>
      <c r="V235" s="63"/>
      <c r="W235" s="62"/>
      <c r="X235" s="63"/>
      <c r="Y235" s="62"/>
      <c r="Z235" s="63"/>
      <c r="AA235" s="126"/>
      <c r="AB235" s="62"/>
      <c r="AC235" s="63"/>
      <c r="AD235" s="62"/>
      <c r="AE235" s="63"/>
      <c r="AF235" s="12"/>
    </row>
    <row r="236" spans="1:32" s="1" customFormat="1" ht="47.25">
      <c r="A236" s="5">
        <v>14.01</v>
      </c>
      <c r="B236" s="2" t="s">
        <v>284</v>
      </c>
      <c r="C236" s="82"/>
      <c r="D236" s="61"/>
      <c r="E236" s="82"/>
      <c r="F236" s="61"/>
      <c r="G236" s="101"/>
      <c r="H236" s="82"/>
      <c r="I236" s="61"/>
      <c r="J236" s="60">
        <f t="shared" ref="J236:J238" si="365">H236+E236+C236</f>
        <v>0</v>
      </c>
      <c r="K236" s="61">
        <f>I236+F236+D236</f>
        <v>0</v>
      </c>
      <c r="L236" s="60"/>
      <c r="M236" s="61"/>
      <c r="N236" s="61" t="e">
        <f t="shared" ref="N236:O239" si="366">L236/J236%</f>
        <v>#DIV/0!</v>
      </c>
      <c r="O236" s="61" t="e">
        <f t="shared" si="366"/>
        <v>#DIV/0!</v>
      </c>
      <c r="P236" s="60"/>
      <c r="Q236" s="61"/>
      <c r="R236" s="60"/>
      <c r="S236" s="61"/>
      <c r="T236" s="125"/>
      <c r="U236" s="60"/>
      <c r="V236" s="61"/>
      <c r="W236" s="60"/>
      <c r="X236" s="61"/>
      <c r="Y236" s="60"/>
      <c r="Z236" s="61"/>
      <c r="AA236" s="125"/>
      <c r="AB236" s="60"/>
      <c r="AC236" s="61"/>
      <c r="AD236" s="60"/>
      <c r="AE236" s="61"/>
      <c r="AF236" s="82"/>
    </row>
    <row r="237" spans="1:32" s="1" customFormat="1" ht="78" customHeight="1">
      <c r="A237" s="5"/>
      <c r="B237" s="2" t="s">
        <v>285</v>
      </c>
      <c r="C237" s="82"/>
      <c r="D237" s="61"/>
      <c r="E237" s="82"/>
      <c r="F237" s="61"/>
      <c r="G237" s="101">
        <v>47.486153846153798</v>
      </c>
      <c r="H237" s="82">
        <v>1</v>
      </c>
      <c r="I237" s="61">
        <f>+G237*H237</f>
        <v>47.486153846153798</v>
      </c>
      <c r="J237" s="60">
        <f t="shared" si="365"/>
        <v>1</v>
      </c>
      <c r="K237" s="61">
        <f>I237+F237+D237</f>
        <v>47.486153846153798</v>
      </c>
      <c r="L237" s="60"/>
      <c r="M237" s="61"/>
      <c r="N237" s="61">
        <f t="shared" si="366"/>
        <v>0</v>
      </c>
      <c r="O237" s="61">
        <f t="shared" si="366"/>
        <v>0</v>
      </c>
      <c r="P237" s="60">
        <f>J237-L237</f>
        <v>1</v>
      </c>
      <c r="Q237" s="61">
        <f>K237-M237</f>
        <v>47.486153846153798</v>
      </c>
      <c r="R237" s="60"/>
      <c r="S237" s="61"/>
      <c r="T237" s="125">
        <v>50</v>
      </c>
      <c r="U237" s="60">
        <v>1</v>
      </c>
      <c r="V237" s="61">
        <f>U237*T237</f>
        <v>50</v>
      </c>
      <c r="W237" s="60">
        <f t="shared" ref="W237:W238" si="367">U237+R237</f>
        <v>1</v>
      </c>
      <c r="X237" s="61">
        <f>V237+S237</f>
        <v>50</v>
      </c>
      <c r="Y237" s="60"/>
      <c r="Z237" s="61"/>
      <c r="AA237" s="125">
        <v>50</v>
      </c>
      <c r="AB237" s="60">
        <v>1</v>
      </c>
      <c r="AC237" s="61">
        <f>AB237*AA237</f>
        <v>50</v>
      </c>
      <c r="AD237" s="60">
        <f t="shared" ref="AD237:AD238" si="368">AB237+Y237</f>
        <v>1</v>
      </c>
      <c r="AE237" s="61">
        <f>AC237+Z237</f>
        <v>50</v>
      </c>
      <c r="AF237" s="691" t="s">
        <v>631</v>
      </c>
    </row>
    <row r="238" spans="1:32" s="1" customFormat="1" ht="18.75">
      <c r="A238" s="5"/>
      <c r="B238" s="340" t="s">
        <v>343</v>
      </c>
      <c r="C238" s="82"/>
      <c r="D238" s="61"/>
      <c r="E238" s="82"/>
      <c r="F238" s="61"/>
      <c r="G238" s="101"/>
      <c r="H238" s="82">
        <v>7</v>
      </c>
      <c r="I238" s="61"/>
      <c r="J238" s="60">
        <f t="shared" si="365"/>
        <v>7</v>
      </c>
      <c r="K238" s="61"/>
      <c r="L238" s="60"/>
      <c r="M238" s="61"/>
      <c r="N238" s="61">
        <f t="shared" si="366"/>
        <v>0</v>
      </c>
      <c r="O238" s="61" t="e">
        <f t="shared" si="366"/>
        <v>#DIV/0!</v>
      </c>
      <c r="P238" s="60">
        <f>J238-L238</f>
        <v>7</v>
      </c>
      <c r="Q238" s="61">
        <f>K238-M238</f>
        <v>0</v>
      </c>
      <c r="R238" s="60"/>
      <c r="S238" s="61"/>
      <c r="T238" s="125"/>
      <c r="U238" s="60">
        <v>10</v>
      </c>
      <c r="V238" s="61">
        <f t="shared" ref="V238" si="369">U238*T238</f>
        <v>0</v>
      </c>
      <c r="W238" s="60">
        <f t="shared" si="367"/>
        <v>10</v>
      </c>
      <c r="X238" s="61">
        <f>V238+S238</f>
        <v>0</v>
      </c>
      <c r="Y238" s="60"/>
      <c r="Z238" s="61"/>
      <c r="AA238" s="125"/>
      <c r="AB238" s="60">
        <v>10</v>
      </c>
      <c r="AC238" s="61">
        <f t="shared" ref="AC238" si="370">AB238*AA238</f>
        <v>0</v>
      </c>
      <c r="AD238" s="60">
        <f t="shared" si="368"/>
        <v>10</v>
      </c>
      <c r="AE238" s="61">
        <f>AC238+Z238</f>
        <v>0</v>
      </c>
      <c r="AF238" s="82"/>
    </row>
    <row r="239" spans="1:32" s="144" customFormat="1" ht="18.75">
      <c r="A239" s="261"/>
      <c r="B239" s="209" t="s">
        <v>25</v>
      </c>
      <c r="C239" s="210">
        <f t="shared" ref="C239" si="371">C238+C237</f>
        <v>0</v>
      </c>
      <c r="D239" s="211">
        <f>D238+D237</f>
        <v>0</v>
      </c>
      <c r="E239" s="210">
        <f t="shared" ref="E239" si="372">E238+E237</f>
        <v>0</v>
      </c>
      <c r="F239" s="211">
        <f>F238+F237</f>
        <v>0</v>
      </c>
      <c r="G239" s="212"/>
      <c r="H239" s="210">
        <f>H237</f>
        <v>1</v>
      </c>
      <c r="I239" s="211">
        <f>I238+I237</f>
        <v>47.486153846153798</v>
      </c>
      <c r="J239" s="339">
        <f>J237</f>
        <v>1</v>
      </c>
      <c r="K239" s="211">
        <f>K238+K237</f>
        <v>47.486153846153798</v>
      </c>
      <c r="L239" s="210">
        <f>L237</f>
        <v>0</v>
      </c>
      <c r="M239" s="211">
        <f>M238+M237</f>
        <v>0</v>
      </c>
      <c r="N239" s="213">
        <f t="shared" si="366"/>
        <v>0</v>
      </c>
      <c r="O239" s="213">
        <f>M239/K239%</f>
        <v>0</v>
      </c>
      <c r="P239" s="210">
        <f t="shared" ref="P239" si="373">P238+P237</f>
        <v>8</v>
      </c>
      <c r="Q239" s="211">
        <f>Q238+Q237</f>
        <v>47.486153846153798</v>
      </c>
      <c r="R239" s="210">
        <f t="shared" ref="R239" si="374">R238+R237</f>
        <v>0</v>
      </c>
      <c r="S239" s="211">
        <f>S238+S237</f>
        <v>0</v>
      </c>
      <c r="T239" s="214"/>
      <c r="U239" s="211"/>
      <c r="V239" s="211">
        <f>V238+V237</f>
        <v>50</v>
      </c>
      <c r="W239" s="211"/>
      <c r="X239" s="211">
        <f>X238+X237</f>
        <v>50</v>
      </c>
      <c r="Y239" s="210">
        <f t="shared" ref="Y239" si="375">Y238+Y237</f>
        <v>0</v>
      </c>
      <c r="Z239" s="211">
        <f>Z238+Z237</f>
        <v>0</v>
      </c>
      <c r="AA239" s="214"/>
      <c r="AB239" s="211"/>
      <c r="AC239" s="211">
        <f>AC238+AC237</f>
        <v>50</v>
      </c>
      <c r="AD239" s="211"/>
      <c r="AE239" s="211">
        <f>AE238+AE237</f>
        <v>50</v>
      </c>
      <c r="AF239" s="215"/>
    </row>
    <row r="240" spans="1:32" s="4" customFormat="1" ht="18.75" customHeight="1">
      <c r="A240" s="329">
        <v>15</v>
      </c>
      <c r="B240" s="9" t="s">
        <v>88</v>
      </c>
      <c r="C240" s="12"/>
      <c r="D240" s="63"/>
      <c r="E240" s="12"/>
      <c r="F240" s="63"/>
      <c r="G240" s="102"/>
      <c r="H240" s="12"/>
      <c r="I240" s="63"/>
      <c r="J240" s="62"/>
      <c r="K240" s="63"/>
      <c r="L240" s="62"/>
      <c r="M240" s="63"/>
      <c r="N240" s="63"/>
      <c r="O240" s="63"/>
      <c r="P240" s="62"/>
      <c r="Q240" s="63"/>
      <c r="R240" s="62"/>
      <c r="S240" s="63"/>
      <c r="T240" s="126"/>
      <c r="U240" s="62"/>
      <c r="V240" s="63"/>
      <c r="W240" s="62"/>
      <c r="X240" s="63"/>
      <c r="Y240" s="62"/>
      <c r="Z240" s="63"/>
      <c r="AA240" s="126"/>
      <c r="AB240" s="62"/>
      <c r="AC240" s="63"/>
      <c r="AD240" s="62"/>
      <c r="AE240" s="63"/>
      <c r="AF240" s="12"/>
    </row>
    <row r="241" spans="1:32" s="1" customFormat="1" ht="18.75" customHeight="1">
      <c r="A241" s="199">
        <v>15.01</v>
      </c>
      <c r="B241" s="2" t="s">
        <v>92</v>
      </c>
      <c r="C241" s="82"/>
      <c r="D241" s="61"/>
      <c r="E241" s="82"/>
      <c r="F241" s="61"/>
      <c r="G241" s="101"/>
      <c r="H241" s="82"/>
      <c r="I241" s="61">
        <f t="shared" ref="I241:I242" si="376">H241*G241</f>
        <v>0</v>
      </c>
      <c r="J241" s="60">
        <f t="shared" ref="J241:J242" si="377">H241+E241+C241</f>
        <v>0</v>
      </c>
      <c r="K241" s="61">
        <f>I241+F241+D241</f>
        <v>0</v>
      </c>
      <c r="L241" s="60"/>
      <c r="M241" s="61"/>
      <c r="N241" s="61"/>
      <c r="O241" s="61"/>
      <c r="P241" s="60">
        <f>J241-L241</f>
        <v>0</v>
      </c>
      <c r="Q241" s="61">
        <f>K241-M241</f>
        <v>0</v>
      </c>
      <c r="R241" s="60"/>
      <c r="S241" s="61"/>
      <c r="T241" s="125"/>
      <c r="U241" s="60"/>
      <c r="V241" s="61">
        <f>U241*T241</f>
        <v>0</v>
      </c>
      <c r="W241" s="60">
        <f>U241+R241</f>
        <v>0</v>
      </c>
      <c r="X241" s="61">
        <f>V241+S241</f>
        <v>0</v>
      </c>
      <c r="Y241" s="60"/>
      <c r="Z241" s="61"/>
      <c r="AA241" s="125"/>
      <c r="AB241" s="60"/>
      <c r="AC241" s="61">
        <f>AB241*AA241</f>
        <v>0</v>
      </c>
      <c r="AD241" s="60">
        <f>AB241+Y241</f>
        <v>0</v>
      </c>
      <c r="AE241" s="61">
        <f>AC241+Z241</f>
        <v>0</v>
      </c>
      <c r="AF241" s="82"/>
    </row>
    <row r="242" spans="1:32" s="1" customFormat="1" ht="18.75" customHeight="1">
      <c r="A242" s="199">
        <v>15.02</v>
      </c>
      <c r="B242" s="2" t="s">
        <v>93</v>
      </c>
      <c r="C242" s="82"/>
      <c r="D242" s="61"/>
      <c r="E242" s="82"/>
      <c r="F242" s="61"/>
      <c r="G242" s="101"/>
      <c r="H242" s="82"/>
      <c r="I242" s="61">
        <f t="shared" si="376"/>
        <v>0</v>
      </c>
      <c r="J242" s="60">
        <f t="shared" si="377"/>
        <v>0</v>
      </c>
      <c r="K242" s="61">
        <f>I242+F242+D242</f>
        <v>0</v>
      </c>
      <c r="L242" s="60"/>
      <c r="M242" s="61"/>
      <c r="N242" s="61"/>
      <c r="O242" s="61"/>
      <c r="P242" s="60">
        <f>J242-L242</f>
        <v>0</v>
      </c>
      <c r="Q242" s="61">
        <f>K242-M242</f>
        <v>0</v>
      </c>
      <c r="R242" s="60"/>
      <c r="S242" s="61"/>
      <c r="T242" s="125"/>
      <c r="U242" s="60"/>
      <c r="V242" s="61">
        <f>U242*T242</f>
        <v>0</v>
      </c>
      <c r="W242" s="60">
        <f>U242+R242</f>
        <v>0</v>
      </c>
      <c r="X242" s="61">
        <f>V242+S242</f>
        <v>0</v>
      </c>
      <c r="Y242" s="60"/>
      <c r="Z242" s="61"/>
      <c r="AA242" s="125"/>
      <c r="AB242" s="60"/>
      <c r="AC242" s="61">
        <f>AB242*AA242</f>
        <v>0</v>
      </c>
      <c r="AD242" s="60">
        <f>AB242+Y242</f>
        <v>0</v>
      </c>
      <c r="AE242" s="61">
        <f>AC242+Z242</f>
        <v>0</v>
      </c>
      <c r="AF242" s="82"/>
    </row>
    <row r="243" spans="1:32" s="144" customFormat="1">
      <c r="A243" s="208"/>
      <c r="B243" s="209" t="s">
        <v>25</v>
      </c>
      <c r="C243" s="210">
        <f t="shared" ref="C243" si="378">SUM(C241:C242)</f>
        <v>0</v>
      </c>
      <c r="D243" s="211">
        <f>SUM(D241:D242)</f>
        <v>0</v>
      </c>
      <c r="E243" s="210">
        <f t="shared" ref="E243" si="379">SUM(E241:E242)</f>
        <v>0</v>
      </c>
      <c r="F243" s="211">
        <f>SUM(F241:F242)</f>
        <v>0</v>
      </c>
      <c r="G243" s="212"/>
      <c r="H243" s="210">
        <f t="shared" ref="H243:M243" si="380">SUM(H241:H242)</f>
        <v>0</v>
      </c>
      <c r="I243" s="211">
        <f>SUM(I241:I242)</f>
        <v>0</v>
      </c>
      <c r="J243" s="210">
        <f t="shared" si="380"/>
        <v>0</v>
      </c>
      <c r="K243" s="211">
        <f>SUM(K241:K242)</f>
        <v>0</v>
      </c>
      <c r="L243" s="210">
        <f t="shared" si="380"/>
        <v>0</v>
      </c>
      <c r="M243" s="211">
        <f t="shared" si="380"/>
        <v>0</v>
      </c>
      <c r="N243" s="213"/>
      <c r="O243" s="213"/>
      <c r="P243" s="210">
        <f t="shared" ref="P243:S243" si="381">SUM(P241:P242)</f>
        <v>0</v>
      </c>
      <c r="Q243" s="211">
        <f t="shared" si="381"/>
        <v>0</v>
      </c>
      <c r="R243" s="210">
        <f t="shared" si="381"/>
        <v>0</v>
      </c>
      <c r="S243" s="211">
        <f t="shared" si="381"/>
        <v>0</v>
      </c>
      <c r="T243" s="214"/>
      <c r="U243" s="210">
        <f t="shared" ref="U243:W243" si="382">SUM(U241:U242)</f>
        <v>0</v>
      </c>
      <c r="V243" s="211">
        <f>SUM(V241:V242)</f>
        <v>0</v>
      </c>
      <c r="W243" s="210">
        <f t="shared" si="382"/>
        <v>0</v>
      </c>
      <c r="X243" s="211">
        <f>SUM(X241:X242)</f>
        <v>0</v>
      </c>
      <c r="Y243" s="210">
        <f t="shared" ref="Y243:Z243" si="383">SUM(Y241:Y242)</f>
        <v>0</v>
      </c>
      <c r="Z243" s="211">
        <f t="shared" si="383"/>
        <v>0</v>
      </c>
      <c r="AA243" s="214"/>
      <c r="AB243" s="210">
        <f t="shared" ref="AB243" si="384">SUM(AB241:AB242)</f>
        <v>0</v>
      </c>
      <c r="AC243" s="211">
        <f>SUM(AC241:AC242)</f>
        <v>0</v>
      </c>
      <c r="AD243" s="210">
        <f t="shared" ref="AD243" si="385">SUM(AD241:AD242)</f>
        <v>0</v>
      </c>
      <c r="AE243" s="211">
        <f>SUM(AE241:AE242)</f>
        <v>0</v>
      </c>
      <c r="AF243" s="215"/>
    </row>
    <row r="244" spans="1:32" s="4" customFormat="1">
      <c r="A244" s="331" t="s">
        <v>89</v>
      </c>
      <c r="B244" s="9" t="s">
        <v>90</v>
      </c>
      <c r="C244" s="12"/>
      <c r="D244" s="63"/>
      <c r="E244" s="12"/>
      <c r="F244" s="63"/>
      <c r="G244" s="102"/>
      <c r="H244" s="12"/>
      <c r="I244" s="63"/>
      <c r="J244" s="62"/>
      <c r="K244" s="63"/>
      <c r="L244" s="62"/>
      <c r="M244" s="63"/>
      <c r="N244" s="63"/>
      <c r="O244" s="63"/>
      <c r="P244" s="62"/>
      <c r="Q244" s="63"/>
      <c r="R244" s="62"/>
      <c r="S244" s="63"/>
      <c r="T244" s="126"/>
      <c r="U244" s="62"/>
      <c r="V244" s="63"/>
      <c r="W244" s="62"/>
      <c r="X244" s="63"/>
      <c r="Y244" s="62"/>
      <c r="Z244" s="63"/>
      <c r="AA244" s="126"/>
      <c r="AB244" s="62"/>
      <c r="AC244" s="63"/>
      <c r="AD244" s="62"/>
      <c r="AE244" s="63"/>
      <c r="AF244" s="12"/>
    </row>
    <row r="245" spans="1:32" s="4" customFormat="1">
      <c r="A245" s="331">
        <v>16</v>
      </c>
      <c r="B245" s="9" t="s">
        <v>91</v>
      </c>
      <c r="C245" s="12"/>
      <c r="D245" s="63"/>
      <c r="E245" s="12"/>
      <c r="F245" s="63"/>
      <c r="G245" s="102"/>
      <c r="H245" s="12"/>
      <c r="I245" s="63">
        <f t="shared" ref="I245:I246" si="386">H245*G245</f>
        <v>0</v>
      </c>
      <c r="J245" s="62"/>
      <c r="K245" s="63"/>
      <c r="L245" s="62"/>
      <c r="M245" s="63"/>
      <c r="N245" s="63"/>
      <c r="O245" s="63"/>
      <c r="P245" s="62"/>
      <c r="Q245" s="63"/>
      <c r="R245" s="62"/>
      <c r="S245" s="63"/>
      <c r="T245" s="126"/>
      <c r="U245" s="62"/>
      <c r="V245" s="63"/>
      <c r="W245" s="62"/>
      <c r="X245" s="63"/>
      <c r="Y245" s="62"/>
      <c r="Z245" s="63"/>
      <c r="AA245" s="126"/>
      <c r="AB245" s="62"/>
      <c r="AC245" s="63"/>
      <c r="AD245" s="62"/>
      <c r="AE245" s="63"/>
      <c r="AF245" s="12"/>
    </row>
    <row r="246" spans="1:32" s="4" customFormat="1">
      <c r="A246" s="331">
        <v>16.010000000000002</v>
      </c>
      <c r="B246" s="9" t="s">
        <v>92</v>
      </c>
      <c r="C246" s="12"/>
      <c r="D246" s="63"/>
      <c r="E246" s="12"/>
      <c r="F246" s="63"/>
      <c r="G246" s="102"/>
      <c r="H246" s="12"/>
      <c r="I246" s="63">
        <f t="shared" si="386"/>
        <v>0</v>
      </c>
      <c r="J246" s="62">
        <f t="shared" ref="J246:J249" si="387">H246+E246+C246</f>
        <v>0</v>
      </c>
      <c r="K246" s="63">
        <f>I246+F246+D246</f>
        <v>0</v>
      </c>
      <c r="L246" s="62"/>
      <c r="M246" s="63"/>
      <c r="N246" s="61" t="e">
        <f t="shared" ref="N246:O250" si="388">L246/J246%</f>
        <v>#DIV/0!</v>
      </c>
      <c r="O246" s="61" t="e">
        <f t="shared" si="388"/>
        <v>#DIV/0!</v>
      </c>
      <c r="P246" s="60"/>
      <c r="Q246" s="61"/>
      <c r="R246" s="60"/>
      <c r="S246" s="63"/>
      <c r="T246" s="126"/>
      <c r="U246" s="62"/>
      <c r="V246" s="63"/>
      <c r="W246" s="62"/>
      <c r="X246" s="63"/>
      <c r="Y246" s="60"/>
      <c r="Z246" s="63"/>
      <c r="AA246" s="126"/>
      <c r="AB246" s="62"/>
      <c r="AC246" s="63"/>
      <c r="AD246" s="62"/>
      <c r="AE246" s="63"/>
      <c r="AF246" s="12"/>
    </row>
    <row r="247" spans="1:32" s="1" customFormat="1" ht="56.25">
      <c r="A247" s="5"/>
      <c r="B247" s="2" t="s">
        <v>236</v>
      </c>
      <c r="C247" s="82"/>
      <c r="D247" s="61"/>
      <c r="E247" s="82"/>
      <c r="F247" s="61"/>
      <c r="G247" s="101">
        <v>5.0000000000000001E-3</v>
      </c>
      <c r="H247" s="82">
        <v>1402</v>
      </c>
      <c r="I247" s="61">
        <f>+G247*H247</f>
        <v>7.01</v>
      </c>
      <c r="J247" s="60">
        <f t="shared" si="387"/>
        <v>1402</v>
      </c>
      <c r="K247" s="61">
        <f>I247+F247+D247</f>
        <v>7.01</v>
      </c>
      <c r="L247" s="60"/>
      <c r="M247" s="61"/>
      <c r="N247" s="61">
        <f t="shared" si="388"/>
        <v>0</v>
      </c>
      <c r="O247" s="61">
        <f t="shared" si="388"/>
        <v>0</v>
      </c>
      <c r="P247" s="60">
        <f t="shared" ref="P247:Q249" si="389">J247-L247</f>
        <v>1402</v>
      </c>
      <c r="Q247" s="61">
        <f t="shared" si="389"/>
        <v>7.01</v>
      </c>
      <c r="R247" s="60"/>
      <c r="S247" s="61"/>
      <c r="T247" s="125">
        <v>5.0000000000000001E-3</v>
      </c>
      <c r="U247" s="60">
        <v>1276</v>
      </c>
      <c r="V247" s="61">
        <f>U247*T247</f>
        <v>6.38</v>
      </c>
      <c r="W247" s="60">
        <f t="shared" ref="W247:W249" si="390">U247+R247</f>
        <v>1276</v>
      </c>
      <c r="X247" s="61">
        <f>V247+S247</f>
        <v>6.38</v>
      </c>
      <c r="Y247" s="60"/>
      <c r="Z247" s="61"/>
      <c r="AA247" s="125">
        <v>5.0000000000000001E-3</v>
      </c>
      <c r="AB247" s="60">
        <v>1276</v>
      </c>
      <c r="AC247" s="61">
        <f>AB247*AA247</f>
        <v>6.38</v>
      </c>
      <c r="AD247" s="60">
        <f t="shared" ref="AD247:AD249" si="391">AB247+Y247</f>
        <v>1276</v>
      </c>
      <c r="AE247" s="61">
        <f>AC247+Z247</f>
        <v>6.38</v>
      </c>
      <c r="AF247" s="691" t="s">
        <v>478</v>
      </c>
    </row>
    <row r="248" spans="1:32" s="1" customFormat="1" ht="56.25">
      <c r="A248" s="5"/>
      <c r="B248" s="2" t="s">
        <v>237</v>
      </c>
      <c r="C248" s="82"/>
      <c r="D248" s="61"/>
      <c r="E248" s="82"/>
      <c r="F248" s="61"/>
      <c r="G248" s="101">
        <v>5.0000000000000001E-3</v>
      </c>
      <c r="H248" s="82">
        <v>1441</v>
      </c>
      <c r="I248" s="61">
        <f t="shared" ref="I248:I249" si="392">+G248*H248</f>
        <v>7.2050000000000001</v>
      </c>
      <c r="J248" s="60">
        <f t="shared" si="387"/>
        <v>1441</v>
      </c>
      <c r="K248" s="61">
        <f>I248+F248+D248</f>
        <v>7.2050000000000001</v>
      </c>
      <c r="L248" s="60"/>
      <c r="M248" s="61"/>
      <c r="N248" s="61">
        <f t="shared" si="388"/>
        <v>0</v>
      </c>
      <c r="O248" s="61">
        <f t="shared" si="388"/>
        <v>0</v>
      </c>
      <c r="P248" s="60">
        <f t="shared" si="389"/>
        <v>1441</v>
      </c>
      <c r="Q248" s="61">
        <f t="shared" si="389"/>
        <v>7.2050000000000001</v>
      </c>
      <c r="R248" s="60"/>
      <c r="S248" s="61"/>
      <c r="T248" s="125">
        <v>5.0000000000000001E-3</v>
      </c>
      <c r="U248" s="60">
        <v>1076</v>
      </c>
      <c r="V248" s="61">
        <f>U248*T248</f>
        <v>5.38</v>
      </c>
      <c r="W248" s="60">
        <f t="shared" si="390"/>
        <v>1076</v>
      </c>
      <c r="X248" s="61">
        <f>V248+S248</f>
        <v>5.38</v>
      </c>
      <c r="Y248" s="60"/>
      <c r="Z248" s="61"/>
      <c r="AA248" s="125">
        <v>5.0000000000000001E-3</v>
      </c>
      <c r="AB248" s="60">
        <v>1076</v>
      </c>
      <c r="AC248" s="61">
        <f>AB248*AA248</f>
        <v>5.38</v>
      </c>
      <c r="AD248" s="60">
        <f t="shared" si="391"/>
        <v>1076</v>
      </c>
      <c r="AE248" s="61">
        <f>AC248+Z248</f>
        <v>5.38</v>
      </c>
      <c r="AF248" s="691" t="s">
        <v>478</v>
      </c>
    </row>
    <row r="249" spans="1:32" s="1" customFormat="1" ht="56.25">
      <c r="A249" s="5">
        <v>16.02</v>
      </c>
      <c r="B249" s="2" t="s">
        <v>252</v>
      </c>
      <c r="C249" s="82"/>
      <c r="D249" s="61"/>
      <c r="E249" s="82"/>
      <c r="F249" s="61"/>
      <c r="G249" s="101">
        <v>5.0000000000000001E-3</v>
      </c>
      <c r="H249" s="82">
        <v>1085</v>
      </c>
      <c r="I249" s="61">
        <f t="shared" si="392"/>
        <v>5.4249999999999998</v>
      </c>
      <c r="J249" s="60">
        <f t="shared" si="387"/>
        <v>1085</v>
      </c>
      <c r="K249" s="61">
        <f>I249+F249+D249</f>
        <v>5.4249999999999998</v>
      </c>
      <c r="L249" s="60"/>
      <c r="M249" s="61"/>
      <c r="N249" s="61">
        <f t="shared" si="388"/>
        <v>0</v>
      </c>
      <c r="O249" s="61">
        <f t="shared" si="388"/>
        <v>0</v>
      </c>
      <c r="P249" s="60">
        <f t="shared" si="389"/>
        <v>1085</v>
      </c>
      <c r="Q249" s="61">
        <f t="shared" si="389"/>
        <v>5.4249999999999998</v>
      </c>
      <c r="R249" s="60"/>
      <c r="S249" s="61"/>
      <c r="T249" s="125">
        <v>5.0000000000000001E-3</v>
      </c>
      <c r="U249" s="60">
        <v>654</v>
      </c>
      <c r="V249" s="61">
        <f>U249*T249</f>
        <v>3.27</v>
      </c>
      <c r="W249" s="60">
        <f t="shared" si="390"/>
        <v>654</v>
      </c>
      <c r="X249" s="61">
        <f>V249+S249</f>
        <v>3.27</v>
      </c>
      <c r="Y249" s="60"/>
      <c r="Z249" s="61"/>
      <c r="AA249" s="125">
        <v>5.0000000000000001E-3</v>
      </c>
      <c r="AB249" s="60">
        <v>654</v>
      </c>
      <c r="AC249" s="61">
        <f>AB249*AA249</f>
        <v>3.27</v>
      </c>
      <c r="AD249" s="60">
        <f t="shared" si="391"/>
        <v>654</v>
      </c>
      <c r="AE249" s="61">
        <f>AC249+Z249</f>
        <v>3.27</v>
      </c>
      <c r="AF249" s="691" t="s">
        <v>478</v>
      </c>
    </row>
    <row r="250" spans="1:32" s="144" customFormat="1">
      <c r="A250" s="261"/>
      <c r="B250" s="209" t="s">
        <v>35</v>
      </c>
      <c r="C250" s="210">
        <f t="shared" ref="C250" si="393">SUM(C247:C249)</f>
        <v>0</v>
      </c>
      <c r="D250" s="211">
        <f>SUM(D247:D249)</f>
        <v>0</v>
      </c>
      <c r="E250" s="210">
        <f t="shared" ref="E250" si="394">SUM(E247:E249)</f>
        <v>0</v>
      </c>
      <c r="F250" s="211">
        <f>SUM(F247:F249)</f>
        <v>0</v>
      </c>
      <c r="G250" s="212"/>
      <c r="H250" s="210">
        <f t="shared" ref="H250:L250" si="395">SUM(H247:H249)</f>
        <v>3928</v>
      </c>
      <c r="I250" s="211">
        <f>SUM(I247:I249)</f>
        <v>19.64</v>
      </c>
      <c r="J250" s="210">
        <f t="shared" si="395"/>
        <v>3928</v>
      </c>
      <c r="K250" s="211">
        <f>SUM(K247:K249)</f>
        <v>19.64</v>
      </c>
      <c r="L250" s="210">
        <f t="shared" si="395"/>
        <v>0</v>
      </c>
      <c r="M250" s="211">
        <f>SUM(M247:M249)</f>
        <v>0</v>
      </c>
      <c r="N250" s="213">
        <f t="shared" si="388"/>
        <v>0</v>
      </c>
      <c r="O250" s="213">
        <f>M250/K250%</f>
        <v>0</v>
      </c>
      <c r="P250" s="210">
        <f t="shared" ref="P250" si="396">SUM(P247:P249)</f>
        <v>3928</v>
      </c>
      <c r="Q250" s="211">
        <f>SUM(Q247:Q249)</f>
        <v>19.64</v>
      </c>
      <c r="R250" s="210">
        <f t="shared" ref="R250" si="397">SUM(R247:R249)</f>
        <v>0</v>
      </c>
      <c r="S250" s="211">
        <f>SUM(S247:S249)</f>
        <v>0</v>
      </c>
      <c r="T250" s="214"/>
      <c r="U250" s="210">
        <f t="shared" ref="U250" si="398">SUM(U247:U249)</f>
        <v>3006</v>
      </c>
      <c r="V250" s="211">
        <f>SUM(V247:V249)</f>
        <v>15.03</v>
      </c>
      <c r="W250" s="210">
        <f t="shared" ref="W250" si="399">SUM(W247:W249)</f>
        <v>3006</v>
      </c>
      <c r="X250" s="211">
        <f>SUM(X247:X249)</f>
        <v>15.03</v>
      </c>
      <c r="Y250" s="210">
        <f t="shared" ref="Y250" si="400">SUM(Y247:Y249)</f>
        <v>0</v>
      </c>
      <c r="Z250" s="211">
        <f>SUM(Z247:Z249)</f>
        <v>0</v>
      </c>
      <c r="AA250" s="214"/>
      <c r="AB250" s="210">
        <f t="shared" ref="AB250" si="401">SUM(AB247:AB249)</f>
        <v>3006</v>
      </c>
      <c r="AC250" s="211">
        <f>SUM(AC247:AC249)</f>
        <v>15.03</v>
      </c>
      <c r="AD250" s="210">
        <f t="shared" ref="AD250" si="402">SUM(AD247:AD249)</f>
        <v>3006</v>
      </c>
      <c r="AE250" s="211">
        <f>SUM(AE247:AE249)</f>
        <v>15.03</v>
      </c>
      <c r="AF250" s="215"/>
    </row>
    <row r="251" spans="1:32" s="4" customFormat="1">
      <c r="A251" s="331">
        <v>17</v>
      </c>
      <c r="B251" s="9" t="s">
        <v>94</v>
      </c>
      <c r="C251" s="12"/>
      <c r="D251" s="63"/>
      <c r="E251" s="12"/>
      <c r="F251" s="63"/>
      <c r="G251" s="102"/>
      <c r="H251" s="12"/>
      <c r="I251" s="63"/>
      <c r="J251" s="62"/>
      <c r="K251" s="63"/>
      <c r="L251" s="62"/>
      <c r="M251" s="63"/>
      <c r="N251" s="63"/>
      <c r="O251" s="63"/>
      <c r="P251" s="62"/>
      <c r="Q251" s="63"/>
      <c r="R251" s="62"/>
      <c r="S251" s="63"/>
      <c r="T251" s="126"/>
      <c r="U251" s="62"/>
      <c r="V251" s="63"/>
      <c r="W251" s="62"/>
      <c r="X251" s="63"/>
      <c r="Y251" s="62"/>
      <c r="Z251" s="63"/>
      <c r="AA251" s="126"/>
      <c r="AB251" s="62"/>
      <c r="AC251" s="63"/>
      <c r="AD251" s="62"/>
      <c r="AE251" s="63"/>
      <c r="AF251" s="12"/>
    </row>
    <row r="252" spans="1:32" s="1" customFormat="1">
      <c r="A252" s="5">
        <v>17.010000000000002</v>
      </c>
      <c r="B252" s="2" t="s">
        <v>92</v>
      </c>
      <c r="C252" s="82"/>
      <c r="D252" s="61"/>
      <c r="E252" s="82"/>
      <c r="F252" s="61"/>
      <c r="G252" s="101">
        <v>0.05</v>
      </c>
      <c r="H252" s="82">
        <v>1389</v>
      </c>
      <c r="I252" s="61">
        <f t="shared" ref="I252:I253" si="403">H252*G252</f>
        <v>69.45</v>
      </c>
      <c r="J252" s="60">
        <f t="shared" ref="J252:J253" si="404">H252+E252+C252</f>
        <v>1389</v>
      </c>
      <c r="K252" s="61">
        <f>I252+F252+D252</f>
        <v>69.45</v>
      </c>
      <c r="L252" s="60">
        <v>19</v>
      </c>
      <c r="M252" s="61">
        <v>0.5</v>
      </c>
      <c r="N252" s="61">
        <f t="shared" ref="N252:O254" si="405">L252/J252%</f>
        <v>1.3678905687544995</v>
      </c>
      <c r="O252" s="61">
        <f t="shared" si="405"/>
        <v>0.71994240460763137</v>
      </c>
      <c r="P252" s="60">
        <f>J252-L252</f>
        <v>1370</v>
      </c>
      <c r="Q252" s="61">
        <f>K252-M252</f>
        <v>68.95</v>
      </c>
      <c r="R252" s="60"/>
      <c r="S252" s="61"/>
      <c r="T252" s="125">
        <v>0.05</v>
      </c>
      <c r="U252" s="60">
        <v>1389</v>
      </c>
      <c r="V252" s="61">
        <f>U252*T252</f>
        <v>69.45</v>
      </c>
      <c r="W252" s="60">
        <f t="shared" ref="W252:W253" si="406">U252+R252</f>
        <v>1389</v>
      </c>
      <c r="X252" s="61">
        <f>V252+S252</f>
        <v>69.45</v>
      </c>
      <c r="Y252" s="60"/>
      <c r="Z252" s="61"/>
      <c r="AA252" s="125">
        <v>0.05</v>
      </c>
      <c r="AB252" s="60">
        <v>1389</v>
      </c>
      <c r="AC252" s="61">
        <f>AB252*AA252</f>
        <v>69.45</v>
      </c>
      <c r="AD252" s="60">
        <f t="shared" ref="AD252:AD253" si="407">AB252+Y252</f>
        <v>1389</v>
      </c>
      <c r="AE252" s="61">
        <f>AC252+Z252</f>
        <v>69.45</v>
      </c>
      <c r="AF252" s="82"/>
    </row>
    <row r="253" spans="1:32" s="1" customFormat="1" ht="21" customHeight="1">
      <c r="A253" s="5">
        <v>17.02</v>
      </c>
      <c r="B253" s="2" t="s">
        <v>93</v>
      </c>
      <c r="C253" s="82"/>
      <c r="D253" s="61"/>
      <c r="E253" s="82"/>
      <c r="F253" s="61"/>
      <c r="G253" s="101">
        <v>7.0000000000000007E-2</v>
      </c>
      <c r="H253" s="82">
        <v>493</v>
      </c>
      <c r="I253" s="61">
        <f t="shared" si="403"/>
        <v>34.510000000000005</v>
      </c>
      <c r="J253" s="60">
        <f t="shared" si="404"/>
        <v>493</v>
      </c>
      <c r="K253" s="61">
        <f>I253+F253+D253</f>
        <v>34.510000000000005</v>
      </c>
      <c r="L253" s="60"/>
      <c r="M253" s="61"/>
      <c r="N253" s="61">
        <f t="shared" si="405"/>
        <v>0</v>
      </c>
      <c r="O253" s="61">
        <f t="shared" si="405"/>
        <v>0</v>
      </c>
      <c r="P253" s="60">
        <f>J253-L253</f>
        <v>493</v>
      </c>
      <c r="Q253" s="61">
        <f>K253-M253</f>
        <v>34.510000000000005</v>
      </c>
      <c r="R253" s="60"/>
      <c r="S253" s="61"/>
      <c r="T253" s="125">
        <v>7.0000000000000007E-2</v>
      </c>
      <c r="U253" s="60">
        <v>494</v>
      </c>
      <c r="V253" s="61">
        <f>U253*T253</f>
        <v>34.580000000000005</v>
      </c>
      <c r="W253" s="60">
        <f t="shared" si="406"/>
        <v>494</v>
      </c>
      <c r="X253" s="61">
        <f>V253+S253</f>
        <v>34.580000000000005</v>
      </c>
      <c r="Y253" s="60"/>
      <c r="Z253" s="61"/>
      <c r="AA253" s="125">
        <v>7.0000000000000007E-2</v>
      </c>
      <c r="AB253" s="60">
        <v>494</v>
      </c>
      <c r="AC253" s="61">
        <f>AB253*AA253</f>
        <v>34.580000000000005</v>
      </c>
      <c r="AD253" s="60">
        <f t="shared" si="407"/>
        <v>494</v>
      </c>
      <c r="AE253" s="61">
        <f>AC253+Z253</f>
        <v>34.580000000000005</v>
      </c>
      <c r="AF253" s="82"/>
    </row>
    <row r="254" spans="1:32" s="144" customFormat="1" ht="22.5" customHeight="1">
      <c r="A254" s="261"/>
      <c r="B254" s="209" t="s">
        <v>35</v>
      </c>
      <c r="C254" s="210">
        <f t="shared" ref="C254" si="408">SUM(C252:C253)</f>
        <v>0</v>
      </c>
      <c r="D254" s="211">
        <f>SUM(D252:D253)</f>
        <v>0</v>
      </c>
      <c r="E254" s="210">
        <f t="shared" ref="E254" si="409">SUM(E252:E253)</f>
        <v>0</v>
      </c>
      <c r="F254" s="211">
        <f>SUM(F252:F253)</f>
        <v>0</v>
      </c>
      <c r="G254" s="212"/>
      <c r="H254" s="210">
        <f t="shared" ref="H254:L254" si="410">SUM(H252:H253)</f>
        <v>1882</v>
      </c>
      <c r="I254" s="211">
        <f>SUM(I252:I253)</f>
        <v>103.96000000000001</v>
      </c>
      <c r="J254" s="210">
        <f t="shared" si="410"/>
        <v>1882</v>
      </c>
      <c r="K254" s="211">
        <f>SUM(K252:K253)</f>
        <v>103.96000000000001</v>
      </c>
      <c r="L254" s="210">
        <f t="shared" si="410"/>
        <v>19</v>
      </c>
      <c r="M254" s="211">
        <f>SUM(M252:M253)</f>
        <v>0.5</v>
      </c>
      <c r="N254" s="213">
        <f t="shared" si="405"/>
        <v>1.0095642933049946</v>
      </c>
      <c r="O254" s="213">
        <f>M254/K254%</f>
        <v>0.48095421315890724</v>
      </c>
      <c r="P254" s="210">
        <f t="shared" ref="P254" si="411">SUM(P252:P253)</f>
        <v>1863</v>
      </c>
      <c r="Q254" s="211">
        <f>SUM(Q252:Q253)</f>
        <v>103.46000000000001</v>
      </c>
      <c r="R254" s="210">
        <f t="shared" ref="R254" si="412">SUM(R252:R253)</f>
        <v>0</v>
      </c>
      <c r="S254" s="211">
        <f>SUM(S252:S253)</f>
        <v>0</v>
      </c>
      <c r="T254" s="214"/>
      <c r="U254" s="210">
        <f t="shared" ref="U254" si="413">SUM(U252:U253)</f>
        <v>1883</v>
      </c>
      <c r="V254" s="211">
        <f>SUM(V252:V253)</f>
        <v>104.03</v>
      </c>
      <c r="W254" s="210">
        <f t="shared" ref="W254" si="414">SUM(W252:W253)</f>
        <v>1883</v>
      </c>
      <c r="X254" s="211">
        <f>SUM(X252:X253)</f>
        <v>104.03</v>
      </c>
      <c r="Y254" s="210">
        <f t="shared" ref="Y254" si="415">SUM(Y252:Y253)</f>
        <v>0</v>
      </c>
      <c r="Z254" s="211">
        <f>SUM(Z252:Z253)</f>
        <v>0</v>
      </c>
      <c r="AA254" s="214"/>
      <c r="AB254" s="210">
        <f t="shared" ref="AB254" si="416">SUM(AB252:AB253)</f>
        <v>1883</v>
      </c>
      <c r="AC254" s="211">
        <f>SUM(AC252:AC253)</f>
        <v>104.03</v>
      </c>
      <c r="AD254" s="210">
        <f t="shared" ref="AD254" si="417">SUM(AD252:AD253)</f>
        <v>1883</v>
      </c>
      <c r="AE254" s="211">
        <f>SUM(AE252:AE253)</f>
        <v>104.03</v>
      </c>
      <c r="AF254" s="215"/>
    </row>
    <row r="255" spans="1:32" s="4" customFormat="1" ht="37.5" customHeight="1">
      <c r="A255" s="331">
        <v>18</v>
      </c>
      <c r="B255" s="9" t="s">
        <v>95</v>
      </c>
      <c r="C255" s="12"/>
      <c r="D255" s="63"/>
      <c r="E255" s="12"/>
      <c r="F255" s="63"/>
      <c r="G255" s="102"/>
      <c r="H255" s="12"/>
      <c r="I255" s="63"/>
      <c r="J255" s="62"/>
      <c r="K255" s="63"/>
      <c r="L255" s="62"/>
      <c r="M255" s="63"/>
      <c r="N255" s="63"/>
      <c r="O255" s="63"/>
      <c r="P255" s="62"/>
      <c r="Q255" s="63"/>
      <c r="R255" s="62"/>
      <c r="S255" s="63"/>
      <c r="T255" s="126"/>
      <c r="U255" s="62"/>
      <c r="V255" s="63"/>
      <c r="W255" s="62"/>
      <c r="X255" s="63"/>
      <c r="Y255" s="62"/>
      <c r="Z255" s="63"/>
      <c r="AA255" s="126"/>
      <c r="AB255" s="62"/>
      <c r="AC255" s="63"/>
      <c r="AD255" s="62"/>
      <c r="AE255" s="63"/>
      <c r="AF255" s="12"/>
    </row>
    <row r="256" spans="1:32" s="1" customFormat="1" ht="24" customHeight="1">
      <c r="A256" s="5">
        <v>18.010000000000002</v>
      </c>
      <c r="B256" s="2" t="s">
        <v>96</v>
      </c>
      <c r="C256" s="82"/>
      <c r="D256" s="61"/>
      <c r="E256" s="82"/>
      <c r="F256" s="61"/>
      <c r="G256" s="101"/>
      <c r="H256" s="82"/>
      <c r="I256" s="61"/>
      <c r="J256" s="60">
        <f t="shared" ref="J256:J257" si="418">H256+E256+C256</f>
        <v>0</v>
      </c>
      <c r="K256" s="61">
        <f>I256+F256+D256</f>
        <v>0</v>
      </c>
      <c r="L256" s="60"/>
      <c r="M256" s="61"/>
      <c r="N256" s="61"/>
      <c r="O256" s="61"/>
      <c r="P256" s="60">
        <f>J256-L256</f>
        <v>0</v>
      </c>
      <c r="Q256" s="61">
        <f>K256-M256</f>
        <v>0</v>
      </c>
      <c r="R256" s="60"/>
      <c r="S256" s="61"/>
      <c r="T256" s="125"/>
      <c r="U256" s="60"/>
      <c r="V256" s="61">
        <f>U256*T256</f>
        <v>0</v>
      </c>
      <c r="W256" s="60">
        <f>U256+R256</f>
        <v>0</v>
      </c>
      <c r="X256" s="61">
        <f>V256+S256</f>
        <v>0</v>
      </c>
      <c r="Y256" s="60"/>
      <c r="Z256" s="61"/>
      <c r="AA256" s="125"/>
      <c r="AB256" s="60"/>
      <c r="AC256" s="61">
        <f>AB256*AA256</f>
        <v>0</v>
      </c>
      <c r="AD256" s="60">
        <f>AB256+Y256</f>
        <v>0</v>
      </c>
      <c r="AE256" s="61">
        <f>AC256+Z256</f>
        <v>0</v>
      </c>
      <c r="AF256" s="82"/>
    </row>
    <row r="257" spans="1:32" s="1" customFormat="1">
      <c r="A257" s="5">
        <v>18.02</v>
      </c>
      <c r="B257" s="2" t="s">
        <v>239</v>
      </c>
      <c r="C257" s="82"/>
      <c r="D257" s="61"/>
      <c r="E257" s="82"/>
      <c r="F257" s="61"/>
      <c r="G257" s="101"/>
      <c r="H257" s="82"/>
      <c r="I257" s="61">
        <f t="shared" ref="I257" si="419">H257*G257</f>
        <v>0</v>
      </c>
      <c r="J257" s="60">
        <f t="shared" si="418"/>
        <v>0</v>
      </c>
      <c r="K257" s="61">
        <f>I257+F257+D257</f>
        <v>0</v>
      </c>
      <c r="L257" s="60"/>
      <c r="M257" s="61"/>
      <c r="N257" s="61"/>
      <c r="O257" s="61"/>
      <c r="P257" s="60">
        <f>J257-L257</f>
        <v>0</v>
      </c>
      <c r="Q257" s="61">
        <f>K257-M257</f>
        <v>0</v>
      </c>
      <c r="R257" s="60"/>
      <c r="S257" s="61"/>
      <c r="T257" s="125"/>
      <c r="U257" s="60"/>
      <c r="V257" s="61">
        <f>U257*T257</f>
        <v>0</v>
      </c>
      <c r="W257" s="60">
        <f>U257+R257</f>
        <v>0</v>
      </c>
      <c r="X257" s="61">
        <f>V257+S257</f>
        <v>0</v>
      </c>
      <c r="Y257" s="60"/>
      <c r="Z257" s="61"/>
      <c r="AA257" s="125"/>
      <c r="AB257" s="60"/>
      <c r="AC257" s="61">
        <f>AB257*AA257</f>
        <v>0</v>
      </c>
      <c r="AD257" s="60">
        <f>AB257+Y257</f>
        <v>0</v>
      </c>
      <c r="AE257" s="61">
        <f>AC257+Z257</f>
        <v>0</v>
      </c>
      <c r="AF257" s="82"/>
    </row>
    <row r="258" spans="1:32" s="144" customFormat="1">
      <c r="A258" s="261"/>
      <c r="B258" s="209" t="s">
        <v>35</v>
      </c>
      <c r="C258" s="210">
        <f t="shared" ref="C258" si="420">SUM(C256:C257)</f>
        <v>0</v>
      </c>
      <c r="D258" s="211">
        <f>SUM(D256:D257)</f>
        <v>0</v>
      </c>
      <c r="E258" s="210">
        <f t="shared" ref="E258" si="421">SUM(E256:E257)</f>
        <v>0</v>
      </c>
      <c r="F258" s="211">
        <f>SUM(F256:F257)</f>
        <v>0</v>
      </c>
      <c r="G258" s="212"/>
      <c r="H258" s="210">
        <f t="shared" ref="H258:L258" si="422">SUM(H256:H257)</f>
        <v>0</v>
      </c>
      <c r="I258" s="211">
        <f>SUM(I256:I257)</f>
        <v>0</v>
      </c>
      <c r="J258" s="210">
        <f t="shared" si="422"/>
        <v>0</v>
      </c>
      <c r="K258" s="211">
        <f>SUM(K256:K257)</f>
        <v>0</v>
      </c>
      <c r="L258" s="210">
        <f t="shared" si="422"/>
        <v>0</v>
      </c>
      <c r="M258" s="211">
        <f>SUM(M256:M257)</f>
        <v>0</v>
      </c>
      <c r="N258" s="213"/>
      <c r="O258" s="213"/>
      <c r="P258" s="210">
        <f t="shared" ref="P258" si="423">SUM(P256:P257)</f>
        <v>0</v>
      </c>
      <c r="Q258" s="211">
        <f>SUM(Q256:Q257)</f>
        <v>0</v>
      </c>
      <c r="R258" s="210">
        <f t="shared" ref="R258" si="424">SUM(R256:R257)</f>
        <v>0</v>
      </c>
      <c r="S258" s="211">
        <f>SUM(S256:S257)</f>
        <v>0</v>
      </c>
      <c r="T258" s="214"/>
      <c r="U258" s="210">
        <f t="shared" ref="U258" si="425">SUM(U256:U257)</f>
        <v>0</v>
      </c>
      <c r="V258" s="211">
        <f>SUM(V256:V257)</f>
        <v>0</v>
      </c>
      <c r="W258" s="210">
        <f t="shared" ref="W258" si="426">SUM(W256:W257)</f>
        <v>0</v>
      </c>
      <c r="X258" s="211">
        <f>SUM(X256:X257)</f>
        <v>0</v>
      </c>
      <c r="Y258" s="210">
        <f t="shared" ref="Y258" si="427">SUM(Y256:Y257)</f>
        <v>0</v>
      </c>
      <c r="Z258" s="211">
        <f>SUM(Z256:Z257)</f>
        <v>0</v>
      </c>
      <c r="AA258" s="214"/>
      <c r="AB258" s="210">
        <f t="shared" ref="AB258" si="428">SUM(AB256:AB257)</f>
        <v>0</v>
      </c>
      <c r="AC258" s="211">
        <f>SUM(AC256:AC257)</f>
        <v>0</v>
      </c>
      <c r="AD258" s="210">
        <f t="shared" ref="AD258" si="429">SUM(AD256:AD257)</f>
        <v>0</v>
      </c>
      <c r="AE258" s="211">
        <f>SUM(AE256:AE257)</f>
        <v>0</v>
      </c>
      <c r="AF258" s="215"/>
    </row>
    <row r="259" spans="1:32" s="4" customFormat="1" ht="24" customHeight="1">
      <c r="A259" s="329">
        <v>19</v>
      </c>
      <c r="B259" s="9" t="s">
        <v>84</v>
      </c>
      <c r="C259" s="12"/>
      <c r="D259" s="63"/>
      <c r="E259" s="12"/>
      <c r="F259" s="63"/>
      <c r="G259" s="102"/>
      <c r="H259" s="12"/>
      <c r="I259" s="63"/>
      <c r="J259" s="62"/>
      <c r="K259" s="63"/>
      <c r="L259" s="62"/>
      <c r="M259" s="63"/>
      <c r="N259" s="63"/>
      <c r="O259" s="63"/>
      <c r="P259" s="62"/>
      <c r="Q259" s="63"/>
      <c r="R259" s="62"/>
      <c r="S259" s="63"/>
      <c r="T259" s="126"/>
      <c r="U259" s="62"/>
      <c r="V259" s="63"/>
      <c r="W259" s="62"/>
      <c r="X259" s="63"/>
      <c r="Y259" s="62"/>
      <c r="Z259" s="63"/>
      <c r="AA259" s="126"/>
      <c r="AB259" s="62"/>
      <c r="AC259" s="63"/>
      <c r="AD259" s="62"/>
      <c r="AE259" s="63"/>
      <c r="AF259" s="12"/>
    </row>
    <row r="260" spans="1:32" s="1" customFormat="1" ht="56.25">
      <c r="A260" s="751">
        <v>19.010000000000002</v>
      </c>
      <c r="B260" s="2" t="s">
        <v>201</v>
      </c>
      <c r="C260" s="82"/>
      <c r="D260" s="61"/>
      <c r="E260" s="82"/>
      <c r="F260" s="61"/>
      <c r="G260" s="101">
        <v>7.4999999999999997E-2</v>
      </c>
      <c r="H260" s="82">
        <v>1841</v>
      </c>
      <c r="I260" s="61">
        <v>106</v>
      </c>
      <c r="J260" s="60">
        <f t="shared" ref="J260" si="430">H260+E260+C260</f>
        <v>1841</v>
      </c>
      <c r="K260" s="61">
        <f>I260+F260+D260</f>
        <v>106</v>
      </c>
      <c r="L260" s="60"/>
      <c r="M260" s="61"/>
      <c r="N260" s="61">
        <f t="shared" ref="N260:N261" si="431">L260/J260%</f>
        <v>0</v>
      </c>
      <c r="O260" s="61">
        <f>M260/K260%</f>
        <v>0</v>
      </c>
      <c r="P260" s="60">
        <f>J260-L260</f>
        <v>1841</v>
      </c>
      <c r="Q260" s="61">
        <f>K260-M260</f>
        <v>106</v>
      </c>
      <c r="R260" s="60"/>
      <c r="S260" s="61"/>
      <c r="T260" s="125">
        <v>7.4999999999999997E-2</v>
      </c>
      <c r="U260" s="60">
        <v>1827</v>
      </c>
      <c r="V260" s="61">
        <v>106.35</v>
      </c>
      <c r="W260" s="60">
        <f>U260+R260</f>
        <v>1827</v>
      </c>
      <c r="X260" s="61">
        <f>V260+S260</f>
        <v>106.35</v>
      </c>
      <c r="Y260" s="60"/>
      <c r="Z260" s="61"/>
      <c r="AA260" s="125">
        <v>7.4999999999999997E-2</v>
      </c>
      <c r="AB260" s="60">
        <v>1827</v>
      </c>
      <c r="AC260" s="61">
        <v>106.35</v>
      </c>
      <c r="AD260" s="60">
        <f>AB260+Y260</f>
        <v>1827</v>
      </c>
      <c r="AE260" s="61">
        <f>AC260+Z260</f>
        <v>106.35</v>
      </c>
      <c r="AF260" s="691" t="s">
        <v>487</v>
      </c>
    </row>
    <row r="261" spans="1:32" s="144" customFormat="1">
      <c r="A261" s="261"/>
      <c r="B261" s="209" t="s">
        <v>35</v>
      </c>
      <c r="C261" s="210">
        <f t="shared" ref="C261" si="432">C260</f>
        <v>0</v>
      </c>
      <c r="D261" s="211">
        <f>D260</f>
        <v>0</v>
      </c>
      <c r="E261" s="210">
        <f t="shared" ref="E261" si="433">E260</f>
        <v>0</v>
      </c>
      <c r="F261" s="211">
        <f>F260</f>
        <v>0</v>
      </c>
      <c r="G261" s="212"/>
      <c r="H261" s="210">
        <f t="shared" ref="H261:L261" si="434">H260</f>
        <v>1841</v>
      </c>
      <c r="I261" s="211">
        <f>I260</f>
        <v>106</v>
      </c>
      <c r="J261" s="210">
        <f t="shared" si="434"/>
        <v>1841</v>
      </c>
      <c r="K261" s="211">
        <f>K260</f>
        <v>106</v>
      </c>
      <c r="L261" s="210">
        <f t="shared" si="434"/>
        <v>0</v>
      </c>
      <c r="M261" s="211">
        <f>M260</f>
        <v>0</v>
      </c>
      <c r="N261" s="213">
        <f t="shared" si="431"/>
        <v>0</v>
      </c>
      <c r="O261" s="213">
        <f>M261/K261%</f>
        <v>0</v>
      </c>
      <c r="P261" s="210">
        <f t="shared" ref="P261" si="435">P260</f>
        <v>1841</v>
      </c>
      <c r="Q261" s="211">
        <f>Q260</f>
        <v>106</v>
      </c>
      <c r="R261" s="210">
        <f t="shared" ref="R261" si="436">R260</f>
        <v>0</v>
      </c>
      <c r="S261" s="211">
        <f>S260</f>
        <v>0</v>
      </c>
      <c r="T261" s="214"/>
      <c r="U261" s="210">
        <f t="shared" ref="U261" si="437">U260</f>
        <v>1827</v>
      </c>
      <c r="V261" s="211">
        <f>V260</f>
        <v>106.35</v>
      </c>
      <c r="W261" s="210">
        <f t="shared" ref="W261" si="438">W260</f>
        <v>1827</v>
      </c>
      <c r="X261" s="211">
        <f>X260</f>
        <v>106.35</v>
      </c>
      <c r="Y261" s="210">
        <f t="shared" ref="Y261" si="439">Y260</f>
        <v>0</v>
      </c>
      <c r="Z261" s="211">
        <f>Z260</f>
        <v>0</v>
      </c>
      <c r="AA261" s="214"/>
      <c r="AB261" s="210">
        <f t="shared" ref="AB261" si="440">AB260</f>
        <v>1827</v>
      </c>
      <c r="AC261" s="211">
        <f>AC260</f>
        <v>106.35</v>
      </c>
      <c r="AD261" s="210">
        <f t="shared" ref="AD261" si="441">AD260</f>
        <v>1827</v>
      </c>
      <c r="AE261" s="211">
        <f>AE260</f>
        <v>106.35</v>
      </c>
      <c r="AF261" s="215"/>
    </row>
    <row r="262" spans="1:32" s="4" customFormat="1" ht="31.5">
      <c r="A262" s="331" t="s">
        <v>97</v>
      </c>
      <c r="B262" s="9" t="s">
        <v>98</v>
      </c>
      <c r="C262" s="12"/>
      <c r="D262" s="63"/>
      <c r="E262" s="12"/>
      <c r="F262" s="63"/>
      <c r="G262" s="102"/>
      <c r="H262" s="12"/>
      <c r="I262" s="63"/>
      <c r="J262" s="62"/>
      <c r="K262" s="63"/>
      <c r="L262" s="62"/>
      <c r="M262" s="63"/>
      <c r="N262" s="63"/>
      <c r="O262" s="63"/>
      <c r="P262" s="62"/>
      <c r="Q262" s="63"/>
      <c r="R262" s="62"/>
      <c r="S262" s="63"/>
      <c r="T262" s="126"/>
      <c r="U262" s="62"/>
      <c r="V262" s="63"/>
      <c r="W262" s="62"/>
      <c r="X262" s="63"/>
      <c r="Y262" s="62"/>
      <c r="Z262" s="63"/>
      <c r="AA262" s="126"/>
      <c r="AB262" s="62"/>
      <c r="AC262" s="63"/>
      <c r="AD262" s="62"/>
      <c r="AE262" s="63"/>
      <c r="AF262" s="12"/>
    </row>
    <row r="263" spans="1:32" s="4" customFormat="1">
      <c r="A263" s="331">
        <v>20</v>
      </c>
      <c r="B263" s="9" t="s">
        <v>99</v>
      </c>
      <c r="C263" s="12"/>
      <c r="D263" s="63"/>
      <c r="E263" s="12"/>
      <c r="F263" s="63"/>
      <c r="G263" s="102"/>
      <c r="H263" s="12"/>
      <c r="I263" s="63"/>
      <c r="J263" s="62"/>
      <c r="K263" s="63"/>
      <c r="L263" s="62"/>
      <c r="M263" s="63"/>
      <c r="N263" s="63"/>
      <c r="O263" s="63"/>
      <c r="P263" s="62"/>
      <c r="Q263" s="63"/>
      <c r="R263" s="62"/>
      <c r="S263" s="63"/>
      <c r="T263" s="126"/>
      <c r="U263" s="62"/>
      <c r="V263" s="63"/>
      <c r="W263" s="62"/>
      <c r="X263" s="63"/>
      <c r="Y263" s="62"/>
      <c r="Z263" s="63"/>
      <c r="AA263" s="126"/>
      <c r="AB263" s="62"/>
      <c r="AC263" s="63"/>
      <c r="AD263" s="62"/>
      <c r="AE263" s="63"/>
      <c r="AF263" s="12"/>
    </row>
    <row r="264" spans="1:32" s="1" customFormat="1">
      <c r="A264" s="5">
        <v>20.010000000000002</v>
      </c>
      <c r="B264" s="2" t="s">
        <v>100</v>
      </c>
      <c r="C264" s="82"/>
      <c r="D264" s="61"/>
      <c r="E264" s="82"/>
      <c r="F264" s="61"/>
      <c r="G264" s="101">
        <v>0.03</v>
      </c>
      <c r="H264" s="82">
        <v>581</v>
      </c>
      <c r="I264" s="61">
        <f t="shared" ref="I264" si="442">H264*G264</f>
        <v>17.43</v>
      </c>
      <c r="J264" s="60">
        <f t="shared" ref="J264" si="443">H264+E264+C264</f>
        <v>581</v>
      </c>
      <c r="K264" s="61">
        <f>I264+F264+D264</f>
        <v>17.43</v>
      </c>
      <c r="L264" s="60"/>
      <c r="M264" s="61">
        <v>9.36</v>
      </c>
      <c r="N264" s="61">
        <f t="shared" ref="N264:N265" si="444">L264/J264%</f>
        <v>0</v>
      </c>
      <c r="O264" s="61">
        <f>M264/K264%</f>
        <v>53.700516351118758</v>
      </c>
      <c r="P264" s="60">
        <f>J264-L264</f>
        <v>581</v>
      </c>
      <c r="Q264" s="61">
        <f>K264-M264</f>
        <v>8.07</v>
      </c>
      <c r="R264" s="60"/>
      <c r="S264" s="61"/>
      <c r="T264" s="125">
        <v>0.03</v>
      </c>
      <c r="U264" s="60">
        <v>613</v>
      </c>
      <c r="V264" s="61">
        <f>U264*T264</f>
        <v>18.39</v>
      </c>
      <c r="W264" s="60">
        <f>U264+R264</f>
        <v>613</v>
      </c>
      <c r="X264" s="61">
        <f>V264+S264</f>
        <v>18.39</v>
      </c>
      <c r="Y264" s="60"/>
      <c r="Z264" s="61"/>
      <c r="AA264" s="125">
        <v>0.03</v>
      </c>
      <c r="AB264" s="60">
        <v>544</v>
      </c>
      <c r="AC264" s="61">
        <f>AB264*AA264</f>
        <v>16.32</v>
      </c>
      <c r="AD264" s="60">
        <f>AB264+Y264</f>
        <v>544</v>
      </c>
      <c r="AE264" s="61">
        <f>AC264+Z264</f>
        <v>16.32</v>
      </c>
      <c r="AF264" s="82"/>
    </row>
    <row r="265" spans="1:32" s="274" customFormat="1">
      <c r="A265" s="261"/>
      <c r="B265" s="209" t="s">
        <v>35</v>
      </c>
      <c r="C265" s="273">
        <f t="shared" ref="C265" si="445">C264</f>
        <v>0</v>
      </c>
      <c r="D265" s="211">
        <f>D264</f>
        <v>0</v>
      </c>
      <c r="E265" s="273">
        <f t="shared" ref="E265" si="446">E264</f>
        <v>0</v>
      </c>
      <c r="F265" s="211">
        <f>F264</f>
        <v>0</v>
      </c>
      <c r="G265" s="220"/>
      <c r="H265" s="273">
        <f t="shared" ref="H265:L265" si="447">H264</f>
        <v>581</v>
      </c>
      <c r="I265" s="211">
        <f>I264</f>
        <v>17.43</v>
      </c>
      <c r="J265" s="273">
        <f t="shared" si="447"/>
        <v>581</v>
      </c>
      <c r="K265" s="211">
        <f>K264</f>
        <v>17.43</v>
      </c>
      <c r="L265" s="273">
        <f t="shared" si="447"/>
        <v>0</v>
      </c>
      <c r="M265" s="211">
        <f>M264</f>
        <v>9.36</v>
      </c>
      <c r="N265" s="213">
        <f t="shared" si="444"/>
        <v>0</v>
      </c>
      <c r="O265" s="213">
        <f>M265/K265%</f>
        <v>53.700516351118758</v>
      </c>
      <c r="P265" s="273">
        <f t="shared" ref="P265" si="448">P264</f>
        <v>581</v>
      </c>
      <c r="Q265" s="211">
        <f>Q264</f>
        <v>8.07</v>
      </c>
      <c r="R265" s="273">
        <f t="shared" ref="R265" si="449">R264</f>
        <v>0</v>
      </c>
      <c r="S265" s="211">
        <f>S264</f>
        <v>0</v>
      </c>
      <c r="T265" s="262"/>
      <c r="U265" s="273">
        <f t="shared" ref="U265" si="450">U264</f>
        <v>613</v>
      </c>
      <c r="V265" s="211">
        <f>V264</f>
        <v>18.39</v>
      </c>
      <c r="W265" s="273">
        <f t="shared" ref="W265" si="451">W264</f>
        <v>613</v>
      </c>
      <c r="X265" s="211">
        <f>X264</f>
        <v>18.39</v>
      </c>
      <c r="Y265" s="273">
        <f t="shared" ref="Y265" si="452">Y264</f>
        <v>0</v>
      </c>
      <c r="Z265" s="211">
        <f>Z264</f>
        <v>0</v>
      </c>
      <c r="AA265" s="262"/>
      <c r="AB265" s="273">
        <f t="shared" ref="AB265" si="453">AB264</f>
        <v>544</v>
      </c>
      <c r="AC265" s="211">
        <f>AC264</f>
        <v>16.32</v>
      </c>
      <c r="AD265" s="273">
        <f t="shared" ref="AD265" si="454">AD264</f>
        <v>544</v>
      </c>
      <c r="AE265" s="211">
        <f>AE264</f>
        <v>16.32</v>
      </c>
      <c r="AF265" s="218"/>
    </row>
    <row r="266" spans="1:32" s="4" customFormat="1" ht="33.75" customHeight="1">
      <c r="A266" s="331">
        <v>21</v>
      </c>
      <c r="B266" s="9" t="s">
        <v>101</v>
      </c>
      <c r="C266" s="12"/>
      <c r="D266" s="63"/>
      <c r="E266" s="12"/>
      <c r="F266" s="63"/>
      <c r="G266" s="102"/>
      <c r="H266" s="12"/>
      <c r="I266" s="63"/>
      <c r="J266" s="62"/>
      <c r="K266" s="63"/>
      <c r="L266" s="62"/>
      <c r="M266" s="63"/>
      <c r="N266" s="63"/>
      <c r="O266" s="63"/>
      <c r="P266" s="62"/>
      <c r="Q266" s="63"/>
      <c r="R266" s="62"/>
      <c r="S266" s="63"/>
      <c r="T266" s="126"/>
      <c r="U266" s="62"/>
      <c r="V266" s="63"/>
      <c r="W266" s="62"/>
      <c r="X266" s="63"/>
      <c r="Y266" s="62"/>
      <c r="Z266" s="63"/>
      <c r="AA266" s="126"/>
      <c r="AB266" s="62"/>
      <c r="AC266" s="63"/>
      <c r="AD266" s="62"/>
      <c r="AE266" s="63"/>
      <c r="AF266" s="12"/>
    </row>
    <row r="267" spans="1:32" s="1" customFormat="1">
      <c r="A267" s="5">
        <v>21.01</v>
      </c>
      <c r="B267" s="2" t="s">
        <v>102</v>
      </c>
      <c r="C267" s="82"/>
      <c r="D267" s="61"/>
      <c r="E267" s="82"/>
      <c r="F267" s="61"/>
      <c r="G267" s="101">
        <v>12.5</v>
      </c>
      <c r="H267" s="82">
        <v>1</v>
      </c>
      <c r="I267" s="61">
        <f>+G267*H267</f>
        <v>12.5</v>
      </c>
      <c r="J267" s="60">
        <f t="shared" ref="J267" si="455">H267+E267+C267</f>
        <v>1</v>
      </c>
      <c r="K267" s="61">
        <f>I267+F267+D267</f>
        <v>12.5</v>
      </c>
      <c r="L267" s="60"/>
      <c r="M267" s="61">
        <v>1.71</v>
      </c>
      <c r="N267" s="61">
        <f t="shared" ref="N267:O272" si="456">L267/J267%</f>
        <v>0</v>
      </c>
      <c r="O267" s="61">
        <f t="shared" si="456"/>
        <v>13.68</v>
      </c>
      <c r="P267" s="60">
        <f t="shared" ref="P267:Q271" si="457">J267-L267</f>
        <v>1</v>
      </c>
      <c r="Q267" s="61">
        <f t="shared" si="457"/>
        <v>10.79</v>
      </c>
      <c r="R267" s="60"/>
      <c r="S267" s="61"/>
      <c r="T267" s="125"/>
      <c r="U267" s="60">
        <v>1</v>
      </c>
      <c r="V267" s="61">
        <v>15.61</v>
      </c>
      <c r="W267" s="60">
        <f t="shared" ref="W267:W271" si="458">U267+R267</f>
        <v>1</v>
      </c>
      <c r="X267" s="61">
        <f>V267+S267</f>
        <v>15.61</v>
      </c>
      <c r="Y267" s="60"/>
      <c r="Z267" s="61"/>
      <c r="AA267" s="125">
        <v>12.5</v>
      </c>
      <c r="AB267" s="60">
        <v>1</v>
      </c>
      <c r="AC267" s="61">
        <f>AB267*AA267</f>
        <v>12.5</v>
      </c>
      <c r="AD267" s="60">
        <f t="shared" ref="AD267:AD271" si="459">AB267+Y267</f>
        <v>1</v>
      </c>
      <c r="AE267" s="61">
        <f>AC267+Z267</f>
        <v>12.5</v>
      </c>
      <c r="AF267" s="82"/>
    </row>
    <row r="268" spans="1:32" s="1" customFormat="1">
      <c r="A268" s="5">
        <v>21.02</v>
      </c>
      <c r="B268" s="2" t="s">
        <v>308</v>
      </c>
      <c r="C268" s="82"/>
      <c r="D268" s="61"/>
      <c r="E268" s="82"/>
      <c r="F268" s="61"/>
      <c r="G268" s="101"/>
      <c r="H268" s="82"/>
      <c r="I268" s="61"/>
      <c r="J268" s="60">
        <f>H268+E268+C268</f>
        <v>0</v>
      </c>
      <c r="K268" s="61">
        <f>I268+F268+D268</f>
        <v>0</v>
      </c>
      <c r="L268" s="60"/>
      <c r="M268" s="61"/>
      <c r="N268" s="61"/>
      <c r="O268" s="61"/>
      <c r="P268" s="60">
        <f t="shared" si="457"/>
        <v>0</v>
      </c>
      <c r="Q268" s="61">
        <f t="shared" si="457"/>
        <v>0</v>
      </c>
      <c r="R268" s="60"/>
      <c r="S268" s="61"/>
      <c r="T268" s="125"/>
      <c r="U268" s="60"/>
      <c r="V268" s="61">
        <f t="shared" ref="V268" si="460">U268*T268</f>
        <v>0</v>
      </c>
      <c r="W268" s="60">
        <f t="shared" si="458"/>
        <v>0</v>
      </c>
      <c r="X268" s="61">
        <f>V268+S268</f>
        <v>0</v>
      </c>
      <c r="Y268" s="60"/>
      <c r="Z268" s="61"/>
      <c r="AA268" s="125"/>
      <c r="AB268" s="60"/>
      <c r="AC268" s="61">
        <f t="shared" ref="AC268" si="461">AB268*AA268</f>
        <v>0</v>
      </c>
      <c r="AD268" s="60">
        <f t="shared" si="459"/>
        <v>0</v>
      </c>
      <c r="AE268" s="61">
        <f>AC268+Z268</f>
        <v>0</v>
      </c>
      <c r="AF268" s="82"/>
    </row>
    <row r="269" spans="1:32" s="1" customFormat="1">
      <c r="A269" s="5">
        <v>21.03</v>
      </c>
      <c r="B269" s="2" t="s">
        <v>103</v>
      </c>
      <c r="C269" s="82"/>
      <c r="D269" s="61"/>
      <c r="E269" s="82"/>
      <c r="F269" s="61"/>
      <c r="G269" s="101">
        <v>12.5</v>
      </c>
      <c r="H269" s="82">
        <v>1</v>
      </c>
      <c r="I269" s="61">
        <f t="shared" ref="I269:I271" si="462">+G269*H269</f>
        <v>12.5</v>
      </c>
      <c r="J269" s="60">
        <f t="shared" ref="J269:J271" si="463">H269+E269+C269</f>
        <v>1</v>
      </c>
      <c r="K269" s="61">
        <f>I269+F269+D269</f>
        <v>12.5</v>
      </c>
      <c r="L269" s="60"/>
      <c r="M269" s="61">
        <v>1.71</v>
      </c>
      <c r="N269" s="61">
        <f t="shared" si="456"/>
        <v>0</v>
      </c>
      <c r="O269" s="61">
        <f t="shared" si="456"/>
        <v>13.68</v>
      </c>
      <c r="P269" s="60">
        <f t="shared" si="457"/>
        <v>1</v>
      </c>
      <c r="Q269" s="61">
        <f t="shared" si="457"/>
        <v>10.79</v>
      </c>
      <c r="R269" s="60"/>
      <c r="S269" s="61"/>
      <c r="T269" s="125"/>
      <c r="U269" s="60">
        <v>1</v>
      </c>
      <c r="V269" s="61">
        <v>8.5500000000000007</v>
      </c>
      <c r="W269" s="60">
        <f t="shared" si="458"/>
        <v>1</v>
      </c>
      <c r="X269" s="61">
        <f>V269+S269</f>
        <v>8.5500000000000007</v>
      </c>
      <c r="Y269" s="60"/>
      <c r="Z269" s="61"/>
      <c r="AA269" s="125">
        <v>12.5</v>
      </c>
      <c r="AB269" s="60">
        <v>1</v>
      </c>
      <c r="AC269" s="61">
        <f>AB269*AA269</f>
        <v>12.5</v>
      </c>
      <c r="AD269" s="60">
        <f t="shared" si="459"/>
        <v>1</v>
      </c>
      <c r="AE269" s="61">
        <f>AC269+Z269</f>
        <v>12.5</v>
      </c>
      <c r="AF269" s="82"/>
    </row>
    <row r="270" spans="1:32" s="1" customFormat="1">
      <c r="A270" s="5">
        <v>21.04</v>
      </c>
      <c r="B270" s="2" t="s">
        <v>104</v>
      </c>
      <c r="C270" s="82"/>
      <c r="D270" s="61"/>
      <c r="E270" s="82"/>
      <c r="F270" s="61"/>
      <c r="G270" s="101">
        <v>12.5</v>
      </c>
      <c r="H270" s="82">
        <v>1</v>
      </c>
      <c r="I270" s="61">
        <f t="shared" si="462"/>
        <v>12.5</v>
      </c>
      <c r="J270" s="60">
        <f t="shared" si="463"/>
        <v>1</v>
      </c>
      <c r="K270" s="61">
        <f>I270+F270+D270</f>
        <v>12.5</v>
      </c>
      <c r="L270" s="60"/>
      <c r="M270" s="61">
        <v>1.71</v>
      </c>
      <c r="N270" s="61">
        <f t="shared" si="456"/>
        <v>0</v>
      </c>
      <c r="O270" s="61">
        <f t="shared" si="456"/>
        <v>13.68</v>
      </c>
      <c r="P270" s="60">
        <f t="shared" si="457"/>
        <v>1</v>
      </c>
      <c r="Q270" s="61">
        <f t="shared" si="457"/>
        <v>10.79</v>
      </c>
      <c r="R270" s="60"/>
      <c r="S270" s="61"/>
      <c r="T270" s="125"/>
      <c r="U270" s="60"/>
      <c r="V270" s="61"/>
      <c r="W270" s="60">
        <f t="shared" si="458"/>
        <v>0</v>
      </c>
      <c r="X270" s="61">
        <f>V270+S270</f>
        <v>0</v>
      </c>
      <c r="Y270" s="60"/>
      <c r="Z270" s="61"/>
      <c r="AA270" s="125">
        <v>12.5</v>
      </c>
      <c r="AB270" s="60">
        <v>1</v>
      </c>
      <c r="AC270" s="61">
        <f>AB270*AA270</f>
        <v>12.5</v>
      </c>
      <c r="AD270" s="60">
        <f t="shared" si="459"/>
        <v>1</v>
      </c>
      <c r="AE270" s="61">
        <f>AC270+Z270</f>
        <v>12.5</v>
      </c>
      <c r="AF270" s="82"/>
    </row>
    <row r="271" spans="1:32" s="1" customFormat="1">
      <c r="A271" s="5">
        <v>21.05</v>
      </c>
      <c r="B271" s="2" t="s">
        <v>105</v>
      </c>
      <c r="C271" s="82"/>
      <c r="D271" s="61"/>
      <c r="E271" s="82"/>
      <c r="F271" s="61"/>
      <c r="G271" s="101">
        <v>12.5</v>
      </c>
      <c r="H271" s="82">
        <v>1</v>
      </c>
      <c r="I271" s="61">
        <f t="shared" si="462"/>
        <v>12.5</v>
      </c>
      <c r="J271" s="60">
        <f t="shared" si="463"/>
        <v>1</v>
      </c>
      <c r="K271" s="61">
        <f>I271+F271+D271</f>
        <v>12.5</v>
      </c>
      <c r="L271" s="60"/>
      <c r="M271" s="61">
        <v>1.71</v>
      </c>
      <c r="N271" s="61">
        <f t="shared" si="456"/>
        <v>0</v>
      </c>
      <c r="O271" s="61">
        <f t="shared" si="456"/>
        <v>13.68</v>
      </c>
      <c r="P271" s="60">
        <f t="shared" si="457"/>
        <v>1</v>
      </c>
      <c r="Q271" s="61">
        <f t="shared" si="457"/>
        <v>10.79</v>
      </c>
      <c r="R271" s="60"/>
      <c r="S271" s="61"/>
      <c r="T271" s="125">
        <v>0.03</v>
      </c>
      <c r="U271" s="60"/>
      <c r="V271" s="61">
        <f>U271*T271</f>
        <v>0</v>
      </c>
      <c r="W271" s="60">
        <f t="shared" si="458"/>
        <v>0</v>
      </c>
      <c r="X271" s="61">
        <f>V271+S271</f>
        <v>0</v>
      </c>
      <c r="Y271" s="60"/>
      <c r="Z271" s="61"/>
      <c r="AA271" s="125">
        <v>12.5</v>
      </c>
      <c r="AB271" s="60">
        <v>1</v>
      </c>
      <c r="AC271" s="61">
        <f>AB271*AA271</f>
        <v>12.5</v>
      </c>
      <c r="AD271" s="60">
        <f t="shared" si="459"/>
        <v>1</v>
      </c>
      <c r="AE271" s="61">
        <f>AC271+Z271</f>
        <v>12.5</v>
      </c>
      <c r="AF271" s="82"/>
    </row>
    <row r="272" spans="1:32" s="144" customFormat="1" ht="18.75">
      <c r="A272" s="261"/>
      <c r="B272" s="209" t="s">
        <v>35</v>
      </c>
      <c r="C272" s="210">
        <f t="shared" ref="C272" si="464">SUM(C267:C271)</f>
        <v>0</v>
      </c>
      <c r="D272" s="211">
        <f>SUM(D267:D271)</f>
        <v>0</v>
      </c>
      <c r="E272" s="210">
        <f t="shared" ref="E272" si="465">SUM(E267:E271)</f>
        <v>0</v>
      </c>
      <c r="F272" s="211">
        <f>SUM(F267:F271)</f>
        <v>0</v>
      </c>
      <c r="G272" s="212"/>
      <c r="H272" s="210">
        <f>H267</f>
        <v>1</v>
      </c>
      <c r="I272" s="211">
        <f>SUM(I267:I271)</f>
        <v>50</v>
      </c>
      <c r="J272" s="210">
        <f>J267</f>
        <v>1</v>
      </c>
      <c r="K272" s="211">
        <f>SUM(K267:K271)</f>
        <v>50</v>
      </c>
      <c r="L272" s="210">
        <f>L267</f>
        <v>0</v>
      </c>
      <c r="M272" s="211">
        <f>SUM(M267:M271)</f>
        <v>6.84</v>
      </c>
      <c r="N272" s="213">
        <f t="shared" si="456"/>
        <v>0</v>
      </c>
      <c r="O272" s="213">
        <f>M272/K272%</f>
        <v>13.68</v>
      </c>
      <c r="P272" s="339">
        <f>P267</f>
        <v>1</v>
      </c>
      <c r="Q272" s="211">
        <f>SUM(Q267:Q271)</f>
        <v>43.16</v>
      </c>
      <c r="R272" s="210">
        <f t="shared" ref="R272" si="466">SUM(R267:R271)</f>
        <v>0</v>
      </c>
      <c r="S272" s="211">
        <f>SUM(S267:S271)</f>
        <v>0</v>
      </c>
      <c r="T272" s="214"/>
      <c r="U272" s="210">
        <f t="shared" ref="U272" si="467">SUM(U267:U271)</f>
        <v>2</v>
      </c>
      <c r="V272" s="211">
        <f>SUM(V267:V271)</f>
        <v>24.16</v>
      </c>
      <c r="W272" s="210">
        <f t="shared" ref="W272" si="468">SUM(W267:W271)</f>
        <v>2</v>
      </c>
      <c r="X272" s="211">
        <f>SUM(X267:X271)</f>
        <v>24.16</v>
      </c>
      <c r="Y272" s="210">
        <f t="shared" ref="Y272" si="469">SUM(Y267:Y271)</f>
        <v>0</v>
      </c>
      <c r="Z272" s="211">
        <f>SUM(Z267:Z271)</f>
        <v>0</v>
      </c>
      <c r="AA272" s="214"/>
      <c r="AB272" s="210">
        <f>AB267</f>
        <v>1</v>
      </c>
      <c r="AC272" s="211">
        <f>SUM(AC267:AC271)</f>
        <v>50</v>
      </c>
      <c r="AD272" s="210">
        <f>AD267</f>
        <v>1</v>
      </c>
      <c r="AE272" s="211">
        <f>SUM(AE267:AE271)</f>
        <v>50</v>
      </c>
      <c r="AF272" s="215"/>
    </row>
    <row r="273" spans="1:32" s="4" customFormat="1">
      <c r="A273" s="331">
        <v>22</v>
      </c>
      <c r="B273" s="9" t="s">
        <v>106</v>
      </c>
      <c r="C273" s="12"/>
      <c r="D273" s="63"/>
      <c r="E273" s="12"/>
      <c r="F273" s="63"/>
      <c r="G273" s="102"/>
      <c r="H273" s="12"/>
      <c r="I273" s="63"/>
      <c r="J273" s="62"/>
      <c r="K273" s="63"/>
      <c r="L273" s="62"/>
      <c r="M273" s="63"/>
      <c r="N273" s="63"/>
      <c r="O273" s="63"/>
      <c r="P273" s="62"/>
      <c r="Q273" s="63"/>
      <c r="R273" s="62"/>
      <c r="S273" s="63"/>
      <c r="T273" s="126"/>
      <c r="U273" s="62"/>
      <c r="V273" s="63"/>
      <c r="W273" s="62"/>
      <c r="X273" s="63"/>
      <c r="Y273" s="62"/>
      <c r="Z273" s="63"/>
      <c r="AA273" s="126"/>
      <c r="AB273" s="62"/>
      <c r="AC273" s="63"/>
      <c r="AD273" s="62"/>
      <c r="AE273" s="63"/>
      <c r="AF273" s="12"/>
    </row>
    <row r="274" spans="1:32" s="1" customFormat="1">
      <c r="A274" s="199">
        <v>22.01</v>
      </c>
      <c r="B274" s="2" t="s">
        <v>107</v>
      </c>
      <c r="C274" s="82"/>
      <c r="D274" s="61"/>
      <c r="E274" s="82"/>
      <c r="F274" s="61"/>
      <c r="G274" s="101"/>
      <c r="H274" s="82"/>
      <c r="I274" s="61">
        <f t="shared" ref="I274:I275" si="470">H274*G274</f>
        <v>0</v>
      </c>
      <c r="J274" s="60">
        <f t="shared" ref="J274:K275" si="471">H274+E274+C274</f>
        <v>0</v>
      </c>
      <c r="K274" s="61">
        <f t="shared" si="471"/>
        <v>0</v>
      </c>
      <c r="L274" s="60"/>
      <c r="M274" s="61"/>
      <c r="N274" s="61"/>
      <c r="O274" s="61"/>
      <c r="P274" s="60"/>
      <c r="Q274" s="61"/>
      <c r="R274" s="60"/>
      <c r="S274" s="61"/>
      <c r="T274" s="125"/>
      <c r="U274" s="60"/>
      <c r="V274" s="61">
        <f>U274*T274</f>
        <v>0</v>
      </c>
      <c r="W274" s="60">
        <f>U274+R274</f>
        <v>0</v>
      </c>
      <c r="X274" s="61">
        <f>V274+S274</f>
        <v>0</v>
      </c>
      <c r="Y274" s="60"/>
      <c r="Z274" s="61"/>
      <c r="AA274" s="125"/>
      <c r="AB274" s="60"/>
      <c r="AC274" s="61">
        <f>AB274*AA274</f>
        <v>0</v>
      </c>
      <c r="AD274" s="60">
        <f>AB274+Y274</f>
        <v>0</v>
      </c>
      <c r="AE274" s="61">
        <f>AC274+Z274</f>
        <v>0</v>
      </c>
      <c r="AF274" s="82"/>
    </row>
    <row r="275" spans="1:32" s="1" customFormat="1">
      <c r="A275" s="751">
        <v>22.02</v>
      </c>
      <c r="B275" s="81" t="s">
        <v>108</v>
      </c>
      <c r="C275" s="82"/>
      <c r="D275" s="61"/>
      <c r="E275" s="82"/>
      <c r="F275" s="61"/>
      <c r="G275" s="101">
        <v>3.0000000000000001E-3</v>
      </c>
      <c r="H275" s="82">
        <v>11088</v>
      </c>
      <c r="I275" s="61">
        <f t="shared" si="470"/>
        <v>33.264000000000003</v>
      </c>
      <c r="J275" s="60">
        <f t="shared" si="471"/>
        <v>11088</v>
      </c>
      <c r="K275" s="61">
        <f>I275+F275+D275</f>
        <v>33.264000000000003</v>
      </c>
      <c r="L275" s="60"/>
      <c r="M275" s="61">
        <v>33.26</v>
      </c>
      <c r="N275" s="61">
        <f t="shared" ref="N275:N276" si="472">L275/J275%</f>
        <v>0</v>
      </c>
      <c r="O275" s="61">
        <f>M275/K275%</f>
        <v>99.987974987974965</v>
      </c>
      <c r="P275" s="60">
        <f t="shared" ref="P275:Q275" si="473">J275-L275</f>
        <v>11088</v>
      </c>
      <c r="Q275" s="61">
        <f t="shared" si="473"/>
        <v>4.0000000000048885E-3</v>
      </c>
      <c r="R275" s="60"/>
      <c r="S275" s="61"/>
      <c r="T275" s="125">
        <v>3.0000000000000001E-3</v>
      </c>
      <c r="U275" s="60">
        <v>11142</v>
      </c>
      <c r="V275" s="61">
        <f>U275*T275</f>
        <v>33.426000000000002</v>
      </c>
      <c r="W275" s="60">
        <f>U275+R275</f>
        <v>11142</v>
      </c>
      <c r="X275" s="61">
        <f>V275+S275</f>
        <v>33.426000000000002</v>
      </c>
      <c r="Y275" s="60"/>
      <c r="Z275" s="61"/>
      <c r="AA275" s="125">
        <v>3.0000000000000001E-3</v>
      </c>
      <c r="AB275" s="60">
        <v>11142</v>
      </c>
      <c r="AC275" s="61">
        <f>AB275*AA275</f>
        <v>33.426000000000002</v>
      </c>
      <c r="AD275" s="60">
        <f>AB275+Y275</f>
        <v>11142</v>
      </c>
      <c r="AE275" s="61">
        <f>AC275+Z275</f>
        <v>33.426000000000002</v>
      </c>
      <c r="AF275" s="82"/>
    </row>
    <row r="276" spans="1:32" s="144" customFormat="1">
      <c r="A276" s="261"/>
      <c r="B276" s="218" t="s">
        <v>25</v>
      </c>
      <c r="C276" s="273">
        <f t="shared" ref="C276" si="474">SUM(C274:C275)</f>
        <v>0</v>
      </c>
      <c r="D276" s="263">
        <f>SUM(D274:D275)</f>
        <v>0</v>
      </c>
      <c r="E276" s="273">
        <f t="shared" ref="E276" si="475">SUM(E274:E275)</f>
        <v>0</v>
      </c>
      <c r="F276" s="263">
        <f>SUM(F274:F275)</f>
        <v>0</v>
      </c>
      <c r="G276" s="212"/>
      <c r="H276" s="273">
        <f t="shared" ref="H276:L276" si="476">SUM(H274:H275)</f>
        <v>11088</v>
      </c>
      <c r="I276" s="263">
        <f>SUM(I274:I275)</f>
        <v>33.264000000000003</v>
      </c>
      <c r="J276" s="273">
        <f t="shared" si="476"/>
        <v>11088</v>
      </c>
      <c r="K276" s="263">
        <f>SUM(K274:K275)</f>
        <v>33.264000000000003</v>
      </c>
      <c r="L276" s="273">
        <f t="shared" si="476"/>
        <v>0</v>
      </c>
      <c r="M276" s="263">
        <f>SUM(M274:M275)</f>
        <v>33.26</v>
      </c>
      <c r="N276" s="213">
        <f t="shared" si="472"/>
        <v>0</v>
      </c>
      <c r="O276" s="213">
        <f>M276/K276%</f>
        <v>99.987974987974965</v>
      </c>
      <c r="P276" s="273">
        <f t="shared" ref="P276" si="477">SUM(P274:P275)</f>
        <v>11088</v>
      </c>
      <c r="Q276" s="263">
        <f>SUM(Q274:Q275)</f>
        <v>4.0000000000048885E-3</v>
      </c>
      <c r="R276" s="273">
        <f t="shared" ref="R276" si="478">SUM(R274:R275)</f>
        <v>0</v>
      </c>
      <c r="S276" s="263">
        <f>SUM(S274:S275)</f>
        <v>0</v>
      </c>
      <c r="T276" s="214"/>
      <c r="U276" s="273">
        <f t="shared" ref="U276" si="479">SUM(U274:U275)</f>
        <v>11142</v>
      </c>
      <c r="V276" s="263">
        <f>SUM(V274:V275)</f>
        <v>33.426000000000002</v>
      </c>
      <c r="W276" s="273">
        <f t="shared" ref="W276" si="480">SUM(W274:W275)</f>
        <v>11142</v>
      </c>
      <c r="X276" s="263">
        <f>SUM(X274:X275)</f>
        <v>33.426000000000002</v>
      </c>
      <c r="Y276" s="273">
        <f t="shared" ref="Y276" si="481">SUM(Y274:Y275)</f>
        <v>0</v>
      </c>
      <c r="Z276" s="263">
        <f>SUM(Z274:Z275)</f>
        <v>0</v>
      </c>
      <c r="AA276" s="214"/>
      <c r="AB276" s="273">
        <f t="shared" ref="AB276" si="482">SUM(AB274:AB275)</f>
        <v>11142</v>
      </c>
      <c r="AC276" s="263">
        <f>SUM(AC274:AC275)</f>
        <v>33.426000000000002</v>
      </c>
      <c r="AD276" s="273">
        <f t="shared" ref="AD276" si="483">SUM(AD274:AD275)</f>
        <v>11142</v>
      </c>
      <c r="AE276" s="263">
        <f>SUM(AE274:AE275)</f>
        <v>33.426000000000002</v>
      </c>
      <c r="AF276" s="215"/>
    </row>
    <row r="277" spans="1:32" s="4" customFormat="1">
      <c r="A277" s="331" t="s">
        <v>97</v>
      </c>
      <c r="B277" s="9" t="s">
        <v>109</v>
      </c>
      <c r="C277" s="12"/>
      <c r="D277" s="63"/>
      <c r="E277" s="12"/>
      <c r="F277" s="63"/>
      <c r="G277" s="102"/>
      <c r="H277" s="12"/>
      <c r="I277" s="63"/>
      <c r="J277" s="62"/>
      <c r="K277" s="63"/>
      <c r="L277" s="62"/>
      <c r="M277" s="63"/>
      <c r="N277" s="63"/>
      <c r="O277" s="63"/>
      <c r="P277" s="62"/>
      <c r="Q277" s="63"/>
      <c r="R277" s="62"/>
      <c r="S277" s="63"/>
      <c r="T277" s="126"/>
      <c r="U277" s="62"/>
      <c r="V277" s="63"/>
      <c r="W277" s="62"/>
      <c r="X277" s="63"/>
      <c r="Y277" s="62"/>
      <c r="Z277" s="63"/>
      <c r="AA277" s="126"/>
      <c r="AB277" s="62"/>
      <c r="AC277" s="63"/>
      <c r="AD277" s="62"/>
      <c r="AE277" s="63"/>
      <c r="AF277" s="12"/>
    </row>
    <row r="278" spans="1:32" s="4" customFormat="1">
      <c r="A278" s="331">
        <v>23</v>
      </c>
      <c r="B278" s="9" t="s">
        <v>110</v>
      </c>
      <c r="C278" s="12"/>
      <c r="D278" s="63"/>
      <c r="E278" s="12"/>
      <c r="F278" s="63"/>
      <c r="G278" s="102"/>
      <c r="H278" s="12"/>
      <c r="I278" s="63"/>
      <c r="J278" s="62"/>
      <c r="K278" s="63"/>
      <c r="L278" s="62"/>
      <c r="M278" s="63"/>
      <c r="N278" s="63"/>
      <c r="O278" s="63"/>
      <c r="P278" s="62"/>
      <c r="Q278" s="63"/>
      <c r="R278" s="62"/>
      <c r="S278" s="63"/>
      <c r="T278" s="126"/>
      <c r="U278" s="62"/>
      <c r="V278" s="63"/>
      <c r="W278" s="62"/>
      <c r="X278" s="63"/>
      <c r="Y278" s="62"/>
      <c r="Z278" s="63"/>
      <c r="AA278" s="126"/>
      <c r="AB278" s="62"/>
      <c r="AC278" s="63"/>
      <c r="AD278" s="62"/>
      <c r="AE278" s="63"/>
      <c r="AF278" s="12"/>
    </row>
    <row r="279" spans="1:32" s="1" customFormat="1">
      <c r="A279" s="751">
        <v>23.01</v>
      </c>
      <c r="B279" s="2" t="s">
        <v>309</v>
      </c>
      <c r="C279" s="82"/>
      <c r="D279" s="61"/>
      <c r="E279" s="82"/>
      <c r="F279" s="61"/>
      <c r="G279" s="101"/>
      <c r="H279" s="82"/>
      <c r="I279" s="61"/>
      <c r="J279" s="60">
        <f t="shared" ref="J279:K325" si="484">H279+E279+C279</f>
        <v>0</v>
      </c>
      <c r="K279" s="61">
        <f t="shared" si="484"/>
        <v>0</v>
      </c>
      <c r="L279" s="60"/>
      <c r="M279" s="61"/>
      <c r="N279" s="61" t="e">
        <f t="shared" ref="N279:O326" si="485">L279/J279%</f>
        <v>#DIV/0!</v>
      </c>
      <c r="O279" s="61" t="e">
        <f t="shared" si="485"/>
        <v>#DIV/0!</v>
      </c>
      <c r="P279" s="60">
        <f t="shared" ref="P279:Q325" si="486">J279-L279</f>
        <v>0</v>
      </c>
      <c r="Q279" s="61">
        <f t="shared" si="486"/>
        <v>0</v>
      </c>
      <c r="R279" s="60"/>
      <c r="S279" s="61"/>
      <c r="T279" s="125"/>
      <c r="U279" s="60"/>
      <c r="V279" s="61">
        <f t="shared" ref="V279:V324" si="487">U279*T279</f>
        <v>0</v>
      </c>
      <c r="W279" s="60">
        <f t="shared" ref="W279:W325" si="488">U279+R279</f>
        <v>0</v>
      </c>
      <c r="X279" s="61">
        <f t="shared" ref="X279:X325" si="489">V279+S279</f>
        <v>0</v>
      </c>
      <c r="Y279" s="60">
        <f>R279</f>
        <v>0</v>
      </c>
      <c r="Z279" s="61">
        <f>S279</f>
        <v>0</v>
      </c>
      <c r="AA279" s="125"/>
      <c r="AB279" s="60"/>
      <c r="AC279" s="61">
        <f t="shared" ref="AC279:AC280" si="490">AB279*AA279</f>
        <v>0</v>
      </c>
      <c r="AD279" s="60">
        <f t="shared" ref="AD279:AD325" si="491">AB279+Y279</f>
        <v>0</v>
      </c>
      <c r="AE279" s="61">
        <f t="shared" ref="AE279:AE325" si="492">AC279+Z279</f>
        <v>0</v>
      </c>
      <c r="AF279" s="82"/>
    </row>
    <row r="280" spans="1:32" s="1" customFormat="1">
      <c r="A280" s="751">
        <v>23.02</v>
      </c>
      <c r="B280" s="2" t="s">
        <v>310</v>
      </c>
      <c r="C280" s="82"/>
      <c r="D280" s="61"/>
      <c r="E280" s="82"/>
      <c r="F280" s="61"/>
      <c r="G280" s="101"/>
      <c r="H280" s="82"/>
      <c r="I280" s="61"/>
      <c r="J280" s="60">
        <f t="shared" si="484"/>
        <v>0</v>
      </c>
      <c r="K280" s="61">
        <f t="shared" si="484"/>
        <v>0</v>
      </c>
      <c r="L280" s="60"/>
      <c r="M280" s="61"/>
      <c r="N280" s="61" t="e">
        <f t="shared" si="485"/>
        <v>#DIV/0!</v>
      </c>
      <c r="O280" s="61" t="e">
        <f t="shared" si="485"/>
        <v>#DIV/0!</v>
      </c>
      <c r="P280" s="60">
        <f t="shared" si="486"/>
        <v>0</v>
      </c>
      <c r="Q280" s="61">
        <f t="shared" si="486"/>
        <v>0</v>
      </c>
      <c r="R280" s="60"/>
      <c r="S280" s="61"/>
      <c r="T280" s="125"/>
      <c r="U280" s="60"/>
      <c r="V280" s="61">
        <f t="shared" si="487"/>
        <v>0</v>
      </c>
      <c r="W280" s="60">
        <f t="shared" si="488"/>
        <v>0</v>
      </c>
      <c r="X280" s="61">
        <f t="shared" si="489"/>
        <v>0</v>
      </c>
      <c r="Y280" s="60">
        <f t="shared" ref="Y280:Y325" si="493">R280</f>
        <v>0</v>
      </c>
      <c r="Z280" s="61">
        <f t="shared" ref="Z280:Z325" si="494">S280</f>
        <v>0</v>
      </c>
      <c r="AA280" s="125"/>
      <c r="AB280" s="60"/>
      <c r="AC280" s="61">
        <f t="shared" si="490"/>
        <v>0</v>
      </c>
      <c r="AD280" s="60">
        <f t="shared" si="491"/>
        <v>0</v>
      </c>
      <c r="AE280" s="61">
        <f t="shared" si="492"/>
        <v>0</v>
      </c>
      <c r="AF280" s="82"/>
    </row>
    <row r="281" spans="1:32" s="1" customFormat="1">
      <c r="A281" s="751">
        <v>23.03</v>
      </c>
      <c r="B281" s="2" t="s">
        <v>170</v>
      </c>
      <c r="C281" s="82"/>
      <c r="D281" s="61"/>
      <c r="E281" s="82"/>
      <c r="F281" s="61"/>
      <c r="G281" s="101">
        <v>20.45</v>
      </c>
      <c r="H281" s="82">
        <v>0</v>
      </c>
      <c r="I281" s="61">
        <f t="shared" ref="I281:I286" si="495">H281*G281</f>
        <v>0</v>
      </c>
      <c r="J281" s="60">
        <f t="shared" si="484"/>
        <v>0</v>
      </c>
      <c r="K281" s="61">
        <f t="shared" si="484"/>
        <v>0</v>
      </c>
      <c r="L281" s="60"/>
      <c r="M281" s="61"/>
      <c r="N281" s="61" t="e">
        <f t="shared" si="485"/>
        <v>#DIV/0!</v>
      </c>
      <c r="O281" s="61" t="e">
        <f t="shared" si="485"/>
        <v>#DIV/0!</v>
      </c>
      <c r="P281" s="60">
        <f t="shared" si="486"/>
        <v>0</v>
      </c>
      <c r="Q281" s="61">
        <f t="shared" si="486"/>
        <v>0</v>
      </c>
      <c r="R281" s="60"/>
      <c r="S281" s="61"/>
      <c r="T281" s="125">
        <v>20.45</v>
      </c>
      <c r="U281" s="60"/>
      <c r="V281" s="61">
        <f>U281*T281</f>
        <v>0</v>
      </c>
      <c r="W281" s="60">
        <f t="shared" si="488"/>
        <v>0</v>
      </c>
      <c r="X281" s="61">
        <f t="shared" si="489"/>
        <v>0</v>
      </c>
      <c r="Y281" s="60">
        <f t="shared" si="493"/>
        <v>0</v>
      </c>
      <c r="Z281" s="61">
        <f t="shared" si="494"/>
        <v>0</v>
      </c>
      <c r="AA281" s="125">
        <v>20.45</v>
      </c>
      <c r="AB281" s="60"/>
      <c r="AC281" s="61">
        <f>AB281*AA281</f>
        <v>0</v>
      </c>
      <c r="AD281" s="60">
        <f t="shared" si="491"/>
        <v>0</v>
      </c>
      <c r="AE281" s="61">
        <f t="shared" si="492"/>
        <v>0</v>
      </c>
      <c r="AF281" s="82"/>
    </row>
    <row r="282" spans="1:32" s="1" customFormat="1">
      <c r="A282" s="751">
        <v>23.04</v>
      </c>
      <c r="B282" s="2" t="s">
        <v>111</v>
      </c>
      <c r="C282" s="82"/>
      <c r="D282" s="61"/>
      <c r="E282" s="82"/>
      <c r="F282" s="61"/>
      <c r="G282" s="101">
        <v>19.25</v>
      </c>
      <c r="H282" s="82"/>
      <c r="I282" s="61">
        <f t="shared" si="495"/>
        <v>0</v>
      </c>
      <c r="J282" s="60">
        <f t="shared" si="484"/>
        <v>0</v>
      </c>
      <c r="K282" s="61">
        <f t="shared" si="484"/>
        <v>0</v>
      </c>
      <c r="L282" s="60"/>
      <c r="M282" s="61"/>
      <c r="N282" s="61" t="e">
        <f t="shared" si="485"/>
        <v>#DIV/0!</v>
      </c>
      <c r="O282" s="61" t="e">
        <f t="shared" si="485"/>
        <v>#DIV/0!</v>
      </c>
      <c r="P282" s="60">
        <f t="shared" si="486"/>
        <v>0</v>
      </c>
      <c r="Q282" s="61">
        <f t="shared" si="486"/>
        <v>0</v>
      </c>
      <c r="R282" s="60"/>
      <c r="S282" s="61"/>
      <c r="T282" s="125">
        <v>19.25</v>
      </c>
      <c r="U282" s="60"/>
      <c r="V282" s="61">
        <f>U282*T282</f>
        <v>0</v>
      </c>
      <c r="W282" s="60">
        <f t="shared" si="488"/>
        <v>0</v>
      </c>
      <c r="X282" s="61">
        <f t="shared" si="489"/>
        <v>0</v>
      </c>
      <c r="Y282" s="60">
        <f t="shared" si="493"/>
        <v>0</v>
      </c>
      <c r="Z282" s="61">
        <f t="shared" si="494"/>
        <v>0</v>
      </c>
      <c r="AA282" s="125">
        <v>19.25</v>
      </c>
      <c r="AB282" s="60"/>
      <c r="AC282" s="61">
        <f>AB282*AA282</f>
        <v>0</v>
      </c>
      <c r="AD282" s="60">
        <f t="shared" si="491"/>
        <v>0</v>
      </c>
      <c r="AE282" s="61">
        <f t="shared" si="492"/>
        <v>0</v>
      </c>
      <c r="AF282" s="82"/>
    </row>
    <row r="283" spans="1:32" s="1" customFormat="1">
      <c r="A283" s="751">
        <v>23.05</v>
      </c>
      <c r="B283" s="2" t="s">
        <v>112</v>
      </c>
      <c r="C283" s="82"/>
      <c r="D283" s="61"/>
      <c r="E283" s="82"/>
      <c r="F283" s="61"/>
      <c r="G283" s="101">
        <v>26.69</v>
      </c>
      <c r="H283" s="82">
        <v>0</v>
      </c>
      <c r="I283" s="61">
        <f t="shared" si="495"/>
        <v>0</v>
      </c>
      <c r="J283" s="60">
        <f t="shared" si="484"/>
        <v>0</v>
      </c>
      <c r="K283" s="61">
        <f t="shared" si="484"/>
        <v>0</v>
      </c>
      <c r="L283" s="60"/>
      <c r="M283" s="61"/>
      <c r="N283" s="61" t="e">
        <f t="shared" si="485"/>
        <v>#DIV/0!</v>
      </c>
      <c r="O283" s="61" t="e">
        <f t="shared" si="485"/>
        <v>#DIV/0!</v>
      </c>
      <c r="P283" s="60">
        <f t="shared" si="486"/>
        <v>0</v>
      </c>
      <c r="Q283" s="61">
        <f t="shared" si="486"/>
        <v>0</v>
      </c>
      <c r="R283" s="60"/>
      <c r="S283" s="61"/>
      <c r="T283" s="125">
        <v>26.69</v>
      </c>
      <c r="U283" s="60"/>
      <c r="V283" s="61">
        <f>U283*T283</f>
        <v>0</v>
      </c>
      <c r="W283" s="60">
        <f t="shared" si="488"/>
        <v>0</v>
      </c>
      <c r="X283" s="61">
        <f t="shared" si="489"/>
        <v>0</v>
      </c>
      <c r="Y283" s="60">
        <f t="shared" si="493"/>
        <v>0</v>
      </c>
      <c r="Z283" s="61">
        <f t="shared" si="494"/>
        <v>0</v>
      </c>
      <c r="AA283" s="125">
        <v>26.69</v>
      </c>
      <c r="AB283" s="60"/>
      <c r="AC283" s="61">
        <f>AB283*AA283</f>
        <v>0</v>
      </c>
      <c r="AD283" s="60">
        <f t="shared" si="491"/>
        <v>0</v>
      </c>
      <c r="AE283" s="61">
        <f t="shared" si="492"/>
        <v>0</v>
      </c>
      <c r="AF283" s="82"/>
    </row>
    <row r="284" spans="1:32" s="1" customFormat="1">
      <c r="A284" s="751">
        <v>23.06</v>
      </c>
      <c r="B284" s="2" t="s">
        <v>113</v>
      </c>
      <c r="C284" s="82"/>
      <c r="D284" s="61"/>
      <c r="E284" s="82"/>
      <c r="F284" s="61"/>
      <c r="G284" s="101">
        <v>24.57</v>
      </c>
      <c r="H284" s="82"/>
      <c r="I284" s="61">
        <f t="shared" si="495"/>
        <v>0</v>
      </c>
      <c r="J284" s="60">
        <f t="shared" si="484"/>
        <v>0</v>
      </c>
      <c r="K284" s="61">
        <f t="shared" si="484"/>
        <v>0</v>
      </c>
      <c r="L284" s="60"/>
      <c r="M284" s="61"/>
      <c r="N284" s="61" t="e">
        <f t="shared" si="485"/>
        <v>#DIV/0!</v>
      </c>
      <c r="O284" s="61" t="e">
        <f t="shared" si="485"/>
        <v>#DIV/0!</v>
      </c>
      <c r="P284" s="60">
        <f t="shared" si="486"/>
        <v>0</v>
      </c>
      <c r="Q284" s="61">
        <f t="shared" si="486"/>
        <v>0</v>
      </c>
      <c r="R284" s="60"/>
      <c r="S284" s="61"/>
      <c r="T284" s="125">
        <v>24.57</v>
      </c>
      <c r="U284" s="60"/>
      <c r="V284" s="61">
        <f>U284*T284</f>
        <v>0</v>
      </c>
      <c r="W284" s="60">
        <f t="shared" si="488"/>
        <v>0</v>
      </c>
      <c r="X284" s="61">
        <f t="shared" si="489"/>
        <v>0</v>
      </c>
      <c r="Y284" s="60">
        <f t="shared" si="493"/>
        <v>0</v>
      </c>
      <c r="Z284" s="61">
        <f t="shared" si="494"/>
        <v>0</v>
      </c>
      <c r="AA284" s="125">
        <v>24.57</v>
      </c>
      <c r="AB284" s="60"/>
      <c r="AC284" s="61">
        <f>AB284*AA284</f>
        <v>0</v>
      </c>
      <c r="AD284" s="60">
        <f t="shared" si="491"/>
        <v>0</v>
      </c>
      <c r="AE284" s="61">
        <f t="shared" si="492"/>
        <v>0</v>
      </c>
      <c r="AF284" s="82"/>
    </row>
    <row r="285" spans="1:32" s="1" customFormat="1" ht="31.5">
      <c r="A285" s="751">
        <v>23.07</v>
      </c>
      <c r="B285" s="81" t="s">
        <v>186</v>
      </c>
      <c r="C285" s="82"/>
      <c r="D285" s="61">
        <v>4.55</v>
      </c>
      <c r="E285" s="82"/>
      <c r="F285" s="61"/>
      <c r="G285" s="101"/>
      <c r="H285" s="82"/>
      <c r="I285" s="61">
        <f t="shared" si="495"/>
        <v>0</v>
      </c>
      <c r="J285" s="60">
        <f t="shared" si="484"/>
        <v>0</v>
      </c>
      <c r="K285" s="61">
        <f t="shared" si="484"/>
        <v>4.55</v>
      </c>
      <c r="L285" s="60"/>
      <c r="M285" s="61">
        <v>4.55</v>
      </c>
      <c r="N285" s="61" t="e">
        <f t="shared" si="485"/>
        <v>#DIV/0!</v>
      </c>
      <c r="O285" s="61">
        <f t="shared" si="485"/>
        <v>100</v>
      </c>
      <c r="P285" s="60">
        <f t="shared" si="486"/>
        <v>0</v>
      </c>
      <c r="Q285" s="61">
        <f t="shared" si="486"/>
        <v>0</v>
      </c>
      <c r="R285" s="60"/>
      <c r="S285" s="61"/>
      <c r="T285" s="125"/>
      <c r="U285" s="60"/>
      <c r="V285" s="61">
        <f t="shared" si="487"/>
        <v>0</v>
      </c>
      <c r="W285" s="60">
        <f t="shared" si="488"/>
        <v>0</v>
      </c>
      <c r="X285" s="61">
        <f t="shared" si="489"/>
        <v>0</v>
      </c>
      <c r="Y285" s="60">
        <f t="shared" si="493"/>
        <v>0</v>
      </c>
      <c r="Z285" s="61">
        <f t="shared" si="494"/>
        <v>0</v>
      </c>
      <c r="AA285" s="125"/>
      <c r="AB285" s="60"/>
      <c r="AC285" s="61">
        <f t="shared" ref="AC285:AC303" si="496">AB285*AA285</f>
        <v>0</v>
      </c>
      <c r="AD285" s="60">
        <f t="shared" si="491"/>
        <v>0</v>
      </c>
      <c r="AE285" s="61">
        <f t="shared" si="492"/>
        <v>0</v>
      </c>
      <c r="AF285" s="82"/>
    </row>
    <row r="286" spans="1:32" s="1" customFormat="1" ht="31.5" customHeight="1">
      <c r="A286" s="751">
        <v>23.08</v>
      </c>
      <c r="B286" s="81" t="s">
        <v>187</v>
      </c>
      <c r="C286" s="82"/>
      <c r="D286" s="61"/>
      <c r="E286" s="82"/>
      <c r="F286" s="61"/>
      <c r="G286" s="101"/>
      <c r="H286" s="82"/>
      <c r="I286" s="61">
        <f t="shared" si="495"/>
        <v>0</v>
      </c>
      <c r="J286" s="60">
        <f t="shared" si="484"/>
        <v>0</v>
      </c>
      <c r="K286" s="61">
        <f t="shared" si="484"/>
        <v>0</v>
      </c>
      <c r="L286" s="60"/>
      <c r="M286" s="61"/>
      <c r="N286" s="61" t="e">
        <f t="shared" si="485"/>
        <v>#DIV/0!</v>
      </c>
      <c r="O286" s="61" t="e">
        <f t="shared" si="485"/>
        <v>#DIV/0!</v>
      </c>
      <c r="P286" s="60">
        <f t="shared" si="486"/>
        <v>0</v>
      </c>
      <c r="Q286" s="61">
        <f t="shared" si="486"/>
        <v>0</v>
      </c>
      <c r="R286" s="60"/>
      <c r="S286" s="61"/>
      <c r="T286" s="125"/>
      <c r="U286" s="60"/>
      <c r="V286" s="61">
        <f t="shared" si="487"/>
        <v>0</v>
      </c>
      <c r="W286" s="60">
        <f t="shared" si="488"/>
        <v>0</v>
      </c>
      <c r="X286" s="61">
        <f t="shared" si="489"/>
        <v>0</v>
      </c>
      <c r="Y286" s="60">
        <f t="shared" si="493"/>
        <v>0</v>
      </c>
      <c r="Z286" s="61">
        <f t="shared" si="494"/>
        <v>0</v>
      </c>
      <c r="AA286" s="125"/>
      <c r="AB286" s="60"/>
      <c r="AC286" s="61">
        <f t="shared" si="496"/>
        <v>0</v>
      </c>
      <c r="AD286" s="60">
        <f t="shared" si="491"/>
        <v>0</v>
      </c>
      <c r="AE286" s="61">
        <f t="shared" si="492"/>
        <v>0</v>
      </c>
      <c r="AF286" s="82"/>
    </row>
    <row r="287" spans="1:32" s="1" customFormat="1" ht="18.75">
      <c r="A287" s="751">
        <v>23.09</v>
      </c>
      <c r="B287" s="81" t="s">
        <v>311</v>
      </c>
      <c r="C287" s="82"/>
      <c r="D287" s="61"/>
      <c r="E287" s="82"/>
      <c r="F287" s="61"/>
      <c r="G287" s="101">
        <v>20.45</v>
      </c>
      <c r="H287" s="82">
        <v>0</v>
      </c>
      <c r="I287" s="61"/>
      <c r="J287" s="60">
        <f t="shared" si="484"/>
        <v>0</v>
      </c>
      <c r="K287" s="61">
        <f t="shared" si="484"/>
        <v>0</v>
      </c>
      <c r="L287" s="60"/>
      <c r="M287" s="61"/>
      <c r="N287" s="61" t="e">
        <f t="shared" si="485"/>
        <v>#DIV/0!</v>
      </c>
      <c r="O287" s="61" t="e">
        <f t="shared" si="485"/>
        <v>#DIV/0!</v>
      </c>
      <c r="P287" s="60">
        <f t="shared" si="486"/>
        <v>0</v>
      </c>
      <c r="Q287" s="61">
        <f t="shared" si="486"/>
        <v>0</v>
      </c>
      <c r="R287" s="60"/>
      <c r="S287" s="61"/>
      <c r="T287" s="827">
        <v>27.12</v>
      </c>
      <c r="U287" s="60"/>
      <c r="V287" s="61">
        <f t="shared" ref="V287:V294" si="497">U287*T287</f>
        <v>0</v>
      </c>
      <c r="W287" s="60">
        <f t="shared" si="488"/>
        <v>0</v>
      </c>
      <c r="X287" s="61">
        <f t="shared" si="489"/>
        <v>0</v>
      </c>
      <c r="Y287" s="60">
        <f t="shared" si="493"/>
        <v>0</v>
      </c>
      <c r="Z287" s="61">
        <f t="shared" si="494"/>
        <v>0</v>
      </c>
      <c r="AA287" s="827">
        <v>27.12</v>
      </c>
      <c r="AB287" s="60"/>
      <c r="AC287" s="61">
        <f t="shared" si="496"/>
        <v>0</v>
      </c>
      <c r="AD287" s="60">
        <f t="shared" si="491"/>
        <v>0</v>
      </c>
      <c r="AE287" s="61">
        <f t="shared" si="492"/>
        <v>0</v>
      </c>
      <c r="AF287" s="82"/>
    </row>
    <row r="288" spans="1:32" s="1" customFormat="1" ht="18.75">
      <c r="A288" s="751">
        <v>23.1</v>
      </c>
      <c r="B288" s="81" t="s">
        <v>312</v>
      </c>
      <c r="C288" s="82"/>
      <c r="D288" s="61"/>
      <c r="E288" s="82"/>
      <c r="F288" s="61"/>
      <c r="G288" s="101">
        <v>19.25</v>
      </c>
      <c r="H288" s="82"/>
      <c r="I288" s="61"/>
      <c r="J288" s="60">
        <f t="shared" si="484"/>
        <v>0</v>
      </c>
      <c r="K288" s="61">
        <f t="shared" si="484"/>
        <v>0</v>
      </c>
      <c r="L288" s="60"/>
      <c r="M288" s="61"/>
      <c r="N288" s="61" t="e">
        <f t="shared" si="485"/>
        <v>#DIV/0!</v>
      </c>
      <c r="O288" s="61" t="e">
        <f t="shared" si="485"/>
        <v>#DIV/0!</v>
      </c>
      <c r="P288" s="60">
        <f t="shared" si="486"/>
        <v>0</v>
      </c>
      <c r="Q288" s="61">
        <f t="shared" si="486"/>
        <v>0</v>
      </c>
      <c r="R288" s="60"/>
      <c r="S288" s="61"/>
      <c r="T288" s="827">
        <v>22.474</v>
      </c>
      <c r="U288" s="60"/>
      <c r="V288" s="61">
        <f t="shared" si="497"/>
        <v>0</v>
      </c>
      <c r="W288" s="60">
        <f t="shared" si="488"/>
        <v>0</v>
      </c>
      <c r="X288" s="61">
        <f t="shared" si="489"/>
        <v>0</v>
      </c>
      <c r="Y288" s="60">
        <f t="shared" si="493"/>
        <v>0</v>
      </c>
      <c r="Z288" s="61">
        <f t="shared" si="494"/>
        <v>0</v>
      </c>
      <c r="AA288" s="827">
        <v>22.474</v>
      </c>
      <c r="AB288" s="60"/>
      <c r="AC288" s="61">
        <f t="shared" si="496"/>
        <v>0</v>
      </c>
      <c r="AD288" s="60">
        <f t="shared" si="491"/>
        <v>0</v>
      </c>
      <c r="AE288" s="61">
        <f t="shared" si="492"/>
        <v>0</v>
      </c>
      <c r="AF288" s="82"/>
    </row>
    <row r="289" spans="1:32" s="1" customFormat="1" ht="18.75">
      <c r="A289" s="751">
        <v>23.11</v>
      </c>
      <c r="B289" s="81" t="s">
        <v>314</v>
      </c>
      <c r="C289" s="82"/>
      <c r="D289" s="61"/>
      <c r="E289" s="82"/>
      <c r="F289" s="61"/>
      <c r="G289" s="101">
        <v>26.69</v>
      </c>
      <c r="H289" s="82"/>
      <c r="I289" s="61"/>
      <c r="J289" s="60">
        <f t="shared" si="484"/>
        <v>0</v>
      </c>
      <c r="K289" s="61">
        <f t="shared" si="484"/>
        <v>0</v>
      </c>
      <c r="L289" s="60"/>
      <c r="M289" s="61"/>
      <c r="N289" s="61" t="e">
        <f t="shared" si="485"/>
        <v>#DIV/0!</v>
      </c>
      <c r="O289" s="61" t="e">
        <f t="shared" si="485"/>
        <v>#DIV/0!</v>
      </c>
      <c r="P289" s="60">
        <f t="shared" si="486"/>
        <v>0</v>
      </c>
      <c r="Q289" s="61">
        <f t="shared" si="486"/>
        <v>0</v>
      </c>
      <c r="R289" s="60"/>
      <c r="S289" s="61"/>
      <c r="T289" s="690">
        <v>34.630000000000003</v>
      </c>
      <c r="U289" s="60"/>
      <c r="V289" s="61">
        <f t="shared" si="497"/>
        <v>0</v>
      </c>
      <c r="W289" s="60">
        <f t="shared" si="488"/>
        <v>0</v>
      </c>
      <c r="X289" s="61">
        <f t="shared" si="489"/>
        <v>0</v>
      </c>
      <c r="Y289" s="60">
        <f t="shared" si="493"/>
        <v>0</v>
      </c>
      <c r="Z289" s="61">
        <f t="shared" si="494"/>
        <v>0</v>
      </c>
      <c r="AA289" s="690">
        <v>34.630000000000003</v>
      </c>
      <c r="AB289" s="60"/>
      <c r="AC289" s="61">
        <f t="shared" si="496"/>
        <v>0</v>
      </c>
      <c r="AD289" s="60">
        <f t="shared" si="491"/>
        <v>0</v>
      </c>
      <c r="AE289" s="61">
        <f t="shared" si="492"/>
        <v>0</v>
      </c>
      <c r="AF289" s="82"/>
    </row>
    <row r="290" spans="1:32" s="1" customFormat="1" ht="18.75">
      <c r="A290" s="751">
        <v>23.12</v>
      </c>
      <c r="B290" s="81" t="s">
        <v>313</v>
      </c>
      <c r="C290" s="82"/>
      <c r="D290" s="61"/>
      <c r="E290" s="82"/>
      <c r="F290" s="61"/>
      <c r="G290" s="101">
        <v>24.57</v>
      </c>
      <c r="H290" s="82"/>
      <c r="I290" s="61"/>
      <c r="J290" s="60">
        <f t="shared" si="484"/>
        <v>0</v>
      </c>
      <c r="K290" s="61">
        <f t="shared" si="484"/>
        <v>0</v>
      </c>
      <c r="L290" s="60"/>
      <c r="M290" s="61"/>
      <c r="N290" s="61" t="e">
        <f t="shared" si="485"/>
        <v>#DIV/0!</v>
      </c>
      <c r="O290" s="61" t="e">
        <f t="shared" si="485"/>
        <v>#DIV/0!</v>
      </c>
      <c r="P290" s="60">
        <f t="shared" si="486"/>
        <v>0</v>
      </c>
      <c r="Q290" s="61">
        <f t="shared" si="486"/>
        <v>0</v>
      </c>
      <c r="R290" s="60"/>
      <c r="S290" s="61"/>
      <c r="T290" s="690">
        <v>26.71</v>
      </c>
      <c r="U290" s="60"/>
      <c r="V290" s="61">
        <f t="shared" si="497"/>
        <v>0</v>
      </c>
      <c r="W290" s="60">
        <f t="shared" si="488"/>
        <v>0</v>
      </c>
      <c r="X290" s="61">
        <f t="shared" si="489"/>
        <v>0</v>
      </c>
      <c r="Y290" s="60">
        <f t="shared" si="493"/>
        <v>0</v>
      </c>
      <c r="Z290" s="61">
        <f t="shared" si="494"/>
        <v>0</v>
      </c>
      <c r="AA290" s="690">
        <v>26.71</v>
      </c>
      <c r="AB290" s="60"/>
      <c r="AC290" s="61">
        <f t="shared" si="496"/>
        <v>0</v>
      </c>
      <c r="AD290" s="60">
        <f t="shared" si="491"/>
        <v>0</v>
      </c>
      <c r="AE290" s="61">
        <f t="shared" si="492"/>
        <v>0</v>
      </c>
      <c r="AF290" s="82"/>
    </row>
    <row r="291" spans="1:32" s="1" customFormat="1" ht="18.75">
      <c r="A291" s="751">
        <v>23.13</v>
      </c>
      <c r="B291" s="2" t="s">
        <v>114</v>
      </c>
      <c r="C291" s="82">
        <v>6</v>
      </c>
      <c r="D291" s="61">
        <v>55.879999999999995</v>
      </c>
      <c r="E291" s="82"/>
      <c r="F291" s="61"/>
      <c r="G291" s="101">
        <v>12.86</v>
      </c>
      <c r="H291" s="82">
        <v>36</v>
      </c>
      <c r="I291" s="61">
        <v>462.96</v>
      </c>
      <c r="J291" s="60">
        <f t="shared" si="484"/>
        <v>42</v>
      </c>
      <c r="K291" s="61">
        <f t="shared" si="484"/>
        <v>518.83999999999992</v>
      </c>
      <c r="L291" s="60">
        <v>6</v>
      </c>
      <c r="M291" s="61">
        <v>103.98</v>
      </c>
      <c r="N291" s="61">
        <f t="shared" si="485"/>
        <v>14.285714285714286</v>
      </c>
      <c r="O291" s="61">
        <f t="shared" si="485"/>
        <v>20.040860380849594</v>
      </c>
      <c r="P291" s="60">
        <f t="shared" si="486"/>
        <v>36</v>
      </c>
      <c r="Q291" s="61">
        <f t="shared" si="486"/>
        <v>414.8599999999999</v>
      </c>
      <c r="R291" s="60">
        <v>36</v>
      </c>
      <c r="S291" s="61">
        <v>360.01</v>
      </c>
      <c r="T291" s="827">
        <v>19.34</v>
      </c>
      <c r="U291" s="60">
        <v>56</v>
      </c>
      <c r="V291" s="61">
        <f t="shared" si="497"/>
        <v>1083.04</v>
      </c>
      <c r="W291" s="60">
        <f t="shared" si="488"/>
        <v>92</v>
      </c>
      <c r="X291" s="61">
        <f t="shared" si="489"/>
        <v>1443.05</v>
      </c>
      <c r="Y291" s="60">
        <f t="shared" si="493"/>
        <v>36</v>
      </c>
      <c r="Z291" s="61">
        <f t="shared" si="494"/>
        <v>360.01</v>
      </c>
      <c r="AA291" s="827">
        <v>19.34</v>
      </c>
      <c r="AB291" s="60">
        <v>46</v>
      </c>
      <c r="AC291" s="61">
        <f t="shared" si="496"/>
        <v>889.64</v>
      </c>
      <c r="AD291" s="60">
        <f t="shared" si="491"/>
        <v>82</v>
      </c>
      <c r="AE291" s="61">
        <f t="shared" si="492"/>
        <v>1249.6500000000001</v>
      </c>
      <c r="AF291" s="82"/>
    </row>
    <row r="292" spans="1:32" s="1" customFormat="1" ht="18.75">
      <c r="A292" s="751">
        <v>23.14</v>
      </c>
      <c r="B292" s="2" t="s">
        <v>115</v>
      </c>
      <c r="C292" s="82"/>
      <c r="D292" s="61"/>
      <c r="E292" s="82"/>
      <c r="F292" s="61"/>
      <c r="G292" s="101">
        <v>11.41</v>
      </c>
      <c r="H292" s="82">
        <v>0</v>
      </c>
      <c r="I292" s="61">
        <f t="shared" ref="I292:I305" si="498">H292*G292</f>
        <v>0</v>
      </c>
      <c r="J292" s="60">
        <f t="shared" si="484"/>
        <v>0</v>
      </c>
      <c r="K292" s="61">
        <f t="shared" si="484"/>
        <v>0</v>
      </c>
      <c r="L292" s="60"/>
      <c r="M292" s="61"/>
      <c r="N292" s="61" t="e">
        <f t="shared" si="485"/>
        <v>#DIV/0!</v>
      </c>
      <c r="O292" s="61" t="e">
        <f t="shared" si="485"/>
        <v>#DIV/0!</v>
      </c>
      <c r="P292" s="61"/>
      <c r="Q292" s="61"/>
      <c r="R292" s="60"/>
      <c r="S292" s="61"/>
      <c r="T292" s="827">
        <v>15.43</v>
      </c>
      <c r="U292" s="60">
        <v>0</v>
      </c>
      <c r="V292" s="61">
        <f t="shared" si="497"/>
        <v>0</v>
      </c>
      <c r="W292" s="60">
        <f t="shared" si="488"/>
        <v>0</v>
      </c>
      <c r="X292" s="61">
        <f t="shared" si="489"/>
        <v>0</v>
      </c>
      <c r="Y292" s="60">
        <f t="shared" si="493"/>
        <v>0</v>
      </c>
      <c r="Z292" s="61">
        <f t="shared" si="494"/>
        <v>0</v>
      </c>
      <c r="AA292" s="827">
        <v>15.43</v>
      </c>
      <c r="AB292" s="60"/>
      <c r="AC292" s="61">
        <f t="shared" si="496"/>
        <v>0</v>
      </c>
      <c r="AD292" s="60">
        <f t="shared" si="491"/>
        <v>0</v>
      </c>
      <c r="AE292" s="61">
        <f t="shared" si="492"/>
        <v>0</v>
      </c>
      <c r="AF292" s="82"/>
    </row>
    <row r="293" spans="1:32" s="1" customFormat="1" ht="18.75">
      <c r="A293" s="751">
        <v>23.15</v>
      </c>
      <c r="B293" s="2" t="s">
        <v>116</v>
      </c>
      <c r="C293" s="82"/>
      <c r="D293" s="61"/>
      <c r="E293" s="82"/>
      <c r="F293" s="61"/>
      <c r="G293" s="101">
        <v>17.420000000000002</v>
      </c>
      <c r="H293" s="82">
        <v>2</v>
      </c>
      <c r="I293" s="61">
        <v>34.840000000000003</v>
      </c>
      <c r="J293" s="60">
        <f t="shared" si="484"/>
        <v>2</v>
      </c>
      <c r="K293" s="61">
        <f t="shared" si="484"/>
        <v>34.840000000000003</v>
      </c>
      <c r="L293" s="60"/>
      <c r="M293" s="61">
        <v>17.420000000000002</v>
      </c>
      <c r="N293" s="61">
        <f t="shared" si="485"/>
        <v>0</v>
      </c>
      <c r="O293" s="61">
        <f t="shared" si="485"/>
        <v>50</v>
      </c>
      <c r="P293" s="60">
        <f t="shared" si="486"/>
        <v>2</v>
      </c>
      <c r="Q293" s="61">
        <f>K293-M293</f>
        <v>17.420000000000002</v>
      </c>
      <c r="R293" s="60">
        <v>2</v>
      </c>
      <c r="S293" s="61">
        <v>17.420000000000002</v>
      </c>
      <c r="T293" s="827">
        <v>25.18</v>
      </c>
      <c r="U293" s="60">
        <v>1</v>
      </c>
      <c r="V293" s="61">
        <f t="shared" si="497"/>
        <v>25.18</v>
      </c>
      <c r="W293" s="60">
        <f t="shared" si="488"/>
        <v>3</v>
      </c>
      <c r="X293" s="61">
        <f t="shared" si="489"/>
        <v>42.6</v>
      </c>
      <c r="Y293" s="60">
        <f t="shared" si="493"/>
        <v>2</v>
      </c>
      <c r="Z293" s="61">
        <f t="shared" si="494"/>
        <v>17.420000000000002</v>
      </c>
      <c r="AA293" s="827">
        <v>25.18</v>
      </c>
      <c r="AB293" s="60">
        <v>0</v>
      </c>
      <c r="AC293" s="61">
        <f t="shared" si="496"/>
        <v>0</v>
      </c>
      <c r="AD293" s="60">
        <f t="shared" si="491"/>
        <v>2</v>
      </c>
      <c r="AE293" s="61">
        <f t="shared" si="492"/>
        <v>17.420000000000002</v>
      </c>
      <c r="AF293" s="82"/>
    </row>
    <row r="294" spans="1:32" s="1" customFormat="1" ht="18.75">
      <c r="A294" s="751">
        <v>23.16</v>
      </c>
      <c r="B294" s="2" t="s">
        <v>117</v>
      </c>
      <c r="C294" s="82"/>
      <c r="D294" s="61"/>
      <c r="E294" s="82"/>
      <c r="F294" s="61"/>
      <c r="G294" s="101">
        <v>14.82</v>
      </c>
      <c r="H294" s="82">
        <v>0</v>
      </c>
      <c r="I294" s="61">
        <f t="shared" si="498"/>
        <v>0</v>
      </c>
      <c r="J294" s="60">
        <f t="shared" si="484"/>
        <v>0</v>
      </c>
      <c r="K294" s="61">
        <f t="shared" si="484"/>
        <v>0</v>
      </c>
      <c r="L294" s="60"/>
      <c r="M294" s="61"/>
      <c r="N294" s="61" t="e">
        <f t="shared" si="485"/>
        <v>#DIV/0!</v>
      </c>
      <c r="O294" s="61" t="e">
        <f t="shared" si="485"/>
        <v>#DIV/0!</v>
      </c>
      <c r="P294" s="60">
        <f t="shared" si="486"/>
        <v>0</v>
      </c>
      <c r="Q294" s="61">
        <f t="shared" si="486"/>
        <v>0</v>
      </c>
      <c r="R294" s="60"/>
      <c r="S294" s="61"/>
      <c r="T294" s="827">
        <v>17.489999999999998</v>
      </c>
      <c r="U294" s="60"/>
      <c r="V294" s="61">
        <f t="shared" si="497"/>
        <v>0</v>
      </c>
      <c r="W294" s="60">
        <f t="shared" si="488"/>
        <v>0</v>
      </c>
      <c r="X294" s="61">
        <f t="shared" si="489"/>
        <v>0</v>
      </c>
      <c r="Y294" s="60">
        <f t="shared" si="493"/>
        <v>0</v>
      </c>
      <c r="Z294" s="61">
        <f t="shared" si="494"/>
        <v>0</v>
      </c>
      <c r="AA294" s="827">
        <v>17.489999999999998</v>
      </c>
      <c r="AB294" s="60"/>
      <c r="AC294" s="61">
        <f t="shared" si="496"/>
        <v>0</v>
      </c>
      <c r="AD294" s="60">
        <f t="shared" si="491"/>
        <v>0</v>
      </c>
      <c r="AE294" s="61">
        <f t="shared" si="492"/>
        <v>0</v>
      </c>
      <c r="AF294" s="82"/>
    </row>
    <row r="295" spans="1:32" s="1" customFormat="1" ht="18.75">
      <c r="A295" s="751">
        <v>23.17</v>
      </c>
      <c r="B295" s="2" t="s">
        <v>300</v>
      </c>
      <c r="C295" s="82"/>
      <c r="D295" s="61"/>
      <c r="E295" s="82"/>
      <c r="F295" s="61"/>
      <c r="G295" s="101"/>
      <c r="H295" s="82"/>
      <c r="I295" s="61">
        <f t="shared" si="498"/>
        <v>0</v>
      </c>
      <c r="J295" s="60">
        <f t="shared" si="484"/>
        <v>0</v>
      </c>
      <c r="K295" s="61">
        <f t="shared" si="484"/>
        <v>0</v>
      </c>
      <c r="L295" s="60"/>
      <c r="M295" s="61"/>
      <c r="N295" s="61" t="e">
        <f t="shared" si="485"/>
        <v>#DIV/0!</v>
      </c>
      <c r="O295" s="61" t="e">
        <f t="shared" si="485"/>
        <v>#DIV/0!</v>
      </c>
      <c r="P295" s="60">
        <f t="shared" si="486"/>
        <v>0</v>
      </c>
      <c r="Q295" s="61">
        <f t="shared" si="486"/>
        <v>0</v>
      </c>
      <c r="R295" s="60"/>
      <c r="S295" s="61"/>
      <c r="T295" s="690"/>
      <c r="U295" s="60"/>
      <c r="V295" s="61">
        <f t="shared" si="487"/>
        <v>0</v>
      </c>
      <c r="W295" s="60">
        <f t="shared" si="488"/>
        <v>0</v>
      </c>
      <c r="X295" s="61">
        <f t="shared" si="489"/>
        <v>0</v>
      </c>
      <c r="Y295" s="60">
        <f t="shared" si="493"/>
        <v>0</v>
      </c>
      <c r="Z295" s="61">
        <f t="shared" si="494"/>
        <v>0</v>
      </c>
      <c r="AA295" s="690"/>
      <c r="AB295" s="60"/>
      <c r="AC295" s="61">
        <f t="shared" si="496"/>
        <v>0</v>
      </c>
      <c r="AD295" s="60">
        <f t="shared" si="491"/>
        <v>0</v>
      </c>
      <c r="AE295" s="61">
        <f t="shared" si="492"/>
        <v>0</v>
      </c>
      <c r="AF295" s="82"/>
    </row>
    <row r="296" spans="1:32" s="1" customFormat="1" ht="18.75">
      <c r="A296" s="751">
        <v>23.18</v>
      </c>
      <c r="B296" s="2" t="s">
        <v>157</v>
      </c>
      <c r="C296" s="82"/>
      <c r="D296" s="61"/>
      <c r="E296" s="82"/>
      <c r="F296" s="61"/>
      <c r="G296" s="101">
        <v>5.79</v>
      </c>
      <c r="H296" s="82">
        <v>0</v>
      </c>
      <c r="I296" s="61">
        <f t="shared" si="498"/>
        <v>0</v>
      </c>
      <c r="J296" s="60">
        <f t="shared" si="484"/>
        <v>0</v>
      </c>
      <c r="K296" s="61">
        <f t="shared" si="484"/>
        <v>0</v>
      </c>
      <c r="L296" s="60"/>
      <c r="M296" s="61"/>
      <c r="N296" s="61" t="e">
        <f t="shared" si="485"/>
        <v>#DIV/0!</v>
      </c>
      <c r="O296" s="61" t="e">
        <f t="shared" si="485"/>
        <v>#DIV/0!</v>
      </c>
      <c r="P296" s="60">
        <f t="shared" si="486"/>
        <v>0</v>
      </c>
      <c r="Q296" s="61">
        <f t="shared" si="486"/>
        <v>0</v>
      </c>
      <c r="R296" s="60"/>
      <c r="S296" s="61"/>
      <c r="T296" s="827">
        <v>7.92</v>
      </c>
      <c r="U296" s="60">
        <v>13</v>
      </c>
      <c r="V296" s="61">
        <f t="shared" ref="V296:V303" si="499">U296*T296</f>
        <v>102.96</v>
      </c>
      <c r="W296" s="60">
        <f t="shared" si="488"/>
        <v>13</v>
      </c>
      <c r="X296" s="61">
        <f t="shared" si="489"/>
        <v>102.96</v>
      </c>
      <c r="Y296" s="60">
        <f t="shared" si="493"/>
        <v>0</v>
      </c>
      <c r="Z296" s="61">
        <f t="shared" si="494"/>
        <v>0</v>
      </c>
      <c r="AA296" s="827">
        <v>7.92</v>
      </c>
      <c r="AB296" s="60"/>
      <c r="AC296" s="61">
        <f t="shared" si="496"/>
        <v>0</v>
      </c>
      <c r="AD296" s="60">
        <f t="shared" si="491"/>
        <v>0</v>
      </c>
      <c r="AE296" s="61">
        <f t="shared" si="492"/>
        <v>0</v>
      </c>
      <c r="AF296" s="82"/>
    </row>
    <row r="297" spans="1:32" s="1" customFormat="1" ht="18.75">
      <c r="A297" s="751">
        <v>23.19</v>
      </c>
      <c r="B297" s="2" t="s">
        <v>342</v>
      </c>
      <c r="C297" s="82"/>
      <c r="D297" s="61"/>
      <c r="E297" s="82"/>
      <c r="F297" s="61"/>
      <c r="G297" s="101">
        <v>4.83</v>
      </c>
      <c r="H297" s="82">
        <v>0</v>
      </c>
      <c r="I297" s="61">
        <f t="shared" si="498"/>
        <v>0</v>
      </c>
      <c r="J297" s="60">
        <f t="shared" si="484"/>
        <v>0</v>
      </c>
      <c r="K297" s="61">
        <f t="shared" si="484"/>
        <v>0</v>
      </c>
      <c r="L297" s="60"/>
      <c r="M297" s="61"/>
      <c r="N297" s="61" t="e">
        <f t="shared" si="485"/>
        <v>#DIV/0!</v>
      </c>
      <c r="O297" s="61" t="e">
        <f t="shared" si="485"/>
        <v>#DIV/0!</v>
      </c>
      <c r="P297" s="60">
        <f t="shared" si="486"/>
        <v>0</v>
      </c>
      <c r="Q297" s="61">
        <f t="shared" si="486"/>
        <v>0</v>
      </c>
      <c r="R297" s="60"/>
      <c r="S297" s="61"/>
      <c r="T297" s="827">
        <v>6.25</v>
      </c>
      <c r="U297" s="60"/>
      <c r="V297" s="61">
        <f t="shared" si="499"/>
        <v>0</v>
      </c>
      <c r="W297" s="60">
        <f t="shared" si="488"/>
        <v>0</v>
      </c>
      <c r="X297" s="61">
        <f t="shared" si="489"/>
        <v>0</v>
      </c>
      <c r="Y297" s="60">
        <f t="shared" si="493"/>
        <v>0</v>
      </c>
      <c r="Z297" s="61">
        <f t="shared" si="494"/>
        <v>0</v>
      </c>
      <c r="AA297" s="827">
        <v>6.25</v>
      </c>
      <c r="AB297" s="60"/>
      <c r="AC297" s="61">
        <f t="shared" si="496"/>
        <v>0</v>
      </c>
      <c r="AD297" s="60">
        <f t="shared" si="491"/>
        <v>0</v>
      </c>
      <c r="AE297" s="61">
        <f t="shared" si="492"/>
        <v>0</v>
      </c>
      <c r="AF297" s="82"/>
    </row>
    <row r="298" spans="1:32" s="1" customFormat="1" ht="18.75">
      <c r="A298" s="751">
        <v>23.2</v>
      </c>
      <c r="B298" s="2" t="s">
        <v>302</v>
      </c>
      <c r="C298" s="82"/>
      <c r="D298" s="61"/>
      <c r="E298" s="82"/>
      <c r="F298" s="61"/>
      <c r="G298" s="101">
        <v>2.14</v>
      </c>
      <c r="H298" s="82">
        <v>0</v>
      </c>
      <c r="I298" s="61">
        <f t="shared" si="498"/>
        <v>0</v>
      </c>
      <c r="J298" s="60">
        <f t="shared" si="484"/>
        <v>0</v>
      </c>
      <c r="K298" s="61">
        <f t="shared" si="484"/>
        <v>0</v>
      </c>
      <c r="L298" s="60"/>
      <c r="M298" s="61"/>
      <c r="N298" s="61" t="e">
        <f t="shared" si="485"/>
        <v>#DIV/0!</v>
      </c>
      <c r="O298" s="61" t="e">
        <f t="shared" si="485"/>
        <v>#DIV/0!</v>
      </c>
      <c r="P298" s="60">
        <f t="shared" si="486"/>
        <v>0</v>
      </c>
      <c r="Q298" s="61">
        <f t="shared" si="486"/>
        <v>0</v>
      </c>
      <c r="R298" s="60"/>
      <c r="S298" s="61"/>
      <c r="T298" s="827">
        <v>2.72</v>
      </c>
      <c r="U298" s="60"/>
      <c r="V298" s="61">
        <f t="shared" si="499"/>
        <v>0</v>
      </c>
      <c r="W298" s="60">
        <f t="shared" si="488"/>
        <v>0</v>
      </c>
      <c r="X298" s="61">
        <f t="shared" si="489"/>
        <v>0</v>
      </c>
      <c r="Y298" s="60">
        <f t="shared" si="493"/>
        <v>0</v>
      </c>
      <c r="Z298" s="61">
        <f t="shared" si="494"/>
        <v>0</v>
      </c>
      <c r="AA298" s="827">
        <v>2.72</v>
      </c>
      <c r="AB298" s="60"/>
      <c r="AC298" s="61">
        <f t="shared" si="496"/>
        <v>0</v>
      </c>
      <c r="AD298" s="60">
        <f t="shared" si="491"/>
        <v>0</v>
      </c>
      <c r="AE298" s="61">
        <f t="shared" si="492"/>
        <v>0</v>
      </c>
      <c r="AF298" s="82"/>
    </row>
    <row r="299" spans="1:32" s="1" customFormat="1" ht="18.75">
      <c r="A299" s="751">
        <v>23.21</v>
      </c>
      <c r="B299" s="2" t="s">
        <v>301</v>
      </c>
      <c r="C299" s="82"/>
      <c r="D299" s="61"/>
      <c r="E299" s="82"/>
      <c r="F299" s="61"/>
      <c r="G299" s="101">
        <v>1.76</v>
      </c>
      <c r="H299" s="82">
        <v>0</v>
      </c>
      <c r="I299" s="61">
        <f t="shared" si="498"/>
        <v>0</v>
      </c>
      <c r="J299" s="60">
        <f t="shared" si="484"/>
        <v>0</v>
      </c>
      <c r="K299" s="61">
        <f t="shared" si="484"/>
        <v>0</v>
      </c>
      <c r="L299" s="60"/>
      <c r="M299" s="61"/>
      <c r="N299" s="61" t="e">
        <f t="shared" si="485"/>
        <v>#DIV/0!</v>
      </c>
      <c r="O299" s="61" t="e">
        <f t="shared" si="485"/>
        <v>#DIV/0!</v>
      </c>
      <c r="P299" s="60">
        <f t="shared" si="486"/>
        <v>0</v>
      </c>
      <c r="Q299" s="61">
        <f t="shared" si="486"/>
        <v>0</v>
      </c>
      <c r="R299" s="60"/>
      <c r="S299" s="61"/>
      <c r="T299" s="827">
        <v>2</v>
      </c>
      <c r="U299" s="60"/>
      <c r="V299" s="61">
        <f t="shared" si="499"/>
        <v>0</v>
      </c>
      <c r="W299" s="60">
        <f t="shared" si="488"/>
        <v>0</v>
      </c>
      <c r="X299" s="61">
        <f t="shared" si="489"/>
        <v>0</v>
      </c>
      <c r="Y299" s="60">
        <f t="shared" si="493"/>
        <v>0</v>
      </c>
      <c r="Z299" s="61">
        <f t="shared" si="494"/>
        <v>0</v>
      </c>
      <c r="AA299" s="827">
        <v>2</v>
      </c>
      <c r="AB299" s="60"/>
      <c r="AC299" s="61">
        <f t="shared" si="496"/>
        <v>0</v>
      </c>
      <c r="AD299" s="60">
        <f t="shared" si="491"/>
        <v>0</v>
      </c>
      <c r="AE299" s="61">
        <f t="shared" si="492"/>
        <v>0</v>
      </c>
      <c r="AF299" s="82"/>
    </row>
    <row r="300" spans="1:32" s="1" customFormat="1" ht="18.75">
      <c r="A300" s="751">
        <v>23.22</v>
      </c>
      <c r="B300" s="2" t="s">
        <v>181</v>
      </c>
      <c r="C300" s="82"/>
      <c r="D300" s="61"/>
      <c r="E300" s="82"/>
      <c r="F300" s="61"/>
      <c r="G300" s="101">
        <v>2.14</v>
      </c>
      <c r="H300" s="82"/>
      <c r="I300" s="61">
        <f t="shared" si="498"/>
        <v>0</v>
      </c>
      <c r="J300" s="60">
        <f t="shared" si="484"/>
        <v>0</v>
      </c>
      <c r="K300" s="61">
        <f t="shared" si="484"/>
        <v>0</v>
      </c>
      <c r="L300" s="60"/>
      <c r="M300" s="61"/>
      <c r="N300" s="61" t="e">
        <f t="shared" si="485"/>
        <v>#DIV/0!</v>
      </c>
      <c r="O300" s="61" t="e">
        <f t="shared" si="485"/>
        <v>#DIV/0!</v>
      </c>
      <c r="P300" s="60">
        <f t="shared" si="486"/>
        <v>0</v>
      </c>
      <c r="Q300" s="61">
        <f t="shared" si="486"/>
        <v>0</v>
      </c>
      <c r="R300" s="60"/>
      <c r="S300" s="61"/>
      <c r="T300" s="827">
        <v>2.72</v>
      </c>
      <c r="U300" s="60"/>
      <c r="V300" s="61">
        <f t="shared" si="499"/>
        <v>0</v>
      </c>
      <c r="W300" s="60">
        <f t="shared" si="488"/>
        <v>0</v>
      </c>
      <c r="X300" s="61">
        <f t="shared" si="489"/>
        <v>0</v>
      </c>
      <c r="Y300" s="60">
        <f t="shared" si="493"/>
        <v>0</v>
      </c>
      <c r="Z300" s="61">
        <f t="shared" si="494"/>
        <v>0</v>
      </c>
      <c r="AA300" s="827">
        <v>2.72</v>
      </c>
      <c r="AB300" s="60"/>
      <c r="AC300" s="61">
        <f t="shared" si="496"/>
        <v>0</v>
      </c>
      <c r="AD300" s="60">
        <f t="shared" si="491"/>
        <v>0</v>
      </c>
      <c r="AE300" s="61">
        <f t="shared" si="492"/>
        <v>0</v>
      </c>
      <c r="AF300" s="82"/>
    </row>
    <row r="301" spans="1:32" s="1" customFormat="1" ht="18.75">
      <c r="A301" s="751">
        <v>23.23</v>
      </c>
      <c r="B301" s="2" t="s">
        <v>182</v>
      </c>
      <c r="C301" s="82"/>
      <c r="D301" s="61"/>
      <c r="E301" s="82"/>
      <c r="F301" s="61"/>
      <c r="G301" s="101">
        <v>1.76</v>
      </c>
      <c r="H301" s="82">
        <v>0</v>
      </c>
      <c r="I301" s="61">
        <f t="shared" si="498"/>
        <v>0</v>
      </c>
      <c r="J301" s="60">
        <f t="shared" si="484"/>
        <v>0</v>
      </c>
      <c r="K301" s="61">
        <f t="shared" si="484"/>
        <v>0</v>
      </c>
      <c r="L301" s="60"/>
      <c r="M301" s="61"/>
      <c r="N301" s="61" t="e">
        <f t="shared" si="485"/>
        <v>#DIV/0!</v>
      </c>
      <c r="O301" s="61" t="e">
        <f t="shared" si="485"/>
        <v>#DIV/0!</v>
      </c>
      <c r="P301" s="60">
        <f t="shared" si="486"/>
        <v>0</v>
      </c>
      <c r="Q301" s="61">
        <f t="shared" si="486"/>
        <v>0</v>
      </c>
      <c r="R301" s="60"/>
      <c r="S301" s="61"/>
      <c r="T301" s="827">
        <v>2</v>
      </c>
      <c r="U301" s="60"/>
      <c r="V301" s="61">
        <f t="shared" si="499"/>
        <v>0</v>
      </c>
      <c r="W301" s="60">
        <f t="shared" si="488"/>
        <v>0</v>
      </c>
      <c r="X301" s="61">
        <f t="shared" si="489"/>
        <v>0</v>
      </c>
      <c r="Y301" s="60">
        <f t="shared" si="493"/>
        <v>0</v>
      </c>
      <c r="Z301" s="61">
        <f t="shared" si="494"/>
        <v>0</v>
      </c>
      <c r="AA301" s="827">
        <v>2</v>
      </c>
      <c r="AB301" s="60"/>
      <c r="AC301" s="61">
        <f t="shared" si="496"/>
        <v>0</v>
      </c>
      <c r="AD301" s="60">
        <f t="shared" si="491"/>
        <v>0</v>
      </c>
      <c r="AE301" s="61">
        <f t="shared" si="492"/>
        <v>0</v>
      </c>
      <c r="AF301" s="82"/>
    </row>
    <row r="302" spans="1:32" s="1" customFormat="1">
      <c r="A302" s="751">
        <v>23.24</v>
      </c>
      <c r="B302" s="2" t="s">
        <v>183</v>
      </c>
      <c r="C302" s="82"/>
      <c r="D302" s="61"/>
      <c r="E302" s="82"/>
      <c r="F302" s="61"/>
      <c r="G302" s="101">
        <v>2.14</v>
      </c>
      <c r="H302" s="82"/>
      <c r="I302" s="61">
        <f t="shared" si="498"/>
        <v>0</v>
      </c>
      <c r="J302" s="60">
        <f t="shared" si="484"/>
        <v>0</v>
      </c>
      <c r="K302" s="61">
        <f t="shared" si="484"/>
        <v>0</v>
      </c>
      <c r="L302" s="60"/>
      <c r="M302" s="61"/>
      <c r="N302" s="61" t="e">
        <f t="shared" si="485"/>
        <v>#DIV/0!</v>
      </c>
      <c r="O302" s="61" t="e">
        <f t="shared" si="485"/>
        <v>#DIV/0!</v>
      </c>
      <c r="P302" s="60">
        <f t="shared" si="486"/>
        <v>0</v>
      </c>
      <c r="Q302" s="61">
        <f t="shared" si="486"/>
        <v>0</v>
      </c>
      <c r="R302" s="60"/>
      <c r="S302" s="61"/>
      <c r="T302" s="125">
        <v>2.14</v>
      </c>
      <c r="U302" s="60"/>
      <c r="V302" s="61">
        <f t="shared" si="499"/>
        <v>0</v>
      </c>
      <c r="W302" s="60">
        <f t="shared" si="488"/>
        <v>0</v>
      </c>
      <c r="X302" s="61">
        <f t="shared" si="489"/>
        <v>0</v>
      </c>
      <c r="Y302" s="60">
        <f t="shared" si="493"/>
        <v>0</v>
      </c>
      <c r="Z302" s="61">
        <f t="shared" si="494"/>
        <v>0</v>
      </c>
      <c r="AA302" s="125">
        <v>2.14</v>
      </c>
      <c r="AB302" s="60"/>
      <c r="AC302" s="61">
        <f t="shared" si="496"/>
        <v>0</v>
      </c>
      <c r="AD302" s="60">
        <f t="shared" si="491"/>
        <v>0</v>
      </c>
      <c r="AE302" s="61">
        <f t="shared" si="492"/>
        <v>0</v>
      </c>
      <c r="AF302" s="82"/>
    </row>
    <row r="303" spans="1:32" s="1" customFormat="1">
      <c r="A303" s="751">
        <v>23.25</v>
      </c>
      <c r="B303" s="2" t="s">
        <v>184</v>
      </c>
      <c r="C303" s="82"/>
      <c r="D303" s="61"/>
      <c r="E303" s="82"/>
      <c r="F303" s="61"/>
      <c r="G303" s="101">
        <v>1.76</v>
      </c>
      <c r="H303" s="82"/>
      <c r="I303" s="61">
        <f t="shared" si="498"/>
        <v>0</v>
      </c>
      <c r="J303" s="60">
        <f t="shared" si="484"/>
        <v>0</v>
      </c>
      <c r="K303" s="61">
        <f t="shared" si="484"/>
        <v>0</v>
      </c>
      <c r="L303" s="60"/>
      <c r="M303" s="61"/>
      <c r="N303" s="61" t="e">
        <f t="shared" si="485"/>
        <v>#DIV/0!</v>
      </c>
      <c r="O303" s="61" t="e">
        <f t="shared" si="485"/>
        <v>#DIV/0!</v>
      </c>
      <c r="P303" s="60">
        <f t="shared" si="486"/>
        <v>0</v>
      </c>
      <c r="Q303" s="61">
        <f t="shared" si="486"/>
        <v>0</v>
      </c>
      <c r="R303" s="60"/>
      <c r="S303" s="61"/>
      <c r="T303" s="125">
        <v>1.76</v>
      </c>
      <c r="U303" s="60"/>
      <c r="V303" s="61">
        <f t="shared" si="499"/>
        <v>0</v>
      </c>
      <c r="W303" s="60">
        <f t="shared" si="488"/>
        <v>0</v>
      </c>
      <c r="X303" s="61">
        <f t="shared" si="489"/>
        <v>0</v>
      </c>
      <c r="Y303" s="60">
        <f t="shared" si="493"/>
        <v>0</v>
      </c>
      <c r="Z303" s="61">
        <f t="shared" si="494"/>
        <v>0</v>
      </c>
      <c r="AA303" s="125">
        <v>1.76</v>
      </c>
      <c r="AB303" s="60"/>
      <c r="AC303" s="61">
        <f t="shared" si="496"/>
        <v>0</v>
      </c>
      <c r="AD303" s="60">
        <f t="shared" si="491"/>
        <v>0</v>
      </c>
      <c r="AE303" s="61">
        <f t="shared" si="492"/>
        <v>0</v>
      </c>
      <c r="AF303" s="82"/>
    </row>
    <row r="304" spans="1:32" s="1" customFormat="1">
      <c r="A304" s="751">
        <v>23.26</v>
      </c>
      <c r="B304" s="2" t="s">
        <v>316</v>
      </c>
      <c r="C304" s="82"/>
      <c r="D304" s="61"/>
      <c r="E304" s="82"/>
      <c r="F304" s="61"/>
      <c r="G304" s="101"/>
      <c r="H304" s="82">
        <v>0</v>
      </c>
      <c r="I304" s="61">
        <v>0</v>
      </c>
      <c r="J304" s="60">
        <f t="shared" si="484"/>
        <v>0</v>
      </c>
      <c r="K304" s="61">
        <f t="shared" si="484"/>
        <v>0</v>
      </c>
      <c r="L304" s="60"/>
      <c r="M304" s="61"/>
      <c r="N304" s="61" t="e">
        <f t="shared" si="485"/>
        <v>#DIV/0!</v>
      </c>
      <c r="O304" s="61" t="e">
        <f t="shared" si="485"/>
        <v>#DIV/0!</v>
      </c>
      <c r="P304" s="60">
        <f t="shared" si="486"/>
        <v>0</v>
      </c>
      <c r="Q304" s="61">
        <f t="shared" si="486"/>
        <v>0</v>
      </c>
      <c r="R304" s="60"/>
      <c r="S304" s="61"/>
      <c r="T304" s="125"/>
      <c r="U304" s="60">
        <v>36</v>
      </c>
      <c r="V304" s="61">
        <v>77.040000000000006</v>
      </c>
      <c r="W304" s="60">
        <f t="shared" si="488"/>
        <v>36</v>
      </c>
      <c r="X304" s="61">
        <f t="shared" si="489"/>
        <v>77.040000000000006</v>
      </c>
      <c r="Y304" s="60">
        <f t="shared" si="493"/>
        <v>0</v>
      </c>
      <c r="Z304" s="61">
        <f t="shared" si="494"/>
        <v>0</v>
      </c>
      <c r="AA304" s="125"/>
      <c r="AB304" s="60"/>
      <c r="AC304" s="61"/>
      <c r="AD304" s="60">
        <f t="shared" si="491"/>
        <v>0</v>
      </c>
      <c r="AE304" s="61">
        <f t="shared" si="492"/>
        <v>0</v>
      </c>
      <c r="AF304" s="82"/>
    </row>
    <row r="305" spans="1:32" s="1" customFormat="1">
      <c r="A305" s="751">
        <v>23.2699999999999</v>
      </c>
      <c r="B305" s="2" t="s">
        <v>202</v>
      </c>
      <c r="C305" s="82"/>
      <c r="D305" s="61"/>
      <c r="E305" s="82"/>
      <c r="F305" s="61"/>
      <c r="G305" s="101">
        <v>0.4</v>
      </c>
      <c r="H305" s="82">
        <v>0</v>
      </c>
      <c r="I305" s="61">
        <f t="shared" si="498"/>
        <v>0</v>
      </c>
      <c r="J305" s="60">
        <f t="shared" si="484"/>
        <v>0</v>
      </c>
      <c r="K305" s="61">
        <f t="shared" si="484"/>
        <v>0</v>
      </c>
      <c r="L305" s="60"/>
      <c r="M305" s="61"/>
      <c r="N305" s="61" t="e">
        <f t="shared" si="485"/>
        <v>#DIV/0!</v>
      </c>
      <c r="O305" s="61" t="e">
        <f t="shared" si="485"/>
        <v>#DIV/0!</v>
      </c>
      <c r="P305" s="60">
        <f t="shared" si="486"/>
        <v>0</v>
      </c>
      <c r="Q305" s="61">
        <f t="shared" si="486"/>
        <v>0</v>
      </c>
      <c r="R305" s="60"/>
      <c r="S305" s="61"/>
      <c r="T305" s="125"/>
      <c r="U305" s="60">
        <v>34</v>
      </c>
      <c r="V305" s="61">
        <v>13.6</v>
      </c>
      <c r="W305" s="60">
        <f t="shared" si="488"/>
        <v>34</v>
      </c>
      <c r="X305" s="61">
        <f t="shared" si="489"/>
        <v>13.6</v>
      </c>
      <c r="Y305" s="60">
        <f t="shared" si="493"/>
        <v>0</v>
      </c>
      <c r="Z305" s="61">
        <f t="shared" si="494"/>
        <v>0</v>
      </c>
      <c r="AA305" s="125"/>
      <c r="AB305" s="60"/>
      <c r="AC305" s="61"/>
      <c r="AD305" s="60">
        <f t="shared" si="491"/>
        <v>0</v>
      </c>
      <c r="AE305" s="61">
        <f t="shared" si="492"/>
        <v>0</v>
      </c>
      <c r="AF305" s="82"/>
    </row>
    <row r="306" spans="1:32" s="1" customFormat="1">
      <c r="A306" s="751">
        <v>23.279999999999902</v>
      </c>
      <c r="B306" s="2" t="s">
        <v>118</v>
      </c>
      <c r="C306" s="82"/>
      <c r="D306" s="61"/>
      <c r="E306" s="82"/>
      <c r="F306" s="61"/>
      <c r="G306" s="101"/>
      <c r="H306" s="82">
        <v>0</v>
      </c>
      <c r="I306" s="61">
        <v>0</v>
      </c>
      <c r="J306" s="60">
        <f t="shared" si="484"/>
        <v>0</v>
      </c>
      <c r="K306" s="61">
        <f t="shared" si="484"/>
        <v>0</v>
      </c>
      <c r="L306" s="60"/>
      <c r="M306" s="61"/>
      <c r="N306" s="61" t="e">
        <f t="shared" si="485"/>
        <v>#DIV/0!</v>
      </c>
      <c r="O306" s="61" t="e">
        <f t="shared" si="485"/>
        <v>#DIV/0!</v>
      </c>
      <c r="P306" s="60">
        <f t="shared" si="486"/>
        <v>0</v>
      </c>
      <c r="Q306" s="61">
        <f t="shared" si="486"/>
        <v>0</v>
      </c>
      <c r="R306" s="60"/>
      <c r="S306" s="61"/>
      <c r="T306" s="125"/>
      <c r="U306" s="60">
        <v>21</v>
      </c>
      <c r="V306" s="61">
        <v>88.22</v>
      </c>
      <c r="W306" s="60">
        <f t="shared" si="488"/>
        <v>21</v>
      </c>
      <c r="X306" s="61">
        <f t="shared" si="489"/>
        <v>88.22</v>
      </c>
      <c r="Y306" s="60">
        <f t="shared" si="493"/>
        <v>0</v>
      </c>
      <c r="Z306" s="61">
        <f t="shared" si="494"/>
        <v>0</v>
      </c>
      <c r="AA306" s="125"/>
      <c r="AB306" s="60"/>
      <c r="AC306" s="61"/>
      <c r="AD306" s="60">
        <f t="shared" si="491"/>
        <v>0</v>
      </c>
      <c r="AE306" s="61">
        <f t="shared" si="492"/>
        <v>0</v>
      </c>
      <c r="AF306" s="82"/>
    </row>
    <row r="307" spans="1:32" s="1" customFormat="1">
      <c r="A307" s="751">
        <v>23.2899999999999</v>
      </c>
      <c r="B307" s="3" t="s">
        <v>119</v>
      </c>
      <c r="C307" s="82"/>
      <c r="D307" s="61"/>
      <c r="E307" s="82"/>
      <c r="F307" s="61"/>
      <c r="G307" s="101">
        <v>0.3</v>
      </c>
      <c r="H307" s="82">
        <v>0</v>
      </c>
      <c r="I307" s="61">
        <f>H307*G307</f>
        <v>0</v>
      </c>
      <c r="J307" s="60">
        <f t="shared" si="484"/>
        <v>0</v>
      </c>
      <c r="K307" s="61">
        <f t="shared" si="484"/>
        <v>0</v>
      </c>
      <c r="L307" s="60"/>
      <c r="M307" s="61"/>
      <c r="N307" s="61" t="e">
        <f t="shared" si="485"/>
        <v>#DIV/0!</v>
      </c>
      <c r="O307" s="61" t="e">
        <f t="shared" si="485"/>
        <v>#DIV/0!</v>
      </c>
      <c r="P307" s="60">
        <f t="shared" si="486"/>
        <v>0</v>
      </c>
      <c r="Q307" s="61">
        <f t="shared" si="486"/>
        <v>0</v>
      </c>
      <c r="R307" s="60"/>
      <c r="S307" s="61"/>
      <c r="T307" s="125"/>
      <c r="U307" s="60">
        <v>84</v>
      </c>
      <c r="V307" s="61">
        <v>25.93</v>
      </c>
      <c r="W307" s="60">
        <f t="shared" si="488"/>
        <v>84</v>
      </c>
      <c r="X307" s="61">
        <f t="shared" si="489"/>
        <v>25.93</v>
      </c>
      <c r="Y307" s="60">
        <f t="shared" si="493"/>
        <v>0</v>
      </c>
      <c r="Z307" s="61">
        <f t="shared" si="494"/>
        <v>0</v>
      </c>
      <c r="AA307" s="125"/>
      <c r="AB307" s="60"/>
      <c r="AC307" s="61"/>
      <c r="AD307" s="60">
        <f t="shared" si="491"/>
        <v>0</v>
      </c>
      <c r="AE307" s="61">
        <f t="shared" si="492"/>
        <v>0</v>
      </c>
      <c r="AF307" s="82"/>
    </row>
    <row r="308" spans="1:32" s="1" customFormat="1" ht="31.5">
      <c r="A308" s="751">
        <v>23.299999999999901</v>
      </c>
      <c r="B308" s="37" t="s">
        <v>158</v>
      </c>
      <c r="C308" s="82"/>
      <c r="D308" s="61"/>
      <c r="E308" s="82"/>
      <c r="F308" s="61"/>
      <c r="G308" s="101">
        <v>7.3</v>
      </c>
      <c r="H308" s="82"/>
      <c r="I308" s="61">
        <f t="shared" ref="I308:I312" si="500">H308*G308</f>
        <v>0</v>
      </c>
      <c r="J308" s="60">
        <f t="shared" si="484"/>
        <v>0</v>
      </c>
      <c r="K308" s="61">
        <f t="shared" si="484"/>
        <v>0</v>
      </c>
      <c r="L308" s="60"/>
      <c r="M308" s="61"/>
      <c r="N308" s="61" t="e">
        <f t="shared" si="485"/>
        <v>#DIV/0!</v>
      </c>
      <c r="O308" s="61" t="e">
        <f t="shared" si="485"/>
        <v>#DIV/0!</v>
      </c>
      <c r="P308" s="60">
        <f t="shared" si="486"/>
        <v>0</v>
      </c>
      <c r="Q308" s="61">
        <f t="shared" si="486"/>
        <v>0</v>
      </c>
      <c r="R308" s="60"/>
      <c r="S308" s="61"/>
      <c r="T308" s="125">
        <v>7.3</v>
      </c>
      <c r="U308" s="60"/>
      <c r="V308" s="61">
        <f>U308*T308</f>
        <v>0</v>
      </c>
      <c r="W308" s="60">
        <f t="shared" si="488"/>
        <v>0</v>
      </c>
      <c r="X308" s="61">
        <f t="shared" si="489"/>
        <v>0</v>
      </c>
      <c r="Y308" s="60">
        <f t="shared" si="493"/>
        <v>0</v>
      </c>
      <c r="Z308" s="61">
        <f t="shared" si="494"/>
        <v>0</v>
      </c>
      <c r="AA308" s="125">
        <v>7.3</v>
      </c>
      <c r="AB308" s="60"/>
      <c r="AC308" s="61">
        <f>AB308*AA308</f>
        <v>0</v>
      </c>
      <c r="AD308" s="60">
        <f t="shared" si="491"/>
        <v>0</v>
      </c>
      <c r="AE308" s="61">
        <f t="shared" si="492"/>
        <v>0</v>
      </c>
      <c r="AF308" s="82"/>
    </row>
    <row r="309" spans="1:32" s="1" customFormat="1" ht="31.5">
      <c r="A309" s="751">
        <v>23.309999999999899</v>
      </c>
      <c r="B309" s="37" t="s">
        <v>121</v>
      </c>
      <c r="C309" s="82"/>
      <c r="D309" s="61"/>
      <c r="E309" s="82"/>
      <c r="F309" s="61"/>
      <c r="G309" s="101">
        <v>6.32</v>
      </c>
      <c r="H309" s="82">
        <v>0</v>
      </c>
      <c r="I309" s="61">
        <f t="shared" si="500"/>
        <v>0</v>
      </c>
      <c r="J309" s="60">
        <f t="shared" si="484"/>
        <v>0</v>
      </c>
      <c r="K309" s="61">
        <f t="shared" si="484"/>
        <v>0</v>
      </c>
      <c r="L309" s="60"/>
      <c r="M309" s="61"/>
      <c r="N309" s="61" t="e">
        <f t="shared" si="485"/>
        <v>#DIV/0!</v>
      </c>
      <c r="O309" s="61" t="e">
        <f t="shared" si="485"/>
        <v>#DIV/0!</v>
      </c>
      <c r="P309" s="60">
        <f t="shared" si="486"/>
        <v>0</v>
      </c>
      <c r="Q309" s="61">
        <f t="shared" si="486"/>
        <v>0</v>
      </c>
      <c r="R309" s="60"/>
      <c r="S309" s="61"/>
      <c r="T309" s="125">
        <v>6.32</v>
      </c>
      <c r="U309" s="60"/>
      <c r="V309" s="61">
        <f>U309*T309</f>
        <v>0</v>
      </c>
      <c r="W309" s="60">
        <f t="shared" si="488"/>
        <v>0</v>
      </c>
      <c r="X309" s="61">
        <f t="shared" si="489"/>
        <v>0</v>
      </c>
      <c r="Y309" s="60">
        <f t="shared" si="493"/>
        <v>0</v>
      </c>
      <c r="Z309" s="61">
        <f t="shared" si="494"/>
        <v>0</v>
      </c>
      <c r="AA309" s="125">
        <v>6.32</v>
      </c>
      <c r="AB309" s="60"/>
      <c r="AC309" s="61">
        <f>AB309*AA309</f>
        <v>0</v>
      </c>
      <c r="AD309" s="60">
        <f t="shared" si="491"/>
        <v>0</v>
      </c>
      <c r="AE309" s="61">
        <f t="shared" si="492"/>
        <v>0</v>
      </c>
      <c r="AF309" s="82"/>
    </row>
    <row r="310" spans="1:32" s="1" customFormat="1" ht="31.5">
      <c r="A310" s="751">
        <v>23.319999999999901</v>
      </c>
      <c r="B310" s="37" t="s">
        <v>122</v>
      </c>
      <c r="C310" s="82"/>
      <c r="D310" s="61"/>
      <c r="E310" s="82"/>
      <c r="F310" s="61"/>
      <c r="G310" s="101">
        <v>7.3</v>
      </c>
      <c r="H310" s="82">
        <v>0</v>
      </c>
      <c r="I310" s="61">
        <f t="shared" si="500"/>
        <v>0</v>
      </c>
      <c r="J310" s="60">
        <f t="shared" si="484"/>
        <v>0</v>
      </c>
      <c r="K310" s="61">
        <f t="shared" si="484"/>
        <v>0</v>
      </c>
      <c r="L310" s="60"/>
      <c r="M310" s="61"/>
      <c r="N310" s="61" t="e">
        <f t="shared" si="485"/>
        <v>#DIV/0!</v>
      </c>
      <c r="O310" s="61" t="e">
        <f t="shared" si="485"/>
        <v>#DIV/0!</v>
      </c>
      <c r="P310" s="60">
        <f t="shared" si="486"/>
        <v>0</v>
      </c>
      <c r="Q310" s="61">
        <f t="shared" si="486"/>
        <v>0</v>
      </c>
      <c r="R310" s="60"/>
      <c r="S310" s="61"/>
      <c r="T310" s="125">
        <v>7.3</v>
      </c>
      <c r="U310" s="60"/>
      <c r="V310" s="61">
        <f>U310*T310</f>
        <v>0</v>
      </c>
      <c r="W310" s="60">
        <f t="shared" si="488"/>
        <v>0</v>
      </c>
      <c r="X310" s="61">
        <f t="shared" si="489"/>
        <v>0</v>
      </c>
      <c r="Y310" s="60">
        <f t="shared" si="493"/>
        <v>0</v>
      </c>
      <c r="Z310" s="61">
        <f t="shared" si="494"/>
        <v>0</v>
      </c>
      <c r="AA310" s="125">
        <v>7.3</v>
      </c>
      <c r="AB310" s="60"/>
      <c r="AC310" s="61">
        <f>AB310*AA310</f>
        <v>0</v>
      </c>
      <c r="AD310" s="60">
        <f t="shared" si="491"/>
        <v>0</v>
      </c>
      <c r="AE310" s="61">
        <f t="shared" si="492"/>
        <v>0</v>
      </c>
      <c r="AF310" s="82"/>
    </row>
    <row r="311" spans="1:32" s="1" customFormat="1" ht="31.5">
      <c r="A311" s="751">
        <v>23.329999999999899</v>
      </c>
      <c r="B311" s="37" t="s">
        <v>123</v>
      </c>
      <c r="C311" s="82"/>
      <c r="D311" s="61"/>
      <c r="E311" s="82"/>
      <c r="F311" s="61"/>
      <c r="G311" s="101">
        <v>6.32</v>
      </c>
      <c r="H311" s="82"/>
      <c r="I311" s="61">
        <f t="shared" si="500"/>
        <v>0</v>
      </c>
      <c r="J311" s="60">
        <f t="shared" si="484"/>
        <v>0</v>
      </c>
      <c r="K311" s="61">
        <f t="shared" si="484"/>
        <v>0</v>
      </c>
      <c r="L311" s="60"/>
      <c r="M311" s="61"/>
      <c r="N311" s="61" t="e">
        <f t="shared" si="485"/>
        <v>#DIV/0!</v>
      </c>
      <c r="O311" s="61" t="e">
        <f t="shared" si="485"/>
        <v>#DIV/0!</v>
      </c>
      <c r="P311" s="60">
        <f t="shared" si="486"/>
        <v>0</v>
      </c>
      <c r="Q311" s="61">
        <f t="shared" si="486"/>
        <v>0</v>
      </c>
      <c r="R311" s="60"/>
      <c r="S311" s="61"/>
      <c r="T311" s="125">
        <v>6.32</v>
      </c>
      <c r="U311" s="60"/>
      <c r="V311" s="61">
        <f>U311*T311</f>
        <v>0</v>
      </c>
      <c r="W311" s="60">
        <f t="shared" si="488"/>
        <v>0</v>
      </c>
      <c r="X311" s="61">
        <f t="shared" si="489"/>
        <v>0</v>
      </c>
      <c r="Y311" s="60">
        <f t="shared" si="493"/>
        <v>0</v>
      </c>
      <c r="Z311" s="61">
        <f t="shared" si="494"/>
        <v>0</v>
      </c>
      <c r="AA311" s="125">
        <v>6.32</v>
      </c>
      <c r="AB311" s="60"/>
      <c r="AC311" s="61">
        <f>AB311*AA311</f>
        <v>0</v>
      </c>
      <c r="AD311" s="60">
        <f t="shared" si="491"/>
        <v>0</v>
      </c>
      <c r="AE311" s="61">
        <f t="shared" si="492"/>
        <v>0</v>
      </c>
      <c r="AF311" s="82"/>
    </row>
    <row r="312" spans="1:32" s="1" customFormat="1" ht="31.5">
      <c r="A312" s="751">
        <v>23.3399999999999</v>
      </c>
      <c r="B312" s="37" t="s">
        <v>124</v>
      </c>
      <c r="C312" s="82"/>
      <c r="D312" s="61"/>
      <c r="E312" s="82"/>
      <c r="F312" s="61"/>
      <c r="G312" s="101"/>
      <c r="H312" s="82"/>
      <c r="I312" s="61">
        <f t="shared" si="500"/>
        <v>0</v>
      </c>
      <c r="J312" s="60">
        <f t="shared" si="484"/>
        <v>0</v>
      </c>
      <c r="K312" s="61">
        <f t="shared" si="484"/>
        <v>0</v>
      </c>
      <c r="L312" s="60"/>
      <c r="M312" s="61"/>
      <c r="N312" s="61" t="e">
        <f t="shared" si="485"/>
        <v>#DIV/0!</v>
      </c>
      <c r="O312" s="61" t="e">
        <f t="shared" si="485"/>
        <v>#DIV/0!</v>
      </c>
      <c r="P312" s="60">
        <f t="shared" si="486"/>
        <v>0</v>
      </c>
      <c r="Q312" s="61">
        <f t="shared" si="486"/>
        <v>0</v>
      </c>
      <c r="R312" s="60"/>
      <c r="S312" s="61"/>
      <c r="T312" s="125"/>
      <c r="U312" s="60"/>
      <c r="V312" s="61">
        <f t="shared" si="487"/>
        <v>0</v>
      </c>
      <c r="W312" s="60">
        <f t="shared" si="488"/>
        <v>0</v>
      </c>
      <c r="X312" s="61">
        <f t="shared" si="489"/>
        <v>0</v>
      </c>
      <c r="Y312" s="60">
        <f t="shared" si="493"/>
        <v>0</v>
      </c>
      <c r="Z312" s="61">
        <f t="shared" si="494"/>
        <v>0</v>
      </c>
      <c r="AA312" s="125"/>
      <c r="AB312" s="60"/>
      <c r="AC312" s="61"/>
      <c r="AD312" s="60">
        <f t="shared" si="491"/>
        <v>0</v>
      </c>
      <c r="AE312" s="61">
        <f t="shared" si="492"/>
        <v>0</v>
      </c>
      <c r="AF312" s="82"/>
    </row>
    <row r="313" spans="1:32" s="1" customFormat="1">
      <c r="A313" s="751">
        <v>23.349999999999898</v>
      </c>
      <c r="B313" s="37" t="s">
        <v>315</v>
      </c>
      <c r="C313" s="82"/>
      <c r="D313" s="61"/>
      <c r="E313" s="82"/>
      <c r="F313" s="61"/>
      <c r="G313" s="101"/>
      <c r="H313" s="82"/>
      <c r="I313" s="61"/>
      <c r="J313" s="60">
        <f t="shared" si="484"/>
        <v>0</v>
      </c>
      <c r="K313" s="61">
        <f t="shared" si="484"/>
        <v>0</v>
      </c>
      <c r="L313" s="60"/>
      <c r="M313" s="61"/>
      <c r="N313" s="61" t="e">
        <f t="shared" si="485"/>
        <v>#DIV/0!</v>
      </c>
      <c r="O313" s="61" t="e">
        <f t="shared" si="485"/>
        <v>#DIV/0!</v>
      </c>
      <c r="P313" s="60">
        <f t="shared" si="486"/>
        <v>0</v>
      </c>
      <c r="Q313" s="61">
        <f t="shared" si="486"/>
        <v>0</v>
      </c>
      <c r="R313" s="60"/>
      <c r="S313" s="61"/>
      <c r="T313" s="125"/>
      <c r="U313" s="60"/>
      <c r="V313" s="61">
        <f t="shared" si="487"/>
        <v>0</v>
      </c>
      <c r="W313" s="60">
        <f t="shared" si="488"/>
        <v>0</v>
      </c>
      <c r="X313" s="61">
        <f t="shared" si="489"/>
        <v>0</v>
      </c>
      <c r="Y313" s="60">
        <f t="shared" si="493"/>
        <v>0</v>
      </c>
      <c r="Z313" s="61">
        <f t="shared" si="494"/>
        <v>0</v>
      </c>
      <c r="AA313" s="125"/>
      <c r="AB313" s="60"/>
      <c r="AC313" s="61">
        <f t="shared" ref="AC313" si="501">AB313*AA313</f>
        <v>0</v>
      </c>
      <c r="AD313" s="60">
        <f t="shared" si="491"/>
        <v>0</v>
      </c>
      <c r="AE313" s="61">
        <f t="shared" si="492"/>
        <v>0</v>
      </c>
      <c r="AF313" s="82"/>
    </row>
    <row r="314" spans="1:32" s="1" customFormat="1" ht="28.5" customHeight="1">
      <c r="A314" s="751">
        <v>23.3599999999999</v>
      </c>
      <c r="B314" s="3" t="s">
        <v>125</v>
      </c>
      <c r="C314" s="82"/>
      <c r="D314" s="61"/>
      <c r="E314" s="82"/>
      <c r="F314" s="61"/>
      <c r="G314" s="101"/>
      <c r="H314" s="82"/>
      <c r="I314" s="61">
        <f t="shared" ref="I314:I316" si="502">H314*G314</f>
        <v>0</v>
      </c>
      <c r="J314" s="60">
        <f t="shared" si="484"/>
        <v>0</v>
      </c>
      <c r="K314" s="61">
        <f t="shared" si="484"/>
        <v>0</v>
      </c>
      <c r="L314" s="60"/>
      <c r="M314" s="61"/>
      <c r="N314" s="61"/>
      <c r="O314" s="61"/>
      <c r="P314" s="60">
        <f t="shared" si="486"/>
        <v>0</v>
      </c>
      <c r="Q314" s="61">
        <f t="shared" si="486"/>
        <v>0</v>
      </c>
      <c r="R314" s="60"/>
      <c r="S314" s="61"/>
      <c r="T314" s="125">
        <v>0.15</v>
      </c>
      <c r="U314" s="60">
        <v>432</v>
      </c>
      <c r="V314" s="61">
        <f>U314*T314</f>
        <v>64.8</v>
      </c>
      <c r="W314" s="60">
        <f t="shared" si="488"/>
        <v>432</v>
      </c>
      <c r="X314" s="61">
        <f t="shared" si="489"/>
        <v>64.8</v>
      </c>
      <c r="Y314" s="60">
        <f t="shared" si="493"/>
        <v>0</v>
      </c>
      <c r="Z314" s="61">
        <f t="shared" si="494"/>
        <v>0</v>
      </c>
      <c r="AA314" s="125">
        <v>0.15</v>
      </c>
      <c r="AB314" s="60">
        <v>432</v>
      </c>
      <c r="AC314" s="61">
        <f>AB314*AA314</f>
        <v>64.8</v>
      </c>
      <c r="AD314" s="60">
        <f t="shared" si="491"/>
        <v>432</v>
      </c>
      <c r="AE314" s="61">
        <f t="shared" si="492"/>
        <v>64.8</v>
      </c>
      <c r="AF314" s="82"/>
    </row>
    <row r="315" spans="1:32" s="1" customFormat="1">
      <c r="A315" s="751">
        <v>23.369999999999902</v>
      </c>
      <c r="B315" s="3" t="s">
        <v>126</v>
      </c>
      <c r="C315" s="82"/>
      <c r="D315" s="61"/>
      <c r="E315" s="82"/>
      <c r="F315" s="61"/>
      <c r="G315" s="101"/>
      <c r="H315" s="82"/>
      <c r="I315" s="61">
        <f t="shared" si="502"/>
        <v>0</v>
      </c>
      <c r="J315" s="60">
        <f t="shared" si="484"/>
        <v>0</v>
      </c>
      <c r="K315" s="61">
        <f t="shared" si="484"/>
        <v>0</v>
      </c>
      <c r="L315" s="60"/>
      <c r="M315" s="61"/>
      <c r="N315" s="61"/>
      <c r="O315" s="61"/>
      <c r="P315" s="60">
        <f t="shared" si="486"/>
        <v>0</v>
      </c>
      <c r="Q315" s="61">
        <f t="shared" si="486"/>
        <v>0</v>
      </c>
      <c r="R315" s="60"/>
      <c r="S315" s="61"/>
      <c r="T315" s="125"/>
      <c r="U315" s="60"/>
      <c r="V315" s="61">
        <f>U315*T315</f>
        <v>0</v>
      </c>
      <c r="W315" s="60">
        <f t="shared" si="488"/>
        <v>0</v>
      </c>
      <c r="X315" s="61">
        <f t="shared" si="489"/>
        <v>0</v>
      </c>
      <c r="Y315" s="60">
        <f t="shared" si="493"/>
        <v>0</v>
      </c>
      <c r="Z315" s="61">
        <f t="shared" si="494"/>
        <v>0</v>
      </c>
      <c r="AA315" s="125"/>
      <c r="AB315" s="60"/>
      <c r="AC315" s="61">
        <f>AB315*AA315</f>
        <v>0</v>
      </c>
      <c r="AD315" s="60">
        <f t="shared" si="491"/>
        <v>0</v>
      </c>
      <c r="AE315" s="61">
        <f t="shared" si="492"/>
        <v>0</v>
      </c>
      <c r="AF315" s="82"/>
    </row>
    <row r="316" spans="1:32" s="1" customFormat="1">
      <c r="A316" s="751">
        <v>23.3799999999999</v>
      </c>
      <c r="B316" s="3" t="s">
        <v>130</v>
      </c>
      <c r="C316" s="82"/>
      <c r="D316" s="61"/>
      <c r="E316" s="82"/>
      <c r="F316" s="61"/>
      <c r="G316" s="101"/>
      <c r="H316" s="82"/>
      <c r="I316" s="61">
        <f t="shared" si="502"/>
        <v>0</v>
      </c>
      <c r="J316" s="60">
        <f t="shared" si="484"/>
        <v>0</v>
      </c>
      <c r="K316" s="61">
        <f t="shared" si="484"/>
        <v>0</v>
      </c>
      <c r="L316" s="60"/>
      <c r="M316" s="61"/>
      <c r="N316" s="61"/>
      <c r="O316" s="61"/>
      <c r="P316" s="60">
        <f t="shared" si="486"/>
        <v>0</v>
      </c>
      <c r="Q316" s="61">
        <f t="shared" si="486"/>
        <v>0</v>
      </c>
      <c r="R316" s="60"/>
      <c r="S316" s="61"/>
      <c r="T316" s="125"/>
      <c r="U316" s="60"/>
      <c r="V316" s="61">
        <f>U316*T316</f>
        <v>0</v>
      </c>
      <c r="W316" s="60">
        <f t="shared" si="488"/>
        <v>0</v>
      </c>
      <c r="X316" s="61">
        <f t="shared" si="489"/>
        <v>0</v>
      </c>
      <c r="Y316" s="60">
        <f t="shared" si="493"/>
        <v>0</v>
      </c>
      <c r="Z316" s="61">
        <f t="shared" si="494"/>
        <v>0</v>
      </c>
      <c r="AA316" s="125"/>
      <c r="AB316" s="60"/>
      <c r="AC316" s="61">
        <f>AB316*AA316</f>
        <v>0</v>
      </c>
      <c r="AD316" s="60">
        <f t="shared" si="491"/>
        <v>0</v>
      </c>
      <c r="AE316" s="61">
        <f t="shared" si="492"/>
        <v>0</v>
      </c>
      <c r="AF316" s="82"/>
    </row>
    <row r="317" spans="1:32" s="1" customFormat="1" ht="29.25" customHeight="1">
      <c r="A317" s="751">
        <v>23.389999999999901</v>
      </c>
      <c r="B317" s="81" t="s">
        <v>303</v>
      </c>
      <c r="C317" s="82">
        <v>1</v>
      </c>
      <c r="D317" s="61">
        <v>65.61</v>
      </c>
      <c r="E317" s="82"/>
      <c r="F317" s="61"/>
      <c r="G317" s="101"/>
      <c r="H317" s="82">
        <v>3</v>
      </c>
      <c r="I317" s="61">
        <v>18.27</v>
      </c>
      <c r="J317" s="60">
        <f t="shared" si="484"/>
        <v>4</v>
      </c>
      <c r="K317" s="61">
        <f t="shared" si="484"/>
        <v>83.88</v>
      </c>
      <c r="L317" s="60">
        <v>4</v>
      </c>
      <c r="M317" s="61">
        <v>83.88</v>
      </c>
      <c r="N317" s="61">
        <f t="shared" si="485"/>
        <v>100</v>
      </c>
      <c r="O317" s="61">
        <f t="shared" si="485"/>
        <v>100</v>
      </c>
      <c r="P317" s="60">
        <f t="shared" si="486"/>
        <v>0</v>
      </c>
      <c r="Q317" s="61">
        <f t="shared" si="486"/>
        <v>0</v>
      </c>
      <c r="R317" s="60"/>
      <c r="S317" s="61"/>
      <c r="T317" s="125"/>
      <c r="U317" s="60">
        <v>25</v>
      </c>
      <c r="V317" s="61">
        <v>174.19</v>
      </c>
      <c r="W317" s="60">
        <f t="shared" si="488"/>
        <v>25</v>
      </c>
      <c r="X317" s="61">
        <f t="shared" si="489"/>
        <v>174.19</v>
      </c>
      <c r="Y317" s="60"/>
      <c r="Z317" s="61"/>
      <c r="AA317" s="125"/>
      <c r="AB317" s="60">
        <v>3</v>
      </c>
      <c r="AC317" s="61">
        <v>21.09</v>
      </c>
      <c r="AD317" s="60">
        <f t="shared" si="491"/>
        <v>3</v>
      </c>
      <c r="AE317" s="61">
        <f t="shared" si="492"/>
        <v>21.09</v>
      </c>
      <c r="AF317" s="82"/>
    </row>
    <row r="318" spans="1:32" s="1" customFormat="1" ht="31.5" customHeight="1">
      <c r="A318" s="751">
        <v>23.399999999999899</v>
      </c>
      <c r="B318" s="2" t="s">
        <v>131</v>
      </c>
      <c r="C318" s="82">
        <v>5</v>
      </c>
      <c r="D318" s="61">
        <v>5.62</v>
      </c>
      <c r="E318" s="82"/>
      <c r="F318" s="61"/>
      <c r="G318" s="101"/>
      <c r="H318" s="82">
        <v>0</v>
      </c>
      <c r="I318" s="61">
        <v>0</v>
      </c>
      <c r="J318" s="60">
        <f t="shared" si="484"/>
        <v>5</v>
      </c>
      <c r="K318" s="61">
        <f t="shared" si="484"/>
        <v>5.62</v>
      </c>
      <c r="L318" s="60">
        <v>5</v>
      </c>
      <c r="M318" s="61">
        <v>5.62</v>
      </c>
      <c r="N318" s="61">
        <f t="shared" si="485"/>
        <v>100</v>
      </c>
      <c r="O318" s="61">
        <f t="shared" si="485"/>
        <v>100</v>
      </c>
      <c r="P318" s="60">
        <f t="shared" si="486"/>
        <v>0</v>
      </c>
      <c r="Q318" s="61">
        <f t="shared" si="486"/>
        <v>0</v>
      </c>
      <c r="R318" s="60"/>
      <c r="S318" s="61"/>
      <c r="T318" s="125"/>
      <c r="U318" s="60">
        <v>1</v>
      </c>
      <c r="V318" s="61">
        <v>10.81</v>
      </c>
      <c r="W318" s="60">
        <f t="shared" si="488"/>
        <v>1</v>
      </c>
      <c r="X318" s="61">
        <f t="shared" si="489"/>
        <v>10.81</v>
      </c>
      <c r="Y318" s="60"/>
      <c r="Z318" s="61"/>
      <c r="AA318" s="125"/>
      <c r="AB318" s="60">
        <v>0</v>
      </c>
      <c r="AC318" s="61"/>
      <c r="AD318" s="60">
        <f t="shared" si="491"/>
        <v>0</v>
      </c>
      <c r="AE318" s="61">
        <f t="shared" si="492"/>
        <v>0</v>
      </c>
      <c r="AF318" s="82"/>
    </row>
    <row r="319" spans="1:32" s="1" customFormat="1" ht="31.5">
      <c r="A319" s="751">
        <v>23.409999999999901</v>
      </c>
      <c r="B319" s="3" t="s">
        <v>304</v>
      </c>
      <c r="C319" s="82"/>
      <c r="D319" s="61"/>
      <c r="E319" s="82"/>
      <c r="F319" s="61"/>
      <c r="G319" s="101"/>
      <c r="H319" s="82"/>
      <c r="I319" s="61">
        <f t="shared" ref="I319:I324" si="503">H319*G319</f>
        <v>0</v>
      </c>
      <c r="J319" s="60">
        <f t="shared" si="484"/>
        <v>0</v>
      </c>
      <c r="K319" s="61">
        <f t="shared" si="484"/>
        <v>0</v>
      </c>
      <c r="L319" s="60"/>
      <c r="M319" s="61"/>
      <c r="N319" s="61"/>
      <c r="O319" s="61"/>
      <c r="P319" s="60">
        <f t="shared" si="486"/>
        <v>0</v>
      </c>
      <c r="Q319" s="61">
        <f t="shared" si="486"/>
        <v>0</v>
      </c>
      <c r="R319" s="60"/>
      <c r="S319" s="61"/>
      <c r="T319" s="125"/>
      <c r="U319" s="60"/>
      <c r="V319" s="61">
        <f t="shared" si="487"/>
        <v>0</v>
      </c>
      <c r="W319" s="60">
        <f t="shared" si="488"/>
        <v>0</v>
      </c>
      <c r="X319" s="61">
        <f t="shared" si="489"/>
        <v>0</v>
      </c>
      <c r="Y319" s="60">
        <f t="shared" si="493"/>
        <v>0</v>
      </c>
      <c r="Z319" s="61">
        <f t="shared" si="494"/>
        <v>0</v>
      </c>
      <c r="AA319" s="125"/>
      <c r="AB319" s="60"/>
      <c r="AC319" s="61">
        <f t="shared" ref="AC319:AC324" si="504">AB319*AA319</f>
        <v>0</v>
      </c>
      <c r="AD319" s="60">
        <f t="shared" si="491"/>
        <v>0</v>
      </c>
      <c r="AE319" s="61">
        <f t="shared" si="492"/>
        <v>0</v>
      </c>
      <c r="AF319" s="82"/>
    </row>
    <row r="320" spans="1:32" s="1" customFormat="1" ht="47.25">
      <c r="A320" s="911"/>
      <c r="B320" s="3" t="s">
        <v>127</v>
      </c>
      <c r="C320" s="82"/>
      <c r="D320" s="61"/>
      <c r="E320" s="82"/>
      <c r="F320" s="61"/>
      <c r="G320" s="101"/>
      <c r="H320" s="82"/>
      <c r="I320" s="61">
        <f t="shared" si="503"/>
        <v>0</v>
      </c>
      <c r="J320" s="60">
        <f t="shared" si="484"/>
        <v>0</v>
      </c>
      <c r="K320" s="61">
        <f t="shared" si="484"/>
        <v>0</v>
      </c>
      <c r="L320" s="60"/>
      <c r="M320" s="61"/>
      <c r="N320" s="61"/>
      <c r="O320" s="61"/>
      <c r="P320" s="60">
        <f t="shared" si="486"/>
        <v>0</v>
      </c>
      <c r="Q320" s="61">
        <f t="shared" si="486"/>
        <v>0</v>
      </c>
      <c r="R320" s="60"/>
      <c r="S320" s="61"/>
      <c r="T320" s="125"/>
      <c r="U320" s="60"/>
      <c r="V320" s="61">
        <f t="shared" si="487"/>
        <v>0</v>
      </c>
      <c r="W320" s="60">
        <f t="shared" si="488"/>
        <v>0</v>
      </c>
      <c r="X320" s="61">
        <f t="shared" si="489"/>
        <v>0</v>
      </c>
      <c r="Y320" s="60">
        <f t="shared" si="493"/>
        <v>0</v>
      </c>
      <c r="Z320" s="61">
        <f t="shared" si="494"/>
        <v>0</v>
      </c>
      <c r="AA320" s="125"/>
      <c r="AB320" s="60"/>
      <c r="AC320" s="61">
        <f t="shared" si="504"/>
        <v>0</v>
      </c>
      <c r="AD320" s="60">
        <f t="shared" si="491"/>
        <v>0</v>
      </c>
      <c r="AE320" s="61">
        <f t="shared" si="492"/>
        <v>0</v>
      </c>
      <c r="AF320" s="82"/>
    </row>
    <row r="321" spans="1:33" s="1" customFormat="1">
      <c r="A321" s="911"/>
      <c r="B321" s="3" t="s">
        <v>128</v>
      </c>
      <c r="C321" s="82"/>
      <c r="D321" s="61"/>
      <c r="E321" s="82"/>
      <c r="F321" s="61"/>
      <c r="G321" s="101"/>
      <c r="H321" s="82"/>
      <c r="I321" s="61">
        <f t="shared" si="503"/>
        <v>0</v>
      </c>
      <c r="J321" s="60">
        <f t="shared" si="484"/>
        <v>0</v>
      </c>
      <c r="K321" s="61">
        <f t="shared" si="484"/>
        <v>0</v>
      </c>
      <c r="L321" s="60"/>
      <c r="M321" s="61"/>
      <c r="N321" s="61"/>
      <c r="O321" s="61"/>
      <c r="P321" s="60">
        <f t="shared" si="486"/>
        <v>0</v>
      </c>
      <c r="Q321" s="61">
        <f t="shared" si="486"/>
        <v>0</v>
      </c>
      <c r="R321" s="60"/>
      <c r="S321" s="61"/>
      <c r="T321" s="125"/>
      <c r="U321" s="60"/>
      <c r="V321" s="61">
        <f t="shared" si="487"/>
        <v>0</v>
      </c>
      <c r="W321" s="60">
        <f t="shared" si="488"/>
        <v>0</v>
      </c>
      <c r="X321" s="61">
        <f t="shared" si="489"/>
        <v>0</v>
      </c>
      <c r="Y321" s="60">
        <f t="shared" si="493"/>
        <v>0</v>
      </c>
      <c r="Z321" s="61">
        <f t="shared" si="494"/>
        <v>0</v>
      </c>
      <c r="AA321" s="125"/>
      <c r="AB321" s="60"/>
      <c r="AC321" s="61">
        <f t="shared" si="504"/>
        <v>0</v>
      </c>
      <c r="AD321" s="60">
        <f t="shared" si="491"/>
        <v>0</v>
      </c>
      <c r="AE321" s="61">
        <f t="shared" si="492"/>
        <v>0</v>
      </c>
      <c r="AF321" s="82"/>
    </row>
    <row r="322" spans="1:33" s="1" customFormat="1" ht="56.25">
      <c r="A322" s="911"/>
      <c r="B322" s="3" t="s">
        <v>129</v>
      </c>
      <c r="C322" s="82"/>
      <c r="D322" s="61"/>
      <c r="E322" s="82"/>
      <c r="F322" s="61"/>
      <c r="G322" s="101"/>
      <c r="H322" s="82"/>
      <c r="I322" s="61">
        <f t="shared" si="503"/>
        <v>0</v>
      </c>
      <c r="J322" s="60">
        <f t="shared" si="484"/>
        <v>0</v>
      </c>
      <c r="K322" s="61">
        <f t="shared" si="484"/>
        <v>0</v>
      </c>
      <c r="L322" s="60"/>
      <c r="M322" s="61"/>
      <c r="N322" s="61" t="e">
        <f t="shared" si="485"/>
        <v>#DIV/0!</v>
      </c>
      <c r="O322" s="61" t="e">
        <f t="shared" si="485"/>
        <v>#DIV/0!</v>
      </c>
      <c r="P322" s="60">
        <f t="shared" si="486"/>
        <v>0</v>
      </c>
      <c r="Q322" s="61">
        <f t="shared" si="486"/>
        <v>0</v>
      </c>
      <c r="R322" s="60"/>
      <c r="S322" s="61"/>
      <c r="T322" s="125"/>
      <c r="U322" s="60"/>
      <c r="V322" s="61">
        <f t="shared" si="487"/>
        <v>0</v>
      </c>
      <c r="W322" s="60">
        <f t="shared" si="488"/>
        <v>0</v>
      </c>
      <c r="X322" s="61">
        <f t="shared" si="489"/>
        <v>0</v>
      </c>
      <c r="Y322" s="60">
        <f t="shared" si="493"/>
        <v>0</v>
      </c>
      <c r="Z322" s="61">
        <f t="shared" si="494"/>
        <v>0</v>
      </c>
      <c r="AA322" s="125"/>
      <c r="AB322" s="60"/>
      <c r="AC322" s="61"/>
      <c r="AD322" s="60">
        <f t="shared" si="491"/>
        <v>0</v>
      </c>
      <c r="AE322" s="61">
        <f t="shared" si="492"/>
        <v>0</v>
      </c>
      <c r="AF322" s="781" t="s">
        <v>637</v>
      </c>
    </row>
    <row r="323" spans="1:33" s="1" customFormat="1" ht="31.5">
      <c r="A323" s="5"/>
      <c r="B323" s="3" t="s">
        <v>305</v>
      </c>
      <c r="C323" s="82"/>
      <c r="D323" s="61"/>
      <c r="E323" s="82"/>
      <c r="F323" s="61"/>
      <c r="G323" s="101"/>
      <c r="H323" s="82"/>
      <c r="I323" s="61">
        <f t="shared" si="503"/>
        <v>0</v>
      </c>
      <c r="J323" s="60">
        <f t="shared" si="484"/>
        <v>0</v>
      </c>
      <c r="K323" s="61">
        <f t="shared" si="484"/>
        <v>0</v>
      </c>
      <c r="L323" s="60"/>
      <c r="M323" s="61"/>
      <c r="N323" s="61"/>
      <c r="O323" s="61"/>
      <c r="P323" s="60">
        <f t="shared" si="486"/>
        <v>0</v>
      </c>
      <c r="Q323" s="61">
        <f t="shared" si="486"/>
        <v>0</v>
      </c>
      <c r="R323" s="60"/>
      <c r="S323" s="61"/>
      <c r="T323" s="125"/>
      <c r="U323" s="60"/>
      <c r="V323" s="61">
        <f t="shared" si="487"/>
        <v>0</v>
      </c>
      <c r="W323" s="60">
        <f t="shared" si="488"/>
        <v>0</v>
      </c>
      <c r="X323" s="61">
        <f t="shared" si="489"/>
        <v>0</v>
      </c>
      <c r="Y323" s="60">
        <f t="shared" si="493"/>
        <v>0</v>
      </c>
      <c r="Z323" s="61">
        <f t="shared" si="494"/>
        <v>0</v>
      </c>
      <c r="AA323" s="125"/>
      <c r="AB323" s="60"/>
      <c r="AC323" s="61">
        <f t="shared" si="504"/>
        <v>0</v>
      </c>
      <c r="AD323" s="60">
        <f t="shared" si="491"/>
        <v>0</v>
      </c>
      <c r="AE323" s="61">
        <f t="shared" si="492"/>
        <v>0</v>
      </c>
      <c r="AF323" s="82"/>
    </row>
    <row r="324" spans="1:33" s="1" customFormat="1">
      <c r="A324" s="5">
        <v>23.42</v>
      </c>
      <c r="B324" s="2" t="s">
        <v>130</v>
      </c>
      <c r="C324" s="82"/>
      <c r="D324" s="61"/>
      <c r="E324" s="82"/>
      <c r="F324" s="61"/>
      <c r="G324" s="101"/>
      <c r="H324" s="82"/>
      <c r="I324" s="61">
        <f t="shared" si="503"/>
        <v>0</v>
      </c>
      <c r="J324" s="60">
        <f t="shared" si="484"/>
        <v>0</v>
      </c>
      <c r="K324" s="61">
        <f t="shared" si="484"/>
        <v>0</v>
      </c>
      <c r="L324" s="60"/>
      <c r="M324" s="61"/>
      <c r="N324" s="61"/>
      <c r="O324" s="61"/>
      <c r="P324" s="60">
        <f t="shared" si="486"/>
        <v>0</v>
      </c>
      <c r="Q324" s="61">
        <f t="shared" si="486"/>
        <v>0</v>
      </c>
      <c r="R324" s="60"/>
      <c r="S324" s="61"/>
      <c r="T324" s="125"/>
      <c r="U324" s="60"/>
      <c r="V324" s="61">
        <f t="shared" si="487"/>
        <v>0</v>
      </c>
      <c r="W324" s="60">
        <f t="shared" si="488"/>
        <v>0</v>
      </c>
      <c r="X324" s="61">
        <f t="shared" si="489"/>
        <v>0</v>
      </c>
      <c r="Y324" s="60">
        <f t="shared" si="493"/>
        <v>0</v>
      </c>
      <c r="Z324" s="61">
        <f t="shared" si="494"/>
        <v>0</v>
      </c>
      <c r="AA324" s="125"/>
      <c r="AB324" s="60"/>
      <c r="AC324" s="61">
        <f t="shared" si="504"/>
        <v>0</v>
      </c>
      <c r="AD324" s="60">
        <f t="shared" si="491"/>
        <v>0</v>
      </c>
      <c r="AE324" s="61">
        <f t="shared" si="492"/>
        <v>0</v>
      </c>
      <c r="AF324" s="82"/>
    </row>
    <row r="325" spans="1:33" s="1" customFormat="1" ht="56.25">
      <c r="A325" s="5">
        <v>23.43</v>
      </c>
      <c r="B325" s="3" t="s">
        <v>344</v>
      </c>
      <c r="C325" s="82"/>
      <c r="D325" s="61"/>
      <c r="E325" s="82"/>
      <c r="F325" s="61"/>
      <c r="G325" s="101"/>
      <c r="H325" s="82">
        <v>0</v>
      </c>
      <c r="I325" s="61">
        <v>0</v>
      </c>
      <c r="J325" s="60">
        <f t="shared" si="484"/>
        <v>0</v>
      </c>
      <c r="K325" s="61">
        <f t="shared" si="484"/>
        <v>0</v>
      </c>
      <c r="L325" s="60"/>
      <c r="M325" s="61"/>
      <c r="N325" s="61"/>
      <c r="O325" s="61"/>
      <c r="P325" s="60">
        <f t="shared" si="486"/>
        <v>0</v>
      </c>
      <c r="Q325" s="61">
        <f t="shared" si="486"/>
        <v>0</v>
      </c>
      <c r="R325" s="60"/>
      <c r="S325" s="61"/>
      <c r="T325" s="125"/>
      <c r="U325" s="60">
        <v>1833</v>
      </c>
      <c r="V325" s="61">
        <v>329.94</v>
      </c>
      <c r="W325" s="60">
        <f t="shared" si="488"/>
        <v>1833</v>
      </c>
      <c r="X325" s="61">
        <f t="shared" si="489"/>
        <v>329.94</v>
      </c>
      <c r="Y325" s="60">
        <f t="shared" si="493"/>
        <v>0</v>
      </c>
      <c r="Z325" s="61">
        <f t="shared" si="494"/>
        <v>0</v>
      </c>
      <c r="AA325" s="125"/>
      <c r="AB325" s="60"/>
      <c r="AC325" s="61"/>
      <c r="AD325" s="60">
        <f t="shared" si="491"/>
        <v>0</v>
      </c>
      <c r="AE325" s="61">
        <f t="shared" si="492"/>
        <v>0</v>
      </c>
      <c r="AF325" s="781" t="s">
        <v>637</v>
      </c>
    </row>
    <row r="326" spans="1:33" s="144" customFormat="1" ht="16.5" customHeight="1">
      <c r="A326" s="261"/>
      <c r="B326" s="209" t="s">
        <v>25</v>
      </c>
      <c r="C326" s="210">
        <f t="shared" ref="C326:F326" si="505">SUM(C279:C325)</f>
        <v>12</v>
      </c>
      <c r="D326" s="211">
        <f t="shared" si="505"/>
        <v>131.66</v>
      </c>
      <c r="E326" s="210">
        <f t="shared" si="505"/>
        <v>0</v>
      </c>
      <c r="F326" s="211">
        <f t="shared" si="505"/>
        <v>0</v>
      </c>
      <c r="G326" s="212"/>
      <c r="H326" s="210">
        <f t="shared" ref="H326:M326" si="506">SUM(H279:H325)</f>
        <v>41</v>
      </c>
      <c r="I326" s="211">
        <f t="shared" si="506"/>
        <v>516.06999999999994</v>
      </c>
      <c r="J326" s="210">
        <f t="shared" si="506"/>
        <v>53</v>
      </c>
      <c r="K326" s="211">
        <f t="shared" si="506"/>
        <v>647.7299999999999</v>
      </c>
      <c r="L326" s="210">
        <f t="shared" si="506"/>
        <v>15</v>
      </c>
      <c r="M326" s="211">
        <f t="shared" si="506"/>
        <v>215.45</v>
      </c>
      <c r="N326" s="216">
        <f t="shared" si="485"/>
        <v>28.30188679245283</v>
      </c>
      <c r="O326" s="216">
        <f>M326/K326%</f>
        <v>33.262316088493669</v>
      </c>
      <c r="P326" s="210">
        <f>SUM(P279:P325)</f>
        <v>38</v>
      </c>
      <c r="Q326" s="211">
        <f>SUM(Q279:Q325)</f>
        <v>432.27999999999992</v>
      </c>
      <c r="R326" s="210">
        <f>SUM(R279:R325)</f>
        <v>38</v>
      </c>
      <c r="S326" s="211">
        <f>SUM(S279:S325)</f>
        <v>377.43</v>
      </c>
      <c r="T326" s="214"/>
      <c r="U326" s="210">
        <f t="shared" ref="U326:Z326" si="507">SUM(U279:U325)</f>
        <v>2536</v>
      </c>
      <c r="V326" s="211">
        <f t="shared" si="507"/>
        <v>1995.71</v>
      </c>
      <c r="W326" s="210">
        <f t="shared" si="507"/>
        <v>2574</v>
      </c>
      <c r="X326" s="211">
        <f t="shared" si="507"/>
        <v>2373.14</v>
      </c>
      <c r="Y326" s="210">
        <f t="shared" si="507"/>
        <v>38</v>
      </c>
      <c r="Z326" s="211">
        <f t="shared" si="507"/>
        <v>377.43</v>
      </c>
      <c r="AA326" s="214"/>
      <c r="AB326" s="210">
        <f>SUM(AB279:AB325)</f>
        <v>481</v>
      </c>
      <c r="AC326" s="211">
        <f>SUM(AC279:AC325)</f>
        <v>975.53</v>
      </c>
      <c r="AD326" s="210">
        <f>SUM(AD279:AD325)</f>
        <v>519</v>
      </c>
      <c r="AE326" s="211">
        <f>SUM(AE279:AE325)</f>
        <v>1352.96</v>
      </c>
      <c r="AF326" s="215"/>
    </row>
    <row r="327" spans="1:33" s="4" customFormat="1">
      <c r="A327" s="331" t="s">
        <v>132</v>
      </c>
      <c r="B327" s="9" t="s">
        <v>133</v>
      </c>
      <c r="C327" s="12"/>
      <c r="D327" s="63"/>
      <c r="E327" s="12"/>
      <c r="F327" s="63"/>
      <c r="G327" s="102"/>
      <c r="H327" s="12"/>
      <c r="I327" s="63"/>
      <c r="J327" s="62"/>
      <c r="K327" s="63"/>
      <c r="L327" s="62"/>
      <c r="M327" s="63"/>
      <c r="N327" s="63"/>
      <c r="O327" s="63"/>
      <c r="P327" s="62"/>
      <c r="Q327" s="63"/>
      <c r="R327" s="62"/>
      <c r="S327" s="63"/>
      <c r="T327" s="126"/>
      <c r="U327" s="62"/>
      <c r="V327" s="63"/>
      <c r="W327" s="62"/>
      <c r="X327" s="63"/>
      <c r="Y327" s="62"/>
      <c r="Z327" s="63"/>
      <c r="AA327" s="126"/>
      <c r="AB327" s="62"/>
      <c r="AC327" s="63"/>
      <c r="AD327" s="62"/>
      <c r="AE327" s="63"/>
      <c r="AF327" s="12"/>
    </row>
    <row r="328" spans="1:33" s="4" customFormat="1">
      <c r="A328" s="331">
        <v>24</v>
      </c>
      <c r="B328" s="9" t="s">
        <v>134</v>
      </c>
      <c r="C328" s="12"/>
      <c r="D328" s="63"/>
      <c r="E328" s="12"/>
      <c r="F328" s="63"/>
      <c r="G328" s="102"/>
      <c r="H328" s="12"/>
      <c r="I328" s="63"/>
      <c r="J328" s="62"/>
      <c r="K328" s="63"/>
      <c r="L328" s="62"/>
      <c r="M328" s="63"/>
      <c r="N328" s="63"/>
      <c r="O328" s="63"/>
      <c r="P328" s="62"/>
      <c r="Q328" s="63"/>
      <c r="R328" s="62"/>
      <c r="S328" s="63"/>
      <c r="T328" s="126"/>
      <c r="U328" s="62"/>
      <c r="V328" s="63"/>
      <c r="W328" s="62"/>
      <c r="X328" s="63"/>
      <c r="Y328" s="62"/>
      <c r="Z328" s="63"/>
      <c r="AA328" s="126"/>
      <c r="AB328" s="62"/>
      <c r="AC328" s="63"/>
      <c r="AD328" s="62"/>
      <c r="AE328" s="63"/>
      <c r="AF328" s="12"/>
    </row>
    <row r="329" spans="1:33" s="1" customFormat="1">
      <c r="A329" s="5">
        <v>24.01</v>
      </c>
      <c r="B329" s="2" t="s">
        <v>135</v>
      </c>
      <c r="C329" s="82"/>
      <c r="D329" s="61"/>
      <c r="E329" s="82"/>
      <c r="F329" s="61"/>
      <c r="G329" s="101"/>
      <c r="H329" s="82"/>
      <c r="I329" s="61"/>
      <c r="J329" s="60">
        <f t="shared" ref="J329:J332" si="508">H329+E329+C329</f>
        <v>0</v>
      </c>
      <c r="K329" s="61">
        <f>I329+F329+D329</f>
        <v>0</v>
      </c>
      <c r="L329" s="60"/>
      <c r="M329" s="61"/>
      <c r="N329" s="61"/>
      <c r="O329" s="61"/>
      <c r="P329" s="60"/>
      <c r="Q329" s="61"/>
      <c r="R329" s="60"/>
      <c r="S329" s="61"/>
      <c r="T329" s="125"/>
      <c r="U329" s="60"/>
      <c r="V329" s="61"/>
      <c r="W329" s="60"/>
      <c r="X329" s="61">
        <f>V329+S329</f>
        <v>0</v>
      </c>
      <c r="Y329" s="60"/>
      <c r="Z329" s="61"/>
      <c r="AA329" s="125"/>
      <c r="AB329" s="60"/>
      <c r="AC329" s="61"/>
      <c r="AD329" s="60"/>
      <c r="AE329" s="61">
        <f>AC329+Z329</f>
        <v>0</v>
      </c>
      <c r="AF329" s="82"/>
    </row>
    <row r="330" spans="1:33" s="1" customFormat="1">
      <c r="A330" s="5"/>
      <c r="B330" s="2" t="s">
        <v>136</v>
      </c>
      <c r="C330" s="82"/>
      <c r="D330" s="61"/>
      <c r="E330" s="82"/>
      <c r="F330" s="61"/>
      <c r="G330" s="101"/>
      <c r="H330" s="82">
        <v>1</v>
      </c>
      <c r="I330" s="61">
        <v>103.3</v>
      </c>
      <c r="J330" s="60">
        <f t="shared" si="508"/>
        <v>1</v>
      </c>
      <c r="K330" s="61">
        <f>I330+F330+D330</f>
        <v>103.3</v>
      </c>
      <c r="L330" s="60"/>
      <c r="M330" s="61">
        <v>103.3</v>
      </c>
      <c r="N330" s="61">
        <f t="shared" ref="N330:O333" si="509">L330/J330%</f>
        <v>0</v>
      </c>
      <c r="O330" s="61">
        <f t="shared" si="509"/>
        <v>100</v>
      </c>
      <c r="P330" s="60">
        <f>J330-L330</f>
        <v>1</v>
      </c>
      <c r="Q330" s="61">
        <f>K330-M330</f>
        <v>0</v>
      </c>
      <c r="R330" s="60"/>
      <c r="S330" s="61"/>
      <c r="T330" s="125"/>
      <c r="U330" s="60">
        <v>1</v>
      </c>
      <c r="V330" s="61">
        <v>236.8352307692312</v>
      </c>
      <c r="W330" s="60">
        <f>U330+R330</f>
        <v>1</v>
      </c>
      <c r="X330" s="61">
        <f>V330+S330</f>
        <v>236.8352307692312</v>
      </c>
      <c r="Y330" s="60"/>
      <c r="Z330" s="61"/>
      <c r="AA330" s="125"/>
      <c r="AB330" s="60">
        <v>1</v>
      </c>
      <c r="AC330" s="61">
        <v>221.49613599999998</v>
      </c>
      <c r="AD330" s="60">
        <f>AB330+Y330</f>
        <v>1</v>
      </c>
      <c r="AE330" s="61">
        <f>AC330+Z330</f>
        <v>221.49613599999998</v>
      </c>
      <c r="AF330" s="82"/>
    </row>
    <row r="331" spans="1:33" s="1" customFormat="1" ht="22.15" customHeight="1">
      <c r="A331" s="5"/>
      <c r="B331" s="3" t="s">
        <v>137</v>
      </c>
      <c r="C331" s="82"/>
      <c r="D331" s="61"/>
      <c r="E331" s="82"/>
      <c r="F331" s="61"/>
      <c r="G331" s="101"/>
      <c r="H331" s="82"/>
      <c r="I331" s="61"/>
      <c r="J331" s="60">
        <f t="shared" si="508"/>
        <v>0</v>
      </c>
      <c r="K331" s="61">
        <f>I331+F331+D331</f>
        <v>0</v>
      </c>
      <c r="L331" s="60"/>
      <c r="M331" s="61"/>
      <c r="N331" s="61"/>
      <c r="O331" s="61"/>
      <c r="P331" s="60"/>
      <c r="Q331" s="61"/>
      <c r="R331" s="60"/>
      <c r="S331" s="61"/>
      <c r="T331" s="125"/>
      <c r="U331" s="60"/>
      <c r="V331" s="61"/>
      <c r="W331" s="60"/>
      <c r="X331" s="61">
        <f>V331+S331</f>
        <v>0</v>
      </c>
      <c r="Y331" s="60"/>
      <c r="Z331" s="61"/>
      <c r="AA331" s="125"/>
      <c r="AB331" s="60"/>
      <c r="AC331" s="61"/>
      <c r="AD331" s="60"/>
      <c r="AE331" s="61">
        <f>AC331+Z331</f>
        <v>0</v>
      </c>
      <c r="AF331" s="82"/>
    </row>
    <row r="332" spans="1:33" s="1" customFormat="1">
      <c r="A332" s="5"/>
      <c r="B332" s="2" t="s">
        <v>138</v>
      </c>
      <c r="C332" s="82"/>
      <c r="D332" s="61"/>
      <c r="E332" s="82"/>
      <c r="F332" s="61"/>
      <c r="G332" s="101"/>
      <c r="H332" s="82"/>
      <c r="I332" s="61"/>
      <c r="J332" s="60">
        <f t="shared" si="508"/>
        <v>0</v>
      </c>
      <c r="K332" s="61">
        <f>I332+F332+D332</f>
        <v>0</v>
      </c>
      <c r="L332" s="60"/>
      <c r="M332" s="61"/>
      <c r="N332" s="61"/>
      <c r="O332" s="61"/>
      <c r="P332" s="60"/>
      <c r="Q332" s="61"/>
      <c r="R332" s="60"/>
      <c r="S332" s="61"/>
      <c r="T332" s="125"/>
      <c r="U332" s="60"/>
      <c r="V332" s="61"/>
      <c r="W332" s="60"/>
      <c r="X332" s="61">
        <f>V332+S332</f>
        <v>0</v>
      </c>
      <c r="Y332" s="60"/>
      <c r="Z332" s="61"/>
      <c r="AA332" s="125"/>
      <c r="AB332" s="60"/>
      <c r="AC332" s="61"/>
      <c r="AD332" s="60"/>
      <c r="AE332" s="61">
        <f>AC332+Z332</f>
        <v>0</v>
      </c>
      <c r="AF332" s="82"/>
    </row>
    <row r="333" spans="1:33" s="144" customFormat="1">
      <c r="A333" s="261"/>
      <c r="B333" s="209" t="s">
        <v>35</v>
      </c>
      <c r="C333" s="210">
        <f t="shared" ref="C333" si="510">SUM(C330:C332)</f>
        <v>0</v>
      </c>
      <c r="D333" s="211">
        <f>SUM(D330:D332)</f>
        <v>0</v>
      </c>
      <c r="E333" s="210">
        <f t="shared" ref="E333" si="511">SUM(E330:E332)</f>
        <v>0</v>
      </c>
      <c r="F333" s="211">
        <f>SUM(F330:F332)</f>
        <v>0</v>
      </c>
      <c r="G333" s="212"/>
      <c r="H333" s="210">
        <f t="shared" ref="H333:L333" si="512">SUM(H330:H332)</f>
        <v>1</v>
      </c>
      <c r="I333" s="211">
        <f>SUM(I330:I332)</f>
        <v>103.3</v>
      </c>
      <c r="J333" s="210">
        <f t="shared" si="512"/>
        <v>1</v>
      </c>
      <c r="K333" s="211">
        <f>SUM(K330:K332)</f>
        <v>103.3</v>
      </c>
      <c r="L333" s="210">
        <f t="shared" si="512"/>
        <v>0</v>
      </c>
      <c r="M333" s="211">
        <f>SUM(M330:M332)</f>
        <v>103.3</v>
      </c>
      <c r="N333" s="216">
        <f t="shared" si="509"/>
        <v>0</v>
      </c>
      <c r="O333" s="216">
        <f>M333/K333%</f>
        <v>100</v>
      </c>
      <c r="P333" s="210">
        <f t="shared" ref="P333" si="513">SUM(P330:P332)</f>
        <v>1</v>
      </c>
      <c r="Q333" s="211">
        <f>SUM(Q330:Q332)</f>
        <v>0</v>
      </c>
      <c r="R333" s="210">
        <f t="shared" ref="R333" si="514">SUM(R330:R332)</f>
        <v>0</v>
      </c>
      <c r="S333" s="211">
        <f>SUM(S330:S332)</f>
        <v>0</v>
      </c>
      <c r="T333" s="214"/>
      <c r="U333" s="210">
        <f t="shared" ref="U333" si="515">SUM(U330:U332)</f>
        <v>1</v>
      </c>
      <c r="V333" s="211">
        <f>SUM(V330:V332)</f>
        <v>236.8352307692312</v>
      </c>
      <c r="W333" s="210">
        <f t="shared" ref="W333" si="516">SUM(W330:W332)</f>
        <v>1</v>
      </c>
      <c r="X333" s="211">
        <f>SUM(X330:X332)</f>
        <v>236.8352307692312</v>
      </c>
      <c r="Y333" s="210">
        <f t="shared" ref="Y333" si="517">SUM(Y330:Y332)</f>
        <v>0</v>
      </c>
      <c r="Z333" s="211">
        <f>SUM(Z330:Z332)</f>
        <v>0</v>
      </c>
      <c r="AA333" s="214"/>
      <c r="AB333" s="210">
        <f t="shared" ref="AB333" si="518">SUM(AB330:AB332)</f>
        <v>1</v>
      </c>
      <c r="AC333" s="211">
        <f>SUM(AC330:AC332)</f>
        <v>221.49613599999998</v>
      </c>
      <c r="AD333" s="210">
        <f t="shared" ref="AD333" si="519">SUM(AD330:AD332)</f>
        <v>1</v>
      </c>
      <c r="AE333" s="211">
        <f>SUM(AE330:AE332)</f>
        <v>221.49613599999998</v>
      </c>
      <c r="AF333" s="216">
        <f>AE333/AE382*100</f>
        <v>2.2128884585942172</v>
      </c>
    </row>
    <row r="334" spans="1:33" s="4" customFormat="1" ht="47.25">
      <c r="A334" s="331">
        <v>24.02</v>
      </c>
      <c r="B334" s="9" t="s">
        <v>253</v>
      </c>
      <c r="C334" s="12"/>
      <c r="D334" s="63"/>
      <c r="E334" s="12"/>
      <c r="F334" s="63"/>
      <c r="G334" s="102"/>
      <c r="H334" s="12"/>
      <c r="I334" s="63"/>
      <c r="J334" s="62">
        <f t="shared" ref="J334:J338" si="520">H334+E334+C334</f>
        <v>0</v>
      </c>
      <c r="K334" s="63"/>
      <c r="L334" s="62"/>
      <c r="M334" s="63"/>
      <c r="N334" s="61"/>
      <c r="O334" s="61"/>
      <c r="P334" s="60"/>
      <c r="Q334" s="61"/>
      <c r="R334" s="62"/>
      <c r="S334" s="63"/>
      <c r="T334" s="126"/>
      <c r="U334" s="62"/>
      <c r="V334" s="63"/>
      <c r="W334" s="62"/>
      <c r="X334" s="63"/>
      <c r="Y334" s="62"/>
      <c r="Z334" s="63"/>
      <c r="AA334" s="126"/>
      <c r="AB334" s="62"/>
      <c r="AC334" s="63"/>
      <c r="AD334" s="62"/>
      <c r="AE334" s="63"/>
      <c r="AF334" s="12"/>
    </row>
    <row r="335" spans="1:33" s="1" customFormat="1">
      <c r="A335" s="5"/>
      <c r="B335" s="2" t="s">
        <v>236</v>
      </c>
      <c r="C335" s="82"/>
      <c r="D335" s="61"/>
      <c r="E335" s="82"/>
      <c r="F335" s="61"/>
      <c r="G335" s="116">
        <v>1.2880000000000001E-3</v>
      </c>
      <c r="H335" s="82">
        <v>11045</v>
      </c>
      <c r="I335" s="61">
        <f>+G335*H335</f>
        <v>14.225960000000001</v>
      </c>
      <c r="J335" s="60">
        <f t="shared" si="520"/>
        <v>11045</v>
      </c>
      <c r="K335" s="61">
        <f>I335+F335+D335</f>
        <v>14.225960000000001</v>
      </c>
      <c r="L335" s="60"/>
      <c r="M335" s="61">
        <v>14.23</v>
      </c>
      <c r="N335" s="61">
        <f t="shared" ref="N335:O340" si="521">L335/J335%</f>
        <v>0</v>
      </c>
      <c r="O335" s="61">
        <f t="shared" si="521"/>
        <v>100.02839878644393</v>
      </c>
      <c r="P335" s="60">
        <f t="shared" ref="P335:Q338" si="522">J335-L335</f>
        <v>11045</v>
      </c>
      <c r="Q335" s="61">
        <f t="shared" si="522"/>
        <v>-4.0399999999998215E-3</v>
      </c>
      <c r="R335" s="60"/>
      <c r="S335" s="61"/>
      <c r="T335" s="125">
        <v>1.1999999999999999E-3</v>
      </c>
      <c r="U335" s="60">
        <v>9958</v>
      </c>
      <c r="V335" s="61">
        <v>44.953800000000001</v>
      </c>
      <c r="W335" s="60">
        <f t="shared" ref="W335:W338" si="523">U335+R335</f>
        <v>9958</v>
      </c>
      <c r="X335" s="61">
        <f>V335+S335</f>
        <v>44.953800000000001</v>
      </c>
      <c r="Y335" s="60"/>
      <c r="Z335" s="61"/>
      <c r="AA335" s="125">
        <v>1.1999999999999999E-3</v>
      </c>
      <c r="AB335" s="60">
        <v>9958</v>
      </c>
      <c r="AC335" s="61">
        <v>44.953800000000001</v>
      </c>
      <c r="AD335" s="60">
        <f t="shared" ref="AD335:AD338" si="524">AB335+Y335</f>
        <v>9958</v>
      </c>
      <c r="AE335" s="61">
        <f>AC335+Z335</f>
        <v>44.953800000000001</v>
      </c>
      <c r="AF335" s="82"/>
      <c r="AG335" s="817">
        <f>X335-AE335</f>
        <v>0</v>
      </c>
    </row>
    <row r="336" spans="1:33" s="1" customFormat="1">
      <c r="A336" s="5"/>
      <c r="B336" s="2" t="s">
        <v>237</v>
      </c>
      <c r="C336" s="82"/>
      <c r="D336" s="61"/>
      <c r="E336" s="82"/>
      <c r="F336" s="61"/>
      <c r="G336" s="116">
        <v>1.325E-3</v>
      </c>
      <c r="H336" s="82">
        <v>18667</v>
      </c>
      <c r="I336" s="61">
        <f t="shared" ref="I336:I337" si="525">+G336*H336</f>
        <v>24.733775000000001</v>
      </c>
      <c r="J336" s="60">
        <f t="shared" si="520"/>
        <v>18667</v>
      </c>
      <c r="K336" s="61">
        <f>I336+F336+D336</f>
        <v>24.733775000000001</v>
      </c>
      <c r="L336" s="60"/>
      <c r="M336" s="61">
        <v>24.73</v>
      </c>
      <c r="N336" s="61">
        <f t="shared" si="521"/>
        <v>0</v>
      </c>
      <c r="O336" s="61">
        <f t="shared" si="521"/>
        <v>99.984737469310687</v>
      </c>
      <c r="P336" s="60">
        <f t="shared" si="522"/>
        <v>18667</v>
      </c>
      <c r="Q336" s="61">
        <f t="shared" si="522"/>
        <v>3.775000000000972E-3</v>
      </c>
      <c r="R336" s="60"/>
      <c r="S336" s="61"/>
      <c r="T336" s="125">
        <v>1.1999999999999999E-3</v>
      </c>
      <c r="U336" s="60">
        <v>17093</v>
      </c>
      <c r="V336" s="61">
        <v>50.192300000000003</v>
      </c>
      <c r="W336" s="60">
        <f t="shared" si="523"/>
        <v>17093</v>
      </c>
      <c r="X336" s="61">
        <f>V336+S336</f>
        <v>50.192300000000003</v>
      </c>
      <c r="Y336" s="60"/>
      <c r="Z336" s="61"/>
      <c r="AA336" s="125">
        <v>1.1999999999999999E-3</v>
      </c>
      <c r="AB336" s="60">
        <v>17093</v>
      </c>
      <c r="AC336" s="61">
        <v>50.192300000000003</v>
      </c>
      <c r="AD336" s="60">
        <f t="shared" si="524"/>
        <v>17093</v>
      </c>
      <c r="AE336" s="61">
        <f>AC336+Z336</f>
        <v>50.192300000000003</v>
      </c>
      <c r="AF336" s="82"/>
      <c r="AG336" s="817">
        <f t="shared" ref="AG336:AG337" si="526">X336-AE336</f>
        <v>0</v>
      </c>
    </row>
    <row r="337" spans="1:33" s="1" customFormat="1">
      <c r="A337" s="5"/>
      <c r="B337" s="2" t="s">
        <v>241</v>
      </c>
      <c r="C337" s="82"/>
      <c r="D337" s="61"/>
      <c r="E337" s="82"/>
      <c r="F337" s="61"/>
      <c r="G337" s="116">
        <v>1.5870000000000001E-3</v>
      </c>
      <c r="H337" s="82">
        <v>27620</v>
      </c>
      <c r="I337" s="61">
        <f t="shared" si="525"/>
        <v>43.832940000000001</v>
      </c>
      <c r="J337" s="60">
        <f t="shared" si="520"/>
        <v>27620</v>
      </c>
      <c r="K337" s="61">
        <f>I337+F337+D337</f>
        <v>43.832940000000001</v>
      </c>
      <c r="L337" s="60"/>
      <c r="M337" s="61">
        <v>43.83</v>
      </c>
      <c r="N337" s="61">
        <f t="shared" si="521"/>
        <v>0</v>
      </c>
      <c r="O337" s="61">
        <f t="shared" si="521"/>
        <v>99.993292715478361</v>
      </c>
      <c r="P337" s="60">
        <f t="shared" si="522"/>
        <v>27620</v>
      </c>
      <c r="Q337" s="61">
        <f t="shared" si="522"/>
        <v>2.9400000000023851E-3</v>
      </c>
      <c r="R337" s="60"/>
      <c r="S337" s="61"/>
      <c r="T337" s="125"/>
      <c r="U337" s="60">
        <v>25866</v>
      </c>
      <c r="V337" s="61">
        <v>104.5526</v>
      </c>
      <c r="W337" s="60">
        <f t="shared" si="523"/>
        <v>25866</v>
      </c>
      <c r="X337" s="61">
        <f>V337+S337</f>
        <v>104.5526</v>
      </c>
      <c r="Y337" s="60"/>
      <c r="Z337" s="61"/>
      <c r="AA337" s="125"/>
      <c r="AB337" s="60">
        <v>25866</v>
      </c>
      <c r="AC337" s="61">
        <v>104.5526</v>
      </c>
      <c r="AD337" s="60">
        <f t="shared" si="524"/>
        <v>25866</v>
      </c>
      <c r="AE337" s="61">
        <f>AC337+Z337</f>
        <v>104.5526</v>
      </c>
      <c r="AF337" s="61">
        <f>(AE335+AE336+AE337)/AE382*100</f>
        <v>1.995118092833317</v>
      </c>
      <c r="AG337" s="817">
        <f t="shared" si="526"/>
        <v>0</v>
      </c>
    </row>
    <row r="338" spans="1:33" s="1" customFormat="1" ht="31.5">
      <c r="A338" s="5">
        <v>24.03</v>
      </c>
      <c r="B338" s="2" t="s">
        <v>139</v>
      </c>
      <c r="C338" s="82"/>
      <c r="D338" s="61"/>
      <c r="E338" s="82"/>
      <c r="F338" s="61"/>
      <c r="G338" s="101"/>
      <c r="H338" s="82">
        <v>1</v>
      </c>
      <c r="I338" s="61">
        <v>20.190000000000001</v>
      </c>
      <c r="J338" s="60">
        <f t="shared" si="520"/>
        <v>1</v>
      </c>
      <c r="K338" s="61">
        <f>I338+F338+D338</f>
        <v>20.190000000000001</v>
      </c>
      <c r="L338" s="60"/>
      <c r="M338" s="61">
        <v>13.81</v>
      </c>
      <c r="N338" s="61">
        <f t="shared" si="521"/>
        <v>0</v>
      </c>
      <c r="O338" s="61">
        <f t="shared" si="521"/>
        <v>68.400198117880137</v>
      </c>
      <c r="P338" s="60">
        <f t="shared" si="522"/>
        <v>1</v>
      </c>
      <c r="Q338" s="61">
        <f t="shared" si="522"/>
        <v>6.3800000000000008</v>
      </c>
      <c r="R338" s="60"/>
      <c r="S338" s="61"/>
      <c r="T338" s="125"/>
      <c r="U338" s="60">
        <v>1</v>
      </c>
      <c r="V338" s="61">
        <v>49.949565225000008</v>
      </c>
      <c r="W338" s="60">
        <f t="shared" si="523"/>
        <v>1</v>
      </c>
      <c r="X338" s="61">
        <f>V338+S338</f>
        <v>49.949565225000008</v>
      </c>
      <c r="Y338" s="60"/>
      <c r="Z338" s="61"/>
      <c r="AA338" s="125"/>
      <c r="AB338" s="60">
        <v>1</v>
      </c>
      <c r="AC338" s="61">
        <v>49.949565225000008</v>
      </c>
      <c r="AD338" s="60">
        <f t="shared" si="524"/>
        <v>1</v>
      </c>
      <c r="AE338" s="61">
        <f>AC338+Z338</f>
        <v>49.949565225000008</v>
      </c>
      <c r="AF338" s="61">
        <f>AE338/AE382*100</f>
        <v>0.49902819251980807</v>
      </c>
    </row>
    <row r="339" spans="1:33" s="144" customFormat="1">
      <c r="A339" s="261"/>
      <c r="B339" s="209" t="s">
        <v>35</v>
      </c>
      <c r="C339" s="210">
        <f t="shared" ref="C339" si="527">SUM(C335:C338)</f>
        <v>0</v>
      </c>
      <c r="D339" s="211">
        <f>SUM(D335:D338)</f>
        <v>0</v>
      </c>
      <c r="E339" s="210">
        <f t="shared" ref="E339" si="528">SUM(E335:E338)</f>
        <v>0</v>
      </c>
      <c r="F339" s="211">
        <f>SUM(F335:F338)</f>
        <v>0</v>
      </c>
      <c r="G339" s="212"/>
      <c r="H339" s="210">
        <f t="shared" ref="H339" si="529">SUM(H335:H338)</f>
        <v>57333</v>
      </c>
      <c r="I339" s="211">
        <f>SUM(I335:I338)</f>
        <v>102.982675</v>
      </c>
      <c r="J339" s="210">
        <f t="shared" ref="J339" si="530">SUM(J335:J338)</f>
        <v>57333</v>
      </c>
      <c r="K339" s="211">
        <f>SUM(K335:K338)</f>
        <v>102.982675</v>
      </c>
      <c r="L339" s="210">
        <f t="shared" ref="L339" si="531">SUM(L335:L338)</f>
        <v>0</v>
      </c>
      <c r="M339" s="211">
        <f>SUM(M335:M338)</f>
        <v>96.6</v>
      </c>
      <c r="N339" s="216">
        <f t="shared" si="521"/>
        <v>0</v>
      </c>
      <c r="O339" s="216">
        <f t="shared" si="521"/>
        <v>93.802185658898438</v>
      </c>
      <c r="P339" s="210">
        <f t="shared" ref="P339" si="532">SUM(P335:P338)</f>
        <v>57333</v>
      </c>
      <c r="Q339" s="211">
        <f>SUM(Q335:Q338)</f>
        <v>6.3826750000000043</v>
      </c>
      <c r="R339" s="210">
        <f t="shared" ref="R339" si="533">SUM(R335:R338)</f>
        <v>0</v>
      </c>
      <c r="S339" s="211">
        <f>SUM(S335:S338)</f>
        <v>0</v>
      </c>
      <c r="T339" s="214"/>
      <c r="U339" s="210">
        <f t="shared" ref="U339" si="534">SUM(U335:U338)</f>
        <v>52918</v>
      </c>
      <c r="V339" s="211">
        <f>SUM(V335:V338)</f>
        <v>249.64826522500002</v>
      </c>
      <c r="W339" s="210">
        <f t="shared" ref="W339" si="535">SUM(W335:W338)</f>
        <v>52918</v>
      </c>
      <c r="X339" s="211">
        <f>SUM(X335:X338)</f>
        <v>249.64826522500002</v>
      </c>
      <c r="Y339" s="210">
        <f t="shared" ref="Y339" si="536">SUM(Y335:Y338)</f>
        <v>0</v>
      </c>
      <c r="Z339" s="211">
        <f>SUM(Z335:Z338)</f>
        <v>0</v>
      </c>
      <c r="AA339" s="214"/>
      <c r="AB339" s="210">
        <f t="shared" ref="AB339" si="537">SUM(AB335:AB338)</f>
        <v>52918</v>
      </c>
      <c r="AC339" s="211">
        <f>SUM(AC335:AC338)</f>
        <v>249.64826522500002</v>
      </c>
      <c r="AD339" s="210">
        <f t="shared" ref="AD339" si="538">SUM(AD335:AD338)</f>
        <v>52918</v>
      </c>
      <c r="AE339" s="211">
        <f>SUM(AE335:AE338)</f>
        <v>249.64826522500002</v>
      </c>
      <c r="AF339" s="216">
        <f>AF333+AF337+AF338</f>
        <v>4.7070347439473421</v>
      </c>
    </row>
    <row r="340" spans="1:33" s="144" customFormat="1">
      <c r="A340" s="261"/>
      <c r="B340" s="209" t="s">
        <v>140</v>
      </c>
      <c r="C340" s="210">
        <f>C339+C333+C326+C276+C272+C265+C261+C258+C254+C250+C243+C239+C234+C225+C211+C188+C144+C140+C134+C121+C83+C81+C77+C45</f>
        <v>3684</v>
      </c>
      <c r="D340" s="211">
        <f t="shared" ref="D340:F340" si="539">D339+D333+D326+D276+D272+D265+D261+D258+D254+D250+D243+D239+D234+D225+D211+D188+D144+D140+D134+D121+D83+D81+D77+D45</f>
        <v>131.66</v>
      </c>
      <c r="E340" s="210">
        <f t="shared" si="539"/>
        <v>0</v>
      </c>
      <c r="F340" s="211">
        <f t="shared" si="539"/>
        <v>0</v>
      </c>
      <c r="G340" s="212"/>
      <c r="H340" s="210">
        <f t="shared" ref="H340:L340" si="540">H339+H333+H326+H276+H272+H265+H261+H258+H254+H250+H243+H239+H234+H225+H211+H188+H144+H140+H134+H121+H83+H81+H77+H45</f>
        <v>178424</v>
      </c>
      <c r="I340" s="211">
        <f t="shared" si="540"/>
        <v>6422.3793288461538</v>
      </c>
      <c r="J340" s="210">
        <f t="shared" si="540"/>
        <v>182108</v>
      </c>
      <c r="K340" s="211">
        <f t="shared" si="540"/>
        <v>6554.0393288461546</v>
      </c>
      <c r="L340" s="210">
        <f t="shared" si="540"/>
        <v>2069</v>
      </c>
      <c r="M340" s="211">
        <f>M339+M333+M326+M276+M272+M265+M261+M258+M254+M250+M243+M239+M234+M225+M211+M188+M144+M140+M134+M121+M83+M81+M77+M45</f>
        <v>3639.89</v>
      </c>
      <c r="N340" s="216">
        <f t="shared" si="521"/>
        <v>1.1361389944428582</v>
      </c>
      <c r="O340" s="216">
        <f t="shared" si="521"/>
        <v>55.536590755258807</v>
      </c>
      <c r="P340" s="210">
        <f>P339+P333+P326+P276+P272+P265+P261+P258+P254+P250+P243+P239+P234+P225+P211+P188+P144+P140+P134+P121+P83+P81+P77+P45</f>
        <v>179855</v>
      </c>
      <c r="Q340" s="211">
        <f>Q339+Q333+Q326+Q276+Q272+Q265+Q261+Q258+Q254+Q250+Q243+Q239+Q234+Q225+Q211+Q188+Q144+Q140+Q134+Q121+Q83+Q81+Q77+Q45</f>
        <v>2914.1493288461534</v>
      </c>
      <c r="R340" s="210">
        <f>R339+R333+R326+R276+R272+R265+R261+R258+R254+R250+R243+R239+R234+R225+R211+R188+R144+R140+R134+R121+R83+R81+R77+R45</f>
        <v>38</v>
      </c>
      <c r="S340" s="211">
        <f>S339+S333+S326+S276+S272+S265+S261+S258+S254+S250+S243+S239+S234+S225+S211+S188+S144+S140+S134+S121+S83+S81+S77+S45</f>
        <v>377.43</v>
      </c>
      <c r="T340" s="214"/>
      <c r="U340" s="210">
        <f t="shared" ref="U340:Z340" si="541">U339+U333+U326+U276+U272+U265+U261+U258+U254+U250+U243+U239+U234+U225+U211+U188+U144+U140+U134+U121+U83+U81+U77+U45</f>
        <v>168616</v>
      </c>
      <c r="V340" s="211">
        <f t="shared" si="541"/>
        <v>11211.436885994231</v>
      </c>
      <c r="W340" s="210">
        <f t="shared" si="541"/>
        <v>168654</v>
      </c>
      <c r="X340" s="211">
        <f t="shared" si="541"/>
        <v>11588.866885994232</v>
      </c>
      <c r="Y340" s="210">
        <f t="shared" si="541"/>
        <v>38</v>
      </c>
      <c r="Z340" s="211">
        <f t="shared" si="541"/>
        <v>377.43</v>
      </c>
      <c r="AA340" s="214"/>
      <c r="AB340" s="210">
        <f>AB339+AB333+AB326+AB276+AB272+AB265+AB261+AB258+AB254+AB250+AB243+AB239+AB234+AB225+AB211+AB188+AB144+AB140+AB134+AB121+AB83+AB81+AB77+AB45</f>
        <v>166075</v>
      </c>
      <c r="AC340" s="211">
        <f>AC339+AC333+AC326+AC276+AC272+AC265+AC261+AC258+AC254+AC250+AC243+AC239+AC234+AC225+AC211+AC188+AC144+AC140+AC134+AC121+AC83+AC81+AC77+AC45</f>
        <v>9588.7674012250009</v>
      </c>
      <c r="AD340" s="210">
        <f>AD339+AD333+AD326+AD276+AD272+AD265+AD261+AD258+AD254+AD250+AD243+AD239+AD234+AD225+AD211+AD188+AD144+AD140+AD134+AD121+AD83+AD81+AD77+AD45</f>
        <v>166113</v>
      </c>
      <c r="AE340" s="211">
        <f>AE339+AE333+AE326+AE276+AE272+AE265+AE261+AE258+AE254+AE250+AE243+AE239+AE234+AE225+AE211+AE188+AE144+AE140+AE134+AE121+AE83+AE81+AE77+AE45</f>
        <v>9966.1974012250012</v>
      </c>
      <c r="AF340" s="215"/>
    </row>
    <row r="341" spans="1:33" s="4" customFormat="1">
      <c r="A341" s="331">
        <v>25</v>
      </c>
      <c r="B341" s="9" t="s">
        <v>141</v>
      </c>
      <c r="C341" s="12"/>
      <c r="D341" s="63"/>
      <c r="E341" s="12"/>
      <c r="F341" s="63"/>
      <c r="G341" s="102"/>
      <c r="H341" s="12"/>
      <c r="I341" s="63"/>
      <c r="J341" s="62"/>
      <c r="K341" s="63"/>
      <c r="L341" s="62"/>
      <c r="M341" s="63"/>
      <c r="N341" s="63"/>
      <c r="O341" s="63"/>
      <c r="P341" s="62"/>
      <c r="Q341" s="63"/>
      <c r="R341" s="62"/>
      <c r="S341" s="63"/>
      <c r="T341" s="126"/>
      <c r="U341" s="62"/>
      <c r="V341" s="63"/>
      <c r="W341" s="62"/>
      <c r="X341" s="63"/>
      <c r="Y341" s="62"/>
      <c r="Z341" s="63"/>
      <c r="AA341" s="126"/>
      <c r="AB341" s="62"/>
      <c r="AC341" s="63"/>
      <c r="AD341" s="62"/>
      <c r="AE341" s="63"/>
      <c r="AF341" s="12"/>
    </row>
    <row r="342" spans="1:33" s="1" customFormat="1">
      <c r="A342" s="199">
        <v>25.01</v>
      </c>
      <c r="B342" s="2" t="s">
        <v>142</v>
      </c>
      <c r="C342" s="82"/>
      <c r="D342" s="61"/>
      <c r="E342" s="82"/>
      <c r="F342" s="61"/>
      <c r="G342" s="101"/>
      <c r="H342" s="82"/>
      <c r="I342" s="61"/>
      <c r="J342" s="60">
        <f t="shared" ref="J342:J343" si="542">H342+E342+C342</f>
        <v>0</v>
      </c>
      <c r="K342" s="61">
        <f>I342+F342+D342</f>
        <v>0</v>
      </c>
      <c r="L342" s="60"/>
      <c r="M342" s="61"/>
      <c r="N342" s="61" t="e">
        <f t="shared" ref="N342:O345" si="543">L342/J342%</f>
        <v>#DIV/0!</v>
      </c>
      <c r="O342" s="61" t="e">
        <f t="shared" si="543"/>
        <v>#DIV/0!</v>
      </c>
      <c r="P342" s="60">
        <f>J342-L342</f>
        <v>0</v>
      </c>
      <c r="Q342" s="61">
        <f>K342-M342</f>
        <v>0</v>
      </c>
      <c r="R342" s="60"/>
      <c r="S342" s="61"/>
      <c r="T342" s="125"/>
      <c r="U342" s="60"/>
      <c r="V342" s="61">
        <f>U342*T342</f>
        <v>0</v>
      </c>
      <c r="W342" s="60">
        <f>U342+R342</f>
        <v>0</v>
      </c>
      <c r="X342" s="61">
        <f>V342+S342</f>
        <v>0</v>
      </c>
      <c r="Y342" s="60"/>
      <c r="Z342" s="61"/>
      <c r="AA342" s="125"/>
      <c r="AB342" s="60"/>
      <c r="AC342" s="61">
        <f>AB342*AA342</f>
        <v>0</v>
      </c>
      <c r="AD342" s="60">
        <f>AB342+Y342</f>
        <v>0</v>
      </c>
      <c r="AE342" s="61">
        <f>AC342+Z342</f>
        <v>0</v>
      </c>
      <c r="AF342" s="82"/>
    </row>
    <row r="343" spans="1:33" s="1" customFormat="1">
      <c r="A343" s="199">
        <v>25.02</v>
      </c>
      <c r="B343" s="2" t="s">
        <v>143</v>
      </c>
      <c r="C343" s="82"/>
      <c r="D343" s="61"/>
      <c r="E343" s="82"/>
      <c r="F343" s="61"/>
      <c r="G343" s="101">
        <v>6.0000000000000001E-3</v>
      </c>
      <c r="H343" s="82"/>
      <c r="I343" s="61">
        <f t="shared" ref="I343" si="544">H343*G343</f>
        <v>0</v>
      </c>
      <c r="J343" s="60">
        <f t="shared" si="542"/>
        <v>0</v>
      </c>
      <c r="K343" s="61">
        <f>I343+F343+D343</f>
        <v>0</v>
      </c>
      <c r="L343" s="60"/>
      <c r="M343" s="61"/>
      <c r="N343" s="61" t="e">
        <f t="shared" si="543"/>
        <v>#DIV/0!</v>
      </c>
      <c r="O343" s="61" t="e">
        <f t="shared" si="543"/>
        <v>#DIV/0!</v>
      </c>
      <c r="P343" s="60">
        <f>J343-L343</f>
        <v>0</v>
      </c>
      <c r="Q343" s="61">
        <f>K343-M343</f>
        <v>0</v>
      </c>
      <c r="R343" s="60"/>
      <c r="S343" s="61"/>
      <c r="T343" s="125"/>
      <c r="U343" s="60"/>
      <c r="V343" s="61">
        <f>U343*T343</f>
        <v>0</v>
      </c>
      <c r="W343" s="60">
        <f>U343+R343</f>
        <v>0</v>
      </c>
      <c r="X343" s="61">
        <f>V343+S343</f>
        <v>0</v>
      </c>
      <c r="Y343" s="60"/>
      <c r="Z343" s="61"/>
      <c r="AA343" s="125"/>
      <c r="AB343" s="60"/>
      <c r="AC343" s="61">
        <f>AB343*AA343</f>
        <v>0</v>
      </c>
      <c r="AD343" s="60">
        <f>AB343+Y343</f>
        <v>0</v>
      </c>
      <c r="AE343" s="61">
        <f>AC343+Z343</f>
        <v>0</v>
      </c>
      <c r="AF343" s="82"/>
    </row>
    <row r="344" spans="1:33" s="144" customFormat="1">
      <c r="A344" s="261"/>
      <c r="B344" s="209" t="s">
        <v>35</v>
      </c>
      <c r="C344" s="210">
        <f t="shared" ref="C344" si="545">SUM(C342:C343)</f>
        <v>0</v>
      </c>
      <c r="D344" s="211">
        <f>SUM(D342:D343)</f>
        <v>0</v>
      </c>
      <c r="E344" s="210">
        <f t="shared" ref="E344" si="546">SUM(E342:E343)</f>
        <v>0</v>
      </c>
      <c r="F344" s="211">
        <f>SUM(F342:F343)</f>
        <v>0</v>
      </c>
      <c r="G344" s="212"/>
      <c r="H344" s="210">
        <f t="shared" ref="H344" si="547">SUM(H342:H343)</f>
        <v>0</v>
      </c>
      <c r="I344" s="211">
        <f>SUM(I342:I343)</f>
        <v>0</v>
      </c>
      <c r="J344" s="210">
        <f t="shared" ref="J344" si="548">SUM(J342:J343)</f>
        <v>0</v>
      </c>
      <c r="K344" s="211">
        <f>SUM(K342:K343)</f>
        <v>0</v>
      </c>
      <c r="L344" s="210">
        <f t="shared" ref="L344" si="549">SUM(L342:L343)</f>
        <v>0</v>
      </c>
      <c r="M344" s="211">
        <f>SUM(M342:M343)</f>
        <v>0</v>
      </c>
      <c r="N344" s="213" t="e">
        <f t="shared" si="543"/>
        <v>#DIV/0!</v>
      </c>
      <c r="O344" s="213" t="e">
        <f t="shared" si="543"/>
        <v>#DIV/0!</v>
      </c>
      <c r="P344" s="210">
        <f t="shared" ref="P344" si="550">SUM(P342:P343)</f>
        <v>0</v>
      </c>
      <c r="Q344" s="211">
        <f>SUM(Q342:Q343)</f>
        <v>0</v>
      </c>
      <c r="R344" s="210">
        <f t="shared" ref="R344" si="551">SUM(R342:R343)</f>
        <v>0</v>
      </c>
      <c r="S344" s="211">
        <f>SUM(S342:S343)</f>
        <v>0</v>
      </c>
      <c r="T344" s="214"/>
      <c r="U344" s="210">
        <f t="shared" ref="U344" si="552">SUM(U342:U343)</f>
        <v>0</v>
      </c>
      <c r="V344" s="211">
        <f>SUM(V342:V343)</f>
        <v>0</v>
      </c>
      <c r="W344" s="210">
        <f t="shared" ref="W344" si="553">SUM(W342:W343)</f>
        <v>0</v>
      </c>
      <c r="X344" s="211">
        <f>SUM(X342:X343)</f>
        <v>0</v>
      </c>
      <c r="Y344" s="210">
        <f t="shared" ref="Y344" si="554">SUM(Y342:Y343)</f>
        <v>0</v>
      </c>
      <c r="Z344" s="211">
        <f>SUM(Z342:Z343)</f>
        <v>0</v>
      </c>
      <c r="AA344" s="214"/>
      <c r="AB344" s="210">
        <f t="shared" ref="AB344" si="555">SUM(AB342:AB343)</f>
        <v>0</v>
      </c>
      <c r="AC344" s="211">
        <f>SUM(AC342:AC343)</f>
        <v>0</v>
      </c>
      <c r="AD344" s="210">
        <f t="shared" ref="AD344" si="556">SUM(AD342:AD343)</f>
        <v>0</v>
      </c>
      <c r="AE344" s="211">
        <f>SUM(AE342:AE343)</f>
        <v>0</v>
      </c>
      <c r="AF344" s="215"/>
    </row>
    <row r="345" spans="1:33" s="144" customFormat="1">
      <c r="A345" s="261"/>
      <c r="B345" s="209" t="s">
        <v>144</v>
      </c>
      <c r="C345" s="210">
        <f t="shared" ref="C345" si="557">C344+C340</f>
        <v>3684</v>
      </c>
      <c r="D345" s="211">
        <f>D344+D340</f>
        <v>131.66</v>
      </c>
      <c r="E345" s="210">
        <f t="shared" ref="E345" si="558">E344+E340</f>
        <v>0</v>
      </c>
      <c r="F345" s="211">
        <f>F344+F340</f>
        <v>0</v>
      </c>
      <c r="G345" s="212"/>
      <c r="H345" s="210">
        <f t="shared" ref="H345" si="559">H344+H340</f>
        <v>178424</v>
      </c>
      <c r="I345" s="211">
        <f>I344+I340</f>
        <v>6422.3793288461538</v>
      </c>
      <c r="J345" s="210">
        <f t="shared" ref="J345" si="560">J344+J340</f>
        <v>182108</v>
      </c>
      <c r="K345" s="211">
        <f>K344+K340</f>
        <v>6554.0393288461546</v>
      </c>
      <c r="L345" s="210">
        <f t="shared" ref="L345" si="561">L344+L340</f>
        <v>2069</v>
      </c>
      <c r="M345" s="211">
        <f>M344+M340</f>
        <v>3639.89</v>
      </c>
      <c r="N345" s="213">
        <f t="shared" si="543"/>
        <v>1.1361389944428582</v>
      </c>
      <c r="O345" s="213">
        <f t="shared" si="543"/>
        <v>55.536590755258807</v>
      </c>
      <c r="P345" s="210">
        <f t="shared" ref="P345" si="562">P344+P340</f>
        <v>179855</v>
      </c>
      <c r="Q345" s="211">
        <f>Q344+Q340</f>
        <v>2914.1493288461534</v>
      </c>
      <c r="R345" s="210">
        <f t="shared" ref="R345" si="563">R344+R340</f>
        <v>38</v>
      </c>
      <c r="S345" s="211">
        <f>S344+S340</f>
        <v>377.43</v>
      </c>
      <c r="T345" s="214"/>
      <c r="U345" s="210">
        <f t="shared" ref="U345" si="564">U344+U340</f>
        <v>168616</v>
      </c>
      <c r="V345" s="211">
        <f>V344+V340</f>
        <v>11211.436885994231</v>
      </c>
      <c r="W345" s="210">
        <f t="shared" ref="W345" si="565">W344+W340</f>
        <v>168654</v>
      </c>
      <c r="X345" s="211">
        <f>X344+X340</f>
        <v>11588.866885994232</v>
      </c>
      <c r="Y345" s="210">
        <f t="shared" ref="Y345" si="566">Y344+Y340</f>
        <v>38</v>
      </c>
      <c r="Z345" s="211">
        <f>Z344+Z340</f>
        <v>377.43</v>
      </c>
      <c r="AA345" s="214"/>
      <c r="AB345" s="210">
        <f t="shared" ref="AB345" si="567">AB344+AB340</f>
        <v>166075</v>
      </c>
      <c r="AC345" s="211">
        <f>AC344+AC340</f>
        <v>9588.7674012250009</v>
      </c>
      <c r="AD345" s="210">
        <f t="shared" ref="AD345" si="568">AD344+AD340</f>
        <v>166113</v>
      </c>
      <c r="AE345" s="211">
        <f>AE344+AE340</f>
        <v>9966.1974012250012</v>
      </c>
      <c r="AF345" s="215"/>
    </row>
    <row r="346" spans="1:33" s="4" customFormat="1" ht="31.5">
      <c r="A346" s="329">
        <v>26</v>
      </c>
      <c r="B346" s="9" t="s">
        <v>159</v>
      </c>
      <c r="C346" s="12"/>
      <c r="D346" s="63"/>
      <c r="E346" s="12"/>
      <c r="F346" s="63"/>
      <c r="G346" s="102"/>
      <c r="H346" s="12"/>
      <c r="I346" s="63"/>
      <c r="J346" s="62"/>
      <c r="K346" s="63"/>
      <c r="L346" s="62"/>
      <c r="M346" s="63"/>
      <c r="N346" s="63"/>
      <c r="O346" s="63"/>
      <c r="P346" s="62"/>
      <c r="Q346" s="63"/>
      <c r="R346" s="62"/>
      <c r="S346" s="63"/>
      <c r="T346" s="126"/>
      <c r="U346" s="62"/>
      <c r="V346" s="63"/>
      <c r="W346" s="62"/>
      <c r="X346" s="63"/>
      <c r="Y346" s="62"/>
      <c r="Z346" s="63"/>
      <c r="AA346" s="126"/>
      <c r="AB346" s="62"/>
      <c r="AC346" s="63"/>
      <c r="AD346" s="62"/>
      <c r="AE346" s="63"/>
      <c r="AF346" s="12"/>
    </row>
    <row r="347" spans="1:33" s="4" customFormat="1" ht="31.5">
      <c r="A347" s="329"/>
      <c r="B347" s="9" t="s">
        <v>160</v>
      </c>
      <c r="C347" s="12"/>
      <c r="D347" s="63"/>
      <c r="E347" s="12"/>
      <c r="F347" s="63"/>
      <c r="G347" s="102"/>
      <c r="H347" s="12"/>
      <c r="I347" s="63"/>
      <c r="J347" s="62">
        <f t="shared" ref="J347:K357" si="569">H347+E347+C347</f>
        <v>0</v>
      </c>
      <c r="K347" s="63">
        <f t="shared" si="569"/>
        <v>0</v>
      </c>
      <c r="L347" s="62"/>
      <c r="M347" s="63"/>
      <c r="N347" s="63"/>
      <c r="O347" s="63"/>
      <c r="P347" s="62"/>
      <c r="Q347" s="63"/>
      <c r="R347" s="62"/>
      <c r="S347" s="63"/>
      <c r="T347" s="126"/>
      <c r="U347" s="62"/>
      <c r="V347" s="63"/>
      <c r="W347" s="62"/>
      <c r="X347" s="63"/>
      <c r="Y347" s="62"/>
      <c r="Z347" s="63"/>
      <c r="AA347" s="126"/>
      <c r="AB347" s="62"/>
      <c r="AC347" s="63"/>
      <c r="AD347" s="62"/>
      <c r="AE347" s="63"/>
      <c r="AF347" s="12"/>
    </row>
    <row r="348" spans="1:33">
      <c r="A348" s="5">
        <v>26.01</v>
      </c>
      <c r="B348" s="82" t="s">
        <v>179</v>
      </c>
      <c r="C348" s="82"/>
      <c r="D348" s="61"/>
      <c r="E348" s="82"/>
      <c r="F348" s="61"/>
      <c r="G348" s="101"/>
      <c r="H348" s="82"/>
      <c r="I348" s="61">
        <f t="shared" ref="I348:I349" si="570">H348*G348</f>
        <v>0</v>
      </c>
      <c r="J348" s="60">
        <f t="shared" si="569"/>
        <v>0</v>
      </c>
      <c r="K348" s="61">
        <f t="shared" si="569"/>
        <v>0</v>
      </c>
      <c r="L348" s="60"/>
      <c r="M348" s="61"/>
      <c r="N348" s="61"/>
      <c r="O348" s="61"/>
      <c r="P348" s="60">
        <f t="shared" ref="P348:Q357" si="571">J348-L348</f>
        <v>0</v>
      </c>
      <c r="Q348" s="61">
        <f t="shared" si="571"/>
        <v>0</v>
      </c>
      <c r="R348" s="60"/>
      <c r="S348" s="61"/>
      <c r="T348" s="125"/>
      <c r="U348" s="60"/>
      <c r="V348" s="61">
        <f t="shared" ref="V348:V356" si="572">U348*T348</f>
        <v>0</v>
      </c>
      <c r="W348" s="60">
        <f t="shared" ref="W348:W357" si="573">U348+R348</f>
        <v>0</v>
      </c>
      <c r="X348" s="61">
        <f t="shared" ref="X348:X357" si="574">V348+S348</f>
        <v>0</v>
      </c>
      <c r="Y348" s="60"/>
      <c r="Z348" s="61"/>
      <c r="AA348" s="125"/>
      <c r="AB348" s="60"/>
      <c r="AC348" s="61">
        <f t="shared" ref="AC348:AC356" si="575">AB348*AA348</f>
        <v>0</v>
      </c>
      <c r="AD348" s="60">
        <f t="shared" ref="AD348:AD357" si="576">AB348+Y348</f>
        <v>0</v>
      </c>
      <c r="AE348" s="61">
        <f t="shared" ref="AE348:AE357" si="577">AC348+Z348</f>
        <v>0</v>
      </c>
      <c r="AF348" s="82"/>
    </row>
    <row r="349" spans="1:33">
      <c r="A349" s="5">
        <v>26.02</v>
      </c>
      <c r="B349" s="82" t="s">
        <v>180</v>
      </c>
      <c r="C349" s="82"/>
      <c r="D349" s="61"/>
      <c r="E349" s="82"/>
      <c r="F349" s="61"/>
      <c r="G349" s="101"/>
      <c r="H349" s="82"/>
      <c r="I349" s="61">
        <f t="shared" si="570"/>
        <v>0</v>
      </c>
      <c r="J349" s="60">
        <f t="shared" si="569"/>
        <v>0</v>
      </c>
      <c r="K349" s="61">
        <f t="shared" si="569"/>
        <v>0</v>
      </c>
      <c r="L349" s="60"/>
      <c r="M349" s="61"/>
      <c r="N349" s="61"/>
      <c r="O349" s="61"/>
      <c r="P349" s="60">
        <f t="shared" si="571"/>
        <v>0</v>
      </c>
      <c r="Q349" s="61">
        <f t="shared" si="571"/>
        <v>0</v>
      </c>
      <c r="R349" s="60"/>
      <c r="S349" s="61"/>
      <c r="T349" s="125"/>
      <c r="U349" s="60"/>
      <c r="V349" s="61">
        <f t="shared" si="572"/>
        <v>0</v>
      </c>
      <c r="W349" s="60">
        <f t="shared" si="573"/>
        <v>0</v>
      </c>
      <c r="X349" s="61">
        <f t="shared" si="574"/>
        <v>0</v>
      </c>
      <c r="Y349" s="60"/>
      <c r="Z349" s="61"/>
      <c r="AA349" s="125"/>
      <c r="AB349" s="60"/>
      <c r="AC349" s="61">
        <f t="shared" si="575"/>
        <v>0</v>
      </c>
      <c r="AD349" s="60">
        <f t="shared" si="576"/>
        <v>0</v>
      </c>
      <c r="AE349" s="61">
        <f t="shared" si="577"/>
        <v>0</v>
      </c>
      <c r="AF349" s="82"/>
    </row>
    <row r="350" spans="1:33" ht="31.5">
      <c r="A350" s="5">
        <v>26.03</v>
      </c>
      <c r="B350" s="82" t="s">
        <v>317</v>
      </c>
      <c r="C350" s="82"/>
      <c r="D350" s="61"/>
      <c r="E350" s="82"/>
      <c r="F350" s="61"/>
      <c r="G350" s="101"/>
      <c r="H350" s="82"/>
      <c r="I350" s="61">
        <f>H350*G350</f>
        <v>0</v>
      </c>
      <c r="J350" s="60">
        <f t="shared" si="569"/>
        <v>0</v>
      </c>
      <c r="K350" s="61">
        <f t="shared" si="569"/>
        <v>0</v>
      </c>
      <c r="L350" s="60"/>
      <c r="M350" s="61"/>
      <c r="N350" s="61"/>
      <c r="O350" s="61"/>
      <c r="P350" s="60">
        <f t="shared" si="571"/>
        <v>0</v>
      </c>
      <c r="Q350" s="61">
        <f t="shared" si="571"/>
        <v>0</v>
      </c>
      <c r="R350" s="60"/>
      <c r="S350" s="61"/>
      <c r="T350" s="125"/>
      <c r="U350" s="60"/>
      <c r="V350" s="61">
        <f t="shared" si="572"/>
        <v>0</v>
      </c>
      <c r="W350" s="60">
        <f t="shared" si="573"/>
        <v>0</v>
      </c>
      <c r="X350" s="61">
        <f t="shared" si="574"/>
        <v>0</v>
      </c>
      <c r="Y350" s="60"/>
      <c r="Z350" s="61"/>
      <c r="AA350" s="125"/>
      <c r="AB350" s="60"/>
      <c r="AC350" s="61">
        <f t="shared" si="575"/>
        <v>0</v>
      </c>
      <c r="AD350" s="60">
        <f t="shared" si="576"/>
        <v>0</v>
      </c>
      <c r="AE350" s="61">
        <f t="shared" si="577"/>
        <v>0</v>
      </c>
      <c r="AF350" s="82"/>
    </row>
    <row r="351" spans="1:33">
      <c r="A351" s="5">
        <v>26.04</v>
      </c>
      <c r="B351" s="82" t="s">
        <v>161</v>
      </c>
      <c r="C351" s="82"/>
      <c r="D351" s="61"/>
      <c r="E351" s="82"/>
      <c r="F351" s="61"/>
      <c r="G351" s="101"/>
      <c r="H351" s="82"/>
      <c r="I351" s="61">
        <f t="shared" ref="I351:I353" si="578">H351*G351</f>
        <v>0</v>
      </c>
      <c r="J351" s="60">
        <f t="shared" si="569"/>
        <v>0</v>
      </c>
      <c r="K351" s="61">
        <f t="shared" si="569"/>
        <v>0</v>
      </c>
      <c r="L351" s="60"/>
      <c r="M351" s="61"/>
      <c r="N351" s="61"/>
      <c r="O351" s="61"/>
      <c r="P351" s="60">
        <f t="shared" si="571"/>
        <v>0</v>
      </c>
      <c r="Q351" s="61">
        <f t="shared" si="571"/>
        <v>0</v>
      </c>
      <c r="R351" s="60"/>
      <c r="S351" s="61"/>
      <c r="T351" s="125"/>
      <c r="U351" s="60"/>
      <c r="V351" s="61">
        <f t="shared" si="572"/>
        <v>0</v>
      </c>
      <c r="W351" s="60">
        <f t="shared" si="573"/>
        <v>0</v>
      </c>
      <c r="X351" s="61">
        <f t="shared" si="574"/>
        <v>0</v>
      </c>
      <c r="Y351" s="60"/>
      <c r="Z351" s="61"/>
      <c r="AA351" s="125"/>
      <c r="AB351" s="60"/>
      <c r="AC351" s="61">
        <f t="shared" si="575"/>
        <v>0</v>
      </c>
      <c r="AD351" s="60">
        <f t="shared" si="576"/>
        <v>0</v>
      </c>
      <c r="AE351" s="61">
        <f t="shared" si="577"/>
        <v>0</v>
      </c>
      <c r="AF351" s="82"/>
    </row>
    <row r="352" spans="1:33">
      <c r="A352" s="5">
        <v>26.05</v>
      </c>
      <c r="B352" s="82" t="s">
        <v>262</v>
      </c>
      <c r="C352" s="82"/>
      <c r="D352" s="61"/>
      <c r="E352" s="82"/>
      <c r="F352" s="61"/>
      <c r="G352" s="101"/>
      <c r="H352" s="82"/>
      <c r="I352" s="61">
        <f t="shared" si="578"/>
        <v>0</v>
      </c>
      <c r="J352" s="60">
        <f t="shared" si="569"/>
        <v>0</v>
      </c>
      <c r="K352" s="61">
        <f t="shared" si="569"/>
        <v>0</v>
      </c>
      <c r="L352" s="60"/>
      <c r="M352" s="61"/>
      <c r="N352" s="61"/>
      <c r="O352" s="61"/>
      <c r="P352" s="60">
        <f t="shared" si="571"/>
        <v>0</v>
      </c>
      <c r="Q352" s="61">
        <f t="shared" si="571"/>
        <v>0</v>
      </c>
      <c r="R352" s="60"/>
      <c r="S352" s="61"/>
      <c r="T352" s="125"/>
      <c r="U352" s="60"/>
      <c r="V352" s="61">
        <f t="shared" si="572"/>
        <v>0</v>
      </c>
      <c r="W352" s="60">
        <f t="shared" si="573"/>
        <v>0</v>
      </c>
      <c r="X352" s="61">
        <f t="shared" si="574"/>
        <v>0</v>
      </c>
      <c r="Y352" s="60"/>
      <c r="Z352" s="61"/>
      <c r="AA352" s="125"/>
      <c r="AB352" s="60"/>
      <c r="AC352" s="61">
        <f t="shared" si="575"/>
        <v>0</v>
      </c>
      <c r="AD352" s="60">
        <f t="shared" si="576"/>
        <v>0</v>
      </c>
      <c r="AE352" s="61">
        <f t="shared" si="577"/>
        <v>0</v>
      </c>
      <c r="AF352" s="82"/>
    </row>
    <row r="353" spans="1:32" ht="15.75" customHeight="1">
      <c r="A353" s="5">
        <v>26.06</v>
      </c>
      <c r="B353" s="82" t="s">
        <v>254</v>
      </c>
      <c r="C353" s="82"/>
      <c r="D353" s="61"/>
      <c r="E353" s="82"/>
      <c r="F353" s="61"/>
      <c r="G353" s="101"/>
      <c r="H353" s="82"/>
      <c r="I353" s="61">
        <f t="shared" si="578"/>
        <v>0</v>
      </c>
      <c r="J353" s="60">
        <f t="shared" si="569"/>
        <v>0</v>
      </c>
      <c r="K353" s="61">
        <f t="shared" si="569"/>
        <v>0</v>
      </c>
      <c r="L353" s="60"/>
      <c r="M353" s="61"/>
      <c r="N353" s="61"/>
      <c r="O353" s="61"/>
      <c r="P353" s="60">
        <f t="shared" si="571"/>
        <v>0</v>
      </c>
      <c r="Q353" s="61">
        <f t="shared" si="571"/>
        <v>0</v>
      </c>
      <c r="R353" s="60"/>
      <c r="S353" s="61"/>
      <c r="T353" s="125"/>
      <c r="U353" s="60"/>
      <c r="V353" s="61">
        <f t="shared" si="572"/>
        <v>0</v>
      </c>
      <c r="W353" s="60">
        <f t="shared" si="573"/>
        <v>0</v>
      </c>
      <c r="X353" s="61">
        <f t="shared" si="574"/>
        <v>0</v>
      </c>
      <c r="Y353" s="60"/>
      <c r="Z353" s="61"/>
      <c r="AA353" s="125"/>
      <c r="AB353" s="60"/>
      <c r="AC353" s="61">
        <f t="shared" si="575"/>
        <v>0</v>
      </c>
      <c r="AD353" s="60">
        <f t="shared" si="576"/>
        <v>0</v>
      </c>
      <c r="AE353" s="61">
        <f t="shared" si="577"/>
        <v>0</v>
      </c>
      <c r="AF353" s="82"/>
    </row>
    <row r="354" spans="1:32">
      <c r="A354" s="5">
        <v>26.07</v>
      </c>
      <c r="B354" s="82" t="s">
        <v>162</v>
      </c>
      <c r="C354" s="82"/>
      <c r="D354" s="61"/>
      <c r="E354" s="82"/>
      <c r="F354" s="61"/>
      <c r="G354" s="101"/>
      <c r="H354" s="82"/>
      <c r="I354" s="61">
        <f>H354*G354</f>
        <v>0</v>
      </c>
      <c r="J354" s="60">
        <f t="shared" si="569"/>
        <v>0</v>
      </c>
      <c r="K354" s="61">
        <f t="shared" si="569"/>
        <v>0</v>
      </c>
      <c r="L354" s="60"/>
      <c r="M354" s="61"/>
      <c r="N354" s="61"/>
      <c r="O354" s="61"/>
      <c r="P354" s="60">
        <f t="shared" si="571"/>
        <v>0</v>
      </c>
      <c r="Q354" s="61">
        <f t="shared" si="571"/>
        <v>0</v>
      </c>
      <c r="R354" s="60"/>
      <c r="S354" s="61"/>
      <c r="T354" s="125"/>
      <c r="U354" s="60"/>
      <c r="V354" s="61">
        <f t="shared" si="572"/>
        <v>0</v>
      </c>
      <c r="W354" s="60">
        <f t="shared" si="573"/>
        <v>0</v>
      </c>
      <c r="X354" s="61">
        <f t="shared" si="574"/>
        <v>0</v>
      </c>
      <c r="Y354" s="60"/>
      <c r="Z354" s="61"/>
      <c r="AA354" s="125"/>
      <c r="AB354" s="60"/>
      <c r="AC354" s="61">
        <f t="shared" si="575"/>
        <v>0</v>
      </c>
      <c r="AD354" s="60">
        <f t="shared" si="576"/>
        <v>0</v>
      </c>
      <c r="AE354" s="61">
        <f t="shared" si="577"/>
        <v>0</v>
      </c>
      <c r="AF354" s="82"/>
    </row>
    <row r="355" spans="1:32">
      <c r="A355" s="5">
        <v>26.08</v>
      </c>
      <c r="B355" s="82" t="s">
        <v>23</v>
      </c>
      <c r="C355" s="82"/>
      <c r="D355" s="61"/>
      <c r="E355" s="82"/>
      <c r="F355" s="61"/>
      <c r="G355" s="101"/>
      <c r="H355" s="82"/>
      <c r="I355" s="61">
        <f t="shared" ref="I355:I357" si="579">H355*G355</f>
        <v>0</v>
      </c>
      <c r="J355" s="60">
        <f t="shared" si="569"/>
        <v>0</v>
      </c>
      <c r="K355" s="61">
        <f t="shared" si="569"/>
        <v>0</v>
      </c>
      <c r="L355" s="60"/>
      <c r="M355" s="61"/>
      <c r="N355" s="61"/>
      <c r="O355" s="61"/>
      <c r="P355" s="60">
        <f t="shared" si="571"/>
        <v>0</v>
      </c>
      <c r="Q355" s="61">
        <f t="shared" si="571"/>
        <v>0</v>
      </c>
      <c r="R355" s="60"/>
      <c r="S355" s="61"/>
      <c r="T355" s="125"/>
      <c r="U355" s="60"/>
      <c r="V355" s="61">
        <f t="shared" si="572"/>
        <v>0</v>
      </c>
      <c r="W355" s="60">
        <f t="shared" si="573"/>
        <v>0</v>
      </c>
      <c r="X355" s="61">
        <f t="shared" si="574"/>
        <v>0</v>
      </c>
      <c r="Y355" s="60"/>
      <c r="Z355" s="61"/>
      <c r="AA355" s="125"/>
      <c r="AB355" s="60"/>
      <c r="AC355" s="61">
        <f t="shared" si="575"/>
        <v>0</v>
      </c>
      <c r="AD355" s="60">
        <f t="shared" si="576"/>
        <v>0</v>
      </c>
      <c r="AE355" s="61">
        <f t="shared" si="577"/>
        <v>0</v>
      </c>
      <c r="AF355" s="82"/>
    </row>
    <row r="356" spans="1:32">
      <c r="A356" s="5">
        <v>26.09</v>
      </c>
      <c r="B356" s="82" t="s">
        <v>24</v>
      </c>
      <c r="C356" s="82"/>
      <c r="D356" s="61"/>
      <c r="E356" s="82"/>
      <c r="F356" s="61"/>
      <c r="G356" s="101"/>
      <c r="H356" s="82"/>
      <c r="I356" s="61">
        <f t="shared" si="579"/>
        <v>0</v>
      </c>
      <c r="J356" s="60">
        <f t="shared" si="569"/>
        <v>0</v>
      </c>
      <c r="K356" s="61">
        <f t="shared" si="569"/>
        <v>0</v>
      </c>
      <c r="L356" s="60"/>
      <c r="M356" s="61"/>
      <c r="N356" s="61"/>
      <c r="O356" s="61"/>
      <c r="P356" s="60">
        <f t="shared" si="571"/>
        <v>0</v>
      </c>
      <c r="Q356" s="61">
        <f t="shared" si="571"/>
        <v>0</v>
      </c>
      <c r="R356" s="60"/>
      <c r="S356" s="61"/>
      <c r="T356" s="125"/>
      <c r="U356" s="60"/>
      <c r="V356" s="61">
        <f t="shared" si="572"/>
        <v>0</v>
      </c>
      <c r="W356" s="60">
        <f t="shared" si="573"/>
        <v>0</v>
      </c>
      <c r="X356" s="61">
        <f t="shared" si="574"/>
        <v>0</v>
      </c>
      <c r="Y356" s="60"/>
      <c r="Z356" s="61"/>
      <c r="AA356" s="125"/>
      <c r="AB356" s="60"/>
      <c r="AC356" s="61">
        <f t="shared" si="575"/>
        <v>0</v>
      </c>
      <c r="AD356" s="60">
        <f t="shared" si="576"/>
        <v>0</v>
      </c>
      <c r="AE356" s="61">
        <f t="shared" si="577"/>
        <v>0</v>
      </c>
      <c r="AF356" s="82"/>
    </row>
    <row r="357" spans="1:32" s="50" customFormat="1">
      <c r="A357" s="5">
        <v>26.1</v>
      </c>
      <c r="B357" s="82" t="s">
        <v>149</v>
      </c>
      <c r="C357" s="81"/>
      <c r="D357" s="65"/>
      <c r="E357" s="81"/>
      <c r="F357" s="65"/>
      <c r="G357" s="103">
        <v>0.375</v>
      </c>
      <c r="H357" s="81">
        <v>2</v>
      </c>
      <c r="I357" s="61">
        <f t="shared" si="579"/>
        <v>0.75</v>
      </c>
      <c r="J357" s="60">
        <f t="shared" si="569"/>
        <v>2</v>
      </c>
      <c r="K357" s="61">
        <f t="shared" si="569"/>
        <v>0.75</v>
      </c>
      <c r="L357" s="73">
        <v>2</v>
      </c>
      <c r="M357" s="65">
        <v>0.75</v>
      </c>
      <c r="N357" s="61">
        <f t="shared" ref="N357:O358" si="580">L357/J357%</f>
        <v>100</v>
      </c>
      <c r="O357" s="61">
        <f t="shared" si="580"/>
        <v>100</v>
      </c>
      <c r="P357" s="60">
        <f t="shared" si="571"/>
        <v>0</v>
      </c>
      <c r="Q357" s="61">
        <f t="shared" si="571"/>
        <v>0</v>
      </c>
      <c r="R357" s="73"/>
      <c r="S357" s="65"/>
      <c r="T357" s="137">
        <v>0.375</v>
      </c>
      <c r="U357" s="73"/>
      <c r="V357" s="61">
        <f>U357*T357</f>
        <v>0</v>
      </c>
      <c r="W357" s="60">
        <f t="shared" si="573"/>
        <v>0</v>
      </c>
      <c r="X357" s="61">
        <f t="shared" si="574"/>
        <v>0</v>
      </c>
      <c r="Y357" s="73"/>
      <c r="Z357" s="65"/>
      <c r="AA357" s="137">
        <v>0.375</v>
      </c>
      <c r="AB357" s="73"/>
      <c r="AC357" s="61">
        <f>AB357*AA357</f>
        <v>0</v>
      </c>
      <c r="AD357" s="60">
        <f t="shared" si="576"/>
        <v>0</v>
      </c>
      <c r="AE357" s="61">
        <f t="shared" si="577"/>
        <v>0</v>
      </c>
      <c r="AF357" s="81"/>
    </row>
    <row r="358" spans="1:32" s="274" customFormat="1">
      <c r="A358" s="261"/>
      <c r="B358" s="215" t="s">
        <v>163</v>
      </c>
      <c r="C358" s="210">
        <f t="shared" ref="C358" si="581">SUM(C348:C357)</f>
        <v>0</v>
      </c>
      <c r="D358" s="211">
        <f>SUM(D348:D357)</f>
        <v>0</v>
      </c>
      <c r="E358" s="210">
        <f t="shared" ref="E358" si="582">SUM(E348:E357)</f>
        <v>0</v>
      </c>
      <c r="F358" s="211">
        <f>SUM(F348:F357)</f>
        <v>0</v>
      </c>
      <c r="G358" s="220"/>
      <c r="H358" s="210">
        <f t="shared" ref="H358:L358" si="583">SUM(H348:H357)</f>
        <v>2</v>
      </c>
      <c r="I358" s="211">
        <f>SUM(I348:I357)</f>
        <v>0.75</v>
      </c>
      <c r="J358" s="210">
        <f t="shared" si="583"/>
        <v>2</v>
      </c>
      <c r="K358" s="211">
        <f>SUM(K348:K357)</f>
        <v>0.75</v>
      </c>
      <c r="L358" s="210">
        <f t="shared" si="583"/>
        <v>2</v>
      </c>
      <c r="M358" s="211">
        <f>SUM(M348:M357)</f>
        <v>0.75</v>
      </c>
      <c r="N358" s="213">
        <f t="shared" si="580"/>
        <v>100</v>
      </c>
      <c r="O358" s="213">
        <f>M358/K358%</f>
        <v>100</v>
      </c>
      <c r="P358" s="210">
        <f t="shared" ref="P358" si="584">SUM(P348:P357)</f>
        <v>0</v>
      </c>
      <c r="Q358" s="211">
        <f>SUM(Q348:Q357)</f>
        <v>0</v>
      </c>
      <c r="R358" s="210">
        <f t="shared" ref="R358" si="585">SUM(R348:R357)</f>
        <v>0</v>
      </c>
      <c r="S358" s="211">
        <f>SUM(S348:S357)</f>
        <v>0</v>
      </c>
      <c r="T358" s="262"/>
      <c r="U358" s="210">
        <f t="shared" ref="U358" si="586">SUM(U348:U357)</f>
        <v>0</v>
      </c>
      <c r="V358" s="211">
        <f>SUM(V348:V357)</f>
        <v>0</v>
      </c>
      <c r="W358" s="210">
        <f t="shared" ref="W358" si="587">SUM(W348:W357)</f>
        <v>0</v>
      </c>
      <c r="X358" s="211">
        <f>SUM(X348:X357)</f>
        <v>0</v>
      </c>
      <c r="Y358" s="210">
        <f t="shared" ref="Y358" si="588">SUM(Y348:Y357)</f>
        <v>0</v>
      </c>
      <c r="Z358" s="211">
        <f>SUM(Z348:Z357)</f>
        <v>0</v>
      </c>
      <c r="AA358" s="262"/>
      <c r="AB358" s="210">
        <f t="shared" ref="AB358" si="589">SUM(AB348:AB357)</f>
        <v>0</v>
      </c>
      <c r="AC358" s="211">
        <f>SUM(AC348:AC357)</f>
        <v>0</v>
      </c>
      <c r="AD358" s="210">
        <f t="shared" ref="AD358" si="590">SUM(AD348:AD357)</f>
        <v>0</v>
      </c>
      <c r="AE358" s="211">
        <f>SUM(AE348:AE357)</f>
        <v>0</v>
      </c>
      <c r="AF358" s="218"/>
    </row>
    <row r="359" spans="1:32" s="38" customFormat="1">
      <c r="A359" s="329"/>
      <c r="B359" s="12" t="s">
        <v>255</v>
      </c>
      <c r="C359" s="12"/>
      <c r="D359" s="63"/>
      <c r="E359" s="12"/>
      <c r="F359" s="63"/>
      <c r="G359" s="102"/>
      <c r="H359" s="12"/>
      <c r="I359" s="63"/>
      <c r="J359" s="62"/>
      <c r="K359" s="63"/>
      <c r="L359" s="62"/>
      <c r="M359" s="63"/>
      <c r="N359" s="63"/>
      <c r="O359" s="63"/>
      <c r="P359" s="62"/>
      <c r="Q359" s="63"/>
      <c r="R359" s="62"/>
      <c r="S359" s="63"/>
      <c r="T359" s="126"/>
      <c r="U359" s="62"/>
      <c r="V359" s="63"/>
      <c r="W359" s="62"/>
      <c r="X359" s="63"/>
      <c r="Y359" s="62"/>
      <c r="Z359" s="63"/>
      <c r="AA359" s="126"/>
      <c r="AB359" s="62"/>
      <c r="AC359" s="63"/>
      <c r="AD359" s="62"/>
      <c r="AE359" s="63"/>
      <c r="AF359" s="12"/>
    </row>
    <row r="360" spans="1:32">
      <c r="A360" s="5">
        <v>26.1</v>
      </c>
      <c r="B360" s="82" t="s">
        <v>196</v>
      </c>
      <c r="C360" s="82"/>
      <c r="D360" s="61"/>
      <c r="E360" s="82"/>
      <c r="F360" s="61"/>
      <c r="G360" s="101">
        <v>9</v>
      </c>
      <c r="H360" s="82">
        <v>2</v>
      </c>
      <c r="I360" s="61">
        <f t="shared" ref="I360:I379" si="591">H360*G360</f>
        <v>18</v>
      </c>
      <c r="J360" s="60">
        <f t="shared" ref="J360:K379" si="592">H360+E360+C360</f>
        <v>2</v>
      </c>
      <c r="K360" s="61">
        <f t="shared" si="592"/>
        <v>18</v>
      </c>
      <c r="L360" s="60">
        <v>2</v>
      </c>
      <c r="M360" s="61">
        <v>18</v>
      </c>
      <c r="N360" s="61">
        <f t="shared" ref="N360:O382" si="593">L360/J360%</f>
        <v>100</v>
      </c>
      <c r="O360" s="61">
        <f t="shared" si="593"/>
        <v>100</v>
      </c>
      <c r="P360" s="60">
        <f t="shared" ref="P360:Q379" si="594">J360-L360</f>
        <v>0</v>
      </c>
      <c r="Q360" s="61">
        <f t="shared" si="594"/>
        <v>0</v>
      </c>
      <c r="R360" s="60"/>
      <c r="S360" s="61"/>
      <c r="T360" s="125">
        <v>9</v>
      </c>
      <c r="U360" s="60">
        <v>2</v>
      </c>
      <c r="V360" s="61">
        <f t="shared" ref="V360:V379" si="595">U360*T360</f>
        <v>18</v>
      </c>
      <c r="W360" s="60">
        <f t="shared" ref="W360:W379" si="596">U360+R360</f>
        <v>2</v>
      </c>
      <c r="X360" s="61">
        <f t="shared" ref="X360:X379" si="597">V360+S360</f>
        <v>18</v>
      </c>
      <c r="Y360" s="60"/>
      <c r="Z360" s="61"/>
      <c r="AA360" s="125">
        <v>9</v>
      </c>
      <c r="AB360" s="60">
        <v>2</v>
      </c>
      <c r="AC360" s="61">
        <f t="shared" ref="AC360:AC379" si="598">AB360*AA360</f>
        <v>18</v>
      </c>
      <c r="AD360" s="60">
        <f t="shared" ref="AD360:AD379" si="599">AB360+Y360</f>
        <v>2</v>
      </c>
      <c r="AE360" s="61">
        <f t="shared" ref="AE360:AE379" si="600">AC360+Z360</f>
        <v>18</v>
      </c>
      <c r="AF360" s="82"/>
    </row>
    <row r="361" spans="1:32">
      <c r="A361" s="5">
        <v>26.11</v>
      </c>
      <c r="B361" s="82" t="s">
        <v>206</v>
      </c>
      <c r="C361" s="82"/>
      <c r="D361" s="61"/>
      <c r="E361" s="82"/>
      <c r="F361" s="61"/>
      <c r="G361" s="101">
        <v>0.6</v>
      </c>
      <c r="H361" s="82">
        <v>2</v>
      </c>
      <c r="I361" s="61">
        <f t="shared" si="591"/>
        <v>1.2</v>
      </c>
      <c r="J361" s="60">
        <f t="shared" si="592"/>
        <v>2</v>
      </c>
      <c r="K361" s="61">
        <f t="shared" si="592"/>
        <v>1.2</v>
      </c>
      <c r="L361" s="60">
        <v>2</v>
      </c>
      <c r="M361" s="61">
        <v>1.2</v>
      </c>
      <c r="N361" s="61">
        <f t="shared" si="593"/>
        <v>100</v>
      </c>
      <c r="O361" s="61">
        <f t="shared" si="593"/>
        <v>100</v>
      </c>
      <c r="P361" s="60">
        <f t="shared" si="594"/>
        <v>0</v>
      </c>
      <c r="Q361" s="61">
        <f t="shared" si="594"/>
        <v>0</v>
      </c>
      <c r="R361" s="60"/>
      <c r="S361" s="61"/>
      <c r="T361" s="125">
        <v>0.6</v>
      </c>
      <c r="U361" s="60">
        <v>2</v>
      </c>
      <c r="V361" s="61">
        <f t="shared" si="595"/>
        <v>1.2</v>
      </c>
      <c r="W361" s="60">
        <f t="shared" si="596"/>
        <v>2</v>
      </c>
      <c r="X361" s="61">
        <f t="shared" si="597"/>
        <v>1.2</v>
      </c>
      <c r="Y361" s="60"/>
      <c r="Z361" s="61"/>
      <c r="AA361" s="125">
        <v>0.6</v>
      </c>
      <c r="AB361" s="60">
        <v>2</v>
      </c>
      <c r="AC361" s="61">
        <f t="shared" si="598"/>
        <v>1.2</v>
      </c>
      <c r="AD361" s="60">
        <f t="shared" si="599"/>
        <v>2</v>
      </c>
      <c r="AE361" s="61">
        <f t="shared" si="600"/>
        <v>1.2</v>
      </c>
      <c r="AF361" s="82"/>
    </row>
    <row r="362" spans="1:32" ht="36.75" customHeight="1">
      <c r="A362" s="5">
        <v>26.12</v>
      </c>
      <c r="B362" s="82" t="s">
        <v>256</v>
      </c>
      <c r="C362" s="82"/>
      <c r="D362" s="61"/>
      <c r="E362" s="82"/>
      <c r="F362" s="61"/>
      <c r="G362" s="101">
        <v>0.5</v>
      </c>
      <c r="H362" s="82">
        <v>2</v>
      </c>
      <c r="I362" s="61">
        <f t="shared" si="591"/>
        <v>1</v>
      </c>
      <c r="J362" s="60">
        <f t="shared" si="592"/>
        <v>2</v>
      </c>
      <c r="K362" s="61">
        <f t="shared" si="592"/>
        <v>1</v>
      </c>
      <c r="L362" s="60">
        <v>2</v>
      </c>
      <c r="M362" s="61">
        <v>1</v>
      </c>
      <c r="N362" s="61">
        <f t="shared" si="593"/>
        <v>100</v>
      </c>
      <c r="O362" s="61">
        <f t="shared" si="593"/>
        <v>100</v>
      </c>
      <c r="P362" s="60">
        <f t="shared" si="594"/>
        <v>0</v>
      </c>
      <c r="Q362" s="61">
        <f t="shared" si="594"/>
        <v>0</v>
      </c>
      <c r="R362" s="60"/>
      <c r="S362" s="61"/>
      <c r="T362" s="125">
        <v>0.5</v>
      </c>
      <c r="U362" s="60">
        <v>2</v>
      </c>
      <c r="V362" s="61">
        <f t="shared" si="595"/>
        <v>1</v>
      </c>
      <c r="W362" s="60">
        <f t="shared" si="596"/>
        <v>2</v>
      </c>
      <c r="X362" s="61">
        <f t="shared" si="597"/>
        <v>1</v>
      </c>
      <c r="Y362" s="60"/>
      <c r="Z362" s="61"/>
      <c r="AA362" s="125">
        <v>0.5</v>
      </c>
      <c r="AB362" s="60">
        <v>2</v>
      </c>
      <c r="AC362" s="61">
        <f t="shared" si="598"/>
        <v>1</v>
      </c>
      <c r="AD362" s="60">
        <f t="shared" si="599"/>
        <v>2</v>
      </c>
      <c r="AE362" s="61">
        <f t="shared" si="600"/>
        <v>1</v>
      </c>
      <c r="AF362" s="82"/>
    </row>
    <row r="363" spans="1:32" s="38" customFormat="1">
      <c r="A363" s="331">
        <v>26.13</v>
      </c>
      <c r="B363" s="12" t="s">
        <v>27</v>
      </c>
      <c r="C363" s="12"/>
      <c r="D363" s="63"/>
      <c r="E363" s="12"/>
      <c r="F363" s="63"/>
      <c r="G363" s="102"/>
      <c r="H363" s="12"/>
      <c r="I363" s="63">
        <f t="shared" si="591"/>
        <v>0</v>
      </c>
      <c r="J363" s="62">
        <f t="shared" si="592"/>
        <v>0</v>
      </c>
      <c r="K363" s="63">
        <f t="shared" si="592"/>
        <v>0</v>
      </c>
      <c r="L363" s="60">
        <v>0</v>
      </c>
      <c r="M363" s="63"/>
      <c r="N363" s="61"/>
      <c r="O363" s="61"/>
      <c r="P363" s="60">
        <f t="shared" si="594"/>
        <v>0</v>
      </c>
      <c r="Q363" s="61">
        <f t="shared" si="594"/>
        <v>0</v>
      </c>
      <c r="R363" s="62"/>
      <c r="S363" s="63"/>
      <c r="T363" s="126"/>
      <c r="U363" s="60">
        <v>0</v>
      </c>
      <c r="V363" s="61">
        <f t="shared" si="595"/>
        <v>0</v>
      </c>
      <c r="W363" s="60">
        <f t="shared" si="596"/>
        <v>0</v>
      </c>
      <c r="X363" s="61">
        <f t="shared" si="597"/>
        <v>0</v>
      </c>
      <c r="Y363" s="62"/>
      <c r="Z363" s="63"/>
      <c r="AA363" s="126"/>
      <c r="AB363" s="60">
        <v>0</v>
      </c>
      <c r="AC363" s="61">
        <f t="shared" si="598"/>
        <v>0</v>
      </c>
      <c r="AD363" s="60">
        <f t="shared" si="599"/>
        <v>0</v>
      </c>
      <c r="AE363" s="61">
        <f t="shared" si="600"/>
        <v>0</v>
      </c>
      <c r="AF363" s="12"/>
    </row>
    <row r="364" spans="1:32">
      <c r="A364" s="5" t="s">
        <v>212</v>
      </c>
      <c r="B364" s="82" t="s">
        <v>337</v>
      </c>
      <c r="C364" s="82"/>
      <c r="D364" s="61"/>
      <c r="E364" s="82"/>
      <c r="F364" s="61"/>
      <c r="G364" s="101">
        <v>3</v>
      </c>
      <c r="H364" s="82">
        <v>2</v>
      </c>
      <c r="I364" s="61">
        <f t="shared" si="591"/>
        <v>6</v>
      </c>
      <c r="J364" s="60">
        <f t="shared" si="592"/>
        <v>2</v>
      </c>
      <c r="K364" s="61">
        <f t="shared" si="592"/>
        <v>6</v>
      </c>
      <c r="L364" s="60">
        <v>2</v>
      </c>
      <c r="M364" s="61"/>
      <c r="N364" s="61">
        <f t="shared" si="593"/>
        <v>100</v>
      </c>
      <c r="O364" s="61">
        <f t="shared" si="593"/>
        <v>0</v>
      </c>
      <c r="P364" s="60">
        <f t="shared" si="594"/>
        <v>0</v>
      </c>
      <c r="Q364" s="61">
        <f t="shared" si="594"/>
        <v>6</v>
      </c>
      <c r="R364" s="60"/>
      <c r="S364" s="61"/>
      <c r="T364" s="125">
        <v>8.4</v>
      </c>
      <c r="U364" s="60">
        <v>2</v>
      </c>
      <c r="V364" s="61">
        <f t="shared" si="595"/>
        <v>16.8</v>
      </c>
      <c r="W364" s="60">
        <f t="shared" si="596"/>
        <v>2</v>
      </c>
      <c r="X364" s="61">
        <f t="shared" si="597"/>
        <v>16.8</v>
      </c>
      <c r="Y364" s="60"/>
      <c r="Z364" s="61"/>
      <c r="AA364" s="659">
        <f>0.25*12</f>
        <v>3</v>
      </c>
      <c r="AB364" s="60">
        <v>2</v>
      </c>
      <c r="AC364" s="61">
        <f t="shared" si="598"/>
        <v>6</v>
      </c>
      <c r="AD364" s="60">
        <f t="shared" si="599"/>
        <v>2</v>
      </c>
      <c r="AE364" s="61">
        <f t="shared" si="600"/>
        <v>6</v>
      </c>
      <c r="AF364" s="82"/>
    </row>
    <row r="365" spans="1:32" ht="36" customHeight="1">
      <c r="A365" s="5" t="s">
        <v>213</v>
      </c>
      <c r="B365" s="82" t="s">
        <v>204</v>
      </c>
      <c r="C365" s="82"/>
      <c r="D365" s="61"/>
      <c r="E365" s="82"/>
      <c r="F365" s="61"/>
      <c r="G365" s="101"/>
      <c r="H365" s="82"/>
      <c r="I365" s="61">
        <f t="shared" si="591"/>
        <v>0</v>
      </c>
      <c r="J365" s="60">
        <f t="shared" si="592"/>
        <v>0</v>
      </c>
      <c r="K365" s="61">
        <f t="shared" si="592"/>
        <v>0</v>
      </c>
      <c r="L365" s="60">
        <v>0</v>
      </c>
      <c r="M365" s="61"/>
      <c r="N365" s="61"/>
      <c r="O365" s="61"/>
      <c r="P365" s="60">
        <f t="shared" si="594"/>
        <v>0</v>
      </c>
      <c r="Q365" s="61">
        <f t="shared" si="594"/>
        <v>0</v>
      </c>
      <c r="R365" s="60"/>
      <c r="S365" s="61"/>
      <c r="T365" s="125"/>
      <c r="U365" s="60">
        <v>0</v>
      </c>
      <c r="V365" s="61">
        <f t="shared" si="595"/>
        <v>0</v>
      </c>
      <c r="W365" s="60">
        <f t="shared" si="596"/>
        <v>0</v>
      </c>
      <c r="X365" s="61">
        <f t="shared" si="597"/>
        <v>0</v>
      </c>
      <c r="Y365" s="60"/>
      <c r="Z365" s="61"/>
      <c r="AA365" s="125"/>
      <c r="AB365" s="60">
        <v>0</v>
      </c>
      <c r="AC365" s="61">
        <f t="shared" si="598"/>
        <v>0</v>
      </c>
      <c r="AD365" s="60">
        <f t="shared" si="599"/>
        <v>0</v>
      </c>
      <c r="AE365" s="61">
        <f t="shared" si="600"/>
        <v>0</v>
      </c>
      <c r="AF365" s="82"/>
    </row>
    <row r="366" spans="1:32" ht="24" customHeight="1">
      <c r="A366" s="5" t="s">
        <v>214</v>
      </c>
      <c r="B366" s="82" t="s">
        <v>338</v>
      </c>
      <c r="C366" s="82"/>
      <c r="D366" s="61"/>
      <c r="E366" s="82"/>
      <c r="F366" s="61"/>
      <c r="G366" s="101">
        <v>1.8</v>
      </c>
      <c r="H366" s="82">
        <v>2</v>
      </c>
      <c r="I366" s="61">
        <f t="shared" si="591"/>
        <v>3.6</v>
      </c>
      <c r="J366" s="60">
        <f t="shared" si="592"/>
        <v>2</v>
      </c>
      <c r="K366" s="61">
        <f t="shared" si="592"/>
        <v>3.6</v>
      </c>
      <c r="L366" s="60">
        <v>2</v>
      </c>
      <c r="M366" s="61">
        <v>3.6</v>
      </c>
      <c r="N366" s="61">
        <f t="shared" si="593"/>
        <v>100</v>
      </c>
      <c r="O366" s="61">
        <f t="shared" si="593"/>
        <v>99.999999999999986</v>
      </c>
      <c r="P366" s="60">
        <f t="shared" si="594"/>
        <v>0</v>
      </c>
      <c r="Q366" s="61">
        <f t="shared" si="594"/>
        <v>0</v>
      </c>
      <c r="R366" s="60"/>
      <c r="S366" s="61"/>
      <c r="T366" s="125">
        <v>2.52</v>
      </c>
      <c r="U366" s="60">
        <v>2</v>
      </c>
      <c r="V366" s="61">
        <f t="shared" si="595"/>
        <v>5.04</v>
      </c>
      <c r="W366" s="60">
        <f t="shared" si="596"/>
        <v>2</v>
      </c>
      <c r="X366" s="61">
        <f t="shared" si="597"/>
        <v>5.04</v>
      </c>
      <c r="Y366" s="60"/>
      <c r="Z366" s="61"/>
      <c r="AA366" s="659">
        <f>0.05*12*3</f>
        <v>1.8000000000000003</v>
      </c>
      <c r="AB366" s="60">
        <v>2</v>
      </c>
      <c r="AC366" s="61">
        <f t="shared" si="598"/>
        <v>3.6000000000000005</v>
      </c>
      <c r="AD366" s="60">
        <f t="shared" si="599"/>
        <v>2</v>
      </c>
      <c r="AE366" s="61">
        <f t="shared" si="600"/>
        <v>3.6000000000000005</v>
      </c>
      <c r="AF366" s="82"/>
    </row>
    <row r="367" spans="1:32">
      <c r="A367" s="5" t="s">
        <v>215</v>
      </c>
      <c r="B367" s="82" t="s">
        <v>268</v>
      </c>
      <c r="C367" s="82"/>
      <c r="D367" s="61"/>
      <c r="E367" s="82"/>
      <c r="F367" s="61"/>
      <c r="G367" s="101">
        <v>1.2</v>
      </c>
      <c r="H367" s="82">
        <v>2</v>
      </c>
      <c r="I367" s="61">
        <f t="shared" si="591"/>
        <v>2.4</v>
      </c>
      <c r="J367" s="60">
        <f t="shared" si="592"/>
        <v>2</v>
      </c>
      <c r="K367" s="61">
        <f t="shared" si="592"/>
        <v>2.4</v>
      </c>
      <c r="L367" s="60">
        <v>2</v>
      </c>
      <c r="M367" s="61">
        <v>2.4</v>
      </c>
      <c r="N367" s="61">
        <f t="shared" si="593"/>
        <v>100</v>
      </c>
      <c r="O367" s="61">
        <f t="shared" si="593"/>
        <v>100</v>
      </c>
      <c r="P367" s="60">
        <f t="shared" si="594"/>
        <v>0</v>
      </c>
      <c r="Q367" s="61">
        <f t="shared" si="594"/>
        <v>0</v>
      </c>
      <c r="R367" s="60"/>
      <c r="S367" s="61"/>
      <c r="T367" s="125">
        <v>1.2</v>
      </c>
      <c r="U367" s="60">
        <v>2</v>
      </c>
      <c r="V367" s="61">
        <f t="shared" si="595"/>
        <v>2.4</v>
      </c>
      <c r="W367" s="60">
        <f t="shared" si="596"/>
        <v>2</v>
      </c>
      <c r="X367" s="61">
        <f t="shared" si="597"/>
        <v>2.4</v>
      </c>
      <c r="Y367" s="60"/>
      <c r="Z367" s="61"/>
      <c r="AA367" s="125">
        <v>1.2</v>
      </c>
      <c r="AB367" s="60">
        <v>2</v>
      </c>
      <c r="AC367" s="61">
        <f t="shared" si="598"/>
        <v>2.4</v>
      </c>
      <c r="AD367" s="60">
        <f t="shared" si="599"/>
        <v>2</v>
      </c>
      <c r="AE367" s="61">
        <f t="shared" si="600"/>
        <v>2.4</v>
      </c>
      <c r="AF367" s="82"/>
    </row>
    <row r="368" spans="1:32">
      <c r="A368" s="5" t="s">
        <v>286</v>
      </c>
      <c r="B368" s="82" t="s">
        <v>269</v>
      </c>
      <c r="C368" s="82"/>
      <c r="D368" s="61"/>
      <c r="E368" s="82"/>
      <c r="F368" s="61"/>
      <c r="G368" s="101">
        <v>1.2</v>
      </c>
      <c r="H368" s="82">
        <v>2</v>
      </c>
      <c r="I368" s="61">
        <f t="shared" si="591"/>
        <v>2.4</v>
      </c>
      <c r="J368" s="60">
        <f t="shared" si="592"/>
        <v>2</v>
      </c>
      <c r="K368" s="61">
        <f t="shared" si="592"/>
        <v>2.4</v>
      </c>
      <c r="L368" s="60">
        <v>2</v>
      </c>
      <c r="M368" s="61">
        <v>2.4</v>
      </c>
      <c r="N368" s="61">
        <f t="shared" si="593"/>
        <v>100</v>
      </c>
      <c r="O368" s="61">
        <f t="shared" si="593"/>
        <v>100</v>
      </c>
      <c r="P368" s="60">
        <f t="shared" si="594"/>
        <v>0</v>
      </c>
      <c r="Q368" s="61">
        <f t="shared" si="594"/>
        <v>0</v>
      </c>
      <c r="R368" s="60"/>
      <c r="S368" s="61"/>
      <c r="T368" s="125">
        <v>1.2</v>
      </c>
      <c r="U368" s="60">
        <v>2</v>
      </c>
      <c r="V368" s="61">
        <f t="shared" si="595"/>
        <v>2.4</v>
      </c>
      <c r="W368" s="60">
        <f t="shared" si="596"/>
        <v>2</v>
      </c>
      <c r="X368" s="61">
        <f t="shared" si="597"/>
        <v>2.4</v>
      </c>
      <c r="Y368" s="60"/>
      <c r="Z368" s="61"/>
      <c r="AA368" s="125">
        <v>1.2</v>
      </c>
      <c r="AB368" s="60">
        <v>2</v>
      </c>
      <c r="AC368" s="61">
        <f t="shared" si="598"/>
        <v>2.4</v>
      </c>
      <c r="AD368" s="60">
        <f t="shared" si="599"/>
        <v>2</v>
      </c>
      <c r="AE368" s="61">
        <f t="shared" si="600"/>
        <v>2.4</v>
      </c>
      <c r="AF368" s="82"/>
    </row>
    <row r="369" spans="1:32" ht="31.5">
      <c r="A369" s="5" t="s">
        <v>287</v>
      </c>
      <c r="B369" s="82" t="s">
        <v>207</v>
      </c>
      <c r="C369" s="82"/>
      <c r="D369" s="61"/>
      <c r="E369" s="82"/>
      <c r="F369" s="61"/>
      <c r="G369" s="101">
        <v>1.26</v>
      </c>
      <c r="H369" s="82">
        <v>2</v>
      </c>
      <c r="I369" s="61">
        <f t="shared" si="591"/>
        <v>2.52</v>
      </c>
      <c r="J369" s="60">
        <f t="shared" si="592"/>
        <v>2</v>
      </c>
      <c r="K369" s="61">
        <f t="shared" si="592"/>
        <v>2.52</v>
      </c>
      <c r="L369" s="60">
        <v>2</v>
      </c>
      <c r="M369" s="61">
        <v>2.52</v>
      </c>
      <c r="N369" s="61">
        <f t="shared" si="593"/>
        <v>100</v>
      </c>
      <c r="O369" s="61">
        <f t="shared" si="593"/>
        <v>100</v>
      </c>
      <c r="P369" s="60">
        <f t="shared" si="594"/>
        <v>0</v>
      </c>
      <c r="Q369" s="61">
        <f t="shared" si="594"/>
        <v>0</v>
      </c>
      <c r="R369" s="60"/>
      <c r="S369" s="61"/>
      <c r="T369" s="125">
        <v>1.26</v>
      </c>
      <c r="U369" s="60">
        <v>2</v>
      </c>
      <c r="V369" s="61">
        <f t="shared" si="595"/>
        <v>2.52</v>
      </c>
      <c r="W369" s="60">
        <f t="shared" si="596"/>
        <v>2</v>
      </c>
      <c r="X369" s="61">
        <f t="shared" si="597"/>
        <v>2.52</v>
      </c>
      <c r="Y369" s="60"/>
      <c r="Z369" s="61"/>
      <c r="AA369" s="125">
        <v>1.26</v>
      </c>
      <c r="AB369" s="60">
        <v>2</v>
      </c>
      <c r="AC369" s="61">
        <f t="shared" si="598"/>
        <v>2.52</v>
      </c>
      <c r="AD369" s="60">
        <f t="shared" si="599"/>
        <v>2</v>
      </c>
      <c r="AE369" s="61">
        <f t="shared" si="600"/>
        <v>2.52</v>
      </c>
      <c r="AF369" s="82"/>
    </row>
    <row r="370" spans="1:32" ht="37.5" customHeight="1">
      <c r="A370" s="5">
        <v>26.14</v>
      </c>
      <c r="B370" s="82" t="s">
        <v>258</v>
      </c>
      <c r="C370" s="82"/>
      <c r="D370" s="61"/>
      <c r="E370" s="82"/>
      <c r="F370" s="61"/>
      <c r="G370" s="101">
        <v>0.5</v>
      </c>
      <c r="H370" s="82">
        <v>2</v>
      </c>
      <c r="I370" s="61">
        <f t="shared" si="591"/>
        <v>1</v>
      </c>
      <c r="J370" s="60">
        <f t="shared" si="592"/>
        <v>2</v>
      </c>
      <c r="K370" s="61">
        <f t="shared" si="592"/>
        <v>1</v>
      </c>
      <c r="L370" s="60">
        <v>2</v>
      </c>
      <c r="M370" s="61">
        <v>1</v>
      </c>
      <c r="N370" s="61">
        <f t="shared" si="593"/>
        <v>100</v>
      </c>
      <c r="O370" s="61">
        <f t="shared" si="593"/>
        <v>100</v>
      </c>
      <c r="P370" s="60">
        <f t="shared" si="594"/>
        <v>0</v>
      </c>
      <c r="Q370" s="61">
        <f t="shared" si="594"/>
        <v>0</v>
      </c>
      <c r="R370" s="60"/>
      <c r="S370" s="61"/>
      <c r="T370" s="125">
        <v>0.5</v>
      </c>
      <c r="U370" s="60">
        <v>2</v>
      </c>
      <c r="V370" s="61">
        <f t="shared" si="595"/>
        <v>1</v>
      </c>
      <c r="W370" s="60">
        <f t="shared" si="596"/>
        <v>2</v>
      </c>
      <c r="X370" s="61">
        <f t="shared" si="597"/>
        <v>1</v>
      </c>
      <c r="Y370" s="60"/>
      <c r="Z370" s="61"/>
      <c r="AA370" s="125">
        <v>0.5</v>
      </c>
      <c r="AB370" s="60">
        <v>2</v>
      </c>
      <c r="AC370" s="61">
        <f t="shared" si="598"/>
        <v>1</v>
      </c>
      <c r="AD370" s="60">
        <f t="shared" si="599"/>
        <v>2</v>
      </c>
      <c r="AE370" s="61">
        <f t="shared" si="600"/>
        <v>1</v>
      </c>
      <c r="AF370" s="82"/>
    </row>
    <row r="371" spans="1:32" ht="31.5">
      <c r="A371" s="5">
        <v>26.15</v>
      </c>
      <c r="B371" s="82" t="s">
        <v>257</v>
      </c>
      <c r="C371" s="82"/>
      <c r="D371" s="61"/>
      <c r="E371" s="82"/>
      <c r="F371" s="61"/>
      <c r="G371" s="101">
        <v>0.5</v>
      </c>
      <c r="H371" s="82">
        <v>2</v>
      </c>
      <c r="I371" s="61">
        <f t="shared" si="591"/>
        <v>1</v>
      </c>
      <c r="J371" s="60">
        <f t="shared" si="592"/>
        <v>2</v>
      </c>
      <c r="K371" s="61">
        <f t="shared" si="592"/>
        <v>1</v>
      </c>
      <c r="L371" s="60">
        <v>2</v>
      </c>
      <c r="M371" s="61">
        <v>1</v>
      </c>
      <c r="N371" s="61">
        <f t="shared" si="593"/>
        <v>100</v>
      </c>
      <c r="O371" s="61">
        <f t="shared" si="593"/>
        <v>100</v>
      </c>
      <c r="P371" s="60">
        <f t="shared" si="594"/>
        <v>0</v>
      </c>
      <c r="Q371" s="61">
        <f t="shared" si="594"/>
        <v>0</v>
      </c>
      <c r="R371" s="60"/>
      <c r="S371" s="61"/>
      <c r="T371" s="125">
        <v>0.5</v>
      </c>
      <c r="U371" s="60">
        <v>2</v>
      </c>
      <c r="V371" s="61">
        <f t="shared" si="595"/>
        <v>1</v>
      </c>
      <c r="W371" s="60">
        <f t="shared" si="596"/>
        <v>2</v>
      </c>
      <c r="X371" s="61">
        <f t="shared" si="597"/>
        <v>1</v>
      </c>
      <c r="Y371" s="60"/>
      <c r="Z371" s="61"/>
      <c r="AA371" s="125">
        <v>0.5</v>
      </c>
      <c r="AB371" s="60">
        <v>2</v>
      </c>
      <c r="AC371" s="61">
        <f t="shared" si="598"/>
        <v>1</v>
      </c>
      <c r="AD371" s="60">
        <f t="shared" si="599"/>
        <v>2</v>
      </c>
      <c r="AE371" s="61">
        <f t="shared" si="600"/>
        <v>1</v>
      </c>
      <c r="AF371" s="82"/>
    </row>
    <row r="372" spans="1:32" ht="31.5">
      <c r="A372" s="5">
        <v>26.16</v>
      </c>
      <c r="B372" s="82" t="s">
        <v>259</v>
      </c>
      <c r="C372" s="82"/>
      <c r="D372" s="61"/>
      <c r="E372" s="82"/>
      <c r="F372" s="61"/>
      <c r="G372" s="101">
        <v>0.625</v>
      </c>
      <c r="H372" s="82">
        <v>2</v>
      </c>
      <c r="I372" s="61">
        <f t="shared" si="591"/>
        <v>1.25</v>
      </c>
      <c r="J372" s="60">
        <f t="shared" si="592"/>
        <v>2</v>
      </c>
      <c r="K372" s="61">
        <f t="shared" si="592"/>
        <v>1.25</v>
      </c>
      <c r="L372" s="60">
        <v>2</v>
      </c>
      <c r="M372" s="61">
        <v>1.25</v>
      </c>
      <c r="N372" s="61">
        <f t="shared" si="593"/>
        <v>100</v>
      </c>
      <c r="O372" s="61">
        <f t="shared" si="593"/>
        <v>100</v>
      </c>
      <c r="P372" s="60">
        <f t="shared" si="594"/>
        <v>0</v>
      </c>
      <c r="Q372" s="61">
        <f t="shared" si="594"/>
        <v>0</v>
      </c>
      <c r="R372" s="60"/>
      <c r="S372" s="61"/>
      <c r="T372" s="125">
        <v>0.625</v>
      </c>
      <c r="U372" s="60">
        <v>2</v>
      </c>
      <c r="V372" s="61">
        <f t="shared" si="595"/>
        <v>1.25</v>
      </c>
      <c r="W372" s="60">
        <f t="shared" si="596"/>
        <v>2</v>
      </c>
      <c r="X372" s="61">
        <f t="shared" si="597"/>
        <v>1.25</v>
      </c>
      <c r="Y372" s="60"/>
      <c r="Z372" s="61"/>
      <c r="AA372" s="125">
        <v>0.625</v>
      </c>
      <c r="AB372" s="60">
        <v>2</v>
      </c>
      <c r="AC372" s="61">
        <f t="shared" si="598"/>
        <v>1.25</v>
      </c>
      <c r="AD372" s="60">
        <f t="shared" si="599"/>
        <v>2</v>
      </c>
      <c r="AE372" s="61">
        <f t="shared" si="600"/>
        <v>1.25</v>
      </c>
      <c r="AF372" s="82"/>
    </row>
    <row r="373" spans="1:32">
      <c r="A373" s="5">
        <v>26.17</v>
      </c>
      <c r="B373" s="82" t="s">
        <v>223</v>
      </c>
      <c r="C373" s="82"/>
      <c r="D373" s="61"/>
      <c r="E373" s="82"/>
      <c r="F373" s="61"/>
      <c r="G373" s="101">
        <v>0.375</v>
      </c>
      <c r="H373" s="82">
        <v>2</v>
      </c>
      <c r="I373" s="61">
        <f t="shared" si="591"/>
        <v>0.75</v>
      </c>
      <c r="J373" s="60">
        <f t="shared" si="592"/>
        <v>2</v>
      </c>
      <c r="K373" s="61">
        <f t="shared" si="592"/>
        <v>0.75</v>
      </c>
      <c r="L373" s="60">
        <v>2</v>
      </c>
      <c r="M373" s="61">
        <v>0.75</v>
      </c>
      <c r="N373" s="61">
        <f t="shared" si="593"/>
        <v>100</v>
      </c>
      <c r="O373" s="61">
        <f t="shared" si="593"/>
        <v>100</v>
      </c>
      <c r="P373" s="60">
        <f t="shared" si="594"/>
        <v>0</v>
      </c>
      <c r="Q373" s="61">
        <f t="shared" si="594"/>
        <v>0</v>
      </c>
      <c r="R373" s="60"/>
      <c r="S373" s="61"/>
      <c r="T373" s="125">
        <v>0.375</v>
      </c>
      <c r="U373" s="60">
        <v>2</v>
      </c>
      <c r="V373" s="61">
        <f t="shared" si="595"/>
        <v>0.75</v>
      </c>
      <c r="W373" s="60">
        <f t="shared" si="596"/>
        <v>2</v>
      </c>
      <c r="X373" s="61">
        <f t="shared" si="597"/>
        <v>0.75</v>
      </c>
      <c r="Y373" s="60"/>
      <c r="Z373" s="61"/>
      <c r="AA373" s="125">
        <v>0.375</v>
      </c>
      <c r="AB373" s="60">
        <v>2</v>
      </c>
      <c r="AC373" s="61">
        <f t="shared" si="598"/>
        <v>0.75</v>
      </c>
      <c r="AD373" s="60">
        <f t="shared" si="599"/>
        <v>2</v>
      </c>
      <c r="AE373" s="61">
        <f t="shared" si="600"/>
        <v>0.75</v>
      </c>
      <c r="AF373" s="82"/>
    </row>
    <row r="374" spans="1:32" ht="31.5">
      <c r="A374" s="5">
        <v>26.18</v>
      </c>
      <c r="B374" s="82" t="s">
        <v>224</v>
      </c>
      <c r="C374" s="82"/>
      <c r="D374" s="61"/>
      <c r="E374" s="82"/>
      <c r="F374" s="61"/>
      <c r="G374" s="101">
        <v>0.375</v>
      </c>
      <c r="H374" s="82">
        <v>2</v>
      </c>
      <c r="I374" s="61">
        <f t="shared" si="591"/>
        <v>0.75</v>
      </c>
      <c r="J374" s="60">
        <f t="shared" si="592"/>
        <v>2</v>
      </c>
      <c r="K374" s="61">
        <f t="shared" si="592"/>
        <v>0.75</v>
      </c>
      <c r="L374" s="60">
        <v>2</v>
      </c>
      <c r="M374" s="61">
        <v>0.75</v>
      </c>
      <c r="N374" s="61">
        <f t="shared" si="593"/>
        <v>100</v>
      </c>
      <c r="O374" s="61">
        <f t="shared" si="593"/>
        <v>100</v>
      </c>
      <c r="P374" s="60">
        <f t="shared" si="594"/>
        <v>0</v>
      </c>
      <c r="Q374" s="61">
        <f t="shared" si="594"/>
        <v>0</v>
      </c>
      <c r="R374" s="60"/>
      <c r="S374" s="61"/>
      <c r="T374" s="125">
        <v>0.375</v>
      </c>
      <c r="U374" s="60">
        <v>2</v>
      </c>
      <c r="V374" s="61">
        <f t="shared" si="595"/>
        <v>0.75</v>
      </c>
      <c r="W374" s="60">
        <f t="shared" si="596"/>
        <v>2</v>
      </c>
      <c r="X374" s="61">
        <f t="shared" si="597"/>
        <v>0.75</v>
      </c>
      <c r="Y374" s="60"/>
      <c r="Z374" s="61"/>
      <c r="AA374" s="125">
        <v>0.375</v>
      </c>
      <c r="AB374" s="60">
        <v>2</v>
      </c>
      <c r="AC374" s="61">
        <f t="shared" si="598"/>
        <v>0.75</v>
      </c>
      <c r="AD374" s="60">
        <f t="shared" si="599"/>
        <v>2</v>
      </c>
      <c r="AE374" s="61">
        <f t="shared" si="600"/>
        <v>0.75</v>
      </c>
      <c r="AF374" s="82"/>
    </row>
    <row r="375" spans="1:32" ht="33" customHeight="1">
      <c r="A375" s="5">
        <v>26.19</v>
      </c>
      <c r="B375" s="141" t="s">
        <v>606</v>
      </c>
      <c r="C375" s="82"/>
      <c r="D375" s="61"/>
      <c r="E375" s="82"/>
      <c r="F375" s="61"/>
      <c r="G375" s="101">
        <v>0.15</v>
      </c>
      <c r="H375" s="82">
        <v>2</v>
      </c>
      <c r="I375" s="61">
        <f t="shared" si="591"/>
        <v>0.3</v>
      </c>
      <c r="J375" s="60">
        <f t="shared" si="592"/>
        <v>2</v>
      </c>
      <c r="K375" s="61">
        <f t="shared" si="592"/>
        <v>0.3</v>
      </c>
      <c r="L375" s="60">
        <v>2</v>
      </c>
      <c r="M375" s="61">
        <v>0.3</v>
      </c>
      <c r="N375" s="61">
        <f t="shared" si="593"/>
        <v>100</v>
      </c>
      <c r="O375" s="61">
        <f t="shared" si="593"/>
        <v>100</v>
      </c>
      <c r="P375" s="60">
        <f t="shared" si="594"/>
        <v>0</v>
      </c>
      <c r="Q375" s="61">
        <f t="shared" si="594"/>
        <v>0</v>
      </c>
      <c r="R375" s="60"/>
      <c r="S375" s="61"/>
      <c r="T375" s="125">
        <v>0.15</v>
      </c>
      <c r="U375" s="60">
        <v>2</v>
      </c>
      <c r="V375" s="61">
        <f t="shared" si="595"/>
        <v>0.3</v>
      </c>
      <c r="W375" s="60">
        <f t="shared" si="596"/>
        <v>2</v>
      </c>
      <c r="X375" s="61">
        <f t="shared" si="597"/>
        <v>0.3</v>
      </c>
      <c r="Y375" s="60"/>
      <c r="Z375" s="61"/>
      <c r="AA375" s="125">
        <v>0.15</v>
      </c>
      <c r="AB375" s="60">
        <v>2</v>
      </c>
      <c r="AC375" s="61">
        <f t="shared" si="598"/>
        <v>0.3</v>
      </c>
      <c r="AD375" s="60">
        <f t="shared" si="599"/>
        <v>2</v>
      </c>
      <c r="AE375" s="61">
        <f t="shared" si="600"/>
        <v>0.3</v>
      </c>
      <c r="AF375" s="82"/>
    </row>
    <row r="376" spans="1:32" ht="37.5">
      <c r="A376" s="5">
        <v>26.2</v>
      </c>
      <c r="B376" s="141" t="s">
        <v>605</v>
      </c>
      <c r="C376" s="82"/>
      <c r="D376" s="61"/>
      <c r="E376" s="82"/>
      <c r="F376" s="61"/>
      <c r="G376" s="101">
        <v>0.15</v>
      </c>
      <c r="H376" s="82">
        <v>2</v>
      </c>
      <c r="I376" s="61">
        <f t="shared" si="591"/>
        <v>0.3</v>
      </c>
      <c r="J376" s="60">
        <f t="shared" si="592"/>
        <v>2</v>
      </c>
      <c r="K376" s="61">
        <f t="shared" si="592"/>
        <v>0.3</v>
      </c>
      <c r="L376" s="60">
        <v>2</v>
      </c>
      <c r="M376" s="61">
        <v>0.3</v>
      </c>
      <c r="N376" s="61">
        <f t="shared" si="593"/>
        <v>100</v>
      </c>
      <c r="O376" s="61">
        <f t="shared" si="593"/>
        <v>100</v>
      </c>
      <c r="P376" s="60">
        <f t="shared" si="594"/>
        <v>0</v>
      </c>
      <c r="Q376" s="61">
        <f t="shared" si="594"/>
        <v>0</v>
      </c>
      <c r="R376" s="60"/>
      <c r="S376" s="61"/>
      <c r="T376" s="125">
        <v>0.15</v>
      </c>
      <c r="U376" s="60">
        <v>2</v>
      </c>
      <c r="V376" s="61">
        <f t="shared" si="595"/>
        <v>0.3</v>
      </c>
      <c r="W376" s="60">
        <f t="shared" si="596"/>
        <v>2</v>
      </c>
      <c r="X376" s="61">
        <f t="shared" si="597"/>
        <v>0.3</v>
      </c>
      <c r="Y376" s="60"/>
      <c r="Z376" s="61"/>
      <c r="AA376" s="125">
        <v>0.15</v>
      </c>
      <c r="AB376" s="60">
        <v>2</v>
      </c>
      <c r="AC376" s="61">
        <f t="shared" si="598"/>
        <v>0.3</v>
      </c>
      <c r="AD376" s="60">
        <f t="shared" si="599"/>
        <v>2</v>
      </c>
      <c r="AE376" s="61">
        <f t="shared" si="600"/>
        <v>0.3</v>
      </c>
      <c r="AF376" s="82"/>
    </row>
    <row r="377" spans="1:32" ht="19.5" customHeight="1">
      <c r="A377" s="5">
        <v>26.21</v>
      </c>
      <c r="B377" s="82" t="s">
        <v>31</v>
      </c>
      <c r="C377" s="82"/>
      <c r="D377" s="61"/>
      <c r="E377" s="82"/>
      <c r="F377" s="61"/>
      <c r="G377" s="101"/>
      <c r="H377" s="82"/>
      <c r="I377" s="61">
        <f t="shared" si="591"/>
        <v>0</v>
      </c>
      <c r="J377" s="60">
        <f t="shared" si="592"/>
        <v>0</v>
      </c>
      <c r="K377" s="61">
        <f t="shared" si="592"/>
        <v>0</v>
      </c>
      <c r="L377" s="60">
        <v>0</v>
      </c>
      <c r="M377" s="61"/>
      <c r="N377" s="61"/>
      <c r="O377" s="61"/>
      <c r="P377" s="60">
        <f t="shared" si="594"/>
        <v>0</v>
      </c>
      <c r="Q377" s="61">
        <f t="shared" si="594"/>
        <v>0</v>
      </c>
      <c r="R377" s="60"/>
      <c r="S377" s="61"/>
      <c r="T377" s="125"/>
      <c r="U377" s="60">
        <v>0</v>
      </c>
      <c r="V377" s="61">
        <f t="shared" si="595"/>
        <v>0</v>
      </c>
      <c r="W377" s="60">
        <f t="shared" si="596"/>
        <v>0</v>
      </c>
      <c r="X377" s="61">
        <f t="shared" si="597"/>
        <v>0</v>
      </c>
      <c r="Y377" s="60"/>
      <c r="Z377" s="61"/>
      <c r="AA377" s="125"/>
      <c r="AB377" s="60">
        <v>0</v>
      </c>
      <c r="AC377" s="61">
        <f t="shared" si="598"/>
        <v>0</v>
      </c>
      <c r="AD377" s="60">
        <f t="shared" si="599"/>
        <v>0</v>
      </c>
      <c r="AE377" s="61">
        <f t="shared" si="600"/>
        <v>0</v>
      </c>
      <c r="AF377" s="82"/>
    </row>
    <row r="378" spans="1:32" ht="36.75" customHeight="1">
      <c r="A378" s="5">
        <v>26.22</v>
      </c>
      <c r="B378" s="82" t="s">
        <v>225</v>
      </c>
      <c r="C378" s="82"/>
      <c r="D378" s="61"/>
      <c r="E378" s="82"/>
      <c r="F378" s="61"/>
      <c r="G378" s="101">
        <v>0.25</v>
      </c>
      <c r="H378" s="82">
        <v>2</v>
      </c>
      <c r="I378" s="61">
        <f t="shared" si="591"/>
        <v>0.5</v>
      </c>
      <c r="J378" s="60">
        <f t="shared" si="592"/>
        <v>2</v>
      </c>
      <c r="K378" s="61">
        <f t="shared" si="592"/>
        <v>0.5</v>
      </c>
      <c r="L378" s="60">
        <v>2</v>
      </c>
      <c r="M378" s="61">
        <v>0.5</v>
      </c>
      <c r="N378" s="61">
        <f t="shared" si="593"/>
        <v>100</v>
      </c>
      <c r="O378" s="61">
        <f t="shared" si="593"/>
        <v>100</v>
      </c>
      <c r="P378" s="60">
        <f t="shared" si="594"/>
        <v>0</v>
      </c>
      <c r="Q378" s="61">
        <f t="shared" si="594"/>
        <v>0</v>
      </c>
      <c r="R378" s="60"/>
      <c r="S378" s="61"/>
      <c r="T378" s="125">
        <v>0.25</v>
      </c>
      <c r="U378" s="60">
        <v>2</v>
      </c>
      <c r="V378" s="61">
        <f t="shared" si="595"/>
        <v>0.5</v>
      </c>
      <c r="W378" s="60">
        <f t="shared" si="596"/>
        <v>2</v>
      </c>
      <c r="X378" s="61">
        <f t="shared" si="597"/>
        <v>0.5</v>
      </c>
      <c r="Y378" s="60"/>
      <c r="Z378" s="61"/>
      <c r="AA378" s="125">
        <v>0.25</v>
      </c>
      <c r="AB378" s="60">
        <v>2</v>
      </c>
      <c r="AC378" s="61">
        <f t="shared" si="598"/>
        <v>0.5</v>
      </c>
      <c r="AD378" s="60">
        <f t="shared" si="599"/>
        <v>2</v>
      </c>
      <c r="AE378" s="61">
        <f t="shared" si="600"/>
        <v>0.5</v>
      </c>
      <c r="AF378" s="82"/>
    </row>
    <row r="379" spans="1:32" ht="31.5">
      <c r="A379" s="5">
        <v>26.23</v>
      </c>
      <c r="B379" s="82" t="s">
        <v>260</v>
      </c>
      <c r="C379" s="82"/>
      <c r="D379" s="61"/>
      <c r="E379" s="82"/>
      <c r="F379" s="61"/>
      <c r="G379" s="101">
        <v>0.1</v>
      </c>
      <c r="H379" s="82">
        <v>2</v>
      </c>
      <c r="I379" s="61">
        <f t="shared" si="591"/>
        <v>0.2</v>
      </c>
      <c r="J379" s="60">
        <f t="shared" si="592"/>
        <v>2</v>
      </c>
      <c r="K379" s="61">
        <f t="shared" si="592"/>
        <v>0.2</v>
      </c>
      <c r="L379" s="60">
        <v>2</v>
      </c>
      <c r="M379" s="61">
        <v>0.2</v>
      </c>
      <c r="N379" s="61">
        <f t="shared" si="593"/>
        <v>100</v>
      </c>
      <c r="O379" s="61">
        <f t="shared" si="593"/>
        <v>100</v>
      </c>
      <c r="P379" s="60">
        <f t="shared" si="594"/>
        <v>0</v>
      </c>
      <c r="Q379" s="61">
        <f t="shared" si="594"/>
        <v>0</v>
      </c>
      <c r="R379" s="60"/>
      <c r="S379" s="61"/>
      <c r="T379" s="125">
        <v>0.1</v>
      </c>
      <c r="U379" s="60">
        <v>2</v>
      </c>
      <c r="V379" s="61">
        <f t="shared" si="595"/>
        <v>0.2</v>
      </c>
      <c r="W379" s="60">
        <f t="shared" si="596"/>
        <v>2</v>
      </c>
      <c r="X379" s="61">
        <f t="shared" si="597"/>
        <v>0.2</v>
      </c>
      <c r="Y379" s="60"/>
      <c r="Z379" s="61"/>
      <c r="AA379" s="125">
        <v>0.1</v>
      </c>
      <c r="AB379" s="60">
        <v>2</v>
      </c>
      <c r="AC379" s="61">
        <f t="shared" si="598"/>
        <v>0.2</v>
      </c>
      <c r="AD379" s="60">
        <f t="shared" si="599"/>
        <v>2</v>
      </c>
      <c r="AE379" s="61">
        <f t="shared" si="600"/>
        <v>0.2</v>
      </c>
      <c r="AF379" s="82"/>
    </row>
    <row r="380" spans="1:32" s="144" customFormat="1">
      <c r="A380" s="261"/>
      <c r="B380" s="209" t="s">
        <v>35</v>
      </c>
      <c r="C380" s="210">
        <f t="shared" ref="C380" si="601">SUM(C360:C379)</f>
        <v>0</v>
      </c>
      <c r="D380" s="211">
        <f>SUM(D360:D379)</f>
        <v>0</v>
      </c>
      <c r="E380" s="210">
        <f t="shared" ref="E380" si="602">SUM(E360:E379)</f>
        <v>0</v>
      </c>
      <c r="F380" s="211">
        <f>SUM(F360:F379)</f>
        <v>0</v>
      </c>
      <c r="G380" s="212"/>
      <c r="H380" s="210">
        <f t="shared" ref="H380" si="603">SUM(H360:H379)</f>
        <v>34</v>
      </c>
      <c r="I380" s="211">
        <f>SUM(I360:I379)</f>
        <v>43.17</v>
      </c>
      <c r="J380" s="210">
        <f t="shared" ref="J380" si="604">SUM(J360:J379)</f>
        <v>34</v>
      </c>
      <c r="K380" s="211">
        <f>SUM(K360:K379)</f>
        <v>43.17</v>
      </c>
      <c r="L380" s="210">
        <f>L360</f>
        <v>2</v>
      </c>
      <c r="M380" s="211">
        <f>SUM(M360:M379)</f>
        <v>37.169999999999995</v>
      </c>
      <c r="N380" s="213">
        <f t="shared" si="593"/>
        <v>5.8823529411764701</v>
      </c>
      <c r="O380" s="213">
        <f t="shared" si="593"/>
        <v>86.101459346768564</v>
      </c>
      <c r="P380" s="210">
        <f>SUM(P360:P379)</f>
        <v>0</v>
      </c>
      <c r="Q380" s="211">
        <f>SUM(Q360:Q379)</f>
        <v>6</v>
      </c>
      <c r="R380" s="210">
        <f>SUM(R360:R379)</f>
        <v>0</v>
      </c>
      <c r="S380" s="211">
        <f>SUM(S360:S379)</f>
        <v>0</v>
      </c>
      <c r="T380" s="214"/>
      <c r="U380" s="210">
        <f>U360</f>
        <v>2</v>
      </c>
      <c r="V380" s="211">
        <f t="shared" ref="V380:Z380" si="605">SUM(V360:V379)</f>
        <v>55.41</v>
      </c>
      <c r="W380" s="210">
        <f>W360</f>
        <v>2</v>
      </c>
      <c r="X380" s="211">
        <f t="shared" si="605"/>
        <v>55.41</v>
      </c>
      <c r="Y380" s="210">
        <f t="shared" si="605"/>
        <v>0</v>
      </c>
      <c r="Z380" s="211">
        <f t="shared" si="605"/>
        <v>0</v>
      </c>
      <c r="AA380" s="214"/>
      <c r="AB380" s="210">
        <f>AB360</f>
        <v>2</v>
      </c>
      <c r="AC380" s="211">
        <f>SUM(AC360:AC379)</f>
        <v>43.17</v>
      </c>
      <c r="AD380" s="210">
        <f>AD360</f>
        <v>2</v>
      </c>
      <c r="AE380" s="211">
        <f>SUM(AE360:AE379)</f>
        <v>43.17</v>
      </c>
      <c r="AF380" s="215"/>
    </row>
    <row r="381" spans="1:32" s="144" customFormat="1">
      <c r="A381" s="261"/>
      <c r="B381" s="209" t="s">
        <v>164</v>
      </c>
      <c r="C381" s="210">
        <f t="shared" ref="C381" si="606">C380+C358</f>
        <v>0</v>
      </c>
      <c r="D381" s="211">
        <f>D380+D358</f>
        <v>0</v>
      </c>
      <c r="E381" s="210">
        <f t="shared" ref="E381" si="607">E380+E358</f>
        <v>0</v>
      </c>
      <c r="F381" s="211">
        <f>F380+F358</f>
        <v>0</v>
      </c>
      <c r="G381" s="212"/>
      <c r="H381" s="210">
        <f t="shared" ref="H381" si="608">H380+H358</f>
        <v>36</v>
      </c>
      <c r="I381" s="211">
        <f>I380+I358</f>
        <v>43.92</v>
      </c>
      <c r="J381" s="210">
        <f t="shared" ref="J381" si="609">J380+J358</f>
        <v>36</v>
      </c>
      <c r="K381" s="211">
        <f>K380+K358</f>
        <v>43.92</v>
      </c>
      <c r="L381" s="210">
        <f>L380</f>
        <v>2</v>
      </c>
      <c r="M381" s="211">
        <f>M380+M358</f>
        <v>37.919999999999995</v>
      </c>
      <c r="N381" s="213">
        <f t="shared" si="593"/>
        <v>5.5555555555555554</v>
      </c>
      <c r="O381" s="213">
        <f t="shared" si="593"/>
        <v>86.338797814207638</v>
      </c>
      <c r="P381" s="210">
        <f>P380+P358</f>
        <v>0</v>
      </c>
      <c r="Q381" s="211">
        <f>Q380+Q358</f>
        <v>6</v>
      </c>
      <c r="R381" s="210">
        <f>R380+R358</f>
        <v>0</v>
      </c>
      <c r="S381" s="211">
        <f>S380+S358</f>
        <v>0</v>
      </c>
      <c r="T381" s="214"/>
      <c r="U381" s="210">
        <f>U380</f>
        <v>2</v>
      </c>
      <c r="V381" s="211">
        <f t="shared" ref="V381:Z381" si="610">V380+V358</f>
        <v>55.41</v>
      </c>
      <c r="W381" s="210">
        <f>W380</f>
        <v>2</v>
      </c>
      <c r="X381" s="211">
        <f t="shared" si="610"/>
        <v>55.41</v>
      </c>
      <c r="Y381" s="210">
        <f t="shared" si="610"/>
        <v>0</v>
      </c>
      <c r="Z381" s="211">
        <f t="shared" si="610"/>
        <v>0</v>
      </c>
      <c r="AA381" s="214"/>
      <c r="AB381" s="210">
        <f>AB380</f>
        <v>2</v>
      </c>
      <c r="AC381" s="211">
        <f>AC380+AC358</f>
        <v>43.17</v>
      </c>
      <c r="AD381" s="210">
        <f>AD380</f>
        <v>2</v>
      </c>
      <c r="AE381" s="211">
        <f>AE380+AE358</f>
        <v>43.17</v>
      </c>
      <c r="AF381" s="215"/>
    </row>
    <row r="382" spans="1:32" s="274" customFormat="1">
      <c r="A382" s="261"/>
      <c r="B382" s="209" t="s">
        <v>165</v>
      </c>
      <c r="C382" s="210">
        <f t="shared" ref="C382:F382" si="611">C381+C345</f>
        <v>3684</v>
      </c>
      <c r="D382" s="211">
        <f t="shared" si="611"/>
        <v>131.66</v>
      </c>
      <c r="E382" s="210">
        <f t="shared" si="611"/>
        <v>0</v>
      </c>
      <c r="F382" s="211">
        <f t="shared" si="611"/>
        <v>0</v>
      </c>
      <c r="G382" s="220"/>
      <c r="H382" s="210">
        <f t="shared" ref="H382:M382" si="612">H381+H345</f>
        <v>178460</v>
      </c>
      <c r="I382" s="211">
        <f t="shared" si="612"/>
        <v>6466.2993288461539</v>
      </c>
      <c r="J382" s="210">
        <f t="shared" si="612"/>
        <v>182144</v>
      </c>
      <c r="K382" s="211">
        <f t="shared" si="612"/>
        <v>6597.9593288461547</v>
      </c>
      <c r="L382" s="210">
        <f t="shared" si="612"/>
        <v>2071</v>
      </c>
      <c r="M382" s="211">
        <f t="shared" si="612"/>
        <v>3677.81</v>
      </c>
      <c r="N382" s="213">
        <f t="shared" si="593"/>
        <v>1.1370124736472242</v>
      </c>
      <c r="O382" s="213">
        <f t="shared" si="593"/>
        <v>55.741628838490769</v>
      </c>
      <c r="P382" s="210">
        <f>P381+P345</f>
        <v>179855</v>
      </c>
      <c r="Q382" s="211">
        <f>Q381+Q345</f>
        <v>2920.1493288461534</v>
      </c>
      <c r="R382" s="210">
        <f>R381+R345</f>
        <v>38</v>
      </c>
      <c r="S382" s="211">
        <f>S381+S345</f>
        <v>377.43</v>
      </c>
      <c r="T382" s="262"/>
      <c r="U382" s="210">
        <f t="shared" ref="U382:Z382" si="613">U381+U345</f>
        <v>168618</v>
      </c>
      <c r="V382" s="211">
        <f t="shared" si="613"/>
        <v>11266.846885994231</v>
      </c>
      <c r="W382" s="210">
        <f t="shared" si="613"/>
        <v>168656</v>
      </c>
      <c r="X382" s="211">
        <f t="shared" si="613"/>
        <v>11644.276885994232</v>
      </c>
      <c r="Y382" s="210">
        <f t="shared" si="613"/>
        <v>38</v>
      </c>
      <c r="Z382" s="211">
        <f t="shared" si="613"/>
        <v>377.43</v>
      </c>
      <c r="AA382" s="262"/>
      <c r="AB382" s="210">
        <f>AB381+AB345</f>
        <v>166077</v>
      </c>
      <c r="AC382" s="211">
        <f>AC381+AC345</f>
        <v>9631.9374012250009</v>
      </c>
      <c r="AD382" s="210">
        <f>AD381+AD345</f>
        <v>166115</v>
      </c>
      <c r="AE382" s="211">
        <f>AE381+AE345</f>
        <v>10009.367401225001</v>
      </c>
      <c r="AF382" s="218"/>
    </row>
    <row r="383" spans="1:32" ht="15.75" customHeight="1"/>
    <row r="384" spans="1:32" ht="15.75" customHeight="1">
      <c r="A384" s="910" t="s">
        <v>319</v>
      </c>
      <c r="B384" s="910"/>
      <c r="K384" s="11">
        <f>+SUM(Almora!K382)</f>
        <v>6597.9593288461547</v>
      </c>
      <c r="AC384" s="142" t="s">
        <v>364</v>
      </c>
      <c r="AD384" s="11">
        <f>AC333+AC342</f>
        <v>221.49613599999998</v>
      </c>
      <c r="AE384" s="11">
        <f>AD384/AE382*100</f>
        <v>2.2128884585942172</v>
      </c>
    </row>
    <row r="385" spans="1:31" ht="15.75" customHeight="1">
      <c r="A385" s="912" t="s">
        <v>320</v>
      </c>
      <c r="B385" s="912"/>
      <c r="K385" s="11">
        <f>+K344</f>
        <v>0</v>
      </c>
      <c r="AC385" s="142" t="s">
        <v>365</v>
      </c>
      <c r="AD385" s="11">
        <f>AC335+AC336+AC337</f>
        <v>199.6987</v>
      </c>
      <c r="AE385" s="11">
        <f>AD385/AE382*100</f>
        <v>1.995118092833317</v>
      </c>
    </row>
    <row r="386" spans="1:31" ht="15.75" customHeight="1">
      <c r="A386" s="910" t="s">
        <v>321</v>
      </c>
      <c r="B386" s="910"/>
      <c r="K386" s="11">
        <f>+K384+K385</f>
        <v>6597.9593288461547</v>
      </c>
      <c r="AC386" s="142" t="s">
        <v>366</v>
      </c>
      <c r="AD386" s="11">
        <f>AC338</f>
        <v>49.949565225000008</v>
      </c>
      <c r="AE386" s="11">
        <f>AD386/AE382*100</f>
        <v>0.49902819251980807</v>
      </c>
    </row>
    <row r="387" spans="1:31" ht="18.75">
      <c r="A387" s="910" t="s">
        <v>322</v>
      </c>
      <c r="B387" s="910"/>
      <c r="K387" s="11" t="b">
        <f>+K382=K386</f>
        <v>1</v>
      </c>
      <c r="AE387" s="11">
        <f>SUM(AE384:AE386)</f>
        <v>4.7070347439473421</v>
      </c>
    </row>
    <row r="388" spans="1:31" ht="18.75">
      <c r="A388" s="910" t="s">
        <v>323</v>
      </c>
      <c r="B388" s="910"/>
    </row>
    <row r="389" spans="1:31">
      <c r="A389" s="14"/>
    </row>
    <row r="390" spans="1:31">
      <c r="A390" s="14"/>
    </row>
    <row r="391" spans="1:31">
      <c r="A391" s="14"/>
    </row>
    <row r="392" spans="1:31">
      <c r="A392" s="14"/>
    </row>
  </sheetData>
  <mergeCells count="24">
    <mergeCell ref="A387:B387"/>
    <mergeCell ref="A388:B388"/>
    <mergeCell ref="AA2:AC2"/>
    <mergeCell ref="AD2:AE2"/>
    <mergeCell ref="A320:A322"/>
    <mergeCell ref="A384:B384"/>
    <mergeCell ref="A385:B385"/>
    <mergeCell ref="A386:B386"/>
    <mergeCell ref="L2:O2"/>
    <mergeCell ref="P2:Q2"/>
    <mergeCell ref="R2:S2"/>
    <mergeCell ref="T2:V2"/>
    <mergeCell ref="W2:X2"/>
    <mergeCell ref="Y2:Z2"/>
    <mergeCell ref="A1:A3"/>
    <mergeCell ref="B1:B3"/>
    <mergeCell ref="C1:Q1"/>
    <mergeCell ref="R1:X1"/>
    <mergeCell ref="Y1:AE1"/>
    <mergeCell ref="AF1:AF3"/>
    <mergeCell ref="C2:D2"/>
    <mergeCell ref="E2:F2"/>
    <mergeCell ref="G2:I2"/>
    <mergeCell ref="J2:K2"/>
  </mergeCells>
  <printOptions horizontalCentered="1"/>
  <pageMargins left="0.23622047244094499" right="7.0000000000000007E-2" top="0.49" bottom="0.27559055118110198" header="0.26" footer="0.15748031496063"/>
  <pageSetup paperSize="9" scale="44" firstPageNumber="126" fitToHeight="8" orientation="landscape" useFirstPageNumber="1" r:id="rId1"/>
  <headerFooter alignWithMargins="0">
    <oddHeader>&amp;L&amp;"Arial,Bold"&amp;14
Name of theDistrict Almora&amp;C&amp;"Arial,Bold"&amp;20Costing Sheet for AWP 2017-18 - SSA-RTE&amp;R
&amp;"Arial,Bold"&amp;12(Rs. in lakh)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>
  <dimension ref="A1:AG388"/>
  <sheetViews>
    <sheetView showZeros="0" zoomScale="70" zoomScaleNormal="70" zoomScaleSheetLayoutView="70" workbookViewId="0">
      <pane xSplit="9" ySplit="3" topLeftCell="R323" activePane="bottomRight" state="frozen"/>
      <selection activeCell="V330" sqref="V330"/>
      <selection pane="topRight" activeCell="V330" sqref="V330"/>
      <selection pane="bottomLeft" activeCell="V330" sqref="V330"/>
      <selection pane="bottomRight" activeCell="V330" sqref="V330"/>
    </sheetView>
  </sheetViews>
  <sheetFormatPr defaultColWidth="9.140625" defaultRowHeight="15.75"/>
  <cols>
    <col min="1" max="1" width="6.5703125" style="14" bestFit="1" customWidth="1"/>
    <col min="2" max="2" width="42.42578125" style="10" customWidth="1"/>
    <col min="3" max="3" width="9.140625" style="10" hidden="1" customWidth="1"/>
    <col min="4" max="4" width="9.140625" style="11" hidden="1" customWidth="1"/>
    <col min="5" max="5" width="9.140625" style="10" hidden="1" customWidth="1"/>
    <col min="6" max="6" width="9.140625" style="11" hidden="1" customWidth="1"/>
    <col min="7" max="7" width="15.5703125" style="104" hidden="1" customWidth="1"/>
    <col min="8" max="8" width="10.5703125" style="10" hidden="1" customWidth="1"/>
    <col min="9" max="9" width="11" style="11" hidden="1" customWidth="1"/>
    <col min="10" max="10" width="10.42578125" style="196" customWidth="1"/>
    <col min="11" max="11" width="9.85546875" style="11" bestFit="1" customWidth="1"/>
    <col min="12" max="12" width="10" style="196" customWidth="1"/>
    <col min="13" max="13" width="8.28515625" style="11" bestFit="1" customWidth="1"/>
    <col min="14" max="15" width="9.7109375" style="11" bestFit="1" customWidth="1"/>
    <col min="16" max="16" width="7.7109375" style="196" bestFit="1" customWidth="1"/>
    <col min="17" max="17" width="7.28515625" style="11" bestFit="1" customWidth="1"/>
    <col min="18" max="18" width="9.140625" style="196"/>
    <col min="19" max="19" width="6.28515625" style="11" bestFit="1" customWidth="1"/>
    <col min="20" max="20" width="10.28515625" style="127" bestFit="1" customWidth="1"/>
    <col min="21" max="21" width="7.5703125" style="196" bestFit="1" customWidth="1"/>
    <col min="22" max="22" width="8.28515625" style="11" bestFit="1" customWidth="1"/>
    <col min="23" max="23" width="7.5703125" style="196" bestFit="1" customWidth="1"/>
    <col min="24" max="24" width="8.7109375" style="11" bestFit="1" customWidth="1"/>
    <col min="25" max="25" width="9.140625" style="10"/>
    <col min="26" max="26" width="13" style="11" customWidth="1"/>
    <col min="27" max="27" width="19" style="10" bestFit="1" customWidth="1"/>
    <col min="28" max="28" width="14.28515625" style="10" customWidth="1"/>
    <col min="29" max="29" width="16.5703125" style="11" customWidth="1"/>
    <col min="30" max="30" width="13.85546875" style="10" customWidth="1"/>
    <col min="31" max="31" width="16" style="11" customWidth="1"/>
    <col min="32" max="32" width="20.140625" style="10" customWidth="1"/>
    <col min="33" max="16384" width="9.140625" style="10"/>
  </cols>
  <sheetData>
    <row r="1" spans="1:32" s="27" customFormat="1" ht="25.5" customHeight="1">
      <c r="A1" s="908" t="s">
        <v>0</v>
      </c>
      <c r="B1" s="908" t="s">
        <v>1</v>
      </c>
      <c r="C1" s="904" t="s">
        <v>327</v>
      </c>
      <c r="D1" s="941"/>
      <c r="E1" s="941"/>
      <c r="F1" s="941"/>
      <c r="G1" s="941"/>
      <c r="H1" s="941"/>
      <c r="I1" s="941"/>
      <c r="J1" s="941"/>
      <c r="K1" s="941"/>
      <c r="L1" s="941"/>
      <c r="M1" s="941"/>
      <c r="N1" s="941"/>
      <c r="O1" s="941"/>
      <c r="P1" s="941"/>
      <c r="Q1" s="942"/>
      <c r="R1" s="907" t="s">
        <v>325</v>
      </c>
      <c r="S1" s="908"/>
      <c r="T1" s="908"/>
      <c r="U1" s="908"/>
      <c r="V1" s="908"/>
      <c r="W1" s="908"/>
      <c r="X1" s="908"/>
      <c r="Y1" s="907" t="s">
        <v>326</v>
      </c>
      <c r="Z1" s="908"/>
      <c r="AA1" s="908"/>
      <c r="AB1" s="908"/>
      <c r="AC1" s="908"/>
      <c r="AD1" s="908"/>
      <c r="AE1" s="908"/>
      <c r="AF1" s="908" t="s">
        <v>185</v>
      </c>
    </row>
    <row r="2" spans="1:32" s="27" customFormat="1" ht="69" customHeight="1">
      <c r="A2" s="908"/>
      <c r="B2" s="908"/>
      <c r="C2" s="909" t="s">
        <v>3</v>
      </c>
      <c r="D2" s="908"/>
      <c r="E2" s="908" t="s">
        <v>261</v>
      </c>
      <c r="F2" s="908"/>
      <c r="G2" s="908" t="s">
        <v>4</v>
      </c>
      <c r="H2" s="908"/>
      <c r="I2" s="908"/>
      <c r="J2" s="909" t="s">
        <v>680</v>
      </c>
      <c r="K2" s="908"/>
      <c r="L2" s="913" t="s">
        <v>681</v>
      </c>
      <c r="M2" s="914"/>
      <c r="N2" s="914"/>
      <c r="O2" s="915"/>
      <c r="P2" s="916" t="s">
        <v>2</v>
      </c>
      <c r="Q2" s="916"/>
      <c r="R2" s="909" t="s">
        <v>3</v>
      </c>
      <c r="S2" s="908"/>
      <c r="T2" s="908" t="s">
        <v>4</v>
      </c>
      <c r="U2" s="908"/>
      <c r="V2" s="908"/>
      <c r="W2" s="909" t="s">
        <v>5</v>
      </c>
      <c r="X2" s="908"/>
      <c r="Y2" s="909" t="s">
        <v>3</v>
      </c>
      <c r="Z2" s="908"/>
      <c r="AA2" s="908" t="s">
        <v>4</v>
      </c>
      <c r="AB2" s="908"/>
      <c r="AC2" s="908"/>
      <c r="AD2" s="909" t="s">
        <v>5</v>
      </c>
      <c r="AE2" s="908"/>
      <c r="AF2" s="908"/>
    </row>
    <row r="3" spans="1:32" s="27" customFormat="1">
      <c r="A3" s="908"/>
      <c r="B3" s="908"/>
      <c r="C3" s="74" t="s">
        <v>6</v>
      </c>
      <c r="D3" s="331" t="s">
        <v>7</v>
      </c>
      <c r="E3" s="74" t="s">
        <v>6</v>
      </c>
      <c r="F3" s="331" t="s">
        <v>7</v>
      </c>
      <c r="G3" s="330" t="s">
        <v>10</v>
      </c>
      <c r="H3" s="74" t="s">
        <v>6</v>
      </c>
      <c r="I3" s="331" t="s">
        <v>7</v>
      </c>
      <c r="J3" s="74" t="s">
        <v>6</v>
      </c>
      <c r="K3" s="331" t="s">
        <v>7</v>
      </c>
      <c r="L3" s="74" t="s">
        <v>6</v>
      </c>
      <c r="M3" s="331" t="s">
        <v>7</v>
      </c>
      <c r="N3" s="331" t="s">
        <v>8</v>
      </c>
      <c r="O3" s="331" t="s">
        <v>9</v>
      </c>
      <c r="P3" s="74" t="s">
        <v>6</v>
      </c>
      <c r="Q3" s="331" t="s">
        <v>7</v>
      </c>
      <c r="R3" s="74" t="s">
        <v>6</v>
      </c>
      <c r="S3" s="331" t="s">
        <v>7</v>
      </c>
      <c r="T3" s="190" t="s">
        <v>10</v>
      </c>
      <c r="U3" s="74" t="s">
        <v>6</v>
      </c>
      <c r="V3" s="331" t="s">
        <v>7</v>
      </c>
      <c r="W3" s="74" t="s">
        <v>6</v>
      </c>
      <c r="X3" s="331" t="s">
        <v>7</v>
      </c>
      <c r="Y3" s="74" t="s">
        <v>6</v>
      </c>
      <c r="Z3" s="331" t="s">
        <v>7</v>
      </c>
      <c r="AA3" s="330" t="s">
        <v>10</v>
      </c>
      <c r="AB3" s="74" t="s">
        <v>6</v>
      </c>
      <c r="AC3" s="331" t="s">
        <v>7</v>
      </c>
      <c r="AD3" s="74" t="s">
        <v>6</v>
      </c>
      <c r="AE3" s="331" t="s">
        <v>7</v>
      </c>
      <c r="AF3" s="908"/>
    </row>
    <row r="4" spans="1:32" s="27" customFormat="1">
      <c r="A4" s="90" t="s">
        <v>11</v>
      </c>
      <c r="B4" s="52" t="s">
        <v>12</v>
      </c>
      <c r="C4" s="329"/>
      <c r="D4" s="331"/>
      <c r="E4" s="329"/>
      <c r="F4" s="331"/>
      <c r="G4" s="330"/>
      <c r="H4" s="329"/>
      <c r="I4" s="331"/>
      <c r="J4" s="74"/>
      <c r="K4" s="331"/>
      <c r="L4" s="74"/>
      <c r="M4" s="331"/>
      <c r="N4" s="331"/>
      <c r="O4" s="331"/>
      <c r="P4" s="74"/>
      <c r="Q4" s="331"/>
      <c r="R4" s="74"/>
      <c r="S4" s="331"/>
      <c r="T4" s="124"/>
      <c r="U4" s="74"/>
      <c r="V4" s="331"/>
      <c r="W4" s="74"/>
      <c r="X4" s="331"/>
      <c r="Y4" s="74"/>
      <c r="Z4" s="390"/>
      <c r="AA4" s="124"/>
      <c r="AB4" s="74"/>
      <c r="AC4" s="390"/>
      <c r="AD4" s="74"/>
      <c r="AE4" s="390"/>
      <c r="AF4" s="329"/>
    </row>
    <row r="5" spans="1:32" s="27" customFormat="1">
      <c r="A5" s="90"/>
      <c r="B5" s="9" t="s">
        <v>13</v>
      </c>
      <c r="C5" s="329"/>
      <c r="D5" s="331"/>
      <c r="E5" s="329"/>
      <c r="F5" s="331"/>
      <c r="G5" s="330"/>
      <c r="H5" s="329"/>
      <c r="I5" s="331"/>
      <c r="J5" s="74"/>
      <c r="K5" s="331"/>
      <c r="L5" s="74"/>
      <c r="M5" s="331"/>
      <c r="N5" s="331"/>
      <c r="O5" s="331"/>
      <c r="P5" s="74"/>
      <c r="Q5" s="331"/>
      <c r="R5" s="74"/>
      <c r="S5" s="331"/>
      <c r="T5" s="124"/>
      <c r="U5" s="74"/>
      <c r="V5" s="331"/>
      <c r="W5" s="74"/>
      <c r="X5" s="331"/>
      <c r="Y5" s="74"/>
      <c r="Z5" s="390"/>
      <c r="AA5" s="124"/>
      <c r="AB5" s="74"/>
      <c r="AC5" s="390"/>
      <c r="AD5" s="74"/>
      <c r="AE5" s="390"/>
      <c r="AF5" s="329"/>
    </row>
    <row r="6" spans="1:32" s="1" customFormat="1">
      <c r="A6" s="198">
        <v>1</v>
      </c>
      <c r="B6" s="9" t="s">
        <v>14</v>
      </c>
      <c r="C6" s="82"/>
      <c r="D6" s="61"/>
      <c r="E6" s="82"/>
      <c r="F6" s="61"/>
      <c r="G6" s="101"/>
      <c r="H6" s="82"/>
      <c r="I6" s="61"/>
      <c r="J6" s="60"/>
      <c r="K6" s="61"/>
      <c r="L6" s="60"/>
      <c r="M6" s="61"/>
      <c r="N6" s="61"/>
      <c r="O6" s="61"/>
      <c r="P6" s="60"/>
      <c r="Q6" s="61"/>
      <c r="R6" s="60"/>
      <c r="S6" s="61"/>
      <c r="T6" s="125"/>
      <c r="U6" s="60"/>
      <c r="V6" s="61"/>
      <c r="W6" s="60"/>
      <c r="X6" s="61"/>
      <c r="Y6" s="60"/>
      <c r="Z6" s="61"/>
      <c r="AA6" s="125"/>
      <c r="AB6" s="60"/>
      <c r="AC6" s="61"/>
      <c r="AD6" s="60"/>
      <c r="AE6" s="61"/>
      <c r="AF6" s="82"/>
    </row>
    <row r="7" spans="1:32" s="1" customFormat="1">
      <c r="A7" s="198">
        <v>1.01</v>
      </c>
      <c r="B7" s="2" t="s">
        <v>15</v>
      </c>
      <c r="C7" s="82"/>
      <c r="D7" s="61"/>
      <c r="E7" s="82"/>
      <c r="F7" s="61"/>
      <c r="G7" s="101"/>
      <c r="H7" s="82"/>
      <c r="I7" s="61"/>
      <c r="J7" s="60">
        <f t="shared" ref="J7:K20" si="0">H7+E7+C7</f>
        <v>0</v>
      </c>
      <c r="K7" s="61">
        <f t="shared" si="0"/>
        <v>0</v>
      </c>
      <c r="L7" s="60"/>
      <c r="M7" s="61"/>
      <c r="N7" s="61"/>
      <c r="O7" s="61"/>
      <c r="P7" s="60"/>
      <c r="Q7" s="61"/>
      <c r="R7" s="60"/>
      <c r="S7" s="61"/>
      <c r="T7" s="125"/>
      <c r="U7" s="60"/>
      <c r="V7" s="61"/>
      <c r="W7" s="60"/>
      <c r="X7" s="61"/>
      <c r="Y7" s="60"/>
      <c r="Z7" s="61"/>
      <c r="AA7" s="125"/>
      <c r="AB7" s="60"/>
      <c r="AC7" s="61"/>
      <c r="AD7" s="60"/>
      <c r="AE7" s="61"/>
      <c r="AF7" s="82"/>
    </row>
    <row r="8" spans="1:32" s="1" customFormat="1">
      <c r="A8" s="198">
        <v>1.02</v>
      </c>
      <c r="B8" s="2" t="s">
        <v>16</v>
      </c>
      <c r="C8" s="82"/>
      <c r="D8" s="61"/>
      <c r="E8" s="82"/>
      <c r="F8" s="61"/>
      <c r="G8" s="101"/>
      <c r="H8" s="82">
        <v>0</v>
      </c>
      <c r="I8" s="61"/>
      <c r="J8" s="60">
        <f t="shared" si="0"/>
        <v>0</v>
      </c>
      <c r="K8" s="61">
        <f t="shared" si="0"/>
        <v>0</v>
      </c>
      <c r="L8" s="60"/>
      <c r="M8" s="61"/>
      <c r="N8" s="61" t="e">
        <f>L8/H8%</f>
        <v>#DIV/0!</v>
      </c>
      <c r="O8" s="61"/>
      <c r="P8" s="60"/>
      <c r="Q8" s="61"/>
      <c r="R8" s="60"/>
      <c r="S8" s="61"/>
      <c r="T8" s="125"/>
      <c r="U8" s="60"/>
      <c r="V8" s="61"/>
      <c r="W8" s="60"/>
      <c r="X8" s="61"/>
      <c r="Y8" s="60"/>
      <c r="Z8" s="61"/>
      <c r="AA8" s="125"/>
      <c r="AB8" s="60"/>
      <c r="AC8" s="61"/>
      <c r="AD8" s="60"/>
      <c r="AE8" s="61"/>
      <c r="AF8" s="82"/>
    </row>
    <row r="9" spans="1:32" s="1" customFormat="1">
      <c r="A9" s="198">
        <v>1.03</v>
      </c>
      <c r="B9" s="2" t="s">
        <v>210</v>
      </c>
      <c r="C9" s="82"/>
      <c r="D9" s="61"/>
      <c r="E9" s="82"/>
      <c r="F9" s="61"/>
      <c r="G9" s="101"/>
      <c r="H9" s="82"/>
      <c r="I9" s="61"/>
      <c r="J9" s="60">
        <f t="shared" si="0"/>
        <v>0</v>
      </c>
      <c r="K9" s="61">
        <f t="shared" si="0"/>
        <v>0</v>
      </c>
      <c r="L9" s="60"/>
      <c r="M9" s="61"/>
      <c r="N9" s="61"/>
      <c r="O9" s="61"/>
      <c r="P9" s="60"/>
      <c r="Q9" s="61"/>
      <c r="R9" s="60"/>
      <c r="S9" s="61"/>
      <c r="T9" s="125"/>
      <c r="U9" s="60"/>
      <c r="V9" s="61"/>
      <c r="W9" s="60"/>
      <c r="X9" s="61"/>
      <c r="Y9" s="60"/>
      <c r="Z9" s="61"/>
      <c r="AA9" s="125"/>
      <c r="AB9" s="60"/>
      <c r="AC9" s="61"/>
      <c r="AD9" s="60"/>
      <c r="AE9" s="61"/>
      <c r="AF9" s="82"/>
    </row>
    <row r="10" spans="1:32" s="1" customFormat="1" ht="31.5">
      <c r="A10" s="198">
        <v>1.04</v>
      </c>
      <c r="B10" s="81" t="s">
        <v>17</v>
      </c>
      <c r="C10" s="82"/>
      <c r="D10" s="61"/>
      <c r="E10" s="82"/>
      <c r="F10" s="61"/>
      <c r="G10" s="101"/>
      <c r="H10" s="82"/>
      <c r="I10" s="61"/>
      <c r="J10" s="60">
        <f t="shared" si="0"/>
        <v>0</v>
      </c>
      <c r="K10" s="61">
        <f t="shared" si="0"/>
        <v>0</v>
      </c>
      <c r="L10" s="60"/>
      <c r="M10" s="61"/>
      <c r="N10" s="61"/>
      <c r="O10" s="61"/>
      <c r="P10" s="60"/>
      <c r="Q10" s="61"/>
      <c r="R10" s="60"/>
      <c r="S10" s="61"/>
      <c r="T10" s="125"/>
      <c r="U10" s="60"/>
      <c r="V10" s="61"/>
      <c r="W10" s="60"/>
      <c r="X10" s="61"/>
      <c r="Y10" s="60"/>
      <c r="Z10" s="61"/>
      <c r="AA10" s="125"/>
      <c r="AB10" s="60"/>
      <c r="AC10" s="61"/>
      <c r="AD10" s="60"/>
      <c r="AE10" s="61"/>
      <c r="AF10" s="82"/>
    </row>
    <row r="11" spans="1:32" s="1" customFormat="1">
      <c r="A11" s="198">
        <v>1.05</v>
      </c>
      <c r="B11" s="81" t="s">
        <v>18</v>
      </c>
      <c r="C11" s="82"/>
      <c r="D11" s="61"/>
      <c r="E11" s="82"/>
      <c r="F11" s="61"/>
      <c r="G11" s="101"/>
      <c r="H11" s="82"/>
      <c r="I11" s="61"/>
      <c r="J11" s="60">
        <f t="shared" si="0"/>
        <v>0</v>
      </c>
      <c r="K11" s="61">
        <f t="shared" si="0"/>
        <v>0</v>
      </c>
      <c r="L11" s="60"/>
      <c r="M11" s="61"/>
      <c r="N11" s="61"/>
      <c r="O11" s="61"/>
      <c r="P11" s="60"/>
      <c r="Q11" s="61"/>
      <c r="R11" s="60"/>
      <c r="S11" s="61"/>
      <c r="T11" s="125"/>
      <c r="U11" s="60"/>
      <c r="V11" s="61"/>
      <c r="W11" s="60"/>
      <c r="X11" s="61"/>
      <c r="Y11" s="60"/>
      <c r="Z11" s="61"/>
      <c r="AA11" s="125"/>
      <c r="AB11" s="60"/>
      <c r="AC11" s="61"/>
      <c r="AD11" s="60"/>
      <c r="AE11" s="61"/>
      <c r="AF11" s="82"/>
    </row>
    <row r="12" spans="1:32" s="1" customFormat="1">
      <c r="A12" s="198">
        <v>1.06</v>
      </c>
      <c r="B12" s="3" t="s">
        <v>19</v>
      </c>
      <c r="C12" s="82"/>
      <c r="D12" s="61"/>
      <c r="E12" s="82"/>
      <c r="F12" s="61"/>
      <c r="G12" s="101"/>
      <c r="H12" s="82"/>
      <c r="I12" s="61"/>
      <c r="J12" s="60">
        <f t="shared" si="0"/>
        <v>0</v>
      </c>
      <c r="K12" s="61">
        <f t="shared" si="0"/>
        <v>0</v>
      </c>
      <c r="L12" s="60"/>
      <c r="M12" s="61"/>
      <c r="N12" s="61"/>
      <c r="O12" s="61"/>
      <c r="P12" s="60"/>
      <c r="Q12" s="61"/>
      <c r="R12" s="60"/>
      <c r="S12" s="61"/>
      <c r="T12" s="125"/>
      <c r="U12" s="60"/>
      <c r="V12" s="61"/>
      <c r="W12" s="60"/>
      <c r="X12" s="61"/>
      <c r="Y12" s="60"/>
      <c r="Z12" s="61"/>
      <c r="AA12" s="125"/>
      <c r="AB12" s="60"/>
      <c r="AC12" s="61"/>
      <c r="AD12" s="60"/>
      <c r="AE12" s="61"/>
      <c r="AF12" s="82"/>
    </row>
    <row r="13" spans="1:32" s="1" customFormat="1" ht="31.5">
      <c r="A13" s="198">
        <v>1.07</v>
      </c>
      <c r="B13" s="3" t="s">
        <v>20</v>
      </c>
      <c r="C13" s="82"/>
      <c r="D13" s="61"/>
      <c r="E13" s="82"/>
      <c r="F13" s="61"/>
      <c r="G13" s="101"/>
      <c r="H13" s="82"/>
      <c r="I13" s="61"/>
      <c r="J13" s="60">
        <f t="shared" si="0"/>
        <v>0</v>
      </c>
      <c r="K13" s="61">
        <f t="shared" si="0"/>
        <v>0</v>
      </c>
      <c r="L13" s="60"/>
      <c r="M13" s="61"/>
      <c r="N13" s="61"/>
      <c r="O13" s="61"/>
      <c r="P13" s="60"/>
      <c r="Q13" s="61"/>
      <c r="R13" s="60"/>
      <c r="S13" s="61"/>
      <c r="T13" s="125"/>
      <c r="U13" s="60"/>
      <c r="V13" s="61"/>
      <c r="W13" s="60"/>
      <c r="X13" s="61"/>
      <c r="Y13" s="60"/>
      <c r="Z13" s="61"/>
      <c r="AA13" s="125"/>
      <c r="AB13" s="60"/>
      <c r="AC13" s="61"/>
      <c r="AD13" s="60"/>
      <c r="AE13" s="61"/>
      <c r="AF13" s="82"/>
    </row>
    <row r="14" spans="1:32" s="4" customFormat="1" ht="31.5">
      <c r="A14" s="90">
        <v>2</v>
      </c>
      <c r="B14" s="342" t="s">
        <v>152</v>
      </c>
      <c r="C14" s="12"/>
      <c r="D14" s="63"/>
      <c r="E14" s="12"/>
      <c r="F14" s="63"/>
      <c r="G14" s="102"/>
      <c r="H14" s="12"/>
      <c r="I14" s="63"/>
      <c r="J14" s="62">
        <f t="shared" si="0"/>
        <v>0</v>
      </c>
      <c r="K14" s="63">
        <f t="shared" si="0"/>
        <v>0</v>
      </c>
      <c r="L14" s="62"/>
      <c r="M14" s="63"/>
      <c r="N14" s="61"/>
      <c r="O14" s="63"/>
      <c r="P14" s="62"/>
      <c r="Q14" s="63"/>
      <c r="R14" s="62"/>
      <c r="S14" s="63"/>
      <c r="T14" s="126"/>
      <c r="U14" s="62"/>
      <c r="V14" s="63"/>
      <c r="W14" s="62"/>
      <c r="X14" s="63"/>
      <c r="Y14" s="62"/>
      <c r="Z14" s="63"/>
      <c r="AA14" s="126"/>
      <c r="AB14" s="62"/>
      <c r="AC14" s="63"/>
      <c r="AD14" s="62"/>
      <c r="AE14" s="63"/>
      <c r="AF14" s="12"/>
    </row>
    <row r="15" spans="1:32" s="1" customFormat="1">
      <c r="A15" s="198"/>
      <c r="B15" s="3" t="s">
        <v>211</v>
      </c>
      <c r="C15" s="82"/>
      <c r="D15" s="61"/>
      <c r="E15" s="82"/>
      <c r="F15" s="61"/>
      <c r="G15" s="101"/>
      <c r="H15" s="82"/>
      <c r="I15" s="61"/>
      <c r="J15" s="60">
        <f t="shared" si="0"/>
        <v>0</v>
      </c>
      <c r="K15" s="61">
        <f t="shared" si="0"/>
        <v>0</v>
      </c>
      <c r="L15" s="60"/>
      <c r="M15" s="61"/>
      <c r="N15" s="61"/>
      <c r="O15" s="61"/>
      <c r="P15" s="60"/>
      <c r="Q15" s="61"/>
      <c r="R15" s="60"/>
      <c r="S15" s="61"/>
      <c r="T15" s="125"/>
      <c r="U15" s="60"/>
      <c r="V15" s="61"/>
      <c r="W15" s="60"/>
      <c r="X15" s="61"/>
      <c r="Y15" s="60"/>
      <c r="Z15" s="61"/>
      <c r="AA15" s="125"/>
      <c r="AB15" s="60"/>
      <c r="AC15" s="61"/>
      <c r="AD15" s="60"/>
      <c r="AE15" s="61"/>
      <c r="AF15" s="82"/>
    </row>
    <row r="16" spans="1:32" s="4" customFormat="1">
      <c r="A16" s="90"/>
      <c r="B16" s="6" t="s">
        <v>21</v>
      </c>
      <c r="C16" s="12"/>
      <c r="D16" s="63"/>
      <c r="E16" s="12"/>
      <c r="F16" s="63"/>
      <c r="G16" s="102"/>
      <c r="H16" s="12"/>
      <c r="I16" s="63"/>
      <c r="J16" s="62">
        <f t="shared" si="0"/>
        <v>0</v>
      </c>
      <c r="K16" s="63">
        <f t="shared" si="0"/>
        <v>0</v>
      </c>
      <c r="L16" s="62"/>
      <c r="M16" s="63"/>
      <c r="N16" s="61"/>
      <c r="O16" s="63"/>
      <c r="P16" s="62"/>
      <c r="Q16" s="63"/>
      <c r="R16" s="62"/>
      <c r="S16" s="63"/>
      <c r="T16" s="126"/>
      <c r="U16" s="62"/>
      <c r="V16" s="63"/>
      <c r="W16" s="62"/>
      <c r="X16" s="63"/>
      <c r="Y16" s="62"/>
      <c r="Z16" s="63"/>
      <c r="AA16" s="126"/>
      <c r="AB16" s="62"/>
      <c r="AC16" s="63"/>
      <c r="AD16" s="62"/>
      <c r="AE16" s="63"/>
      <c r="AF16" s="12"/>
    </row>
    <row r="17" spans="1:32" s="1" customFormat="1" ht="31.5">
      <c r="A17" s="5">
        <v>2.0099999999999998</v>
      </c>
      <c r="B17" s="343" t="s">
        <v>22</v>
      </c>
      <c r="C17" s="82"/>
      <c r="D17" s="61"/>
      <c r="E17" s="82"/>
      <c r="F17" s="61"/>
      <c r="G17" s="101">
        <v>2</v>
      </c>
      <c r="H17" s="82"/>
      <c r="I17" s="61">
        <f>H17*G17</f>
        <v>0</v>
      </c>
      <c r="J17" s="60">
        <f t="shared" si="0"/>
        <v>0</v>
      </c>
      <c r="K17" s="61">
        <f t="shared" si="0"/>
        <v>0</v>
      </c>
      <c r="L17" s="60"/>
      <c r="M17" s="61"/>
      <c r="N17" s="61" t="e">
        <f t="shared" ref="N17:N21" si="1">L17/J17%</f>
        <v>#DIV/0!</v>
      </c>
      <c r="O17" s="61" t="e">
        <f t="shared" ref="O17:O18" si="2">M17/I17%</f>
        <v>#DIV/0!</v>
      </c>
      <c r="P17" s="60">
        <f t="shared" ref="P17:Q20" si="3">J17-L17</f>
        <v>0</v>
      </c>
      <c r="Q17" s="61">
        <f t="shared" si="3"/>
        <v>0</v>
      </c>
      <c r="R17" s="60"/>
      <c r="S17" s="61"/>
      <c r="T17" s="125">
        <v>2</v>
      </c>
      <c r="U17" s="60"/>
      <c r="V17" s="61">
        <f>U17*T17</f>
        <v>0</v>
      </c>
      <c r="W17" s="60">
        <f>U17+R17</f>
        <v>0</v>
      </c>
      <c r="X17" s="61">
        <f>V17+S17</f>
        <v>0</v>
      </c>
      <c r="Y17" s="60"/>
      <c r="Z17" s="61"/>
      <c r="AA17" s="125">
        <v>2</v>
      </c>
      <c r="AB17" s="60"/>
      <c r="AC17" s="61">
        <f>AB17*AA17</f>
        <v>0</v>
      </c>
      <c r="AD17" s="60">
        <f>AB17+Y17</f>
        <v>0</v>
      </c>
      <c r="AE17" s="61">
        <f>AC17+Z17</f>
        <v>0</v>
      </c>
      <c r="AF17" s="82"/>
    </row>
    <row r="18" spans="1:32" s="1" customFormat="1">
      <c r="A18" s="5">
        <v>2.02</v>
      </c>
      <c r="B18" s="343" t="s">
        <v>23</v>
      </c>
      <c r="C18" s="82"/>
      <c r="D18" s="61"/>
      <c r="E18" s="82"/>
      <c r="F18" s="61"/>
      <c r="G18" s="101">
        <v>3</v>
      </c>
      <c r="H18" s="82"/>
      <c r="I18" s="61">
        <f t="shared" ref="I18:I20" si="4">H18*G18</f>
        <v>0</v>
      </c>
      <c r="J18" s="60">
        <f t="shared" si="0"/>
        <v>0</v>
      </c>
      <c r="K18" s="61">
        <f t="shared" si="0"/>
        <v>0</v>
      </c>
      <c r="L18" s="60"/>
      <c r="M18" s="61"/>
      <c r="N18" s="61" t="e">
        <f t="shared" si="1"/>
        <v>#DIV/0!</v>
      </c>
      <c r="O18" s="61" t="e">
        <f t="shared" si="2"/>
        <v>#DIV/0!</v>
      </c>
      <c r="P18" s="60">
        <f t="shared" si="3"/>
        <v>0</v>
      </c>
      <c r="Q18" s="61">
        <f t="shared" si="3"/>
        <v>0</v>
      </c>
      <c r="R18" s="60"/>
      <c r="S18" s="61"/>
      <c r="T18" s="125">
        <v>3</v>
      </c>
      <c r="U18" s="60"/>
      <c r="V18" s="61">
        <f>U18*T18</f>
        <v>0</v>
      </c>
      <c r="W18" s="60">
        <f t="shared" ref="W18:W20" si="5">U18+R18</f>
        <v>0</v>
      </c>
      <c r="X18" s="61">
        <f>V18+S18</f>
        <v>0</v>
      </c>
      <c r="Y18" s="60"/>
      <c r="Z18" s="61"/>
      <c r="AA18" s="125">
        <v>3</v>
      </c>
      <c r="AB18" s="60"/>
      <c r="AC18" s="61">
        <f>AB18*AA18</f>
        <v>0</v>
      </c>
      <c r="AD18" s="60">
        <f t="shared" ref="AD18:AD20" si="6">AB18+Y18</f>
        <v>0</v>
      </c>
      <c r="AE18" s="61">
        <f>AC18+Z18</f>
        <v>0</v>
      </c>
      <c r="AF18" s="82"/>
    </row>
    <row r="19" spans="1:32" s="1" customFormat="1" ht="56.25">
      <c r="A19" s="5">
        <v>2.0299999999999998</v>
      </c>
      <c r="B19" s="343" t="s">
        <v>24</v>
      </c>
      <c r="C19" s="82"/>
      <c r="D19" s="61"/>
      <c r="E19" s="82"/>
      <c r="F19" s="61"/>
      <c r="G19" s="101"/>
      <c r="H19" s="82"/>
      <c r="I19" s="61">
        <f t="shared" si="4"/>
        <v>0</v>
      </c>
      <c r="J19" s="60">
        <f t="shared" si="0"/>
        <v>0</v>
      </c>
      <c r="K19" s="61">
        <f t="shared" si="0"/>
        <v>0</v>
      </c>
      <c r="L19" s="60"/>
      <c r="M19" s="61"/>
      <c r="N19" s="61"/>
      <c r="O19" s="61"/>
      <c r="P19" s="60">
        <f t="shared" si="3"/>
        <v>0</v>
      </c>
      <c r="Q19" s="61">
        <f t="shared" si="3"/>
        <v>0</v>
      </c>
      <c r="R19" s="60"/>
      <c r="S19" s="61"/>
      <c r="T19" s="125">
        <f>0.0075*50</f>
        <v>0.375</v>
      </c>
      <c r="U19" s="60"/>
      <c r="V19" s="61"/>
      <c r="W19" s="60">
        <f t="shared" si="5"/>
        <v>0</v>
      </c>
      <c r="X19" s="61">
        <f>V19+S19</f>
        <v>0</v>
      </c>
      <c r="Y19" s="60"/>
      <c r="Z19" s="61"/>
      <c r="AA19" s="125">
        <f>0.0075*50</f>
        <v>0.375</v>
      </c>
      <c r="AB19" s="60"/>
      <c r="AC19" s="61"/>
      <c r="AD19" s="60">
        <f t="shared" si="6"/>
        <v>0</v>
      </c>
      <c r="AE19" s="61">
        <f>AC19+Z19</f>
        <v>0</v>
      </c>
      <c r="AF19" s="691" t="s">
        <v>484</v>
      </c>
    </row>
    <row r="20" spans="1:32" s="1" customFormat="1">
      <c r="A20" s="5">
        <v>2.04</v>
      </c>
      <c r="B20" s="343" t="s">
        <v>149</v>
      </c>
      <c r="C20" s="82"/>
      <c r="D20" s="61"/>
      <c r="E20" s="82"/>
      <c r="F20" s="61"/>
      <c r="G20" s="101">
        <v>0.375</v>
      </c>
      <c r="H20" s="82"/>
      <c r="I20" s="61">
        <f t="shared" si="4"/>
        <v>0</v>
      </c>
      <c r="J20" s="60">
        <f t="shared" si="0"/>
        <v>0</v>
      </c>
      <c r="K20" s="61">
        <f t="shared" si="0"/>
        <v>0</v>
      </c>
      <c r="L20" s="60"/>
      <c r="M20" s="61"/>
      <c r="N20" s="61" t="e">
        <f t="shared" si="1"/>
        <v>#DIV/0!</v>
      </c>
      <c r="O20" s="61" t="e">
        <f>M20/K20%</f>
        <v>#DIV/0!</v>
      </c>
      <c r="P20" s="60">
        <f t="shared" si="3"/>
        <v>0</v>
      </c>
      <c r="Q20" s="61">
        <f t="shared" si="3"/>
        <v>0</v>
      </c>
      <c r="R20" s="60"/>
      <c r="S20" s="61"/>
      <c r="T20" s="125">
        <v>0.375</v>
      </c>
      <c r="U20" s="60"/>
      <c r="V20" s="61">
        <f>U20*T20</f>
        <v>0</v>
      </c>
      <c r="W20" s="60">
        <f t="shared" si="5"/>
        <v>0</v>
      </c>
      <c r="X20" s="61">
        <f>V20+S20</f>
        <v>0</v>
      </c>
      <c r="Y20" s="60"/>
      <c r="Z20" s="61"/>
      <c r="AA20" s="125">
        <v>0.375</v>
      </c>
      <c r="AB20" s="60"/>
      <c r="AC20" s="61">
        <f>AB20*AA20</f>
        <v>0</v>
      </c>
      <c r="AD20" s="60">
        <f t="shared" si="6"/>
        <v>0</v>
      </c>
      <c r="AE20" s="61">
        <f>AC20+Z20</f>
        <v>0</v>
      </c>
      <c r="AF20" s="82"/>
    </row>
    <row r="21" spans="1:32" s="225" customFormat="1">
      <c r="A21" s="217"/>
      <c r="B21" s="218" t="s">
        <v>231</v>
      </c>
      <c r="C21" s="236">
        <f t="shared" ref="C21" si="7">SUM(C17:C20)</f>
        <v>0</v>
      </c>
      <c r="D21" s="219">
        <f>SUM(D17:D20)</f>
        <v>0</v>
      </c>
      <c r="E21" s="236">
        <f t="shared" ref="E21" si="8">SUM(E17:E20)</f>
        <v>0</v>
      </c>
      <c r="F21" s="219">
        <f>SUM(F17:F20)</f>
        <v>0</v>
      </c>
      <c r="G21" s="220"/>
      <c r="H21" s="236">
        <f t="shared" ref="H21:M21" si="9">SUM(H17:H20)</f>
        <v>0</v>
      </c>
      <c r="I21" s="219">
        <f>SUM(I17:I20)</f>
        <v>0</v>
      </c>
      <c r="J21" s="236">
        <f t="shared" si="9"/>
        <v>0</v>
      </c>
      <c r="K21" s="219">
        <f>SUM(K17:K20)</f>
        <v>0</v>
      </c>
      <c r="L21" s="236">
        <f t="shared" si="9"/>
        <v>0</v>
      </c>
      <c r="M21" s="219">
        <f t="shared" si="9"/>
        <v>0</v>
      </c>
      <c r="N21" s="213" t="e">
        <f t="shared" si="1"/>
        <v>#DIV/0!</v>
      </c>
      <c r="O21" s="213" t="e">
        <f>M21/K21%</f>
        <v>#DIV/0!</v>
      </c>
      <c r="P21" s="236">
        <f t="shared" ref="P21:S21" si="10">SUM(P17:P20)</f>
        <v>0</v>
      </c>
      <c r="Q21" s="219">
        <f t="shared" si="10"/>
        <v>0</v>
      </c>
      <c r="R21" s="236">
        <f t="shared" si="10"/>
        <v>0</v>
      </c>
      <c r="S21" s="219">
        <f t="shared" si="10"/>
        <v>0</v>
      </c>
      <c r="T21" s="222"/>
      <c r="U21" s="236">
        <f t="shared" ref="U21:W21" si="11">SUM(U17:U20)</f>
        <v>0</v>
      </c>
      <c r="V21" s="219">
        <f t="shared" si="11"/>
        <v>0</v>
      </c>
      <c r="W21" s="236">
        <f t="shared" si="11"/>
        <v>0</v>
      </c>
      <c r="X21" s="219">
        <f>SUM(X17:X20)</f>
        <v>0</v>
      </c>
      <c r="Y21" s="236">
        <f t="shared" ref="Y21:Z21" si="12">SUM(Y17:Y20)</f>
        <v>0</v>
      </c>
      <c r="Z21" s="219">
        <f t="shared" si="12"/>
        <v>0</v>
      </c>
      <c r="AA21" s="222"/>
      <c r="AB21" s="236">
        <f t="shared" ref="AB21:AD21" si="13">SUM(AB17:AB20)</f>
        <v>0</v>
      </c>
      <c r="AC21" s="219">
        <f t="shared" si="13"/>
        <v>0</v>
      </c>
      <c r="AD21" s="236">
        <f t="shared" si="13"/>
        <v>0</v>
      </c>
      <c r="AE21" s="219">
        <f>SUM(AE17:AE20)</f>
        <v>0</v>
      </c>
      <c r="AF21" s="224"/>
    </row>
    <row r="22" spans="1:32" s="4" customFormat="1">
      <c r="A22" s="331"/>
      <c r="B22" s="6" t="s">
        <v>271</v>
      </c>
      <c r="C22" s="12"/>
      <c r="D22" s="63"/>
      <c r="E22" s="12"/>
      <c r="F22" s="63"/>
      <c r="G22" s="102"/>
      <c r="H22" s="12"/>
      <c r="I22" s="63"/>
      <c r="J22" s="62"/>
      <c r="K22" s="63"/>
      <c r="L22" s="62"/>
      <c r="M22" s="63"/>
      <c r="N22" s="63"/>
      <c r="O22" s="61" t="e">
        <f t="shared" ref="O22:O51" si="14">M22/K22%</f>
        <v>#DIV/0!</v>
      </c>
      <c r="P22" s="62"/>
      <c r="Q22" s="63"/>
      <c r="R22" s="62"/>
      <c r="S22" s="63"/>
      <c r="T22" s="126"/>
      <c r="U22" s="62"/>
      <c r="V22" s="63"/>
      <c r="W22" s="62"/>
      <c r="X22" s="63"/>
      <c r="Y22" s="62"/>
      <c r="Z22" s="63"/>
      <c r="AA22" s="126"/>
      <c r="AB22" s="62"/>
      <c r="AC22" s="63"/>
      <c r="AD22" s="62"/>
      <c r="AE22" s="63"/>
      <c r="AF22" s="12"/>
    </row>
    <row r="23" spans="1:32" s="1" customFormat="1">
      <c r="A23" s="5">
        <v>2.0499999999999998</v>
      </c>
      <c r="B23" s="343" t="s">
        <v>205</v>
      </c>
      <c r="C23" s="82"/>
      <c r="D23" s="61"/>
      <c r="E23" s="82"/>
      <c r="F23" s="61"/>
      <c r="G23" s="101">
        <v>9</v>
      </c>
      <c r="H23" s="82"/>
      <c r="I23" s="61">
        <f t="shared" ref="I23:I43" si="15">H23*G23</f>
        <v>0</v>
      </c>
      <c r="J23" s="60">
        <f t="shared" ref="J23:K43" si="16">H23+E23+C23</f>
        <v>0</v>
      </c>
      <c r="K23" s="61">
        <f t="shared" si="16"/>
        <v>0</v>
      </c>
      <c r="L23" s="60"/>
      <c r="M23" s="61"/>
      <c r="N23" s="61" t="e">
        <f t="shared" ref="N23:N52" si="17">L23/J23%</f>
        <v>#DIV/0!</v>
      </c>
      <c r="O23" s="61" t="e">
        <f t="shared" si="14"/>
        <v>#DIV/0!</v>
      </c>
      <c r="P23" s="60">
        <f t="shared" ref="P23:Q43" si="18">J23-L23</f>
        <v>0</v>
      </c>
      <c r="Q23" s="61">
        <f t="shared" si="18"/>
        <v>0</v>
      </c>
      <c r="R23" s="60"/>
      <c r="S23" s="61"/>
      <c r="T23" s="125">
        <v>9</v>
      </c>
      <c r="U23" s="60"/>
      <c r="V23" s="61">
        <f t="shared" ref="V23:V43" si="19">U23*T23</f>
        <v>0</v>
      </c>
      <c r="W23" s="60">
        <f t="shared" ref="W23:W37" si="20">U23+R23</f>
        <v>0</v>
      </c>
      <c r="X23" s="61">
        <f t="shared" ref="X23:X43" si="21">V23+S23</f>
        <v>0</v>
      </c>
      <c r="Y23" s="60"/>
      <c r="Z23" s="61"/>
      <c r="AA23" s="125">
        <v>9</v>
      </c>
      <c r="AB23" s="60"/>
      <c r="AC23" s="61">
        <f t="shared" ref="AC23:AC43" si="22">AB23*AA23</f>
        <v>0</v>
      </c>
      <c r="AD23" s="60">
        <f t="shared" ref="AD23:AD38" si="23">AB23+Y23</f>
        <v>0</v>
      </c>
      <c r="AE23" s="61">
        <f t="shared" ref="AE23:AE43" si="24">AC23+Z23</f>
        <v>0</v>
      </c>
      <c r="AF23" s="82"/>
    </row>
    <row r="24" spans="1:32" s="1" customFormat="1">
      <c r="A24" s="5">
        <v>2.06</v>
      </c>
      <c r="B24" s="343" t="s">
        <v>206</v>
      </c>
      <c r="C24" s="82"/>
      <c r="D24" s="61"/>
      <c r="E24" s="82"/>
      <c r="F24" s="61"/>
      <c r="G24" s="101">
        <v>0.6</v>
      </c>
      <c r="H24" s="82"/>
      <c r="I24" s="61">
        <f t="shared" si="15"/>
        <v>0</v>
      </c>
      <c r="J24" s="60">
        <f t="shared" si="16"/>
        <v>0</v>
      </c>
      <c r="K24" s="61">
        <f t="shared" si="16"/>
        <v>0</v>
      </c>
      <c r="L24" s="60"/>
      <c r="M24" s="61"/>
      <c r="N24" s="61" t="e">
        <f t="shared" si="17"/>
        <v>#DIV/0!</v>
      </c>
      <c r="O24" s="61" t="e">
        <f t="shared" si="14"/>
        <v>#DIV/0!</v>
      </c>
      <c r="P24" s="60">
        <f t="shared" si="18"/>
        <v>0</v>
      </c>
      <c r="Q24" s="61">
        <f t="shared" si="18"/>
        <v>0</v>
      </c>
      <c r="R24" s="60"/>
      <c r="S24" s="61"/>
      <c r="T24" s="125">
        <v>0.6</v>
      </c>
      <c r="U24" s="60"/>
      <c r="V24" s="61">
        <f t="shared" si="19"/>
        <v>0</v>
      </c>
      <c r="W24" s="60">
        <f t="shared" si="20"/>
        <v>0</v>
      </c>
      <c r="X24" s="61">
        <f t="shared" si="21"/>
        <v>0</v>
      </c>
      <c r="Y24" s="60"/>
      <c r="Z24" s="61"/>
      <c r="AA24" s="125">
        <v>0.6</v>
      </c>
      <c r="AB24" s="60"/>
      <c r="AC24" s="61">
        <f t="shared" si="22"/>
        <v>0</v>
      </c>
      <c r="AD24" s="60">
        <f t="shared" si="23"/>
        <v>0</v>
      </c>
      <c r="AE24" s="61">
        <f t="shared" si="24"/>
        <v>0</v>
      </c>
      <c r="AF24" s="82"/>
    </row>
    <row r="25" spans="1:32" s="1" customFormat="1" ht="47.25">
      <c r="A25" s="5">
        <v>2.0699999999999998</v>
      </c>
      <c r="B25" s="81" t="s">
        <v>256</v>
      </c>
      <c r="C25" s="82"/>
      <c r="D25" s="61"/>
      <c r="E25" s="82"/>
      <c r="F25" s="61"/>
      <c r="G25" s="101"/>
      <c r="H25" s="82"/>
      <c r="I25" s="61">
        <f t="shared" si="15"/>
        <v>0</v>
      </c>
      <c r="J25" s="60">
        <f t="shared" si="16"/>
        <v>0</v>
      </c>
      <c r="K25" s="61">
        <f t="shared" si="16"/>
        <v>0</v>
      </c>
      <c r="L25" s="60"/>
      <c r="M25" s="61"/>
      <c r="N25" s="61"/>
      <c r="O25" s="61"/>
      <c r="P25" s="60">
        <f t="shared" si="18"/>
        <v>0</v>
      </c>
      <c r="Q25" s="61">
        <f t="shared" si="18"/>
        <v>0</v>
      </c>
      <c r="R25" s="60"/>
      <c r="S25" s="61"/>
      <c r="T25" s="125">
        <v>0.5</v>
      </c>
      <c r="U25" s="60"/>
      <c r="V25" s="61">
        <f t="shared" si="19"/>
        <v>0</v>
      </c>
      <c r="W25" s="60">
        <f t="shared" si="20"/>
        <v>0</v>
      </c>
      <c r="X25" s="61">
        <f t="shared" si="21"/>
        <v>0</v>
      </c>
      <c r="Y25" s="60"/>
      <c r="Z25" s="61"/>
      <c r="AA25" s="125">
        <v>0.5</v>
      </c>
      <c r="AB25" s="60"/>
      <c r="AC25" s="61">
        <f t="shared" si="22"/>
        <v>0</v>
      </c>
      <c r="AD25" s="60">
        <f t="shared" si="23"/>
        <v>0</v>
      </c>
      <c r="AE25" s="61">
        <f t="shared" si="24"/>
        <v>0</v>
      </c>
      <c r="AF25" s="82"/>
    </row>
    <row r="26" spans="1:32" s="1" customFormat="1">
      <c r="A26" s="5">
        <v>2.08</v>
      </c>
      <c r="B26" s="343" t="s">
        <v>27</v>
      </c>
      <c r="C26" s="82"/>
      <c r="D26" s="61"/>
      <c r="E26" s="82"/>
      <c r="F26" s="61"/>
      <c r="G26" s="101"/>
      <c r="H26" s="82"/>
      <c r="I26" s="61">
        <f t="shared" si="15"/>
        <v>0</v>
      </c>
      <c r="J26" s="60">
        <f t="shared" si="16"/>
        <v>0</v>
      </c>
      <c r="K26" s="61">
        <f t="shared" si="16"/>
        <v>0</v>
      </c>
      <c r="L26" s="60"/>
      <c r="M26" s="61"/>
      <c r="N26" s="61"/>
      <c r="O26" s="61"/>
      <c r="P26" s="60">
        <f t="shared" si="18"/>
        <v>0</v>
      </c>
      <c r="Q26" s="61">
        <f t="shared" si="18"/>
        <v>0</v>
      </c>
      <c r="R26" s="60"/>
      <c r="S26" s="61"/>
      <c r="T26" s="125"/>
      <c r="U26" s="60"/>
      <c r="V26" s="61">
        <f t="shared" si="19"/>
        <v>0</v>
      </c>
      <c r="W26" s="60">
        <f t="shared" si="20"/>
        <v>0</v>
      </c>
      <c r="X26" s="61">
        <f t="shared" si="21"/>
        <v>0</v>
      </c>
      <c r="Y26" s="60"/>
      <c r="Z26" s="61"/>
      <c r="AA26" s="125"/>
      <c r="AB26" s="60"/>
      <c r="AC26" s="61">
        <f t="shared" si="22"/>
        <v>0</v>
      </c>
      <c r="AD26" s="60">
        <f t="shared" si="23"/>
        <v>0</v>
      </c>
      <c r="AE26" s="61">
        <f t="shared" si="24"/>
        <v>0</v>
      </c>
      <c r="AF26" s="82"/>
    </row>
    <row r="27" spans="1:32">
      <c r="A27" s="5" t="s">
        <v>212</v>
      </c>
      <c r="B27" s="81" t="s">
        <v>272</v>
      </c>
      <c r="C27" s="82"/>
      <c r="D27" s="61"/>
      <c r="E27" s="82"/>
      <c r="F27" s="61"/>
      <c r="G27" s="101">
        <v>3</v>
      </c>
      <c r="H27" s="82"/>
      <c r="I27" s="61">
        <f t="shared" si="15"/>
        <v>0</v>
      </c>
      <c r="J27" s="60">
        <f t="shared" si="16"/>
        <v>0</v>
      </c>
      <c r="K27" s="61">
        <f t="shared" si="16"/>
        <v>0</v>
      </c>
      <c r="L27" s="60"/>
      <c r="M27" s="61"/>
      <c r="N27" s="61" t="e">
        <f t="shared" si="17"/>
        <v>#DIV/0!</v>
      </c>
      <c r="O27" s="61" t="e">
        <f t="shared" si="14"/>
        <v>#DIV/0!</v>
      </c>
      <c r="P27" s="60">
        <f t="shared" si="18"/>
        <v>0</v>
      </c>
      <c r="Q27" s="61">
        <f t="shared" si="18"/>
        <v>0</v>
      </c>
      <c r="R27" s="60"/>
      <c r="S27" s="61"/>
      <c r="T27" s="125">
        <v>3</v>
      </c>
      <c r="U27" s="60"/>
      <c r="V27" s="61">
        <f t="shared" si="19"/>
        <v>0</v>
      </c>
      <c r="W27" s="60">
        <f t="shared" si="20"/>
        <v>0</v>
      </c>
      <c r="X27" s="61">
        <f t="shared" si="21"/>
        <v>0</v>
      </c>
      <c r="Y27" s="60"/>
      <c r="Z27" s="61"/>
      <c r="AA27" s="125">
        <v>3</v>
      </c>
      <c r="AB27" s="60"/>
      <c r="AC27" s="61">
        <f t="shared" si="22"/>
        <v>0</v>
      </c>
      <c r="AD27" s="60">
        <f t="shared" si="23"/>
        <v>0</v>
      </c>
      <c r="AE27" s="61">
        <f t="shared" si="24"/>
        <v>0</v>
      </c>
      <c r="AF27" s="82"/>
    </row>
    <row r="28" spans="1:32" ht="31.5">
      <c r="A28" s="5" t="s">
        <v>213</v>
      </c>
      <c r="B28" s="81" t="s">
        <v>219</v>
      </c>
      <c r="C28" s="82"/>
      <c r="D28" s="61"/>
      <c r="E28" s="82"/>
      <c r="F28" s="61"/>
      <c r="G28" s="101"/>
      <c r="H28" s="82"/>
      <c r="I28" s="61">
        <f t="shared" si="15"/>
        <v>0</v>
      </c>
      <c r="J28" s="60">
        <f t="shared" si="16"/>
        <v>0</v>
      </c>
      <c r="K28" s="61">
        <f t="shared" si="16"/>
        <v>0</v>
      </c>
      <c r="L28" s="60"/>
      <c r="M28" s="61"/>
      <c r="N28" s="61"/>
      <c r="O28" s="61"/>
      <c r="P28" s="60">
        <f t="shared" si="18"/>
        <v>0</v>
      </c>
      <c r="Q28" s="61">
        <f t="shared" si="18"/>
        <v>0</v>
      </c>
      <c r="R28" s="60"/>
      <c r="S28" s="61"/>
      <c r="T28" s="125"/>
      <c r="U28" s="60"/>
      <c r="V28" s="61">
        <f t="shared" si="19"/>
        <v>0</v>
      </c>
      <c r="W28" s="60">
        <f t="shared" si="20"/>
        <v>0</v>
      </c>
      <c r="X28" s="61">
        <f t="shared" si="21"/>
        <v>0</v>
      </c>
      <c r="Y28" s="60"/>
      <c r="Z28" s="61"/>
      <c r="AA28" s="125"/>
      <c r="AB28" s="60"/>
      <c r="AC28" s="61">
        <f t="shared" si="22"/>
        <v>0</v>
      </c>
      <c r="AD28" s="60">
        <f t="shared" si="23"/>
        <v>0</v>
      </c>
      <c r="AE28" s="61">
        <f t="shared" si="24"/>
        <v>0</v>
      </c>
      <c r="AF28" s="82"/>
    </row>
    <row r="29" spans="1:32" ht="31.5">
      <c r="A29" s="5" t="s">
        <v>214</v>
      </c>
      <c r="B29" s="81" t="s">
        <v>204</v>
      </c>
      <c r="C29" s="82"/>
      <c r="D29" s="61"/>
      <c r="E29" s="82"/>
      <c r="F29" s="61"/>
      <c r="G29" s="101"/>
      <c r="H29" s="82"/>
      <c r="I29" s="61">
        <f t="shared" si="15"/>
        <v>0</v>
      </c>
      <c r="J29" s="60">
        <f t="shared" si="16"/>
        <v>0</v>
      </c>
      <c r="K29" s="61">
        <f t="shared" si="16"/>
        <v>0</v>
      </c>
      <c r="L29" s="60"/>
      <c r="M29" s="61"/>
      <c r="N29" s="61"/>
      <c r="O29" s="61"/>
      <c r="P29" s="60">
        <f t="shared" si="18"/>
        <v>0</v>
      </c>
      <c r="Q29" s="61">
        <f t="shared" si="18"/>
        <v>0</v>
      </c>
      <c r="R29" s="60"/>
      <c r="S29" s="61"/>
      <c r="T29" s="125"/>
      <c r="U29" s="60"/>
      <c r="V29" s="61">
        <f t="shared" si="19"/>
        <v>0</v>
      </c>
      <c r="W29" s="60">
        <f t="shared" si="20"/>
        <v>0</v>
      </c>
      <c r="X29" s="61">
        <f t="shared" si="21"/>
        <v>0</v>
      </c>
      <c r="Y29" s="60"/>
      <c r="Z29" s="61"/>
      <c r="AA29" s="125"/>
      <c r="AB29" s="60"/>
      <c r="AC29" s="61">
        <f t="shared" si="22"/>
        <v>0</v>
      </c>
      <c r="AD29" s="60">
        <f t="shared" si="23"/>
        <v>0</v>
      </c>
      <c r="AE29" s="61">
        <f t="shared" si="24"/>
        <v>0</v>
      </c>
      <c r="AF29" s="82"/>
    </row>
    <row r="30" spans="1:32" ht="31.5">
      <c r="A30" s="5" t="s">
        <v>215</v>
      </c>
      <c r="B30" s="81" t="s">
        <v>273</v>
      </c>
      <c r="C30" s="82"/>
      <c r="D30" s="61"/>
      <c r="E30" s="82"/>
      <c r="F30" s="61"/>
      <c r="G30" s="101">
        <v>1.8</v>
      </c>
      <c r="H30" s="82"/>
      <c r="I30" s="61">
        <f t="shared" si="15"/>
        <v>0</v>
      </c>
      <c r="J30" s="60">
        <f t="shared" si="16"/>
        <v>0</v>
      </c>
      <c r="K30" s="61">
        <f t="shared" si="16"/>
        <v>0</v>
      </c>
      <c r="L30" s="60"/>
      <c r="M30" s="61"/>
      <c r="N30" s="61" t="e">
        <f t="shared" si="17"/>
        <v>#DIV/0!</v>
      </c>
      <c r="O30" s="61" t="e">
        <f t="shared" si="14"/>
        <v>#DIV/0!</v>
      </c>
      <c r="P30" s="60">
        <f t="shared" si="18"/>
        <v>0</v>
      </c>
      <c r="Q30" s="61">
        <f t="shared" si="18"/>
        <v>0</v>
      </c>
      <c r="R30" s="60"/>
      <c r="S30" s="61"/>
      <c r="T30" s="125">
        <v>1.8</v>
      </c>
      <c r="U30" s="60"/>
      <c r="V30" s="61">
        <f t="shared" si="19"/>
        <v>0</v>
      </c>
      <c r="W30" s="60">
        <f t="shared" si="20"/>
        <v>0</v>
      </c>
      <c r="X30" s="61">
        <f t="shared" si="21"/>
        <v>0</v>
      </c>
      <c r="Y30" s="60"/>
      <c r="Z30" s="61"/>
      <c r="AA30" s="125">
        <v>1.8</v>
      </c>
      <c r="AB30" s="60"/>
      <c r="AC30" s="61">
        <f t="shared" si="22"/>
        <v>0</v>
      </c>
      <c r="AD30" s="60">
        <f t="shared" si="23"/>
        <v>0</v>
      </c>
      <c r="AE30" s="61">
        <f t="shared" si="24"/>
        <v>0</v>
      </c>
      <c r="AF30" s="82"/>
    </row>
    <row r="31" spans="1:32">
      <c r="A31" s="5" t="s">
        <v>216</v>
      </c>
      <c r="B31" s="81" t="s">
        <v>274</v>
      </c>
      <c r="C31" s="82"/>
      <c r="D31" s="61"/>
      <c r="E31" s="82"/>
      <c r="F31" s="61"/>
      <c r="G31" s="101">
        <v>1.2</v>
      </c>
      <c r="H31" s="82"/>
      <c r="I31" s="61">
        <f t="shared" si="15"/>
        <v>0</v>
      </c>
      <c r="J31" s="60">
        <f t="shared" si="16"/>
        <v>0</v>
      </c>
      <c r="K31" s="61">
        <f t="shared" si="16"/>
        <v>0</v>
      </c>
      <c r="L31" s="60"/>
      <c r="M31" s="61"/>
      <c r="N31" s="61" t="e">
        <f t="shared" si="17"/>
        <v>#DIV/0!</v>
      </c>
      <c r="O31" s="61" t="e">
        <f t="shared" si="14"/>
        <v>#DIV/0!</v>
      </c>
      <c r="P31" s="60">
        <f t="shared" si="18"/>
        <v>0</v>
      </c>
      <c r="Q31" s="61">
        <f t="shared" si="18"/>
        <v>0</v>
      </c>
      <c r="R31" s="60"/>
      <c r="S31" s="61"/>
      <c r="T31" s="125">
        <v>1.2</v>
      </c>
      <c r="U31" s="60"/>
      <c r="V31" s="61">
        <f t="shared" si="19"/>
        <v>0</v>
      </c>
      <c r="W31" s="60">
        <f t="shared" si="20"/>
        <v>0</v>
      </c>
      <c r="X31" s="61">
        <f t="shared" si="21"/>
        <v>0</v>
      </c>
      <c r="Y31" s="60"/>
      <c r="Z31" s="61"/>
      <c r="AA31" s="125">
        <v>1.2</v>
      </c>
      <c r="AB31" s="60"/>
      <c r="AC31" s="61">
        <f t="shared" si="22"/>
        <v>0</v>
      </c>
      <c r="AD31" s="60">
        <f t="shared" si="23"/>
        <v>0</v>
      </c>
      <c r="AE31" s="61">
        <f t="shared" si="24"/>
        <v>0</v>
      </c>
      <c r="AF31" s="82"/>
    </row>
    <row r="32" spans="1:32" ht="31.5">
      <c r="A32" s="5" t="s">
        <v>217</v>
      </c>
      <c r="B32" s="81" t="s">
        <v>275</v>
      </c>
      <c r="C32" s="82"/>
      <c r="D32" s="61"/>
      <c r="E32" s="82"/>
      <c r="F32" s="61"/>
      <c r="G32" s="101">
        <v>1.2</v>
      </c>
      <c r="H32" s="82"/>
      <c r="I32" s="61">
        <f t="shared" si="15"/>
        <v>0</v>
      </c>
      <c r="J32" s="60">
        <f t="shared" si="16"/>
        <v>0</v>
      </c>
      <c r="K32" s="61">
        <f t="shared" si="16"/>
        <v>0</v>
      </c>
      <c r="L32" s="60"/>
      <c r="M32" s="61"/>
      <c r="N32" s="61" t="e">
        <f t="shared" si="17"/>
        <v>#DIV/0!</v>
      </c>
      <c r="O32" s="61" t="e">
        <f t="shared" si="14"/>
        <v>#DIV/0!</v>
      </c>
      <c r="P32" s="60">
        <f t="shared" si="18"/>
        <v>0</v>
      </c>
      <c r="Q32" s="61">
        <f t="shared" si="18"/>
        <v>0</v>
      </c>
      <c r="R32" s="60"/>
      <c r="S32" s="61"/>
      <c r="T32" s="125">
        <v>1.2</v>
      </c>
      <c r="U32" s="60"/>
      <c r="V32" s="61">
        <f t="shared" si="19"/>
        <v>0</v>
      </c>
      <c r="W32" s="60">
        <f t="shared" si="20"/>
        <v>0</v>
      </c>
      <c r="X32" s="61">
        <f t="shared" si="21"/>
        <v>0</v>
      </c>
      <c r="Y32" s="60"/>
      <c r="Z32" s="61"/>
      <c r="AA32" s="125">
        <v>1.2</v>
      </c>
      <c r="AB32" s="60"/>
      <c r="AC32" s="61">
        <f t="shared" si="22"/>
        <v>0</v>
      </c>
      <c r="AD32" s="60">
        <f t="shared" si="23"/>
        <v>0</v>
      </c>
      <c r="AE32" s="61">
        <f t="shared" si="24"/>
        <v>0</v>
      </c>
      <c r="AF32" s="82"/>
    </row>
    <row r="33" spans="1:32" ht="31.5">
      <c r="A33" s="5" t="s">
        <v>218</v>
      </c>
      <c r="B33" s="81" t="s">
        <v>276</v>
      </c>
      <c r="C33" s="82"/>
      <c r="D33" s="61"/>
      <c r="E33" s="82"/>
      <c r="F33" s="61"/>
      <c r="G33" s="101">
        <v>1.26</v>
      </c>
      <c r="H33" s="82"/>
      <c r="I33" s="61">
        <f t="shared" si="15"/>
        <v>0</v>
      </c>
      <c r="J33" s="60">
        <f t="shared" si="16"/>
        <v>0</v>
      </c>
      <c r="K33" s="61">
        <f t="shared" si="16"/>
        <v>0</v>
      </c>
      <c r="L33" s="60"/>
      <c r="M33" s="61"/>
      <c r="N33" s="61" t="e">
        <f t="shared" si="17"/>
        <v>#DIV/0!</v>
      </c>
      <c r="O33" s="61" t="e">
        <f t="shared" si="14"/>
        <v>#DIV/0!</v>
      </c>
      <c r="P33" s="60">
        <f t="shared" si="18"/>
        <v>0</v>
      </c>
      <c r="Q33" s="61">
        <f t="shared" si="18"/>
        <v>0</v>
      </c>
      <c r="R33" s="60"/>
      <c r="S33" s="61"/>
      <c r="T33" s="125">
        <v>1.26</v>
      </c>
      <c r="U33" s="60"/>
      <c r="V33" s="61">
        <f t="shared" si="19"/>
        <v>0</v>
      </c>
      <c r="W33" s="60">
        <f t="shared" si="20"/>
        <v>0</v>
      </c>
      <c r="X33" s="61">
        <f t="shared" si="21"/>
        <v>0</v>
      </c>
      <c r="Y33" s="60"/>
      <c r="Z33" s="61"/>
      <c r="AA33" s="125">
        <v>1.26</v>
      </c>
      <c r="AB33" s="60"/>
      <c r="AC33" s="61">
        <f t="shared" si="22"/>
        <v>0</v>
      </c>
      <c r="AD33" s="60">
        <f t="shared" si="23"/>
        <v>0</v>
      </c>
      <c r="AE33" s="61">
        <f t="shared" si="24"/>
        <v>0</v>
      </c>
      <c r="AF33" s="82"/>
    </row>
    <row r="34" spans="1:32" s="1" customFormat="1" ht="31.5">
      <c r="A34" s="5">
        <v>2.09</v>
      </c>
      <c r="B34" s="343" t="s">
        <v>277</v>
      </c>
      <c r="C34" s="82"/>
      <c r="D34" s="61"/>
      <c r="E34" s="82"/>
      <c r="F34" s="61"/>
      <c r="G34" s="101"/>
      <c r="H34" s="82"/>
      <c r="I34" s="61">
        <f t="shared" si="15"/>
        <v>0</v>
      </c>
      <c r="J34" s="60">
        <f t="shared" si="16"/>
        <v>0</v>
      </c>
      <c r="K34" s="61">
        <f t="shared" si="16"/>
        <v>0</v>
      </c>
      <c r="L34" s="60"/>
      <c r="M34" s="61"/>
      <c r="N34" s="61"/>
      <c r="O34" s="61"/>
      <c r="P34" s="60">
        <f t="shared" si="18"/>
        <v>0</v>
      </c>
      <c r="Q34" s="61">
        <f t="shared" si="18"/>
        <v>0</v>
      </c>
      <c r="R34" s="60"/>
      <c r="S34" s="61"/>
      <c r="T34" s="125">
        <v>0.5</v>
      </c>
      <c r="U34" s="60"/>
      <c r="V34" s="61">
        <f t="shared" si="19"/>
        <v>0</v>
      </c>
      <c r="W34" s="60">
        <f t="shared" si="20"/>
        <v>0</v>
      </c>
      <c r="X34" s="61">
        <f t="shared" si="21"/>
        <v>0</v>
      </c>
      <c r="Y34" s="60"/>
      <c r="Z34" s="61"/>
      <c r="AA34" s="125">
        <v>0.5</v>
      </c>
      <c r="AB34" s="60"/>
      <c r="AC34" s="61">
        <f t="shared" si="22"/>
        <v>0</v>
      </c>
      <c r="AD34" s="60">
        <f t="shared" si="23"/>
        <v>0</v>
      </c>
      <c r="AE34" s="61">
        <f t="shared" si="24"/>
        <v>0</v>
      </c>
      <c r="AF34" s="82"/>
    </row>
    <row r="35" spans="1:32" s="1" customFormat="1" ht="31.5">
      <c r="A35" s="5">
        <v>2.1</v>
      </c>
      <c r="B35" s="343" t="s">
        <v>221</v>
      </c>
      <c r="C35" s="82"/>
      <c r="D35" s="61"/>
      <c r="E35" s="82"/>
      <c r="F35" s="61"/>
      <c r="G35" s="101">
        <v>0.5</v>
      </c>
      <c r="H35" s="82"/>
      <c r="I35" s="61">
        <f t="shared" si="15"/>
        <v>0</v>
      </c>
      <c r="J35" s="60">
        <f t="shared" si="16"/>
        <v>0</v>
      </c>
      <c r="K35" s="61">
        <f t="shared" si="16"/>
        <v>0</v>
      </c>
      <c r="L35" s="60"/>
      <c r="M35" s="61"/>
      <c r="N35" s="61" t="e">
        <f t="shared" si="17"/>
        <v>#DIV/0!</v>
      </c>
      <c r="O35" s="61" t="e">
        <f t="shared" si="14"/>
        <v>#DIV/0!</v>
      </c>
      <c r="P35" s="60">
        <f t="shared" si="18"/>
        <v>0</v>
      </c>
      <c r="Q35" s="61">
        <f t="shared" si="18"/>
        <v>0</v>
      </c>
      <c r="R35" s="60"/>
      <c r="S35" s="61"/>
      <c r="T35" s="125">
        <v>0.5</v>
      </c>
      <c r="U35" s="60"/>
      <c r="V35" s="61">
        <f t="shared" si="19"/>
        <v>0</v>
      </c>
      <c r="W35" s="60">
        <f t="shared" si="20"/>
        <v>0</v>
      </c>
      <c r="X35" s="61">
        <f t="shared" si="21"/>
        <v>0</v>
      </c>
      <c r="Y35" s="60"/>
      <c r="Z35" s="61"/>
      <c r="AA35" s="125">
        <v>0.5</v>
      </c>
      <c r="AB35" s="60"/>
      <c r="AC35" s="61">
        <f t="shared" si="22"/>
        <v>0</v>
      </c>
      <c r="AD35" s="60">
        <f t="shared" si="23"/>
        <v>0</v>
      </c>
      <c r="AE35" s="61">
        <f t="shared" si="24"/>
        <v>0</v>
      </c>
      <c r="AF35" s="82"/>
    </row>
    <row r="36" spans="1:32" s="1" customFormat="1" ht="31.5">
      <c r="A36" s="5">
        <v>2.11</v>
      </c>
      <c r="B36" s="343" t="s">
        <v>222</v>
      </c>
      <c r="C36" s="82"/>
      <c r="D36" s="61"/>
      <c r="E36" s="82"/>
      <c r="F36" s="61"/>
      <c r="G36" s="101">
        <v>0.625</v>
      </c>
      <c r="H36" s="82"/>
      <c r="I36" s="61">
        <f t="shared" si="15"/>
        <v>0</v>
      </c>
      <c r="J36" s="60">
        <f t="shared" si="16"/>
        <v>0</v>
      </c>
      <c r="K36" s="61">
        <f t="shared" si="16"/>
        <v>0</v>
      </c>
      <c r="L36" s="60"/>
      <c r="M36" s="61"/>
      <c r="N36" s="61" t="e">
        <f t="shared" si="17"/>
        <v>#DIV/0!</v>
      </c>
      <c r="O36" s="61" t="e">
        <f t="shared" si="14"/>
        <v>#DIV/0!</v>
      </c>
      <c r="P36" s="60">
        <f t="shared" si="18"/>
        <v>0</v>
      </c>
      <c r="Q36" s="61">
        <f t="shared" si="18"/>
        <v>0</v>
      </c>
      <c r="R36" s="60"/>
      <c r="S36" s="61"/>
      <c r="T36" s="125">
        <v>0.625</v>
      </c>
      <c r="U36" s="60"/>
      <c r="V36" s="61">
        <f t="shared" si="19"/>
        <v>0</v>
      </c>
      <c r="W36" s="60">
        <f t="shared" si="20"/>
        <v>0</v>
      </c>
      <c r="X36" s="61">
        <f t="shared" si="21"/>
        <v>0</v>
      </c>
      <c r="Y36" s="60"/>
      <c r="Z36" s="61"/>
      <c r="AA36" s="125">
        <v>0.625</v>
      </c>
      <c r="AB36" s="60"/>
      <c r="AC36" s="61">
        <f t="shared" si="22"/>
        <v>0</v>
      </c>
      <c r="AD36" s="60">
        <f t="shared" si="23"/>
        <v>0</v>
      </c>
      <c r="AE36" s="61">
        <f t="shared" si="24"/>
        <v>0</v>
      </c>
      <c r="AF36" s="82"/>
    </row>
    <row r="37" spans="1:32" s="1" customFormat="1">
      <c r="A37" s="5">
        <v>2.12</v>
      </c>
      <c r="B37" s="343" t="s">
        <v>223</v>
      </c>
      <c r="C37" s="82"/>
      <c r="D37" s="61"/>
      <c r="E37" s="82"/>
      <c r="F37" s="61"/>
      <c r="G37" s="101">
        <v>0.375</v>
      </c>
      <c r="H37" s="82"/>
      <c r="I37" s="61">
        <f t="shared" si="15"/>
        <v>0</v>
      </c>
      <c r="J37" s="60">
        <f t="shared" si="16"/>
        <v>0</v>
      </c>
      <c r="K37" s="61">
        <f t="shared" si="16"/>
        <v>0</v>
      </c>
      <c r="L37" s="60"/>
      <c r="M37" s="61"/>
      <c r="N37" s="61" t="e">
        <f t="shared" si="17"/>
        <v>#DIV/0!</v>
      </c>
      <c r="O37" s="61" t="e">
        <f t="shared" si="14"/>
        <v>#DIV/0!</v>
      </c>
      <c r="P37" s="60">
        <f t="shared" si="18"/>
        <v>0</v>
      </c>
      <c r="Q37" s="61">
        <f t="shared" si="18"/>
        <v>0</v>
      </c>
      <c r="R37" s="60"/>
      <c r="S37" s="61"/>
      <c r="T37" s="125">
        <v>0.375</v>
      </c>
      <c r="U37" s="60"/>
      <c r="V37" s="61">
        <f t="shared" si="19"/>
        <v>0</v>
      </c>
      <c r="W37" s="60">
        <f t="shared" si="20"/>
        <v>0</v>
      </c>
      <c r="X37" s="61">
        <f t="shared" si="21"/>
        <v>0</v>
      </c>
      <c r="Y37" s="60"/>
      <c r="Z37" s="61"/>
      <c r="AA37" s="125">
        <v>0.375</v>
      </c>
      <c r="AB37" s="60"/>
      <c r="AC37" s="61">
        <f t="shared" si="22"/>
        <v>0</v>
      </c>
      <c r="AD37" s="60">
        <f t="shared" si="23"/>
        <v>0</v>
      </c>
      <c r="AE37" s="61">
        <f t="shared" si="24"/>
        <v>0</v>
      </c>
      <c r="AF37" s="82"/>
    </row>
    <row r="38" spans="1:32" s="1" customFormat="1" ht="31.5">
      <c r="A38" s="5">
        <v>2.13</v>
      </c>
      <c r="B38" s="343" t="s">
        <v>224</v>
      </c>
      <c r="C38" s="82"/>
      <c r="D38" s="61"/>
      <c r="E38" s="82"/>
      <c r="F38" s="61"/>
      <c r="G38" s="101">
        <v>0.375</v>
      </c>
      <c r="H38" s="82"/>
      <c r="I38" s="61">
        <f t="shared" si="15"/>
        <v>0</v>
      </c>
      <c r="J38" s="60">
        <f t="shared" si="16"/>
        <v>0</v>
      </c>
      <c r="K38" s="61">
        <f t="shared" si="16"/>
        <v>0</v>
      </c>
      <c r="L38" s="60"/>
      <c r="M38" s="61"/>
      <c r="N38" s="61" t="e">
        <f t="shared" si="17"/>
        <v>#DIV/0!</v>
      </c>
      <c r="O38" s="61" t="e">
        <f t="shared" si="14"/>
        <v>#DIV/0!</v>
      </c>
      <c r="P38" s="60">
        <f t="shared" si="18"/>
        <v>0</v>
      </c>
      <c r="Q38" s="61">
        <f t="shared" si="18"/>
        <v>0</v>
      </c>
      <c r="R38" s="60"/>
      <c r="S38" s="61"/>
      <c r="T38" s="125">
        <v>0.375</v>
      </c>
      <c r="U38" s="60"/>
      <c r="V38" s="61">
        <f t="shared" si="19"/>
        <v>0</v>
      </c>
      <c r="W38" s="60">
        <f t="shared" ref="W38" si="25">U38+R38</f>
        <v>0</v>
      </c>
      <c r="X38" s="61">
        <f t="shared" si="21"/>
        <v>0</v>
      </c>
      <c r="Y38" s="60"/>
      <c r="Z38" s="61"/>
      <c r="AA38" s="125">
        <v>0.375</v>
      </c>
      <c r="AB38" s="60"/>
      <c r="AC38" s="61">
        <f t="shared" si="22"/>
        <v>0</v>
      </c>
      <c r="AD38" s="60">
        <f t="shared" si="23"/>
        <v>0</v>
      </c>
      <c r="AE38" s="61">
        <f t="shared" si="24"/>
        <v>0</v>
      </c>
      <c r="AF38" s="82"/>
    </row>
    <row r="39" spans="1:32" s="1" customFormat="1" ht="31.5">
      <c r="A39" s="5">
        <v>2.14</v>
      </c>
      <c r="B39" s="343" t="s">
        <v>606</v>
      </c>
      <c r="C39" s="82"/>
      <c r="D39" s="61"/>
      <c r="E39" s="82"/>
      <c r="F39" s="61"/>
      <c r="G39" s="101"/>
      <c r="H39" s="82"/>
      <c r="I39" s="61">
        <f t="shared" si="15"/>
        <v>0</v>
      </c>
      <c r="J39" s="60">
        <f t="shared" si="16"/>
        <v>0</v>
      </c>
      <c r="K39" s="61">
        <f t="shared" si="16"/>
        <v>0</v>
      </c>
      <c r="L39" s="60"/>
      <c r="M39" s="61"/>
      <c r="N39" s="61"/>
      <c r="O39" s="61"/>
      <c r="P39" s="60">
        <f t="shared" si="18"/>
        <v>0</v>
      </c>
      <c r="Q39" s="61">
        <f t="shared" si="18"/>
        <v>0</v>
      </c>
      <c r="R39" s="60"/>
      <c r="S39" s="61"/>
      <c r="T39" s="125">
        <f>0.003*50</f>
        <v>0.15</v>
      </c>
      <c r="U39" s="60"/>
      <c r="V39" s="61">
        <f t="shared" si="19"/>
        <v>0</v>
      </c>
      <c r="W39" s="60">
        <f>U39+R39</f>
        <v>0</v>
      </c>
      <c r="X39" s="61">
        <f t="shared" si="21"/>
        <v>0</v>
      </c>
      <c r="Y39" s="60"/>
      <c r="Z39" s="61"/>
      <c r="AA39" s="125">
        <f>0.003*50</f>
        <v>0.15</v>
      </c>
      <c r="AB39" s="60"/>
      <c r="AC39" s="61">
        <f t="shared" si="22"/>
        <v>0</v>
      </c>
      <c r="AD39" s="60">
        <f>AB39+Y39</f>
        <v>0</v>
      </c>
      <c r="AE39" s="61">
        <f t="shared" si="24"/>
        <v>0</v>
      </c>
      <c r="AF39" s="82"/>
    </row>
    <row r="40" spans="1:32" s="1" customFormat="1" ht="31.5">
      <c r="A40" s="5">
        <v>2.15</v>
      </c>
      <c r="B40" s="343" t="s">
        <v>605</v>
      </c>
      <c r="C40" s="82"/>
      <c r="D40" s="61"/>
      <c r="E40" s="82"/>
      <c r="F40" s="61"/>
      <c r="G40" s="101"/>
      <c r="H40" s="82"/>
      <c r="I40" s="61">
        <f t="shared" si="15"/>
        <v>0</v>
      </c>
      <c r="J40" s="60">
        <f t="shared" si="16"/>
        <v>0</v>
      </c>
      <c r="K40" s="61">
        <f t="shared" si="16"/>
        <v>0</v>
      </c>
      <c r="L40" s="60"/>
      <c r="M40" s="61"/>
      <c r="N40" s="61"/>
      <c r="O40" s="61"/>
      <c r="P40" s="60">
        <f t="shared" si="18"/>
        <v>0</v>
      </c>
      <c r="Q40" s="61">
        <f t="shared" si="18"/>
        <v>0</v>
      </c>
      <c r="R40" s="60"/>
      <c r="S40" s="61"/>
      <c r="T40" s="125">
        <v>0.15</v>
      </c>
      <c r="U40" s="60"/>
      <c r="V40" s="61">
        <f t="shared" si="19"/>
        <v>0</v>
      </c>
      <c r="W40" s="60">
        <f>U40+R40</f>
        <v>0</v>
      </c>
      <c r="X40" s="61">
        <f t="shared" si="21"/>
        <v>0</v>
      </c>
      <c r="Y40" s="60"/>
      <c r="Z40" s="61"/>
      <c r="AA40" s="125">
        <v>0.15</v>
      </c>
      <c r="AB40" s="60"/>
      <c r="AC40" s="61">
        <f t="shared" si="22"/>
        <v>0</v>
      </c>
      <c r="AD40" s="60">
        <f>AB40+Y40</f>
        <v>0</v>
      </c>
      <c r="AE40" s="61">
        <f t="shared" si="24"/>
        <v>0</v>
      </c>
      <c r="AF40" s="82"/>
    </row>
    <row r="41" spans="1:32" s="1" customFormat="1">
      <c r="A41" s="5">
        <v>2.16</v>
      </c>
      <c r="B41" s="343" t="s">
        <v>28</v>
      </c>
      <c r="C41" s="82"/>
      <c r="D41" s="61"/>
      <c r="E41" s="82"/>
      <c r="F41" s="61"/>
      <c r="G41" s="101"/>
      <c r="H41" s="82"/>
      <c r="I41" s="61">
        <f t="shared" si="15"/>
        <v>0</v>
      </c>
      <c r="J41" s="60">
        <f t="shared" si="16"/>
        <v>0</v>
      </c>
      <c r="K41" s="61">
        <f t="shared" si="16"/>
        <v>0</v>
      </c>
      <c r="L41" s="60"/>
      <c r="M41" s="61"/>
      <c r="N41" s="61"/>
      <c r="O41" s="61"/>
      <c r="P41" s="60">
        <f t="shared" si="18"/>
        <v>0</v>
      </c>
      <c r="Q41" s="61">
        <f t="shared" si="18"/>
        <v>0</v>
      </c>
      <c r="R41" s="60"/>
      <c r="S41" s="61"/>
      <c r="T41" s="125"/>
      <c r="U41" s="60"/>
      <c r="V41" s="61">
        <f t="shared" si="19"/>
        <v>0</v>
      </c>
      <c r="W41" s="60">
        <f>U41+R41</f>
        <v>0</v>
      </c>
      <c r="X41" s="61">
        <f t="shared" si="21"/>
        <v>0</v>
      </c>
      <c r="Y41" s="60"/>
      <c r="Z41" s="61"/>
      <c r="AA41" s="125"/>
      <c r="AB41" s="60"/>
      <c r="AC41" s="61">
        <f t="shared" si="22"/>
        <v>0</v>
      </c>
      <c r="AD41" s="60">
        <f>AB41+Y41</f>
        <v>0</v>
      </c>
      <c r="AE41" s="61">
        <f t="shared" si="24"/>
        <v>0</v>
      </c>
      <c r="AF41" s="82"/>
    </row>
    <row r="42" spans="1:32" s="1" customFormat="1" ht="31.5">
      <c r="A42" s="5">
        <v>2.17</v>
      </c>
      <c r="B42" s="343" t="s">
        <v>225</v>
      </c>
      <c r="C42" s="82"/>
      <c r="D42" s="61"/>
      <c r="E42" s="82"/>
      <c r="F42" s="61"/>
      <c r="G42" s="101">
        <v>0.25</v>
      </c>
      <c r="H42" s="82"/>
      <c r="I42" s="61">
        <f t="shared" si="15"/>
        <v>0</v>
      </c>
      <c r="J42" s="60">
        <f t="shared" si="16"/>
        <v>0</v>
      </c>
      <c r="K42" s="61">
        <f t="shared" si="16"/>
        <v>0</v>
      </c>
      <c r="L42" s="60"/>
      <c r="M42" s="61"/>
      <c r="N42" s="61" t="e">
        <f t="shared" si="17"/>
        <v>#DIV/0!</v>
      </c>
      <c r="O42" s="61" t="e">
        <f t="shared" si="14"/>
        <v>#DIV/0!</v>
      </c>
      <c r="P42" s="60">
        <f t="shared" si="18"/>
        <v>0</v>
      </c>
      <c r="Q42" s="61">
        <f t="shared" si="18"/>
        <v>0</v>
      </c>
      <c r="R42" s="60"/>
      <c r="S42" s="61"/>
      <c r="T42" s="125">
        <v>0.25</v>
      </c>
      <c r="U42" s="60"/>
      <c r="V42" s="61">
        <f t="shared" si="19"/>
        <v>0</v>
      </c>
      <c r="W42" s="60">
        <f>U42+R42</f>
        <v>0</v>
      </c>
      <c r="X42" s="61">
        <f t="shared" si="21"/>
        <v>0</v>
      </c>
      <c r="Y42" s="60"/>
      <c r="Z42" s="61"/>
      <c r="AA42" s="125">
        <v>0.25</v>
      </c>
      <c r="AB42" s="60"/>
      <c r="AC42" s="61">
        <f t="shared" si="22"/>
        <v>0</v>
      </c>
      <c r="AD42" s="60">
        <f>AB42+Y42</f>
        <v>0</v>
      </c>
      <c r="AE42" s="61">
        <f t="shared" si="24"/>
        <v>0</v>
      </c>
      <c r="AF42" s="82"/>
    </row>
    <row r="43" spans="1:32" s="1" customFormat="1" ht="31.5">
      <c r="A43" s="5">
        <v>2.1800000000000002</v>
      </c>
      <c r="B43" s="343" t="s">
        <v>203</v>
      </c>
      <c r="C43" s="82"/>
      <c r="D43" s="61"/>
      <c r="E43" s="82"/>
      <c r="F43" s="61"/>
      <c r="G43" s="101"/>
      <c r="H43" s="82"/>
      <c r="I43" s="61">
        <f t="shared" si="15"/>
        <v>0</v>
      </c>
      <c r="J43" s="60">
        <f t="shared" si="16"/>
        <v>0</v>
      </c>
      <c r="K43" s="61">
        <f t="shared" si="16"/>
        <v>0</v>
      </c>
      <c r="L43" s="60"/>
      <c r="M43" s="61"/>
      <c r="N43" s="61"/>
      <c r="O43" s="61"/>
      <c r="P43" s="60">
        <f t="shared" si="18"/>
        <v>0</v>
      </c>
      <c r="Q43" s="61">
        <f t="shared" si="18"/>
        <v>0</v>
      </c>
      <c r="R43" s="60"/>
      <c r="S43" s="61"/>
      <c r="T43" s="125">
        <f>0.002*50</f>
        <v>0.1</v>
      </c>
      <c r="U43" s="60"/>
      <c r="V43" s="61">
        <f t="shared" si="19"/>
        <v>0</v>
      </c>
      <c r="W43" s="60">
        <f>U43+R43</f>
        <v>0</v>
      </c>
      <c r="X43" s="61">
        <f t="shared" si="21"/>
        <v>0</v>
      </c>
      <c r="Y43" s="60"/>
      <c r="Z43" s="61"/>
      <c r="AA43" s="125">
        <f>0.002*50</f>
        <v>0.1</v>
      </c>
      <c r="AB43" s="60"/>
      <c r="AC43" s="61">
        <f t="shared" si="22"/>
        <v>0</v>
      </c>
      <c r="AD43" s="60">
        <f>AB43+Y43</f>
        <v>0</v>
      </c>
      <c r="AE43" s="61">
        <f t="shared" si="24"/>
        <v>0</v>
      </c>
      <c r="AF43" s="82"/>
    </row>
    <row r="44" spans="1:32" s="225" customFormat="1" ht="13.5" customHeight="1">
      <c r="A44" s="217"/>
      <c r="B44" s="218" t="s">
        <v>266</v>
      </c>
      <c r="C44" s="236">
        <f t="shared" ref="C44:F45" si="26">SUM(C40:C43)</f>
        <v>0</v>
      </c>
      <c r="D44" s="219">
        <f t="shared" si="26"/>
        <v>0</v>
      </c>
      <c r="E44" s="236">
        <f t="shared" si="26"/>
        <v>0</v>
      </c>
      <c r="F44" s="219">
        <f t="shared" si="26"/>
        <v>0</v>
      </c>
      <c r="G44" s="220"/>
      <c r="H44" s="236">
        <f t="shared" ref="H44:K45" si="27">SUM(H40:H43)</f>
        <v>0</v>
      </c>
      <c r="I44" s="219">
        <f t="shared" si="27"/>
        <v>0</v>
      </c>
      <c r="J44" s="236">
        <f t="shared" si="27"/>
        <v>0</v>
      </c>
      <c r="K44" s="219">
        <f t="shared" si="27"/>
        <v>0</v>
      </c>
      <c r="L44" s="348">
        <f>L23</f>
        <v>0</v>
      </c>
      <c r="M44" s="219">
        <f t="shared" ref="M44:M45" si="28">SUM(M40:M43)</f>
        <v>0</v>
      </c>
      <c r="N44" s="213" t="e">
        <f t="shared" si="17"/>
        <v>#DIV/0!</v>
      </c>
      <c r="O44" s="213" t="e">
        <f t="shared" si="14"/>
        <v>#DIV/0!</v>
      </c>
      <c r="P44" s="348">
        <f>P23</f>
        <v>0</v>
      </c>
      <c r="Q44" s="219">
        <f t="shared" ref="Q44:Q45" si="29">SUM(Q40:Q43)</f>
        <v>0</v>
      </c>
      <c r="R44" s="348"/>
      <c r="S44" s="219">
        <f t="shared" ref="S44:S45" si="30">SUM(S40:S43)</f>
        <v>0</v>
      </c>
      <c r="T44" s="222"/>
      <c r="U44" s="348">
        <f>U23</f>
        <v>0</v>
      </c>
      <c r="V44" s="219">
        <f>SUM(V23:V43)</f>
        <v>0</v>
      </c>
      <c r="W44" s="348">
        <f>W23</f>
        <v>0</v>
      </c>
      <c r="X44" s="219">
        <f>SUM(X23:X43)</f>
        <v>0</v>
      </c>
      <c r="Y44" s="348"/>
      <c r="Z44" s="219">
        <f t="shared" ref="Z44:Z45" si="31">SUM(Z40:Z43)</f>
        <v>0</v>
      </c>
      <c r="AA44" s="222"/>
      <c r="AB44" s="348">
        <f>AB23</f>
        <v>0</v>
      </c>
      <c r="AC44" s="219">
        <f>SUM(AC23:AC43)</f>
        <v>0</v>
      </c>
      <c r="AD44" s="348">
        <f>AD23</f>
        <v>0</v>
      </c>
      <c r="AE44" s="219">
        <f>SUM(AE23:AE43)</f>
        <v>0</v>
      </c>
      <c r="AF44" s="224"/>
    </row>
    <row r="45" spans="1:32" s="225" customFormat="1" ht="18.75" customHeight="1">
      <c r="A45" s="217"/>
      <c r="B45" s="218" t="s">
        <v>233</v>
      </c>
      <c r="C45" s="236">
        <f t="shared" si="26"/>
        <v>0</v>
      </c>
      <c r="D45" s="219">
        <f t="shared" si="26"/>
        <v>0</v>
      </c>
      <c r="E45" s="236">
        <f t="shared" si="26"/>
        <v>0</v>
      </c>
      <c r="F45" s="219">
        <f t="shared" si="26"/>
        <v>0</v>
      </c>
      <c r="G45" s="220"/>
      <c r="H45" s="236">
        <f t="shared" si="27"/>
        <v>0</v>
      </c>
      <c r="I45" s="219">
        <f t="shared" si="27"/>
        <v>0</v>
      </c>
      <c r="J45" s="236">
        <f t="shared" si="27"/>
        <v>0</v>
      </c>
      <c r="K45" s="219">
        <f t="shared" si="27"/>
        <v>0</v>
      </c>
      <c r="L45" s="348">
        <f>L44</f>
        <v>0</v>
      </c>
      <c r="M45" s="219">
        <f t="shared" si="28"/>
        <v>0</v>
      </c>
      <c r="N45" s="213" t="e">
        <f t="shared" si="17"/>
        <v>#DIV/0!</v>
      </c>
      <c r="O45" s="213" t="e">
        <f t="shared" si="14"/>
        <v>#DIV/0!</v>
      </c>
      <c r="P45" s="348">
        <f>P44</f>
        <v>0</v>
      </c>
      <c r="Q45" s="219">
        <f t="shared" si="29"/>
        <v>0</v>
      </c>
      <c r="R45" s="348"/>
      <c r="S45" s="219">
        <f t="shared" si="30"/>
        <v>0</v>
      </c>
      <c r="T45" s="222"/>
      <c r="U45" s="348">
        <f>U44</f>
        <v>0</v>
      </c>
      <c r="V45" s="219">
        <f>V44+V21</f>
        <v>0</v>
      </c>
      <c r="W45" s="348">
        <f>W44</f>
        <v>0</v>
      </c>
      <c r="X45" s="219">
        <f>X44+X21</f>
        <v>0</v>
      </c>
      <c r="Y45" s="348"/>
      <c r="Z45" s="219">
        <f t="shared" si="31"/>
        <v>0</v>
      </c>
      <c r="AA45" s="222"/>
      <c r="AB45" s="348">
        <f>AB44</f>
        <v>0</v>
      </c>
      <c r="AC45" s="219">
        <f>AC44+AC21</f>
        <v>0</v>
      </c>
      <c r="AD45" s="348">
        <f>AD44</f>
        <v>0</v>
      </c>
      <c r="AE45" s="219">
        <f>AE44+AE21</f>
        <v>0</v>
      </c>
      <c r="AF45" s="224"/>
    </row>
    <row r="46" spans="1:32" s="4" customFormat="1">
      <c r="A46" s="90">
        <v>3</v>
      </c>
      <c r="B46" s="342" t="s">
        <v>30</v>
      </c>
      <c r="C46" s="12"/>
      <c r="D46" s="63"/>
      <c r="E46" s="12"/>
      <c r="F46" s="63"/>
      <c r="G46" s="102"/>
      <c r="H46" s="12"/>
      <c r="I46" s="63"/>
      <c r="J46" s="62"/>
      <c r="K46" s="63"/>
      <c r="L46" s="62"/>
      <c r="M46" s="63"/>
      <c r="N46" s="61"/>
      <c r="O46" s="61"/>
      <c r="P46" s="60">
        <f t="shared" ref="P46:Q51" si="32">J46-L46</f>
        <v>0</v>
      </c>
      <c r="Q46" s="61">
        <f t="shared" si="32"/>
        <v>0</v>
      </c>
      <c r="R46" s="62"/>
      <c r="S46" s="63"/>
      <c r="T46" s="126"/>
      <c r="U46" s="62"/>
      <c r="V46" s="61">
        <f t="shared" ref="V46:V47" si="33">U46*T46</f>
        <v>0</v>
      </c>
      <c r="W46" s="60">
        <f t="shared" ref="W46:W51" si="34">U46+R46</f>
        <v>0</v>
      </c>
      <c r="X46" s="61">
        <f t="shared" ref="X46:X51" si="35">V46+S46</f>
        <v>0</v>
      </c>
      <c r="Y46" s="62"/>
      <c r="Z46" s="63"/>
      <c r="AA46" s="126"/>
      <c r="AB46" s="62"/>
      <c r="AC46" s="61">
        <f t="shared" ref="AC46:AC47" si="36">AB46*AA46</f>
        <v>0</v>
      </c>
      <c r="AD46" s="60">
        <f t="shared" ref="AD46:AD51" si="37">AB46+Y46</f>
        <v>0</v>
      </c>
      <c r="AE46" s="61">
        <f t="shared" ref="AE46:AE51" si="38">AC46+Z46</f>
        <v>0</v>
      </c>
      <c r="AF46" s="12"/>
    </row>
    <row r="47" spans="1:32" s="1" customFormat="1">
      <c r="A47" s="198"/>
      <c r="B47" s="7" t="s">
        <v>21</v>
      </c>
      <c r="C47" s="82"/>
      <c r="D47" s="61"/>
      <c r="E47" s="82"/>
      <c r="F47" s="61"/>
      <c r="G47" s="101"/>
      <c r="H47" s="82"/>
      <c r="I47" s="61"/>
      <c r="J47" s="60"/>
      <c r="K47" s="61"/>
      <c r="L47" s="60"/>
      <c r="M47" s="61"/>
      <c r="N47" s="61"/>
      <c r="O47" s="61"/>
      <c r="P47" s="60">
        <f t="shared" si="32"/>
        <v>0</v>
      </c>
      <c r="Q47" s="61">
        <f t="shared" si="32"/>
        <v>0</v>
      </c>
      <c r="R47" s="60"/>
      <c r="S47" s="61"/>
      <c r="T47" s="125"/>
      <c r="U47" s="60"/>
      <c r="V47" s="61">
        <f t="shared" si="33"/>
        <v>0</v>
      </c>
      <c r="W47" s="60">
        <f t="shared" si="34"/>
        <v>0</v>
      </c>
      <c r="X47" s="61">
        <f t="shared" si="35"/>
        <v>0</v>
      </c>
      <c r="Y47" s="60"/>
      <c r="Z47" s="61"/>
      <c r="AA47" s="125"/>
      <c r="AB47" s="60"/>
      <c r="AC47" s="61">
        <f t="shared" si="36"/>
        <v>0</v>
      </c>
      <c r="AD47" s="60">
        <f t="shared" si="37"/>
        <v>0</v>
      </c>
      <c r="AE47" s="61">
        <f t="shared" si="38"/>
        <v>0</v>
      </c>
      <c r="AF47" s="82"/>
    </row>
    <row r="48" spans="1:32" s="1" customFormat="1" ht="31.5">
      <c r="A48" s="198">
        <v>3.01</v>
      </c>
      <c r="B48" s="343" t="s">
        <v>22</v>
      </c>
      <c r="C48" s="82"/>
      <c r="D48" s="61"/>
      <c r="E48" s="82"/>
      <c r="F48" s="61"/>
      <c r="G48" s="101"/>
      <c r="H48" s="82"/>
      <c r="I48" s="61">
        <f t="shared" ref="I48:I50" si="39">H48*G48</f>
        <v>0</v>
      </c>
      <c r="J48" s="60">
        <f t="shared" ref="J48:J51" si="40">H48+E48+C48</f>
        <v>0</v>
      </c>
      <c r="K48" s="61">
        <f>I48+F48+D48</f>
        <v>0</v>
      </c>
      <c r="L48" s="60"/>
      <c r="M48" s="61"/>
      <c r="N48" s="61"/>
      <c r="O48" s="61"/>
      <c r="P48" s="60">
        <f t="shared" si="32"/>
        <v>0</v>
      </c>
      <c r="Q48" s="61">
        <f t="shared" si="32"/>
        <v>0</v>
      </c>
      <c r="R48" s="60"/>
      <c r="S48" s="61"/>
      <c r="T48" s="125"/>
      <c r="U48" s="60"/>
      <c r="V48" s="61">
        <f>U48*T48</f>
        <v>0</v>
      </c>
      <c r="W48" s="60">
        <f t="shared" si="34"/>
        <v>0</v>
      </c>
      <c r="X48" s="61">
        <f t="shared" si="35"/>
        <v>0</v>
      </c>
      <c r="Y48" s="60"/>
      <c r="Z48" s="61"/>
      <c r="AA48" s="125"/>
      <c r="AB48" s="60"/>
      <c r="AC48" s="61">
        <f>AB48*AA48</f>
        <v>0</v>
      </c>
      <c r="AD48" s="60">
        <f t="shared" si="37"/>
        <v>0</v>
      </c>
      <c r="AE48" s="61">
        <f t="shared" si="38"/>
        <v>0</v>
      </c>
      <c r="AF48" s="82"/>
    </row>
    <row r="49" spans="1:32" s="1" customFormat="1">
      <c r="A49" s="5">
        <v>3.02</v>
      </c>
      <c r="B49" s="343" t="s">
        <v>23</v>
      </c>
      <c r="C49" s="82"/>
      <c r="D49" s="61"/>
      <c r="E49" s="82"/>
      <c r="F49" s="61"/>
      <c r="G49" s="101"/>
      <c r="H49" s="82"/>
      <c r="I49" s="61">
        <f t="shared" si="39"/>
        <v>0</v>
      </c>
      <c r="J49" s="60">
        <f t="shared" si="40"/>
        <v>0</v>
      </c>
      <c r="K49" s="61">
        <f>I49+F49+D49</f>
        <v>0</v>
      </c>
      <c r="L49" s="60"/>
      <c r="M49" s="61"/>
      <c r="N49" s="61"/>
      <c r="O49" s="61"/>
      <c r="P49" s="60">
        <f t="shared" si="32"/>
        <v>0</v>
      </c>
      <c r="Q49" s="61">
        <f t="shared" si="32"/>
        <v>0</v>
      </c>
      <c r="R49" s="60"/>
      <c r="S49" s="61"/>
      <c r="T49" s="125"/>
      <c r="U49" s="60"/>
      <c r="V49" s="61">
        <f>U49*T49</f>
        <v>0</v>
      </c>
      <c r="W49" s="60">
        <f t="shared" si="34"/>
        <v>0</v>
      </c>
      <c r="X49" s="61">
        <f t="shared" si="35"/>
        <v>0</v>
      </c>
      <c r="Y49" s="60"/>
      <c r="Z49" s="61"/>
      <c r="AA49" s="125"/>
      <c r="AB49" s="60"/>
      <c r="AC49" s="61">
        <f>AB49*AA49</f>
        <v>0</v>
      </c>
      <c r="AD49" s="60">
        <f t="shared" si="37"/>
        <v>0</v>
      </c>
      <c r="AE49" s="61">
        <f t="shared" si="38"/>
        <v>0</v>
      </c>
      <c r="AF49" s="82"/>
    </row>
    <row r="50" spans="1:32" s="1" customFormat="1">
      <c r="A50" s="198">
        <v>3.03</v>
      </c>
      <c r="B50" s="343" t="s">
        <v>24</v>
      </c>
      <c r="C50" s="82"/>
      <c r="D50" s="61"/>
      <c r="E50" s="82"/>
      <c r="F50" s="61"/>
      <c r="G50" s="101"/>
      <c r="H50" s="82"/>
      <c r="I50" s="61">
        <f t="shared" si="39"/>
        <v>0</v>
      </c>
      <c r="J50" s="60">
        <f t="shared" si="40"/>
        <v>0</v>
      </c>
      <c r="K50" s="61">
        <f>I50+F50+D50</f>
        <v>0</v>
      </c>
      <c r="L50" s="60"/>
      <c r="M50" s="61"/>
      <c r="N50" s="61"/>
      <c r="O50" s="61"/>
      <c r="P50" s="60">
        <f t="shared" si="32"/>
        <v>0</v>
      </c>
      <c r="Q50" s="61">
        <f t="shared" si="32"/>
        <v>0</v>
      </c>
      <c r="R50" s="60"/>
      <c r="S50" s="61"/>
      <c r="T50" s="125"/>
      <c r="U50" s="60"/>
      <c r="V50" s="61">
        <f>U50*T50</f>
        <v>0</v>
      </c>
      <c r="W50" s="60">
        <f t="shared" si="34"/>
        <v>0</v>
      </c>
      <c r="X50" s="61">
        <f t="shared" si="35"/>
        <v>0</v>
      </c>
      <c r="Y50" s="60"/>
      <c r="Z50" s="61"/>
      <c r="AA50" s="125"/>
      <c r="AB50" s="60"/>
      <c r="AC50" s="61">
        <f>AB50*AA50</f>
        <v>0</v>
      </c>
      <c r="AD50" s="60">
        <f t="shared" si="37"/>
        <v>0</v>
      </c>
      <c r="AE50" s="61">
        <f t="shared" si="38"/>
        <v>0</v>
      </c>
      <c r="AF50" s="82"/>
    </row>
    <row r="51" spans="1:32" s="1" customFormat="1" ht="56.25">
      <c r="A51" s="749">
        <v>3.04</v>
      </c>
      <c r="B51" s="343" t="s">
        <v>149</v>
      </c>
      <c r="C51" s="82"/>
      <c r="D51" s="61"/>
      <c r="E51" s="82"/>
      <c r="F51" s="61"/>
      <c r="G51" s="101">
        <v>0.75</v>
      </c>
      <c r="H51" s="82"/>
      <c r="I51" s="61">
        <f>H51*G51</f>
        <v>0</v>
      </c>
      <c r="J51" s="60">
        <f t="shared" si="40"/>
        <v>0</v>
      </c>
      <c r="K51" s="61">
        <f>I51+F51+D51</f>
        <v>0</v>
      </c>
      <c r="L51" s="60"/>
      <c r="M51" s="61"/>
      <c r="N51" s="61" t="e">
        <f t="shared" si="17"/>
        <v>#DIV/0!</v>
      </c>
      <c r="O51" s="61" t="e">
        <f t="shared" si="14"/>
        <v>#DIV/0!</v>
      </c>
      <c r="P51" s="60">
        <f t="shared" si="32"/>
        <v>0</v>
      </c>
      <c r="Q51" s="61">
        <f t="shared" si="32"/>
        <v>0</v>
      </c>
      <c r="R51" s="60"/>
      <c r="S51" s="61"/>
      <c r="T51" s="125">
        <v>0.75</v>
      </c>
      <c r="U51" s="60"/>
      <c r="V51" s="61">
        <f>U51*T51</f>
        <v>0</v>
      </c>
      <c r="W51" s="60">
        <f t="shared" si="34"/>
        <v>0</v>
      </c>
      <c r="X51" s="61">
        <f t="shared" si="35"/>
        <v>0</v>
      </c>
      <c r="Y51" s="60"/>
      <c r="Z51" s="61"/>
      <c r="AA51" s="125">
        <v>0.75</v>
      </c>
      <c r="AB51" s="60"/>
      <c r="AC51" s="61">
        <f>AB51*AA51</f>
        <v>0</v>
      </c>
      <c r="AD51" s="60">
        <f t="shared" si="37"/>
        <v>0</v>
      </c>
      <c r="AE51" s="61">
        <f t="shared" si="38"/>
        <v>0</v>
      </c>
      <c r="AF51" s="691" t="s">
        <v>484</v>
      </c>
    </row>
    <row r="52" spans="1:32" s="144" customFormat="1">
      <c r="A52" s="217"/>
      <c r="B52" s="218" t="s">
        <v>231</v>
      </c>
      <c r="C52" s="287">
        <f t="shared" ref="C52" si="41">SUM(C48:C51)</f>
        <v>0</v>
      </c>
      <c r="D52" s="288">
        <f>SUM(D48:D51)</f>
        <v>0</v>
      </c>
      <c r="E52" s="287">
        <f t="shared" ref="E52" si="42">SUM(E48:E51)</f>
        <v>0</v>
      </c>
      <c r="F52" s="288">
        <f>SUM(F48:F51)</f>
        <v>0</v>
      </c>
      <c r="G52" s="212"/>
      <c r="H52" s="287">
        <f t="shared" ref="H52:M52" si="43">SUM(H48:H51)</f>
        <v>0</v>
      </c>
      <c r="I52" s="288">
        <f>SUM(I48:I51)</f>
        <v>0</v>
      </c>
      <c r="J52" s="287">
        <f t="shared" si="43"/>
        <v>0</v>
      </c>
      <c r="K52" s="288">
        <f>SUM(K48:K51)</f>
        <v>0</v>
      </c>
      <c r="L52" s="287">
        <f t="shared" si="43"/>
        <v>0</v>
      </c>
      <c r="M52" s="288">
        <f t="shared" si="43"/>
        <v>0</v>
      </c>
      <c r="N52" s="213" t="e">
        <f t="shared" si="17"/>
        <v>#DIV/0!</v>
      </c>
      <c r="O52" s="213" t="e">
        <f>M52/K52%</f>
        <v>#DIV/0!</v>
      </c>
      <c r="P52" s="287">
        <f t="shared" ref="P52:S52" si="44">SUM(P48:P51)</f>
        <v>0</v>
      </c>
      <c r="Q52" s="288">
        <f t="shared" si="44"/>
        <v>0</v>
      </c>
      <c r="R52" s="287">
        <f t="shared" si="44"/>
        <v>0</v>
      </c>
      <c r="S52" s="288">
        <f t="shared" si="44"/>
        <v>0</v>
      </c>
      <c r="T52" s="214"/>
      <c r="U52" s="287">
        <f t="shared" ref="U52:W52" si="45">SUM(U48:U51)</f>
        <v>0</v>
      </c>
      <c r="V52" s="288">
        <f>SUM(V48:V51)</f>
        <v>0</v>
      </c>
      <c r="W52" s="287">
        <f t="shared" si="45"/>
        <v>0</v>
      </c>
      <c r="X52" s="288">
        <f>SUM(X48:X51)</f>
        <v>0</v>
      </c>
      <c r="Y52" s="287">
        <f t="shared" ref="Y52:Z52" si="46">SUM(Y48:Y51)</f>
        <v>0</v>
      </c>
      <c r="Z52" s="288">
        <f t="shared" si="46"/>
        <v>0</v>
      </c>
      <c r="AA52" s="214"/>
      <c r="AB52" s="287">
        <f t="shared" ref="AB52" si="47">SUM(AB48:AB51)</f>
        <v>0</v>
      </c>
      <c r="AC52" s="288">
        <f>SUM(AC48:AC51)</f>
        <v>0</v>
      </c>
      <c r="AD52" s="287">
        <f t="shared" ref="AD52" si="48">SUM(AD48:AD51)</f>
        <v>0</v>
      </c>
      <c r="AE52" s="288">
        <f>SUM(AE48:AE51)</f>
        <v>0</v>
      </c>
      <c r="AF52" s="215"/>
    </row>
    <row r="53" spans="1:32" s="4" customFormat="1">
      <c r="A53" s="90"/>
      <c r="B53" s="6" t="s">
        <v>26</v>
      </c>
      <c r="C53" s="12"/>
      <c r="D53" s="63"/>
      <c r="E53" s="12"/>
      <c r="F53" s="63"/>
      <c r="G53" s="102"/>
      <c r="H53" s="12"/>
      <c r="I53" s="63"/>
      <c r="J53" s="62"/>
      <c r="K53" s="63"/>
      <c r="L53" s="62"/>
      <c r="M53" s="63"/>
      <c r="N53" s="63"/>
      <c r="O53" s="63"/>
      <c r="P53" s="62"/>
      <c r="Q53" s="63"/>
      <c r="R53" s="62"/>
      <c r="S53" s="63"/>
      <c r="T53" s="126"/>
      <c r="U53" s="62"/>
      <c r="V53" s="63"/>
      <c r="W53" s="62"/>
      <c r="X53" s="63"/>
      <c r="Y53" s="62"/>
      <c r="Z53" s="63"/>
      <c r="AA53" s="126"/>
      <c r="AB53" s="62"/>
      <c r="AC53" s="63"/>
      <c r="AD53" s="62"/>
      <c r="AE53" s="63"/>
      <c r="AF53" s="12"/>
    </row>
    <row r="54" spans="1:32" s="1" customFormat="1">
      <c r="A54" s="749">
        <v>3.05</v>
      </c>
      <c r="B54" s="343" t="s">
        <v>205</v>
      </c>
      <c r="C54" s="82"/>
      <c r="D54" s="61"/>
      <c r="E54" s="82"/>
      <c r="F54" s="61"/>
      <c r="G54" s="101">
        <v>18</v>
      </c>
      <c r="H54" s="82"/>
      <c r="I54" s="61">
        <f t="shared" ref="I54:I75" si="49">H54*G54</f>
        <v>0</v>
      </c>
      <c r="J54" s="60">
        <f t="shared" ref="J54:K75" si="50">H54+E54+C54</f>
        <v>0</v>
      </c>
      <c r="K54" s="61">
        <f t="shared" si="50"/>
        <v>0</v>
      </c>
      <c r="L54" s="60"/>
      <c r="M54" s="61"/>
      <c r="N54" s="61" t="e">
        <f t="shared" ref="N54:O77" si="51">L54/J54%</f>
        <v>#DIV/0!</v>
      </c>
      <c r="O54" s="61" t="e">
        <f t="shared" si="51"/>
        <v>#DIV/0!</v>
      </c>
      <c r="P54" s="60">
        <f t="shared" ref="P54:Q75" si="52">J54-L54</f>
        <v>0</v>
      </c>
      <c r="Q54" s="61">
        <f t="shared" si="52"/>
        <v>0</v>
      </c>
      <c r="R54" s="60"/>
      <c r="S54" s="61"/>
      <c r="T54" s="125">
        <v>18</v>
      </c>
      <c r="U54" s="60"/>
      <c r="V54" s="61">
        <f t="shared" ref="V54:V75" si="53">U54*T54</f>
        <v>0</v>
      </c>
      <c r="W54" s="60">
        <f t="shared" ref="W54:W75" si="54">U54+R54</f>
        <v>0</v>
      </c>
      <c r="X54" s="61">
        <f t="shared" ref="X54:X75" si="55">V54+S54</f>
        <v>0</v>
      </c>
      <c r="Y54" s="60"/>
      <c r="Z54" s="61"/>
      <c r="AA54" s="125">
        <v>18</v>
      </c>
      <c r="AB54" s="60"/>
      <c r="AC54" s="61">
        <f t="shared" ref="AC54:AC75" si="56">AB54*AA54</f>
        <v>0</v>
      </c>
      <c r="AD54" s="60">
        <f t="shared" ref="AD54:AD75" si="57">AB54+Y54</f>
        <v>0</v>
      </c>
      <c r="AE54" s="61">
        <f t="shared" ref="AE54:AE75" si="58">AC54+Z54</f>
        <v>0</v>
      </c>
      <c r="AF54" s="82"/>
    </row>
    <row r="55" spans="1:32" s="1" customFormat="1">
      <c r="A55" s="749">
        <v>3.06</v>
      </c>
      <c r="B55" s="343" t="s">
        <v>206</v>
      </c>
      <c r="C55" s="82"/>
      <c r="D55" s="61"/>
      <c r="E55" s="82"/>
      <c r="F55" s="61"/>
      <c r="G55" s="101">
        <v>1.2</v>
      </c>
      <c r="H55" s="82"/>
      <c r="I55" s="61">
        <f t="shared" si="49"/>
        <v>0</v>
      </c>
      <c r="J55" s="60">
        <f t="shared" si="50"/>
        <v>0</v>
      </c>
      <c r="K55" s="61">
        <f t="shared" si="50"/>
        <v>0</v>
      </c>
      <c r="L55" s="60"/>
      <c r="M55" s="61"/>
      <c r="N55" s="61" t="e">
        <f t="shared" si="51"/>
        <v>#DIV/0!</v>
      </c>
      <c r="O55" s="61" t="e">
        <f t="shared" si="51"/>
        <v>#DIV/0!</v>
      </c>
      <c r="P55" s="60">
        <f t="shared" si="52"/>
        <v>0</v>
      </c>
      <c r="Q55" s="61">
        <f t="shared" si="52"/>
        <v>0</v>
      </c>
      <c r="R55" s="60"/>
      <c r="S55" s="61"/>
      <c r="T55" s="125">
        <v>1.2</v>
      </c>
      <c r="U55" s="60"/>
      <c r="V55" s="61">
        <f t="shared" si="53"/>
        <v>0</v>
      </c>
      <c r="W55" s="60">
        <f t="shared" si="54"/>
        <v>0</v>
      </c>
      <c r="X55" s="61">
        <f t="shared" si="55"/>
        <v>0</v>
      </c>
      <c r="Y55" s="60"/>
      <c r="Z55" s="61"/>
      <c r="AA55" s="125">
        <v>1.2</v>
      </c>
      <c r="AB55" s="60"/>
      <c r="AC55" s="61">
        <f t="shared" si="56"/>
        <v>0</v>
      </c>
      <c r="AD55" s="60">
        <f t="shared" si="57"/>
        <v>0</v>
      </c>
      <c r="AE55" s="61">
        <f t="shared" si="58"/>
        <v>0</v>
      </c>
      <c r="AF55" s="82"/>
    </row>
    <row r="56" spans="1:32" s="1" customFormat="1" ht="47.25">
      <c r="A56" s="749">
        <v>3.07</v>
      </c>
      <c r="B56" s="81" t="s">
        <v>226</v>
      </c>
      <c r="C56" s="82"/>
      <c r="D56" s="61"/>
      <c r="E56" s="82"/>
      <c r="F56" s="61"/>
      <c r="G56" s="101"/>
      <c r="H56" s="82"/>
      <c r="I56" s="61">
        <f t="shared" si="49"/>
        <v>0</v>
      </c>
      <c r="J56" s="60">
        <f t="shared" si="50"/>
        <v>0</v>
      </c>
      <c r="K56" s="61">
        <f t="shared" si="50"/>
        <v>0</v>
      </c>
      <c r="L56" s="60"/>
      <c r="M56" s="61"/>
      <c r="N56" s="61"/>
      <c r="O56" s="61"/>
      <c r="P56" s="60">
        <f t="shared" si="52"/>
        <v>0</v>
      </c>
      <c r="Q56" s="61">
        <f t="shared" si="52"/>
        <v>0</v>
      </c>
      <c r="R56" s="60"/>
      <c r="S56" s="61"/>
      <c r="T56" s="125">
        <v>1</v>
      </c>
      <c r="U56" s="60"/>
      <c r="V56" s="61">
        <f t="shared" si="53"/>
        <v>0</v>
      </c>
      <c r="W56" s="60">
        <f t="shared" si="54"/>
        <v>0</v>
      </c>
      <c r="X56" s="61">
        <f t="shared" si="55"/>
        <v>0</v>
      </c>
      <c r="Y56" s="60"/>
      <c r="Z56" s="61"/>
      <c r="AA56" s="125">
        <v>1</v>
      </c>
      <c r="AB56" s="60"/>
      <c r="AC56" s="61">
        <f t="shared" si="56"/>
        <v>0</v>
      </c>
      <c r="AD56" s="60">
        <f t="shared" si="57"/>
        <v>0</v>
      </c>
      <c r="AE56" s="61">
        <f t="shared" si="58"/>
        <v>0</v>
      </c>
      <c r="AF56" s="82"/>
    </row>
    <row r="57" spans="1:32" s="1" customFormat="1">
      <c r="A57" s="749">
        <v>3.08</v>
      </c>
      <c r="B57" s="343" t="s">
        <v>27</v>
      </c>
      <c r="C57" s="82"/>
      <c r="D57" s="61"/>
      <c r="E57" s="82"/>
      <c r="F57" s="61"/>
      <c r="G57" s="101"/>
      <c r="H57" s="82"/>
      <c r="I57" s="61">
        <f t="shared" si="49"/>
        <v>0</v>
      </c>
      <c r="J57" s="60">
        <f t="shared" si="50"/>
        <v>0</v>
      </c>
      <c r="K57" s="61">
        <f t="shared" si="50"/>
        <v>0</v>
      </c>
      <c r="L57" s="60"/>
      <c r="M57" s="61"/>
      <c r="N57" s="61"/>
      <c r="O57" s="61"/>
      <c r="P57" s="60">
        <f t="shared" si="52"/>
        <v>0</v>
      </c>
      <c r="Q57" s="61">
        <f t="shared" si="52"/>
        <v>0</v>
      </c>
      <c r="R57" s="60"/>
      <c r="S57" s="61"/>
      <c r="T57" s="125"/>
      <c r="U57" s="60"/>
      <c r="V57" s="61">
        <f t="shared" si="53"/>
        <v>0</v>
      </c>
      <c r="W57" s="60">
        <f t="shared" si="54"/>
        <v>0</v>
      </c>
      <c r="X57" s="61">
        <f t="shared" si="55"/>
        <v>0</v>
      </c>
      <c r="Y57" s="60"/>
      <c r="Z57" s="61"/>
      <c r="AA57" s="125"/>
      <c r="AB57" s="60"/>
      <c r="AC57" s="61">
        <f t="shared" si="56"/>
        <v>0</v>
      </c>
      <c r="AD57" s="60">
        <f t="shared" si="57"/>
        <v>0</v>
      </c>
      <c r="AE57" s="61">
        <f t="shared" si="58"/>
        <v>0</v>
      </c>
      <c r="AF57" s="82"/>
    </row>
    <row r="58" spans="1:32">
      <c r="A58" s="5" t="s">
        <v>212</v>
      </c>
      <c r="B58" s="81" t="s">
        <v>227</v>
      </c>
      <c r="C58" s="82"/>
      <c r="D58" s="61"/>
      <c r="E58" s="82"/>
      <c r="F58" s="61"/>
      <c r="G58" s="101">
        <v>3</v>
      </c>
      <c r="H58" s="82"/>
      <c r="I58" s="61">
        <f t="shared" si="49"/>
        <v>0</v>
      </c>
      <c r="J58" s="60">
        <f t="shared" si="50"/>
        <v>0</v>
      </c>
      <c r="K58" s="61">
        <f t="shared" si="50"/>
        <v>0</v>
      </c>
      <c r="L58" s="60"/>
      <c r="M58" s="61"/>
      <c r="N58" s="61" t="e">
        <f t="shared" si="51"/>
        <v>#DIV/0!</v>
      </c>
      <c r="O58" s="61" t="e">
        <f t="shared" si="51"/>
        <v>#DIV/0!</v>
      </c>
      <c r="P58" s="60">
        <f t="shared" si="52"/>
        <v>0</v>
      </c>
      <c r="Q58" s="61">
        <f t="shared" si="52"/>
        <v>0</v>
      </c>
      <c r="R58" s="60"/>
      <c r="S58" s="61"/>
      <c r="T58" s="125">
        <v>3</v>
      </c>
      <c r="U58" s="60"/>
      <c r="V58" s="61">
        <f t="shared" si="53"/>
        <v>0</v>
      </c>
      <c r="W58" s="60">
        <f t="shared" si="54"/>
        <v>0</v>
      </c>
      <c r="X58" s="61">
        <f t="shared" si="55"/>
        <v>0</v>
      </c>
      <c r="Y58" s="60"/>
      <c r="Z58" s="61"/>
      <c r="AA58" s="125">
        <v>3</v>
      </c>
      <c r="AB58" s="60"/>
      <c r="AC58" s="61">
        <f t="shared" si="56"/>
        <v>0</v>
      </c>
      <c r="AD58" s="60">
        <f t="shared" si="57"/>
        <v>0</v>
      </c>
      <c r="AE58" s="61">
        <f t="shared" si="58"/>
        <v>0</v>
      </c>
      <c r="AF58" s="82"/>
    </row>
    <row r="59" spans="1:32" ht="31.5">
      <c r="A59" s="5" t="s">
        <v>213</v>
      </c>
      <c r="B59" s="81" t="s">
        <v>228</v>
      </c>
      <c r="C59" s="82"/>
      <c r="D59" s="61"/>
      <c r="E59" s="82"/>
      <c r="F59" s="61"/>
      <c r="G59" s="101"/>
      <c r="H59" s="82"/>
      <c r="I59" s="61">
        <f t="shared" si="49"/>
        <v>0</v>
      </c>
      <c r="J59" s="60">
        <f t="shared" si="50"/>
        <v>0</v>
      </c>
      <c r="K59" s="61">
        <f t="shared" si="50"/>
        <v>0</v>
      </c>
      <c r="L59" s="60"/>
      <c r="M59" s="61"/>
      <c r="N59" s="61"/>
      <c r="O59" s="61"/>
      <c r="P59" s="60">
        <f t="shared" si="52"/>
        <v>0</v>
      </c>
      <c r="Q59" s="61">
        <f t="shared" si="52"/>
        <v>0</v>
      </c>
      <c r="R59" s="60"/>
      <c r="S59" s="61"/>
      <c r="T59" s="125"/>
      <c r="U59" s="60"/>
      <c r="V59" s="61">
        <f t="shared" si="53"/>
        <v>0</v>
      </c>
      <c r="W59" s="60">
        <f t="shared" si="54"/>
        <v>0</v>
      </c>
      <c r="X59" s="61">
        <f t="shared" si="55"/>
        <v>0</v>
      </c>
      <c r="Y59" s="60"/>
      <c r="Z59" s="61"/>
      <c r="AA59" s="125"/>
      <c r="AB59" s="60"/>
      <c r="AC59" s="61">
        <f t="shared" si="56"/>
        <v>0</v>
      </c>
      <c r="AD59" s="60">
        <f t="shared" si="57"/>
        <v>0</v>
      </c>
      <c r="AE59" s="61">
        <f t="shared" si="58"/>
        <v>0</v>
      </c>
      <c r="AF59" s="82"/>
    </row>
    <row r="60" spans="1:32" ht="31.5">
      <c r="A60" s="5" t="s">
        <v>214</v>
      </c>
      <c r="B60" s="81" t="s">
        <v>230</v>
      </c>
      <c r="C60" s="82"/>
      <c r="D60" s="61"/>
      <c r="E60" s="82"/>
      <c r="F60" s="61"/>
      <c r="G60" s="101"/>
      <c r="H60" s="82"/>
      <c r="I60" s="61">
        <f t="shared" si="49"/>
        <v>0</v>
      </c>
      <c r="J60" s="60">
        <f t="shared" si="50"/>
        <v>0</v>
      </c>
      <c r="K60" s="61">
        <f t="shared" si="50"/>
        <v>0</v>
      </c>
      <c r="L60" s="60"/>
      <c r="M60" s="61"/>
      <c r="N60" s="61"/>
      <c r="O60" s="61"/>
      <c r="P60" s="60">
        <f t="shared" si="52"/>
        <v>0</v>
      </c>
      <c r="Q60" s="61">
        <f t="shared" si="52"/>
        <v>0</v>
      </c>
      <c r="R60" s="60"/>
      <c r="S60" s="61"/>
      <c r="T60" s="125"/>
      <c r="U60" s="60"/>
      <c r="V60" s="61">
        <f t="shared" si="53"/>
        <v>0</v>
      </c>
      <c r="W60" s="60">
        <f t="shared" si="54"/>
        <v>0</v>
      </c>
      <c r="X60" s="61">
        <f t="shared" si="55"/>
        <v>0</v>
      </c>
      <c r="Y60" s="60"/>
      <c r="Z60" s="61"/>
      <c r="AA60" s="125"/>
      <c r="AB60" s="60"/>
      <c r="AC60" s="61">
        <f t="shared" si="56"/>
        <v>0</v>
      </c>
      <c r="AD60" s="60">
        <f t="shared" si="57"/>
        <v>0</v>
      </c>
      <c r="AE60" s="61">
        <f t="shared" si="58"/>
        <v>0</v>
      </c>
      <c r="AF60" s="82"/>
    </row>
    <row r="61" spans="1:32" ht="31.5">
      <c r="A61" s="5" t="s">
        <v>215</v>
      </c>
      <c r="B61" s="81" t="s">
        <v>204</v>
      </c>
      <c r="C61" s="82"/>
      <c r="D61" s="61"/>
      <c r="E61" s="82"/>
      <c r="F61" s="61"/>
      <c r="G61" s="101"/>
      <c r="H61" s="82"/>
      <c r="I61" s="61">
        <f t="shared" si="49"/>
        <v>0</v>
      </c>
      <c r="J61" s="60">
        <f t="shared" si="50"/>
        <v>0</v>
      </c>
      <c r="K61" s="61">
        <f t="shared" si="50"/>
        <v>0</v>
      </c>
      <c r="L61" s="60"/>
      <c r="M61" s="61"/>
      <c r="N61" s="61"/>
      <c r="O61" s="61"/>
      <c r="P61" s="60">
        <f t="shared" si="52"/>
        <v>0</v>
      </c>
      <c r="Q61" s="61">
        <f t="shared" si="52"/>
        <v>0</v>
      </c>
      <c r="R61" s="60"/>
      <c r="S61" s="61"/>
      <c r="T61" s="125"/>
      <c r="U61" s="60"/>
      <c r="V61" s="61">
        <f t="shared" si="53"/>
        <v>0</v>
      </c>
      <c r="W61" s="60">
        <f t="shared" si="54"/>
        <v>0</v>
      </c>
      <c r="X61" s="61">
        <f t="shared" si="55"/>
        <v>0</v>
      </c>
      <c r="Y61" s="60"/>
      <c r="Z61" s="61"/>
      <c r="AA61" s="125"/>
      <c r="AB61" s="60"/>
      <c r="AC61" s="61">
        <f t="shared" si="56"/>
        <v>0</v>
      </c>
      <c r="AD61" s="60">
        <f t="shared" si="57"/>
        <v>0</v>
      </c>
      <c r="AE61" s="61">
        <f t="shared" si="58"/>
        <v>0</v>
      </c>
      <c r="AF61" s="82"/>
    </row>
    <row r="62" spans="1:32">
      <c r="A62" s="5" t="s">
        <v>216</v>
      </c>
      <c r="B62" s="81" t="s">
        <v>267</v>
      </c>
      <c r="C62" s="82"/>
      <c r="D62" s="61"/>
      <c r="E62" s="82"/>
      <c r="F62" s="61"/>
      <c r="G62" s="101">
        <v>1.8</v>
      </c>
      <c r="H62" s="82"/>
      <c r="I62" s="61">
        <f t="shared" si="49"/>
        <v>0</v>
      </c>
      <c r="J62" s="60">
        <f t="shared" si="50"/>
        <v>0</v>
      </c>
      <c r="K62" s="61">
        <f t="shared" si="50"/>
        <v>0</v>
      </c>
      <c r="L62" s="60">
        <f>J62</f>
        <v>0</v>
      </c>
      <c r="M62" s="61"/>
      <c r="N62" s="61" t="e">
        <f t="shared" si="51"/>
        <v>#DIV/0!</v>
      </c>
      <c r="O62" s="61" t="e">
        <f t="shared" si="51"/>
        <v>#DIV/0!</v>
      </c>
      <c r="P62" s="60">
        <f t="shared" si="52"/>
        <v>0</v>
      </c>
      <c r="Q62" s="61">
        <f t="shared" si="52"/>
        <v>0</v>
      </c>
      <c r="R62" s="60"/>
      <c r="S62" s="61"/>
      <c r="T62" s="125">
        <v>1.8</v>
      </c>
      <c r="U62" s="60"/>
      <c r="V62" s="61">
        <f t="shared" si="53"/>
        <v>0</v>
      </c>
      <c r="W62" s="60">
        <f t="shared" si="54"/>
        <v>0</v>
      </c>
      <c r="X62" s="61">
        <f t="shared" si="55"/>
        <v>0</v>
      </c>
      <c r="Y62" s="60"/>
      <c r="Z62" s="61"/>
      <c r="AA62" s="125">
        <v>1.8</v>
      </c>
      <c r="AB62" s="60"/>
      <c r="AC62" s="61">
        <f t="shared" si="56"/>
        <v>0</v>
      </c>
      <c r="AD62" s="60">
        <f t="shared" si="57"/>
        <v>0</v>
      </c>
      <c r="AE62" s="61">
        <f t="shared" si="58"/>
        <v>0</v>
      </c>
      <c r="AF62" s="82"/>
    </row>
    <row r="63" spans="1:32">
      <c r="A63" s="5" t="s">
        <v>217</v>
      </c>
      <c r="B63" s="81" t="s">
        <v>268</v>
      </c>
      <c r="C63" s="82"/>
      <c r="D63" s="61"/>
      <c r="E63" s="82"/>
      <c r="F63" s="61"/>
      <c r="G63" s="101">
        <v>1.2</v>
      </c>
      <c r="H63" s="82"/>
      <c r="I63" s="61">
        <f t="shared" si="49"/>
        <v>0</v>
      </c>
      <c r="J63" s="60">
        <f t="shared" si="50"/>
        <v>0</v>
      </c>
      <c r="K63" s="61">
        <f t="shared" si="50"/>
        <v>0</v>
      </c>
      <c r="L63" s="60">
        <f t="shared" ref="L63:L65" si="59">J63</f>
        <v>0</v>
      </c>
      <c r="M63" s="61"/>
      <c r="N63" s="61" t="e">
        <f t="shared" si="51"/>
        <v>#DIV/0!</v>
      </c>
      <c r="O63" s="61" t="e">
        <f t="shared" si="51"/>
        <v>#DIV/0!</v>
      </c>
      <c r="P63" s="60">
        <f t="shared" si="52"/>
        <v>0</v>
      </c>
      <c r="Q63" s="61">
        <f t="shared" si="52"/>
        <v>0</v>
      </c>
      <c r="R63" s="60"/>
      <c r="S63" s="61"/>
      <c r="T63" s="125">
        <v>1.2</v>
      </c>
      <c r="U63" s="60"/>
      <c r="V63" s="61">
        <f t="shared" si="53"/>
        <v>0</v>
      </c>
      <c r="W63" s="60">
        <f t="shared" si="54"/>
        <v>0</v>
      </c>
      <c r="X63" s="61">
        <f t="shared" si="55"/>
        <v>0</v>
      </c>
      <c r="Y63" s="60"/>
      <c r="Z63" s="61"/>
      <c r="AA63" s="125">
        <v>1.2</v>
      </c>
      <c r="AB63" s="60"/>
      <c r="AC63" s="61">
        <f t="shared" si="56"/>
        <v>0</v>
      </c>
      <c r="AD63" s="60">
        <f t="shared" si="57"/>
        <v>0</v>
      </c>
      <c r="AE63" s="61">
        <f t="shared" si="58"/>
        <v>0</v>
      </c>
      <c r="AF63" s="82"/>
    </row>
    <row r="64" spans="1:32">
      <c r="A64" s="5" t="s">
        <v>218</v>
      </c>
      <c r="B64" s="81" t="s">
        <v>269</v>
      </c>
      <c r="C64" s="82"/>
      <c r="D64" s="61"/>
      <c r="E64" s="82"/>
      <c r="F64" s="61"/>
      <c r="G64" s="101">
        <v>1.2</v>
      </c>
      <c r="H64" s="82"/>
      <c r="I64" s="61">
        <f t="shared" si="49"/>
        <v>0</v>
      </c>
      <c r="J64" s="60">
        <f t="shared" si="50"/>
        <v>0</v>
      </c>
      <c r="K64" s="61">
        <f t="shared" si="50"/>
        <v>0</v>
      </c>
      <c r="L64" s="60">
        <f t="shared" si="59"/>
        <v>0</v>
      </c>
      <c r="M64" s="61"/>
      <c r="N64" s="61" t="e">
        <f t="shared" si="51"/>
        <v>#DIV/0!</v>
      </c>
      <c r="O64" s="61" t="e">
        <f t="shared" si="51"/>
        <v>#DIV/0!</v>
      </c>
      <c r="P64" s="60">
        <f t="shared" si="52"/>
        <v>0</v>
      </c>
      <c r="Q64" s="61">
        <f t="shared" si="52"/>
        <v>0</v>
      </c>
      <c r="R64" s="60"/>
      <c r="S64" s="61"/>
      <c r="T64" s="125">
        <v>1.2</v>
      </c>
      <c r="U64" s="60"/>
      <c r="V64" s="61">
        <f t="shared" si="53"/>
        <v>0</v>
      </c>
      <c r="W64" s="60">
        <f t="shared" si="54"/>
        <v>0</v>
      </c>
      <c r="X64" s="61">
        <f t="shared" si="55"/>
        <v>0</v>
      </c>
      <c r="Y64" s="60"/>
      <c r="Z64" s="61"/>
      <c r="AA64" s="125">
        <v>1.2</v>
      </c>
      <c r="AB64" s="60"/>
      <c r="AC64" s="61">
        <f t="shared" si="56"/>
        <v>0</v>
      </c>
      <c r="AD64" s="60">
        <f t="shared" si="57"/>
        <v>0</v>
      </c>
      <c r="AE64" s="61">
        <f t="shared" si="58"/>
        <v>0</v>
      </c>
      <c r="AF64" s="82"/>
    </row>
    <row r="65" spans="1:32" ht="31.5">
      <c r="A65" s="5" t="s">
        <v>229</v>
      </c>
      <c r="B65" s="81" t="s">
        <v>208</v>
      </c>
      <c r="C65" s="82"/>
      <c r="D65" s="61"/>
      <c r="E65" s="82"/>
      <c r="F65" s="61"/>
      <c r="G65" s="101">
        <v>1.8</v>
      </c>
      <c r="H65" s="82"/>
      <c r="I65" s="61">
        <f t="shared" si="49"/>
        <v>0</v>
      </c>
      <c r="J65" s="60">
        <f t="shared" si="50"/>
        <v>0</v>
      </c>
      <c r="K65" s="61">
        <f t="shared" si="50"/>
        <v>0</v>
      </c>
      <c r="L65" s="60">
        <f t="shared" si="59"/>
        <v>0</v>
      </c>
      <c r="M65" s="61"/>
      <c r="N65" s="61" t="e">
        <f t="shared" si="51"/>
        <v>#DIV/0!</v>
      </c>
      <c r="O65" s="61" t="e">
        <f t="shared" si="51"/>
        <v>#DIV/0!</v>
      </c>
      <c r="P65" s="60">
        <f t="shared" si="52"/>
        <v>0</v>
      </c>
      <c r="Q65" s="61">
        <f t="shared" si="52"/>
        <v>0</v>
      </c>
      <c r="R65" s="60"/>
      <c r="S65" s="61"/>
      <c r="T65" s="125">
        <v>1.8</v>
      </c>
      <c r="U65" s="60"/>
      <c r="V65" s="61">
        <f t="shared" si="53"/>
        <v>0</v>
      </c>
      <c r="W65" s="60">
        <f t="shared" si="54"/>
        <v>0</v>
      </c>
      <c r="X65" s="61">
        <f t="shared" si="55"/>
        <v>0</v>
      </c>
      <c r="Y65" s="60"/>
      <c r="Z65" s="61"/>
      <c r="AA65" s="125">
        <v>1.8</v>
      </c>
      <c r="AB65" s="60"/>
      <c r="AC65" s="61">
        <f t="shared" si="56"/>
        <v>0</v>
      </c>
      <c r="AD65" s="60">
        <f t="shared" si="57"/>
        <v>0</v>
      </c>
      <c r="AE65" s="61">
        <f t="shared" si="58"/>
        <v>0</v>
      </c>
      <c r="AF65" s="82"/>
    </row>
    <row r="66" spans="1:32" s="1" customFormat="1" ht="31.5">
      <c r="A66" s="749">
        <v>3.09</v>
      </c>
      <c r="B66" s="343" t="s">
        <v>220</v>
      </c>
      <c r="C66" s="82"/>
      <c r="D66" s="61"/>
      <c r="E66" s="82"/>
      <c r="F66" s="61"/>
      <c r="G66" s="101"/>
      <c r="H66" s="82"/>
      <c r="I66" s="61">
        <f t="shared" si="49"/>
        <v>0</v>
      </c>
      <c r="J66" s="60">
        <f t="shared" si="50"/>
        <v>0</v>
      </c>
      <c r="K66" s="61">
        <f t="shared" si="50"/>
        <v>0</v>
      </c>
      <c r="L66" s="60"/>
      <c r="M66" s="61"/>
      <c r="N66" s="61"/>
      <c r="O66" s="61"/>
      <c r="P66" s="60">
        <f t="shared" si="52"/>
        <v>0</v>
      </c>
      <c r="Q66" s="61">
        <f t="shared" si="52"/>
        <v>0</v>
      </c>
      <c r="R66" s="60"/>
      <c r="S66" s="61"/>
      <c r="T66" s="125"/>
      <c r="U66" s="60"/>
      <c r="V66" s="61">
        <f t="shared" si="53"/>
        <v>0</v>
      </c>
      <c r="W66" s="60">
        <f t="shared" si="54"/>
        <v>0</v>
      </c>
      <c r="X66" s="61">
        <f t="shared" si="55"/>
        <v>0</v>
      </c>
      <c r="Y66" s="60"/>
      <c r="Z66" s="61"/>
      <c r="AA66" s="125"/>
      <c r="AB66" s="60"/>
      <c r="AC66" s="61">
        <f t="shared" si="56"/>
        <v>0</v>
      </c>
      <c r="AD66" s="60">
        <f t="shared" si="57"/>
        <v>0</v>
      </c>
      <c r="AE66" s="61">
        <f t="shared" si="58"/>
        <v>0</v>
      </c>
      <c r="AF66" s="82"/>
    </row>
    <row r="67" spans="1:32" s="1" customFormat="1" ht="31.5">
      <c r="A67" s="5">
        <v>3.1</v>
      </c>
      <c r="B67" s="343" t="s">
        <v>221</v>
      </c>
      <c r="C67" s="82"/>
      <c r="D67" s="61"/>
      <c r="E67" s="82"/>
      <c r="F67" s="61"/>
      <c r="G67" s="101">
        <v>1</v>
      </c>
      <c r="H67" s="82"/>
      <c r="I67" s="61">
        <f t="shared" si="49"/>
        <v>0</v>
      </c>
      <c r="J67" s="60">
        <f t="shared" si="50"/>
        <v>0</v>
      </c>
      <c r="K67" s="61">
        <f t="shared" si="50"/>
        <v>0</v>
      </c>
      <c r="L67" s="60"/>
      <c r="M67" s="61"/>
      <c r="N67" s="61" t="e">
        <f t="shared" si="51"/>
        <v>#DIV/0!</v>
      </c>
      <c r="O67" s="61" t="e">
        <f t="shared" si="51"/>
        <v>#DIV/0!</v>
      </c>
      <c r="P67" s="60">
        <f t="shared" si="52"/>
        <v>0</v>
      </c>
      <c r="Q67" s="61">
        <f t="shared" si="52"/>
        <v>0</v>
      </c>
      <c r="R67" s="60"/>
      <c r="S67" s="61"/>
      <c r="T67" s="125">
        <v>1</v>
      </c>
      <c r="U67" s="60"/>
      <c r="V67" s="61">
        <f t="shared" si="53"/>
        <v>0</v>
      </c>
      <c r="W67" s="60">
        <f t="shared" si="54"/>
        <v>0</v>
      </c>
      <c r="X67" s="61">
        <f t="shared" si="55"/>
        <v>0</v>
      </c>
      <c r="Y67" s="60"/>
      <c r="Z67" s="61"/>
      <c r="AA67" s="125">
        <v>1</v>
      </c>
      <c r="AB67" s="60"/>
      <c r="AC67" s="61">
        <f t="shared" si="56"/>
        <v>0</v>
      </c>
      <c r="AD67" s="60">
        <f t="shared" si="57"/>
        <v>0</v>
      </c>
      <c r="AE67" s="61">
        <f t="shared" si="58"/>
        <v>0</v>
      </c>
      <c r="AF67" s="82"/>
    </row>
    <row r="68" spans="1:32" s="1" customFormat="1" ht="43.5">
      <c r="A68" s="749">
        <v>3.11</v>
      </c>
      <c r="B68" s="345" t="s">
        <v>324</v>
      </c>
      <c r="C68" s="82"/>
      <c r="D68" s="61"/>
      <c r="E68" s="82"/>
      <c r="F68" s="61"/>
      <c r="G68" s="101">
        <v>1.25</v>
      </c>
      <c r="H68" s="82"/>
      <c r="I68" s="61">
        <f t="shared" si="49"/>
        <v>0</v>
      </c>
      <c r="J68" s="60">
        <f t="shared" si="50"/>
        <v>0</v>
      </c>
      <c r="K68" s="61">
        <f t="shared" si="50"/>
        <v>0</v>
      </c>
      <c r="L68" s="60"/>
      <c r="M68" s="61"/>
      <c r="N68" s="61" t="e">
        <f t="shared" si="51"/>
        <v>#DIV/0!</v>
      </c>
      <c r="O68" s="61" t="e">
        <f t="shared" si="51"/>
        <v>#DIV/0!</v>
      </c>
      <c r="P68" s="60">
        <f t="shared" si="52"/>
        <v>0</v>
      </c>
      <c r="Q68" s="61">
        <f t="shared" si="52"/>
        <v>0</v>
      </c>
      <c r="R68" s="60"/>
      <c r="S68" s="61"/>
      <c r="T68" s="125">
        <v>1.25</v>
      </c>
      <c r="U68" s="60"/>
      <c r="V68" s="61">
        <f t="shared" si="53"/>
        <v>0</v>
      </c>
      <c r="W68" s="60">
        <f t="shared" si="54"/>
        <v>0</v>
      </c>
      <c r="X68" s="61">
        <f t="shared" si="55"/>
        <v>0</v>
      </c>
      <c r="Y68" s="60"/>
      <c r="Z68" s="61"/>
      <c r="AA68" s="125">
        <v>1.25</v>
      </c>
      <c r="AB68" s="60"/>
      <c r="AC68" s="61">
        <f t="shared" si="56"/>
        <v>0</v>
      </c>
      <c r="AD68" s="60">
        <f t="shared" si="57"/>
        <v>0</v>
      </c>
      <c r="AE68" s="61">
        <f t="shared" si="58"/>
        <v>0</v>
      </c>
      <c r="AF68" s="82"/>
    </row>
    <row r="69" spans="1:32" s="1" customFormat="1">
      <c r="A69" s="5">
        <v>3.12</v>
      </c>
      <c r="B69" s="343" t="s">
        <v>223</v>
      </c>
      <c r="C69" s="82"/>
      <c r="D69" s="61"/>
      <c r="E69" s="82"/>
      <c r="F69" s="61"/>
      <c r="G69" s="101">
        <v>0.75</v>
      </c>
      <c r="H69" s="82"/>
      <c r="I69" s="61">
        <f t="shared" si="49"/>
        <v>0</v>
      </c>
      <c r="J69" s="60">
        <f t="shared" si="50"/>
        <v>0</v>
      </c>
      <c r="K69" s="61">
        <f t="shared" si="50"/>
        <v>0</v>
      </c>
      <c r="L69" s="60"/>
      <c r="M69" s="61"/>
      <c r="N69" s="61" t="e">
        <f t="shared" si="51"/>
        <v>#DIV/0!</v>
      </c>
      <c r="O69" s="61" t="e">
        <f t="shared" si="51"/>
        <v>#DIV/0!</v>
      </c>
      <c r="P69" s="60">
        <f t="shared" si="52"/>
        <v>0</v>
      </c>
      <c r="Q69" s="61">
        <f t="shared" si="52"/>
        <v>0</v>
      </c>
      <c r="R69" s="60"/>
      <c r="S69" s="61"/>
      <c r="T69" s="125">
        <v>0.75</v>
      </c>
      <c r="U69" s="60"/>
      <c r="V69" s="61">
        <f t="shared" si="53"/>
        <v>0</v>
      </c>
      <c r="W69" s="60">
        <f t="shared" si="54"/>
        <v>0</v>
      </c>
      <c r="X69" s="61">
        <f t="shared" si="55"/>
        <v>0</v>
      </c>
      <c r="Y69" s="60"/>
      <c r="Z69" s="61"/>
      <c r="AA69" s="125">
        <v>0.75</v>
      </c>
      <c r="AB69" s="60"/>
      <c r="AC69" s="61">
        <f t="shared" si="56"/>
        <v>0</v>
      </c>
      <c r="AD69" s="60">
        <f t="shared" si="57"/>
        <v>0</v>
      </c>
      <c r="AE69" s="61">
        <f t="shared" si="58"/>
        <v>0</v>
      </c>
      <c r="AF69" s="82"/>
    </row>
    <row r="70" spans="1:32" s="1" customFormat="1" ht="31.5">
      <c r="A70" s="749">
        <v>3.13</v>
      </c>
      <c r="B70" s="343" t="s">
        <v>224</v>
      </c>
      <c r="C70" s="82"/>
      <c r="D70" s="61"/>
      <c r="E70" s="82"/>
      <c r="F70" s="61"/>
      <c r="G70" s="101">
        <v>0.75</v>
      </c>
      <c r="H70" s="82"/>
      <c r="I70" s="61">
        <f t="shared" si="49"/>
        <v>0</v>
      </c>
      <c r="J70" s="60">
        <f t="shared" si="50"/>
        <v>0</v>
      </c>
      <c r="K70" s="61">
        <f t="shared" si="50"/>
        <v>0</v>
      </c>
      <c r="L70" s="60"/>
      <c r="M70" s="61"/>
      <c r="N70" s="61" t="e">
        <f t="shared" si="51"/>
        <v>#DIV/0!</v>
      </c>
      <c r="O70" s="61" t="e">
        <f t="shared" si="51"/>
        <v>#DIV/0!</v>
      </c>
      <c r="P70" s="60">
        <f t="shared" si="52"/>
        <v>0</v>
      </c>
      <c r="Q70" s="61">
        <f t="shared" si="52"/>
        <v>0</v>
      </c>
      <c r="R70" s="60"/>
      <c r="S70" s="61"/>
      <c r="T70" s="125">
        <v>0.75</v>
      </c>
      <c r="U70" s="60"/>
      <c r="V70" s="61">
        <f t="shared" si="53"/>
        <v>0</v>
      </c>
      <c r="W70" s="60">
        <f t="shared" si="54"/>
        <v>0</v>
      </c>
      <c r="X70" s="61">
        <f t="shared" si="55"/>
        <v>0</v>
      </c>
      <c r="Y70" s="60"/>
      <c r="Z70" s="61"/>
      <c r="AA70" s="125">
        <v>0.75</v>
      </c>
      <c r="AB70" s="60"/>
      <c r="AC70" s="61">
        <f t="shared" si="56"/>
        <v>0</v>
      </c>
      <c r="AD70" s="60">
        <f t="shared" si="57"/>
        <v>0</v>
      </c>
      <c r="AE70" s="61">
        <f t="shared" si="58"/>
        <v>0</v>
      </c>
      <c r="AF70" s="82"/>
    </row>
    <row r="71" spans="1:32" s="1" customFormat="1" ht="37.5">
      <c r="A71" s="749">
        <v>3.14</v>
      </c>
      <c r="B71" s="341" t="s">
        <v>606</v>
      </c>
      <c r="C71" s="82"/>
      <c r="D71" s="61"/>
      <c r="E71" s="82"/>
      <c r="F71" s="61"/>
      <c r="G71" s="101"/>
      <c r="H71" s="82"/>
      <c r="I71" s="61">
        <f t="shared" si="49"/>
        <v>0</v>
      </c>
      <c r="J71" s="60">
        <f t="shared" si="50"/>
        <v>0</v>
      </c>
      <c r="K71" s="61">
        <f t="shared" si="50"/>
        <v>0</v>
      </c>
      <c r="L71" s="60"/>
      <c r="M71" s="61"/>
      <c r="N71" s="61"/>
      <c r="O71" s="61"/>
      <c r="P71" s="60">
        <f t="shared" si="52"/>
        <v>0</v>
      </c>
      <c r="Q71" s="61">
        <f t="shared" si="52"/>
        <v>0</v>
      </c>
      <c r="R71" s="60"/>
      <c r="S71" s="61"/>
      <c r="T71" s="125"/>
      <c r="U71" s="60"/>
      <c r="V71" s="61">
        <f t="shared" si="53"/>
        <v>0</v>
      </c>
      <c r="W71" s="60">
        <f t="shared" si="54"/>
        <v>0</v>
      </c>
      <c r="X71" s="61">
        <f t="shared" si="55"/>
        <v>0</v>
      </c>
      <c r="Y71" s="60"/>
      <c r="Z71" s="61"/>
      <c r="AA71" s="125"/>
      <c r="AB71" s="60"/>
      <c r="AC71" s="61">
        <f t="shared" si="56"/>
        <v>0</v>
      </c>
      <c r="AD71" s="60">
        <f t="shared" si="57"/>
        <v>0</v>
      </c>
      <c r="AE71" s="61">
        <f t="shared" si="58"/>
        <v>0</v>
      </c>
      <c r="AF71" s="82"/>
    </row>
    <row r="72" spans="1:32" s="1" customFormat="1" ht="37.5">
      <c r="A72" s="749">
        <v>3.15</v>
      </c>
      <c r="B72" s="341" t="s">
        <v>605</v>
      </c>
      <c r="C72" s="82"/>
      <c r="D72" s="61"/>
      <c r="E72" s="82"/>
      <c r="F72" s="61"/>
      <c r="G72" s="101"/>
      <c r="H72" s="82"/>
      <c r="I72" s="61">
        <f t="shared" si="49"/>
        <v>0</v>
      </c>
      <c r="J72" s="60">
        <f t="shared" si="50"/>
        <v>0</v>
      </c>
      <c r="K72" s="61">
        <f t="shared" si="50"/>
        <v>0</v>
      </c>
      <c r="L72" s="60"/>
      <c r="M72" s="61"/>
      <c r="N72" s="61"/>
      <c r="O72" s="61"/>
      <c r="P72" s="60">
        <f t="shared" si="52"/>
        <v>0</v>
      </c>
      <c r="Q72" s="61">
        <f t="shared" si="52"/>
        <v>0</v>
      </c>
      <c r="R72" s="60"/>
      <c r="S72" s="61"/>
      <c r="T72" s="125">
        <v>0.3</v>
      </c>
      <c r="U72" s="60"/>
      <c r="V72" s="61">
        <f t="shared" si="53"/>
        <v>0</v>
      </c>
      <c r="W72" s="60">
        <f t="shared" si="54"/>
        <v>0</v>
      </c>
      <c r="X72" s="61">
        <f t="shared" si="55"/>
        <v>0</v>
      </c>
      <c r="Y72" s="60"/>
      <c r="Z72" s="61"/>
      <c r="AA72" s="125">
        <v>0.3</v>
      </c>
      <c r="AB72" s="60"/>
      <c r="AC72" s="61">
        <f t="shared" si="56"/>
        <v>0</v>
      </c>
      <c r="AD72" s="60">
        <f t="shared" si="57"/>
        <v>0</v>
      </c>
      <c r="AE72" s="61">
        <f t="shared" si="58"/>
        <v>0</v>
      </c>
      <c r="AF72" s="82"/>
    </row>
    <row r="73" spans="1:32" s="1" customFormat="1">
      <c r="A73" s="749">
        <v>3.16</v>
      </c>
      <c r="B73" s="343" t="s">
        <v>31</v>
      </c>
      <c r="C73" s="82"/>
      <c r="D73" s="61"/>
      <c r="E73" s="82"/>
      <c r="F73" s="61"/>
      <c r="G73" s="101"/>
      <c r="H73" s="82"/>
      <c r="I73" s="61">
        <f t="shared" si="49"/>
        <v>0</v>
      </c>
      <c r="J73" s="60">
        <f t="shared" si="50"/>
        <v>0</v>
      </c>
      <c r="K73" s="61">
        <f t="shared" si="50"/>
        <v>0</v>
      </c>
      <c r="L73" s="60"/>
      <c r="M73" s="61"/>
      <c r="N73" s="61"/>
      <c r="O73" s="61"/>
      <c r="P73" s="60">
        <f t="shared" si="52"/>
        <v>0</v>
      </c>
      <c r="Q73" s="61">
        <f t="shared" si="52"/>
        <v>0</v>
      </c>
      <c r="R73" s="60"/>
      <c r="S73" s="61"/>
      <c r="T73" s="125"/>
      <c r="U73" s="60"/>
      <c r="V73" s="61">
        <f t="shared" si="53"/>
        <v>0</v>
      </c>
      <c r="W73" s="60">
        <f t="shared" si="54"/>
        <v>0</v>
      </c>
      <c r="X73" s="61">
        <f t="shared" si="55"/>
        <v>0</v>
      </c>
      <c r="Y73" s="60"/>
      <c r="Z73" s="61"/>
      <c r="AA73" s="125"/>
      <c r="AB73" s="60"/>
      <c r="AC73" s="61">
        <f t="shared" si="56"/>
        <v>0</v>
      </c>
      <c r="AD73" s="60">
        <f t="shared" si="57"/>
        <v>0</v>
      </c>
      <c r="AE73" s="61">
        <f t="shared" si="58"/>
        <v>0</v>
      </c>
      <c r="AF73" s="82"/>
    </row>
    <row r="74" spans="1:32" s="1" customFormat="1" ht="31.5">
      <c r="A74" s="749">
        <v>3.17</v>
      </c>
      <c r="B74" s="343" t="s">
        <v>225</v>
      </c>
      <c r="C74" s="82"/>
      <c r="D74" s="61"/>
      <c r="E74" s="82"/>
      <c r="F74" s="61"/>
      <c r="G74" s="101">
        <v>0.5</v>
      </c>
      <c r="H74" s="82"/>
      <c r="I74" s="61">
        <f t="shared" si="49"/>
        <v>0</v>
      </c>
      <c r="J74" s="60">
        <f t="shared" si="50"/>
        <v>0</v>
      </c>
      <c r="K74" s="61">
        <f t="shared" si="50"/>
        <v>0</v>
      </c>
      <c r="L74" s="60">
        <v>8</v>
      </c>
      <c r="M74" s="61"/>
      <c r="N74" s="61" t="e">
        <f t="shared" si="51"/>
        <v>#DIV/0!</v>
      </c>
      <c r="O74" s="61" t="e">
        <f t="shared" si="51"/>
        <v>#DIV/0!</v>
      </c>
      <c r="P74" s="60">
        <f t="shared" si="52"/>
        <v>-8</v>
      </c>
      <c r="Q74" s="61">
        <f t="shared" si="52"/>
        <v>0</v>
      </c>
      <c r="R74" s="60"/>
      <c r="S74" s="61"/>
      <c r="T74" s="125">
        <v>0.5</v>
      </c>
      <c r="U74" s="60"/>
      <c r="V74" s="61">
        <f t="shared" si="53"/>
        <v>0</v>
      </c>
      <c r="W74" s="60">
        <f t="shared" si="54"/>
        <v>0</v>
      </c>
      <c r="X74" s="61">
        <f t="shared" si="55"/>
        <v>0</v>
      </c>
      <c r="Y74" s="60"/>
      <c r="Z74" s="61"/>
      <c r="AA74" s="125">
        <v>0.5</v>
      </c>
      <c r="AB74" s="60"/>
      <c r="AC74" s="61">
        <f t="shared" si="56"/>
        <v>0</v>
      </c>
      <c r="AD74" s="60">
        <f t="shared" si="57"/>
        <v>0</v>
      </c>
      <c r="AE74" s="61">
        <f t="shared" si="58"/>
        <v>0</v>
      </c>
      <c r="AF74" s="82"/>
    </row>
    <row r="75" spans="1:32" s="1" customFormat="1" ht="31.5">
      <c r="A75" s="749">
        <v>3.18</v>
      </c>
      <c r="B75" s="343" t="s">
        <v>203</v>
      </c>
      <c r="C75" s="82"/>
      <c r="D75" s="61"/>
      <c r="E75" s="82"/>
      <c r="F75" s="61"/>
      <c r="G75" s="101"/>
      <c r="H75" s="82"/>
      <c r="I75" s="61">
        <f t="shared" si="49"/>
        <v>0</v>
      </c>
      <c r="J75" s="60">
        <f t="shared" si="50"/>
        <v>0</v>
      </c>
      <c r="K75" s="61">
        <f t="shared" si="50"/>
        <v>0</v>
      </c>
      <c r="L75" s="60"/>
      <c r="M75" s="61"/>
      <c r="N75" s="61"/>
      <c r="O75" s="61"/>
      <c r="P75" s="60">
        <f t="shared" si="52"/>
        <v>0</v>
      </c>
      <c r="Q75" s="61">
        <f t="shared" si="52"/>
        <v>0</v>
      </c>
      <c r="R75" s="60"/>
      <c r="S75" s="61"/>
      <c r="T75" s="125"/>
      <c r="U75" s="60"/>
      <c r="V75" s="61">
        <f t="shared" si="53"/>
        <v>0</v>
      </c>
      <c r="W75" s="60">
        <f t="shared" si="54"/>
        <v>0</v>
      </c>
      <c r="X75" s="61">
        <f t="shared" si="55"/>
        <v>0</v>
      </c>
      <c r="Y75" s="60"/>
      <c r="Z75" s="61"/>
      <c r="AA75" s="125"/>
      <c r="AB75" s="60"/>
      <c r="AC75" s="61">
        <f t="shared" si="56"/>
        <v>0</v>
      </c>
      <c r="AD75" s="60">
        <f t="shared" si="57"/>
        <v>0</v>
      </c>
      <c r="AE75" s="61">
        <f t="shared" si="58"/>
        <v>0</v>
      </c>
      <c r="AF75" s="82"/>
    </row>
    <row r="76" spans="1:32" s="144" customFormat="1">
      <c r="A76" s="217"/>
      <c r="B76" s="218" t="s">
        <v>171</v>
      </c>
      <c r="C76" s="289">
        <f t="shared" ref="C76" si="60">SUM(C54:C75)</f>
        <v>0</v>
      </c>
      <c r="D76" s="216">
        <f>SUM(D54:D75)</f>
        <v>0</v>
      </c>
      <c r="E76" s="289">
        <f t="shared" ref="E76" si="61">SUM(E54:E75)</f>
        <v>0</v>
      </c>
      <c r="F76" s="216">
        <f>SUM(F54:F75)</f>
        <v>0</v>
      </c>
      <c r="G76" s="212"/>
      <c r="H76" s="289">
        <f t="shared" ref="H76" si="62">SUM(H54:H75)</f>
        <v>0</v>
      </c>
      <c r="I76" s="216">
        <f>SUM(I54:I75)</f>
        <v>0</v>
      </c>
      <c r="J76" s="289">
        <f t="shared" ref="J76" si="63">SUM(J54:J75)</f>
        <v>0</v>
      </c>
      <c r="K76" s="216">
        <f>SUM(K54:K75)</f>
        <v>0</v>
      </c>
      <c r="L76" s="289">
        <f>L62</f>
        <v>0</v>
      </c>
      <c r="M76" s="216">
        <f>SUM(M54:M75)</f>
        <v>0</v>
      </c>
      <c r="N76" s="213" t="e">
        <f t="shared" si="51"/>
        <v>#DIV/0!</v>
      </c>
      <c r="O76" s="213" t="e">
        <f t="shared" si="51"/>
        <v>#DIV/0!</v>
      </c>
      <c r="P76" s="289">
        <f>P54</f>
        <v>0</v>
      </c>
      <c r="Q76" s="216">
        <f>SUM(Q54:Q75)</f>
        <v>0</v>
      </c>
      <c r="R76" s="289">
        <f>SUM(R54:R75)</f>
        <v>0</v>
      </c>
      <c r="S76" s="216">
        <f>SUM(S54:S75)</f>
        <v>0</v>
      </c>
      <c r="T76" s="214"/>
      <c r="U76" s="289">
        <f>U54</f>
        <v>0</v>
      </c>
      <c r="V76" s="216">
        <f>SUM(V54:V75)</f>
        <v>0</v>
      </c>
      <c r="W76" s="289">
        <f>W54</f>
        <v>0</v>
      </c>
      <c r="X76" s="216">
        <f>SUM(X54:X75)</f>
        <v>0</v>
      </c>
      <c r="Y76" s="289">
        <f>SUM(Y54:Y75)</f>
        <v>0</v>
      </c>
      <c r="Z76" s="216">
        <f>SUM(Z54:Z75)</f>
        <v>0</v>
      </c>
      <c r="AA76" s="214"/>
      <c r="AB76" s="289">
        <f>AB54</f>
        <v>0</v>
      </c>
      <c r="AC76" s="216">
        <f>SUM(AC54:AC75)</f>
        <v>0</v>
      </c>
      <c r="AD76" s="289">
        <f>AD54</f>
        <v>0</v>
      </c>
      <c r="AE76" s="216">
        <f>SUM(AE54:AE75)</f>
        <v>0</v>
      </c>
      <c r="AF76" s="215"/>
    </row>
    <row r="77" spans="1:32" s="144" customFormat="1">
      <c r="A77" s="217"/>
      <c r="B77" s="215" t="s">
        <v>234</v>
      </c>
      <c r="C77" s="289">
        <f t="shared" ref="C77:F77" si="64">C76+C52</f>
        <v>0</v>
      </c>
      <c r="D77" s="216">
        <f t="shared" si="64"/>
        <v>0</v>
      </c>
      <c r="E77" s="289">
        <f t="shared" si="64"/>
        <v>0</v>
      </c>
      <c r="F77" s="216">
        <f t="shared" si="64"/>
        <v>0</v>
      </c>
      <c r="G77" s="212"/>
      <c r="H77" s="289">
        <f>H76+H52</f>
        <v>0</v>
      </c>
      <c r="I77" s="216">
        <f>I76+I52</f>
        <v>0</v>
      </c>
      <c r="J77" s="289">
        <f>J76+J52</f>
        <v>0</v>
      </c>
      <c r="K77" s="216">
        <f>K76+K52</f>
        <v>0</v>
      </c>
      <c r="L77" s="289">
        <f>L76</f>
        <v>0</v>
      </c>
      <c r="M77" s="216">
        <f>M76+M52</f>
        <v>0</v>
      </c>
      <c r="N77" s="213" t="e">
        <f t="shared" si="51"/>
        <v>#DIV/0!</v>
      </c>
      <c r="O77" s="213" t="e">
        <f t="shared" si="51"/>
        <v>#DIV/0!</v>
      </c>
      <c r="P77" s="289">
        <f>P76</f>
        <v>0</v>
      </c>
      <c r="Q77" s="216">
        <f>Q76+Q52</f>
        <v>0</v>
      </c>
      <c r="R77" s="289">
        <f>R76+R52</f>
        <v>0</v>
      </c>
      <c r="S77" s="216">
        <f>S76+S52</f>
        <v>0</v>
      </c>
      <c r="T77" s="214"/>
      <c r="U77" s="289">
        <f>U76</f>
        <v>0</v>
      </c>
      <c r="V77" s="216">
        <f>V76+V52</f>
        <v>0</v>
      </c>
      <c r="W77" s="289">
        <f>W76</f>
        <v>0</v>
      </c>
      <c r="X77" s="216">
        <f>X76+X52</f>
        <v>0</v>
      </c>
      <c r="Y77" s="289">
        <f>Y76+Y52</f>
        <v>0</v>
      </c>
      <c r="Z77" s="216">
        <f>Z76+Z52</f>
        <v>0</v>
      </c>
      <c r="AA77" s="214"/>
      <c r="AB77" s="289">
        <f>AB76</f>
        <v>0</v>
      </c>
      <c r="AC77" s="216">
        <f>AC76+AC52</f>
        <v>0</v>
      </c>
      <c r="AD77" s="289">
        <f>AD76</f>
        <v>0</v>
      </c>
      <c r="AE77" s="216">
        <f>AE76+AE52</f>
        <v>0</v>
      </c>
      <c r="AF77" s="215"/>
    </row>
    <row r="78" spans="1:32" s="1" customFormat="1">
      <c r="A78" s="198">
        <v>4</v>
      </c>
      <c r="B78" s="7" t="s">
        <v>32</v>
      </c>
      <c r="C78" s="82"/>
      <c r="D78" s="61"/>
      <c r="E78" s="82"/>
      <c r="F78" s="61"/>
      <c r="G78" s="101"/>
      <c r="H78" s="82"/>
      <c r="I78" s="61"/>
      <c r="J78" s="60"/>
      <c r="K78" s="61"/>
      <c r="L78" s="60"/>
      <c r="M78" s="61"/>
      <c r="N78" s="61"/>
      <c r="O78" s="61"/>
      <c r="P78" s="60">
        <f t="shared" ref="P78:Q80" si="65">J78-L78</f>
        <v>0</v>
      </c>
      <c r="Q78" s="61">
        <f t="shared" si="65"/>
        <v>0</v>
      </c>
      <c r="R78" s="60"/>
      <c r="S78" s="61"/>
      <c r="T78" s="125"/>
      <c r="U78" s="60"/>
      <c r="V78" s="61">
        <f t="shared" ref="V78" si="66">U78*T78</f>
        <v>0</v>
      </c>
      <c r="W78" s="60">
        <f t="shared" ref="W78:W80" si="67">U78+R78</f>
        <v>0</v>
      </c>
      <c r="X78" s="61">
        <f>V78+S78</f>
        <v>0</v>
      </c>
      <c r="Y78" s="60"/>
      <c r="Z78" s="61"/>
      <c r="AA78" s="125"/>
      <c r="AB78" s="60"/>
      <c r="AC78" s="61">
        <f t="shared" ref="AC78" si="68">AB78*AA78</f>
        <v>0</v>
      </c>
      <c r="AD78" s="60">
        <f t="shared" ref="AD78:AD80" si="69">AB78+Y78</f>
        <v>0</v>
      </c>
      <c r="AE78" s="61">
        <f>AC78+Z78</f>
        <v>0</v>
      </c>
      <c r="AF78" s="82"/>
    </row>
    <row r="79" spans="1:32" s="1" customFormat="1">
      <c r="A79" s="749">
        <v>4.01</v>
      </c>
      <c r="B79" s="2" t="s">
        <v>33</v>
      </c>
      <c r="C79" s="82"/>
      <c r="D79" s="61"/>
      <c r="E79" s="82"/>
      <c r="F79" s="61"/>
      <c r="G79" s="101">
        <v>0.03</v>
      </c>
      <c r="H79" s="82">
        <v>70</v>
      </c>
      <c r="I79" s="61">
        <f t="shared" ref="I79:I80" si="70">H79*G79</f>
        <v>2.1</v>
      </c>
      <c r="J79" s="60">
        <f t="shared" ref="J79:J80" si="71">H79+E79+C79</f>
        <v>70</v>
      </c>
      <c r="K79" s="61">
        <f>I79+F79+D79</f>
        <v>2.1</v>
      </c>
      <c r="L79" s="60">
        <v>70</v>
      </c>
      <c r="M79" s="61">
        <v>2.1</v>
      </c>
      <c r="N79" s="61">
        <f t="shared" ref="N79:O79" si="72">L79/H79%</f>
        <v>100</v>
      </c>
      <c r="O79" s="61">
        <f t="shared" si="72"/>
        <v>100</v>
      </c>
      <c r="P79" s="60">
        <f t="shared" si="65"/>
        <v>0</v>
      </c>
      <c r="Q79" s="61">
        <f t="shared" si="65"/>
        <v>0</v>
      </c>
      <c r="R79" s="60"/>
      <c r="S79" s="61"/>
      <c r="T79" s="125">
        <v>0.03</v>
      </c>
      <c r="U79" s="60">
        <v>71</v>
      </c>
      <c r="V79" s="61">
        <f>U79*T79</f>
        <v>2.13</v>
      </c>
      <c r="W79" s="60">
        <f t="shared" si="67"/>
        <v>71</v>
      </c>
      <c r="X79" s="61">
        <f>V79+S79</f>
        <v>2.13</v>
      </c>
      <c r="Y79" s="60"/>
      <c r="Z79" s="61"/>
      <c r="AA79" s="125">
        <v>0.03</v>
      </c>
      <c r="AB79" s="60">
        <v>71</v>
      </c>
      <c r="AC79" s="61">
        <f>AB79*AA79</f>
        <v>2.13</v>
      </c>
      <c r="AD79" s="60">
        <f t="shared" si="69"/>
        <v>71</v>
      </c>
      <c r="AE79" s="61">
        <f>AC79+Z79</f>
        <v>2.13</v>
      </c>
      <c r="AF79" s="82"/>
    </row>
    <row r="80" spans="1:32" s="1" customFormat="1" ht="35.25" customHeight="1">
      <c r="A80" s="198">
        <v>4.0199999999999996</v>
      </c>
      <c r="B80" s="2" t="s">
        <v>34</v>
      </c>
      <c r="C80" s="82"/>
      <c r="D80" s="61"/>
      <c r="E80" s="82"/>
      <c r="F80" s="61"/>
      <c r="G80" s="101"/>
      <c r="H80" s="82"/>
      <c r="I80" s="61">
        <f t="shared" si="70"/>
        <v>0</v>
      </c>
      <c r="J80" s="60">
        <f t="shared" si="71"/>
        <v>0</v>
      </c>
      <c r="K80" s="61">
        <f>I80+F80+D80</f>
        <v>0</v>
      </c>
      <c r="L80" s="60"/>
      <c r="M80" s="61"/>
      <c r="N80" s="61"/>
      <c r="O80" s="61"/>
      <c r="P80" s="60">
        <f t="shared" si="65"/>
        <v>0</v>
      </c>
      <c r="Q80" s="61">
        <f t="shared" si="65"/>
        <v>0</v>
      </c>
      <c r="R80" s="60"/>
      <c r="S80" s="61"/>
      <c r="T80" s="125"/>
      <c r="U80" s="60"/>
      <c r="V80" s="61">
        <f>U80*T80</f>
        <v>0</v>
      </c>
      <c r="W80" s="60">
        <f t="shared" si="67"/>
        <v>0</v>
      </c>
      <c r="X80" s="61">
        <f>V80+S80</f>
        <v>0</v>
      </c>
      <c r="Y80" s="60"/>
      <c r="Z80" s="61"/>
      <c r="AA80" s="125"/>
      <c r="AB80" s="60"/>
      <c r="AC80" s="61">
        <f>AB80*AA80</f>
        <v>0</v>
      </c>
      <c r="AD80" s="60">
        <f t="shared" si="69"/>
        <v>0</v>
      </c>
      <c r="AE80" s="61">
        <f>AC80+Z80</f>
        <v>0</v>
      </c>
      <c r="AF80" s="82"/>
    </row>
    <row r="81" spans="1:32" s="144" customFormat="1">
      <c r="A81" s="217"/>
      <c r="B81" s="215" t="s">
        <v>35</v>
      </c>
      <c r="C81" s="236">
        <f t="shared" ref="C81" si="73">SUM(C79:C80)</f>
        <v>0</v>
      </c>
      <c r="D81" s="219">
        <f>SUM(D79:D80)</f>
        <v>0</v>
      </c>
      <c r="E81" s="236">
        <f t="shared" ref="E81" si="74">SUM(E79:E80)</f>
        <v>0</v>
      </c>
      <c r="F81" s="219">
        <f>SUM(F79:F80)</f>
        <v>0</v>
      </c>
      <c r="G81" s="212"/>
      <c r="H81" s="236">
        <f t="shared" ref="H81:M81" si="75">SUM(H79:H80)</f>
        <v>70</v>
      </c>
      <c r="I81" s="219">
        <f>SUM(I79:I80)</f>
        <v>2.1</v>
      </c>
      <c r="J81" s="236">
        <f t="shared" si="75"/>
        <v>70</v>
      </c>
      <c r="K81" s="219">
        <f>SUM(K79:K80)</f>
        <v>2.1</v>
      </c>
      <c r="L81" s="236">
        <f t="shared" si="75"/>
        <v>70</v>
      </c>
      <c r="M81" s="219">
        <f t="shared" si="75"/>
        <v>2.1</v>
      </c>
      <c r="N81" s="213">
        <f t="shared" ref="N81:N83" si="76">L81/J81%</f>
        <v>100</v>
      </c>
      <c r="O81" s="213">
        <f>M81/K81%</f>
        <v>100</v>
      </c>
      <c r="P81" s="236">
        <f t="shared" ref="P81:S81" si="77">SUM(P79:P80)</f>
        <v>0</v>
      </c>
      <c r="Q81" s="219">
        <f t="shared" si="77"/>
        <v>0</v>
      </c>
      <c r="R81" s="236">
        <f t="shared" si="77"/>
        <v>0</v>
      </c>
      <c r="S81" s="219">
        <f t="shared" si="77"/>
        <v>0</v>
      </c>
      <c r="T81" s="214"/>
      <c r="U81" s="236">
        <f t="shared" ref="U81:W81" si="78">SUM(U79:U80)</f>
        <v>71</v>
      </c>
      <c r="V81" s="219">
        <f>SUM(V79:V80)</f>
        <v>2.13</v>
      </c>
      <c r="W81" s="236">
        <f t="shared" si="78"/>
        <v>71</v>
      </c>
      <c r="X81" s="219">
        <f>SUM(X79:X80)</f>
        <v>2.13</v>
      </c>
      <c r="Y81" s="236">
        <f t="shared" ref="Y81:Z81" si="79">SUM(Y79:Y80)</f>
        <v>0</v>
      </c>
      <c r="Z81" s="219">
        <f t="shared" si="79"/>
        <v>0</v>
      </c>
      <c r="AA81" s="214"/>
      <c r="AB81" s="236">
        <f t="shared" ref="AB81" si="80">SUM(AB79:AB80)</f>
        <v>71</v>
      </c>
      <c r="AC81" s="219">
        <f>SUM(AC79:AC80)</f>
        <v>2.13</v>
      </c>
      <c r="AD81" s="236">
        <f t="shared" ref="AD81" si="81">SUM(AD79:AD80)</f>
        <v>71</v>
      </c>
      <c r="AE81" s="219">
        <f>SUM(AE79:AE80)</f>
        <v>2.13</v>
      </c>
      <c r="AF81" s="215"/>
    </row>
    <row r="82" spans="1:32" s="1" customFormat="1" ht="78.75">
      <c r="A82" s="90">
        <v>5</v>
      </c>
      <c r="B82" s="9" t="s">
        <v>235</v>
      </c>
      <c r="C82" s="82">
        <v>1181</v>
      </c>
      <c r="D82" s="61">
        <v>0</v>
      </c>
      <c r="E82" s="82"/>
      <c r="F82" s="61"/>
      <c r="G82" s="101"/>
      <c r="H82" s="82">
        <v>1538</v>
      </c>
      <c r="I82" s="61">
        <v>0</v>
      </c>
      <c r="J82" s="60">
        <f t="shared" ref="J82" si="82">H82+E82+C82</f>
        <v>2719</v>
      </c>
      <c r="K82" s="61">
        <v>0</v>
      </c>
      <c r="L82" s="60"/>
      <c r="M82" s="61"/>
      <c r="N82" s="61">
        <f t="shared" si="76"/>
        <v>0</v>
      </c>
      <c r="O82" s="61" t="e">
        <f>M82/K82%</f>
        <v>#DIV/0!</v>
      </c>
      <c r="P82" s="60">
        <f>J82-L82</f>
        <v>2719</v>
      </c>
      <c r="Q82" s="61">
        <f>K82-M82</f>
        <v>0</v>
      </c>
      <c r="R82" s="60"/>
      <c r="S82" s="61"/>
      <c r="T82" s="125"/>
      <c r="U82" s="60">
        <v>1675</v>
      </c>
      <c r="V82" s="61">
        <v>172.26589999999999</v>
      </c>
      <c r="W82" s="60">
        <f>U82+R82</f>
        <v>1675</v>
      </c>
      <c r="X82" s="61">
        <f>V82+S82</f>
        <v>172.26589999999999</v>
      </c>
      <c r="Y82" s="60"/>
      <c r="Z82" s="61"/>
      <c r="AA82" s="125"/>
      <c r="AB82" s="60">
        <v>1497</v>
      </c>
      <c r="AC82" s="61">
        <v>63.36</v>
      </c>
      <c r="AD82" s="60">
        <f>AB82+Y82</f>
        <v>1497</v>
      </c>
      <c r="AE82" s="61">
        <f>AC82+Z82</f>
        <v>63.36</v>
      </c>
      <c r="AF82" s="82"/>
    </row>
    <row r="83" spans="1:32" s="144" customFormat="1">
      <c r="A83" s="217"/>
      <c r="B83" s="209" t="s">
        <v>35</v>
      </c>
      <c r="C83" s="236">
        <f t="shared" ref="C83:E83" si="83">C82</f>
        <v>1181</v>
      </c>
      <c r="D83" s="219">
        <f t="shared" si="83"/>
        <v>0</v>
      </c>
      <c r="E83" s="236">
        <f t="shared" si="83"/>
        <v>0</v>
      </c>
      <c r="F83" s="219">
        <f>F82</f>
        <v>0</v>
      </c>
      <c r="G83" s="212">
        <v>0</v>
      </c>
      <c r="H83" s="236">
        <f t="shared" ref="H83:M83" si="84">H82</f>
        <v>1538</v>
      </c>
      <c r="I83" s="219">
        <f>I82</f>
        <v>0</v>
      </c>
      <c r="J83" s="236">
        <f t="shared" si="84"/>
        <v>2719</v>
      </c>
      <c r="K83" s="219">
        <f>K82</f>
        <v>0</v>
      </c>
      <c r="L83" s="236">
        <f t="shared" si="84"/>
        <v>0</v>
      </c>
      <c r="M83" s="219">
        <f t="shared" si="84"/>
        <v>0</v>
      </c>
      <c r="N83" s="213">
        <f t="shared" si="76"/>
        <v>0</v>
      </c>
      <c r="O83" s="213" t="e">
        <f>M83/K83%</f>
        <v>#DIV/0!</v>
      </c>
      <c r="P83" s="236">
        <f t="shared" ref="P83:S83" si="85">P82</f>
        <v>2719</v>
      </c>
      <c r="Q83" s="219">
        <f t="shared" si="85"/>
        <v>0</v>
      </c>
      <c r="R83" s="236">
        <f t="shared" si="85"/>
        <v>0</v>
      </c>
      <c r="S83" s="219">
        <f t="shared" si="85"/>
        <v>0</v>
      </c>
      <c r="T83" s="214">
        <v>0</v>
      </c>
      <c r="U83" s="236">
        <f t="shared" ref="U83:W83" si="86">U82</f>
        <v>1675</v>
      </c>
      <c r="V83" s="219">
        <f>V82</f>
        <v>172.26589999999999</v>
      </c>
      <c r="W83" s="236">
        <f t="shared" si="86"/>
        <v>1675</v>
      </c>
      <c r="X83" s="219">
        <f>X82</f>
        <v>172.26589999999999</v>
      </c>
      <c r="Y83" s="236">
        <f t="shared" ref="Y83:Z83" si="87">Y82</f>
        <v>0</v>
      </c>
      <c r="Z83" s="219">
        <f t="shared" si="87"/>
        <v>0</v>
      </c>
      <c r="AA83" s="214">
        <v>0</v>
      </c>
      <c r="AB83" s="236">
        <f t="shared" ref="AB83" si="88">AB82</f>
        <v>1497</v>
      </c>
      <c r="AC83" s="219">
        <f>AC82</f>
        <v>63.36</v>
      </c>
      <c r="AD83" s="236">
        <f t="shared" ref="AD83" si="89">AD82</f>
        <v>1497</v>
      </c>
      <c r="AE83" s="219">
        <f>AE82</f>
        <v>63.36</v>
      </c>
      <c r="AF83" s="215"/>
    </row>
    <row r="84" spans="1:32" s="1" customFormat="1" ht="31.5">
      <c r="A84" s="90">
        <v>6</v>
      </c>
      <c r="B84" s="9" t="s">
        <v>36</v>
      </c>
      <c r="C84" s="82"/>
      <c r="D84" s="61"/>
      <c r="E84" s="82"/>
      <c r="F84" s="61"/>
      <c r="G84" s="101"/>
      <c r="H84" s="82"/>
      <c r="I84" s="61"/>
      <c r="J84" s="60"/>
      <c r="K84" s="61"/>
      <c r="L84" s="60"/>
      <c r="M84" s="61"/>
      <c r="N84" s="61"/>
      <c r="O84" s="61"/>
      <c r="P84" s="60">
        <f t="shared" ref="P84:Q89" si="90">J84-L84</f>
        <v>0</v>
      </c>
      <c r="Q84" s="61">
        <f t="shared" si="90"/>
        <v>0</v>
      </c>
      <c r="R84" s="60"/>
      <c r="S84" s="61"/>
      <c r="T84" s="125"/>
      <c r="U84" s="60"/>
      <c r="V84" s="61">
        <f t="shared" ref="V84:V85" si="91">U84*T84</f>
        <v>0</v>
      </c>
      <c r="W84" s="60">
        <f t="shared" ref="W84:W89" si="92">U84+R84</f>
        <v>0</v>
      </c>
      <c r="X84" s="61">
        <f t="shared" ref="X84:X89" si="93">V84+S84</f>
        <v>0</v>
      </c>
      <c r="Y84" s="60"/>
      <c r="Z84" s="61"/>
      <c r="AA84" s="125"/>
      <c r="AB84" s="60"/>
      <c r="AC84" s="61">
        <f t="shared" ref="AC84:AC85" si="94">AB84*AA84</f>
        <v>0</v>
      </c>
      <c r="AD84" s="60">
        <f t="shared" ref="AD84:AD89" si="95">AB84+Y84</f>
        <v>0</v>
      </c>
      <c r="AE84" s="61">
        <f t="shared" ref="AE84:AE89" si="96">AC84+Z84</f>
        <v>0</v>
      </c>
      <c r="AF84" s="82"/>
    </row>
    <row r="85" spans="1:32" s="1" customFormat="1">
      <c r="A85" s="90">
        <v>6.01</v>
      </c>
      <c r="B85" s="9" t="s">
        <v>37</v>
      </c>
      <c r="C85" s="82"/>
      <c r="D85" s="61"/>
      <c r="E85" s="82"/>
      <c r="F85" s="61"/>
      <c r="G85" s="101"/>
      <c r="H85" s="82"/>
      <c r="I85" s="61">
        <f t="shared" ref="I85:I86" si="97">H85*G85</f>
        <v>0</v>
      </c>
      <c r="J85" s="60">
        <f t="shared" ref="J85:J86" si="98">H85+E85+C85</f>
        <v>0</v>
      </c>
      <c r="K85" s="61">
        <f>I85+F85+D85</f>
        <v>0</v>
      </c>
      <c r="L85" s="60"/>
      <c r="M85" s="61"/>
      <c r="N85" s="61"/>
      <c r="O85" s="61"/>
      <c r="P85" s="60">
        <f t="shared" si="90"/>
        <v>0</v>
      </c>
      <c r="Q85" s="61">
        <f t="shared" si="90"/>
        <v>0</v>
      </c>
      <c r="R85" s="60"/>
      <c r="S85" s="61"/>
      <c r="T85" s="125"/>
      <c r="U85" s="60"/>
      <c r="V85" s="61">
        <f t="shared" si="91"/>
        <v>0</v>
      </c>
      <c r="W85" s="60">
        <f t="shared" si="92"/>
        <v>0</v>
      </c>
      <c r="X85" s="61">
        <f t="shared" si="93"/>
        <v>0</v>
      </c>
      <c r="Y85" s="60"/>
      <c r="Z85" s="61"/>
      <c r="AA85" s="125"/>
      <c r="AB85" s="60"/>
      <c r="AC85" s="61">
        <f t="shared" si="94"/>
        <v>0</v>
      </c>
      <c r="AD85" s="60">
        <f t="shared" si="95"/>
        <v>0</v>
      </c>
      <c r="AE85" s="61">
        <f t="shared" si="96"/>
        <v>0</v>
      </c>
      <c r="AF85" s="82"/>
    </row>
    <row r="86" spans="1:32" s="1" customFormat="1" ht="56.25">
      <c r="A86" s="749"/>
      <c r="B86" s="2" t="s">
        <v>38</v>
      </c>
      <c r="C86" s="82"/>
      <c r="D86" s="61"/>
      <c r="E86" s="82"/>
      <c r="F86" s="61"/>
      <c r="G86" s="101">
        <v>0.2</v>
      </c>
      <c r="H86" s="82"/>
      <c r="I86" s="61">
        <f t="shared" si="97"/>
        <v>0</v>
      </c>
      <c r="J86" s="60">
        <f t="shared" si="98"/>
        <v>0</v>
      </c>
      <c r="K86" s="61">
        <f>I86+F86+D86</f>
        <v>0</v>
      </c>
      <c r="L86" s="60"/>
      <c r="M86" s="61"/>
      <c r="N86" s="61" t="e">
        <f t="shared" ref="N86:O90" si="99">L86/J86%</f>
        <v>#DIV/0!</v>
      </c>
      <c r="O86" s="61" t="e">
        <f t="shared" si="99"/>
        <v>#DIV/0!</v>
      </c>
      <c r="P86" s="60">
        <f t="shared" si="90"/>
        <v>0</v>
      </c>
      <c r="Q86" s="61">
        <f t="shared" si="90"/>
        <v>0</v>
      </c>
      <c r="R86" s="60"/>
      <c r="S86" s="61"/>
      <c r="T86" s="125">
        <v>0.2</v>
      </c>
      <c r="U86" s="60"/>
      <c r="V86" s="61">
        <f>U86*T86</f>
        <v>0</v>
      </c>
      <c r="W86" s="60">
        <f t="shared" si="92"/>
        <v>0</v>
      </c>
      <c r="X86" s="61">
        <f t="shared" si="93"/>
        <v>0</v>
      </c>
      <c r="Y86" s="60"/>
      <c r="Z86" s="61"/>
      <c r="AA86" s="125">
        <v>0.2</v>
      </c>
      <c r="AB86" s="60"/>
      <c r="AC86" s="61">
        <f>AB86*AA86</f>
        <v>0</v>
      </c>
      <c r="AD86" s="60">
        <f t="shared" si="95"/>
        <v>0</v>
      </c>
      <c r="AE86" s="61">
        <f t="shared" si="96"/>
        <v>0</v>
      </c>
      <c r="AF86" s="691" t="s">
        <v>478</v>
      </c>
    </row>
    <row r="87" spans="1:32" s="1" customFormat="1">
      <c r="A87" s="198"/>
      <c r="B87" s="2" t="s">
        <v>39</v>
      </c>
      <c r="C87" s="82"/>
      <c r="D87" s="61"/>
      <c r="E87" s="82"/>
      <c r="F87" s="61"/>
      <c r="G87" s="101"/>
      <c r="H87" s="82"/>
      <c r="I87" s="61"/>
      <c r="J87" s="60"/>
      <c r="K87" s="61"/>
      <c r="L87" s="60"/>
      <c r="M87" s="61"/>
      <c r="N87" s="61"/>
      <c r="O87" s="61"/>
      <c r="P87" s="60">
        <f t="shared" si="90"/>
        <v>0</v>
      </c>
      <c r="Q87" s="61">
        <f t="shared" si="90"/>
        <v>0</v>
      </c>
      <c r="R87" s="60"/>
      <c r="S87" s="61"/>
      <c r="T87" s="125"/>
      <c r="U87" s="60"/>
      <c r="V87" s="61">
        <f t="shared" ref="V87:V89" si="100">U87*T87</f>
        <v>0</v>
      </c>
      <c r="W87" s="60">
        <f t="shared" si="92"/>
        <v>0</v>
      </c>
      <c r="X87" s="61">
        <f t="shared" si="93"/>
        <v>0</v>
      </c>
      <c r="Y87" s="60"/>
      <c r="Z87" s="61"/>
      <c r="AA87" s="125"/>
      <c r="AB87" s="60"/>
      <c r="AC87" s="61">
        <f t="shared" ref="AC87:AC89" si="101">AB87*AA87</f>
        <v>0</v>
      </c>
      <c r="AD87" s="60">
        <f t="shared" si="95"/>
        <v>0</v>
      </c>
      <c r="AE87" s="61">
        <f t="shared" si="96"/>
        <v>0</v>
      </c>
      <c r="AF87" s="82"/>
    </row>
    <row r="88" spans="1:32" s="1" customFormat="1" ht="36.75" customHeight="1">
      <c r="A88" s="198"/>
      <c r="B88" s="2" t="s">
        <v>40</v>
      </c>
      <c r="C88" s="82"/>
      <c r="D88" s="61"/>
      <c r="E88" s="82"/>
      <c r="F88" s="61"/>
      <c r="G88" s="101"/>
      <c r="H88" s="82"/>
      <c r="I88" s="61">
        <f t="shared" ref="I88:I89" si="102">H88*G88</f>
        <v>0</v>
      </c>
      <c r="J88" s="60">
        <f t="shared" ref="J88:J89" si="103">H88+E88+C88</f>
        <v>0</v>
      </c>
      <c r="K88" s="61">
        <f>I88+F88+D88</f>
        <v>0</v>
      </c>
      <c r="L88" s="60"/>
      <c r="M88" s="61"/>
      <c r="N88" s="61"/>
      <c r="O88" s="61"/>
      <c r="P88" s="60">
        <f t="shared" si="90"/>
        <v>0</v>
      </c>
      <c r="Q88" s="61">
        <f t="shared" si="90"/>
        <v>0</v>
      </c>
      <c r="R88" s="60"/>
      <c r="S88" s="61"/>
      <c r="T88" s="125"/>
      <c r="U88" s="60"/>
      <c r="V88" s="61">
        <f t="shared" si="100"/>
        <v>0</v>
      </c>
      <c r="W88" s="60">
        <f t="shared" si="92"/>
        <v>0</v>
      </c>
      <c r="X88" s="61">
        <f t="shared" si="93"/>
        <v>0</v>
      </c>
      <c r="Y88" s="60"/>
      <c r="Z88" s="61"/>
      <c r="AA88" s="125"/>
      <c r="AB88" s="60"/>
      <c r="AC88" s="61">
        <f t="shared" si="101"/>
        <v>0</v>
      </c>
      <c r="AD88" s="60">
        <f t="shared" si="95"/>
        <v>0</v>
      </c>
      <c r="AE88" s="61">
        <f t="shared" si="96"/>
        <v>0</v>
      </c>
      <c r="AF88" s="82"/>
    </row>
    <row r="89" spans="1:32" s="1" customFormat="1">
      <c r="A89" s="198"/>
      <c r="B89" s="2" t="s">
        <v>41</v>
      </c>
      <c r="C89" s="82"/>
      <c r="D89" s="61"/>
      <c r="E89" s="82"/>
      <c r="F89" s="61"/>
      <c r="G89" s="101"/>
      <c r="H89" s="82"/>
      <c r="I89" s="61">
        <f t="shared" si="102"/>
        <v>0</v>
      </c>
      <c r="J89" s="60">
        <f t="shared" si="103"/>
        <v>0</v>
      </c>
      <c r="K89" s="61">
        <f>I89+F89+D89</f>
        <v>0</v>
      </c>
      <c r="L89" s="60"/>
      <c r="M89" s="61"/>
      <c r="N89" s="61"/>
      <c r="O89" s="61"/>
      <c r="P89" s="60">
        <f t="shared" si="90"/>
        <v>0</v>
      </c>
      <c r="Q89" s="61">
        <f t="shared" si="90"/>
        <v>0</v>
      </c>
      <c r="R89" s="60"/>
      <c r="S89" s="61"/>
      <c r="T89" s="125"/>
      <c r="U89" s="60"/>
      <c r="V89" s="61">
        <f t="shared" si="100"/>
        <v>0</v>
      </c>
      <c r="W89" s="60">
        <f t="shared" si="92"/>
        <v>0</v>
      </c>
      <c r="X89" s="61">
        <f t="shared" si="93"/>
        <v>0</v>
      </c>
      <c r="Y89" s="60"/>
      <c r="Z89" s="61"/>
      <c r="AA89" s="125"/>
      <c r="AB89" s="60"/>
      <c r="AC89" s="61">
        <f t="shared" si="101"/>
        <v>0</v>
      </c>
      <c r="AD89" s="60">
        <f t="shared" si="95"/>
        <v>0</v>
      </c>
      <c r="AE89" s="61">
        <f t="shared" si="96"/>
        <v>0</v>
      </c>
      <c r="AF89" s="82"/>
    </row>
    <row r="90" spans="1:32" s="144" customFormat="1">
      <c r="A90" s="217"/>
      <c r="B90" s="209" t="s">
        <v>25</v>
      </c>
      <c r="C90" s="236">
        <f t="shared" ref="C90" si="104">SUM(C86:C89)</f>
        <v>0</v>
      </c>
      <c r="D90" s="219">
        <f>SUM(D86:D89)</f>
        <v>0</v>
      </c>
      <c r="E90" s="236">
        <f t="shared" ref="E90" si="105">SUM(E86:E89)</f>
        <v>0</v>
      </c>
      <c r="F90" s="219">
        <f>SUM(F86:F89)</f>
        <v>0</v>
      </c>
      <c r="G90" s="212"/>
      <c r="H90" s="236">
        <f t="shared" ref="H90:M90" si="106">SUM(H86:H89)</f>
        <v>0</v>
      </c>
      <c r="I90" s="219">
        <f>SUM(I86:I89)</f>
        <v>0</v>
      </c>
      <c r="J90" s="236">
        <f t="shared" si="106"/>
        <v>0</v>
      </c>
      <c r="K90" s="219">
        <f>SUM(K86:K89)</f>
        <v>0</v>
      </c>
      <c r="L90" s="236">
        <f t="shared" si="106"/>
        <v>0</v>
      </c>
      <c r="M90" s="219">
        <f t="shared" si="106"/>
        <v>0</v>
      </c>
      <c r="N90" s="213" t="e">
        <f t="shared" si="99"/>
        <v>#DIV/0!</v>
      </c>
      <c r="O90" s="213" t="e">
        <f>M90/K90%</f>
        <v>#DIV/0!</v>
      </c>
      <c r="P90" s="236">
        <f t="shared" ref="P90" si="107">SUM(P86:P89)</f>
        <v>0</v>
      </c>
      <c r="Q90" s="219">
        <f>SUM(Q86:Q89)</f>
        <v>0</v>
      </c>
      <c r="R90" s="236">
        <f t="shared" ref="R90" si="108">SUM(R86:R89)</f>
        <v>0</v>
      </c>
      <c r="S90" s="219">
        <f>SUM(S86:S89)</f>
        <v>0</v>
      </c>
      <c r="T90" s="214"/>
      <c r="U90" s="236">
        <f t="shared" ref="U90:W90" si="109">SUM(U86:U89)</f>
        <v>0</v>
      </c>
      <c r="V90" s="219">
        <f>SUM(V86:V89)</f>
        <v>0</v>
      </c>
      <c r="W90" s="236">
        <f t="shared" si="109"/>
        <v>0</v>
      </c>
      <c r="X90" s="219">
        <f>SUM(X86:X89)</f>
        <v>0</v>
      </c>
      <c r="Y90" s="236">
        <f t="shared" ref="Y90" si="110">SUM(Y86:Y89)</f>
        <v>0</v>
      </c>
      <c r="Z90" s="219">
        <f>SUM(Z86:Z89)</f>
        <v>0</v>
      </c>
      <c r="AA90" s="214"/>
      <c r="AB90" s="236">
        <f t="shared" ref="AB90" si="111">SUM(AB86:AB89)</f>
        <v>0</v>
      </c>
      <c r="AC90" s="219">
        <f>SUM(AC86:AC89)</f>
        <v>0</v>
      </c>
      <c r="AD90" s="236">
        <f t="shared" ref="AD90" si="112">SUM(AD86:AD89)</f>
        <v>0</v>
      </c>
      <c r="AE90" s="219">
        <f>SUM(AE86:AE89)</f>
        <v>0</v>
      </c>
      <c r="AF90" s="215"/>
    </row>
    <row r="91" spans="1:32" s="1" customFormat="1" ht="31.5">
      <c r="A91" s="90">
        <v>6.02</v>
      </c>
      <c r="B91" s="9" t="s">
        <v>42</v>
      </c>
      <c r="C91" s="82"/>
      <c r="D91" s="61"/>
      <c r="E91" s="82"/>
      <c r="F91" s="61"/>
      <c r="G91" s="101"/>
      <c r="H91" s="82"/>
      <c r="I91" s="61"/>
      <c r="J91" s="60"/>
      <c r="K91" s="61"/>
      <c r="L91" s="60"/>
      <c r="M91" s="61"/>
      <c r="N91" s="61"/>
      <c r="O91" s="61"/>
      <c r="P91" s="60">
        <f t="shared" ref="P91:Q95" si="113">J91-L91</f>
        <v>0</v>
      </c>
      <c r="Q91" s="61">
        <f t="shared" si="113"/>
        <v>0</v>
      </c>
      <c r="R91" s="60"/>
      <c r="S91" s="61"/>
      <c r="T91" s="125"/>
      <c r="U91" s="60"/>
      <c r="V91" s="61">
        <f t="shared" ref="V91" si="114">U91*T91</f>
        <v>0</v>
      </c>
      <c r="W91" s="60">
        <f t="shared" ref="W91:W95" si="115">U91+R91</f>
        <v>0</v>
      </c>
      <c r="X91" s="61">
        <f>V91+S91</f>
        <v>0</v>
      </c>
      <c r="Y91" s="60"/>
      <c r="Z91" s="61"/>
      <c r="AA91" s="125"/>
      <c r="AB91" s="60"/>
      <c r="AC91" s="61">
        <f t="shared" ref="AC91" si="116">AB91*AA91</f>
        <v>0</v>
      </c>
      <c r="AD91" s="60">
        <f t="shared" ref="AD91:AD95" si="117">AB91+Y91</f>
        <v>0</v>
      </c>
      <c r="AE91" s="61">
        <f>AC91+Z91</f>
        <v>0</v>
      </c>
      <c r="AF91" s="82"/>
    </row>
    <row r="92" spans="1:32" s="1" customFormat="1" ht="56.25">
      <c r="A92" s="749"/>
      <c r="B92" s="2" t="s">
        <v>38</v>
      </c>
      <c r="C92" s="82"/>
      <c r="D92" s="61"/>
      <c r="E92" s="82"/>
      <c r="F92" s="61"/>
      <c r="G92" s="101"/>
      <c r="H92" s="82"/>
      <c r="I92" s="61">
        <f t="shared" ref="I92:I95" si="118">H92*G92</f>
        <v>0</v>
      </c>
      <c r="J92" s="60">
        <f t="shared" ref="J92:J95" si="119">H92+E92+C92</f>
        <v>0</v>
      </c>
      <c r="K92" s="61">
        <f>I92+F92+D92</f>
        <v>0</v>
      </c>
      <c r="L92" s="60"/>
      <c r="M92" s="61"/>
      <c r="N92" s="61" t="e">
        <f t="shared" ref="N92:O96" si="120">L92/J92%</f>
        <v>#DIV/0!</v>
      </c>
      <c r="O92" s="61" t="e">
        <f t="shared" si="120"/>
        <v>#DIV/0!</v>
      </c>
      <c r="P92" s="60">
        <f t="shared" si="113"/>
        <v>0</v>
      </c>
      <c r="Q92" s="61">
        <f t="shared" si="113"/>
        <v>0</v>
      </c>
      <c r="R92" s="60"/>
      <c r="S92" s="61"/>
      <c r="T92" s="125">
        <v>0.2</v>
      </c>
      <c r="U92" s="60"/>
      <c r="V92" s="61">
        <f>U92*T92</f>
        <v>0</v>
      </c>
      <c r="W92" s="60">
        <f t="shared" si="115"/>
        <v>0</v>
      </c>
      <c r="X92" s="61">
        <f>V92+S92</f>
        <v>0</v>
      </c>
      <c r="Y92" s="60"/>
      <c r="Z92" s="61"/>
      <c r="AA92" s="125">
        <v>0.2</v>
      </c>
      <c r="AB92" s="60"/>
      <c r="AC92" s="61">
        <f>AB92*AA92</f>
        <v>0</v>
      </c>
      <c r="AD92" s="60">
        <f t="shared" si="117"/>
        <v>0</v>
      </c>
      <c r="AE92" s="61">
        <f>AC92+Z92</f>
        <v>0</v>
      </c>
      <c r="AF92" s="691" t="s">
        <v>478</v>
      </c>
    </row>
    <row r="93" spans="1:32" s="1" customFormat="1">
      <c r="A93" s="198"/>
      <c r="B93" s="2" t="s">
        <v>39</v>
      </c>
      <c r="C93" s="82"/>
      <c r="D93" s="61"/>
      <c r="E93" s="82"/>
      <c r="F93" s="61"/>
      <c r="G93" s="101"/>
      <c r="H93" s="82"/>
      <c r="I93" s="61">
        <f t="shared" si="118"/>
        <v>0</v>
      </c>
      <c r="J93" s="60">
        <f t="shared" si="119"/>
        <v>0</v>
      </c>
      <c r="K93" s="61">
        <f>I93+F93+D93</f>
        <v>0</v>
      </c>
      <c r="L93" s="60"/>
      <c r="M93" s="61"/>
      <c r="N93" s="61" t="e">
        <f t="shared" si="120"/>
        <v>#DIV/0!</v>
      </c>
      <c r="O93" s="61" t="e">
        <f t="shared" si="120"/>
        <v>#DIV/0!</v>
      </c>
      <c r="P93" s="60">
        <f t="shared" si="113"/>
        <v>0</v>
      </c>
      <c r="Q93" s="61">
        <f t="shared" si="113"/>
        <v>0</v>
      </c>
      <c r="R93" s="60"/>
      <c r="S93" s="61"/>
      <c r="T93" s="125"/>
      <c r="U93" s="60"/>
      <c r="V93" s="61">
        <f>U93*T93</f>
        <v>0</v>
      </c>
      <c r="W93" s="60">
        <f t="shared" si="115"/>
        <v>0</v>
      </c>
      <c r="X93" s="61">
        <f>V93+S93</f>
        <v>0</v>
      </c>
      <c r="Y93" s="60"/>
      <c r="Z93" s="61"/>
      <c r="AA93" s="125"/>
      <c r="AB93" s="60"/>
      <c r="AC93" s="61">
        <f>AB93*AA93</f>
        <v>0</v>
      </c>
      <c r="AD93" s="60">
        <f t="shared" si="117"/>
        <v>0</v>
      </c>
      <c r="AE93" s="61">
        <f>AC93+Z93</f>
        <v>0</v>
      </c>
      <c r="AF93" s="82"/>
    </row>
    <row r="94" spans="1:32" s="1" customFormat="1">
      <c r="A94" s="198"/>
      <c r="B94" s="2" t="s">
        <v>40</v>
      </c>
      <c r="C94" s="82"/>
      <c r="D94" s="61"/>
      <c r="E94" s="82"/>
      <c r="F94" s="61"/>
      <c r="G94" s="101"/>
      <c r="H94" s="82"/>
      <c r="I94" s="61">
        <f t="shared" si="118"/>
        <v>0</v>
      </c>
      <c r="J94" s="60">
        <f t="shared" si="119"/>
        <v>0</v>
      </c>
      <c r="K94" s="61">
        <f>I94+F94+D94</f>
        <v>0</v>
      </c>
      <c r="L94" s="60"/>
      <c r="M94" s="61"/>
      <c r="N94" s="61" t="e">
        <f t="shared" si="120"/>
        <v>#DIV/0!</v>
      </c>
      <c r="O94" s="61" t="e">
        <f t="shared" si="120"/>
        <v>#DIV/0!</v>
      </c>
      <c r="P94" s="60">
        <f t="shared" si="113"/>
        <v>0</v>
      </c>
      <c r="Q94" s="61">
        <f t="shared" si="113"/>
        <v>0</v>
      </c>
      <c r="R94" s="60"/>
      <c r="S94" s="61"/>
      <c r="T94" s="125"/>
      <c r="U94" s="60"/>
      <c r="V94" s="61">
        <f>U94*T94</f>
        <v>0</v>
      </c>
      <c r="W94" s="60">
        <f t="shared" si="115"/>
        <v>0</v>
      </c>
      <c r="X94" s="61">
        <f>V94+S94</f>
        <v>0</v>
      </c>
      <c r="Y94" s="60"/>
      <c r="Z94" s="61"/>
      <c r="AA94" s="125"/>
      <c r="AB94" s="60"/>
      <c r="AC94" s="61">
        <f>AB94*AA94</f>
        <v>0</v>
      </c>
      <c r="AD94" s="60">
        <f t="shared" si="117"/>
        <v>0</v>
      </c>
      <c r="AE94" s="61">
        <f>AC94+Z94</f>
        <v>0</v>
      </c>
      <c r="AF94" s="82"/>
    </row>
    <row r="95" spans="1:32" s="1" customFormat="1">
      <c r="A95" s="198"/>
      <c r="B95" s="2" t="s">
        <v>41</v>
      </c>
      <c r="C95" s="82"/>
      <c r="D95" s="61"/>
      <c r="E95" s="82"/>
      <c r="F95" s="61"/>
      <c r="G95" s="101"/>
      <c r="H95" s="82"/>
      <c r="I95" s="61">
        <f t="shared" si="118"/>
        <v>0</v>
      </c>
      <c r="J95" s="60">
        <f t="shared" si="119"/>
        <v>0</v>
      </c>
      <c r="K95" s="61">
        <f>I95+F95+D95</f>
        <v>0</v>
      </c>
      <c r="L95" s="60"/>
      <c r="M95" s="61"/>
      <c r="N95" s="61" t="e">
        <f t="shared" si="120"/>
        <v>#DIV/0!</v>
      </c>
      <c r="O95" s="61" t="e">
        <f t="shared" si="120"/>
        <v>#DIV/0!</v>
      </c>
      <c r="P95" s="60">
        <f t="shared" si="113"/>
        <v>0</v>
      </c>
      <c r="Q95" s="61">
        <f t="shared" si="113"/>
        <v>0</v>
      </c>
      <c r="R95" s="60"/>
      <c r="S95" s="61"/>
      <c r="T95" s="125"/>
      <c r="U95" s="60"/>
      <c r="V95" s="61">
        <f>U95*T95</f>
        <v>0</v>
      </c>
      <c r="W95" s="60">
        <f t="shared" si="115"/>
        <v>0</v>
      </c>
      <c r="X95" s="61">
        <f>V95+S95</f>
        <v>0</v>
      </c>
      <c r="Y95" s="60"/>
      <c r="Z95" s="61"/>
      <c r="AA95" s="125"/>
      <c r="AB95" s="60"/>
      <c r="AC95" s="61">
        <f>AB95*AA95</f>
        <v>0</v>
      </c>
      <c r="AD95" s="60">
        <f t="shared" si="117"/>
        <v>0</v>
      </c>
      <c r="AE95" s="61">
        <f>AC95+Z95</f>
        <v>0</v>
      </c>
      <c r="AF95" s="82"/>
    </row>
    <row r="96" spans="1:32" s="144" customFormat="1">
      <c r="A96" s="217"/>
      <c r="B96" s="209" t="s">
        <v>25</v>
      </c>
      <c r="C96" s="236">
        <f t="shared" ref="C96" si="121">SUM(C92:C95)</f>
        <v>0</v>
      </c>
      <c r="D96" s="219">
        <f>SUM(D92:D95)</f>
        <v>0</v>
      </c>
      <c r="E96" s="236">
        <f t="shared" ref="E96" si="122">SUM(E92:E95)</f>
        <v>0</v>
      </c>
      <c r="F96" s="219">
        <f>SUM(F92:F95)</f>
        <v>0</v>
      </c>
      <c r="G96" s="212">
        <v>0</v>
      </c>
      <c r="H96" s="236">
        <f t="shared" ref="H96:M96" si="123">SUM(H92:H95)</f>
        <v>0</v>
      </c>
      <c r="I96" s="219">
        <f>SUM(I92:I95)</f>
        <v>0</v>
      </c>
      <c r="J96" s="236">
        <f t="shared" si="123"/>
        <v>0</v>
      </c>
      <c r="K96" s="219">
        <f>SUM(K92:K95)</f>
        <v>0</v>
      </c>
      <c r="L96" s="236">
        <f t="shared" si="123"/>
        <v>0</v>
      </c>
      <c r="M96" s="219">
        <f t="shared" si="123"/>
        <v>0</v>
      </c>
      <c r="N96" s="213" t="e">
        <f t="shared" si="120"/>
        <v>#DIV/0!</v>
      </c>
      <c r="O96" s="213" t="e">
        <f>M96/K96%</f>
        <v>#DIV/0!</v>
      </c>
      <c r="P96" s="236">
        <f t="shared" ref="P96:S96" si="124">SUM(P92:P95)</f>
        <v>0</v>
      </c>
      <c r="Q96" s="219">
        <f t="shared" si="124"/>
        <v>0</v>
      </c>
      <c r="R96" s="236">
        <f t="shared" si="124"/>
        <v>0</v>
      </c>
      <c r="S96" s="219">
        <f t="shared" si="124"/>
        <v>0</v>
      </c>
      <c r="T96" s="214">
        <v>0</v>
      </c>
      <c r="U96" s="236">
        <f t="shared" ref="U96:W96" si="125">SUM(U92:U95)</f>
        <v>0</v>
      </c>
      <c r="V96" s="219">
        <f>SUM(V92:V95)</f>
        <v>0</v>
      </c>
      <c r="W96" s="236">
        <f t="shared" si="125"/>
        <v>0</v>
      </c>
      <c r="X96" s="219">
        <f>SUM(X92:X95)</f>
        <v>0</v>
      </c>
      <c r="Y96" s="236">
        <f t="shared" ref="Y96:Z96" si="126">SUM(Y92:Y95)</f>
        <v>0</v>
      </c>
      <c r="Z96" s="219">
        <f t="shared" si="126"/>
        <v>0</v>
      </c>
      <c r="AA96" s="214">
        <v>0</v>
      </c>
      <c r="AB96" s="236">
        <f t="shared" ref="AB96" si="127">SUM(AB92:AB95)</f>
        <v>0</v>
      </c>
      <c r="AC96" s="219">
        <f>SUM(AC92:AC95)</f>
        <v>0</v>
      </c>
      <c r="AD96" s="236">
        <f t="shared" ref="AD96" si="128">SUM(AD92:AD95)</f>
        <v>0</v>
      </c>
      <c r="AE96" s="219">
        <f>SUM(AE92:AE95)</f>
        <v>0</v>
      </c>
      <c r="AF96" s="215"/>
    </row>
    <row r="97" spans="1:32" s="4" customFormat="1">
      <c r="A97" s="90">
        <v>6.03</v>
      </c>
      <c r="B97" s="9" t="s">
        <v>43</v>
      </c>
      <c r="C97" s="12"/>
      <c r="D97" s="63"/>
      <c r="E97" s="12"/>
      <c r="F97" s="63"/>
      <c r="G97" s="102"/>
      <c r="H97" s="12"/>
      <c r="I97" s="63"/>
      <c r="J97" s="62"/>
      <c r="K97" s="63"/>
      <c r="L97" s="62"/>
      <c r="M97" s="63"/>
      <c r="N97" s="61"/>
      <c r="O97" s="61"/>
      <c r="P97" s="60">
        <f t="shared" ref="P97:Q101" si="129">J97-L97</f>
        <v>0</v>
      </c>
      <c r="Q97" s="61">
        <f t="shared" si="129"/>
        <v>0</v>
      </c>
      <c r="R97" s="62"/>
      <c r="S97" s="63"/>
      <c r="T97" s="126"/>
      <c r="U97" s="62"/>
      <c r="V97" s="61">
        <f t="shared" ref="V97" si="130">U97*T97</f>
        <v>0</v>
      </c>
      <c r="W97" s="60">
        <f t="shared" ref="W97:W101" si="131">U97+R97</f>
        <v>0</v>
      </c>
      <c r="X97" s="61">
        <f>V97+S97</f>
        <v>0</v>
      </c>
      <c r="Y97" s="62"/>
      <c r="Z97" s="63"/>
      <c r="AA97" s="126"/>
      <c r="AB97" s="62"/>
      <c r="AC97" s="61">
        <f t="shared" ref="AC97" si="132">AB97*AA97</f>
        <v>0</v>
      </c>
      <c r="AD97" s="60">
        <f t="shared" ref="AD97:AD101" si="133">AB97+Y97</f>
        <v>0</v>
      </c>
      <c r="AE97" s="61">
        <f>AC97+Z97</f>
        <v>0</v>
      </c>
      <c r="AF97" s="12"/>
    </row>
    <row r="98" spans="1:32" s="1" customFormat="1">
      <c r="A98" s="198"/>
      <c r="B98" s="2" t="s">
        <v>38</v>
      </c>
      <c r="C98" s="82"/>
      <c r="D98" s="61"/>
      <c r="E98" s="82"/>
      <c r="F98" s="61"/>
      <c r="G98" s="101"/>
      <c r="H98" s="82"/>
      <c r="I98" s="61">
        <f t="shared" ref="I98:I101" si="134">H98*G98</f>
        <v>0</v>
      </c>
      <c r="J98" s="60">
        <f t="shared" ref="J98:J101" si="135">H98+E98+C98</f>
        <v>0</v>
      </c>
      <c r="K98" s="61">
        <f>I98+F98+D98</f>
        <v>0</v>
      </c>
      <c r="L98" s="60"/>
      <c r="M98" s="61"/>
      <c r="N98" s="61"/>
      <c r="O98" s="61"/>
      <c r="P98" s="60">
        <f t="shared" si="129"/>
        <v>0</v>
      </c>
      <c r="Q98" s="61">
        <f t="shared" si="129"/>
        <v>0</v>
      </c>
      <c r="R98" s="60"/>
      <c r="S98" s="61"/>
      <c r="T98" s="125"/>
      <c r="U98" s="60"/>
      <c r="V98" s="61">
        <f>U98*T98</f>
        <v>0</v>
      </c>
      <c r="W98" s="60">
        <f t="shared" si="131"/>
        <v>0</v>
      </c>
      <c r="X98" s="61">
        <f>V98+S98</f>
        <v>0</v>
      </c>
      <c r="Y98" s="60"/>
      <c r="Z98" s="61"/>
      <c r="AA98" s="125"/>
      <c r="AB98" s="60"/>
      <c r="AC98" s="61">
        <f>AB98*AA98</f>
        <v>0</v>
      </c>
      <c r="AD98" s="60">
        <f t="shared" si="133"/>
        <v>0</v>
      </c>
      <c r="AE98" s="61">
        <f>AC98+Z98</f>
        <v>0</v>
      </c>
      <c r="AF98" s="82"/>
    </row>
    <row r="99" spans="1:32" s="1" customFormat="1" ht="56.25">
      <c r="A99" s="749"/>
      <c r="B99" s="2" t="s">
        <v>39</v>
      </c>
      <c r="C99" s="82"/>
      <c r="D99" s="61"/>
      <c r="E99" s="82"/>
      <c r="F99" s="61"/>
      <c r="G99" s="101">
        <v>4.4999999999999998E-2</v>
      </c>
      <c r="H99" s="82"/>
      <c r="I99" s="61">
        <f t="shared" si="134"/>
        <v>0</v>
      </c>
      <c r="J99" s="60">
        <f t="shared" si="135"/>
        <v>0</v>
      </c>
      <c r="K99" s="61">
        <f>I99+F99+D99</f>
        <v>0</v>
      </c>
      <c r="L99" s="60"/>
      <c r="M99" s="61"/>
      <c r="N99" s="61" t="e">
        <f t="shared" ref="N99:O102" si="136">L99/J99%</f>
        <v>#DIV/0!</v>
      </c>
      <c r="O99" s="61" t="e">
        <f t="shared" si="136"/>
        <v>#DIV/0!</v>
      </c>
      <c r="P99" s="60">
        <f t="shared" si="129"/>
        <v>0</v>
      </c>
      <c r="Q99" s="61">
        <f t="shared" si="129"/>
        <v>0</v>
      </c>
      <c r="R99" s="60"/>
      <c r="S99" s="61"/>
      <c r="T99" s="125">
        <v>4.4999999999999998E-2</v>
      </c>
      <c r="U99" s="60"/>
      <c r="V99" s="61">
        <f>U99*T99</f>
        <v>0</v>
      </c>
      <c r="W99" s="60">
        <f t="shared" si="131"/>
        <v>0</v>
      </c>
      <c r="X99" s="61">
        <f>V99+S99</f>
        <v>0</v>
      </c>
      <c r="Y99" s="60"/>
      <c r="Z99" s="61"/>
      <c r="AA99" s="125">
        <v>4.4999999999999998E-2</v>
      </c>
      <c r="AB99" s="60"/>
      <c r="AC99" s="61">
        <f>AB99*AA99</f>
        <v>0</v>
      </c>
      <c r="AD99" s="60">
        <f t="shared" si="133"/>
        <v>0</v>
      </c>
      <c r="AE99" s="61">
        <f>AC99+Z99</f>
        <v>0</v>
      </c>
      <c r="AF99" s="691" t="s">
        <v>478</v>
      </c>
    </row>
    <row r="100" spans="1:32" s="1" customFormat="1" ht="56.25">
      <c r="A100" s="749"/>
      <c r="B100" s="2" t="s">
        <v>40</v>
      </c>
      <c r="C100" s="82"/>
      <c r="D100" s="61"/>
      <c r="E100" s="82"/>
      <c r="F100" s="61"/>
      <c r="G100" s="101">
        <v>0.03</v>
      </c>
      <c r="H100" s="82"/>
      <c r="I100" s="61">
        <f t="shared" si="134"/>
        <v>0</v>
      </c>
      <c r="J100" s="60">
        <f t="shared" si="135"/>
        <v>0</v>
      </c>
      <c r="K100" s="61">
        <f>I100+F100+D100</f>
        <v>0</v>
      </c>
      <c r="L100" s="60"/>
      <c r="M100" s="61"/>
      <c r="N100" s="61" t="e">
        <f t="shared" si="136"/>
        <v>#DIV/0!</v>
      </c>
      <c r="O100" s="61" t="e">
        <f t="shared" si="136"/>
        <v>#DIV/0!</v>
      </c>
      <c r="P100" s="60">
        <f t="shared" si="129"/>
        <v>0</v>
      </c>
      <c r="Q100" s="61">
        <f t="shared" si="129"/>
        <v>0</v>
      </c>
      <c r="R100" s="60"/>
      <c r="S100" s="61"/>
      <c r="T100" s="125">
        <v>0.03</v>
      </c>
      <c r="U100" s="60"/>
      <c r="V100" s="61">
        <f>U100*T100</f>
        <v>0</v>
      </c>
      <c r="W100" s="60">
        <f t="shared" si="131"/>
        <v>0</v>
      </c>
      <c r="X100" s="61">
        <f>V100+S100</f>
        <v>0</v>
      </c>
      <c r="Y100" s="60"/>
      <c r="Z100" s="61"/>
      <c r="AA100" s="125">
        <v>0.03</v>
      </c>
      <c r="AB100" s="60"/>
      <c r="AC100" s="61">
        <f>AB100*AA100</f>
        <v>0</v>
      </c>
      <c r="AD100" s="60">
        <f t="shared" si="133"/>
        <v>0</v>
      </c>
      <c r="AE100" s="61">
        <f>AC100+Z100</f>
        <v>0</v>
      </c>
      <c r="AF100" s="691" t="s">
        <v>478</v>
      </c>
    </row>
    <row r="101" spans="1:32" s="1" customFormat="1">
      <c r="A101" s="198"/>
      <c r="B101" s="2" t="s">
        <v>41</v>
      </c>
      <c r="C101" s="82"/>
      <c r="D101" s="61"/>
      <c r="E101" s="82"/>
      <c r="F101" s="61"/>
      <c r="G101" s="101"/>
      <c r="H101" s="82"/>
      <c r="I101" s="61">
        <f t="shared" si="134"/>
        <v>0</v>
      </c>
      <c r="J101" s="60">
        <f t="shared" si="135"/>
        <v>0</v>
      </c>
      <c r="K101" s="61">
        <f>I101+F101+D101</f>
        <v>0</v>
      </c>
      <c r="L101" s="60"/>
      <c r="M101" s="61"/>
      <c r="N101" s="61"/>
      <c r="O101" s="61"/>
      <c r="P101" s="60">
        <f t="shared" si="129"/>
        <v>0</v>
      </c>
      <c r="Q101" s="61">
        <f t="shared" si="129"/>
        <v>0</v>
      </c>
      <c r="R101" s="60"/>
      <c r="S101" s="61"/>
      <c r="T101" s="125"/>
      <c r="U101" s="60"/>
      <c r="V101" s="61">
        <f>U101*T101</f>
        <v>0</v>
      </c>
      <c r="W101" s="60">
        <f t="shared" si="131"/>
        <v>0</v>
      </c>
      <c r="X101" s="61">
        <f>V101+S101</f>
        <v>0</v>
      </c>
      <c r="Y101" s="60"/>
      <c r="Z101" s="61"/>
      <c r="AA101" s="125"/>
      <c r="AB101" s="60"/>
      <c r="AC101" s="61">
        <f>AB101*AA101</f>
        <v>0</v>
      </c>
      <c r="AD101" s="60">
        <f t="shared" si="133"/>
        <v>0</v>
      </c>
      <c r="AE101" s="61">
        <f>AC101+Z101</f>
        <v>0</v>
      </c>
      <c r="AF101" s="82"/>
    </row>
    <row r="102" spans="1:32" s="144" customFormat="1">
      <c r="A102" s="217"/>
      <c r="B102" s="209" t="s">
        <v>25</v>
      </c>
      <c r="C102" s="236">
        <f t="shared" ref="C102" si="137">SUM(C98:C101)</f>
        <v>0</v>
      </c>
      <c r="D102" s="216">
        <f>SUM(D98:D101)</f>
        <v>0</v>
      </c>
      <c r="E102" s="236">
        <f t="shared" ref="E102" si="138">SUM(E98:E101)</f>
        <v>0</v>
      </c>
      <c r="F102" s="216">
        <f>SUM(F98:F101)</f>
        <v>0</v>
      </c>
      <c r="G102" s="212"/>
      <c r="H102" s="236">
        <f t="shared" ref="H102:M102" si="139">SUM(H98:H101)</f>
        <v>0</v>
      </c>
      <c r="I102" s="216">
        <f>SUM(I98:I101)</f>
        <v>0</v>
      </c>
      <c r="J102" s="236">
        <f t="shared" si="139"/>
        <v>0</v>
      </c>
      <c r="K102" s="216">
        <f>SUM(K98:K101)</f>
        <v>0</v>
      </c>
      <c r="L102" s="236">
        <f t="shared" si="139"/>
        <v>0</v>
      </c>
      <c r="M102" s="216">
        <f t="shared" si="139"/>
        <v>0</v>
      </c>
      <c r="N102" s="213" t="e">
        <f t="shared" si="136"/>
        <v>#DIV/0!</v>
      </c>
      <c r="O102" s="213" t="e">
        <f>M102/K102%</f>
        <v>#DIV/0!</v>
      </c>
      <c r="P102" s="236">
        <f t="shared" ref="P102:S102" si="140">SUM(P98:P101)</f>
        <v>0</v>
      </c>
      <c r="Q102" s="216">
        <f t="shared" si="140"/>
        <v>0</v>
      </c>
      <c r="R102" s="236">
        <f t="shared" si="140"/>
        <v>0</v>
      </c>
      <c r="S102" s="216">
        <f t="shared" si="140"/>
        <v>0</v>
      </c>
      <c r="T102" s="214"/>
      <c r="U102" s="236">
        <f t="shared" ref="U102:W102" si="141">SUM(U98:U101)</f>
        <v>0</v>
      </c>
      <c r="V102" s="216">
        <f>SUM(V98:V101)</f>
        <v>0</v>
      </c>
      <c r="W102" s="236">
        <f t="shared" si="141"/>
        <v>0</v>
      </c>
      <c r="X102" s="216">
        <f>SUM(X98:X101)</f>
        <v>0</v>
      </c>
      <c r="Y102" s="236">
        <f t="shared" ref="Y102:Z102" si="142">SUM(Y98:Y101)</f>
        <v>0</v>
      </c>
      <c r="Z102" s="216">
        <f t="shared" si="142"/>
        <v>0</v>
      </c>
      <c r="AA102" s="214"/>
      <c r="AB102" s="236">
        <f t="shared" ref="AB102" si="143">SUM(AB98:AB101)</f>
        <v>0</v>
      </c>
      <c r="AC102" s="216">
        <f>SUM(AC98:AC101)</f>
        <v>0</v>
      </c>
      <c r="AD102" s="236">
        <f t="shared" ref="AD102" si="144">SUM(AD98:AD101)</f>
        <v>0</v>
      </c>
      <c r="AE102" s="216">
        <f>SUM(AE98:AE101)</f>
        <v>0</v>
      </c>
      <c r="AF102" s="215"/>
    </row>
    <row r="103" spans="1:32" s="4" customFormat="1" ht="31.5">
      <c r="A103" s="90">
        <v>6.04</v>
      </c>
      <c r="B103" s="9" t="s">
        <v>44</v>
      </c>
      <c r="C103" s="12"/>
      <c r="D103" s="63"/>
      <c r="E103" s="12"/>
      <c r="F103" s="63"/>
      <c r="G103" s="102"/>
      <c r="H103" s="12"/>
      <c r="I103" s="63"/>
      <c r="J103" s="62"/>
      <c r="K103" s="63"/>
      <c r="L103" s="62"/>
      <c r="M103" s="63"/>
      <c r="N103" s="61"/>
      <c r="O103" s="61"/>
      <c r="P103" s="60">
        <f t="shared" ref="P103:Q107" si="145">J103-L103</f>
        <v>0</v>
      </c>
      <c r="Q103" s="61">
        <f t="shared" si="145"/>
        <v>0</v>
      </c>
      <c r="R103" s="62"/>
      <c r="S103" s="63"/>
      <c r="T103" s="126"/>
      <c r="U103" s="62"/>
      <c r="V103" s="61">
        <f t="shared" ref="V103" si="146">U103*T103</f>
        <v>0</v>
      </c>
      <c r="W103" s="60">
        <f t="shared" ref="W103:W107" si="147">U103+R103</f>
        <v>0</v>
      </c>
      <c r="X103" s="61">
        <f>V103+S103</f>
        <v>0</v>
      </c>
      <c r="Y103" s="62"/>
      <c r="Z103" s="63"/>
      <c r="AA103" s="126"/>
      <c r="AB103" s="62"/>
      <c r="AC103" s="61">
        <f t="shared" ref="AC103" si="148">AB103*AA103</f>
        <v>0</v>
      </c>
      <c r="AD103" s="60">
        <f t="shared" ref="AD103:AD107" si="149">AB103+Y103</f>
        <v>0</v>
      </c>
      <c r="AE103" s="61">
        <f>AC103+Z103</f>
        <v>0</v>
      </c>
      <c r="AF103" s="12"/>
    </row>
    <row r="104" spans="1:32" s="1" customFormat="1">
      <c r="A104" s="198"/>
      <c r="B104" s="2" t="s">
        <v>38</v>
      </c>
      <c r="C104" s="82"/>
      <c r="D104" s="61"/>
      <c r="E104" s="82"/>
      <c r="F104" s="61"/>
      <c r="G104" s="101"/>
      <c r="H104" s="82"/>
      <c r="I104" s="61">
        <f t="shared" ref="I104:I107" si="150">H104*G104</f>
        <v>0</v>
      </c>
      <c r="J104" s="60">
        <f t="shared" ref="J104:J107" si="151">H104+E104+C104</f>
        <v>0</v>
      </c>
      <c r="K104" s="61">
        <f>I104+F104+D104</f>
        <v>0</v>
      </c>
      <c r="L104" s="60"/>
      <c r="M104" s="61"/>
      <c r="N104" s="61"/>
      <c r="O104" s="61"/>
      <c r="P104" s="60">
        <f t="shared" si="145"/>
        <v>0</v>
      </c>
      <c r="Q104" s="61">
        <f t="shared" si="145"/>
        <v>0</v>
      </c>
      <c r="R104" s="60"/>
      <c r="S104" s="61"/>
      <c r="T104" s="125"/>
      <c r="U104" s="60"/>
      <c r="V104" s="61">
        <f>U104*T104</f>
        <v>0</v>
      </c>
      <c r="W104" s="60">
        <f t="shared" si="147"/>
        <v>0</v>
      </c>
      <c r="X104" s="61">
        <f>V104+S104</f>
        <v>0</v>
      </c>
      <c r="Y104" s="60"/>
      <c r="Z104" s="61"/>
      <c r="AA104" s="125"/>
      <c r="AB104" s="60"/>
      <c r="AC104" s="61">
        <f>AB104*AA104</f>
        <v>0</v>
      </c>
      <c r="AD104" s="60">
        <f t="shared" si="149"/>
        <v>0</v>
      </c>
      <c r="AE104" s="61">
        <f>AC104+Z104</f>
        <v>0</v>
      </c>
      <c r="AF104" s="82"/>
    </row>
    <row r="105" spans="1:32" s="1" customFormat="1" ht="56.25">
      <c r="A105" s="749"/>
      <c r="B105" s="2" t="s">
        <v>39</v>
      </c>
      <c r="C105" s="82"/>
      <c r="D105" s="61"/>
      <c r="E105" s="82"/>
      <c r="F105" s="61"/>
      <c r="G105" s="101">
        <v>4.4999999999999998E-2</v>
      </c>
      <c r="H105" s="82"/>
      <c r="I105" s="61">
        <f t="shared" si="150"/>
        <v>0</v>
      </c>
      <c r="J105" s="60">
        <f t="shared" si="151"/>
        <v>0</v>
      </c>
      <c r="K105" s="61">
        <f>I105+F105+D105</f>
        <v>0</v>
      </c>
      <c r="L105" s="60"/>
      <c r="M105" s="61"/>
      <c r="N105" s="61" t="e">
        <f t="shared" ref="N105:O108" si="152">L105/J105%</f>
        <v>#DIV/0!</v>
      </c>
      <c r="O105" s="61" t="e">
        <f t="shared" si="152"/>
        <v>#DIV/0!</v>
      </c>
      <c r="P105" s="60">
        <f t="shared" si="145"/>
        <v>0</v>
      </c>
      <c r="Q105" s="61">
        <f t="shared" si="145"/>
        <v>0</v>
      </c>
      <c r="R105" s="60"/>
      <c r="S105" s="61"/>
      <c r="T105" s="125">
        <v>4.4999999999999998E-2</v>
      </c>
      <c r="U105" s="60"/>
      <c r="V105" s="61">
        <f>U105*T105</f>
        <v>0</v>
      </c>
      <c r="W105" s="60">
        <f t="shared" si="147"/>
        <v>0</v>
      </c>
      <c r="X105" s="61">
        <f>V105+S105</f>
        <v>0</v>
      </c>
      <c r="Y105" s="60"/>
      <c r="Z105" s="61"/>
      <c r="AA105" s="125">
        <v>4.4999999999999998E-2</v>
      </c>
      <c r="AB105" s="60"/>
      <c r="AC105" s="61">
        <f>AB105*AA105</f>
        <v>0</v>
      </c>
      <c r="AD105" s="60">
        <f t="shared" si="149"/>
        <v>0</v>
      </c>
      <c r="AE105" s="61">
        <f>AC105+Z105</f>
        <v>0</v>
      </c>
      <c r="AF105" s="691" t="s">
        <v>478</v>
      </c>
    </row>
    <row r="106" spans="1:32" s="1" customFormat="1">
      <c r="A106" s="198"/>
      <c r="B106" s="2" t="s">
        <v>40</v>
      </c>
      <c r="C106" s="82"/>
      <c r="D106" s="61"/>
      <c r="E106" s="82"/>
      <c r="F106" s="61"/>
      <c r="G106" s="101">
        <v>2.6749999999999999E-2</v>
      </c>
      <c r="H106" s="82"/>
      <c r="I106" s="61">
        <f t="shared" si="150"/>
        <v>0</v>
      </c>
      <c r="J106" s="60">
        <f t="shared" si="151"/>
        <v>0</v>
      </c>
      <c r="K106" s="61">
        <f>I106+F106+D106</f>
        <v>0</v>
      </c>
      <c r="L106" s="60"/>
      <c r="M106" s="61"/>
      <c r="N106" s="61"/>
      <c r="O106" s="61"/>
      <c r="P106" s="60">
        <f t="shared" si="145"/>
        <v>0</v>
      </c>
      <c r="Q106" s="61">
        <f t="shared" si="145"/>
        <v>0</v>
      </c>
      <c r="R106" s="60"/>
      <c r="S106" s="61"/>
      <c r="T106" s="125">
        <v>0.03</v>
      </c>
      <c r="U106" s="60"/>
      <c r="V106" s="61">
        <f>U106*T106</f>
        <v>0</v>
      </c>
      <c r="W106" s="60">
        <f t="shared" si="147"/>
        <v>0</v>
      </c>
      <c r="X106" s="61">
        <f>V106+S106</f>
        <v>0</v>
      </c>
      <c r="Y106" s="60"/>
      <c r="Z106" s="61"/>
      <c r="AA106" s="125">
        <v>0.03</v>
      </c>
      <c r="AB106" s="60"/>
      <c r="AC106" s="61">
        <f>AB106*AA106</f>
        <v>0</v>
      </c>
      <c r="AD106" s="60">
        <f t="shared" si="149"/>
        <v>0</v>
      </c>
      <c r="AE106" s="61">
        <f>AC106+Z106</f>
        <v>0</v>
      </c>
      <c r="AF106" s="82"/>
    </row>
    <row r="107" spans="1:32" s="1" customFormat="1">
      <c r="A107" s="198"/>
      <c r="B107" s="2" t="s">
        <v>41</v>
      </c>
      <c r="C107" s="82"/>
      <c r="D107" s="61"/>
      <c r="E107" s="82"/>
      <c r="F107" s="61"/>
      <c r="G107" s="101"/>
      <c r="H107" s="82"/>
      <c r="I107" s="61">
        <f t="shared" si="150"/>
        <v>0</v>
      </c>
      <c r="J107" s="60">
        <f t="shared" si="151"/>
        <v>0</v>
      </c>
      <c r="K107" s="61">
        <f>I107+F107+D107</f>
        <v>0</v>
      </c>
      <c r="L107" s="60"/>
      <c r="M107" s="61"/>
      <c r="N107" s="61"/>
      <c r="O107" s="61"/>
      <c r="P107" s="60">
        <f t="shared" si="145"/>
        <v>0</v>
      </c>
      <c r="Q107" s="61">
        <f t="shared" si="145"/>
        <v>0</v>
      </c>
      <c r="R107" s="60"/>
      <c r="S107" s="61"/>
      <c r="T107" s="125"/>
      <c r="U107" s="60"/>
      <c r="V107" s="61">
        <f>U107*T107</f>
        <v>0</v>
      </c>
      <c r="W107" s="60">
        <f t="shared" si="147"/>
        <v>0</v>
      </c>
      <c r="X107" s="61">
        <f>V107+S107</f>
        <v>0</v>
      </c>
      <c r="Y107" s="60"/>
      <c r="Z107" s="61"/>
      <c r="AA107" s="125"/>
      <c r="AB107" s="60"/>
      <c r="AC107" s="61">
        <f>AB107*AA107</f>
        <v>0</v>
      </c>
      <c r="AD107" s="60">
        <f t="shared" si="149"/>
        <v>0</v>
      </c>
      <c r="AE107" s="61">
        <f>AC107+Z107</f>
        <v>0</v>
      </c>
      <c r="AF107" s="82"/>
    </row>
    <row r="108" spans="1:32" s="144" customFormat="1">
      <c r="A108" s="217"/>
      <c r="B108" s="209" t="s">
        <v>25</v>
      </c>
      <c r="C108" s="236">
        <f t="shared" ref="C108" si="153">SUM(C104:C107)</f>
        <v>0</v>
      </c>
      <c r="D108" s="211">
        <f>SUM(D104:D107)</f>
        <v>0</v>
      </c>
      <c r="E108" s="236">
        <f t="shared" ref="E108" si="154">SUM(E104:E107)</f>
        <v>0</v>
      </c>
      <c r="F108" s="211">
        <f>SUM(F104:F107)</f>
        <v>0</v>
      </c>
      <c r="G108" s="212"/>
      <c r="H108" s="236">
        <f t="shared" ref="H108:M108" si="155">SUM(H104:H107)</f>
        <v>0</v>
      </c>
      <c r="I108" s="211">
        <f>SUM(I104:I107)</f>
        <v>0</v>
      </c>
      <c r="J108" s="236">
        <f t="shared" si="155"/>
        <v>0</v>
      </c>
      <c r="K108" s="211">
        <f>SUM(K104:K107)</f>
        <v>0</v>
      </c>
      <c r="L108" s="236">
        <f t="shared" si="155"/>
        <v>0</v>
      </c>
      <c r="M108" s="211">
        <f t="shared" si="155"/>
        <v>0</v>
      </c>
      <c r="N108" s="213" t="e">
        <f t="shared" si="152"/>
        <v>#DIV/0!</v>
      </c>
      <c r="O108" s="213" t="e">
        <f>M108/K108%</f>
        <v>#DIV/0!</v>
      </c>
      <c r="P108" s="236">
        <f t="shared" ref="P108:S108" si="156">SUM(P104:P107)</f>
        <v>0</v>
      </c>
      <c r="Q108" s="211">
        <f t="shared" si="156"/>
        <v>0</v>
      </c>
      <c r="R108" s="236">
        <f t="shared" si="156"/>
        <v>0</v>
      </c>
      <c r="S108" s="211">
        <f t="shared" si="156"/>
        <v>0</v>
      </c>
      <c r="T108" s="214"/>
      <c r="U108" s="236">
        <f t="shared" ref="U108:W108" si="157">SUM(U104:U107)</f>
        <v>0</v>
      </c>
      <c r="V108" s="211">
        <f>SUM(V104:V107)</f>
        <v>0</v>
      </c>
      <c r="W108" s="236">
        <f t="shared" si="157"/>
        <v>0</v>
      </c>
      <c r="X108" s="211">
        <f>SUM(X104:X107)</f>
        <v>0</v>
      </c>
      <c r="Y108" s="236">
        <f t="shared" ref="Y108:Z108" si="158">SUM(Y104:Y107)</f>
        <v>0</v>
      </c>
      <c r="Z108" s="211">
        <f t="shared" si="158"/>
        <v>0</v>
      </c>
      <c r="AA108" s="214"/>
      <c r="AB108" s="236">
        <f t="shared" ref="AB108" si="159">SUM(AB104:AB107)</f>
        <v>0</v>
      </c>
      <c r="AC108" s="211">
        <f>SUM(AC104:AC107)</f>
        <v>0</v>
      </c>
      <c r="AD108" s="236">
        <f t="shared" ref="AD108" si="160">SUM(AD104:AD107)</f>
        <v>0</v>
      </c>
      <c r="AE108" s="211">
        <f>SUM(AE104:AE107)</f>
        <v>0</v>
      </c>
      <c r="AF108" s="215"/>
    </row>
    <row r="109" spans="1:32" s="4" customFormat="1">
      <c r="A109" s="90">
        <v>6.05</v>
      </c>
      <c r="B109" s="9" t="s">
        <v>190</v>
      </c>
      <c r="C109" s="12"/>
      <c r="D109" s="63"/>
      <c r="E109" s="12"/>
      <c r="F109" s="63"/>
      <c r="G109" s="102"/>
      <c r="H109" s="12"/>
      <c r="I109" s="63"/>
      <c r="J109" s="62"/>
      <c r="K109" s="63"/>
      <c r="L109" s="62"/>
      <c r="M109" s="63"/>
      <c r="N109" s="61"/>
      <c r="O109" s="61"/>
      <c r="P109" s="60">
        <f t="shared" ref="P109:Q113" si="161">J109-L109</f>
        <v>0</v>
      </c>
      <c r="Q109" s="61">
        <f t="shared" si="161"/>
        <v>0</v>
      </c>
      <c r="R109" s="62"/>
      <c r="S109" s="63"/>
      <c r="T109" s="126"/>
      <c r="U109" s="62"/>
      <c r="V109" s="61">
        <f>U109*T109</f>
        <v>0</v>
      </c>
      <c r="W109" s="60">
        <f t="shared" ref="W109:W113" si="162">U109+R109</f>
        <v>0</v>
      </c>
      <c r="X109" s="61">
        <f>V109+S109</f>
        <v>0</v>
      </c>
      <c r="Y109" s="62"/>
      <c r="Z109" s="63"/>
      <c r="AA109" s="126"/>
      <c r="AB109" s="62"/>
      <c r="AC109" s="61">
        <f>AB109*AA109</f>
        <v>0</v>
      </c>
      <c r="AD109" s="60">
        <f t="shared" ref="AD109:AD113" si="163">AB109+Y109</f>
        <v>0</v>
      </c>
      <c r="AE109" s="61">
        <f>AC109+Z109</f>
        <v>0</v>
      </c>
      <c r="AF109" s="12"/>
    </row>
    <row r="110" spans="1:32" s="1" customFormat="1">
      <c r="A110" s="198"/>
      <c r="B110" s="2" t="s">
        <v>38</v>
      </c>
      <c r="C110" s="82"/>
      <c r="D110" s="61"/>
      <c r="E110" s="82"/>
      <c r="F110" s="61"/>
      <c r="G110" s="101"/>
      <c r="H110" s="82"/>
      <c r="I110" s="61">
        <f t="shared" ref="I110:I113" si="164">H110*G110</f>
        <v>0</v>
      </c>
      <c r="J110" s="60">
        <f t="shared" ref="J110:J113" si="165">H110+E110+C110</f>
        <v>0</v>
      </c>
      <c r="K110" s="61">
        <f>I110+F110+D110</f>
        <v>0</v>
      </c>
      <c r="L110" s="60"/>
      <c r="M110" s="61"/>
      <c r="N110" s="61"/>
      <c r="O110" s="61"/>
      <c r="P110" s="60">
        <f t="shared" si="161"/>
        <v>0</v>
      </c>
      <c r="Q110" s="61">
        <f t="shared" si="161"/>
        <v>0</v>
      </c>
      <c r="R110" s="60"/>
      <c r="S110" s="61"/>
      <c r="T110" s="125"/>
      <c r="U110" s="60"/>
      <c r="V110" s="61">
        <f>U110*T110</f>
        <v>0</v>
      </c>
      <c r="W110" s="60">
        <f t="shared" si="162"/>
        <v>0</v>
      </c>
      <c r="X110" s="61">
        <f>V110+S110</f>
        <v>0</v>
      </c>
      <c r="Y110" s="60"/>
      <c r="Z110" s="61"/>
      <c r="AA110" s="125"/>
      <c r="AB110" s="60"/>
      <c r="AC110" s="61">
        <f>AB110*AA110</f>
        <v>0</v>
      </c>
      <c r="AD110" s="60">
        <f t="shared" si="163"/>
        <v>0</v>
      </c>
      <c r="AE110" s="61">
        <f>AC110+Z110</f>
        <v>0</v>
      </c>
      <c r="AF110" s="82"/>
    </row>
    <row r="111" spans="1:32" s="1" customFormat="1">
      <c r="A111" s="198"/>
      <c r="B111" s="2" t="s">
        <v>39</v>
      </c>
      <c r="C111" s="82"/>
      <c r="D111" s="61"/>
      <c r="E111" s="82"/>
      <c r="F111" s="61"/>
      <c r="G111" s="101"/>
      <c r="H111" s="82"/>
      <c r="I111" s="61">
        <f t="shared" si="164"/>
        <v>0</v>
      </c>
      <c r="J111" s="60">
        <f t="shared" si="165"/>
        <v>0</v>
      </c>
      <c r="K111" s="61">
        <f>I111+F111+D111</f>
        <v>0</v>
      </c>
      <c r="L111" s="60"/>
      <c r="M111" s="61"/>
      <c r="N111" s="61"/>
      <c r="O111" s="61"/>
      <c r="P111" s="60">
        <f t="shared" si="161"/>
        <v>0</v>
      </c>
      <c r="Q111" s="61">
        <f t="shared" si="161"/>
        <v>0</v>
      </c>
      <c r="R111" s="60"/>
      <c r="S111" s="61"/>
      <c r="T111" s="125"/>
      <c r="U111" s="60"/>
      <c r="V111" s="61">
        <f>U111*T111</f>
        <v>0</v>
      </c>
      <c r="W111" s="60">
        <f t="shared" si="162"/>
        <v>0</v>
      </c>
      <c r="X111" s="61">
        <f>V111+S111</f>
        <v>0</v>
      </c>
      <c r="Y111" s="60"/>
      <c r="Z111" s="61"/>
      <c r="AA111" s="125"/>
      <c r="AB111" s="60"/>
      <c r="AC111" s="61">
        <f>AB111*AA111</f>
        <v>0</v>
      </c>
      <c r="AD111" s="60">
        <f t="shared" si="163"/>
        <v>0</v>
      </c>
      <c r="AE111" s="61">
        <f>AC111+Z111</f>
        <v>0</v>
      </c>
      <c r="AF111" s="82"/>
    </row>
    <row r="112" spans="1:32" s="1" customFormat="1">
      <c r="A112" s="198"/>
      <c r="B112" s="2" t="s">
        <v>40</v>
      </c>
      <c r="C112" s="82"/>
      <c r="D112" s="61"/>
      <c r="E112" s="82"/>
      <c r="F112" s="61"/>
      <c r="G112" s="101"/>
      <c r="H112" s="82"/>
      <c r="I112" s="61">
        <f t="shared" si="164"/>
        <v>0</v>
      </c>
      <c r="J112" s="60">
        <f t="shared" si="165"/>
        <v>0</v>
      </c>
      <c r="K112" s="61">
        <f>I112+F112+D112</f>
        <v>0</v>
      </c>
      <c r="L112" s="60"/>
      <c r="M112" s="61"/>
      <c r="N112" s="61"/>
      <c r="O112" s="61"/>
      <c r="P112" s="60">
        <f t="shared" si="161"/>
        <v>0</v>
      </c>
      <c r="Q112" s="61">
        <f t="shared" si="161"/>
        <v>0</v>
      </c>
      <c r="R112" s="60"/>
      <c r="S112" s="61"/>
      <c r="T112" s="125"/>
      <c r="U112" s="60"/>
      <c r="V112" s="61">
        <f>U112*T112</f>
        <v>0</v>
      </c>
      <c r="W112" s="60">
        <f t="shared" si="162"/>
        <v>0</v>
      </c>
      <c r="X112" s="61">
        <f>V112+S112</f>
        <v>0</v>
      </c>
      <c r="Y112" s="60"/>
      <c r="Z112" s="61"/>
      <c r="AA112" s="125"/>
      <c r="AB112" s="60"/>
      <c r="AC112" s="61">
        <f>AB112*AA112</f>
        <v>0</v>
      </c>
      <c r="AD112" s="60">
        <f t="shared" si="163"/>
        <v>0</v>
      </c>
      <c r="AE112" s="61">
        <f>AC112+Z112</f>
        <v>0</v>
      </c>
      <c r="AF112" s="82"/>
    </row>
    <row r="113" spans="1:32" s="1" customFormat="1">
      <c r="A113" s="198"/>
      <c r="B113" s="2" t="s">
        <v>41</v>
      </c>
      <c r="C113" s="82"/>
      <c r="D113" s="61"/>
      <c r="E113" s="82"/>
      <c r="F113" s="61"/>
      <c r="G113" s="101"/>
      <c r="H113" s="82"/>
      <c r="I113" s="61">
        <f t="shared" si="164"/>
        <v>0</v>
      </c>
      <c r="J113" s="60">
        <f t="shared" si="165"/>
        <v>0</v>
      </c>
      <c r="K113" s="61">
        <f>I113+F113+D113</f>
        <v>0</v>
      </c>
      <c r="L113" s="60"/>
      <c r="M113" s="61"/>
      <c r="N113" s="61"/>
      <c r="O113" s="61"/>
      <c r="P113" s="60">
        <f t="shared" si="161"/>
        <v>0</v>
      </c>
      <c r="Q113" s="61">
        <f t="shared" si="161"/>
        <v>0</v>
      </c>
      <c r="R113" s="60"/>
      <c r="S113" s="61"/>
      <c r="T113" s="125"/>
      <c r="U113" s="60"/>
      <c r="V113" s="61">
        <f>U113*T113</f>
        <v>0</v>
      </c>
      <c r="W113" s="60">
        <f t="shared" si="162"/>
        <v>0</v>
      </c>
      <c r="X113" s="61">
        <f>V113+S113</f>
        <v>0</v>
      </c>
      <c r="Y113" s="60"/>
      <c r="Z113" s="61"/>
      <c r="AA113" s="125"/>
      <c r="AB113" s="60"/>
      <c r="AC113" s="61">
        <f>AB113*AA113</f>
        <v>0</v>
      </c>
      <c r="AD113" s="60">
        <f t="shared" si="163"/>
        <v>0</v>
      </c>
      <c r="AE113" s="61">
        <f>AC113+Z113</f>
        <v>0</v>
      </c>
      <c r="AF113" s="82"/>
    </row>
    <row r="114" spans="1:32" s="144" customFormat="1">
      <c r="A114" s="217"/>
      <c r="B114" s="209" t="s">
        <v>35</v>
      </c>
      <c r="C114" s="236">
        <f t="shared" ref="C114" si="166">SUM(C110:C113)</f>
        <v>0</v>
      </c>
      <c r="D114" s="211">
        <f>SUM(D110:D113)</f>
        <v>0</v>
      </c>
      <c r="E114" s="236">
        <f t="shared" ref="E114" si="167">SUM(E110:E113)</f>
        <v>0</v>
      </c>
      <c r="F114" s="211">
        <f>SUM(F110:F113)</f>
        <v>0</v>
      </c>
      <c r="G114" s="212"/>
      <c r="H114" s="236">
        <f t="shared" ref="H114:M114" si="168">SUM(H110:H113)</f>
        <v>0</v>
      </c>
      <c r="I114" s="211">
        <f>SUM(I110:I113)</f>
        <v>0</v>
      </c>
      <c r="J114" s="236">
        <f t="shared" si="168"/>
        <v>0</v>
      </c>
      <c r="K114" s="211">
        <f>SUM(K110:K113)</f>
        <v>0</v>
      </c>
      <c r="L114" s="236">
        <f t="shared" si="168"/>
        <v>0</v>
      </c>
      <c r="M114" s="211">
        <f t="shared" si="168"/>
        <v>0</v>
      </c>
      <c r="N114" s="213" t="e">
        <f t="shared" ref="N114" si="169">L114/J114%</f>
        <v>#DIV/0!</v>
      </c>
      <c r="O114" s="213" t="e">
        <f>M114/K114%</f>
        <v>#DIV/0!</v>
      </c>
      <c r="P114" s="236">
        <f t="shared" ref="P114:S114" si="170">SUM(P110:P113)</f>
        <v>0</v>
      </c>
      <c r="Q114" s="211">
        <f t="shared" si="170"/>
        <v>0</v>
      </c>
      <c r="R114" s="236">
        <f t="shared" si="170"/>
        <v>0</v>
      </c>
      <c r="S114" s="211">
        <f t="shared" si="170"/>
        <v>0</v>
      </c>
      <c r="T114" s="214"/>
      <c r="U114" s="236">
        <f t="shared" ref="U114:W114" si="171">SUM(U110:U113)</f>
        <v>0</v>
      </c>
      <c r="V114" s="211">
        <f>SUM(V110:V113)</f>
        <v>0</v>
      </c>
      <c r="W114" s="236">
        <f t="shared" si="171"/>
        <v>0</v>
      </c>
      <c r="X114" s="211">
        <f>SUM(X110:X113)</f>
        <v>0</v>
      </c>
      <c r="Y114" s="236">
        <f t="shared" ref="Y114:Z114" si="172">SUM(Y110:Y113)</f>
        <v>0</v>
      </c>
      <c r="Z114" s="211">
        <f t="shared" si="172"/>
        <v>0</v>
      </c>
      <c r="AA114" s="214"/>
      <c r="AB114" s="236">
        <f t="shared" ref="AB114" si="173">SUM(AB110:AB113)</f>
        <v>0</v>
      </c>
      <c r="AC114" s="211">
        <f>SUM(AC110:AC113)</f>
        <v>0</v>
      </c>
      <c r="AD114" s="236">
        <f t="shared" ref="AD114" si="174">SUM(AD110:AD113)</f>
        <v>0</v>
      </c>
      <c r="AE114" s="211">
        <f>SUM(AE110:AE113)</f>
        <v>0</v>
      </c>
      <c r="AF114" s="215"/>
    </row>
    <row r="115" spans="1:32" s="4" customFormat="1">
      <c r="A115" s="90">
        <v>6.06</v>
      </c>
      <c r="B115" s="9" t="s">
        <v>45</v>
      </c>
      <c r="C115" s="12"/>
      <c r="D115" s="63"/>
      <c r="E115" s="12"/>
      <c r="F115" s="63"/>
      <c r="G115" s="102"/>
      <c r="H115" s="12"/>
      <c r="I115" s="63"/>
      <c r="J115" s="62"/>
      <c r="K115" s="63"/>
      <c r="L115" s="62"/>
      <c r="M115" s="63"/>
      <c r="N115" s="63"/>
      <c r="O115" s="63"/>
      <c r="P115" s="62"/>
      <c r="Q115" s="63"/>
      <c r="R115" s="62"/>
      <c r="S115" s="63"/>
      <c r="T115" s="126"/>
      <c r="U115" s="62"/>
      <c r="V115" s="63"/>
      <c r="W115" s="62"/>
      <c r="X115" s="63"/>
      <c r="Y115" s="62"/>
      <c r="Z115" s="63"/>
      <c r="AA115" s="126"/>
      <c r="AB115" s="62"/>
      <c r="AC115" s="63"/>
      <c r="AD115" s="62"/>
      <c r="AE115" s="63"/>
      <c r="AF115" s="12"/>
    </row>
    <row r="116" spans="1:32" s="1" customFormat="1">
      <c r="A116" s="198"/>
      <c r="B116" s="2" t="s">
        <v>38</v>
      </c>
      <c r="C116" s="82"/>
      <c r="D116" s="61"/>
      <c r="E116" s="82"/>
      <c r="F116" s="61"/>
      <c r="G116" s="101"/>
      <c r="H116" s="82"/>
      <c r="I116" s="61">
        <f t="shared" ref="I116:I119" si="175">H116*G116</f>
        <v>0</v>
      </c>
      <c r="J116" s="60">
        <f t="shared" ref="J116:J119" si="176">H116+E116+C116</f>
        <v>0</v>
      </c>
      <c r="K116" s="61">
        <f>I116+F116+D116</f>
        <v>0</v>
      </c>
      <c r="L116" s="60"/>
      <c r="M116" s="61"/>
      <c r="N116" s="61"/>
      <c r="O116" s="61"/>
      <c r="P116" s="60">
        <f t="shared" ref="P116:Q119" si="177">J116-L116</f>
        <v>0</v>
      </c>
      <c r="Q116" s="61">
        <f t="shared" si="177"/>
        <v>0</v>
      </c>
      <c r="R116" s="60"/>
      <c r="S116" s="61"/>
      <c r="T116" s="125"/>
      <c r="U116" s="60"/>
      <c r="V116" s="61">
        <f>U116*T116</f>
        <v>0</v>
      </c>
      <c r="W116" s="60">
        <f t="shared" ref="W116:W119" si="178">U116+R116</f>
        <v>0</v>
      </c>
      <c r="X116" s="61">
        <f>V116+S116</f>
        <v>0</v>
      </c>
      <c r="Y116" s="60"/>
      <c r="Z116" s="61"/>
      <c r="AA116" s="125"/>
      <c r="AB116" s="60"/>
      <c r="AC116" s="61">
        <f>AB116*AA116</f>
        <v>0</v>
      </c>
      <c r="AD116" s="60">
        <f t="shared" ref="AD116:AD119" si="179">AB116+Y116</f>
        <v>0</v>
      </c>
      <c r="AE116" s="61">
        <f>AC116+Z116</f>
        <v>0</v>
      </c>
      <c r="AF116" s="82"/>
    </row>
    <row r="117" spans="1:32" s="1" customFormat="1">
      <c r="A117" s="198"/>
      <c r="B117" s="2" t="s">
        <v>39</v>
      </c>
      <c r="C117" s="82"/>
      <c r="D117" s="61"/>
      <c r="E117" s="82"/>
      <c r="F117" s="61"/>
      <c r="G117" s="101"/>
      <c r="H117" s="82"/>
      <c r="I117" s="61">
        <f t="shared" si="175"/>
        <v>0</v>
      </c>
      <c r="J117" s="60">
        <f t="shared" si="176"/>
        <v>0</v>
      </c>
      <c r="K117" s="61">
        <f>I117+F117+D117</f>
        <v>0</v>
      </c>
      <c r="L117" s="60"/>
      <c r="M117" s="61"/>
      <c r="N117" s="61"/>
      <c r="O117" s="61"/>
      <c r="P117" s="60">
        <f t="shared" si="177"/>
        <v>0</v>
      </c>
      <c r="Q117" s="61">
        <f t="shared" si="177"/>
        <v>0</v>
      </c>
      <c r="R117" s="60"/>
      <c r="S117" s="61"/>
      <c r="T117" s="125"/>
      <c r="U117" s="60"/>
      <c r="V117" s="61">
        <f>U117*T117</f>
        <v>0</v>
      </c>
      <c r="W117" s="60">
        <f t="shared" si="178"/>
        <v>0</v>
      </c>
      <c r="X117" s="61">
        <f>V117+S117</f>
        <v>0</v>
      </c>
      <c r="Y117" s="60"/>
      <c r="Z117" s="61"/>
      <c r="AA117" s="125"/>
      <c r="AB117" s="60"/>
      <c r="AC117" s="61">
        <f>AB117*AA117</f>
        <v>0</v>
      </c>
      <c r="AD117" s="60">
        <f t="shared" si="179"/>
        <v>0</v>
      </c>
      <c r="AE117" s="61">
        <f>AC117+Z117</f>
        <v>0</v>
      </c>
      <c r="AF117" s="82"/>
    </row>
    <row r="118" spans="1:32" s="1" customFormat="1">
      <c r="A118" s="198"/>
      <c r="B118" s="2" t="s">
        <v>40</v>
      </c>
      <c r="C118" s="82"/>
      <c r="D118" s="61"/>
      <c r="E118" s="82"/>
      <c r="F118" s="61"/>
      <c r="G118" s="101"/>
      <c r="H118" s="82"/>
      <c r="I118" s="61">
        <f t="shared" si="175"/>
        <v>0</v>
      </c>
      <c r="J118" s="60">
        <f t="shared" si="176"/>
        <v>0</v>
      </c>
      <c r="K118" s="61">
        <f>I118+F118+D118</f>
        <v>0</v>
      </c>
      <c r="L118" s="60"/>
      <c r="M118" s="61"/>
      <c r="N118" s="61"/>
      <c r="O118" s="61"/>
      <c r="P118" s="60">
        <f t="shared" si="177"/>
        <v>0</v>
      </c>
      <c r="Q118" s="61">
        <f t="shared" si="177"/>
        <v>0</v>
      </c>
      <c r="R118" s="60"/>
      <c r="S118" s="61"/>
      <c r="T118" s="125"/>
      <c r="U118" s="60"/>
      <c r="V118" s="61">
        <f>U118*T118</f>
        <v>0</v>
      </c>
      <c r="W118" s="60">
        <f t="shared" si="178"/>
        <v>0</v>
      </c>
      <c r="X118" s="61">
        <f>V118+S118</f>
        <v>0</v>
      </c>
      <c r="Y118" s="60"/>
      <c r="Z118" s="61"/>
      <c r="AA118" s="125"/>
      <c r="AB118" s="60"/>
      <c r="AC118" s="61">
        <f>AB118*AA118</f>
        <v>0</v>
      </c>
      <c r="AD118" s="60">
        <f t="shared" si="179"/>
        <v>0</v>
      </c>
      <c r="AE118" s="61">
        <f>AC118+Z118</f>
        <v>0</v>
      </c>
      <c r="AF118" s="82"/>
    </row>
    <row r="119" spans="1:32" s="1" customFormat="1">
      <c r="A119" s="198"/>
      <c r="B119" s="2" t="s">
        <v>41</v>
      </c>
      <c r="C119" s="82"/>
      <c r="D119" s="61"/>
      <c r="E119" s="82"/>
      <c r="F119" s="61"/>
      <c r="G119" s="101"/>
      <c r="H119" s="82"/>
      <c r="I119" s="61">
        <f t="shared" si="175"/>
        <v>0</v>
      </c>
      <c r="J119" s="60">
        <f t="shared" si="176"/>
        <v>0</v>
      </c>
      <c r="K119" s="61">
        <f>I119+F119+D119</f>
        <v>0</v>
      </c>
      <c r="L119" s="60"/>
      <c r="M119" s="61"/>
      <c r="N119" s="61"/>
      <c r="O119" s="61"/>
      <c r="P119" s="60">
        <f t="shared" si="177"/>
        <v>0</v>
      </c>
      <c r="Q119" s="61">
        <f t="shared" si="177"/>
        <v>0</v>
      </c>
      <c r="R119" s="60"/>
      <c r="S119" s="61"/>
      <c r="T119" s="125"/>
      <c r="U119" s="60"/>
      <c r="V119" s="61">
        <f>U119*T119</f>
        <v>0</v>
      </c>
      <c r="W119" s="60">
        <f t="shared" si="178"/>
        <v>0</v>
      </c>
      <c r="X119" s="61">
        <f>V119+S119</f>
        <v>0</v>
      </c>
      <c r="Y119" s="60"/>
      <c r="Z119" s="61"/>
      <c r="AA119" s="125"/>
      <c r="AB119" s="60"/>
      <c r="AC119" s="61">
        <f>AB119*AA119</f>
        <v>0</v>
      </c>
      <c r="AD119" s="60">
        <f t="shared" si="179"/>
        <v>0</v>
      </c>
      <c r="AE119" s="61">
        <f>AC119+Z119</f>
        <v>0</v>
      </c>
      <c r="AF119" s="82"/>
    </row>
    <row r="120" spans="1:32" s="144" customFormat="1">
      <c r="A120" s="217"/>
      <c r="B120" s="218" t="s">
        <v>35</v>
      </c>
      <c r="C120" s="236">
        <f t="shared" ref="C120" si="180">SUM(C116:C119)</f>
        <v>0</v>
      </c>
      <c r="D120" s="211">
        <f>SUM(D116:D119)</f>
        <v>0</v>
      </c>
      <c r="E120" s="236">
        <f t="shared" ref="E120" si="181">SUM(E116:E119)</f>
        <v>0</v>
      </c>
      <c r="F120" s="211">
        <f>SUM(F116:F119)</f>
        <v>0</v>
      </c>
      <c r="G120" s="212"/>
      <c r="H120" s="236">
        <f t="shared" ref="H120" si="182">SUM(H116:H119)</f>
        <v>0</v>
      </c>
      <c r="I120" s="211">
        <f>SUM(I116:I119)</f>
        <v>0</v>
      </c>
      <c r="J120" s="236">
        <f t="shared" ref="J120:M120" si="183">SUM(J116:J119)</f>
        <v>0</v>
      </c>
      <c r="K120" s="211">
        <f>SUM(K116:K119)</f>
        <v>0</v>
      </c>
      <c r="L120" s="236">
        <f t="shared" si="183"/>
        <v>0</v>
      </c>
      <c r="M120" s="211">
        <f t="shared" si="183"/>
        <v>0</v>
      </c>
      <c r="N120" s="213" t="e">
        <f t="shared" ref="N120:N121" si="184">L120/J120%</f>
        <v>#DIV/0!</v>
      </c>
      <c r="O120" s="213" t="e">
        <f>M120/K120%</f>
        <v>#DIV/0!</v>
      </c>
      <c r="P120" s="236">
        <f t="shared" ref="P120:S120" si="185">SUM(P116:P119)</f>
        <v>0</v>
      </c>
      <c r="Q120" s="211">
        <f t="shared" si="185"/>
        <v>0</v>
      </c>
      <c r="R120" s="236">
        <f t="shared" si="185"/>
        <v>0</v>
      </c>
      <c r="S120" s="211">
        <f t="shared" si="185"/>
        <v>0</v>
      </c>
      <c r="T120" s="214"/>
      <c r="U120" s="236">
        <f t="shared" ref="U120:W120" si="186">SUM(U116:U119)</f>
        <v>0</v>
      </c>
      <c r="V120" s="211">
        <f>SUM(V116:V119)</f>
        <v>0</v>
      </c>
      <c r="W120" s="236">
        <f t="shared" si="186"/>
        <v>0</v>
      </c>
      <c r="X120" s="211">
        <f>SUM(X116:X119)</f>
        <v>0</v>
      </c>
      <c r="Y120" s="236">
        <f t="shared" ref="Y120:Z120" si="187">SUM(Y116:Y119)</f>
        <v>0</v>
      </c>
      <c r="Z120" s="211">
        <f t="shared" si="187"/>
        <v>0</v>
      </c>
      <c r="AA120" s="214"/>
      <c r="AB120" s="236">
        <f t="shared" ref="AB120" si="188">SUM(AB116:AB119)</f>
        <v>0</v>
      </c>
      <c r="AC120" s="211">
        <f>SUM(AC116:AC119)</f>
        <v>0</v>
      </c>
      <c r="AD120" s="236">
        <f t="shared" ref="AD120" si="189">SUM(AD116:AD119)</f>
        <v>0</v>
      </c>
      <c r="AE120" s="211">
        <f>SUM(AE116:AE119)</f>
        <v>0</v>
      </c>
      <c r="AF120" s="215"/>
    </row>
    <row r="121" spans="1:32" s="144" customFormat="1">
      <c r="A121" s="217"/>
      <c r="B121" s="209" t="s">
        <v>5</v>
      </c>
      <c r="C121" s="236">
        <f t="shared" ref="C121" si="190">C120+C114+C108+C102+C96+C90</f>
        <v>0</v>
      </c>
      <c r="D121" s="219">
        <f>D120+D114+D108+D102+D96+D90</f>
        <v>0</v>
      </c>
      <c r="E121" s="236">
        <f t="shared" ref="E121" si="191">E120+E114+E108+E102+E96+E90</f>
        <v>0</v>
      </c>
      <c r="F121" s="219">
        <f>F120+F114+F108+F102+F96+F90</f>
        <v>0</v>
      </c>
      <c r="G121" s="212"/>
      <c r="H121" s="236">
        <f t="shared" ref="H121" si="192">H120+H114+H108+H102+H96+H90</f>
        <v>0</v>
      </c>
      <c r="I121" s="219">
        <f>I120+I114+I108+I102+I96+I90</f>
        <v>0</v>
      </c>
      <c r="J121" s="236">
        <f t="shared" ref="J121:M121" si="193">J120+J114+J108+J102+J96+J90</f>
        <v>0</v>
      </c>
      <c r="K121" s="219">
        <f>K120+K114+K108+K102+K96+K90</f>
        <v>0</v>
      </c>
      <c r="L121" s="236">
        <f t="shared" si="193"/>
        <v>0</v>
      </c>
      <c r="M121" s="219">
        <f t="shared" si="193"/>
        <v>0</v>
      </c>
      <c r="N121" s="213" t="e">
        <f t="shared" si="184"/>
        <v>#DIV/0!</v>
      </c>
      <c r="O121" s="213" t="e">
        <f>M121/K121%</f>
        <v>#DIV/0!</v>
      </c>
      <c r="P121" s="236">
        <f t="shared" ref="P121:S121" si="194">P120+P114+P108+P102+P96+P90</f>
        <v>0</v>
      </c>
      <c r="Q121" s="219">
        <f t="shared" si="194"/>
        <v>0</v>
      </c>
      <c r="R121" s="236">
        <f t="shared" si="194"/>
        <v>0</v>
      </c>
      <c r="S121" s="219">
        <f t="shared" si="194"/>
        <v>0</v>
      </c>
      <c r="T121" s="214"/>
      <c r="U121" s="236">
        <f t="shared" ref="U121:W121" si="195">U120+U114+U108+U102+U96+U90</f>
        <v>0</v>
      </c>
      <c r="V121" s="219">
        <f>V120+V114+V108+V102+V96+V90</f>
        <v>0</v>
      </c>
      <c r="W121" s="236">
        <f t="shared" si="195"/>
        <v>0</v>
      </c>
      <c r="X121" s="219">
        <f>X120+X114+X108+X102+X96+X90</f>
        <v>0</v>
      </c>
      <c r="Y121" s="236">
        <f t="shared" ref="Y121:Z121" si="196">Y120+Y114+Y108+Y102+Y96+Y90</f>
        <v>0</v>
      </c>
      <c r="Z121" s="219">
        <f t="shared" si="196"/>
        <v>0</v>
      </c>
      <c r="AA121" s="214"/>
      <c r="AB121" s="236">
        <f t="shared" ref="AB121" si="197">AB120+AB114+AB108+AB102+AB96+AB90</f>
        <v>0</v>
      </c>
      <c r="AC121" s="219">
        <f>AC120+AC114+AC108+AC102+AC96+AC90</f>
        <v>0</v>
      </c>
      <c r="AD121" s="236">
        <f t="shared" ref="AD121" si="198">AD120+AD114+AD108+AD102+AD96+AD90</f>
        <v>0</v>
      </c>
      <c r="AE121" s="219">
        <f>AE120+AE114+AE108+AE102+AE96+AE90</f>
        <v>0</v>
      </c>
      <c r="AF121" s="215"/>
    </row>
    <row r="122" spans="1:32" s="4" customFormat="1">
      <c r="A122" s="90" t="s">
        <v>46</v>
      </c>
      <c r="B122" s="9" t="s">
        <v>47</v>
      </c>
      <c r="C122" s="12"/>
      <c r="D122" s="63"/>
      <c r="E122" s="12"/>
      <c r="F122" s="63"/>
      <c r="G122" s="102"/>
      <c r="H122" s="12"/>
      <c r="I122" s="63"/>
      <c r="J122" s="62"/>
      <c r="K122" s="63"/>
      <c r="L122" s="62"/>
      <c r="M122" s="63"/>
      <c r="N122" s="63"/>
      <c r="O122" s="63"/>
      <c r="P122" s="62"/>
      <c r="Q122" s="63"/>
      <c r="R122" s="62"/>
      <c r="S122" s="63"/>
      <c r="T122" s="126"/>
      <c r="U122" s="62"/>
      <c r="V122" s="63"/>
      <c r="W122" s="62"/>
      <c r="X122" s="63"/>
      <c r="Y122" s="62"/>
      <c r="Z122" s="63"/>
      <c r="AA122" s="126"/>
      <c r="AB122" s="62"/>
      <c r="AC122" s="63"/>
      <c r="AD122" s="62"/>
      <c r="AE122" s="63"/>
      <c r="AF122" s="12"/>
    </row>
    <row r="123" spans="1:32" s="4" customFormat="1">
      <c r="A123" s="90">
        <v>7</v>
      </c>
      <c r="B123" s="9" t="s">
        <v>48</v>
      </c>
      <c r="C123" s="12"/>
      <c r="D123" s="63"/>
      <c r="E123" s="12"/>
      <c r="F123" s="63"/>
      <c r="G123" s="102"/>
      <c r="H123" s="12"/>
      <c r="I123" s="63"/>
      <c r="J123" s="62">
        <f t="shared" ref="J123:K133" si="199">H123+E123+C123</f>
        <v>0</v>
      </c>
      <c r="K123" s="63">
        <f t="shared" si="199"/>
        <v>0</v>
      </c>
      <c r="L123" s="62"/>
      <c r="M123" s="63"/>
      <c r="N123" s="63"/>
      <c r="O123" s="63"/>
      <c r="P123" s="62"/>
      <c r="Q123" s="63"/>
      <c r="R123" s="62"/>
      <c r="S123" s="63"/>
      <c r="T123" s="126"/>
      <c r="U123" s="62"/>
      <c r="V123" s="63"/>
      <c r="W123" s="62"/>
      <c r="X123" s="63"/>
      <c r="Y123" s="62"/>
      <c r="Z123" s="63"/>
      <c r="AA123" s="126"/>
      <c r="AB123" s="62"/>
      <c r="AC123" s="63"/>
      <c r="AD123" s="62"/>
      <c r="AE123" s="63"/>
      <c r="AF123" s="12"/>
    </row>
    <row r="124" spans="1:32" s="1" customFormat="1">
      <c r="A124" s="198">
        <v>7.01</v>
      </c>
      <c r="B124" s="2" t="s">
        <v>49</v>
      </c>
      <c r="C124" s="82"/>
      <c r="D124" s="61"/>
      <c r="E124" s="82"/>
      <c r="F124" s="61"/>
      <c r="G124" s="101"/>
      <c r="H124" s="82"/>
      <c r="I124" s="61"/>
      <c r="J124" s="60">
        <f t="shared" si="199"/>
        <v>0</v>
      </c>
      <c r="K124" s="61">
        <f t="shared" si="199"/>
        <v>0</v>
      </c>
      <c r="L124" s="60"/>
      <c r="M124" s="61"/>
      <c r="N124" s="61"/>
      <c r="O124" s="61"/>
      <c r="P124" s="60">
        <f t="shared" ref="P124:Q133" si="200">J124-L124</f>
        <v>0</v>
      </c>
      <c r="Q124" s="61">
        <f t="shared" si="200"/>
        <v>0</v>
      </c>
      <c r="R124" s="60"/>
      <c r="S124" s="61"/>
      <c r="T124" s="125"/>
      <c r="U124" s="60"/>
      <c r="V124" s="61">
        <f t="shared" ref="V124:V133" si="201">U124*T124</f>
        <v>0</v>
      </c>
      <c r="W124" s="60">
        <f t="shared" ref="W124:W133" si="202">U124+R124</f>
        <v>0</v>
      </c>
      <c r="X124" s="61">
        <f t="shared" ref="X124:X133" si="203">V124+S124</f>
        <v>0</v>
      </c>
      <c r="Y124" s="60"/>
      <c r="Z124" s="61"/>
      <c r="AA124" s="125"/>
      <c r="AB124" s="60"/>
      <c r="AC124" s="61">
        <f t="shared" ref="AC124:AC133" si="204">AB124*AA124</f>
        <v>0</v>
      </c>
      <c r="AD124" s="60">
        <f t="shared" ref="AD124:AD133" si="205">AB124+Y124</f>
        <v>0</v>
      </c>
      <c r="AE124" s="61">
        <f t="shared" ref="AE124:AE133" si="206">AC124+Z124</f>
        <v>0</v>
      </c>
      <c r="AF124" s="82"/>
    </row>
    <row r="125" spans="1:32" s="1" customFormat="1">
      <c r="A125" s="749"/>
      <c r="B125" s="2" t="s">
        <v>236</v>
      </c>
      <c r="C125" s="82"/>
      <c r="D125" s="61"/>
      <c r="E125" s="82"/>
      <c r="F125" s="61"/>
      <c r="G125" s="101">
        <v>1.5E-3</v>
      </c>
      <c r="H125" s="82">
        <v>3780</v>
      </c>
      <c r="I125" s="61">
        <f t="shared" ref="I125" si="207">H125*G125</f>
        <v>5.67</v>
      </c>
      <c r="J125" s="60">
        <f t="shared" si="199"/>
        <v>3780</v>
      </c>
      <c r="K125" s="61">
        <f t="shared" si="199"/>
        <v>5.67</v>
      </c>
      <c r="L125" s="60">
        <v>3780</v>
      </c>
      <c r="M125" s="61">
        <v>3.3</v>
      </c>
      <c r="N125" s="61">
        <f t="shared" ref="N125:O134" si="208">L125/J125%</f>
        <v>100.00000000000001</v>
      </c>
      <c r="O125" s="61">
        <f t="shared" si="208"/>
        <v>58.201058201058196</v>
      </c>
      <c r="P125" s="60">
        <f t="shared" si="200"/>
        <v>0</v>
      </c>
      <c r="Q125" s="61">
        <f t="shared" si="200"/>
        <v>2.37</v>
      </c>
      <c r="R125" s="60"/>
      <c r="S125" s="61"/>
      <c r="T125" s="125">
        <v>1.5E-3</v>
      </c>
      <c r="U125" s="60">
        <v>3690</v>
      </c>
      <c r="V125" s="61">
        <f t="shared" si="201"/>
        <v>5.5350000000000001</v>
      </c>
      <c r="W125" s="60">
        <f t="shared" si="202"/>
        <v>3690</v>
      </c>
      <c r="X125" s="61">
        <f t="shared" si="203"/>
        <v>5.5350000000000001</v>
      </c>
      <c r="Y125" s="60"/>
      <c r="Z125" s="61"/>
      <c r="AA125" s="125">
        <v>1.5E-3</v>
      </c>
      <c r="AB125" s="60">
        <v>3690</v>
      </c>
      <c r="AC125" s="61">
        <f t="shared" si="204"/>
        <v>5.5350000000000001</v>
      </c>
      <c r="AD125" s="60">
        <f t="shared" si="205"/>
        <v>3690</v>
      </c>
      <c r="AE125" s="61">
        <f t="shared" si="206"/>
        <v>5.5350000000000001</v>
      </c>
      <c r="AF125" s="82"/>
    </row>
    <row r="126" spans="1:32" s="1" customFormat="1">
      <c r="A126" s="749"/>
      <c r="B126" s="2" t="s">
        <v>278</v>
      </c>
      <c r="C126" s="82"/>
      <c r="D126" s="61"/>
      <c r="E126" s="82"/>
      <c r="F126" s="61"/>
      <c r="G126" s="101">
        <v>1.5E-3</v>
      </c>
      <c r="H126" s="82"/>
      <c r="I126" s="61">
        <f>H126*G126</f>
        <v>0</v>
      </c>
      <c r="J126" s="60">
        <f t="shared" si="199"/>
        <v>0</v>
      </c>
      <c r="K126" s="61">
        <f t="shared" si="199"/>
        <v>0</v>
      </c>
      <c r="L126" s="60"/>
      <c r="M126" s="61"/>
      <c r="N126" s="61" t="e">
        <f t="shared" si="208"/>
        <v>#DIV/0!</v>
      </c>
      <c r="O126" s="61" t="e">
        <f t="shared" si="208"/>
        <v>#DIV/0!</v>
      </c>
      <c r="P126" s="60">
        <f t="shared" si="200"/>
        <v>0</v>
      </c>
      <c r="Q126" s="61">
        <f t="shared" si="200"/>
        <v>0</v>
      </c>
      <c r="R126" s="60"/>
      <c r="S126" s="61"/>
      <c r="T126" s="125">
        <v>1.5E-3</v>
      </c>
      <c r="U126" s="60"/>
      <c r="V126" s="61">
        <f t="shared" si="201"/>
        <v>0</v>
      </c>
      <c r="W126" s="60">
        <f t="shared" si="202"/>
        <v>0</v>
      </c>
      <c r="X126" s="61">
        <f t="shared" si="203"/>
        <v>0</v>
      </c>
      <c r="Y126" s="60"/>
      <c r="Z126" s="61"/>
      <c r="AA126" s="125">
        <v>1.5E-3</v>
      </c>
      <c r="AB126" s="60"/>
      <c r="AC126" s="61">
        <f t="shared" si="204"/>
        <v>0</v>
      </c>
      <c r="AD126" s="60">
        <f t="shared" si="205"/>
        <v>0</v>
      </c>
      <c r="AE126" s="61">
        <f t="shared" si="206"/>
        <v>0</v>
      </c>
      <c r="AF126" s="82"/>
    </row>
    <row r="127" spans="1:32" s="1" customFormat="1">
      <c r="A127" s="749"/>
      <c r="B127" s="2" t="s">
        <v>280</v>
      </c>
      <c r="C127" s="82"/>
      <c r="D127" s="61"/>
      <c r="E127" s="82"/>
      <c r="F127" s="61"/>
      <c r="G127" s="101">
        <v>1.5E-3</v>
      </c>
      <c r="H127" s="82"/>
      <c r="I127" s="61">
        <f>H127*G127</f>
        <v>0</v>
      </c>
      <c r="J127" s="60">
        <f t="shared" si="199"/>
        <v>0</v>
      </c>
      <c r="K127" s="61">
        <f t="shared" si="199"/>
        <v>0</v>
      </c>
      <c r="L127" s="60"/>
      <c r="M127" s="61"/>
      <c r="N127" s="61"/>
      <c r="O127" s="61"/>
      <c r="P127" s="60">
        <f t="shared" si="200"/>
        <v>0</v>
      </c>
      <c r="Q127" s="61">
        <f t="shared" si="200"/>
        <v>0</v>
      </c>
      <c r="R127" s="60"/>
      <c r="S127" s="61"/>
      <c r="T127" s="125">
        <v>1.5E-3</v>
      </c>
      <c r="U127" s="60"/>
      <c r="V127" s="61">
        <f t="shared" si="201"/>
        <v>0</v>
      </c>
      <c r="W127" s="60">
        <f t="shared" si="202"/>
        <v>0</v>
      </c>
      <c r="X127" s="61">
        <f t="shared" si="203"/>
        <v>0</v>
      </c>
      <c r="Y127" s="60"/>
      <c r="Z127" s="61"/>
      <c r="AA127" s="125">
        <v>1.5E-3</v>
      </c>
      <c r="AB127" s="60"/>
      <c r="AC127" s="61">
        <f t="shared" si="204"/>
        <v>0</v>
      </c>
      <c r="AD127" s="60">
        <f t="shared" si="205"/>
        <v>0</v>
      </c>
      <c r="AE127" s="61">
        <f t="shared" si="206"/>
        <v>0</v>
      </c>
      <c r="AF127" s="82"/>
    </row>
    <row r="128" spans="1:32" s="1" customFormat="1">
      <c r="A128" s="749"/>
      <c r="B128" s="2" t="s">
        <v>279</v>
      </c>
      <c r="C128" s="82"/>
      <c r="D128" s="61"/>
      <c r="E128" s="82"/>
      <c r="F128" s="61"/>
      <c r="G128" s="101">
        <v>1.5E-3</v>
      </c>
      <c r="H128" s="82">
        <v>6165</v>
      </c>
      <c r="I128" s="61">
        <f t="shared" ref="I128:I130" si="209">H128*G128</f>
        <v>9.2475000000000005</v>
      </c>
      <c r="J128" s="60">
        <f t="shared" si="199"/>
        <v>6165</v>
      </c>
      <c r="K128" s="61">
        <f t="shared" si="199"/>
        <v>9.2475000000000005</v>
      </c>
      <c r="L128" s="60">
        <v>6165</v>
      </c>
      <c r="M128" s="61"/>
      <c r="N128" s="61">
        <f t="shared" si="208"/>
        <v>100</v>
      </c>
      <c r="O128" s="61">
        <f t="shared" si="208"/>
        <v>0</v>
      </c>
      <c r="P128" s="60">
        <f t="shared" si="200"/>
        <v>0</v>
      </c>
      <c r="Q128" s="61">
        <f t="shared" si="200"/>
        <v>9.2475000000000005</v>
      </c>
      <c r="R128" s="60"/>
      <c r="S128" s="61"/>
      <c r="T128" s="125">
        <v>1.5E-3</v>
      </c>
      <c r="U128" s="60">
        <v>5441</v>
      </c>
      <c r="V128" s="61">
        <f t="shared" si="201"/>
        <v>8.1615000000000002</v>
      </c>
      <c r="W128" s="60">
        <f t="shared" si="202"/>
        <v>5441</v>
      </c>
      <c r="X128" s="61">
        <f t="shared" si="203"/>
        <v>8.1615000000000002</v>
      </c>
      <c r="Y128" s="60"/>
      <c r="Z128" s="61"/>
      <c r="AA128" s="125">
        <v>1.5E-3</v>
      </c>
      <c r="AB128" s="60">
        <v>5441</v>
      </c>
      <c r="AC128" s="61">
        <f t="shared" si="204"/>
        <v>8.1615000000000002</v>
      </c>
      <c r="AD128" s="60">
        <f t="shared" si="205"/>
        <v>5441</v>
      </c>
      <c r="AE128" s="61">
        <f t="shared" si="206"/>
        <v>8.1615000000000002</v>
      </c>
      <c r="AF128" s="82"/>
    </row>
    <row r="129" spans="1:32" s="1" customFormat="1">
      <c r="A129" s="749"/>
      <c r="B129" s="2" t="s">
        <v>281</v>
      </c>
      <c r="C129" s="82"/>
      <c r="D129" s="61"/>
      <c r="E129" s="82"/>
      <c r="F129" s="61"/>
      <c r="G129" s="101">
        <v>1.5E-3</v>
      </c>
      <c r="H129" s="82"/>
      <c r="I129" s="61">
        <f t="shared" si="209"/>
        <v>0</v>
      </c>
      <c r="J129" s="60">
        <f t="shared" si="199"/>
        <v>0</v>
      </c>
      <c r="K129" s="61">
        <f t="shared" si="199"/>
        <v>0</v>
      </c>
      <c r="L129" s="60"/>
      <c r="M129" s="61"/>
      <c r="N129" s="61" t="e">
        <f t="shared" si="208"/>
        <v>#DIV/0!</v>
      </c>
      <c r="O129" s="61" t="e">
        <f t="shared" si="208"/>
        <v>#DIV/0!</v>
      </c>
      <c r="P129" s="60">
        <f t="shared" si="200"/>
        <v>0</v>
      </c>
      <c r="Q129" s="61">
        <f t="shared" si="200"/>
        <v>0</v>
      </c>
      <c r="R129" s="60"/>
      <c r="S129" s="61"/>
      <c r="T129" s="125">
        <v>1.5E-3</v>
      </c>
      <c r="U129" s="60"/>
      <c r="V129" s="61">
        <f t="shared" si="201"/>
        <v>0</v>
      </c>
      <c r="W129" s="60">
        <f t="shared" si="202"/>
        <v>0</v>
      </c>
      <c r="X129" s="61">
        <f t="shared" si="203"/>
        <v>0</v>
      </c>
      <c r="Y129" s="60"/>
      <c r="Z129" s="61"/>
      <c r="AA129" s="125">
        <v>1.5E-3</v>
      </c>
      <c r="AB129" s="60"/>
      <c r="AC129" s="61">
        <f t="shared" si="204"/>
        <v>0</v>
      </c>
      <c r="AD129" s="60">
        <f t="shared" si="205"/>
        <v>0</v>
      </c>
      <c r="AE129" s="61">
        <f t="shared" si="206"/>
        <v>0</v>
      </c>
      <c r="AF129" s="82"/>
    </row>
    <row r="130" spans="1:32" s="1" customFormat="1">
      <c r="A130" s="749"/>
      <c r="B130" s="2" t="s">
        <v>282</v>
      </c>
      <c r="C130" s="82"/>
      <c r="D130" s="61"/>
      <c r="E130" s="82"/>
      <c r="F130" s="61"/>
      <c r="G130" s="101">
        <v>1.5E-3</v>
      </c>
      <c r="H130" s="82">
        <v>14</v>
      </c>
      <c r="I130" s="61">
        <f t="shared" si="209"/>
        <v>2.1000000000000001E-2</v>
      </c>
      <c r="J130" s="60">
        <f t="shared" si="199"/>
        <v>14</v>
      </c>
      <c r="K130" s="61">
        <f t="shared" si="199"/>
        <v>2.1000000000000001E-2</v>
      </c>
      <c r="L130" s="60">
        <v>14</v>
      </c>
      <c r="M130" s="61"/>
      <c r="N130" s="61">
        <f t="shared" si="208"/>
        <v>99.999999999999986</v>
      </c>
      <c r="O130" s="61">
        <f t="shared" si="208"/>
        <v>0</v>
      </c>
      <c r="P130" s="60">
        <f t="shared" si="200"/>
        <v>0</v>
      </c>
      <c r="Q130" s="61">
        <f t="shared" si="200"/>
        <v>2.1000000000000001E-2</v>
      </c>
      <c r="R130" s="60"/>
      <c r="S130" s="61"/>
      <c r="T130" s="125">
        <v>1.5E-3</v>
      </c>
      <c r="U130" s="60"/>
      <c r="V130" s="61">
        <f t="shared" si="201"/>
        <v>0</v>
      </c>
      <c r="W130" s="60">
        <f t="shared" si="202"/>
        <v>0</v>
      </c>
      <c r="X130" s="61">
        <f t="shared" si="203"/>
        <v>0</v>
      </c>
      <c r="Y130" s="60"/>
      <c r="Z130" s="61"/>
      <c r="AA130" s="125">
        <v>1.5E-3</v>
      </c>
      <c r="AB130" s="60"/>
      <c r="AC130" s="61">
        <f t="shared" si="204"/>
        <v>0</v>
      </c>
      <c r="AD130" s="60">
        <f t="shared" si="205"/>
        <v>0</v>
      </c>
      <c r="AE130" s="61">
        <f t="shared" si="206"/>
        <v>0</v>
      </c>
      <c r="AF130" s="82"/>
    </row>
    <row r="131" spans="1:32" s="1" customFormat="1">
      <c r="A131" s="749">
        <v>7.02</v>
      </c>
      <c r="B131" s="2" t="s">
        <v>50</v>
      </c>
      <c r="C131" s="82"/>
      <c r="D131" s="61"/>
      <c r="E131" s="82"/>
      <c r="F131" s="61"/>
      <c r="G131" s="101">
        <v>2.5000000000000001E-3</v>
      </c>
      <c r="H131" s="82">
        <v>7685</v>
      </c>
      <c r="I131" s="61">
        <f>H131*G131</f>
        <v>19.212500000000002</v>
      </c>
      <c r="J131" s="60">
        <f t="shared" si="199"/>
        <v>7685</v>
      </c>
      <c r="K131" s="61">
        <f t="shared" si="199"/>
        <v>19.212500000000002</v>
      </c>
      <c r="L131" s="60">
        <v>7685</v>
      </c>
      <c r="M131" s="61">
        <v>0.08</v>
      </c>
      <c r="N131" s="61">
        <f t="shared" si="208"/>
        <v>100.00000000000001</v>
      </c>
      <c r="O131" s="61">
        <f t="shared" si="208"/>
        <v>0.41639557579700714</v>
      </c>
      <c r="P131" s="60">
        <f t="shared" si="200"/>
        <v>0</v>
      </c>
      <c r="Q131" s="61">
        <f t="shared" si="200"/>
        <v>19.132500000000004</v>
      </c>
      <c r="R131" s="60"/>
      <c r="S131" s="61"/>
      <c r="T131" s="125">
        <v>2.5000000000000001E-3</v>
      </c>
      <c r="U131" s="60">
        <v>7886</v>
      </c>
      <c r="V131" s="61">
        <f t="shared" si="201"/>
        <v>19.715</v>
      </c>
      <c r="W131" s="60">
        <f t="shared" si="202"/>
        <v>7886</v>
      </c>
      <c r="X131" s="61">
        <f t="shared" si="203"/>
        <v>19.715</v>
      </c>
      <c r="Y131" s="60"/>
      <c r="Z131" s="61"/>
      <c r="AA131" s="125">
        <v>2.5000000000000001E-3</v>
      </c>
      <c r="AB131" s="60">
        <v>7886</v>
      </c>
      <c r="AC131" s="61">
        <f t="shared" si="204"/>
        <v>19.715</v>
      </c>
      <c r="AD131" s="60">
        <f t="shared" si="205"/>
        <v>7886</v>
      </c>
      <c r="AE131" s="61">
        <f t="shared" si="206"/>
        <v>19.715</v>
      </c>
      <c r="AF131" s="82"/>
    </row>
    <row r="132" spans="1:32" s="1" customFormat="1">
      <c r="A132" s="749">
        <v>7.03</v>
      </c>
      <c r="B132" s="2" t="s">
        <v>51</v>
      </c>
      <c r="C132" s="82"/>
      <c r="D132" s="61"/>
      <c r="E132" s="82"/>
      <c r="F132" s="61"/>
      <c r="G132" s="101">
        <v>2.5000000000000001E-3</v>
      </c>
      <c r="H132" s="82"/>
      <c r="I132" s="61">
        <f t="shared" ref="I132:I133" si="210">H132*G132</f>
        <v>0</v>
      </c>
      <c r="J132" s="60">
        <f t="shared" si="199"/>
        <v>0</v>
      </c>
      <c r="K132" s="61">
        <f t="shared" si="199"/>
        <v>0</v>
      </c>
      <c r="L132" s="60"/>
      <c r="M132" s="61"/>
      <c r="N132" s="61" t="e">
        <f t="shared" si="208"/>
        <v>#DIV/0!</v>
      </c>
      <c r="O132" s="61" t="e">
        <f t="shared" si="208"/>
        <v>#DIV/0!</v>
      </c>
      <c r="P132" s="60">
        <f t="shared" si="200"/>
        <v>0</v>
      </c>
      <c r="Q132" s="61">
        <f t="shared" si="200"/>
        <v>0</v>
      </c>
      <c r="R132" s="60"/>
      <c r="S132" s="61"/>
      <c r="T132" s="125">
        <v>2.5000000000000001E-3</v>
      </c>
      <c r="U132" s="60"/>
      <c r="V132" s="61">
        <f t="shared" si="201"/>
        <v>0</v>
      </c>
      <c r="W132" s="60">
        <f t="shared" si="202"/>
        <v>0</v>
      </c>
      <c r="X132" s="61">
        <f t="shared" si="203"/>
        <v>0</v>
      </c>
      <c r="Y132" s="60"/>
      <c r="Z132" s="61"/>
      <c r="AA132" s="125">
        <v>2.5000000000000001E-3</v>
      </c>
      <c r="AB132" s="60"/>
      <c r="AC132" s="61">
        <f t="shared" si="204"/>
        <v>0</v>
      </c>
      <c r="AD132" s="60">
        <f t="shared" si="205"/>
        <v>0</v>
      </c>
      <c r="AE132" s="61">
        <f t="shared" si="206"/>
        <v>0</v>
      </c>
      <c r="AF132" s="82"/>
    </row>
    <row r="133" spans="1:32" s="1" customFormat="1">
      <c r="A133" s="749">
        <v>7.04</v>
      </c>
      <c r="B133" s="2" t="s">
        <v>52</v>
      </c>
      <c r="C133" s="82"/>
      <c r="D133" s="61"/>
      <c r="E133" s="82"/>
      <c r="F133" s="61"/>
      <c r="G133" s="101">
        <v>2.5000000000000001E-3</v>
      </c>
      <c r="H133" s="82">
        <v>16</v>
      </c>
      <c r="I133" s="61">
        <f t="shared" si="210"/>
        <v>0.04</v>
      </c>
      <c r="J133" s="60">
        <f t="shared" si="199"/>
        <v>16</v>
      </c>
      <c r="K133" s="61">
        <f t="shared" si="199"/>
        <v>0.04</v>
      </c>
      <c r="L133" s="60">
        <v>16</v>
      </c>
      <c r="M133" s="61"/>
      <c r="N133" s="61">
        <f t="shared" si="208"/>
        <v>100</v>
      </c>
      <c r="O133" s="61">
        <f t="shared" si="208"/>
        <v>0</v>
      </c>
      <c r="P133" s="60">
        <f t="shared" si="200"/>
        <v>0</v>
      </c>
      <c r="Q133" s="61">
        <f t="shared" si="200"/>
        <v>0.04</v>
      </c>
      <c r="R133" s="60"/>
      <c r="S133" s="61"/>
      <c r="T133" s="125">
        <v>2.5000000000000001E-3</v>
      </c>
      <c r="U133" s="60"/>
      <c r="V133" s="61">
        <f t="shared" si="201"/>
        <v>0</v>
      </c>
      <c r="W133" s="60">
        <f t="shared" si="202"/>
        <v>0</v>
      </c>
      <c r="X133" s="61">
        <f t="shared" si="203"/>
        <v>0</v>
      </c>
      <c r="Y133" s="60"/>
      <c r="Z133" s="61"/>
      <c r="AA133" s="125">
        <v>2.5000000000000001E-3</v>
      </c>
      <c r="AB133" s="60"/>
      <c r="AC133" s="61">
        <f t="shared" si="204"/>
        <v>0</v>
      </c>
      <c r="AD133" s="60">
        <f t="shared" si="205"/>
        <v>0</v>
      </c>
      <c r="AE133" s="61">
        <f t="shared" si="206"/>
        <v>0</v>
      </c>
      <c r="AF133" s="82"/>
    </row>
    <row r="134" spans="1:32" s="144" customFormat="1">
      <c r="A134" s="217"/>
      <c r="B134" s="209" t="s">
        <v>25</v>
      </c>
      <c r="C134" s="236">
        <f t="shared" ref="C134" si="211">SUM(C125:C133)</f>
        <v>0</v>
      </c>
      <c r="D134" s="219">
        <f>SUM(D125:D133)</f>
        <v>0</v>
      </c>
      <c r="E134" s="236">
        <f t="shared" ref="E134" si="212">SUM(E125:E133)</f>
        <v>0</v>
      </c>
      <c r="F134" s="219">
        <f>SUM(F125:F133)</f>
        <v>0</v>
      </c>
      <c r="G134" s="212"/>
      <c r="H134" s="236">
        <f t="shared" ref="H134:M134" si="213">SUM(H125:H133)</f>
        <v>17660</v>
      </c>
      <c r="I134" s="219">
        <f>SUM(I125:I133)</f>
        <v>34.191000000000003</v>
      </c>
      <c r="J134" s="236">
        <f t="shared" si="213"/>
        <v>17660</v>
      </c>
      <c r="K134" s="219">
        <f>SUM(K125:K133)</f>
        <v>34.191000000000003</v>
      </c>
      <c r="L134" s="236">
        <f t="shared" si="213"/>
        <v>17660</v>
      </c>
      <c r="M134" s="219">
        <f t="shared" si="213"/>
        <v>3.38</v>
      </c>
      <c r="N134" s="213">
        <f t="shared" si="208"/>
        <v>100</v>
      </c>
      <c r="O134" s="213">
        <f>M134/K134%</f>
        <v>9.8856424205200177</v>
      </c>
      <c r="P134" s="236">
        <f t="shared" ref="P134" si="214">SUM(P125:P133)</f>
        <v>0</v>
      </c>
      <c r="Q134" s="219">
        <f>SUM(Q125:Q133)</f>
        <v>30.811000000000003</v>
      </c>
      <c r="R134" s="236">
        <f t="shared" ref="R134" si="215">SUM(R125:R133)</f>
        <v>0</v>
      </c>
      <c r="S134" s="219">
        <f>SUM(S125:S133)</f>
        <v>0</v>
      </c>
      <c r="T134" s="214"/>
      <c r="U134" s="236">
        <f t="shared" ref="U134" si="216">SUM(U125:U133)</f>
        <v>17017</v>
      </c>
      <c r="V134" s="219">
        <f>SUM(V125:V133)</f>
        <v>33.411500000000004</v>
      </c>
      <c r="W134" s="236">
        <f t="shared" ref="W134" si="217">SUM(W125:W133)</f>
        <v>17017</v>
      </c>
      <c r="X134" s="219">
        <f>SUM(X125:X133)</f>
        <v>33.411500000000004</v>
      </c>
      <c r="Y134" s="236">
        <f t="shared" ref="Y134" si="218">SUM(Y125:Y133)</f>
        <v>0</v>
      </c>
      <c r="Z134" s="219">
        <f>SUM(Z125:Z133)</f>
        <v>0</v>
      </c>
      <c r="AA134" s="214"/>
      <c r="AB134" s="236">
        <f t="shared" ref="AB134" si="219">SUM(AB125:AB133)</f>
        <v>17017</v>
      </c>
      <c r="AC134" s="219">
        <f>SUM(AC125:AC133)</f>
        <v>33.411500000000004</v>
      </c>
      <c r="AD134" s="236">
        <f t="shared" ref="AD134" si="220">SUM(AD125:AD133)</f>
        <v>17017</v>
      </c>
      <c r="AE134" s="219">
        <f>SUM(AE125:AE133)</f>
        <v>33.411500000000004</v>
      </c>
      <c r="AF134" s="215"/>
    </row>
    <row r="135" spans="1:32" s="4" customFormat="1">
      <c r="A135" s="90">
        <v>8</v>
      </c>
      <c r="B135" s="9" t="s">
        <v>53</v>
      </c>
      <c r="C135" s="12"/>
      <c r="D135" s="63"/>
      <c r="E135" s="12"/>
      <c r="F135" s="63"/>
      <c r="G135" s="102"/>
      <c r="H135" s="12"/>
      <c r="I135" s="63"/>
      <c r="J135" s="62"/>
      <c r="K135" s="63"/>
      <c r="L135" s="62"/>
      <c r="M135" s="63"/>
      <c r="N135" s="63"/>
      <c r="O135" s="63"/>
      <c r="P135" s="62"/>
      <c r="Q135" s="63"/>
      <c r="R135" s="62"/>
      <c r="S135" s="63"/>
      <c r="T135" s="126"/>
      <c r="U135" s="62"/>
      <c r="V135" s="63"/>
      <c r="W135" s="62"/>
      <c r="X135" s="63"/>
      <c r="Y135" s="62"/>
      <c r="Z135" s="63"/>
      <c r="AA135" s="126"/>
      <c r="AB135" s="62"/>
      <c r="AC135" s="63"/>
      <c r="AD135" s="62"/>
      <c r="AE135" s="63"/>
      <c r="AF135" s="12"/>
    </row>
    <row r="136" spans="1:32" s="1" customFormat="1">
      <c r="A136" s="749">
        <v>8.01</v>
      </c>
      <c r="B136" s="2" t="s">
        <v>54</v>
      </c>
      <c r="C136" s="82"/>
      <c r="D136" s="61"/>
      <c r="E136" s="82"/>
      <c r="F136" s="61"/>
      <c r="G136" s="101">
        <v>4.0000000000000001E-3</v>
      </c>
      <c r="H136" s="82">
        <v>12865</v>
      </c>
      <c r="I136" s="61">
        <f t="shared" ref="I136:I139" si="221">H136*G136</f>
        <v>51.46</v>
      </c>
      <c r="J136" s="60">
        <f t="shared" ref="J136:J139" si="222">H136+E136+C136</f>
        <v>12865</v>
      </c>
      <c r="K136" s="61">
        <f>I136+F136+D136</f>
        <v>51.46</v>
      </c>
      <c r="L136" s="60">
        <v>12507</v>
      </c>
      <c r="M136" s="61">
        <f>L136*0.004</f>
        <v>50.027999999999999</v>
      </c>
      <c r="N136" s="61">
        <f t="shared" ref="N136:O140" si="223">L136/J136%</f>
        <v>97.217256121259226</v>
      </c>
      <c r="O136" s="61">
        <f t="shared" si="223"/>
        <v>97.217256121259211</v>
      </c>
      <c r="P136" s="60">
        <f t="shared" ref="P136:Q139" si="224">J136-L136</f>
        <v>358</v>
      </c>
      <c r="Q136" s="61">
        <f t="shared" si="224"/>
        <v>1.4320000000000022</v>
      </c>
      <c r="R136" s="60"/>
      <c r="S136" s="61"/>
      <c r="T136" s="125">
        <v>4.0000000000000001E-3</v>
      </c>
      <c r="U136" s="62">
        <v>12236</v>
      </c>
      <c r="V136" s="61">
        <f>U136*T136</f>
        <v>48.944000000000003</v>
      </c>
      <c r="W136" s="60">
        <f t="shared" ref="W136:W139" si="225">U136+R136</f>
        <v>12236</v>
      </c>
      <c r="X136" s="61">
        <f>V136+S136</f>
        <v>48.944000000000003</v>
      </c>
      <c r="Y136" s="60"/>
      <c r="Z136" s="61"/>
      <c r="AA136" s="125">
        <v>4.0000000000000001E-3</v>
      </c>
      <c r="AB136" s="62">
        <v>12236</v>
      </c>
      <c r="AC136" s="61">
        <f>AB136*AA136</f>
        <v>48.944000000000003</v>
      </c>
      <c r="AD136" s="60">
        <f t="shared" ref="AD136:AD139" si="226">AB136+Y136</f>
        <v>12236</v>
      </c>
      <c r="AE136" s="61">
        <f>AC136+Z136</f>
        <v>48.944000000000003</v>
      </c>
      <c r="AF136" s="82"/>
    </row>
    <row r="137" spans="1:32" s="1" customFormat="1">
      <c r="A137" s="749">
        <v>8.02</v>
      </c>
      <c r="B137" s="2" t="s">
        <v>55</v>
      </c>
      <c r="C137" s="82"/>
      <c r="D137" s="61"/>
      <c r="E137" s="82"/>
      <c r="F137" s="61"/>
      <c r="G137" s="101">
        <v>4.0000000000000001E-3</v>
      </c>
      <c r="H137" s="82">
        <v>3926</v>
      </c>
      <c r="I137" s="61">
        <f t="shared" si="221"/>
        <v>15.704000000000001</v>
      </c>
      <c r="J137" s="60">
        <f t="shared" si="222"/>
        <v>3926</v>
      </c>
      <c r="K137" s="61">
        <f>I137+F137+D137</f>
        <v>15.704000000000001</v>
      </c>
      <c r="L137" s="60">
        <v>3758</v>
      </c>
      <c r="M137" s="61">
        <f>L137*0.004</f>
        <v>15.032</v>
      </c>
      <c r="N137" s="61">
        <f t="shared" si="223"/>
        <v>95.720835455934804</v>
      </c>
      <c r="O137" s="61">
        <f t="shared" si="223"/>
        <v>95.72083545593479</v>
      </c>
      <c r="P137" s="60">
        <f t="shared" si="224"/>
        <v>168</v>
      </c>
      <c r="Q137" s="61">
        <f t="shared" si="224"/>
        <v>0.6720000000000006</v>
      </c>
      <c r="R137" s="60"/>
      <c r="S137" s="61"/>
      <c r="T137" s="125">
        <v>4.0000000000000001E-3</v>
      </c>
      <c r="U137" s="62">
        <v>3507</v>
      </c>
      <c r="V137" s="61">
        <f>U137*T137</f>
        <v>14.028</v>
      </c>
      <c r="W137" s="60">
        <f t="shared" si="225"/>
        <v>3507</v>
      </c>
      <c r="X137" s="61">
        <f>V137+S137</f>
        <v>14.028</v>
      </c>
      <c r="Y137" s="60"/>
      <c r="Z137" s="61"/>
      <c r="AA137" s="125">
        <v>4.0000000000000001E-3</v>
      </c>
      <c r="AB137" s="62">
        <v>3507</v>
      </c>
      <c r="AC137" s="61">
        <f>AB137*AA137</f>
        <v>14.028</v>
      </c>
      <c r="AD137" s="60">
        <f t="shared" si="226"/>
        <v>3507</v>
      </c>
      <c r="AE137" s="61">
        <f>AC137+Z137</f>
        <v>14.028</v>
      </c>
      <c r="AF137" s="82"/>
    </row>
    <row r="138" spans="1:32" s="1" customFormat="1">
      <c r="A138" s="749">
        <v>8.0299999999999994</v>
      </c>
      <c r="B138" s="2" t="s">
        <v>56</v>
      </c>
      <c r="C138" s="82"/>
      <c r="D138" s="61"/>
      <c r="E138" s="82"/>
      <c r="F138" s="61"/>
      <c r="G138" s="101">
        <v>4.0000000000000001E-3</v>
      </c>
      <c r="H138" s="82">
        <v>18</v>
      </c>
      <c r="I138" s="61">
        <f t="shared" si="221"/>
        <v>7.2000000000000008E-2</v>
      </c>
      <c r="J138" s="60">
        <f t="shared" si="222"/>
        <v>18</v>
      </c>
      <c r="K138" s="61">
        <f>I138+F138+D138</f>
        <v>7.2000000000000008E-2</v>
      </c>
      <c r="L138" s="60">
        <v>13</v>
      </c>
      <c r="M138" s="61">
        <f>L138*0.004</f>
        <v>5.2000000000000005E-2</v>
      </c>
      <c r="N138" s="61">
        <f t="shared" si="223"/>
        <v>72.222222222222229</v>
      </c>
      <c r="O138" s="61">
        <f t="shared" si="223"/>
        <v>72.222222222222229</v>
      </c>
      <c r="P138" s="60">
        <f t="shared" si="224"/>
        <v>5</v>
      </c>
      <c r="Q138" s="61">
        <f t="shared" si="224"/>
        <v>2.0000000000000004E-2</v>
      </c>
      <c r="R138" s="60"/>
      <c r="S138" s="61"/>
      <c r="T138" s="125">
        <v>4.0000000000000001E-3</v>
      </c>
      <c r="U138" s="62">
        <v>18</v>
      </c>
      <c r="V138" s="61">
        <f>U138*T138</f>
        <v>7.2000000000000008E-2</v>
      </c>
      <c r="W138" s="60">
        <f t="shared" si="225"/>
        <v>18</v>
      </c>
      <c r="X138" s="61">
        <f>V138+S138</f>
        <v>7.2000000000000008E-2</v>
      </c>
      <c r="Y138" s="60"/>
      <c r="Z138" s="61"/>
      <c r="AA138" s="125">
        <v>4.0000000000000001E-3</v>
      </c>
      <c r="AB138" s="62">
        <v>18</v>
      </c>
      <c r="AC138" s="61">
        <f>AB138*AA138</f>
        <v>7.2000000000000008E-2</v>
      </c>
      <c r="AD138" s="60">
        <f t="shared" si="226"/>
        <v>18</v>
      </c>
      <c r="AE138" s="61">
        <f>AC138+Z138</f>
        <v>7.2000000000000008E-2</v>
      </c>
      <c r="AF138" s="82"/>
    </row>
    <row r="139" spans="1:32" s="1" customFormat="1">
      <c r="A139" s="749">
        <v>8.0399999999999991</v>
      </c>
      <c r="B139" s="2" t="s">
        <v>57</v>
      </c>
      <c r="C139" s="82"/>
      <c r="D139" s="61"/>
      <c r="E139" s="82"/>
      <c r="F139" s="61"/>
      <c r="G139" s="101">
        <v>4.0000000000000001E-3</v>
      </c>
      <c r="H139" s="82">
        <v>6112</v>
      </c>
      <c r="I139" s="61">
        <f t="shared" si="221"/>
        <v>24.448</v>
      </c>
      <c r="J139" s="60">
        <f t="shared" si="222"/>
        <v>6112</v>
      </c>
      <c r="K139" s="61">
        <f>I139+F139+D139</f>
        <v>24.448</v>
      </c>
      <c r="L139" s="60">
        <v>6112</v>
      </c>
      <c r="M139" s="61">
        <f>L139*0.004</f>
        <v>24.448</v>
      </c>
      <c r="N139" s="61">
        <f t="shared" si="223"/>
        <v>100</v>
      </c>
      <c r="O139" s="61">
        <f t="shared" si="223"/>
        <v>100</v>
      </c>
      <c r="P139" s="60">
        <f t="shared" si="224"/>
        <v>0</v>
      </c>
      <c r="Q139" s="61">
        <f t="shared" si="224"/>
        <v>0</v>
      </c>
      <c r="R139" s="60"/>
      <c r="S139" s="61"/>
      <c r="T139" s="125">
        <v>4.0000000000000001E-3</v>
      </c>
      <c r="U139" s="62">
        <v>6390</v>
      </c>
      <c r="V139" s="61">
        <f>U139*T139</f>
        <v>25.560000000000002</v>
      </c>
      <c r="W139" s="60">
        <f t="shared" si="225"/>
        <v>6390</v>
      </c>
      <c r="X139" s="61">
        <f>V139+S139</f>
        <v>25.560000000000002</v>
      </c>
      <c r="Y139" s="60"/>
      <c r="Z139" s="61"/>
      <c r="AA139" s="125">
        <v>4.0000000000000001E-3</v>
      </c>
      <c r="AB139" s="62">
        <v>6390</v>
      </c>
      <c r="AC139" s="61">
        <f>AB139*AA139</f>
        <v>25.560000000000002</v>
      </c>
      <c r="AD139" s="60">
        <f t="shared" si="226"/>
        <v>6390</v>
      </c>
      <c r="AE139" s="61">
        <f>AC139+Z139</f>
        <v>25.560000000000002</v>
      </c>
      <c r="AF139" s="82"/>
    </row>
    <row r="140" spans="1:32" s="144" customFormat="1">
      <c r="A140" s="217"/>
      <c r="B140" s="209" t="s">
        <v>35</v>
      </c>
      <c r="C140" s="236">
        <f t="shared" ref="C140" si="227">SUM(C136:C139)</f>
        <v>0</v>
      </c>
      <c r="D140" s="219">
        <f>SUM(D136:D139)</f>
        <v>0</v>
      </c>
      <c r="E140" s="236">
        <f t="shared" ref="E140" si="228">SUM(E136:E139)</f>
        <v>0</v>
      </c>
      <c r="F140" s="219">
        <f>SUM(F136:F139)</f>
        <v>0</v>
      </c>
      <c r="G140" s="212"/>
      <c r="H140" s="236">
        <f t="shared" ref="H140:L140" si="229">SUM(H136:H139)</f>
        <v>22921</v>
      </c>
      <c r="I140" s="219">
        <f>SUM(I136:I139)</f>
        <v>91.683999999999997</v>
      </c>
      <c r="J140" s="236">
        <f t="shared" si="229"/>
        <v>22921</v>
      </c>
      <c r="K140" s="219">
        <f>SUM(K136:K139)</f>
        <v>91.683999999999997</v>
      </c>
      <c r="L140" s="236">
        <f t="shared" si="229"/>
        <v>22390</v>
      </c>
      <c r="M140" s="219">
        <f>SUM(M136:M139)</f>
        <v>89.56</v>
      </c>
      <c r="N140" s="213">
        <f t="shared" si="223"/>
        <v>97.683347148902754</v>
      </c>
      <c r="O140" s="213">
        <f>M140/K140%</f>
        <v>97.683347148902754</v>
      </c>
      <c r="P140" s="236">
        <f t="shared" ref="P140:S140" si="230">SUM(P136:P139)</f>
        <v>531</v>
      </c>
      <c r="Q140" s="219">
        <f t="shared" si="230"/>
        <v>2.1240000000000028</v>
      </c>
      <c r="R140" s="236">
        <f t="shared" si="230"/>
        <v>0</v>
      </c>
      <c r="S140" s="219">
        <f t="shared" si="230"/>
        <v>0</v>
      </c>
      <c r="T140" s="214"/>
      <c r="U140" s="236">
        <f t="shared" ref="U140:W140" si="231">SUM(U136:U139)</f>
        <v>22151</v>
      </c>
      <c r="V140" s="219">
        <f>SUM(V136:V139)</f>
        <v>88.604000000000013</v>
      </c>
      <c r="W140" s="236">
        <f t="shared" si="231"/>
        <v>22151</v>
      </c>
      <c r="X140" s="219">
        <f>SUM(X136:X139)</f>
        <v>88.604000000000013</v>
      </c>
      <c r="Y140" s="236">
        <f t="shared" ref="Y140:Z140" si="232">SUM(Y136:Y139)</f>
        <v>0</v>
      </c>
      <c r="Z140" s="219">
        <f t="shared" si="232"/>
        <v>0</v>
      </c>
      <c r="AA140" s="214"/>
      <c r="AB140" s="236">
        <f t="shared" ref="AB140" si="233">SUM(AB136:AB139)</f>
        <v>22151</v>
      </c>
      <c r="AC140" s="219">
        <f>SUM(AC136:AC139)</f>
        <v>88.604000000000013</v>
      </c>
      <c r="AD140" s="236">
        <f t="shared" ref="AD140" si="234">SUM(AD136:AD139)</f>
        <v>22151</v>
      </c>
      <c r="AE140" s="219">
        <f>SUM(AE136:AE139)</f>
        <v>88.604000000000013</v>
      </c>
      <c r="AF140" s="215"/>
    </row>
    <row r="141" spans="1:32" s="4" customFormat="1">
      <c r="A141" s="90">
        <v>9</v>
      </c>
      <c r="B141" s="9" t="s">
        <v>58</v>
      </c>
      <c r="C141" s="12"/>
      <c r="D141" s="63"/>
      <c r="E141" s="12"/>
      <c r="F141" s="63"/>
      <c r="G141" s="102"/>
      <c r="H141" s="12"/>
      <c r="I141" s="63"/>
      <c r="J141" s="62">
        <f t="shared" ref="J141:J143" si="235">H141+E141+C141</f>
        <v>0</v>
      </c>
      <c r="K141" s="63">
        <f>I141+F141+D141</f>
        <v>0</v>
      </c>
      <c r="L141" s="62"/>
      <c r="M141" s="63"/>
      <c r="N141" s="63"/>
      <c r="O141" s="63"/>
      <c r="P141" s="62"/>
      <c r="Q141" s="63"/>
      <c r="R141" s="62"/>
      <c r="S141" s="63"/>
      <c r="T141" s="126"/>
      <c r="U141" s="62"/>
      <c r="V141" s="63"/>
      <c r="W141" s="62"/>
      <c r="X141" s="63"/>
      <c r="Y141" s="62"/>
      <c r="Z141" s="63"/>
      <c r="AA141" s="126"/>
      <c r="AB141" s="62"/>
      <c r="AC141" s="63"/>
      <c r="AD141" s="62"/>
      <c r="AE141" s="63"/>
      <c r="AF141" s="12"/>
    </row>
    <row r="142" spans="1:32" s="1" customFormat="1">
      <c r="A142" s="198">
        <v>9.01</v>
      </c>
      <c r="B142" s="2" t="s">
        <v>59</v>
      </c>
      <c r="C142" s="82"/>
      <c r="D142" s="61"/>
      <c r="E142" s="82"/>
      <c r="F142" s="61"/>
      <c r="G142" s="101"/>
      <c r="H142" s="82"/>
      <c r="I142" s="61">
        <f t="shared" ref="I142:I143" si="236">H142*G142</f>
        <v>0</v>
      </c>
      <c r="J142" s="60">
        <f t="shared" si="235"/>
        <v>0</v>
      </c>
      <c r="K142" s="61">
        <f>I142+F142+D142</f>
        <v>0</v>
      </c>
      <c r="L142" s="60"/>
      <c r="M142" s="61"/>
      <c r="N142" s="61"/>
      <c r="O142" s="61"/>
      <c r="P142" s="60">
        <f>J142-L142</f>
        <v>0</v>
      </c>
      <c r="Q142" s="61">
        <f>K142-M142</f>
        <v>0</v>
      </c>
      <c r="R142" s="60"/>
      <c r="S142" s="61"/>
      <c r="T142" s="125"/>
      <c r="U142" s="60"/>
      <c r="V142" s="61">
        <f t="shared" ref="V142" si="237">U142*T142</f>
        <v>0</v>
      </c>
      <c r="W142" s="60">
        <f t="shared" ref="W142:W143" si="238">U142+R142</f>
        <v>0</v>
      </c>
      <c r="X142" s="61">
        <f>V142+S142</f>
        <v>0</v>
      </c>
      <c r="Y142" s="60"/>
      <c r="Z142" s="61"/>
      <c r="AA142" s="125"/>
      <c r="AB142" s="60"/>
      <c r="AC142" s="61">
        <f t="shared" ref="AC142" si="239">AB142*AA142</f>
        <v>0</v>
      </c>
      <c r="AD142" s="60">
        <f t="shared" ref="AD142:AD143" si="240">AB142+Y142</f>
        <v>0</v>
      </c>
      <c r="AE142" s="61">
        <f>AC142+Z142</f>
        <v>0</v>
      </c>
      <c r="AF142" s="82"/>
    </row>
    <row r="143" spans="1:32" s="1" customFormat="1">
      <c r="A143" s="749">
        <v>9.02</v>
      </c>
      <c r="B143" s="2" t="s">
        <v>60</v>
      </c>
      <c r="C143" s="82"/>
      <c r="D143" s="61"/>
      <c r="E143" s="82"/>
      <c r="F143" s="61"/>
      <c r="G143" s="101"/>
      <c r="H143" s="82"/>
      <c r="I143" s="61">
        <f t="shared" si="236"/>
        <v>0</v>
      </c>
      <c r="J143" s="60">
        <f t="shared" si="235"/>
        <v>0</v>
      </c>
      <c r="K143" s="61">
        <f>I143+F143+D143</f>
        <v>0</v>
      </c>
      <c r="L143" s="60"/>
      <c r="M143" s="61"/>
      <c r="N143" s="61"/>
      <c r="O143" s="61"/>
      <c r="P143" s="60">
        <f>J143-L143</f>
        <v>0</v>
      </c>
      <c r="Q143" s="61">
        <f>K143-M143</f>
        <v>0</v>
      </c>
      <c r="R143" s="60"/>
      <c r="S143" s="61"/>
      <c r="T143" s="125">
        <v>0.5</v>
      </c>
      <c r="U143" s="60"/>
      <c r="V143" s="61">
        <f>U143*T143</f>
        <v>0</v>
      </c>
      <c r="W143" s="60">
        <f t="shared" si="238"/>
        <v>0</v>
      </c>
      <c r="X143" s="61">
        <f>V143+S143</f>
        <v>0</v>
      </c>
      <c r="Y143" s="60"/>
      <c r="Z143" s="61"/>
      <c r="AA143" s="125">
        <v>0.5</v>
      </c>
      <c r="AB143" s="60"/>
      <c r="AC143" s="61">
        <f>AB143*AA143</f>
        <v>0</v>
      </c>
      <c r="AD143" s="60">
        <f t="shared" si="240"/>
        <v>0</v>
      </c>
      <c r="AE143" s="61">
        <f>AC143+Z143</f>
        <v>0</v>
      </c>
      <c r="AF143" s="82"/>
    </row>
    <row r="144" spans="1:32" s="144" customFormat="1">
      <c r="A144" s="217"/>
      <c r="B144" s="209" t="s">
        <v>35</v>
      </c>
      <c r="C144" s="236">
        <f t="shared" ref="C144" si="241">SUM(C142:C143)</f>
        <v>0</v>
      </c>
      <c r="D144" s="211">
        <f>SUM(D142:D143)</f>
        <v>0</v>
      </c>
      <c r="E144" s="236">
        <f t="shared" ref="E144" si="242">SUM(E142:E143)</f>
        <v>0</v>
      </c>
      <c r="F144" s="211">
        <f>SUM(F142:F143)</f>
        <v>0</v>
      </c>
      <c r="G144" s="212"/>
      <c r="H144" s="236">
        <f t="shared" ref="H144:S144" si="243">SUM(H142:H143)</f>
        <v>0</v>
      </c>
      <c r="I144" s="211">
        <f>SUM(I142:I143)</f>
        <v>0</v>
      </c>
      <c r="J144" s="236">
        <f t="shared" si="243"/>
        <v>0</v>
      </c>
      <c r="K144" s="211">
        <f>SUM(K142:K143)</f>
        <v>0</v>
      </c>
      <c r="L144" s="236">
        <f t="shared" si="243"/>
        <v>0</v>
      </c>
      <c r="M144" s="211">
        <f t="shared" si="243"/>
        <v>0</v>
      </c>
      <c r="N144" s="213" t="e">
        <f t="shared" ref="N144" si="244">L144/J144%</f>
        <v>#DIV/0!</v>
      </c>
      <c r="O144" s="213" t="e">
        <f>M144/K144%</f>
        <v>#DIV/0!</v>
      </c>
      <c r="P144" s="236">
        <f t="shared" si="243"/>
        <v>0</v>
      </c>
      <c r="Q144" s="211">
        <f t="shared" si="243"/>
        <v>0</v>
      </c>
      <c r="R144" s="236">
        <f t="shared" si="243"/>
        <v>0</v>
      </c>
      <c r="S144" s="211">
        <f t="shared" si="243"/>
        <v>0</v>
      </c>
      <c r="T144" s="214"/>
      <c r="U144" s="236">
        <f t="shared" ref="U144:W144" si="245">SUM(U142:U143)</f>
        <v>0</v>
      </c>
      <c r="V144" s="211">
        <f>SUM(V142:V143)</f>
        <v>0</v>
      </c>
      <c r="W144" s="236">
        <f t="shared" si="245"/>
        <v>0</v>
      </c>
      <c r="X144" s="211">
        <f>SUM(X142:X143)</f>
        <v>0</v>
      </c>
      <c r="Y144" s="236">
        <f t="shared" ref="Y144:Z144" si="246">SUM(Y142:Y143)</f>
        <v>0</v>
      </c>
      <c r="Z144" s="211">
        <f t="shared" si="246"/>
        <v>0</v>
      </c>
      <c r="AA144" s="214"/>
      <c r="AB144" s="236">
        <f t="shared" ref="AB144" si="247">SUM(AB142:AB143)</f>
        <v>0</v>
      </c>
      <c r="AC144" s="211">
        <f>SUM(AC142:AC143)</f>
        <v>0</v>
      </c>
      <c r="AD144" s="236">
        <f t="shared" ref="AD144" si="248">SUM(AD142:AD143)</f>
        <v>0</v>
      </c>
      <c r="AE144" s="211">
        <f>SUM(AE142:AE143)</f>
        <v>0</v>
      </c>
      <c r="AF144" s="215"/>
    </row>
    <row r="145" spans="1:32" s="4" customFormat="1">
      <c r="A145" s="90" t="s">
        <v>61</v>
      </c>
      <c r="B145" s="9" t="s">
        <v>62</v>
      </c>
      <c r="C145" s="12"/>
      <c r="D145" s="63"/>
      <c r="E145" s="12"/>
      <c r="F145" s="63"/>
      <c r="G145" s="102"/>
      <c r="H145" s="12"/>
      <c r="I145" s="63"/>
      <c r="J145" s="62"/>
      <c r="K145" s="63"/>
      <c r="L145" s="62"/>
      <c r="M145" s="63"/>
      <c r="N145" s="63"/>
      <c r="O145" s="63"/>
      <c r="P145" s="62"/>
      <c r="Q145" s="63"/>
      <c r="R145" s="62"/>
      <c r="S145" s="63"/>
      <c r="T145" s="126"/>
      <c r="U145" s="62"/>
      <c r="V145" s="63"/>
      <c r="W145" s="62"/>
      <c r="X145" s="63"/>
      <c r="Y145" s="62"/>
      <c r="Z145" s="63"/>
      <c r="AA145" s="126"/>
      <c r="AB145" s="62"/>
      <c r="AC145" s="63"/>
      <c r="AD145" s="62"/>
      <c r="AE145" s="63"/>
      <c r="AF145" s="12"/>
    </row>
    <row r="146" spans="1:32" s="4" customFormat="1">
      <c r="A146" s="90">
        <v>10</v>
      </c>
      <c r="B146" s="9" t="s">
        <v>63</v>
      </c>
      <c r="C146" s="12"/>
      <c r="D146" s="63"/>
      <c r="E146" s="12"/>
      <c r="F146" s="63"/>
      <c r="G146" s="102"/>
      <c r="H146" s="12"/>
      <c r="I146" s="63"/>
      <c r="J146" s="62">
        <f t="shared" ref="J146" si="249">H146+E146+C146</f>
        <v>0</v>
      </c>
      <c r="K146" s="63">
        <f>I146+F146+D146</f>
        <v>0</v>
      </c>
      <c r="L146" s="62"/>
      <c r="M146" s="63"/>
      <c r="N146" s="63"/>
      <c r="O146" s="63"/>
      <c r="P146" s="62"/>
      <c r="Q146" s="63"/>
      <c r="R146" s="62"/>
      <c r="S146" s="63"/>
      <c r="T146" s="126"/>
      <c r="U146" s="62"/>
      <c r="V146" s="63"/>
      <c r="W146" s="62"/>
      <c r="X146" s="63"/>
      <c r="Y146" s="62"/>
      <c r="Z146" s="63"/>
      <c r="AA146" s="126"/>
      <c r="AB146" s="62"/>
      <c r="AC146" s="63"/>
      <c r="AD146" s="62"/>
      <c r="AE146" s="63"/>
      <c r="AF146" s="12"/>
    </row>
    <row r="147" spans="1:32" s="4" customFormat="1">
      <c r="A147" s="90"/>
      <c r="B147" s="9" t="s">
        <v>288</v>
      </c>
      <c r="C147" s="12"/>
      <c r="D147" s="63"/>
      <c r="E147" s="12"/>
      <c r="F147" s="63"/>
      <c r="G147" s="102"/>
      <c r="H147" s="12"/>
      <c r="I147" s="63"/>
      <c r="J147" s="62"/>
      <c r="K147" s="63"/>
      <c r="L147" s="62"/>
      <c r="M147" s="63"/>
      <c r="N147" s="63"/>
      <c r="O147" s="63"/>
      <c r="P147" s="62"/>
      <c r="Q147" s="63"/>
      <c r="R147" s="62"/>
      <c r="S147" s="63"/>
      <c r="T147" s="126"/>
      <c r="U147" s="62"/>
      <c r="V147" s="63"/>
      <c r="W147" s="62"/>
      <c r="X147" s="63"/>
      <c r="Y147" s="62"/>
      <c r="Z147" s="63"/>
      <c r="AA147" s="126"/>
      <c r="AB147" s="62"/>
      <c r="AC147" s="63"/>
      <c r="AD147" s="62"/>
      <c r="AE147" s="63"/>
      <c r="AF147" s="12"/>
    </row>
    <row r="148" spans="1:32" s="1" customFormat="1">
      <c r="A148" s="34">
        <v>10.01</v>
      </c>
      <c r="B148" s="7" t="s">
        <v>64</v>
      </c>
      <c r="C148" s="82"/>
      <c r="D148" s="61"/>
      <c r="E148" s="82"/>
      <c r="F148" s="61"/>
      <c r="G148" s="101">
        <v>0.52</v>
      </c>
      <c r="H148" s="82"/>
      <c r="I148" s="61">
        <f>H148*G148*12</f>
        <v>0</v>
      </c>
      <c r="J148" s="60">
        <f t="shared" ref="J148:K164" si="250">H148+E148+C148</f>
        <v>0</v>
      </c>
      <c r="K148" s="61">
        <f t="shared" si="250"/>
        <v>0</v>
      </c>
      <c r="L148" s="60"/>
      <c r="M148" s="61"/>
      <c r="N148" s="61"/>
      <c r="O148" s="61"/>
      <c r="P148" s="60">
        <f t="shared" ref="P148:Q164" si="251">J148-L148</f>
        <v>0</v>
      </c>
      <c r="Q148" s="61">
        <f t="shared" si="251"/>
        <v>0</v>
      </c>
      <c r="R148" s="60"/>
      <c r="S148" s="61"/>
      <c r="T148" s="125">
        <v>0.65</v>
      </c>
      <c r="U148" s="60"/>
      <c r="V148" s="61">
        <f t="shared" ref="V148:V164" si="252">U148*T148*12</f>
        <v>0</v>
      </c>
      <c r="W148" s="60">
        <f t="shared" ref="W148:W164" si="253">U148+R148</f>
        <v>0</v>
      </c>
      <c r="X148" s="61">
        <f t="shared" ref="X148:X164" si="254">V148+S148</f>
        <v>0</v>
      </c>
      <c r="Y148" s="60"/>
      <c r="Z148" s="61"/>
      <c r="AA148" s="125">
        <v>0.65</v>
      </c>
      <c r="AB148" s="60"/>
      <c r="AC148" s="61">
        <f t="shared" ref="AC148:AC164" si="255">AB148*AA148*12</f>
        <v>0</v>
      </c>
      <c r="AD148" s="60">
        <f t="shared" ref="AD148:AD164" si="256">AB148+Y148</f>
        <v>0</v>
      </c>
      <c r="AE148" s="61">
        <f t="shared" ref="AE148:AE164" si="257">AC148+Z148</f>
        <v>0</v>
      </c>
      <c r="AF148" s="82"/>
    </row>
    <row r="149" spans="1:32" s="1" customFormat="1">
      <c r="A149" s="34">
        <v>10.02</v>
      </c>
      <c r="B149" s="7" t="s">
        <v>289</v>
      </c>
      <c r="C149" s="82"/>
      <c r="D149" s="61"/>
      <c r="E149" s="82"/>
      <c r="F149" s="61"/>
      <c r="G149" s="101">
        <v>0.13</v>
      </c>
      <c r="H149" s="82"/>
      <c r="I149" s="61">
        <f>H149*G149*12</f>
        <v>0</v>
      </c>
      <c r="J149" s="60">
        <f t="shared" si="250"/>
        <v>0</v>
      </c>
      <c r="K149" s="61">
        <f t="shared" si="250"/>
        <v>0</v>
      </c>
      <c r="L149" s="60"/>
      <c r="M149" s="61"/>
      <c r="N149" s="61"/>
      <c r="O149" s="61"/>
      <c r="P149" s="60">
        <f t="shared" si="251"/>
        <v>0</v>
      </c>
      <c r="Q149" s="61">
        <f t="shared" si="251"/>
        <v>0</v>
      </c>
      <c r="R149" s="60"/>
      <c r="S149" s="61"/>
      <c r="T149" s="125">
        <v>0.13</v>
      </c>
      <c r="U149" s="60"/>
      <c r="V149" s="61">
        <f t="shared" si="252"/>
        <v>0</v>
      </c>
      <c r="W149" s="60">
        <f t="shared" si="253"/>
        <v>0</v>
      </c>
      <c r="X149" s="61">
        <f t="shared" si="254"/>
        <v>0</v>
      </c>
      <c r="Y149" s="60"/>
      <c r="Z149" s="61"/>
      <c r="AA149" s="125">
        <v>0.13</v>
      </c>
      <c r="AB149" s="60"/>
      <c r="AC149" s="61">
        <f t="shared" si="255"/>
        <v>0</v>
      </c>
      <c r="AD149" s="60">
        <f t="shared" si="256"/>
        <v>0</v>
      </c>
      <c r="AE149" s="61">
        <f t="shared" si="257"/>
        <v>0</v>
      </c>
      <c r="AF149" s="82"/>
    </row>
    <row r="150" spans="1:32" s="1" customFormat="1" ht="48.75" customHeight="1">
      <c r="A150" s="34">
        <v>10.029999999999999</v>
      </c>
      <c r="B150" s="7" t="s">
        <v>68</v>
      </c>
      <c r="C150" s="82"/>
      <c r="D150" s="61"/>
      <c r="E150" s="82"/>
      <c r="F150" s="61"/>
      <c r="G150" s="101"/>
      <c r="H150" s="82"/>
      <c r="I150" s="61">
        <f t="shared" ref="I150:I164" si="258">H150*G150*12</f>
        <v>0</v>
      </c>
      <c r="J150" s="60">
        <f t="shared" si="250"/>
        <v>0</v>
      </c>
      <c r="K150" s="61">
        <f t="shared" si="250"/>
        <v>0</v>
      </c>
      <c r="L150" s="60"/>
      <c r="M150" s="61"/>
      <c r="N150" s="61"/>
      <c r="O150" s="61"/>
      <c r="P150" s="60">
        <f t="shared" si="251"/>
        <v>0</v>
      </c>
      <c r="Q150" s="61">
        <f t="shared" si="251"/>
        <v>0</v>
      </c>
      <c r="R150" s="60"/>
      <c r="S150" s="61"/>
      <c r="T150" s="125"/>
      <c r="U150" s="60"/>
      <c r="V150" s="61">
        <f t="shared" si="252"/>
        <v>0</v>
      </c>
      <c r="W150" s="60">
        <f t="shared" si="253"/>
        <v>0</v>
      </c>
      <c r="X150" s="61">
        <f t="shared" si="254"/>
        <v>0</v>
      </c>
      <c r="Y150" s="60"/>
      <c r="Z150" s="61"/>
      <c r="AA150" s="125"/>
      <c r="AB150" s="60"/>
      <c r="AC150" s="61">
        <f t="shared" si="255"/>
        <v>0</v>
      </c>
      <c r="AD150" s="60">
        <f t="shared" si="256"/>
        <v>0</v>
      </c>
      <c r="AE150" s="61">
        <f t="shared" si="257"/>
        <v>0</v>
      </c>
      <c r="AF150" s="82"/>
    </row>
    <row r="151" spans="1:32" s="4" customFormat="1">
      <c r="A151" s="83"/>
      <c r="B151" s="6" t="s">
        <v>73</v>
      </c>
      <c r="C151" s="12"/>
      <c r="D151" s="63"/>
      <c r="E151" s="12"/>
      <c r="F151" s="63"/>
      <c r="G151" s="102"/>
      <c r="H151" s="12"/>
      <c r="I151" s="63">
        <f t="shared" si="258"/>
        <v>0</v>
      </c>
      <c r="J151" s="62">
        <f t="shared" si="250"/>
        <v>0</v>
      </c>
      <c r="K151" s="63">
        <f t="shared" si="250"/>
        <v>0</v>
      </c>
      <c r="L151" s="62"/>
      <c r="M151" s="63"/>
      <c r="N151" s="61"/>
      <c r="O151" s="61"/>
      <c r="P151" s="60">
        <f t="shared" si="251"/>
        <v>0</v>
      </c>
      <c r="Q151" s="61">
        <f t="shared" si="251"/>
        <v>0</v>
      </c>
      <c r="R151" s="62"/>
      <c r="S151" s="63"/>
      <c r="T151" s="126"/>
      <c r="U151" s="62"/>
      <c r="V151" s="61">
        <f t="shared" si="252"/>
        <v>0</v>
      </c>
      <c r="W151" s="60">
        <f t="shared" si="253"/>
        <v>0</v>
      </c>
      <c r="X151" s="61">
        <f t="shared" si="254"/>
        <v>0</v>
      </c>
      <c r="Y151" s="62"/>
      <c r="Z151" s="63"/>
      <c r="AA151" s="126"/>
      <c r="AB151" s="62"/>
      <c r="AC151" s="61">
        <f t="shared" si="255"/>
        <v>0</v>
      </c>
      <c r="AD151" s="60">
        <f t="shared" si="256"/>
        <v>0</v>
      </c>
      <c r="AE151" s="61">
        <f t="shared" si="257"/>
        <v>0</v>
      </c>
      <c r="AF151" s="12"/>
    </row>
    <row r="152" spans="1:32" s="1" customFormat="1" ht="31.5">
      <c r="A152" s="34">
        <v>10.039999999999999</v>
      </c>
      <c r="B152" s="7" t="s">
        <v>290</v>
      </c>
      <c r="C152" s="82"/>
      <c r="D152" s="61"/>
      <c r="E152" s="82"/>
      <c r="F152" s="61"/>
      <c r="G152" s="101"/>
      <c r="H152" s="82"/>
      <c r="I152" s="61">
        <f t="shared" si="258"/>
        <v>0</v>
      </c>
      <c r="J152" s="60">
        <f t="shared" si="250"/>
        <v>0</v>
      </c>
      <c r="K152" s="61">
        <f t="shared" si="250"/>
        <v>0</v>
      </c>
      <c r="L152" s="60"/>
      <c r="M152" s="61"/>
      <c r="N152" s="61"/>
      <c r="O152" s="61"/>
      <c r="P152" s="60">
        <f t="shared" si="251"/>
        <v>0</v>
      </c>
      <c r="Q152" s="61">
        <f t="shared" si="251"/>
        <v>0</v>
      </c>
      <c r="R152" s="60"/>
      <c r="S152" s="61"/>
      <c r="T152" s="125"/>
      <c r="U152" s="60"/>
      <c r="V152" s="61">
        <f t="shared" si="252"/>
        <v>0</v>
      </c>
      <c r="W152" s="60">
        <f t="shared" si="253"/>
        <v>0</v>
      </c>
      <c r="X152" s="61">
        <f t="shared" si="254"/>
        <v>0</v>
      </c>
      <c r="Y152" s="60"/>
      <c r="Z152" s="61"/>
      <c r="AA152" s="125"/>
      <c r="AB152" s="60"/>
      <c r="AC152" s="61">
        <f t="shared" si="255"/>
        <v>0</v>
      </c>
      <c r="AD152" s="60">
        <f t="shared" si="256"/>
        <v>0</v>
      </c>
      <c r="AE152" s="61">
        <f t="shared" si="257"/>
        <v>0</v>
      </c>
      <c r="AF152" s="82"/>
    </row>
    <row r="153" spans="1:32" s="1" customFormat="1">
      <c r="A153" s="34"/>
      <c r="B153" s="8" t="s">
        <v>65</v>
      </c>
      <c r="C153" s="82"/>
      <c r="D153" s="61"/>
      <c r="E153" s="82"/>
      <c r="F153" s="61"/>
      <c r="G153" s="101">
        <v>0.6</v>
      </c>
      <c r="H153" s="82"/>
      <c r="I153" s="61">
        <f t="shared" si="258"/>
        <v>0</v>
      </c>
      <c r="J153" s="60">
        <f t="shared" si="250"/>
        <v>0</v>
      </c>
      <c r="K153" s="61">
        <f t="shared" si="250"/>
        <v>0</v>
      </c>
      <c r="L153" s="60"/>
      <c r="M153" s="61"/>
      <c r="N153" s="61"/>
      <c r="O153" s="61"/>
      <c r="P153" s="60">
        <f t="shared" si="251"/>
        <v>0</v>
      </c>
      <c r="Q153" s="61">
        <f t="shared" si="251"/>
        <v>0</v>
      </c>
      <c r="R153" s="60"/>
      <c r="S153" s="61"/>
      <c r="T153" s="125">
        <v>0.75</v>
      </c>
      <c r="U153" s="60"/>
      <c r="V153" s="61">
        <f t="shared" si="252"/>
        <v>0</v>
      </c>
      <c r="W153" s="60">
        <f t="shared" si="253"/>
        <v>0</v>
      </c>
      <c r="X153" s="61">
        <f t="shared" si="254"/>
        <v>0</v>
      </c>
      <c r="Y153" s="60"/>
      <c r="Z153" s="61"/>
      <c r="AA153" s="125">
        <v>0.75</v>
      </c>
      <c r="AB153" s="60"/>
      <c r="AC153" s="61">
        <f t="shared" si="255"/>
        <v>0</v>
      </c>
      <c r="AD153" s="60">
        <f t="shared" si="256"/>
        <v>0</v>
      </c>
      <c r="AE153" s="61">
        <f t="shared" si="257"/>
        <v>0</v>
      </c>
      <c r="AF153" s="82"/>
    </row>
    <row r="154" spans="1:32" s="1" customFormat="1">
      <c r="A154" s="34"/>
      <c r="B154" s="8" t="s">
        <v>66</v>
      </c>
      <c r="C154" s="82"/>
      <c r="D154" s="61"/>
      <c r="E154" s="82"/>
      <c r="F154" s="61"/>
      <c r="G154" s="101">
        <v>0.6</v>
      </c>
      <c r="H154" s="82"/>
      <c r="I154" s="61">
        <f t="shared" si="258"/>
        <v>0</v>
      </c>
      <c r="J154" s="60">
        <f t="shared" si="250"/>
        <v>0</v>
      </c>
      <c r="K154" s="61">
        <f t="shared" si="250"/>
        <v>0</v>
      </c>
      <c r="L154" s="60"/>
      <c r="M154" s="61"/>
      <c r="N154" s="61"/>
      <c r="O154" s="61"/>
      <c r="P154" s="60">
        <f t="shared" si="251"/>
        <v>0</v>
      </c>
      <c r="Q154" s="61">
        <f t="shared" si="251"/>
        <v>0</v>
      </c>
      <c r="R154" s="60"/>
      <c r="S154" s="61"/>
      <c r="T154" s="125">
        <v>0.75</v>
      </c>
      <c r="U154" s="60"/>
      <c r="V154" s="61">
        <f t="shared" si="252"/>
        <v>0</v>
      </c>
      <c r="W154" s="60">
        <f t="shared" si="253"/>
        <v>0</v>
      </c>
      <c r="X154" s="61">
        <f t="shared" si="254"/>
        <v>0</v>
      </c>
      <c r="Y154" s="60"/>
      <c r="Z154" s="61"/>
      <c r="AA154" s="125">
        <v>0.75</v>
      </c>
      <c r="AB154" s="60"/>
      <c r="AC154" s="61">
        <f t="shared" si="255"/>
        <v>0</v>
      </c>
      <c r="AD154" s="60">
        <f t="shared" si="256"/>
        <v>0</v>
      </c>
      <c r="AE154" s="61">
        <f t="shared" si="257"/>
        <v>0</v>
      </c>
      <c r="AF154" s="82"/>
    </row>
    <row r="155" spans="1:32" s="1" customFormat="1">
      <c r="A155" s="34"/>
      <c r="B155" s="8" t="s">
        <v>67</v>
      </c>
      <c r="C155" s="82"/>
      <c r="D155" s="61"/>
      <c r="E155" s="82"/>
      <c r="F155" s="61"/>
      <c r="G155" s="101">
        <v>0.6</v>
      </c>
      <c r="H155" s="82"/>
      <c r="I155" s="61">
        <f t="shared" si="258"/>
        <v>0</v>
      </c>
      <c r="J155" s="60">
        <f t="shared" si="250"/>
        <v>0</v>
      </c>
      <c r="K155" s="61">
        <f t="shared" si="250"/>
        <v>0</v>
      </c>
      <c r="L155" s="60"/>
      <c r="M155" s="61"/>
      <c r="N155" s="61"/>
      <c r="O155" s="61"/>
      <c r="P155" s="60">
        <f t="shared" si="251"/>
        <v>0</v>
      </c>
      <c r="Q155" s="61">
        <f t="shared" si="251"/>
        <v>0</v>
      </c>
      <c r="R155" s="60"/>
      <c r="S155" s="61"/>
      <c r="T155" s="125">
        <v>0.75</v>
      </c>
      <c r="U155" s="60"/>
      <c r="V155" s="61">
        <f t="shared" si="252"/>
        <v>0</v>
      </c>
      <c r="W155" s="60">
        <f t="shared" si="253"/>
        <v>0</v>
      </c>
      <c r="X155" s="61">
        <f t="shared" si="254"/>
        <v>0</v>
      </c>
      <c r="Y155" s="60"/>
      <c r="Z155" s="61"/>
      <c r="AA155" s="125">
        <v>0.75</v>
      </c>
      <c r="AB155" s="60"/>
      <c r="AC155" s="61">
        <f t="shared" si="255"/>
        <v>0</v>
      </c>
      <c r="AD155" s="60">
        <f t="shared" si="256"/>
        <v>0</v>
      </c>
      <c r="AE155" s="61">
        <f t="shared" si="257"/>
        <v>0</v>
      </c>
      <c r="AF155" s="82"/>
    </row>
    <row r="156" spans="1:32" s="1" customFormat="1" ht="31.5">
      <c r="A156" s="34">
        <v>10.050000000000001</v>
      </c>
      <c r="B156" s="7" t="s">
        <v>291</v>
      </c>
      <c r="C156" s="82"/>
      <c r="D156" s="61"/>
      <c r="E156" s="82"/>
      <c r="F156" s="61"/>
      <c r="G156" s="101"/>
      <c r="H156" s="82"/>
      <c r="I156" s="61">
        <f t="shared" si="258"/>
        <v>0</v>
      </c>
      <c r="J156" s="60">
        <f t="shared" si="250"/>
        <v>0</v>
      </c>
      <c r="K156" s="61">
        <f t="shared" si="250"/>
        <v>0</v>
      </c>
      <c r="L156" s="60"/>
      <c r="M156" s="61"/>
      <c r="N156" s="61"/>
      <c r="O156" s="61"/>
      <c r="P156" s="60">
        <f t="shared" si="251"/>
        <v>0</v>
      </c>
      <c r="Q156" s="61">
        <f t="shared" si="251"/>
        <v>0</v>
      </c>
      <c r="R156" s="60"/>
      <c r="S156" s="61"/>
      <c r="T156" s="125"/>
      <c r="U156" s="60"/>
      <c r="V156" s="61">
        <f t="shared" si="252"/>
        <v>0</v>
      </c>
      <c r="W156" s="60">
        <f t="shared" si="253"/>
        <v>0</v>
      </c>
      <c r="X156" s="61">
        <f t="shared" si="254"/>
        <v>0</v>
      </c>
      <c r="Y156" s="60"/>
      <c r="Z156" s="61"/>
      <c r="AA156" s="125"/>
      <c r="AB156" s="60"/>
      <c r="AC156" s="61">
        <f t="shared" si="255"/>
        <v>0</v>
      </c>
      <c r="AD156" s="60">
        <f t="shared" si="256"/>
        <v>0</v>
      </c>
      <c r="AE156" s="61">
        <f t="shared" si="257"/>
        <v>0</v>
      </c>
      <c r="AF156" s="82"/>
    </row>
    <row r="157" spans="1:32" s="1" customFormat="1">
      <c r="A157" s="34"/>
      <c r="B157" s="8" t="s">
        <v>65</v>
      </c>
      <c r="C157" s="82"/>
      <c r="D157" s="61"/>
      <c r="E157" s="82"/>
      <c r="F157" s="61"/>
      <c r="G157" s="101"/>
      <c r="H157" s="82"/>
      <c r="I157" s="61">
        <f t="shared" si="258"/>
        <v>0</v>
      </c>
      <c r="J157" s="60">
        <f t="shared" si="250"/>
        <v>0</v>
      </c>
      <c r="K157" s="61">
        <f t="shared" si="250"/>
        <v>0</v>
      </c>
      <c r="L157" s="60"/>
      <c r="M157" s="61"/>
      <c r="N157" s="61"/>
      <c r="O157" s="61"/>
      <c r="P157" s="60">
        <f t="shared" si="251"/>
        <v>0</v>
      </c>
      <c r="Q157" s="61">
        <f t="shared" si="251"/>
        <v>0</v>
      </c>
      <c r="R157" s="60"/>
      <c r="S157" s="61"/>
      <c r="T157" s="125"/>
      <c r="U157" s="60"/>
      <c r="V157" s="61">
        <f t="shared" si="252"/>
        <v>0</v>
      </c>
      <c r="W157" s="60">
        <f t="shared" si="253"/>
        <v>0</v>
      </c>
      <c r="X157" s="61">
        <f t="shared" si="254"/>
        <v>0</v>
      </c>
      <c r="Y157" s="60"/>
      <c r="Z157" s="61"/>
      <c r="AA157" s="125"/>
      <c r="AB157" s="60"/>
      <c r="AC157" s="61">
        <f t="shared" si="255"/>
        <v>0</v>
      </c>
      <c r="AD157" s="60">
        <f t="shared" si="256"/>
        <v>0</v>
      </c>
      <c r="AE157" s="61">
        <f t="shared" si="257"/>
        <v>0</v>
      </c>
      <c r="AF157" s="82"/>
    </row>
    <row r="158" spans="1:32" s="1" customFormat="1">
      <c r="A158" s="34"/>
      <c r="B158" s="8" t="s">
        <v>66</v>
      </c>
      <c r="C158" s="82"/>
      <c r="D158" s="61"/>
      <c r="E158" s="82"/>
      <c r="F158" s="61"/>
      <c r="G158" s="101"/>
      <c r="H158" s="82"/>
      <c r="I158" s="61">
        <f t="shared" si="258"/>
        <v>0</v>
      </c>
      <c r="J158" s="60">
        <f t="shared" si="250"/>
        <v>0</v>
      </c>
      <c r="K158" s="61">
        <f t="shared" si="250"/>
        <v>0</v>
      </c>
      <c r="L158" s="60"/>
      <c r="M158" s="61"/>
      <c r="N158" s="61"/>
      <c r="O158" s="61"/>
      <c r="P158" s="60">
        <f t="shared" si="251"/>
        <v>0</v>
      </c>
      <c r="Q158" s="61">
        <f t="shared" si="251"/>
        <v>0</v>
      </c>
      <c r="R158" s="60"/>
      <c r="S158" s="61"/>
      <c r="T158" s="125"/>
      <c r="U158" s="60"/>
      <c r="V158" s="61">
        <f t="shared" si="252"/>
        <v>0</v>
      </c>
      <c r="W158" s="60">
        <f t="shared" si="253"/>
        <v>0</v>
      </c>
      <c r="X158" s="61">
        <f t="shared" si="254"/>
        <v>0</v>
      </c>
      <c r="Y158" s="60"/>
      <c r="Z158" s="61"/>
      <c r="AA158" s="125"/>
      <c r="AB158" s="60"/>
      <c r="AC158" s="61">
        <f t="shared" si="255"/>
        <v>0</v>
      </c>
      <c r="AD158" s="60">
        <f t="shared" si="256"/>
        <v>0</v>
      </c>
      <c r="AE158" s="61">
        <f t="shared" si="257"/>
        <v>0</v>
      </c>
      <c r="AF158" s="82"/>
    </row>
    <row r="159" spans="1:32" s="1" customFormat="1">
      <c r="A159" s="34"/>
      <c r="B159" s="8" t="s">
        <v>67</v>
      </c>
      <c r="C159" s="82"/>
      <c r="D159" s="61"/>
      <c r="E159" s="82"/>
      <c r="F159" s="61"/>
      <c r="G159" s="101"/>
      <c r="H159" s="82"/>
      <c r="I159" s="61">
        <f t="shared" si="258"/>
        <v>0</v>
      </c>
      <c r="J159" s="60">
        <f t="shared" si="250"/>
        <v>0</v>
      </c>
      <c r="K159" s="61">
        <f t="shared" si="250"/>
        <v>0</v>
      </c>
      <c r="L159" s="60"/>
      <c r="M159" s="61"/>
      <c r="N159" s="61"/>
      <c r="O159" s="61"/>
      <c r="P159" s="60">
        <f t="shared" si="251"/>
        <v>0</v>
      </c>
      <c r="Q159" s="61">
        <f t="shared" si="251"/>
        <v>0</v>
      </c>
      <c r="R159" s="60"/>
      <c r="S159" s="61"/>
      <c r="T159" s="125"/>
      <c r="U159" s="60"/>
      <c r="V159" s="61">
        <f t="shared" si="252"/>
        <v>0</v>
      </c>
      <c r="W159" s="60">
        <f t="shared" si="253"/>
        <v>0</v>
      </c>
      <c r="X159" s="61">
        <f t="shared" si="254"/>
        <v>0</v>
      </c>
      <c r="Y159" s="60"/>
      <c r="Z159" s="61"/>
      <c r="AA159" s="125"/>
      <c r="AB159" s="60"/>
      <c r="AC159" s="61">
        <f t="shared" si="255"/>
        <v>0</v>
      </c>
      <c r="AD159" s="60">
        <f t="shared" si="256"/>
        <v>0</v>
      </c>
      <c r="AE159" s="61">
        <f t="shared" si="257"/>
        <v>0</v>
      </c>
      <c r="AF159" s="82"/>
    </row>
    <row r="160" spans="1:32" s="1" customFormat="1" ht="31.5">
      <c r="A160" s="34">
        <v>10.06</v>
      </c>
      <c r="B160" s="8" t="s">
        <v>292</v>
      </c>
      <c r="C160" s="82"/>
      <c r="D160" s="61"/>
      <c r="E160" s="82"/>
      <c r="F160" s="61"/>
      <c r="G160" s="101"/>
      <c r="H160" s="82"/>
      <c r="I160" s="61">
        <f t="shared" si="258"/>
        <v>0</v>
      </c>
      <c r="J160" s="60">
        <f t="shared" si="250"/>
        <v>0</v>
      </c>
      <c r="K160" s="61">
        <f t="shared" si="250"/>
        <v>0</v>
      </c>
      <c r="L160" s="60"/>
      <c r="M160" s="61"/>
      <c r="N160" s="61"/>
      <c r="O160" s="61"/>
      <c r="P160" s="60">
        <f t="shared" si="251"/>
        <v>0</v>
      </c>
      <c r="Q160" s="61">
        <f t="shared" si="251"/>
        <v>0</v>
      </c>
      <c r="R160" s="60"/>
      <c r="S160" s="61"/>
      <c r="T160" s="125"/>
      <c r="U160" s="60"/>
      <c r="V160" s="61">
        <f t="shared" si="252"/>
        <v>0</v>
      </c>
      <c r="W160" s="60">
        <f t="shared" si="253"/>
        <v>0</v>
      </c>
      <c r="X160" s="61">
        <f t="shared" si="254"/>
        <v>0</v>
      </c>
      <c r="Y160" s="60"/>
      <c r="Z160" s="61"/>
      <c r="AA160" s="125"/>
      <c r="AB160" s="60"/>
      <c r="AC160" s="61">
        <f t="shared" si="255"/>
        <v>0</v>
      </c>
      <c r="AD160" s="60">
        <f t="shared" si="256"/>
        <v>0</v>
      </c>
      <c r="AE160" s="61">
        <f t="shared" si="257"/>
        <v>0</v>
      </c>
      <c r="AF160" s="82"/>
    </row>
    <row r="161" spans="1:32" s="1" customFormat="1" ht="31.5">
      <c r="A161" s="32">
        <v>10.07</v>
      </c>
      <c r="B161" s="7" t="s">
        <v>69</v>
      </c>
      <c r="C161" s="82"/>
      <c r="D161" s="61"/>
      <c r="E161" s="82"/>
      <c r="F161" s="61"/>
      <c r="G161" s="101"/>
      <c r="H161" s="82"/>
      <c r="I161" s="61">
        <f t="shared" si="258"/>
        <v>0</v>
      </c>
      <c r="J161" s="60">
        <f t="shared" si="250"/>
        <v>0</v>
      </c>
      <c r="K161" s="61">
        <f t="shared" si="250"/>
        <v>0</v>
      </c>
      <c r="L161" s="60"/>
      <c r="M161" s="61"/>
      <c r="N161" s="61"/>
      <c r="O161" s="61"/>
      <c r="P161" s="60">
        <f t="shared" si="251"/>
        <v>0</v>
      </c>
      <c r="Q161" s="61">
        <f t="shared" si="251"/>
        <v>0</v>
      </c>
      <c r="R161" s="60"/>
      <c r="S161" s="61"/>
      <c r="T161" s="125"/>
      <c r="U161" s="60"/>
      <c r="V161" s="61">
        <f t="shared" si="252"/>
        <v>0</v>
      </c>
      <c r="W161" s="60">
        <f t="shared" si="253"/>
        <v>0</v>
      </c>
      <c r="X161" s="61">
        <f t="shared" si="254"/>
        <v>0</v>
      </c>
      <c r="Y161" s="60"/>
      <c r="Z161" s="61"/>
      <c r="AA161" s="125"/>
      <c r="AB161" s="60"/>
      <c r="AC161" s="61">
        <f t="shared" si="255"/>
        <v>0</v>
      </c>
      <c r="AD161" s="60">
        <f t="shared" si="256"/>
        <v>0</v>
      </c>
      <c r="AE161" s="61">
        <f t="shared" si="257"/>
        <v>0</v>
      </c>
      <c r="AF161" s="82"/>
    </row>
    <row r="162" spans="1:32" s="1" customFormat="1">
      <c r="A162" s="32"/>
      <c r="B162" s="7" t="s">
        <v>70</v>
      </c>
      <c r="C162" s="82"/>
      <c r="D162" s="61"/>
      <c r="E162" s="82"/>
      <c r="F162" s="61"/>
      <c r="G162" s="101">
        <v>0.08</v>
      </c>
      <c r="H162" s="82"/>
      <c r="I162" s="61">
        <f t="shared" si="258"/>
        <v>0</v>
      </c>
      <c r="J162" s="60">
        <f t="shared" si="250"/>
        <v>0</v>
      </c>
      <c r="K162" s="61">
        <f t="shared" si="250"/>
        <v>0</v>
      </c>
      <c r="L162" s="60"/>
      <c r="M162" s="61"/>
      <c r="N162" s="61"/>
      <c r="O162" s="61"/>
      <c r="P162" s="60">
        <f t="shared" si="251"/>
        <v>0</v>
      </c>
      <c r="Q162" s="61">
        <f t="shared" si="251"/>
        <v>0</v>
      </c>
      <c r="R162" s="60"/>
      <c r="S162" s="61"/>
      <c r="T162" s="125">
        <v>8.0000000000000002E-3</v>
      </c>
      <c r="U162" s="60"/>
      <c r="V162" s="61">
        <f t="shared" si="252"/>
        <v>0</v>
      </c>
      <c r="W162" s="60">
        <f t="shared" si="253"/>
        <v>0</v>
      </c>
      <c r="X162" s="61">
        <f t="shared" si="254"/>
        <v>0</v>
      </c>
      <c r="Y162" s="60"/>
      <c r="Z162" s="61"/>
      <c r="AA162" s="125">
        <v>8.0000000000000002E-3</v>
      </c>
      <c r="AB162" s="60"/>
      <c r="AC162" s="61">
        <f t="shared" si="255"/>
        <v>0</v>
      </c>
      <c r="AD162" s="60">
        <f t="shared" si="256"/>
        <v>0</v>
      </c>
      <c r="AE162" s="61">
        <f t="shared" si="257"/>
        <v>0</v>
      </c>
      <c r="AF162" s="82"/>
    </row>
    <row r="163" spans="1:32" s="1" customFormat="1">
      <c r="A163" s="31"/>
      <c r="B163" s="7" t="s">
        <v>71</v>
      </c>
      <c r="C163" s="82"/>
      <c r="D163" s="61"/>
      <c r="E163" s="82"/>
      <c r="F163" s="61"/>
      <c r="G163" s="101">
        <v>0.08</v>
      </c>
      <c r="H163" s="82"/>
      <c r="I163" s="61">
        <f t="shared" si="258"/>
        <v>0</v>
      </c>
      <c r="J163" s="60">
        <f t="shared" si="250"/>
        <v>0</v>
      </c>
      <c r="K163" s="61">
        <f t="shared" si="250"/>
        <v>0</v>
      </c>
      <c r="L163" s="60"/>
      <c r="M163" s="61"/>
      <c r="N163" s="61"/>
      <c r="O163" s="61"/>
      <c r="P163" s="60">
        <f t="shared" si="251"/>
        <v>0</v>
      </c>
      <c r="Q163" s="61">
        <f t="shared" si="251"/>
        <v>0</v>
      </c>
      <c r="R163" s="60"/>
      <c r="S163" s="61"/>
      <c r="T163" s="125">
        <v>8.0000000000000002E-3</v>
      </c>
      <c r="U163" s="60"/>
      <c r="V163" s="61">
        <f t="shared" si="252"/>
        <v>0</v>
      </c>
      <c r="W163" s="60">
        <f t="shared" si="253"/>
        <v>0</v>
      </c>
      <c r="X163" s="61">
        <f t="shared" si="254"/>
        <v>0</v>
      </c>
      <c r="Y163" s="60"/>
      <c r="Z163" s="61"/>
      <c r="AA163" s="125">
        <v>8.0000000000000002E-3</v>
      </c>
      <c r="AB163" s="60"/>
      <c r="AC163" s="61">
        <f t="shared" si="255"/>
        <v>0</v>
      </c>
      <c r="AD163" s="60">
        <f t="shared" si="256"/>
        <v>0</v>
      </c>
      <c r="AE163" s="61">
        <f t="shared" si="257"/>
        <v>0</v>
      </c>
      <c r="AF163" s="82"/>
    </row>
    <row r="164" spans="1:32" s="1" customFormat="1">
      <c r="A164" s="32"/>
      <c r="B164" s="7" t="s">
        <v>72</v>
      </c>
      <c r="C164" s="82"/>
      <c r="D164" s="61"/>
      <c r="E164" s="82"/>
      <c r="F164" s="61"/>
      <c r="G164" s="101">
        <v>0.08</v>
      </c>
      <c r="H164" s="82"/>
      <c r="I164" s="61">
        <f t="shared" si="258"/>
        <v>0</v>
      </c>
      <c r="J164" s="60">
        <f t="shared" si="250"/>
        <v>0</v>
      </c>
      <c r="K164" s="61">
        <f t="shared" si="250"/>
        <v>0</v>
      </c>
      <c r="L164" s="60"/>
      <c r="M164" s="61"/>
      <c r="N164" s="61"/>
      <c r="O164" s="61"/>
      <c r="P164" s="60">
        <f t="shared" si="251"/>
        <v>0</v>
      </c>
      <c r="Q164" s="61">
        <f t="shared" si="251"/>
        <v>0</v>
      </c>
      <c r="R164" s="60"/>
      <c r="S164" s="61"/>
      <c r="T164" s="125">
        <v>8.0000000000000002E-3</v>
      </c>
      <c r="U164" s="60"/>
      <c r="V164" s="61">
        <f t="shared" si="252"/>
        <v>0</v>
      </c>
      <c r="W164" s="60">
        <f t="shared" si="253"/>
        <v>0</v>
      </c>
      <c r="X164" s="61">
        <f t="shared" si="254"/>
        <v>0</v>
      </c>
      <c r="Y164" s="60"/>
      <c r="Z164" s="61"/>
      <c r="AA164" s="125">
        <v>8.0000000000000002E-3</v>
      </c>
      <c r="AB164" s="60"/>
      <c r="AC164" s="61">
        <f t="shared" si="255"/>
        <v>0</v>
      </c>
      <c r="AD164" s="60">
        <f t="shared" si="256"/>
        <v>0</v>
      </c>
      <c r="AE164" s="61">
        <f t="shared" si="257"/>
        <v>0</v>
      </c>
      <c r="AF164" s="82"/>
    </row>
    <row r="165" spans="1:32" s="144" customFormat="1">
      <c r="A165" s="264"/>
      <c r="B165" s="265" t="s">
        <v>35</v>
      </c>
      <c r="C165" s="236">
        <f t="shared" ref="C165:F165" si="259">SUM(C148:C164)</f>
        <v>0</v>
      </c>
      <c r="D165" s="219">
        <f t="shared" si="259"/>
        <v>0</v>
      </c>
      <c r="E165" s="236">
        <f t="shared" si="259"/>
        <v>0</v>
      </c>
      <c r="F165" s="219">
        <f t="shared" si="259"/>
        <v>0</v>
      </c>
      <c r="G165" s="212"/>
      <c r="H165" s="236">
        <f>SUM(H148:H164)</f>
        <v>0</v>
      </c>
      <c r="I165" s="219">
        <f>SUM(I148:I164)</f>
        <v>0</v>
      </c>
      <c r="J165" s="236">
        <f t="shared" ref="J165:K165" si="260">SUM(J148:J164)</f>
        <v>0</v>
      </c>
      <c r="K165" s="219">
        <f t="shared" si="260"/>
        <v>0</v>
      </c>
      <c r="L165" s="236">
        <f>SUM(L148:L164)</f>
        <v>0</v>
      </c>
      <c r="M165" s="219">
        <f>SUM(M148:M164)</f>
        <v>0</v>
      </c>
      <c r="N165" s="213" t="e">
        <f t="shared" ref="N165:O166" si="261">L165/J165%</f>
        <v>#DIV/0!</v>
      </c>
      <c r="O165" s="213" t="e">
        <f t="shared" si="261"/>
        <v>#DIV/0!</v>
      </c>
      <c r="P165" s="236">
        <f t="shared" ref="P165:S165" si="262">SUM(P148:P164)</f>
        <v>0</v>
      </c>
      <c r="Q165" s="219">
        <f t="shared" si="262"/>
        <v>0</v>
      </c>
      <c r="R165" s="236">
        <f t="shared" si="262"/>
        <v>0</v>
      </c>
      <c r="S165" s="219">
        <f t="shared" si="262"/>
        <v>0</v>
      </c>
      <c r="T165" s="214"/>
      <c r="U165" s="236">
        <f t="shared" ref="U165:W165" si="263">SUM(U148:U164)</f>
        <v>0</v>
      </c>
      <c r="V165" s="219">
        <f>SUM(V148:V164)</f>
        <v>0</v>
      </c>
      <c r="W165" s="236">
        <f t="shared" si="263"/>
        <v>0</v>
      </c>
      <c r="X165" s="219">
        <f>SUM(X148:X164)</f>
        <v>0</v>
      </c>
      <c r="Y165" s="236">
        <f t="shared" ref="Y165:Z165" si="264">SUM(Y148:Y164)</f>
        <v>0</v>
      </c>
      <c r="Z165" s="219">
        <f t="shared" si="264"/>
        <v>0</v>
      </c>
      <c r="AA165" s="214"/>
      <c r="AB165" s="236">
        <f t="shared" ref="AB165" si="265">SUM(AB148:AB164)</f>
        <v>0</v>
      </c>
      <c r="AC165" s="219">
        <f>SUM(AC148:AC164)</f>
        <v>0</v>
      </c>
      <c r="AD165" s="236">
        <f t="shared" ref="AD165" si="266">SUM(AD148:AD164)</f>
        <v>0</v>
      </c>
      <c r="AE165" s="219">
        <f>SUM(AE148:AE164)</f>
        <v>0</v>
      </c>
      <c r="AF165" s="215"/>
    </row>
    <row r="166" spans="1:32" s="144" customFormat="1">
      <c r="A166" s="264"/>
      <c r="B166" s="265" t="s">
        <v>29</v>
      </c>
      <c r="C166" s="236">
        <f t="shared" ref="C166:F166" si="267">C165</f>
        <v>0</v>
      </c>
      <c r="D166" s="219">
        <f t="shared" si="267"/>
        <v>0</v>
      </c>
      <c r="E166" s="236">
        <f t="shared" si="267"/>
        <v>0</v>
      </c>
      <c r="F166" s="219">
        <f t="shared" si="267"/>
        <v>0</v>
      </c>
      <c r="G166" s="212"/>
      <c r="H166" s="236">
        <f>H165</f>
        <v>0</v>
      </c>
      <c r="I166" s="219">
        <f>I165</f>
        <v>0</v>
      </c>
      <c r="J166" s="236">
        <f t="shared" ref="J166:K166" si="268">J165</f>
        <v>0</v>
      </c>
      <c r="K166" s="219">
        <f t="shared" si="268"/>
        <v>0</v>
      </c>
      <c r="L166" s="236">
        <f>L165</f>
        <v>0</v>
      </c>
      <c r="M166" s="219">
        <f>M165</f>
        <v>0</v>
      </c>
      <c r="N166" s="213" t="e">
        <f t="shared" si="261"/>
        <v>#DIV/0!</v>
      </c>
      <c r="O166" s="213" t="e">
        <f t="shared" si="261"/>
        <v>#DIV/0!</v>
      </c>
      <c r="P166" s="236">
        <f t="shared" ref="P166:S166" si="269">P165</f>
        <v>0</v>
      </c>
      <c r="Q166" s="219">
        <f t="shared" si="269"/>
        <v>0</v>
      </c>
      <c r="R166" s="236">
        <f t="shared" si="269"/>
        <v>0</v>
      </c>
      <c r="S166" s="219">
        <f t="shared" si="269"/>
        <v>0</v>
      </c>
      <c r="T166" s="214"/>
      <c r="U166" s="236">
        <f t="shared" ref="U166:W166" si="270">U165</f>
        <v>0</v>
      </c>
      <c r="V166" s="219">
        <f>V165</f>
        <v>0</v>
      </c>
      <c r="W166" s="236">
        <f t="shared" si="270"/>
        <v>0</v>
      </c>
      <c r="X166" s="219">
        <f>X165</f>
        <v>0</v>
      </c>
      <c r="Y166" s="236">
        <f t="shared" ref="Y166:Z166" si="271">Y165</f>
        <v>0</v>
      </c>
      <c r="Z166" s="219">
        <f t="shared" si="271"/>
        <v>0</v>
      </c>
      <c r="AA166" s="214"/>
      <c r="AB166" s="236">
        <f t="shared" ref="AB166" si="272">AB165</f>
        <v>0</v>
      </c>
      <c r="AC166" s="219">
        <f>AC165</f>
        <v>0</v>
      </c>
      <c r="AD166" s="236">
        <f t="shared" ref="AD166" si="273">AD165</f>
        <v>0</v>
      </c>
      <c r="AE166" s="219">
        <f>AE165</f>
        <v>0</v>
      </c>
      <c r="AF166" s="215"/>
    </row>
    <row r="167" spans="1:32" s="4" customFormat="1" ht="31.5">
      <c r="A167" s="347"/>
      <c r="B167" s="9" t="s">
        <v>293</v>
      </c>
      <c r="C167" s="12"/>
      <c r="D167" s="63"/>
      <c r="E167" s="12"/>
      <c r="F167" s="63"/>
      <c r="G167" s="102"/>
      <c r="H167" s="12"/>
      <c r="I167" s="63"/>
      <c r="J167" s="62"/>
      <c r="K167" s="63"/>
      <c r="L167" s="62"/>
      <c r="M167" s="63"/>
      <c r="N167" s="63"/>
      <c r="O167" s="63"/>
      <c r="P167" s="62"/>
      <c r="Q167" s="63"/>
      <c r="R167" s="62"/>
      <c r="S167" s="63"/>
      <c r="T167" s="126"/>
      <c r="U167" s="62"/>
      <c r="V167" s="63"/>
      <c r="W167" s="62"/>
      <c r="X167" s="63"/>
      <c r="Y167" s="62"/>
      <c r="Z167" s="63"/>
      <c r="AA167" s="126"/>
      <c r="AB167" s="62"/>
      <c r="AC167" s="63"/>
      <c r="AD167" s="62"/>
      <c r="AE167" s="63"/>
      <c r="AF167" s="12"/>
    </row>
    <row r="168" spans="1:32" s="4" customFormat="1">
      <c r="A168" s="347"/>
      <c r="B168" s="9" t="s">
        <v>288</v>
      </c>
      <c r="C168" s="12"/>
      <c r="D168" s="63"/>
      <c r="E168" s="12"/>
      <c r="F168" s="63"/>
      <c r="G168" s="102"/>
      <c r="H168" s="12"/>
      <c r="I168" s="63">
        <f t="shared" ref="I168" si="274">H168*G168</f>
        <v>0</v>
      </c>
      <c r="J168" s="62"/>
      <c r="K168" s="63"/>
      <c r="L168" s="62"/>
      <c r="M168" s="63"/>
      <c r="N168" s="63"/>
      <c r="O168" s="63"/>
      <c r="P168" s="62"/>
      <c r="Q168" s="63"/>
      <c r="R168" s="62"/>
      <c r="S168" s="63"/>
      <c r="T168" s="126"/>
      <c r="U168" s="62"/>
      <c r="V168" s="63"/>
      <c r="W168" s="62"/>
      <c r="X168" s="63"/>
      <c r="Y168" s="62"/>
      <c r="Z168" s="63"/>
      <c r="AA168" s="126"/>
      <c r="AB168" s="62"/>
      <c r="AC168" s="63"/>
      <c r="AD168" s="62"/>
      <c r="AE168" s="63"/>
      <c r="AF168" s="12"/>
    </row>
    <row r="169" spans="1:32" s="1" customFormat="1" ht="31.5">
      <c r="A169" s="32">
        <v>10.08</v>
      </c>
      <c r="B169" s="2" t="s">
        <v>294</v>
      </c>
      <c r="C169" s="82"/>
      <c r="D169" s="61"/>
      <c r="E169" s="82"/>
      <c r="F169" s="61"/>
      <c r="G169" s="101">
        <v>0.5</v>
      </c>
      <c r="H169" s="82">
        <v>125</v>
      </c>
      <c r="I169" s="61">
        <f t="shared" ref="I169:I173" si="275">H169*G169*12</f>
        <v>750</v>
      </c>
      <c r="J169" s="60">
        <f t="shared" ref="J169:K185" si="276">H169+E169+C169</f>
        <v>125</v>
      </c>
      <c r="K169" s="61">
        <f t="shared" si="276"/>
        <v>750</v>
      </c>
      <c r="L169" s="60">
        <v>124</v>
      </c>
      <c r="M169" s="61">
        <v>650.52</v>
      </c>
      <c r="N169" s="61">
        <f t="shared" ref="N169:O188" si="277">L169/J169%</f>
        <v>99.2</v>
      </c>
      <c r="O169" s="61">
        <f t="shared" si="277"/>
        <v>86.736000000000004</v>
      </c>
      <c r="P169" s="60">
        <f t="shared" ref="P169:Q171" si="278">J169-L169</f>
        <v>1</v>
      </c>
      <c r="Q169" s="61">
        <f t="shared" si="278"/>
        <v>99.480000000000018</v>
      </c>
      <c r="R169" s="60"/>
      <c r="S169" s="61"/>
      <c r="T169" s="125">
        <v>0.65</v>
      </c>
      <c r="U169" s="60">
        <v>124</v>
      </c>
      <c r="V169" s="61">
        <f t="shared" ref="V169:V185" si="279">U169*T169*12</f>
        <v>967.2</v>
      </c>
      <c r="W169" s="60">
        <f t="shared" ref="W169:W185" si="280">U169+R169</f>
        <v>124</v>
      </c>
      <c r="X169" s="61">
        <f t="shared" ref="X169:X185" si="281">V169+S169</f>
        <v>967.2</v>
      </c>
      <c r="Y169" s="60"/>
      <c r="Z169" s="61"/>
      <c r="AA169" s="125">
        <v>0.65</v>
      </c>
      <c r="AB169" s="60">
        <v>124</v>
      </c>
      <c r="AC169" s="61">
        <f t="shared" ref="AC169:AC185" si="282">AB169*AA169*12</f>
        <v>967.2</v>
      </c>
      <c r="AD169" s="60">
        <f t="shared" ref="AD169:AD185" si="283">AB169+Y169</f>
        <v>124</v>
      </c>
      <c r="AE169" s="61">
        <f t="shared" ref="AE169:AE185" si="284">AC169+Z169</f>
        <v>967.2</v>
      </c>
      <c r="AF169" s="82"/>
    </row>
    <row r="170" spans="1:32" s="1" customFormat="1" ht="31.5">
      <c r="A170" s="31">
        <v>10.09</v>
      </c>
      <c r="B170" s="2" t="s">
        <v>295</v>
      </c>
      <c r="C170" s="82"/>
      <c r="D170" s="61"/>
      <c r="E170" s="82"/>
      <c r="F170" s="61"/>
      <c r="G170" s="101">
        <v>0.13</v>
      </c>
      <c r="H170" s="82">
        <v>31</v>
      </c>
      <c r="I170" s="61">
        <f t="shared" si="275"/>
        <v>48.36</v>
      </c>
      <c r="J170" s="60">
        <f t="shared" si="276"/>
        <v>31</v>
      </c>
      <c r="K170" s="61">
        <f t="shared" si="276"/>
        <v>48.36</v>
      </c>
      <c r="L170" s="60">
        <v>31</v>
      </c>
      <c r="M170" s="61">
        <f>31*0.13*12</f>
        <v>48.36</v>
      </c>
      <c r="N170" s="61">
        <f t="shared" si="277"/>
        <v>100</v>
      </c>
      <c r="O170" s="61">
        <f t="shared" si="277"/>
        <v>100</v>
      </c>
      <c r="P170" s="60">
        <f t="shared" si="278"/>
        <v>0</v>
      </c>
      <c r="Q170" s="61">
        <f t="shared" si="278"/>
        <v>0</v>
      </c>
      <c r="R170" s="60"/>
      <c r="S170" s="61"/>
      <c r="T170" s="125">
        <v>0.15</v>
      </c>
      <c r="U170" s="60">
        <v>31</v>
      </c>
      <c r="V170" s="61">
        <f t="shared" si="279"/>
        <v>55.8</v>
      </c>
      <c r="W170" s="60">
        <f t="shared" si="280"/>
        <v>31</v>
      </c>
      <c r="X170" s="61">
        <f t="shared" si="281"/>
        <v>55.8</v>
      </c>
      <c r="Y170" s="60"/>
      <c r="Z170" s="61"/>
      <c r="AA170" s="125">
        <v>0.15</v>
      </c>
      <c r="AB170" s="60">
        <v>31</v>
      </c>
      <c r="AC170" s="61">
        <f t="shared" si="282"/>
        <v>55.8</v>
      </c>
      <c r="AD170" s="60">
        <f t="shared" si="283"/>
        <v>31</v>
      </c>
      <c r="AE170" s="61">
        <f t="shared" si="284"/>
        <v>55.8</v>
      </c>
      <c r="AF170" s="82"/>
    </row>
    <row r="171" spans="1:32" s="1" customFormat="1">
      <c r="A171" s="31">
        <v>10.1</v>
      </c>
      <c r="B171" s="7" t="s">
        <v>154</v>
      </c>
      <c r="C171" s="82"/>
      <c r="D171" s="61"/>
      <c r="E171" s="82"/>
      <c r="F171" s="61"/>
      <c r="G171" s="101"/>
      <c r="H171" s="82"/>
      <c r="I171" s="61">
        <f t="shared" si="275"/>
        <v>0</v>
      </c>
      <c r="J171" s="60">
        <f t="shared" si="276"/>
        <v>0</v>
      </c>
      <c r="K171" s="61">
        <f t="shared" si="276"/>
        <v>0</v>
      </c>
      <c r="L171" s="60"/>
      <c r="M171" s="61"/>
      <c r="N171" s="61"/>
      <c r="O171" s="61"/>
      <c r="P171" s="60">
        <f t="shared" si="278"/>
        <v>0</v>
      </c>
      <c r="Q171" s="61">
        <f t="shared" si="278"/>
        <v>0</v>
      </c>
      <c r="R171" s="60"/>
      <c r="S171" s="61"/>
      <c r="T171" s="125"/>
      <c r="U171" s="60"/>
      <c r="V171" s="61">
        <f t="shared" si="279"/>
        <v>0</v>
      </c>
      <c r="W171" s="60">
        <f t="shared" si="280"/>
        <v>0</v>
      </c>
      <c r="X171" s="61">
        <f t="shared" si="281"/>
        <v>0</v>
      </c>
      <c r="Y171" s="60"/>
      <c r="Z171" s="61"/>
      <c r="AA171" s="125"/>
      <c r="AB171" s="60"/>
      <c r="AC171" s="61">
        <f t="shared" si="282"/>
        <v>0</v>
      </c>
      <c r="AD171" s="60">
        <f t="shared" si="283"/>
        <v>0</v>
      </c>
      <c r="AE171" s="61">
        <f t="shared" si="284"/>
        <v>0</v>
      </c>
      <c r="AF171" s="82"/>
    </row>
    <row r="172" spans="1:32" s="1" customFormat="1">
      <c r="A172" s="32"/>
      <c r="B172" s="2" t="s">
        <v>296</v>
      </c>
      <c r="C172" s="82"/>
      <c r="D172" s="61"/>
      <c r="E172" s="82"/>
      <c r="F172" s="61"/>
      <c r="G172" s="101"/>
      <c r="H172" s="82"/>
      <c r="I172" s="61">
        <f t="shared" si="275"/>
        <v>0</v>
      </c>
      <c r="J172" s="60">
        <f t="shared" si="276"/>
        <v>0</v>
      </c>
      <c r="K172" s="61"/>
      <c r="L172" s="60"/>
      <c r="M172" s="61"/>
      <c r="N172" s="61"/>
      <c r="O172" s="61"/>
      <c r="P172" s="60"/>
      <c r="Q172" s="61"/>
      <c r="R172" s="60"/>
      <c r="S172" s="61"/>
      <c r="T172" s="125"/>
      <c r="U172" s="62"/>
      <c r="V172" s="61">
        <f t="shared" si="279"/>
        <v>0</v>
      </c>
      <c r="W172" s="60">
        <f t="shared" si="280"/>
        <v>0</v>
      </c>
      <c r="X172" s="61">
        <f t="shared" si="281"/>
        <v>0</v>
      </c>
      <c r="Y172" s="60"/>
      <c r="Z172" s="61"/>
      <c r="AA172" s="125"/>
      <c r="AB172" s="62"/>
      <c r="AC172" s="61">
        <f t="shared" si="282"/>
        <v>0</v>
      </c>
      <c r="AD172" s="60">
        <f t="shared" si="283"/>
        <v>0</v>
      </c>
      <c r="AE172" s="61">
        <f t="shared" si="284"/>
        <v>0</v>
      </c>
      <c r="AF172" s="82"/>
    </row>
    <row r="173" spans="1:32" s="1" customFormat="1" ht="31.5">
      <c r="A173" s="31">
        <v>10.11</v>
      </c>
      <c r="B173" s="7" t="s">
        <v>297</v>
      </c>
      <c r="C173" s="82"/>
      <c r="D173" s="61"/>
      <c r="E173" s="82"/>
      <c r="F173" s="61"/>
      <c r="G173" s="101"/>
      <c r="H173" s="82"/>
      <c r="I173" s="61">
        <f t="shared" si="275"/>
        <v>0</v>
      </c>
      <c r="J173" s="60">
        <f t="shared" si="276"/>
        <v>0</v>
      </c>
      <c r="K173" s="61">
        <f t="shared" si="276"/>
        <v>0</v>
      </c>
      <c r="L173" s="60"/>
      <c r="M173" s="61"/>
      <c r="N173" s="61"/>
      <c r="O173" s="61"/>
      <c r="P173" s="60">
        <f t="shared" ref="P173:Q185" si="285">J173-L173</f>
        <v>0</v>
      </c>
      <c r="Q173" s="61">
        <f t="shared" si="285"/>
        <v>0</v>
      </c>
      <c r="R173" s="60"/>
      <c r="S173" s="61"/>
      <c r="T173" s="125"/>
      <c r="U173" s="60"/>
      <c r="V173" s="61">
        <f t="shared" si="279"/>
        <v>0</v>
      </c>
      <c r="W173" s="60">
        <f t="shared" si="280"/>
        <v>0</v>
      </c>
      <c r="X173" s="61">
        <f t="shared" si="281"/>
        <v>0</v>
      </c>
      <c r="Y173" s="60"/>
      <c r="Z173" s="61"/>
      <c r="AA173" s="125"/>
      <c r="AB173" s="60"/>
      <c r="AC173" s="61">
        <f t="shared" si="282"/>
        <v>0</v>
      </c>
      <c r="AD173" s="60">
        <f t="shared" si="283"/>
        <v>0</v>
      </c>
      <c r="AE173" s="61">
        <f t="shared" si="284"/>
        <v>0</v>
      </c>
      <c r="AF173" s="82"/>
    </row>
    <row r="174" spans="1:32" s="1" customFormat="1">
      <c r="A174" s="34"/>
      <c r="B174" s="8" t="s">
        <v>65</v>
      </c>
      <c r="C174" s="82"/>
      <c r="D174" s="61"/>
      <c r="E174" s="82"/>
      <c r="F174" s="61"/>
      <c r="G174" s="101">
        <v>0.56999999999999995</v>
      </c>
      <c r="H174" s="82">
        <v>44</v>
      </c>
      <c r="I174" s="61">
        <f>H174*G174*12</f>
        <v>300.95999999999998</v>
      </c>
      <c r="J174" s="60">
        <f t="shared" si="276"/>
        <v>44</v>
      </c>
      <c r="K174" s="61">
        <f t="shared" si="276"/>
        <v>300.95999999999998</v>
      </c>
      <c r="L174" s="60">
        <v>44</v>
      </c>
      <c r="M174" s="61">
        <v>275.62</v>
      </c>
      <c r="N174" s="61">
        <f t="shared" si="277"/>
        <v>100</v>
      </c>
      <c r="O174" s="61">
        <f t="shared" si="277"/>
        <v>91.580276448697504</v>
      </c>
      <c r="P174" s="60">
        <f t="shared" si="285"/>
        <v>0</v>
      </c>
      <c r="Q174" s="61">
        <f t="shared" si="285"/>
        <v>25.339999999999975</v>
      </c>
      <c r="R174" s="60"/>
      <c r="S174" s="61"/>
      <c r="T174" s="125">
        <v>0.75</v>
      </c>
      <c r="U174" s="60">
        <v>52</v>
      </c>
      <c r="V174" s="61">
        <f t="shared" si="279"/>
        <v>468</v>
      </c>
      <c r="W174" s="60">
        <f t="shared" si="280"/>
        <v>52</v>
      </c>
      <c r="X174" s="61">
        <f t="shared" si="281"/>
        <v>468</v>
      </c>
      <c r="Y174" s="60"/>
      <c r="Z174" s="61"/>
      <c r="AA174" s="125">
        <v>0.75</v>
      </c>
      <c r="AB174" s="60">
        <v>52</v>
      </c>
      <c r="AC174" s="61">
        <f t="shared" si="282"/>
        <v>468</v>
      </c>
      <c r="AD174" s="60">
        <f t="shared" si="283"/>
        <v>52</v>
      </c>
      <c r="AE174" s="61">
        <f t="shared" si="284"/>
        <v>468</v>
      </c>
      <c r="AF174" s="82"/>
    </row>
    <row r="175" spans="1:32" s="1" customFormat="1">
      <c r="A175" s="34"/>
      <c r="B175" s="8" t="s">
        <v>66</v>
      </c>
      <c r="C175" s="82"/>
      <c r="D175" s="61"/>
      <c r="E175" s="82"/>
      <c r="F175" s="61"/>
      <c r="G175" s="101">
        <v>0.56999999999999995</v>
      </c>
      <c r="H175" s="82">
        <v>62</v>
      </c>
      <c r="I175" s="61">
        <f>H175*G175*12</f>
        <v>424.07999999999993</v>
      </c>
      <c r="J175" s="60">
        <f t="shared" si="276"/>
        <v>62</v>
      </c>
      <c r="K175" s="61">
        <f t="shared" si="276"/>
        <v>424.07999999999993</v>
      </c>
      <c r="L175" s="60">
        <v>62</v>
      </c>
      <c r="M175" s="61">
        <v>395.58</v>
      </c>
      <c r="N175" s="61">
        <f t="shared" si="277"/>
        <v>100</v>
      </c>
      <c r="O175" s="61">
        <f t="shared" si="277"/>
        <v>93.279569892473134</v>
      </c>
      <c r="P175" s="60">
        <f t="shared" si="285"/>
        <v>0</v>
      </c>
      <c r="Q175" s="61">
        <f t="shared" si="285"/>
        <v>28.499999999999943</v>
      </c>
      <c r="R175" s="60"/>
      <c r="S175" s="61"/>
      <c r="T175" s="125">
        <v>0.75</v>
      </c>
      <c r="U175" s="60">
        <v>58</v>
      </c>
      <c r="V175" s="61">
        <f t="shared" si="279"/>
        <v>522</v>
      </c>
      <c r="W175" s="60">
        <f t="shared" si="280"/>
        <v>58</v>
      </c>
      <c r="X175" s="61">
        <f t="shared" si="281"/>
        <v>522</v>
      </c>
      <c r="Y175" s="60"/>
      <c r="Z175" s="61"/>
      <c r="AA175" s="125">
        <v>0.75</v>
      </c>
      <c r="AB175" s="60">
        <v>58</v>
      </c>
      <c r="AC175" s="61">
        <f t="shared" si="282"/>
        <v>522</v>
      </c>
      <c r="AD175" s="60">
        <f t="shared" si="283"/>
        <v>58</v>
      </c>
      <c r="AE175" s="61">
        <f t="shared" si="284"/>
        <v>522</v>
      </c>
      <c r="AF175" s="82"/>
    </row>
    <row r="176" spans="1:32" s="1" customFormat="1">
      <c r="A176" s="34"/>
      <c r="B176" s="8" t="s">
        <v>67</v>
      </c>
      <c r="C176" s="82"/>
      <c r="D176" s="61"/>
      <c r="E176" s="82"/>
      <c r="F176" s="61"/>
      <c r="G176" s="101">
        <v>0.56999999999999995</v>
      </c>
      <c r="H176" s="82">
        <v>53</v>
      </c>
      <c r="I176" s="61">
        <f>H176*G176*12</f>
        <v>362.52</v>
      </c>
      <c r="J176" s="60">
        <f t="shared" si="276"/>
        <v>53</v>
      </c>
      <c r="K176" s="61">
        <f t="shared" si="276"/>
        <v>362.52</v>
      </c>
      <c r="L176" s="60">
        <v>53</v>
      </c>
      <c r="M176" s="61">
        <v>350.25</v>
      </c>
      <c r="N176" s="61">
        <f t="shared" si="277"/>
        <v>100</v>
      </c>
      <c r="O176" s="61">
        <f t="shared" si="277"/>
        <v>96.615359152598472</v>
      </c>
      <c r="P176" s="60">
        <f t="shared" si="285"/>
        <v>0</v>
      </c>
      <c r="Q176" s="61">
        <f t="shared" si="285"/>
        <v>12.269999999999982</v>
      </c>
      <c r="R176" s="60"/>
      <c r="S176" s="61"/>
      <c r="T176" s="125">
        <v>0.75</v>
      </c>
      <c r="U176" s="60">
        <v>49</v>
      </c>
      <c r="V176" s="61">
        <f t="shared" si="279"/>
        <v>441</v>
      </c>
      <c r="W176" s="60">
        <f t="shared" si="280"/>
        <v>49</v>
      </c>
      <c r="X176" s="61">
        <f t="shared" si="281"/>
        <v>441</v>
      </c>
      <c r="Y176" s="60"/>
      <c r="Z176" s="61"/>
      <c r="AA176" s="125">
        <v>0.75</v>
      </c>
      <c r="AB176" s="60">
        <v>49</v>
      </c>
      <c r="AC176" s="61">
        <f t="shared" si="282"/>
        <v>441</v>
      </c>
      <c r="AD176" s="60">
        <f t="shared" si="283"/>
        <v>49</v>
      </c>
      <c r="AE176" s="61">
        <f t="shared" si="284"/>
        <v>441</v>
      </c>
      <c r="AF176" s="82"/>
    </row>
    <row r="177" spans="1:32" s="1" customFormat="1" ht="31.5">
      <c r="A177" s="34">
        <v>10.119999999999999</v>
      </c>
      <c r="B177" s="7" t="s">
        <v>298</v>
      </c>
      <c r="C177" s="82"/>
      <c r="D177" s="61"/>
      <c r="E177" s="82"/>
      <c r="F177" s="61"/>
      <c r="G177" s="101"/>
      <c r="H177" s="82"/>
      <c r="I177" s="61">
        <f t="shared" ref="I177:I182" si="286">H177*G177*12</f>
        <v>0</v>
      </c>
      <c r="J177" s="60">
        <f t="shared" si="276"/>
        <v>0</v>
      </c>
      <c r="K177" s="61">
        <f t="shared" si="276"/>
        <v>0</v>
      </c>
      <c r="L177" s="60"/>
      <c r="M177" s="61"/>
      <c r="N177" s="61"/>
      <c r="O177" s="61"/>
      <c r="P177" s="60">
        <f t="shared" si="285"/>
        <v>0</v>
      </c>
      <c r="Q177" s="61">
        <f t="shared" si="285"/>
        <v>0</v>
      </c>
      <c r="R177" s="60"/>
      <c r="S177" s="61"/>
      <c r="T177" s="125"/>
      <c r="U177" s="60"/>
      <c r="V177" s="61">
        <f t="shared" si="279"/>
        <v>0</v>
      </c>
      <c r="W177" s="60">
        <f t="shared" si="280"/>
        <v>0</v>
      </c>
      <c r="X177" s="61">
        <f t="shared" si="281"/>
        <v>0</v>
      </c>
      <c r="Y177" s="60"/>
      <c r="Z177" s="61"/>
      <c r="AA177" s="125"/>
      <c r="AB177" s="60"/>
      <c r="AC177" s="61">
        <f t="shared" si="282"/>
        <v>0</v>
      </c>
      <c r="AD177" s="60">
        <f t="shared" si="283"/>
        <v>0</v>
      </c>
      <c r="AE177" s="61">
        <f t="shared" si="284"/>
        <v>0</v>
      </c>
      <c r="AF177" s="82"/>
    </row>
    <row r="178" spans="1:32" s="1" customFormat="1">
      <c r="A178" s="34"/>
      <c r="B178" s="8" t="s">
        <v>65</v>
      </c>
      <c r="C178" s="82"/>
      <c r="D178" s="61"/>
      <c r="E178" s="82"/>
      <c r="F178" s="61"/>
      <c r="G178" s="101"/>
      <c r="H178" s="82"/>
      <c r="I178" s="61">
        <f t="shared" si="286"/>
        <v>0</v>
      </c>
      <c r="J178" s="60">
        <f t="shared" si="276"/>
        <v>0</v>
      </c>
      <c r="K178" s="61">
        <f t="shared" si="276"/>
        <v>0</v>
      </c>
      <c r="L178" s="60"/>
      <c r="M178" s="61"/>
      <c r="N178" s="61"/>
      <c r="O178" s="61"/>
      <c r="P178" s="60">
        <f t="shared" si="285"/>
        <v>0</v>
      </c>
      <c r="Q178" s="61">
        <f t="shared" si="285"/>
        <v>0</v>
      </c>
      <c r="R178" s="60"/>
      <c r="S178" s="61"/>
      <c r="T178" s="125"/>
      <c r="U178" s="60"/>
      <c r="V178" s="61">
        <f t="shared" si="279"/>
        <v>0</v>
      </c>
      <c r="W178" s="60">
        <f t="shared" si="280"/>
        <v>0</v>
      </c>
      <c r="X178" s="61">
        <f t="shared" si="281"/>
        <v>0</v>
      </c>
      <c r="Y178" s="60"/>
      <c r="Z178" s="61"/>
      <c r="AA178" s="125"/>
      <c r="AB178" s="60"/>
      <c r="AC178" s="61">
        <f t="shared" si="282"/>
        <v>0</v>
      </c>
      <c r="AD178" s="60">
        <f t="shared" si="283"/>
        <v>0</v>
      </c>
      <c r="AE178" s="61">
        <f t="shared" si="284"/>
        <v>0</v>
      </c>
      <c r="AF178" s="82"/>
    </row>
    <row r="179" spans="1:32" s="1" customFormat="1">
      <c r="A179" s="34"/>
      <c r="B179" s="8" t="s">
        <v>66</v>
      </c>
      <c r="C179" s="82"/>
      <c r="D179" s="61"/>
      <c r="E179" s="82"/>
      <c r="F179" s="61"/>
      <c r="G179" s="101"/>
      <c r="H179" s="82"/>
      <c r="I179" s="61">
        <f t="shared" si="286"/>
        <v>0</v>
      </c>
      <c r="J179" s="60">
        <f t="shared" si="276"/>
        <v>0</v>
      </c>
      <c r="K179" s="61">
        <f t="shared" si="276"/>
        <v>0</v>
      </c>
      <c r="L179" s="60"/>
      <c r="M179" s="61"/>
      <c r="N179" s="61"/>
      <c r="O179" s="61"/>
      <c r="P179" s="60">
        <f t="shared" si="285"/>
        <v>0</v>
      </c>
      <c r="Q179" s="61">
        <f t="shared" si="285"/>
        <v>0</v>
      </c>
      <c r="R179" s="60"/>
      <c r="S179" s="61"/>
      <c r="T179" s="125"/>
      <c r="U179" s="60"/>
      <c r="V179" s="61">
        <f t="shared" si="279"/>
        <v>0</v>
      </c>
      <c r="W179" s="60">
        <f t="shared" si="280"/>
        <v>0</v>
      </c>
      <c r="X179" s="61">
        <f t="shared" si="281"/>
        <v>0</v>
      </c>
      <c r="Y179" s="60"/>
      <c r="Z179" s="61"/>
      <c r="AA179" s="125"/>
      <c r="AB179" s="60"/>
      <c r="AC179" s="61">
        <f t="shared" si="282"/>
        <v>0</v>
      </c>
      <c r="AD179" s="60">
        <f t="shared" si="283"/>
        <v>0</v>
      </c>
      <c r="AE179" s="61">
        <f t="shared" si="284"/>
        <v>0</v>
      </c>
      <c r="AF179" s="82"/>
    </row>
    <row r="180" spans="1:32" s="1" customFormat="1">
      <c r="A180" s="34"/>
      <c r="B180" s="8" t="s">
        <v>67</v>
      </c>
      <c r="C180" s="82"/>
      <c r="D180" s="61"/>
      <c r="E180" s="82"/>
      <c r="F180" s="61"/>
      <c r="G180" s="101"/>
      <c r="H180" s="82"/>
      <c r="I180" s="61">
        <f t="shared" si="286"/>
        <v>0</v>
      </c>
      <c r="J180" s="60">
        <f t="shared" si="276"/>
        <v>0</v>
      </c>
      <c r="K180" s="61">
        <f t="shared" si="276"/>
        <v>0</v>
      </c>
      <c r="L180" s="60"/>
      <c r="M180" s="61"/>
      <c r="N180" s="61"/>
      <c r="O180" s="61"/>
      <c r="P180" s="60">
        <f t="shared" si="285"/>
        <v>0</v>
      </c>
      <c r="Q180" s="61">
        <f t="shared" si="285"/>
        <v>0</v>
      </c>
      <c r="R180" s="60"/>
      <c r="S180" s="61"/>
      <c r="T180" s="125"/>
      <c r="U180" s="60"/>
      <c r="V180" s="61">
        <f t="shared" si="279"/>
        <v>0</v>
      </c>
      <c r="W180" s="60">
        <f t="shared" si="280"/>
        <v>0</v>
      </c>
      <c r="X180" s="61">
        <f t="shared" si="281"/>
        <v>0</v>
      </c>
      <c r="Y180" s="60"/>
      <c r="Z180" s="61"/>
      <c r="AA180" s="125"/>
      <c r="AB180" s="60"/>
      <c r="AC180" s="61">
        <f t="shared" si="282"/>
        <v>0</v>
      </c>
      <c r="AD180" s="60">
        <f t="shared" si="283"/>
        <v>0</v>
      </c>
      <c r="AE180" s="61">
        <f t="shared" si="284"/>
        <v>0</v>
      </c>
      <c r="AF180" s="82"/>
    </row>
    <row r="181" spans="1:32" s="1" customFormat="1" ht="47.25">
      <c r="A181" s="32">
        <v>10.130000000000001</v>
      </c>
      <c r="B181" s="2" t="s">
        <v>299</v>
      </c>
      <c r="C181" s="82"/>
      <c r="D181" s="61"/>
      <c r="E181" s="82"/>
      <c r="F181" s="61"/>
      <c r="G181" s="101"/>
      <c r="H181" s="82"/>
      <c r="I181" s="61">
        <f t="shared" si="286"/>
        <v>0</v>
      </c>
      <c r="J181" s="60">
        <f t="shared" si="276"/>
        <v>0</v>
      </c>
      <c r="K181" s="61">
        <f t="shared" si="276"/>
        <v>0</v>
      </c>
      <c r="L181" s="60"/>
      <c r="M181" s="61"/>
      <c r="N181" s="61"/>
      <c r="O181" s="61"/>
      <c r="P181" s="60">
        <f t="shared" si="285"/>
        <v>0</v>
      </c>
      <c r="Q181" s="61">
        <f t="shared" si="285"/>
        <v>0</v>
      </c>
      <c r="R181" s="60"/>
      <c r="S181" s="61"/>
      <c r="T181" s="125"/>
      <c r="U181" s="60"/>
      <c r="V181" s="61">
        <f t="shared" si="279"/>
        <v>0</v>
      </c>
      <c r="W181" s="60">
        <f t="shared" si="280"/>
        <v>0</v>
      </c>
      <c r="X181" s="61">
        <f t="shared" si="281"/>
        <v>0</v>
      </c>
      <c r="Y181" s="60"/>
      <c r="Z181" s="61"/>
      <c r="AA181" s="125"/>
      <c r="AB181" s="60"/>
      <c r="AC181" s="61">
        <f t="shared" si="282"/>
        <v>0</v>
      </c>
      <c r="AD181" s="60">
        <f t="shared" si="283"/>
        <v>0</v>
      </c>
      <c r="AE181" s="61">
        <f t="shared" si="284"/>
        <v>0</v>
      </c>
      <c r="AF181" s="82"/>
    </row>
    <row r="182" spans="1:32" s="1" customFormat="1">
      <c r="A182" s="34">
        <v>10.14</v>
      </c>
      <c r="B182" s="7" t="s">
        <v>155</v>
      </c>
      <c r="C182" s="82"/>
      <c r="D182" s="61"/>
      <c r="E182" s="82"/>
      <c r="F182" s="61"/>
      <c r="G182" s="101"/>
      <c r="H182" s="82"/>
      <c r="I182" s="61">
        <f t="shared" si="286"/>
        <v>0</v>
      </c>
      <c r="J182" s="60">
        <f t="shared" si="276"/>
        <v>0</v>
      </c>
      <c r="K182" s="61">
        <f t="shared" si="276"/>
        <v>0</v>
      </c>
      <c r="L182" s="60"/>
      <c r="M182" s="61"/>
      <c r="N182" s="61"/>
      <c r="O182" s="61"/>
      <c r="P182" s="60">
        <f t="shared" si="285"/>
        <v>0</v>
      </c>
      <c r="Q182" s="61">
        <f t="shared" si="285"/>
        <v>0</v>
      </c>
      <c r="R182" s="60"/>
      <c r="S182" s="61"/>
      <c r="T182" s="125"/>
      <c r="U182" s="60"/>
      <c r="V182" s="61">
        <f t="shared" si="279"/>
        <v>0</v>
      </c>
      <c r="W182" s="60">
        <f t="shared" si="280"/>
        <v>0</v>
      </c>
      <c r="X182" s="61">
        <f t="shared" si="281"/>
        <v>0</v>
      </c>
      <c r="Y182" s="60"/>
      <c r="Z182" s="61"/>
      <c r="AA182" s="125"/>
      <c r="AB182" s="60"/>
      <c r="AC182" s="61">
        <f t="shared" si="282"/>
        <v>0</v>
      </c>
      <c r="AD182" s="60">
        <f t="shared" si="283"/>
        <v>0</v>
      </c>
      <c r="AE182" s="61">
        <f t="shared" si="284"/>
        <v>0</v>
      </c>
      <c r="AF182" s="82"/>
    </row>
    <row r="183" spans="1:32" s="1" customFormat="1">
      <c r="A183" s="34"/>
      <c r="B183" s="7" t="s">
        <v>70</v>
      </c>
      <c r="C183" s="82"/>
      <c r="D183" s="61"/>
      <c r="E183" s="82"/>
      <c r="F183" s="61"/>
      <c r="G183" s="101"/>
      <c r="H183" s="82"/>
      <c r="I183" s="61">
        <f>H183*G183*12</f>
        <v>0</v>
      </c>
      <c r="J183" s="60">
        <f t="shared" si="276"/>
        <v>0</v>
      </c>
      <c r="K183" s="61">
        <f t="shared" si="276"/>
        <v>0</v>
      </c>
      <c r="L183" s="60"/>
      <c r="M183" s="61"/>
      <c r="N183" s="61"/>
      <c r="O183" s="61"/>
      <c r="P183" s="60">
        <f t="shared" si="285"/>
        <v>0</v>
      </c>
      <c r="Q183" s="61">
        <f t="shared" si="285"/>
        <v>0</v>
      </c>
      <c r="R183" s="60"/>
      <c r="S183" s="61"/>
      <c r="T183" s="125">
        <v>0.08</v>
      </c>
      <c r="U183" s="60">
        <v>1</v>
      </c>
      <c r="V183" s="61">
        <f t="shared" si="279"/>
        <v>0.96</v>
      </c>
      <c r="W183" s="60">
        <f t="shared" si="280"/>
        <v>1</v>
      </c>
      <c r="X183" s="61">
        <f t="shared" si="281"/>
        <v>0.96</v>
      </c>
      <c r="Y183" s="60"/>
      <c r="Z183" s="61"/>
      <c r="AA183" s="125">
        <v>0.08</v>
      </c>
      <c r="AB183" s="60"/>
      <c r="AC183" s="61">
        <f t="shared" si="282"/>
        <v>0</v>
      </c>
      <c r="AD183" s="60">
        <f t="shared" si="283"/>
        <v>0</v>
      </c>
      <c r="AE183" s="61">
        <f t="shared" si="284"/>
        <v>0</v>
      </c>
      <c r="AF183" s="82"/>
    </row>
    <row r="184" spans="1:32" s="1" customFormat="1">
      <c r="A184" s="34"/>
      <c r="B184" s="7" t="s">
        <v>71</v>
      </c>
      <c r="C184" s="82"/>
      <c r="D184" s="61"/>
      <c r="E184" s="82"/>
      <c r="F184" s="61"/>
      <c r="G184" s="101"/>
      <c r="H184" s="82"/>
      <c r="I184" s="61">
        <f>H184*G184*12</f>
        <v>0</v>
      </c>
      <c r="J184" s="60">
        <f t="shared" si="276"/>
        <v>0</v>
      </c>
      <c r="K184" s="61">
        <f t="shared" si="276"/>
        <v>0</v>
      </c>
      <c r="L184" s="60"/>
      <c r="M184" s="61"/>
      <c r="N184" s="61"/>
      <c r="O184" s="61"/>
      <c r="P184" s="60">
        <f t="shared" si="285"/>
        <v>0</v>
      </c>
      <c r="Q184" s="61">
        <f t="shared" si="285"/>
        <v>0</v>
      </c>
      <c r="R184" s="60"/>
      <c r="S184" s="61"/>
      <c r="T184" s="125">
        <v>0.08</v>
      </c>
      <c r="U184" s="60">
        <v>1</v>
      </c>
      <c r="V184" s="61">
        <f t="shared" si="279"/>
        <v>0.96</v>
      </c>
      <c r="W184" s="60">
        <f t="shared" si="280"/>
        <v>1</v>
      </c>
      <c r="X184" s="61">
        <f t="shared" si="281"/>
        <v>0.96</v>
      </c>
      <c r="Y184" s="60"/>
      <c r="Z184" s="61"/>
      <c r="AA184" s="125">
        <v>0.08</v>
      </c>
      <c r="AB184" s="60"/>
      <c r="AC184" s="61">
        <f t="shared" si="282"/>
        <v>0</v>
      </c>
      <c r="AD184" s="60">
        <f t="shared" si="283"/>
        <v>0</v>
      </c>
      <c r="AE184" s="61">
        <f t="shared" si="284"/>
        <v>0</v>
      </c>
      <c r="AF184" s="82"/>
    </row>
    <row r="185" spans="1:32" s="1" customFormat="1">
      <c r="A185" s="34"/>
      <c r="B185" s="7" t="s">
        <v>74</v>
      </c>
      <c r="C185" s="82"/>
      <c r="D185" s="61"/>
      <c r="E185" s="82"/>
      <c r="F185" s="61"/>
      <c r="G185" s="101"/>
      <c r="H185" s="82"/>
      <c r="I185" s="61">
        <f>H185*G185*12</f>
        <v>0</v>
      </c>
      <c r="J185" s="60">
        <f t="shared" si="276"/>
        <v>0</v>
      </c>
      <c r="K185" s="61">
        <f t="shared" si="276"/>
        <v>0</v>
      </c>
      <c r="L185" s="60"/>
      <c r="M185" s="61"/>
      <c r="N185" s="61"/>
      <c r="O185" s="61"/>
      <c r="P185" s="60">
        <f t="shared" si="285"/>
        <v>0</v>
      </c>
      <c r="Q185" s="61">
        <f t="shared" si="285"/>
        <v>0</v>
      </c>
      <c r="R185" s="60"/>
      <c r="S185" s="61"/>
      <c r="T185" s="125">
        <v>0.08</v>
      </c>
      <c r="U185" s="60">
        <v>19</v>
      </c>
      <c r="V185" s="61">
        <f t="shared" si="279"/>
        <v>18.240000000000002</v>
      </c>
      <c r="W185" s="60">
        <f t="shared" si="280"/>
        <v>19</v>
      </c>
      <c r="X185" s="61">
        <f t="shared" si="281"/>
        <v>18.240000000000002</v>
      </c>
      <c r="Y185" s="60"/>
      <c r="Z185" s="61"/>
      <c r="AA185" s="125">
        <v>0.08</v>
      </c>
      <c r="AB185" s="60"/>
      <c r="AC185" s="61">
        <f t="shared" si="282"/>
        <v>0</v>
      </c>
      <c r="AD185" s="60">
        <f t="shared" si="283"/>
        <v>0</v>
      </c>
      <c r="AE185" s="61">
        <f t="shared" si="284"/>
        <v>0</v>
      </c>
      <c r="AF185" s="82"/>
    </row>
    <row r="186" spans="1:32" s="361" customFormat="1">
      <c r="A186" s="217"/>
      <c r="B186" s="209" t="s">
        <v>35</v>
      </c>
      <c r="C186" s="358">
        <f t="shared" ref="C186:F186" si="287">SUM(C169:C185)</f>
        <v>0</v>
      </c>
      <c r="D186" s="261">
        <f t="shared" si="287"/>
        <v>0</v>
      </c>
      <c r="E186" s="358">
        <f t="shared" si="287"/>
        <v>0</v>
      </c>
      <c r="F186" s="261">
        <f t="shared" si="287"/>
        <v>0</v>
      </c>
      <c r="G186" s="212"/>
      <c r="H186" s="358">
        <f>SUM(H169:H185)</f>
        <v>315</v>
      </c>
      <c r="I186" s="261">
        <f>SUM(I169:I185)</f>
        <v>1885.9199999999998</v>
      </c>
      <c r="J186" s="358">
        <f>SUM(J169:J185)</f>
        <v>315</v>
      </c>
      <c r="K186" s="261">
        <f>SUM(K169:K185)</f>
        <v>1885.9199999999998</v>
      </c>
      <c r="L186" s="358">
        <f t="shared" ref="L186:M186" si="288">SUM(L169:L185)</f>
        <v>314</v>
      </c>
      <c r="M186" s="261">
        <f t="shared" si="288"/>
        <v>1720.33</v>
      </c>
      <c r="N186" s="213">
        <f t="shared" si="277"/>
        <v>99.682539682539684</v>
      </c>
      <c r="O186" s="213">
        <f t="shared" si="277"/>
        <v>91.219669975396627</v>
      </c>
      <c r="P186" s="358">
        <f t="shared" ref="P186:S186" si="289">SUM(P169:P185)</f>
        <v>1</v>
      </c>
      <c r="Q186" s="261">
        <f t="shared" si="289"/>
        <v>165.58999999999992</v>
      </c>
      <c r="R186" s="358">
        <f t="shared" si="289"/>
        <v>0</v>
      </c>
      <c r="S186" s="261">
        <f t="shared" si="289"/>
        <v>0</v>
      </c>
      <c r="T186" s="359"/>
      <c r="U186" s="358">
        <f t="shared" ref="U186:W186" si="290">SUM(U169:U185)</f>
        <v>335</v>
      </c>
      <c r="V186" s="261">
        <f>SUM(V169:V185)</f>
        <v>2474.16</v>
      </c>
      <c r="W186" s="358">
        <f t="shared" si="290"/>
        <v>335</v>
      </c>
      <c r="X186" s="261">
        <f>SUM(X169:X185)</f>
        <v>2474.16</v>
      </c>
      <c r="Y186" s="358">
        <f t="shared" ref="Y186:Z186" si="291">SUM(Y169:Y185)</f>
        <v>0</v>
      </c>
      <c r="Z186" s="261">
        <f t="shared" si="291"/>
        <v>0</v>
      </c>
      <c r="AA186" s="359"/>
      <c r="AB186" s="358">
        <f t="shared" ref="AB186" si="292">SUM(AB169:AB185)</f>
        <v>314</v>
      </c>
      <c r="AC186" s="261">
        <f>SUM(AC169:AC185)</f>
        <v>2454</v>
      </c>
      <c r="AD186" s="358">
        <f t="shared" ref="AD186" si="293">SUM(AD169:AD185)</f>
        <v>314</v>
      </c>
      <c r="AE186" s="261">
        <f>SUM(AE169:AE185)</f>
        <v>2454</v>
      </c>
      <c r="AF186" s="360"/>
    </row>
    <row r="187" spans="1:32" s="361" customFormat="1" ht="15.75" customHeight="1">
      <c r="A187" s="217"/>
      <c r="B187" s="218" t="s">
        <v>5</v>
      </c>
      <c r="C187" s="358">
        <f t="shared" ref="C187:F187" si="294">C186</f>
        <v>0</v>
      </c>
      <c r="D187" s="261">
        <f t="shared" si="294"/>
        <v>0</v>
      </c>
      <c r="E187" s="358">
        <f t="shared" si="294"/>
        <v>0</v>
      </c>
      <c r="F187" s="261">
        <f t="shared" si="294"/>
        <v>0</v>
      </c>
      <c r="G187" s="212"/>
      <c r="H187" s="358">
        <f>H186</f>
        <v>315</v>
      </c>
      <c r="I187" s="261">
        <f>I186</f>
        <v>1885.9199999999998</v>
      </c>
      <c r="J187" s="358">
        <f>J186</f>
        <v>315</v>
      </c>
      <c r="K187" s="261">
        <f>K186</f>
        <v>1885.9199999999998</v>
      </c>
      <c r="L187" s="358">
        <f t="shared" ref="L187:M187" si="295">L186</f>
        <v>314</v>
      </c>
      <c r="M187" s="261">
        <f t="shared" si="295"/>
        <v>1720.33</v>
      </c>
      <c r="N187" s="213">
        <f t="shared" si="277"/>
        <v>99.682539682539684</v>
      </c>
      <c r="O187" s="213">
        <f t="shared" si="277"/>
        <v>91.219669975396627</v>
      </c>
      <c r="P187" s="358">
        <f t="shared" ref="P187:S187" si="296">P186</f>
        <v>1</v>
      </c>
      <c r="Q187" s="261">
        <f t="shared" si="296"/>
        <v>165.58999999999992</v>
      </c>
      <c r="R187" s="358">
        <f t="shared" si="296"/>
        <v>0</v>
      </c>
      <c r="S187" s="261">
        <f t="shared" si="296"/>
        <v>0</v>
      </c>
      <c r="T187" s="359"/>
      <c r="U187" s="358">
        <f t="shared" ref="U187:W187" si="297">U186</f>
        <v>335</v>
      </c>
      <c r="V187" s="261">
        <f>V186</f>
        <v>2474.16</v>
      </c>
      <c r="W187" s="358">
        <f t="shared" si="297"/>
        <v>335</v>
      </c>
      <c r="X187" s="261">
        <f>X186</f>
        <v>2474.16</v>
      </c>
      <c r="Y187" s="358">
        <f t="shared" ref="Y187:Z187" si="298">Y186</f>
        <v>0</v>
      </c>
      <c r="Z187" s="261">
        <f t="shared" si="298"/>
        <v>0</v>
      </c>
      <c r="AA187" s="359"/>
      <c r="AB187" s="358">
        <f t="shared" ref="AB187" si="299">AB186</f>
        <v>314</v>
      </c>
      <c r="AC187" s="261">
        <f>AC186</f>
        <v>2454</v>
      </c>
      <c r="AD187" s="358">
        <f t="shared" ref="AD187" si="300">AD186</f>
        <v>314</v>
      </c>
      <c r="AE187" s="261">
        <f>AE186</f>
        <v>2454</v>
      </c>
      <c r="AF187" s="360"/>
    </row>
    <row r="188" spans="1:32" s="361" customFormat="1" ht="15.75" customHeight="1">
      <c r="A188" s="217"/>
      <c r="B188" s="218" t="s">
        <v>75</v>
      </c>
      <c r="C188" s="358">
        <f>C187+C166</f>
        <v>0</v>
      </c>
      <c r="D188" s="261">
        <f>SUM(D187+D166)</f>
        <v>0</v>
      </c>
      <c r="E188" s="358">
        <f>E187+E166</f>
        <v>0</v>
      </c>
      <c r="F188" s="261">
        <f>SUM(F187+F166)</f>
        <v>0</v>
      </c>
      <c r="G188" s="212"/>
      <c r="H188" s="358">
        <f>H187+H166</f>
        <v>315</v>
      </c>
      <c r="I188" s="261">
        <f>SUM(I187+I166)</f>
        <v>1885.9199999999998</v>
      </c>
      <c r="J188" s="358">
        <f>J187+J166</f>
        <v>315</v>
      </c>
      <c r="K188" s="261">
        <f>SUM(K187+K166)</f>
        <v>1885.9199999999998</v>
      </c>
      <c r="L188" s="358">
        <f t="shared" ref="L188" si="301">L187+L166</f>
        <v>314</v>
      </c>
      <c r="M188" s="261">
        <f t="shared" ref="M188" si="302">SUM(M187+M166)</f>
        <v>1720.33</v>
      </c>
      <c r="N188" s="213">
        <f t="shared" si="277"/>
        <v>99.682539682539684</v>
      </c>
      <c r="O188" s="213">
        <f t="shared" si="277"/>
        <v>91.219669975396627</v>
      </c>
      <c r="P188" s="358">
        <f t="shared" ref="P188" si="303">P187+P166</f>
        <v>1</v>
      </c>
      <c r="Q188" s="261">
        <f t="shared" ref="Q188" si="304">SUM(Q187+Q166)</f>
        <v>165.58999999999992</v>
      </c>
      <c r="R188" s="358">
        <f t="shared" ref="R188" si="305">R187+R166</f>
        <v>0</v>
      </c>
      <c r="S188" s="261">
        <f t="shared" ref="S188" si="306">SUM(S187+S166)</f>
        <v>0</v>
      </c>
      <c r="T188" s="359"/>
      <c r="U188" s="358">
        <f t="shared" ref="U188" si="307">U187+U166</f>
        <v>335</v>
      </c>
      <c r="V188" s="261">
        <f>SUM(V187+V166)</f>
        <v>2474.16</v>
      </c>
      <c r="W188" s="358">
        <f t="shared" ref="W188" si="308">W187+W166</f>
        <v>335</v>
      </c>
      <c r="X188" s="261">
        <f>SUM(X187+X166)</f>
        <v>2474.16</v>
      </c>
      <c r="Y188" s="358">
        <f t="shared" ref="Y188" si="309">Y187+Y166</f>
        <v>0</v>
      </c>
      <c r="Z188" s="261">
        <f t="shared" ref="Z188" si="310">SUM(Z187+Z166)</f>
        <v>0</v>
      </c>
      <c r="AA188" s="359"/>
      <c r="AB188" s="358">
        <f t="shared" ref="AB188" si="311">AB187+AB166</f>
        <v>314</v>
      </c>
      <c r="AC188" s="261">
        <f>SUM(AC187+AC166)</f>
        <v>2454</v>
      </c>
      <c r="AD188" s="358">
        <f t="shared" ref="AD188" si="312">AD187+AD166</f>
        <v>314</v>
      </c>
      <c r="AE188" s="261">
        <f>SUM(AE187+AE166)</f>
        <v>2454</v>
      </c>
      <c r="AF188" s="360"/>
    </row>
    <row r="189" spans="1:32" s="4" customFormat="1">
      <c r="A189" s="90">
        <v>11</v>
      </c>
      <c r="B189" s="9" t="s">
        <v>76</v>
      </c>
      <c r="C189" s="12"/>
      <c r="D189" s="63"/>
      <c r="E189" s="12"/>
      <c r="F189" s="63"/>
      <c r="G189" s="102"/>
      <c r="H189" s="12"/>
      <c r="I189" s="63"/>
      <c r="J189" s="62"/>
      <c r="K189" s="63"/>
      <c r="L189" s="62"/>
      <c r="M189" s="63"/>
      <c r="N189" s="63"/>
      <c r="O189" s="63"/>
      <c r="P189" s="62"/>
      <c r="Q189" s="63"/>
      <c r="R189" s="62"/>
      <c r="S189" s="63"/>
      <c r="T189" s="126"/>
      <c r="U189" s="62"/>
      <c r="V189" s="63"/>
      <c r="W189" s="62"/>
      <c r="X189" s="63"/>
      <c r="Y189" s="62"/>
      <c r="Z189" s="63"/>
      <c r="AA189" s="126"/>
      <c r="AB189" s="62"/>
      <c r="AC189" s="63"/>
      <c r="AD189" s="62"/>
      <c r="AE189" s="63"/>
      <c r="AF189" s="12"/>
    </row>
    <row r="190" spans="1:32" s="4" customFormat="1">
      <c r="A190" s="90"/>
      <c r="B190" s="9" t="s">
        <v>283</v>
      </c>
      <c r="C190" s="12"/>
      <c r="D190" s="63"/>
      <c r="E190" s="12"/>
      <c r="F190" s="63"/>
      <c r="G190" s="102"/>
      <c r="H190" s="12"/>
      <c r="I190" s="63"/>
      <c r="J190" s="62"/>
      <c r="K190" s="63"/>
      <c r="L190" s="62"/>
      <c r="M190" s="63"/>
      <c r="N190" s="63"/>
      <c r="O190" s="63"/>
      <c r="P190" s="62"/>
      <c r="Q190" s="63"/>
      <c r="R190" s="62"/>
      <c r="S190" s="63"/>
      <c r="T190" s="126"/>
      <c r="U190" s="62"/>
      <c r="V190" s="63"/>
      <c r="W190" s="62"/>
      <c r="X190" s="63"/>
      <c r="Y190" s="62"/>
      <c r="Z190" s="63"/>
      <c r="AA190" s="126"/>
      <c r="AB190" s="62"/>
      <c r="AC190" s="63"/>
      <c r="AD190" s="62"/>
      <c r="AE190" s="63"/>
      <c r="AF190" s="12"/>
    </row>
    <row r="191" spans="1:32" s="1" customFormat="1" ht="31.5">
      <c r="A191" s="198">
        <v>11.01</v>
      </c>
      <c r="B191" s="81" t="s">
        <v>240</v>
      </c>
      <c r="C191" s="82"/>
      <c r="D191" s="61"/>
      <c r="E191" s="82"/>
      <c r="F191" s="61"/>
      <c r="G191" s="101"/>
      <c r="H191" s="82"/>
      <c r="I191" s="61"/>
      <c r="J191" s="60"/>
      <c r="K191" s="61"/>
      <c r="L191" s="60"/>
      <c r="M191" s="61"/>
      <c r="N191" s="61"/>
      <c r="O191" s="61"/>
      <c r="P191" s="60"/>
      <c r="Q191" s="61"/>
      <c r="R191" s="60"/>
      <c r="S191" s="61"/>
      <c r="T191" s="125"/>
      <c r="U191" s="60"/>
      <c r="V191" s="61"/>
      <c r="W191" s="60"/>
      <c r="X191" s="61"/>
      <c r="Y191" s="60"/>
      <c r="Z191" s="61"/>
      <c r="AA191" s="125"/>
      <c r="AB191" s="60"/>
      <c r="AC191" s="61"/>
      <c r="AD191" s="60"/>
      <c r="AE191" s="61"/>
      <c r="AF191" s="82"/>
    </row>
    <row r="192" spans="1:32" s="1" customFormat="1">
      <c r="A192" s="749"/>
      <c r="B192" s="81" t="s">
        <v>236</v>
      </c>
      <c r="C192" s="82"/>
      <c r="D192" s="61"/>
      <c r="E192" s="82"/>
      <c r="F192" s="61"/>
      <c r="G192" s="101">
        <v>0.01</v>
      </c>
      <c r="H192" s="82">
        <v>460</v>
      </c>
      <c r="I192" s="61">
        <f>H192*G192</f>
        <v>4.6000000000000005</v>
      </c>
      <c r="J192" s="60">
        <f t="shared" ref="J192:K207" si="313">H192+E192+C192</f>
        <v>460</v>
      </c>
      <c r="K192" s="61">
        <f t="shared" si="313"/>
        <v>4.6000000000000005</v>
      </c>
      <c r="L192" s="60">
        <v>460</v>
      </c>
      <c r="M192" s="61">
        <v>4.5199999999999996</v>
      </c>
      <c r="N192" s="61">
        <f t="shared" ref="N192:O211" si="314">L192/J192%</f>
        <v>100.00000000000001</v>
      </c>
      <c r="O192" s="61">
        <f t="shared" si="314"/>
        <v>98.260869565217362</v>
      </c>
      <c r="P192" s="60">
        <f t="shared" ref="P192:Q210" si="315">J192-L192</f>
        <v>0</v>
      </c>
      <c r="Q192" s="61">
        <f t="shared" si="315"/>
        <v>8.0000000000000959E-2</v>
      </c>
      <c r="R192" s="60"/>
      <c r="S192" s="61"/>
      <c r="T192" s="125">
        <v>1.2E-2</v>
      </c>
      <c r="U192" s="60">
        <v>450</v>
      </c>
      <c r="V192" s="61">
        <f t="shared" ref="V192:V210" si="316">U192*T192</f>
        <v>5.4</v>
      </c>
      <c r="W192" s="60">
        <f t="shared" ref="W192:W209" si="317">U192+R192</f>
        <v>450</v>
      </c>
      <c r="X192" s="61">
        <f t="shared" ref="X192:X210" si="318">V192+S192</f>
        <v>5.4</v>
      </c>
      <c r="Y192" s="60"/>
      <c r="Z192" s="61"/>
      <c r="AA192" s="125">
        <v>1.2E-2</v>
      </c>
      <c r="AB192" s="60">
        <v>450</v>
      </c>
      <c r="AC192" s="61">
        <f t="shared" ref="AC192:AC210" si="319">AB192*AA192</f>
        <v>5.4</v>
      </c>
      <c r="AD192" s="60">
        <f t="shared" ref="AD192:AD209" si="320">AB192+Y192</f>
        <v>450</v>
      </c>
      <c r="AE192" s="61">
        <f t="shared" ref="AE192:AE210" si="321">AC192+Z192</f>
        <v>5.4</v>
      </c>
      <c r="AF192" s="82"/>
    </row>
    <row r="193" spans="1:32" s="1" customFormat="1">
      <c r="A193" s="749"/>
      <c r="B193" s="81" t="s">
        <v>237</v>
      </c>
      <c r="C193" s="82"/>
      <c r="D193" s="61"/>
      <c r="E193" s="82"/>
      <c r="F193" s="61"/>
      <c r="G193" s="101">
        <v>0.01</v>
      </c>
      <c r="H193" s="82">
        <v>440</v>
      </c>
      <c r="I193" s="61">
        <f>H193*G193</f>
        <v>4.4000000000000004</v>
      </c>
      <c r="J193" s="60">
        <f t="shared" si="313"/>
        <v>440</v>
      </c>
      <c r="K193" s="61">
        <f t="shared" si="313"/>
        <v>4.4000000000000004</v>
      </c>
      <c r="L193" s="60">
        <v>440</v>
      </c>
      <c r="M193" s="61">
        <v>4.32</v>
      </c>
      <c r="N193" s="61">
        <f t="shared" si="314"/>
        <v>99.999999999999986</v>
      </c>
      <c r="O193" s="61">
        <f t="shared" si="314"/>
        <v>98.181818181818173</v>
      </c>
      <c r="P193" s="60">
        <f t="shared" si="315"/>
        <v>0</v>
      </c>
      <c r="Q193" s="61">
        <f t="shared" si="315"/>
        <v>8.0000000000000071E-2</v>
      </c>
      <c r="R193" s="60"/>
      <c r="S193" s="61"/>
      <c r="T193" s="125">
        <v>1.2E-2</v>
      </c>
      <c r="U193" s="60">
        <v>450</v>
      </c>
      <c r="V193" s="61">
        <f t="shared" si="316"/>
        <v>5.4</v>
      </c>
      <c r="W193" s="60">
        <f t="shared" si="317"/>
        <v>450</v>
      </c>
      <c r="X193" s="61">
        <f t="shared" si="318"/>
        <v>5.4</v>
      </c>
      <c r="Y193" s="60"/>
      <c r="Z193" s="61"/>
      <c r="AA193" s="125">
        <v>1.2E-2</v>
      </c>
      <c r="AB193" s="60">
        <v>450</v>
      </c>
      <c r="AC193" s="61">
        <f t="shared" si="319"/>
        <v>5.4</v>
      </c>
      <c r="AD193" s="60">
        <f t="shared" si="320"/>
        <v>450</v>
      </c>
      <c r="AE193" s="61">
        <f t="shared" si="321"/>
        <v>5.4</v>
      </c>
      <c r="AF193" s="82"/>
    </row>
    <row r="194" spans="1:32" s="1" customFormat="1">
      <c r="A194" s="749"/>
      <c r="B194" s="81" t="s">
        <v>241</v>
      </c>
      <c r="C194" s="82"/>
      <c r="D194" s="61"/>
      <c r="E194" s="82"/>
      <c r="F194" s="61"/>
      <c r="G194" s="101">
        <v>0.01</v>
      </c>
      <c r="H194" s="82">
        <v>255</v>
      </c>
      <c r="I194" s="61">
        <f>H194*G194</f>
        <v>2.5500000000000003</v>
      </c>
      <c r="J194" s="60">
        <f t="shared" si="313"/>
        <v>255</v>
      </c>
      <c r="K194" s="61">
        <f t="shared" si="313"/>
        <v>2.5500000000000003</v>
      </c>
      <c r="L194" s="60">
        <v>255</v>
      </c>
      <c r="M194" s="61">
        <v>2.5499999999999998</v>
      </c>
      <c r="N194" s="61">
        <f t="shared" si="314"/>
        <v>100</v>
      </c>
      <c r="O194" s="61">
        <f t="shared" si="314"/>
        <v>99.999999999999986</v>
      </c>
      <c r="P194" s="60">
        <f t="shared" si="315"/>
        <v>0</v>
      </c>
      <c r="Q194" s="61">
        <f t="shared" si="315"/>
        <v>0</v>
      </c>
      <c r="R194" s="60"/>
      <c r="S194" s="61"/>
      <c r="T194" s="125">
        <v>1.2E-2</v>
      </c>
      <c r="U194" s="60">
        <v>250</v>
      </c>
      <c r="V194" s="61">
        <f t="shared" si="316"/>
        <v>3</v>
      </c>
      <c r="W194" s="60">
        <f t="shared" si="317"/>
        <v>250</v>
      </c>
      <c r="X194" s="61">
        <f t="shared" si="318"/>
        <v>3</v>
      </c>
      <c r="Y194" s="60"/>
      <c r="Z194" s="61"/>
      <c r="AA194" s="125">
        <v>1.2E-2</v>
      </c>
      <c r="AB194" s="60">
        <v>250</v>
      </c>
      <c r="AC194" s="61">
        <f t="shared" si="319"/>
        <v>3</v>
      </c>
      <c r="AD194" s="60">
        <f t="shared" si="320"/>
        <v>250</v>
      </c>
      <c r="AE194" s="61">
        <f t="shared" si="321"/>
        <v>3</v>
      </c>
      <c r="AF194" s="82"/>
    </row>
    <row r="195" spans="1:32" s="1" customFormat="1">
      <c r="A195" s="749">
        <v>11.02</v>
      </c>
      <c r="B195" s="81" t="s">
        <v>242</v>
      </c>
      <c r="C195" s="82"/>
      <c r="D195" s="61"/>
      <c r="E195" s="82"/>
      <c r="F195" s="61"/>
      <c r="G195" s="101"/>
      <c r="H195" s="82"/>
      <c r="I195" s="61">
        <f t="shared" ref="I195:I199" si="322">H195*G195</f>
        <v>0</v>
      </c>
      <c r="J195" s="60">
        <f t="shared" si="313"/>
        <v>0</v>
      </c>
      <c r="K195" s="61">
        <f t="shared" si="313"/>
        <v>0</v>
      </c>
      <c r="L195" s="60"/>
      <c r="M195" s="61"/>
      <c r="N195" s="61"/>
      <c r="O195" s="61"/>
      <c r="P195" s="60">
        <f t="shared" si="315"/>
        <v>0</v>
      </c>
      <c r="Q195" s="61">
        <f t="shared" si="315"/>
        <v>0</v>
      </c>
      <c r="R195" s="60"/>
      <c r="S195" s="61"/>
      <c r="T195" s="125"/>
      <c r="U195" s="60"/>
      <c r="V195" s="61">
        <f t="shared" si="316"/>
        <v>0</v>
      </c>
      <c r="W195" s="60">
        <f t="shared" si="317"/>
        <v>0</v>
      </c>
      <c r="X195" s="61">
        <f t="shared" si="318"/>
        <v>0</v>
      </c>
      <c r="Y195" s="60"/>
      <c r="Z195" s="61"/>
      <c r="AA195" s="125"/>
      <c r="AB195" s="60"/>
      <c r="AC195" s="61">
        <f t="shared" si="319"/>
        <v>0</v>
      </c>
      <c r="AD195" s="60">
        <f t="shared" si="320"/>
        <v>0</v>
      </c>
      <c r="AE195" s="61">
        <f t="shared" si="321"/>
        <v>0</v>
      </c>
      <c r="AF195" s="82"/>
    </row>
    <row r="196" spans="1:32" s="1" customFormat="1">
      <c r="A196" s="749"/>
      <c r="B196" s="81" t="s">
        <v>236</v>
      </c>
      <c r="C196" s="82"/>
      <c r="D196" s="61"/>
      <c r="E196" s="82"/>
      <c r="F196" s="61"/>
      <c r="G196" s="101">
        <v>5.0000000000000001E-3</v>
      </c>
      <c r="H196" s="82">
        <v>460</v>
      </c>
      <c r="I196" s="61">
        <f t="shared" si="322"/>
        <v>2.3000000000000003</v>
      </c>
      <c r="J196" s="60">
        <f t="shared" si="313"/>
        <v>460</v>
      </c>
      <c r="K196" s="61">
        <f t="shared" si="313"/>
        <v>2.3000000000000003</v>
      </c>
      <c r="L196" s="60">
        <v>460</v>
      </c>
      <c r="M196" s="61">
        <v>1.6</v>
      </c>
      <c r="N196" s="61">
        <f t="shared" si="314"/>
        <v>100.00000000000001</v>
      </c>
      <c r="O196" s="61">
        <f t="shared" si="314"/>
        <v>69.565217391304344</v>
      </c>
      <c r="P196" s="60">
        <f t="shared" si="315"/>
        <v>0</v>
      </c>
      <c r="Q196" s="61">
        <f t="shared" si="315"/>
        <v>0.70000000000000018</v>
      </c>
      <c r="R196" s="60"/>
      <c r="S196" s="61"/>
      <c r="T196" s="125">
        <v>0.01</v>
      </c>
      <c r="U196" s="60">
        <v>450</v>
      </c>
      <c r="V196" s="61">
        <f t="shared" si="316"/>
        <v>4.5</v>
      </c>
      <c r="W196" s="60">
        <f t="shared" si="317"/>
        <v>450</v>
      </c>
      <c r="X196" s="61">
        <f t="shared" si="318"/>
        <v>4.5</v>
      </c>
      <c r="Y196" s="60"/>
      <c r="Z196" s="61"/>
      <c r="AA196" s="125">
        <v>0.01</v>
      </c>
      <c r="AB196" s="60">
        <v>450</v>
      </c>
      <c r="AC196" s="61">
        <f t="shared" si="319"/>
        <v>4.5</v>
      </c>
      <c r="AD196" s="60">
        <f t="shared" si="320"/>
        <v>450</v>
      </c>
      <c r="AE196" s="61">
        <f t="shared" si="321"/>
        <v>4.5</v>
      </c>
      <c r="AF196" s="82"/>
    </row>
    <row r="197" spans="1:32" s="1" customFormat="1">
      <c r="A197" s="749"/>
      <c r="B197" s="81" t="s">
        <v>237</v>
      </c>
      <c r="C197" s="82"/>
      <c r="D197" s="61"/>
      <c r="E197" s="82"/>
      <c r="F197" s="61"/>
      <c r="G197" s="101">
        <v>5.0000000000000001E-3</v>
      </c>
      <c r="H197" s="82">
        <v>440</v>
      </c>
      <c r="I197" s="61">
        <f t="shared" si="322"/>
        <v>2.2000000000000002</v>
      </c>
      <c r="J197" s="60">
        <f t="shared" si="313"/>
        <v>440</v>
      </c>
      <c r="K197" s="61">
        <f t="shared" si="313"/>
        <v>2.2000000000000002</v>
      </c>
      <c r="L197" s="60">
        <v>440</v>
      </c>
      <c r="M197" s="61">
        <v>1.4</v>
      </c>
      <c r="N197" s="61">
        <f t="shared" si="314"/>
        <v>99.999999999999986</v>
      </c>
      <c r="O197" s="61">
        <f t="shared" si="314"/>
        <v>63.636363636363626</v>
      </c>
      <c r="P197" s="60">
        <f t="shared" si="315"/>
        <v>0</v>
      </c>
      <c r="Q197" s="61">
        <f t="shared" si="315"/>
        <v>0.80000000000000027</v>
      </c>
      <c r="R197" s="60"/>
      <c r="S197" s="61"/>
      <c r="T197" s="125">
        <v>0.01</v>
      </c>
      <c r="U197" s="60">
        <v>450</v>
      </c>
      <c r="V197" s="61">
        <f t="shared" si="316"/>
        <v>4.5</v>
      </c>
      <c r="W197" s="60">
        <f t="shared" si="317"/>
        <v>450</v>
      </c>
      <c r="X197" s="61">
        <f t="shared" si="318"/>
        <v>4.5</v>
      </c>
      <c r="Y197" s="60"/>
      <c r="Z197" s="61"/>
      <c r="AA197" s="125">
        <v>0.01</v>
      </c>
      <c r="AB197" s="60">
        <v>450</v>
      </c>
      <c r="AC197" s="61">
        <f t="shared" si="319"/>
        <v>4.5</v>
      </c>
      <c r="AD197" s="60">
        <f t="shared" si="320"/>
        <v>450</v>
      </c>
      <c r="AE197" s="61">
        <f t="shared" si="321"/>
        <v>4.5</v>
      </c>
      <c r="AF197" s="82"/>
    </row>
    <row r="198" spans="1:32" s="1" customFormat="1">
      <c r="A198" s="749"/>
      <c r="B198" s="81" t="s">
        <v>241</v>
      </c>
      <c r="C198" s="82"/>
      <c r="D198" s="61"/>
      <c r="E198" s="82"/>
      <c r="F198" s="61"/>
      <c r="G198" s="101">
        <v>5.0000000000000001E-3</v>
      </c>
      <c r="H198" s="82">
        <v>255</v>
      </c>
      <c r="I198" s="61">
        <f t="shared" si="322"/>
        <v>1.2750000000000001</v>
      </c>
      <c r="J198" s="60">
        <f t="shared" si="313"/>
        <v>255</v>
      </c>
      <c r="K198" s="61">
        <f t="shared" si="313"/>
        <v>1.2750000000000001</v>
      </c>
      <c r="L198" s="60">
        <v>255</v>
      </c>
      <c r="M198" s="61">
        <v>0.86</v>
      </c>
      <c r="N198" s="61">
        <f t="shared" si="314"/>
        <v>100</v>
      </c>
      <c r="O198" s="61">
        <f t="shared" si="314"/>
        <v>67.45098039215685</v>
      </c>
      <c r="P198" s="60">
        <f t="shared" si="315"/>
        <v>0</v>
      </c>
      <c r="Q198" s="61">
        <f t="shared" si="315"/>
        <v>0.41500000000000015</v>
      </c>
      <c r="R198" s="60"/>
      <c r="S198" s="61"/>
      <c r="T198" s="125">
        <v>0.01</v>
      </c>
      <c r="U198" s="60">
        <v>250</v>
      </c>
      <c r="V198" s="61">
        <f t="shared" si="316"/>
        <v>2.5</v>
      </c>
      <c r="W198" s="60">
        <f t="shared" si="317"/>
        <v>250</v>
      </c>
      <c r="X198" s="61">
        <f t="shared" si="318"/>
        <v>2.5</v>
      </c>
      <c r="Y198" s="60"/>
      <c r="Z198" s="61"/>
      <c r="AA198" s="125">
        <v>0.01</v>
      </c>
      <c r="AB198" s="60">
        <v>250</v>
      </c>
      <c r="AC198" s="61">
        <f t="shared" si="319"/>
        <v>2.5</v>
      </c>
      <c r="AD198" s="60">
        <f t="shared" si="320"/>
        <v>250</v>
      </c>
      <c r="AE198" s="61">
        <f t="shared" si="321"/>
        <v>2.5</v>
      </c>
      <c r="AF198" s="82"/>
    </row>
    <row r="199" spans="1:32" s="1" customFormat="1" ht="15.75" customHeight="1">
      <c r="A199" s="749">
        <v>11.03</v>
      </c>
      <c r="B199" s="3" t="s">
        <v>243</v>
      </c>
      <c r="C199" s="82"/>
      <c r="D199" s="61"/>
      <c r="E199" s="82"/>
      <c r="F199" s="61"/>
      <c r="G199" s="101"/>
      <c r="H199" s="82"/>
      <c r="I199" s="61">
        <f t="shared" si="322"/>
        <v>0</v>
      </c>
      <c r="J199" s="60">
        <f t="shared" si="313"/>
        <v>0</v>
      </c>
      <c r="K199" s="61">
        <f t="shared" si="313"/>
        <v>0</v>
      </c>
      <c r="L199" s="60"/>
      <c r="M199" s="61"/>
      <c r="N199" s="61"/>
      <c r="O199" s="61"/>
      <c r="P199" s="60">
        <f t="shared" si="315"/>
        <v>0</v>
      </c>
      <c r="Q199" s="61">
        <f t="shared" si="315"/>
        <v>0</v>
      </c>
      <c r="R199" s="60"/>
      <c r="S199" s="61"/>
      <c r="T199" s="125"/>
      <c r="U199" s="60"/>
      <c r="V199" s="61">
        <f t="shared" si="316"/>
        <v>0</v>
      </c>
      <c r="W199" s="60">
        <f t="shared" si="317"/>
        <v>0</v>
      </c>
      <c r="X199" s="61">
        <f t="shared" si="318"/>
        <v>0</v>
      </c>
      <c r="Y199" s="60"/>
      <c r="Z199" s="61"/>
      <c r="AA199" s="125"/>
      <c r="AB199" s="60"/>
      <c r="AC199" s="61">
        <f t="shared" si="319"/>
        <v>0</v>
      </c>
      <c r="AD199" s="60">
        <f t="shared" si="320"/>
        <v>0</v>
      </c>
      <c r="AE199" s="61">
        <f t="shared" si="321"/>
        <v>0</v>
      </c>
      <c r="AF199" s="82"/>
    </row>
    <row r="200" spans="1:32" s="1" customFormat="1" ht="15.75" customHeight="1">
      <c r="A200" s="749">
        <v>11.04</v>
      </c>
      <c r="B200" s="3" t="s">
        <v>244</v>
      </c>
      <c r="C200" s="82"/>
      <c r="D200" s="61"/>
      <c r="E200" s="82"/>
      <c r="F200" s="61"/>
      <c r="G200" s="101"/>
      <c r="H200" s="82"/>
      <c r="I200" s="61"/>
      <c r="J200" s="60"/>
      <c r="K200" s="61">
        <f t="shared" si="313"/>
        <v>0</v>
      </c>
      <c r="L200" s="60"/>
      <c r="M200" s="61"/>
      <c r="N200" s="61"/>
      <c r="O200" s="61"/>
      <c r="P200" s="60">
        <f t="shared" si="315"/>
        <v>0</v>
      </c>
      <c r="Q200" s="61">
        <f t="shared" si="315"/>
        <v>0</v>
      </c>
      <c r="R200" s="60"/>
      <c r="S200" s="61"/>
      <c r="T200" s="125"/>
      <c r="U200" s="60"/>
      <c r="V200" s="61">
        <f t="shared" si="316"/>
        <v>0</v>
      </c>
      <c r="W200" s="60">
        <f t="shared" si="317"/>
        <v>0</v>
      </c>
      <c r="X200" s="61">
        <f t="shared" si="318"/>
        <v>0</v>
      </c>
      <c r="Y200" s="60"/>
      <c r="Z200" s="61"/>
      <c r="AA200" s="125"/>
      <c r="AB200" s="60"/>
      <c r="AC200" s="61">
        <f t="shared" si="319"/>
        <v>0</v>
      </c>
      <c r="AD200" s="60">
        <f t="shared" si="320"/>
        <v>0</v>
      </c>
      <c r="AE200" s="61">
        <f t="shared" si="321"/>
        <v>0</v>
      </c>
      <c r="AF200" s="82"/>
    </row>
    <row r="201" spans="1:32" s="1" customFormat="1" ht="48" customHeight="1">
      <c r="A201" s="749"/>
      <c r="B201" s="3" t="s">
        <v>245</v>
      </c>
      <c r="C201" s="82"/>
      <c r="D201" s="61"/>
      <c r="E201" s="82"/>
      <c r="F201" s="61"/>
      <c r="G201" s="101"/>
      <c r="H201" s="82"/>
      <c r="I201" s="61">
        <f t="shared" ref="I201:I203" si="323">H201*G201</f>
        <v>0</v>
      </c>
      <c r="J201" s="60">
        <f t="shared" ref="J201:J203" si="324">H201+E201+C201</f>
        <v>0</v>
      </c>
      <c r="K201" s="61">
        <f t="shared" si="313"/>
        <v>0</v>
      </c>
      <c r="L201" s="60"/>
      <c r="M201" s="61"/>
      <c r="N201" s="61"/>
      <c r="O201" s="61"/>
      <c r="P201" s="60">
        <f t="shared" si="315"/>
        <v>0</v>
      </c>
      <c r="Q201" s="61">
        <f t="shared" si="315"/>
        <v>0</v>
      </c>
      <c r="R201" s="60"/>
      <c r="S201" s="61"/>
      <c r="T201" s="125"/>
      <c r="U201" s="60"/>
      <c r="V201" s="61">
        <f t="shared" si="316"/>
        <v>0</v>
      </c>
      <c r="W201" s="60">
        <f t="shared" si="317"/>
        <v>0</v>
      </c>
      <c r="X201" s="61">
        <f t="shared" si="318"/>
        <v>0</v>
      </c>
      <c r="Y201" s="60"/>
      <c r="Z201" s="61"/>
      <c r="AA201" s="125"/>
      <c r="AB201" s="60"/>
      <c r="AC201" s="61">
        <f t="shared" si="319"/>
        <v>0</v>
      </c>
      <c r="AD201" s="60">
        <f t="shared" si="320"/>
        <v>0</v>
      </c>
      <c r="AE201" s="61">
        <f t="shared" si="321"/>
        <v>0</v>
      </c>
      <c r="AF201" s="82"/>
    </row>
    <row r="202" spans="1:32" s="1" customFormat="1" ht="47.25">
      <c r="A202" s="749"/>
      <c r="B202" s="3" t="s">
        <v>246</v>
      </c>
      <c r="C202" s="82"/>
      <c r="D202" s="61"/>
      <c r="E202" s="82"/>
      <c r="F202" s="61"/>
      <c r="G202" s="101"/>
      <c r="H202" s="82"/>
      <c r="I202" s="61">
        <f t="shared" si="323"/>
        <v>0</v>
      </c>
      <c r="J202" s="60">
        <f t="shared" si="324"/>
        <v>0</v>
      </c>
      <c r="K202" s="61">
        <f t="shared" si="313"/>
        <v>0</v>
      </c>
      <c r="L202" s="60"/>
      <c r="M202" s="61"/>
      <c r="N202" s="61"/>
      <c r="O202" s="61"/>
      <c r="P202" s="60">
        <f t="shared" si="315"/>
        <v>0</v>
      </c>
      <c r="Q202" s="61">
        <f t="shared" si="315"/>
        <v>0</v>
      </c>
      <c r="R202" s="60"/>
      <c r="S202" s="61"/>
      <c r="T202" s="125"/>
      <c r="U202" s="60"/>
      <c r="V202" s="61">
        <f t="shared" si="316"/>
        <v>0</v>
      </c>
      <c r="W202" s="60">
        <f t="shared" si="317"/>
        <v>0</v>
      </c>
      <c r="X202" s="61">
        <f t="shared" si="318"/>
        <v>0</v>
      </c>
      <c r="Y202" s="60"/>
      <c r="Z202" s="61"/>
      <c r="AA202" s="125"/>
      <c r="AB202" s="60"/>
      <c r="AC202" s="61">
        <f t="shared" si="319"/>
        <v>0</v>
      </c>
      <c r="AD202" s="60">
        <f t="shared" si="320"/>
        <v>0</v>
      </c>
      <c r="AE202" s="61">
        <f t="shared" si="321"/>
        <v>0</v>
      </c>
      <c r="AF202" s="82"/>
    </row>
    <row r="203" spans="1:32" s="1" customFormat="1">
      <c r="A203" s="749"/>
      <c r="B203" s="3" t="s">
        <v>247</v>
      </c>
      <c r="C203" s="82"/>
      <c r="D203" s="61"/>
      <c r="E203" s="82"/>
      <c r="F203" s="61"/>
      <c r="G203" s="101"/>
      <c r="H203" s="82"/>
      <c r="I203" s="61">
        <f t="shared" si="323"/>
        <v>0</v>
      </c>
      <c r="J203" s="60">
        <f t="shared" si="324"/>
        <v>0</v>
      </c>
      <c r="K203" s="61">
        <f t="shared" si="313"/>
        <v>0</v>
      </c>
      <c r="L203" s="60"/>
      <c r="M203" s="61"/>
      <c r="N203" s="61"/>
      <c r="O203" s="61"/>
      <c r="P203" s="60">
        <f t="shared" si="315"/>
        <v>0</v>
      </c>
      <c r="Q203" s="61">
        <f t="shared" si="315"/>
        <v>0</v>
      </c>
      <c r="R203" s="60"/>
      <c r="S203" s="61"/>
      <c r="T203" s="125"/>
      <c r="U203" s="60"/>
      <c r="V203" s="61">
        <f t="shared" si="316"/>
        <v>0</v>
      </c>
      <c r="W203" s="60">
        <f t="shared" si="317"/>
        <v>0</v>
      </c>
      <c r="X203" s="61">
        <f t="shared" si="318"/>
        <v>0</v>
      </c>
      <c r="Y203" s="60"/>
      <c r="Z203" s="61"/>
      <c r="AA203" s="125"/>
      <c r="AB203" s="60"/>
      <c r="AC203" s="61">
        <f t="shared" si="319"/>
        <v>0</v>
      </c>
      <c r="AD203" s="60">
        <f t="shared" si="320"/>
        <v>0</v>
      </c>
      <c r="AE203" s="61">
        <f t="shared" si="321"/>
        <v>0</v>
      </c>
      <c r="AF203" s="82"/>
    </row>
    <row r="204" spans="1:32" s="1" customFormat="1" ht="74.45" customHeight="1">
      <c r="A204" s="749">
        <v>11.05</v>
      </c>
      <c r="B204" s="3" t="s">
        <v>248</v>
      </c>
      <c r="C204" s="82"/>
      <c r="D204" s="61"/>
      <c r="E204" s="82"/>
      <c r="F204" s="61"/>
      <c r="G204" s="101"/>
      <c r="H204" s="82"/>
      <c r="I204" s="61"/>
      <c r="J204" s="60"/>
      <c r="K204" s="61">
        <f t="shared" si="313"/>
        <v>0</v>
      </c>
      <c r="L204" s="60"/>
      <c r="M204" s="61"/>
      <c r="N204" s="61"/>
      <c r="O204" s="61"/>
      <c r="P204" s="60">
        <f t="shared" si="315"/>
        <v>0</v>
      </c>
      <c r="Q204" s="61">
        <f t="shared" si="315"/>
        <v>0</v>
      </c>
      <c r="R204" s="60"/>
      <c r="S204" s="61"/>
      <c r="T204" s="125"/>
      <c r="U204" s="60"/>
      <c r="V204" s="61">
        <f t="shared" si="316"/>
        <v>0</v>
      </c>
      <c r="W204" s="60">
        <f t="shared" si="317"/>
        <v>0</v>
      </c>
      <c r="X204" s="61">
        <f t="shared" si="318"/>
        <v>0</v>
      </c>
      <c r="Y204" s="60"/>
      <c r="Z204" s="61"/>
      <c r="AA204" s="125"/>
      <c r="AB204" s="60"/>
      <c r="AC204" s="61">
        <f t="shared" si="319"/>
        <v>0</v>
      </c>
      <c r="AD204" s="60">
        <f t="shared" si="320"/>
        <v>0</v>
      </c>
      <c r="AE204" s="61">
        <f t="shared" si="321"/>
        <v>0</v>
      </c>
      <c r="AF204" s="82"/>
    </row>
    <row r="205" spans="1:32" s="1" customFormat="1">
      <c r="A205" s="749"/>
      <c r="B205" s="81" t="s">
        <v>236</v>
      </c>
      <c r="C205" s="82"/>
      <c r="D205" s="61"/>
      <c r="E205" s="82"/>
      <c r="F205" s="61"/>
      <c r="G205" s="101">
        <v>0.01</v>
      </c>
      <c r="H205" s="82">
        <v>9</v>
      </c>
      <c r="I205" s="61">
        <f t="shared" ref="I205:I208" si="325">H205*G205</f>
        <v>0.09</v>
      </c>
      <c r="J205" s="60">
        <f t="shared" ref="J205:J207" si="326">H205+E205+C205</f>
        <v>9</v>
      </c>
      <c r="K205" s="61">
        <f t="shared" si="313"/>
        <v>0.09</v>
      </c>
      <c r="L205" s="60">
        <v>9</v>
      </c>
      <c r="M205" s="61">
        <v>0.09</v>
      </c>
      <c r="N205" s="61">
        <f t="shared" si="314"/>
        <v>100</v>
      </c>
      <c r="O205" s="61">
        <f t="shared" si="314"/>
        <v>100</v>
      </c>
      <c r="P205" s="60">
        <f t="shared" si="315"/>
        <v>0</v>
      </c>
      <c r="Q205" s="61">
        <f t="shared" si="315"/>
        <v>0</v>
      </c>
      <c r="R205" s="60"/>
      <c r="S205" s="61"/>
      <c r="T205" s="125">
        <v>1.2E-2</v>
      </c>
      <c r="U205" s="60">
        <v>18</v>
      </c>
      <c r="V205" s="61">
        <f t="shared" si="316"/>
        <v>0.216</v>
      </c>
      <c r="W205" s="60">
        <f t="shared" si="317"/>
        <v>18</v>
      </c>
      <c r="X205" s="61">
        <f t="shared" si="318"/>
        <v>0.216</v>
      </c>
      <c r="Y205" s="60"/>
      <c r="Z205" s="61"/>
      <c r="AA205" s="125">
        <v>1.2E-2</v>
      </c>
      <c r="AB205" s="60">
        <v>18</v>
      </c>
      <c r="AC205" s="61">
        <f t="shared" si="319"/>
        <v>0.216</v>
      </c>
      <c r="AD205" s="60">
        <f t="shared" si="320"/>
        <v>18</v>
      </c>
      <c r="AE205" s="61">
        <f t="shared" si="321"/>
        <v>0.216</v>
      </c>
      <c r="AF205" s="82"/>
    </row>
    <row r="206" spans="1:32" s="1" customFormat="1">
      <c r="A206" s="749"/>
      <c r="B206" s="81" t="s">
        <v>237</v>
      </c>
      <c r="C206" s="82"/>
      <c r="D206" s="61"/>
      <c r="E206" s="82"/>
      <c r="F206" s="61"/>
      <c r="G206" s="101">
        <v>0.01</v>
      </c>
      <c r="H206" s="82">
        <v>9</v>
      </c>
      <c r="I206" s="61">
        <f t="shared" si="325"/>
        <v>0.09</v>
      </c>
      <c r="J206" s="60">
        <f t="shared" si="326"/>
        <v>9</v>
      </c>
      <c r="K206" s="61">
        <f t="shared" si="313"/>
        <v>0.09</v>
      </c>
      <c r="L206" s="60">
        <v>9</v>
      </c>
      <c r="M206" s="61">
        <v>0.09</v>
      </c>
      <c r="N206" s="61">
        <f t="shared" si="314"/>
        <v>100</v>
      </c>
      <c r="O206" s="61">
        <f t="shared" si="314"/>
        <v>100</v>
      </c>
      <c r="P206" s="60">
        <f t="shared" si="315"/>
        <v>0</v>
      </c>
      <c r="Q206" s="61">
        <f t="shared" si="315"/>
        <v>0</v>
      </c>
      <c r="R206" s="60"/>
      <c r="S206" s="61"/>
      <c r="T206" s="125">
        <v>1.2E-2</v>
      </c>
      <c r="U206" s="60">
        <v>19</v>
      </c>
      <c r="V206" s="61">
        <f t="shared" si="316"/>
        <v>0.22800000000000001</v>
      </c>
      <c r="W206" s="60">
        <f t="shared" si="317"/>
        <v>19</v>
      </c>
      <c r="X206" s="61">
        <f t="shared" si="318"/>
        <v>0.22800000000000001</v>
      </c>
      <c r="Y206" s="60"/>
      <c r="Z206" s="61"/>
      <c r="AA206" s="125">
        <v>1.2E-2</v>
      </c>
      <c r="AB206" s="60">
        <v>19</v>
      </c>
      <c r="AC206" s="61">
        <f t="shared" si="319"/>
        <v>0.22800000000000001</v>
      </c>
      <c r="AD206" s="60">
        <f t="shared" si="320"/>
        <v>19</v>
      </c>
      <c r="AE206" s="61">
        <f t="shared" si="321"/>
        <v>0.22800000000000001</v>
      </c>
      <c r="AF206" s="82"/>
    </row>
    <row r="207" spans="1:32" s="1" customFormat="1">
      <c r="A207" s="749"/>
      <c r="B207" s="81" t="s">
        <v>241</v>
      </c>
      <c r="C207" s="82"/>
      <c r="D207" s="61"/>
      <c r="E207" s="82"/>
      <c r="F207" s="61"/>
      <c r="G207" s="101">
        <v>0.01</v>
      </c>
      <c r="H207" s="82">
        <v>9</v>
      </c>
      <c r="I207" s="61">
        <f t="shared" si="325"/>
        <v>0.09</v>
      </c>
      <c r="J207" s="60">
        <f t="shared" si="326"/>
        <v>9</v>
      </c>
      <c r="K207" s="61">
        <f t="shared" si="313"/>
        <v>0.09</v>
      </c>
      <c r="L207" s="60">
        <v>9</v>
      </c>
      <c r="M207" s="61">
        <v>0.09</v>
      </c>
      <c r="N207" s="61">
        <f t="shared" si="314"/>
        <v>100</v>
      </c>
      <c r="O207" s="61">
        <f t="shared" si="314"/>
        <v>100</v>
      </c>
      <c r="P207" s="60">
        <f t="shared" si="315"/>
        <v>0</v>
      </c>
      <c r="Q207" s="61">
        <f t="shared" si="315"/>
        <v>0</v>
      </c>
      <c r="R207" s="60"/>
      <c r="S207" s="61"/>
      <c r="T207" s="125">
        <v>1.2E-2</v>
      </c>
      <c r="U207" s="60">
        <v>18</v>
      </c>
      <c r="V207" s="61">
        <f t="shared" si="316"/>
        <v>0.216</v>
      </c>
      <c r="W207" s="60">
        <f t="shared" si="317"/>
        <v>18</v>
      </c>
      <c r="X207" s="61">
        <f t="shared" si="318"/>
        <v>0.216</v>
      </c>
      <c r="Y207" s="60"/>
      <c r="Z207" s="61"/>
      <c r="AA207" s="125">
        <v>1.2E-2</v>
      </c>
      <c r="AB207" s="60">
        <v>18</v>
      </c>
      <c r="AC207" s="61">
        <f t="shared" si="319"/>
        <v>0.216</v>
      </c>
      <c r="AD207" s="60">
        <f t="shared" si="320"/>
        <v>18</v>
      </c>
      <c r="AE207" s="61">
        <f t="shared" si="321"/>
        <v>0.216</v>
      </c>
      <c r="AF207" s="82"/>
    </row>
    <row r="208" spans="1:32" s="1" customFormat="1">
      <c r="A208" s="749"/>
      <c r="B208" s="3" t="s">
        <v>250</v>
      </c>
      <c r="C208" s="82"/>
      <c r="D208" s="61"/>
      <c r="E208" s="82"/>
      <c r="F208" s="61"/>
      <c r="G208" s="101"/>
      <c r="H208" s="82"/>
      <c r="I208" s="61">
        <f t="shared" si="325"/>
        <v>0</v>
      </c>
      <c r="J208" s="60"/>
      <c r="K208" s="61">
        <f t="shared" ref="K208:K210" si="327">I208+F208+D208</f>
        <v>0</v>
      </c>
      <c r="L208" s="60"/>
      <c r="M208" s="61"/>
      <c r="N208" s="61" t="e">
        <f t="shared" si="314"/>
        <v>#DIV/0!</v>
      </c>
      <c r="O208" s="61" t="e">
        <f t="shared" si="314"/>
        <v>#DIV/0!</v>
      </c>
      <c r="P208" s="60">
        <f t="shared" si="315"/>
        <v>0</v>
      </c>
      <c r="Q208" s="61">
        <f t="shared" si="315"/>
        <v>0</v>
      </c>
      <c r="R208" s="60"/>
      <c r="S208" s="61"/>
      <c r="T208" s="125"/>
      <c r="U208" s="60"/>
      <c r="V208" s="61">
        <f t="shared" si="316"/>
        <v>0</v>
      </c>
      <c r="W208" s="60">
        <f t="shared" si="317"/>
        <v>0</v>
      </c>
      <c r="X208" s="61">
        <f t="shared" si="318"/>
        <v>0</v>
      </c>
      <c r="Y208" s="60"/>
      <c r="Z208" s="61"/>
      <c r="AA208" s="125"/>
      <c r="AB208" s="60"/>
      <c r="AC208" s="61">
        <f t="shared" si="319"/>
        <v>0</v>
      </c>
      <c r="AD208" s="60">
        <f t="shared" si="320"/>
        <v>0</v>
      </c>
      <c r="AE208" s="61">
        <f t="shared" si="321"/>
        <v>0</v>
      </c>
      <c r="AF208" s="82"/>
    </row>
    <row r="209" spans="1:32" s="1" customFormat="1">
      <c r="A209" s="749">
        <v>11.06</v>
      </c>
      <c r="B209" s="2" t="s">
        <v>249</v>
      </c>
      <c r="C209" s="82"/>
      <c r="D209" s="61"/>
      <c r="E209" s="82"/>
      <c r="F209" s="61"/>
      <c r="G209" s="101">
        <v>0.02</v>
      </c>
      <c r="H209" s="82">
        <v>10</v>
      </c>
      <c r="I209" s="61">
        <f>H209*G209</f>
        <v>0.2</v>
      </c>
      <c r="J209" s="60">
        <f t="shared" ref="J209:J210" si="328">H209+E209+C209</f>
        <v>10</v>
      </c>
      <c r="K209" s="61">
        <f t="shared" si="327"/>
        <v>0.2</v>
      </c>
      <c r="L209" s="60">
        <v>10</v>
      </c>
      <c r="M209" s="61">
        <v>0.1</v>
      </c>
      <c r="N209" s="61">
        <f t="shared" si="314"/>
        <v>100</v>
      </c>
      <c r="O209" s="61">
        <f t="shared" si="314"/>
        <v>50</v>
      </c>
      <c r="P209" s="60">
        <f t="shared" si="315"/>
        <v>0</v>
      </c>
      <c r="Q209" s="61">
        <f t="shared" si="315"/>
        <v>0.1</v>
      </c>
      <c r="R209" s="60"/>
      <c r="S209" s="61"/>
      <c r="T209" s="125">
        <v>0.02</v>
      </c>
      <c r="U209" s="60">
        <v>10</v>
      </c>
      <c r="V209" s="61">
        <f t="shared" si="316"/>
        <v>0.2</v>
      </c>
      <c r="W209" s="60">
        <f t="shared" si="317"/>
        <v>10</v>
      </c>
      <c r="X209" s="61">
        <f t="shared" si="318"/>
        <v>0.2</v>
      </c>
      <c r="Y209" s="60"/>
      <c r="Z209" s="61"/>
      <c r="AA209" s="125">
        <v>0.02</v>
      </c>
      <c r="AB209" s="60">
        <v>10</v>
      </c>
      <c r="AC209" s="61">
        <f t="shared" si="319"/>
        <v>0.2</v>
      </c>
      <c r="AD209" s="60">
        <f t="shared" si="320"/>
        <v>10</v>
      </c>
      <c r="AE209" s="61">
        <f t="shared" si="321"/>
        <v>0.2</v>
      </c>
      <c r="AF209" s="82"/>
    </row>
    <row r="210" spans="1:32" s="1" customFormat="1">
      <c r="A210" s="749">
        <v>11.07</v>
      </c>
      <c r="B210" s="2" t="s">
        <v>238</v>
      </c>
      <c r="C210" s="82"/>
      <c r="D210" s="61"/>
      <c r="E210" s="82"/>
      <c r="F210" s="61"/>
      <c r="G210" s="101">
        <v>1.6E-2</v>
      </c>
      <c r="H210" s="82">
        <v>140</v>
      </c>
      <c r="I210" s="61">
        <f>H210*G210</f>
        <v>2.2400000000000002</v>
      </c>
      <c r="J210" s="60">
        <f t="shared" si="328"/>
        <v>140</v>
      </c>
      <c r="K210" s="61">
        <f t="shared" si="327"/>
        <v>2.2400000000000002</v>
      </c>
      <c r="L210" s="60">
        <v>140</v>
      </c>
      <c r="M210" s="61">
        <v>2.2400000000000002</v>
      </c>
      <c r="N210" s="61">
        <f t="shared" si="314"/>
        <v>100</v>
      </c>
      <c r="O210" s="61">
        <f t="shared" si="314"/>
        <v>100</v>
      </c>
      <c r="P210" s="60">
        <f t="shared" si="315"/>
        <v>0</v>
      </c>
      <c r="Q210" s="61">
        <f t="shared" si="315"/>
        <v>0</v>
      </c>
      <c r="R210" s="60"/>
      <c r="S210" s="61"/>
      <c r="T210" s="125">
        <v>1.6E-2</v>
      </c>
      <c r="U210" s="60">
        <v>40</v>
      </c>
      <c r="V210" s="61">
        <f t="shared" si="316"/>
        <v>0.64</v>
      </c>
      <c r="W210" s="60">
        <f>U210+R210</f>
        <v>40</v>
      </c>
      <c r="X210" s="61">
        <f t="shared" si="318"/>
        <v>0.64</v>
      </c>
      <c r="Y210" s="60"/>
      <c r="Z210" s="61"/>
      <c r="AA210" s="125">
        <v>1.6E-2</v>
      </c>
      <c r="AB210" s="60">
        <v>40</v>
      </c>
      <c r="AC210" s="61">
        <f t="shared" si="319"/>
        <v>0.64</v>
      </c>
      <c r="AD210" s="60">
        <f>AB210+Y210</f>
        <v>40</v>
      </c>
      <c r="AE210" s="61">
        <f t="shared" si="321"/>
        <v>0.64</v>
      </c>
      <c r="AF210" s="82"/>
    </row>
    <row r="211" spans="1:32" s="144" customFormat="1">
      <c r="A211" s="217"/>
      <c r="B211" s="209" t="s">
        <v>35</v>
      </c>
      <c r="C211" s="236">
        <f t="shared" ref="C211" si="329">SUM(C192:C210)</f>
        <v>0</v>
      </c>
      <c r="D211" s="219">
        <f>SUM(D192:D210)</f>
        <v>0</v>
      </c>
      <c r="E211" s="236">
        <f t="shared" ref="E211" si="330">SUM(E192:E210)</f>
        <v>0</v>
      </c>
      <c r="F211" s="219">
        <f>SUM(F192:F210)</f>
        <v>0</v>
      </c>
      <c r="G211" s="212"/>
      <c r="H211" s="236">
        <f>SUM(H196:H210)</f>
        <v>1332</v>
      </c>
      <c r="I211" s="219">
        <f>SUM(I192:I210)</f>
        <v>20.034999999999997</v>
      </c>
      <c r="J211" s="236">
        <f>SUM(J196:J210)</f>
        <v>1332</v>
      </c>
      <c r="K211" s="219">
        <f>SUM(K192:K210)</f>
        <v>20.034999999999997</v>
      </c>
      <c r="L211" s="236">
        <f>SUM(L196:L210)</f>
        <v>1332</v>
      </c>
      <c r="M211" s="219">
        <f t="shared" ref="M211" si="331">SUM(M192:M210)</f>
        <v>17.86</v>
      </c>
      <c r="N211" s="213">
        <f t="shared" si="314"/>
        <v>100</v>
      </c>
      <c r="O211" s="213">
        <f>M211/K211%</f>
        <v>89.143998003493891</v>
      </c>
      <c r="P211" s="236">
        <f>SUM(P196:P210)</f>
        <v>0</v>
      </c>
      <c r="Q211" s="219">
        <f>SUM(Q192:Q210)</f>
        <v>2.1750000000000016</v>
      </c>
      <c r="R211" s="236">
        <f t="shared" ref="R211" si="332">SUM(R192:R210)</f>
        <v>0</v>
      </c>
      <c r="S211" s="219">
        <f>SUM(S192:S210)</f>
        <v>0</v>
      </c>
      <c r="T211" s="214"/>
      <c r="U211" s="236">
        <f>SUM(U196:U210)</f>
        <v>1255</v>
      </c>
      <c r="V211" s="219">
        <f>SUM(V192:V210)</f>
        <v>26.800000000000004</v>
      </c>
      <c r="W211" s="236">
        <f>SUM(W196:W210)</f>
        <v>1255</v>
      </c>
      <c r="X211" s="219">
        <f>SUM(X192:X210)</f>
        <v>26.800000000000004</v>
      </c>
      <c r="Y211" s="236">
        <f t="shared" ref="Y211" si="333">SUM(Y192:Y210)</f>
        <v>0</v>
      </c>
      <c r="Z211" s="219">
        <f>SUM(Z192:Z210)</f>
        <v>0</v>
      </c>
      <c r="AA211" s="214"/>
      <c r="AB211" s="236">
        <f>SUM(AB196:AB210)</f>
        <v>1255</v>
      </c>
      <c r="AC211" s="219">
        <f>SUM(AC192:AC210)</f>
        <v>26.800000000000004</v>
      </c>
      <c r="AD211" s="236">
        <f>SUM(AD196:AD210)</f>
        <v>1255</v>
      </c>
      <c r="AE211" s="219">
        <f>SUM(AE192:AE210)</f>
        <v>26.800000000000004</v>
      </c>
      <c r="AF211" s="215"/>
    </row>
    <row r="212" spans="1:32" s="4" customFormat="1" ht="31.5">
      <c r="A212" s="90">
        <v>12</v>
      </c>
      <c r="B212" s="9" t="s">
        <v>77</v>
      </c>
      <c r="C212" s="12"/>
      <c r="D212" s="63"/>
      <c r="E212" s="12"/>
      <c r="F212" s="63"/>
      <c r="G212" s="102"/>
      <c r="H212" s="12"/>
      <c r="I212" s="63"/>
      <c r="J212" s="62"/>
      <c r="K212" s="63"/>
      <c r="L212" s="62"/>
      <c r="M212" s="63"/>
      <c r="N212" s="63"/>
      <c r="O212" s="63"/>
      <c r="P212" s="62"/>
      <c r="Q212" s="63"/>
      <c r="R212" s="62"/>
      <c r="S212" s="63"/>
      <c r="T212" s="126"/>
      <c r="U212" s="62"/>
      <c r="V212" s="63"/>
      <c r="W212" s="62"/>
      <c r="X212" s="63"/>
      <c r="Y212" s="62"/>
      <c r="Z212" s="63"/>
      <c r="AA212" s="126"/>
      <c r="AB212" s="62"/>
      <c r="AC212" s="63"/>
      <c r="AD212" s="62"/>
      <c r="AE212" s="63"/>
      <c r="AF212" s="12"/>
    </row>
    <row r="213" spans="1:32" s="4" customFormat="1">
      <c r="A213" s="90">
        <v>12.01</v>
      </c>
      <c r="B213" s="9" t="s">
        <v>78</v>
      </c>
      <c r="C213" s="12"/>
      <c r="D213" s="63"/>
      <c r="E213" s="12"/>
      <c r="F213" s="63"/>
      <c r="G213" s="102"/>
      <c r="H213" s="12"/>
      <c r="I213" s="63"/>
      <c r="J213" s="62">
        <f t="shared" ref="J213:K224" si="334">H213+E213+C213</f>
        <v>0</v>
      </c>
      <c r="K213" s="63">
        <f t="shared" si="334"/>
        <v>0</v>
      </c>
      <c r="L213" s="62"/>
      <c r="M213" s="63"/>
      <c r="N213" s="63"/>
      <c r="O213" s="63"/>
      <c r="P213" s="62"/>
      <c r="Q213" s="63"/>
      <c r="R213" s="62"/>
      <c r="S213" s="63"/>
      <c r="T213" s="126"/>
      <c r="U213" s="62"/>
      <c r="V213" s="63"/>
      <c r="W213" s="62"/>
      <c r="X213" s="63"/>
      <c r="Y213" s="62"/>
      <c r="Z213" s="63"/>
      <c r="AA213" s="126"/>
      <c r="AB213" s="62"/>
      <c r="AC213" s="63"/>
      <c r="AD213" s="62"/>
      <c r="AE213" s="63"/>
      <c r="AF213" s="12"/>
    </row>
    <row r="214" spans="1:32" s="1" customFormat="1" ht="31.5">
      <c r="A214" s="749"/>
      <c r="B214" s="7" t="s">
        <v>175</v>
      </c>
      <c r="C214" s="82"/>
      <c r="D214" s="61"/>
      <c r="E214" s="82"/>
      <c r="F214" s="61"/>
      <c r="G214" s="101">
        <v>0.56999999999999995</v>
      </c>
      <c r="H214" s="82">
        <v>4</v>
      </c>
      <c r="I214" s="61">
        <f>H214*G214*12</f>
        <v>27.36</v>
      </c>
      <c r="J214" s="60">
        <f t="shared" si="334"/>
        <v>4</v>
      </c>
      <c r="K214" s="61">
        <f t="shared" si="334"/>
        <v>27.36</v>
      </c>
      <c r="L214" s="60">
        <v>4</v>
      </c>
      <c r="M214" s="61">
        <f>20.33+5.02+1.8</f>
        <v>27.15</v>
      </c>
      <c r="N214" s="61">
        <f t="shared" ref="N214:O225" si="335">L214/J214%</f>
        <v>100</v>
      </c>
      <c r="O214" s="61">
        <f t="shared" si="335"/>
        <v>99.232456140350862</v>
      </c>
      <c r="P214" s="60">
        <f t="shared" ref="P214:Q224" si="336">J214-L214</f>
        <v>0</v>
      </c>
      <c r="Q214" s="61">
        <f t="shared" si="336"/>
        <v>0.21000000000000085</v>
      </c>
      <c r="R214" s="60"/>
      <c r="S214" s="61"/>
      <c r="T214" s="125">
        <v>0.75</v>
      </c>
      <c r="U214" s="60">
        <v>6</v>
      </c>
      <c r="V214" s="61">
        <f>U214*T214*12</f>
        <v>54</v>
      </c>
      <c r="W214" s="60">
        <f t="shared" ref="W214:W224" si="337">U214+R214</f>
        <v>6</v>
      </c>
      <c r="X214" s="61">
        <f t="shared" ref="X214:X224" si="338">V214+S214</f>
        <v>54</v>
      </c>
      <c r="Y214" s="60"/>
      <c r="Z214" s="61"/>
      <c r="AA214" s="125">
        <v>0.75</v>
      </c>
      <c r="AB214" s="60">
        <v>6</v>
      </c>
      <c r="AC214" s="61">
        <f>AB214*AA214*12</f>
        <v>54</v>
      </c>
      <c r="AD214" s="60">
        <f t="shared" ref="AD214:AD224" si="339">AB214+Y214</f>
        <v>6</v>
      </c>
      <c r="AE214" s="61">
        <f t="shared" ref="AE214:AE224" si="340">AC214+Z214</f>
        <v>54</v>
      </c>
      <c r="AF214" s="82"/>
    </row>
    <row r="215" spans="1:32" s="1" customFormat="1">
      <c r="A215" s="749"/>
      <c r="B215" s="7" t="s">
        <v>197</v>
      </c>
      <c r="C215" s="82"/>
      <c r="D215" s="61"/>
      <c r="E215" s="82"/>
      <c r="F215" s="61"/>
      <c r="G215" s="101"/>
      <c r="H215" s="82"/>
      <c r="I215" s="61">
        <f>H215*G215*12</f>
        <v>0</v>
      </c>
      <c r="J215" s="60">
        <f t="shared" si="334"/>
        <v>0</v>
      </c>
      <c r="K215" s="61">
        <f t="shared" si="334"/>
        <v>0</v>
      </c>
      <c r="L215" s="60"/>
      <c r="M215" s="61"/>
      <c r="N215" s="61"/>
      <c r="O215" s="61"/>
      <c r="P215" s="60">
        <f t="shared" si="336"/>
        <v>0</v>
      </c>
      <c r="Q215" s="61">
        <f t="shared" si="336"/>
        <v>0</v>
      </c>
      <c r="R215" s="60"/>
      <c r="S215" s="61"/>
      <c r="T215" s="125">
        <v>0.16</v>
      </c>
      <c r="U215" s="60">
        <v>6</v>
      </c>
      <c r="V215" s="61">
        <f>U215*T215*12</f>
        <v>11.52</v>
      </c>
      <c r="W215" s="60">
        <f t="shared" si="337"/>
        <v>6</v>
      </c>
      <c r="X215" s="61">
        <f t="shared" si="338"/>
        <v>11.52</v>
      </c>
      <c r="Y215" s="60"/>
      <c r="Z215" s="61"/>
      <c r="AA215" s="125">
        <v>0.16</v>
      </c>
      <c r="AB215" s="60"/>
      <c r="AC215" s="61">
        <f>AB215*AA215*12</f>
        <v>0</v>
      </c>
      <c r="AD215" s="60">
        <f t="shared" si="339"/>
        <v>0</v>
      </c>
      <c r="AE215" s="61">
        <f t="shared" si="340"/>
        <v>0</v>
      </c>
      <c r="AF215" s="82"/>
    </row>
    <row r="216" spans="1:32" s="1" customFormat="1">
      <c r="A216" s="749"/>
      <c r="B216" s="7" t="s">
        <v>198</v>
      </c>
      <c r="C216" s="82"/>
      <c r="D216" s="61"/>
      <c r="E216" s="82"/>
      <c r="F216" s="61"/>
      <c r="G216" s="101"/>
      <c r="H216" s="82"/>
      <c r="I216" s="61">
        <f>H216*G216*12</f>
        <v>0</v>
      </c>
      <c r="J216" s="60">
        <f t="shared" si="334"/>
        <v>0</v>
      </c>
      <c r="K216" s="61">
        <f t="shared" si="334"/>
        <v>0</v>
      </c>
      <c r="L216" s="60"/>
      <c r="M216" s="61"/>
      <c r="N216" s="61"/>
      <c r="O216" s="61"/>
      <c r="P216" s="60">
        <f t="shared" si="336"/>
        <v>0</v>
      </c>
      <c r="Q216" s="61">
        <f t="shared" si="336"/>
        <v>0</v>
      </c>
      <c r="R216" s="60"/>
      <c r="S216" s="61"/>
      <c r="T216" s="125"/>
      <c r="U216" s="60"/>
      <c r="V216" s="61">
        <f>U216*T216*12</f>
        <v>0</v>
      </c>
      <c r="W216" s="60">
        <f t="shared" si="337"/>
        <v>0</v>
      </c>
      <c r="X216" s="61">
        <f t="shared" si="338"/>
        <v>0</v>
      </c>
      <c r="Y216" s="60"/>
      <c r="Z216" s="61"/>
      <c r="AA216" s="125"/>
      <c r="AB216" s="60"/>
      <c r="AC216" s="61">
        <f>AB216*AA216*12</f>
        <v>0</v>
      </c>
      <c r="AD216" s="60">
        <f t="shared" si="339"/>
        <v>0</v>
      </c>
      <c r="AE216" s="61">
        <f t="shared" si="340"/>
        <v>0</v>
      </c>
      <c r="AF216" s="82"/>
    </row>
    <row r="217" spans="1:32" s="1" customFormat="1" ht="60" customHeight="1">
      <c r="A217" s="749"/>
      <c r="B217" s="7" t="s">
        <v>199</v>
      </c>
      <c r="C217" s="82"/>
      <c r="D217" s="61"/>
      <c r="E217" s="82"/>
      <c r="F217" s="61"/>
      <c r="G217" s="101">
        <v>0.12</v>
      </c>
      <c r="H217" s="82">
        <v>1</v>
      </c>
      <c r="I217" s="61">
        <f>H217*G217*12</f>
        <v>1.44</v>
      </c>
      <c r="J217" s="60">
        <f t="shared" si="334"/>
        <v>1</v>
      </c>
      <c r="K217" s="61">
        <f t="shared" si="334"/>
        <v>1.44</v>
      </c>
      <c r="L217" s="60">
        <v>1</v>
      </c>
      <c r="M217" s="61">
        <v>0.99</v>
      </c>
      <c r="N217" s="61">
        <f t="shared" si="335"/>
        <v>100</v>
      </c>
      <c r="O217" s="61">
        <f t="shared" si="335"/>
        <v>68.75</v>
      </c>
      <c r="P217" s="60">
        <f t="shared" si="336"/>
        <v>0</v>
      </c>
      <c r="Q217" s="61">
        <f t="shared" si="336"/>
        <v>0.44999999999999996</v>
      </c>
      <c r="R217" s="60"/>
      <c r="S217" s="61"/>
      <c r="T217" s="125">
        <v>0.16</v>
      </c>
      <c r="U217" s="60">
        <v>1</v>
      </c>
      <c r="V217" s="61">
        <f>U217*T217*12</f>
        <v>1.92</v>
      </c>
      <c r="W217" s="60">
        <f t="shared" si="337"/>
        <v>1</v>
      </c>
      <c r="X217" s="61">
        <f t="shared" si="338"/>
        <v>1.92</v>
      </c>
      <c r="Y217" s="60"/>
      <c r="Z217" s="61"/>
      <c r="AA217" s="125">
        <v>0.16</v>
      </c>
      <c r="AB217" s="60">
        <v>1</v>
      </c>
      <c r="AC217" s="61">
        <f>AB217*AA217*12</f>
        <v>1.92</v>
      </c>
      <c r="AD217" s="60">
        <f t="shared" si="339"/>
        <v>1</v>
      </c>
      <c r="AE217" s="61">
        <f t="shared" si="340"/>
        <v>1.92</v>
      </c>
      <c r="AF217" s="82"/>
    </row>
    <row r="218" spans="1:32" s="1" customFormat="1" ht="69.75" customHeight="1">
      <c r="A218" s="749"/>
      <c r="B218" s="7" t="s">
        <v>200</v>
      </c>
      <c r="C218" s="82"/>
      <c r="D218" s="61"/>
      <c r="E218" s="82"/>
      <c r="F218" s="61"/>
      <c r="G218" s="101">
        <v>0.12</v>
      </c>
      <c r="H218" s="82">
        <v>0</v>
      </c>
      <c r="I218" s="61">
        <f>H218*G218*12</f>
        <v>0</v>
      </c>
      <c r="J218" s="60">
        <f t="shared" si="334"/>
        <v>0</v>
      </c>
      <c r="K218" s="61">
        <f t="shared" si="334"/>
        <v>0</v>
      </c>
      <c r="L218" s="60"/>
      <c r="M218" s="61"/>
      <c r="N218" s="61" t="e">
        <f t="shared" si="335"/>
        <v>#DIV/0!</v>
      </c>
      <c r="O218" s="61" t="e">
        <f t="shared" si="335"/>
        <v>#DIV/0!</v>
      </c>
      <c r="P218" s="60">
        <f t="shared" si="336"/>
        <v>0</v>
      </c>
      <c r="Q218" s="61">
        <f t="shared" si="336"/>
        <v>0</v>
      </c>
      <c r="R218" s="60"/>
      <c r="S218" s="61"/>
      <c r="T218" s="125">
        <v>0.16</v>
      </c>
      <c r="U218" s="60"/>
      <c r="V218" s="61">
        <f>U218*T218*12</f>
        <v>0</v>
      </c>
      <c r="W218" s="60">
        <f t="shared" si="337"/>
        <v>0</v>
      </c>
      <c r="X218" s="61">
        <f t="shared" si="338"/>
        <v>0</v>
      </c>
      <c r="Y218" s="60"/>
      <c r="Z218" s="61"/>
      <c r="AA218" s="125">
        <v>0.16</v>
      </c>
      <c r="AB218" s="60"/>
      <c r="AC218" s="61">
        <f>AB218*AA218*12</f>
        <v>0</v>
      </c>
      <c r="AD218" s="60">
        <f t="shared" si="339"/>
        <v>0</v>
      </c>
      <c r="AE218" s="61">
        <f t="shared" si="340"/>
        <v>0</v>
      </c>
      <c r="AF218" s="82"/>
    </row>
    <row r="219" spans="1:32" s="1" customFormat="1">
      <c r="A219" s="749">
        <v>12.02</v>
      </c>
      <c r="B219" s="2" t="s">
        <v>79</v>
      </c>
      <c r="C219" s="82"/>
      <c r="D219" s="61"/>
      <c r="E219" s="82"/>
      <c r="F219" s="61"/>
      <c r="G219" s="101"/>
      <c r="H219" s="82"/>
      <c r="I219" s="61">
        <f t="shared" ref="I219:I224" si="341">H219*G219</f>
        <v>0</v>
      </c>
      <c r="J219" s="60">
        <f t="shared" si="334"/>
        <v>0</v>
      </c>
      <c r="K219" s="61">
        <f t="shared" si="334"/>
        <v>0</v>
      </c>
      <c r="L219" s="60"/>
      <c r="M219" s="61"/>
      <c r="N219" s="61"/>
      <c r="O219" s="61"/>
      <c r="P219" s="60">
        <f t="shared" si="336"/>
        <v>0</v>
      </c>
      <c r="Q219" s="61">
        <f t="shared" si="336"/>
        <v>0</v>
      </c>
      <c r="R219" s="60"/>
      <c r="S219" s="61"/>
      <c r="T219" s="125"/>
      <c r="U219" s="60"/>
      <c r="V219" s="61">
        <f t="shared" ref="V219:V224" si="342">U219*T219</f>
        <v>0</v>
      </c>
      <c r="W219" s="60">
        <f t="shared" si="337"/>
        <v>0</v>
      </c>
      <c r="X219" s="61">
        <f t="shared" si="338"/>
        <v>0</v>
      </c>
      <c r="Y219" s="60"/>
      <c r="Z219" s="61"/>
      <c r="AA219" s="125"/>
      <c r="AB219" s="60"/>
      <c r="AC219" s="61">
        <f t="shared" ref="AC219:AC224" si="343">AB219*AA219</f>
        <v>0</v>
      </c>
      <c r="AD219" s="60">
        <f t="shared" si="339"/>
        <v>0</v>
      </c>
      <c r="AE219" s="61">
        <f t="shared" si="340"/>
        <v>0</v>
      </c>
      <c r="AF219" s="82"/>
    </row>
    <row r="220" spans="1:32" s="1" customFormat="1">
      <c r="A220" s="749">
        <v>12.03</v>
      </c>
      <c r="B220" s="7" t="s">
        <v>80</v>
      </c>
      <c r="C220" s="82"/>
      <c r="D220" s="61"/>
      <c r="E220" s="82"/>
      <c r="F220" s="61"/>
      <c r="G220" s="101"/>
      <c r="H220" s="82"/>
      <c r="I220" s="61">
        <f t="shared" si="341"/>
        <v>0</v>
      </c>
      <c r="J220" s="60">
        <f t="shared" si="334"/>
        <v>0</v>
      </c>
      <c r="K220" s="61">
        <f t="shared" si="334"/>
        <v>0</v>
      </c>
      <c r="L220" s="60"/>
      <c r="M220" s="61"/>
      <c r="N220" s="61"/>
      <c r="O220" s="61"/>
      <c r="P220" s="60">
        <f t="shared" si="336"/>
        <v>0</v>
      </c>
      <c r="Q220" s="61">
        <f t="shared" si="336"/>
        <v>0</v>
      </c>
      <c r="R220" s="60"/>
      <c r="S220" s="61"/>
      <c r="T220" s="125"/>
      <c r="U220" s="60"/>
      <c r="V220" s="61">
        <f t="shared" si="342"/>
        <v>0</v>
      </c>
      <c r="W220" s="60">
        <f t="shared" si="337"/>
        <v>0</v>
      </c>
      <c r="X220" s="61">
        <f t="shared" si="338"/>
        <v>0</v>
      </c>
      <c r="Y220" s="60"/>
      <c r="Z220" s="61"/>
      <c r="AA220" s="125"/>
      <c r="AB220" s="60"/>
      <c r="AC220" s="61">
        <f t="shared" si="343"/>
        <v>0</v>
      </c>
      <c r="AD220" s="60">
        <f t="shared" si="339"/>
        <v>0</v>
      </c>
      <c r="AE220" s="61">
        <f t="shared" si="340"/>
        <v>0</v>
      </c>
      <c r="AF220" s="82"/>
    </row>
    <row r="221" spans="1:32" s="1" customFormat="1" ht="56.25">
      <c r="A221" s="749">
        <v>12.04</v>
      </c>
      <c r="B221" s="2" t="s">
        <v>81</v>
      </c>
      <c r="C221" s="82"/>
      <c r="D221" s="61"/>
      <c r="E221" s="82"/>
      <c r="F221" s="61"/>
      <c r="G221" s="101">
        <v>0.5</v>
      </c>
      <c r="H221" s="82">
        <v>3</v>
      </c>
      <c r="I221" s="61">
        <f t="shared" si="341"/>
        <v>1.5</v>
      </c>
      <c r="J221" s="60">
        <f t="shared" si="334"/>
        <v>3</v>
      </c>
      <c r="K221" s="61">
        <f t="shared" si="334"/>
        <v>1.5</v>
      </c>
      <c r="L221" s="60">
        <v>3</v>
      </c>
      <c r="M221" s="61">
        <v>0.75</v>
      </c>
      <c r="N221" s="61">
        <f t="shared" si="335"/>
        <v>100</v>
      </c>
      <c r="O221" s="61">
        <f t="shared" si="335"/>
        <v>50</v>
      </c>
      <c r="P221" s="60">
        <f t="shared" si="336"/>
        <v>0</v>
      </c>
      <c r="Q221" s="61">
        <f t="shared" si="336"/>
        <v>0.75</v>
      </c>
      <c r="R221" s="60"/>
      <c r="S221" s="61"/>
      <c r="T221" s="125">
        <v>0.5</v>
      </c>
      <c r="U221" s="60">
        <v>3</v>
      </c>
      <c r="V221" s="61">
        <f t="shared" si="342"/>
        <v>1.5</v>
      </c>
      <c r="W221" s="60">
        <f t="shared" si="337"/>
        <v>3</v>
      </c>
      <c r="X221" s="61">
        <f t="shared" si="338"/>
        <v>1.5</v>
      </c>
      <c r="Y221" s="60"/>
      <c r="Z221" s="61"/>
      <c r="AA221" s="125">
        <v>0.5</v>
      </c>
      <c r="AB221" s="60">
        <v>3</v>
      </c>
      <c r="AC221" s="61">
        <f t="shared" si="343"/>
        <v>1.5</v>
      </c>
      <c r="AD221" s="60">
        <f t="shared" si="339"/>
        <v>3</v>
      </c>
      <c r="AE221" s="61">
        <f t="shared" si="340"/>
        <v>1.5</v>
      </c>
      <c r="AF221" s="691" t="s">
        <v>478</v>
      </c>
    </row>
    <row r="222" spans="1:32" s="1" customFormat="1" ht="56.25">
      <c r="A222" s="749">
        <v>12.05</v>
      </c>
      <c r="B222" s="2" t="s">
        <v>82</v>
      </c>
      <c r="C222" s="82"/>
      <c r="D222" s="61"/>
      <c r="E222" s="82"/>
      <c r="F222" s="61"/>
      <c r="G222" s="101">
        <v>0.3</v>
      </c>
      <c r="H222" s="82">
        <v>3</v>
      </c>
      <c r="I222" s="61">
        <f t="shared" si="341"/>
        <v>0.89999999999999991</v>
      </c>
      <c r="J222" s="60">
        <f t="shared" si="334"/>
        <v>3</v>
      </c>
      <c r="K222" s="61">
        <f t="shared" si="334"/>
        <v>0.89999999999999991</v>
      </c>
      <c r="L222" s="60">
        <v>3</v>
      </c>
      <c r="M222" s="61">
        <v>0.45</v>
      </c>
      <c r="N222" s="61">
        <f t="shared" si="335"/>
        <v>100</v>
      </c>
      <c r="O222" s="61">
        <f t="shared" si="335"/>
        <v>50.000000000000007</v>
      </c>
      <c r="P222" s="60">
        <f t="shared" si="336"/>
        <v>0</v>
      </c>
      <c r="Q222" s="61">
        <f t="shared" si="336"/>
        <v>0.4499999999999999</v>
      </c>
      <c r="R222" s="60"/>
      <c r="S222" s="61"/>
      <c r="T222" s="125">
        <v>0.3</v>
      </c>
      <c r="U222" s="60">
        <v>3</v>
      </c>
      <c r="V222" s="61">
        <f t="shared" si="342"/>
        <v>0.89999999999999991</v>
      </c>
      <c r="W222" s="60">
        <f t="shared" si="337"/>
        <v>3</v>
      </c>
      <c r="X222" s="61">
        <f t="shared" si="338"/>
        <v>0.89999999999999991</v>
      </c>
      <c r="Y222" s="60"/>
      <c r="Z222" s="61"/>
      <c r="AA222" s="125">
        <v>0.3</v>
      </c>
      <c r="AB222" s="60">
        <v>3</v>
      </c>
      <c r="AC222" s="61">
        <f t="shared" si="343"/>
        <v>0.89999999999999991</v>
      </c>
      <c r="AD222" s="60">
        <f t="shared" si="339"/>
        <v>3</v>
      </c>
      <c r="AE222" s="61">
        <f t="shared" si="340"/>
        <v>0.89999999999999991</v>
      </c>
      <c r="AF222" s="691" t="s">
        <v>478</v>
      </c>
    </row>
    <row r="223" spans="1:32" s="1" customFormat="1">
      <c r="A223" s="198">
        <v>12.06</v>
      </c>
      <c r="B223" s="2" t="s">
        <v>83</v>
      </c>
      <c r="C223" s="82"/>
      <c r="D223" s="61"/>
      <c r="E223" s="82"/>
      <c r="F223" s="61"/>
      <c r="G223" s="101"/>
      <c r="H223" s="82"/>
      <c r="I223" s="61">
        <f t="shared" si="341"/>
        <v>0</v>
      </c>
      <c r="J223" s="60">
        <f t="shared" si="334"/>
        <v>0</v>
      </c>
      <c r="K223" s="61">
        <f t="shared" si="334"/>
        <v>0</v>
      </c>
      <c r="L223" s="60"/>
      <c r="M223" s="61"/>
      <c r="N223" s="61"/>
      <c r="O223" s="61"/>
      <c r="P223" s="60">
        <f t="shared" si="336"/>
        <v>0</v>
      </c>
      <c r="Q223" s="61">
        <f t="shared" si="336"/>
        <v>0</v>
      </c>
      <c r="R223" s="60"/>
      <c r="S223" s="61"/>
      <c r="T223" s="125"/>
      <c r="U223" s="60"/>
      <c r="V223" s="61">
        <f t="shared" si="342"/>
        <v>0</v>
      </c>
      <c r="W223" s="60">
        <f t="shared" si="337"/>
        <v>0</v>
      </c>
      <c r="X223" s="61">
        <f t="shared" si="338"/>
        <v>0</v>
      </c>
      <c r="Y223" s="60"/>
      <c r="Z223" s="61"/>
      <c r="AA223" s="125"/>
      <c r="AB223" s="60"/>
      <c r="AC223" s="61">
        <f t="shared" si="343"/>
        <v>0</v>
      </c>
      <c r="AD223" s="60">
        <f t="shared" si="339"/>
        <v>0</v>
      </c>
      <c r="AE223" s="61">
        <f t="shared" si="340"/>
        <v>0</v>
      </c>
      <c r="AF223" s="82"/>
    </row>
    <row r="224" spans="1:32" s="1" customFormat="1">
      <c r="A224" s="5">
        <v>12.07</v>
      </c>
      <c r="B224" s="7" t="s">
        <v>84</v>
      </c>
      <c r="C224" s="82"/>
      <c r="D224" s="61"/>
      <c r="E224" s="82"/>
      <c r="F224" s="61"/>
      <c r="G224" s="101"/>
      <c r="H224" s="82"/>
      <c r="I224" s="61">
        <f t="shared" si="341"/>
        <v>0</v>
      </c>
      <c r="J224" s="60">
        <f t="shared" si="334"/>
        <v>0</v>
      </c>
      <c r="K224" s="61">
        <f t="shared" si="334"/>
        <v>0</v>
      </c>
      <c r="L224" s="60"/>
      <c r="M224" s="61"/>
      <c r="N224" s="61"/>
      <c r="O224" s="61"/>
      <c r="P224" s="60">
        <f t="shared" si="336"/>
        <v>0</v>
      </c>
      <c r="Q224" s="61">
        <f t="shared" si="336"/>
        <v>0</v>
      </c>
      <c r="R224" s="60"/>
      <c r="S224" s="61"/>
      <c r="T224" s="125"/>
      <c r="U224" s="60"/>
      <c r="V224" s="61">
        <f t="shared" si="342"/>
        <v>0</v>
      </c>
      <c r="W224" s="60">
        <f t="shared" si="337"/>
        <v>0</v>
      </c>
      <c r="X224" s="61">
        <f t="shared" si="338"/>
        <v>0</v>
      </c>
      <c r="Y224" s="60"/>
      <c r="Z224" s="61"/>
      <c r="AA224" s="125"/>
      <c r="AB224" s="60"/>
      <c r="AC224" s="61">
        <f t="shared" si="343"/>
        <v>0</v>
      </c>
      <c r="AD224" s="60">
        <f t="shared" si="339"/>
        <v>0</v>
      </c>
      <c r="AE224" s="61">
        <f t="shared" si="340"/>
        <v>0</v>
      </c>
      <c r="AF224" s="82"/>
    </row>
    <row r="225" spans="1:32" s="144" customFormat="1">
      <c r="A225" s="217"/>
      <c r="B225" s="209" t="s">
        <v>35</v>
      </c>
      <c r="C225" s="236">
        <f t="shared" ref="C225" si="344">SUM(C214:C224)</f>
        <v>0</v>
      </c>
      <c r="D225" s="219">
        <f>SUM(D214:D224)</f>
        <v>0</v>
      </c>
      <c r="E225" s="236">
        <f t="shared" ref="E225" si="345">SUM(E214:E224)</f>
        <v>0</v>
      </c>
      <c r="F225" s="219">
        <f>SUM(F214:F224)</f>
        <v>0</v>
      </c>
      <c r="G225" s="236">
        <f t="shared" ref="G225:M225" si="346">SUM(G214:G224)</f>
        <v>1.61</v>
      </c>
      <c r="H225" s="219">
        <f>SUM(H214:H224)</f>
        <v>11</v>
      </c>
      <c r="I225" s="219">
        <f t="shared" si="346"/>
        <v>31.2</v>
      </c>
      <c r="J225" s="236">
        <f t="shared" si="346"/>
        <v>11</v>
      </c>
      <c r="K225" s="219">
        <f>SUM(K214:K224)</f>
        <v>31.2</v>
      </c>
      <c r="L225" s="236">
        <f>L221</f>
        <v>3</v>
      </c>
      <c r="M225" s="219">
        <f t="shared" si="346"/>
        <v>29.339999999999996</v>
      </c>
      <c r="N225" s="213">
        <f t="shared" si="335"/>
        <v>27.272727272727273</v>
      </c>
      <c r="O225" s="213">
        <f>M225/K225%</f>
        <v>94.038461538461533</v>
      </c>
      <c r="P225" s="236">
        <f>P221</f>
        <v>0</v>
      </c>
      <c r="Q225" s="219">
        <f t="shared" ref="Q225" si="347">SUM(Q214:Q224)</f>
        <v>1.8600000000000008</v>
      </c>
      <c r="R225" s="236">
        <f>SUM(R214:R224)</f>
        <v>0</v>
      </c>
      <c r="S225" s="219">
        <f t="shared" ref="S225" si="348">SUM(S214:S224)</f>
        <v>0</v>
      </c>
      <c r="T225" s="214">
        <v>1.61</v>
      </c>
      <c r="U225" s="236">
        <f>U221</f>
        <v>3</v>
      </c>
      <c r="V225" s="219">
        <f>SUM(V214:V224)</f>
        <v>69.84</v>
      </c>
      <c r="W225" s="236">
        <f>W221</f>
        <v>3</v>
      </c>
      <c r="X225" s="219">
        <f>SUM(X214:X224)</f>
        <v>69.84</v>
      </c>
      <c r="Y225" s="236">
        <f>SUM(Y214:Y224)</f>
        <v>0</v>
      </c>
      <c r="Z225" s="219">
        <f t="shared" ref="Z225" si="349">SUM(Z214:Z224)</f>
        <v>0</v>
      </c>
      <c r="AA225" s="214">
        <v>1.61</v>
      </c>
      <c r="AB225" s="236">
        <f>AB221</f>
        <v>3</v>
      </c>
      <c r="AC225" s="219">
        <f>SUM(AC214:AC224)</f>
        <v>58.32</v>
      </c>
      <c r="AD225" s="236">
        <f>AD221</f>
        <v>3</v>
      </c>
      <c r="AE225" s="219">
        <f>SUM(AE214:AE224)</f>
        <v>58.32</v>
      </c>
      <c r="AF225" s="215"/>
    </row>
    <row r="226" spans="1:32" s="4" customFormat="1" ht="17.25" customHeight="1">
      <c r="A226" s="90">
        <v>13</v>
      </c>
      <c r="B226" s="9" t="s">
        <v>85</v>
      </c>
      <c r="C226" s="12"/>
      <c r="D226" s="63"/>
      <c r="E226" s="12"/>
      <c r="F226" s="63"/>
      <c r="G226" s="102"/>
      <c r="H226" s="12"/>
      <c r="I226" s="63"/>
      <c r="J226" s="62"/>
      <c r="K226" s="63"/>
      <c r="L226" s="62"/>
      <c r="M226" s="63"/>
      <c r="N226" s="63"/>
      <c r="O226" s="63"/>
      <c r="P226" s="62"/>
      <c r="Q226" s="63"/>
      <c r="R226" s="62"/>
      <c r="S226" s="63"/>
      <c r="T226" s="126"/>
      <c r="U226" s="62"/>
      <c r="V226" s="63"/>
      <c r="W226" s="62"/>
      <c r="X226" s="63"/>
      <c r="Y226" s="62"/>
      <c r="Z226" s="63"/>
      <c r="AA226" s="126"/>
      <c r="AB226" s="62"/>
      <c r="AC226" s="63"/>
      <c r="AD226" s="62"/>
      <c r="AE226" s="63"/>
      <c r="AF226" s="12"/>
    </row>
    <row r="227" spans="1:32" s="1" customFormat="1" ht="31.5">
      <c r="A227" s="749">
        <v>13.01</v>
      </c>
      <c r="B227" s="81" t="s">
        <v>251</v>
      </c>
      <c r="C227" s="82"/>
      <c r="D227" s="61"/>
      <c r="E227" s="82"/>
      <c r="F227" s="61"/>
      <c r="G227" s="101">
        <v>0.56999999999999995</v>
      </c>
      <c r="H227" s="82">
        <v>32</v>
      </c>
      <c r="I227" s="61">
        <f t="shared" ref="I227" si="350">H227*G227*12</f>
        <v>218.88</v>
      </c>
      <c r="J227" s="60">
        <f t="shared" ref="J227:K233" si="351">H227+E227+C227</f>
        <v>32</v>
      </c>
      <c r="K227" s="61">
        <f t="shared" si="351"/>
        <v>218.88</v>
      </c>
      <c r="L227" s="60">
        <v>25</v>
      </c>
      <c r="M227" s="61">
        <f>121.06+52.88</f>
        <v>173.94</v>
      </c>
      <c r="N227" s="61">
        <f t="shared" ref="N227:O234" si="352">L227/J227%</f>
        <v>78.125</v>
      </c>
      <c r="O227" s="61">
        <f t="shared" si="352"/>
        <v>79.468201754385959</v>
      </c>
      <c r="P227" s="60">
        <f t="shared" ref="P227:Q233" si="353">J227-L227</f>
        <v>7</v>
      </c>
      <c r="Q227" s="61">
        <f t="shared" si="353"/>
        <v>44.94</v>
      </c>
      <c r="R227" s="60"/>
      <c r="S227" s="61"/>
      <c r="T227" s="125">
        <v>0.75</v>
      </c>
      <c r="U227" s="60">
        <v>32</v>
      </c>
      <c r="V227" s="61">
        <f>U227*T227*12</f>
        <v>288</v>
      </c>
      <c r="W227" s="60">
        <f t="shared" ref="W227:W233" si="354">U227+R227</f>
        <v>32</v>
      </c>
      <c r="X227" s="61">
        <f t="shared" ref="X227:X233" si="355">V227+S227</f>
        <v>288</v>
      </c>
      <c r="Y227" s="60"/>
      <c r="Z227" s="61"/>
      <c r="AA227" s="125">
        <v>0.75</v>
      </c>
      <c r="AB227" s="60">
        <v>32</v>
      </c>
      <c r="AC227" s="61">
        <f>AB227*AA227*12</f>
        <v>288</v>
      </c>
      <c r="AD227" s="60">
        <f t="shared" ref="AD227:AD233" si="356">AB227+Y227</f>
        <v>32</v>
      </c>
      <c r="AE227" s="61">
        <f t="shared" ref="AE227:AE233" si="357">AC227+Z227</f>
        <v>288</v>
      </c>
      <c r="AF227" s="82"/>
    </row>
    <row r="228" spans="1:32" s="1" customFormat="1">
      <c r="A228" s="749">
        <v>13.02</v>
      </c>
      <c r="B228" s="2" t="s">
        <v>79</v>
      </c>
      <c r="C228" s="82"/>
      <c r="D228" s="61"/>
      <c r="E228" s="82"/>
      <c r="F228" s="61"/>
      <c r="G228" s="101"/>
      <c r="H228" s="82"/>
      <c r="I228" s="61">
        <f t="shared" ref="I228:I232" si="358">H228*G228</f>
        <v>0</v>
      </c>
      <c r="J228" s="60">
        <f t="shared" si="351"/>
        <v>0</v>
      </c>
      <c r="K228" s="61">
        <f t="shared" si="351"/>
        <v>0</v>
      </c>
      <c r="L228" s="60"/>
      <c r="M228" s="61"/>
      <c r="N228" s="61" t="e">
        <f t="shared" si="352"/>
        <v>#DIV/0!</v>
      </c>
      <c r="O228" s="61" t="e">
        <f t="shared" si="352"/>
        <v>#DIV/0!</v>
      </c>
      <c r="P228" s="60">
        <f t="shared" si="353"/>
        <v>0</v>
      </c>
      <c r="Q228" s="61">
        <f t="shared" si="353"/>
        <v>0</v>
      </c>
      <c r="R228" s="60"/>
      <c r="S228" s="61"/>
      <c r="T228" s="125"/>
      <c r="U228" s="60"/>
      <c r="V228" s="61">
        <f t="shared" ref="V228:V233" si="359">U228*T228</f>
        <v>0</v>
      </c>
      <c r="W228" s="60">
        <f t="shared" si="354"/>
        <v>0</v>
      </c>
      <c r="X228" s="61">
        <f t="shared" si="355"/>
        <v>0</v>
      </c>
      <c r="Y228" s="60"/>
      <c r="Z228" s="61"/>
      <c r="AA228" s="125"/>
      <c r="AB228" s="60"/>
      <c r="AC228" s="61">
        <f t="shared" ref="AC228:AC233" si="360">AB228*AA228</f>
        <v>0</v>
      </c>
      <c r="AD228" s="60">
        <f t="shared" si="356"/>
        <v>0</v>
      </c>
      <c r="AE228" s="61">
        <f t="shared" si="357"/>
        <v>0</v>
      </c>
      <c r="AF228" s="82"/>
    </row>
    <row r="229" spans="1:32" s="1" customFormat="1">
      <c r="A229" s="749">
        <v>13.03</v>
      </c>
      <c r="B229" s="7" t="s">
        <v>86</v>
      </c>
      <c r="C229" s="82"/>
      <c r="D229" s="61"/>
      <c r="E229" s="82"/>
      <c r="F229" s="61"/>
      <c r="G229" s="101"/>
      <c r="H229" s="82"/>
      <c r="I229" s="61">
        <f t="shared" si="358"/>
        <v>0</v>
      </c>
      <c r="J229" s="60">
        <f t="shared" si="351"/>
        <v>0</v>
      </c>
      <c r="K229" s="61">
        <f t="shared" si="351"/>
        <v>0</v>
      </c>
      <c r="L229" s="60"/>
      <c r="M229" s="61"/>
      <c r="N229" s="61" t="e">
        <f t="shared" si="352"/>
        <v>#DIV/0!</v>
      </c>
      <c r="O229" s="61" t="e">
        <f t="shared" si="352"/>
        <v>#DIV/0!</v>
      </c>
      <c r="P229" s="60">
        <f t="shared" si="353"/>
        <v>0</v>
      </c>
      <c r="Q229" s="61">
        <f t="shared" si="353"/>
        <v>0</v>
      </c>
      <c r="R229" s="60"/>
      <c r="S229" s="61"/>
      <c r="T229" s="125"/>
      <c r="U229" s="60"/>
      <c r="V229" s="61">
        <f t="shared" si="359"/>
        <v>0</v>
      </c>
      <c r="W229" s="60">
        <f t="shared" si="354"/>
        <v>0</v>
      </c>
      <c r="X229" s="61">
        <f t="shared" si="355"/>
        <v>0</v>
      </c>
      <c r="Y229" s="60"/>
      <c r="Z229" s="61"/>
      <c r="AA229" s="125"/>
      <c r="AB229" s="60"/>
      <c r="AC229" s="61">
        <f t="shared" si="360"/>
        <v>0</v>
      </c>
      <c r="AD229" s="60">
        <f t="shared" si="356"/>
        <v>0</v>
      </c>
      <c r="AE229" s="61">
        <f t="shared" si="357"/>
        <v>0</v>
      </c>
      <c r="AF229" s="82"/>
    </row>
    <row r="230" spans="1:32" s="1" customFormat="1" ht="56.25">
      <c r="A230" s="749">
        <v>13.04</v>
      </c>
      <c r="B230" s="2" t="s">
        <v>81</v>
      </c>
      <c r="C230" s="82"/>
      <c r="D230" s="61"/>
      <c r="E230" s="82"/>
      <c r="F230" s="61"/>
      <c r="G230" s="101">
        <v>0.1</v>
      </c>
      <c r="H230" s="82">
        <v>46</v>
      </c>
      <c r="I230" s="61">
        <f t="shared" si="358"/>
        <v>4.6000000000000005</v>
      </c>
      <c r="J230" s="60">
        <f t="shared" si="351"/>
        <v>46</v>
      </c>
      <c r="K230" s="61">
        <f t="shared" si="351"/>
        <v>4.6000000000000005</v>
      </c>
      <c r="L230" s="60">
        <v>46</v>
      </c>
      <c r="M230" s="61">
        <v>2.2999999999999998</v>
      </c>
      <c r="N230" s="61">
        <f t="shared" si="352"/>
        <v>100</v>
      </c>
      <c r="O230" s="61">
        <f t="shared" si="352"/>
        <v>49.999999999999993</v>
      </c>
      <c r="P230" s="60">
        <f t="shared" si="353"/>
        <v>0</v>
      </c>
      <c r="Q230" s="61">
        <f t="shared" si="353"/>
        <v>2.3000000000000007</v>
      </c>
      <c r="R230" s="60"/>
      <c r="S230" s="61"/>
      <c r="T230" s="125">
        <v>0.1</v>
      </c>
      <c r="U230" s="60">
        <v>46</v>
      </c>
      <c r="V230" s="61">
        <f t="shared" si="359"/>
        <v>4.6000000000000005</v>
      </c>
      <c r="W230" s="60">
        <f t="shared" si="354"/>
        <v>46</v>
      </c>
      <c r="X230" s="61">
        <f t="shared" si="355"/>
        <v>4.6000000000000005</v>
      </c>
      <c r="Y230" s="60"/>
      <c r="Z230" s="61"/>
      <c r="AA230" s="125">
        <v>0.1</v>
      </c>
      <c r="AB230" s="60">
        <v>46</v>
      </c>
      <c r="AC230" s="61">
        <f t="shared" si="360"/>
        <v>4.6000000000000005</v>
      </c>
      <c r="AD230" s="60">
        <f t="shared" si="356"/>
        <v>46</v>
      </c>
      <c r="AE230" s="61">
        <f t="shared" si="357"/>
        <v>4.6000000000000005</v>
      </c>
      <c r="AF230" s="691" t="s">
        <v>478</v>
      </c>
    </row>
    <row r="231" spans="1:32" s="1" customFormat="1" ht="56.25">
      <c r="A231" s="749">
        <v>13.05</v>
      </c>
      <c r="B231" s="2" t="s">
        <v>82</v>
      </c>
      <c r="C231" s="82"/>
      <c r="D231" s="61"/>
      <c r="E231" s="82"/>
      <c r="F231" s="61"/>
      <c r="G231" s="101">
        <v>0.12</v>
      </c>
      <c r="H231" s="82">
        <v>46</v>
      </c>
      <c r="I231" s="61">
        <f t="shared" si="358"/>
        <v>5.52</v>
      </c>
      <c r="J231" s="60">
        <f t="shared" si="351"/>
        <v>46</v>
      </c>
      <c r="K231" s="61">
        <f t="shared" si="351"/>
        <v>5.52</v>
      </c>
      <c r="L231" s="60">
        <v>46</v>
      </c>
      <c r="M231" s="61">
        <v>2.76</v>
      </c>
      <c r="N231" s="61">
        <f t="shared" si="352"/>
        <v>100</v>
      </c>
      <c r="O231" s="61">
        <f t="shared" si="352"/>
        <v>50</v>
      </c>
      <c r="P231" s="60">
        <f t="shared" si="353"/>
        <v>0</v>
      </c>
      <c r="Q231" s="61">
        <f t="shared" si="353"/>
        <v>2.76</v>
      </c>
      <c r="R231" s="60"/>
      <c r="S231" s="61"/>
      <c r="T231" s="125">
        <v>0.12</v>
      </c>
      <c r="U231" s="60">
        <v>46</v>
      </c>
      <c r="V231" s="61">
        <f t="shared" si="359"/>
        <v>5.52</v>
      </c>
      <c r="W231" s="60">
        <f t="shared" si="354"/>
        <v>46</v>
      </c>
      <c r="X231" s="61">
        <f t="shared" si="355"/>
        <v>5.52</v>
      </c>
      <c r="Y231" s="60"/>
      <c r="Z231" s="61"/>
      <c r="AA231" s="125">
        <v>0.12</v>
      </c>
      <c r="AB231" s="60">
        <v>46</v>
      </c>
      <c r="AC231" s="61">
        <f t="shared" si="360"/>
        <v>5.52</v>
      </c>
      <c r="AD231" s="60">
        <f t="shared" si="356"/>
        <v>46</v>
      </c>
      <c r="AE231" s="61">
        <f t="shared" si="357"/>
        <v>5.52</v>
      </c>
      <c r="AF231" s="691" t="s">
        <v>478</v>
      </c>
    </row>
    <row r="232" spans="1:32" s="1" customFormat="1">
      <c r="A232" s="198">
        <v>13.06</v>
      </c>
      <c r="B232" s="2" t="s">
        <v>83</v>
      </c>
      <c r="C232" s="82"/>
      <c r="D232" s="61"/>
      <c r="E232" s="82"/>
      <c r="F232" s="61"/>
      <c r="G232" s="101"/>
      <c r="H232" s="82"/>
      <c r="I232" s="61">
        <f t="shared" si="358"/>
        <v>0</v>
      </c>
      <c r="J232" s="60">
        <f t="shared" si="351"/>
        <v>0</v>
      </c>
      <c r="K232" s="61">
        <f t="shared" si="351"/>
        <v>0</v>
      </c>
      <c r="L232" s="60"/>
      <c r="M232" s="61"/>
      <c r="N232" s="61" t="e">
        <f t="shared" si="352"/>
        <v>#DIV/0!</v>
      </c>
      <c r="O232" s="61" t="e">
        <f t="shared" si="352"/>
        <v>#DIV/0!</v>
      </c>
      <c r="P232" s="60">
        <f t="shared" si="353"/>
        <v>0</v>
      </c>
      <c r="Q232" s="61">
        <f t="shared" si="353"/>
        <v>0</v>
      </c>
      <c r="R232" s="60"/>
      <c r="S232" s="61"/>
      <c r="T232" s="125"/>
      <c r="U232" s="60"/>
      <c r="V232" s="61">
        <f t="shared" si="359"/>
        <v>0</v>
      </c>
      <c r="W232" s="60">
        <f t="shared" si="354"/>
        <v>0</v>
      </c>
      <c r="X232" s="61">
        <f t="shared" si="355"/>
        <v>0</v>
      </c>
      <c r="Y232" s="60"/>
      <c r="Z232" s="61"/>
      <c r="AA232" s="125"/>
      <c r="AB232" s="60"/>
      <c r="AC232" s="61">
        <f t="shared" si="360"/>
        <v>0</v>
      </c>
      <c r="AD232" s="60">
        <f t="shared" si="356"/>
        <v>0</v>
      </c>
      <c r="AE232" s="61">
        <f t="shared" si="357"/>
        <v>0</v>
      </c>
      <c r="AF232" s="82"/>
    </row>
    <row r="233" spans="1:32" s="1" customFormat="1">
      <c r="A233" s="198">
        <v>13.07</v>
      </c>
      <c r="B233" s="7" t="s">
        <v>84</v>
      </c>
      <c r="C233" s="82"/>
      <c r="D233" s="61"/>
      <c r="E233" s="82"/>
      <c r="F233" s="61"/>
      <c r="G233" s="101"/>
      <c r="H233" s="82">
        <v>0</v>
      </c>
      <c r="I233" s="61">
        <v>0</v>
      </c>
      <c r="J233" s="60">
        <f t="shared" si="351"/>
        <v>0</v>
      </c>
      <c r="K233" s="61">
        <f t="shared" si="351"/>
        <v>0</v>
      </c>
      <c r="L233" s="60"/>
      <c r="M233" s="61"/>
      <c r="N233" s="61" t="e">
        <f t="shared" si="352"/>
        <v>#DIV/0!</v>
      </c>
      <c r="O233" s="61" t="e">
        <f t="shared" si="352"/>
        <v>#DIV/0!</v>
      </c>
      <c r="P233" s="60">
        <f t="shared" si="353"/>
        <v>0</v>
      </c>
      <c r="Q233" s="61">
        <f t="shared" si="353"/>
        <v>0</v>
      </c>
      <c r="R233" s="60"/>
      <c r="S233" s="61"/>
      <c r="T233" s="125"/>
      <c r="U233" s="60"/>
      <c r="V233" s="61">
        <f t="shared" si="359"/>
        <v>0</v>
      </c>
      <c r="W233" s="60">
        <f t="shared" si="354"/>
        <v>0</v>
      </c>
      <c r="X233" s="61">
        <f t="shared" si="355"/>
        <v>0</v>
      </c>
      <c r="Y233" s="60"/>
      <c r="Z233" s="61"/>
      <c r="AA233" s="125"/>
      <c r="AB233" s="60"/>
      <c r="AC233" s="61">
        <f t="shared" si="360"/>
        <v>0</v>
      </c>
      <c r="AD233" s="60">
        <f t="shared" si="356"/>
        <v>0</v>
      </c>
      <c r="AE233" s="61">
        <f t="shared" si="357"/>
        <v>0</v>
      </c>
      <c r="AF233" s="82"/>
    </row>
    <row r="234" spans="1:32" s="225" customFormat="1">
      <c r="A234" s="217"/>
      <c r="B234" s="218" t="s">
        <v>35</v>
      </c>
      <c r="C234" s="236">
        <f t="shared" ref="C234" si="361">SUM(C227:C233)</f>
        <v>0</v>
      </c>
      <c r="D234" s="219">
        <f>SUM(D227:D233)</f>
        <v>0</v>
      </c>
      <c r="E234" s="236">
        <f t="shared" ref="E234" si="362">SUM(E227:E233)</f>
        <v>0</v>
      </c>
      <c r="F234" s="219">
        <f>SUM(F227:F233)</f>
        <v>0</v>
      </c>
      <c r="G234" s="220"/>
      <c r="H234" s="236">
        <f t="shared" ref="H234:J234" si="363">SUM(H227:H233)</f>
        <v>124</v>
      </c>
      <c r="I234" s="219">
        <f>SUM(I227:I233)</f>
        <v>229</v>
      </c>
      <c r="J234" s="236">
        <f t="shared" si="363"/>
        <v>124</v>
      </c>
      <c r="K234" s="219">
        <f>SUM(K227:K233)</f>
        <v>229</v>
      </c>
      <c r="L234" s="236">
        <f>L230</f>
        <v>46</v>
      </c>
      <c r="M234" s="219">
        <f>SUM(M227:M233)</f>
        <v>179</v>
      </c>
      <c r="N234" s="213">
        <f t="shared" si="352"/>
        <v>37.096774193548384</v>
      </c>
      <c r="O234" s="213">
        <f>M234/K234%</f>
        <v>78.165938864628814</v>
      </c>
      <c r="P234" s="236">
        <f>P230</f>
        <v>0</v>
      </c>
      <c r="Q234" s="219">
        <f t="shared" ref="Q234:S234" si="364">SUM(Q227:Q233)</f>
        <v>49.999999999999993</v>
      </c>
      <c r="R234" s="236">
        <f t="shared" si="364"/>
        <v>0</v>
      </c>
      <c r="S234" s="219">
        <f t="shared" si="364"/>
        <v>0</v>
      </c>
      <c r="T234" s="222"/>
      <c r="U234" s="236">
        <f>U230</f>
        <v>46</v>
      </c>
      <c r="V234" s="219">
        <f>SUM(V227:V233)</f>
        <v>298.12</v>
      </c>
      <c r="W234" s="236">
        <f>W230</f>
        <v>46</v>
      </c>
      <c r="X234" s="219">
        <f>SUM(X227:X233)</f>
        <v>298.12</v>
      </c>
      <c r="Y234" s="236">
        <f t="shared" ref="Y234:Z234" si="365">SUM(Y227:Y233)</f>
        <v>0</v>
      </c>
      <c r="Z234" s="219">
        <f t="shared" si="365"/>
        <v>0</v>
      </c>
      <c r="AA234" s="222"/>
      <c r="AB234" s="236">
        <f>AB230</f>
        <v>46</v>
      </c>
      <c r="AC234" s="219">
        <f>SUM(AC227:AC233)</f>
        <v>298.12</v>
      </c>
      <c r="AD234" s="236">
        <f>AD230</f>
        <v>46</v>
      </c>
      <c r="AE234" s="219">
        <f>SUM(AE227:AE233)</f>
        <v>298.12</v>
      </c>
      <c r="AF234" s="224"/>
    </row>
    <row r="235" spans="1:32" s="4" customFormat="1" ht="31.5">
      <c r="A235" s="90">
        <v>14</v>
      </c>
      <c r="B235" s="9" t="s">
        <v>87</v>
      </c>
      <c r="C235" s="12"/>
      <c r="D235" s="63"/>
      <c r="E235" s="12"/>
      <c r="F235" s="63"/>
      <c r="G235" s="102"/>
      <c r="H235" s="12"/>
      <c r="I235" s="63"/>
      <c r="J235" s="62"/>
      <c r="K235" s="63"/>
      <c r="L235" s="62"/>
      <c r="M235" s="63"/>
      <c r="N235" s="63"/>
      <c r="O235" s="63"/>
      <c r="P235" s="62"/>
      <c r="Q235" s="63"/>
      <c r="R235" s="62"/>
      <c r="S235" s="63"/>
      <c r="T235" s="126"/>
      <c r="U235" s="62"/>
      <c r="V235" s="63"/>
      <c r="W235" s="62"/>
      <c r="X235" s="63"/>
      <c r="Y235" s="62"/>
      <c r="Z235" s="63"/>
      <c r="AA235" s="126"/>
      <c r="AB235" s="62"/>
      <c r="AC235" s="63"/>
      <c r="AD235" s="62"/>
      <c r="AE235" s="63"/>
      <c r="AF235" s="12"/>
    </row>
    <row r="236" spans="1:32" s="1" customFormat="1" ht="47.25">
      <c r="A236" s="198">
        <v>14.01</v>
      </c>
      <c r="B236" s="2" t="s">
        <v>284</v>
      </c>
      <c r="C236" s="82"/>
      <c r="D236" s="61"/>
      <c r="E236" s="82"/>
      <c r="F236" s="61"/>
      <c r="G236" s="101"/>
      <c r="H236" s="82"/>
      <c r="I236" s="61"/>
      <c r="J236" s="60">
        <f t="shared" ref="J236:J238" si="366">H236+E236+C236</f>
        <v>0</v>
      </c>
      <c r="K236" s="61">
        <f>I236+F236+D236</f>
        <v>0</v>
      </c>
      <c r="L236" s="60"/>
      <c r="M236" s="61"/>
      <c r="N236" s="61" t="e">
        <f t="shared" ref="N236:O239" si="367">L236/J236%</f>
        <v>#DIV/0!</v>
      </c>
      <c r="O236" s="61" t="e">
        <f t="shared" si="367"/>
        <v>#DIV/0!</v>
      </c>
      <c r="P236" s="60"/>
      <c r="Q236" s="61"/>
      <c r="R236" s="60"/>
      <c r="S236" s="61"/>
      <c r="T236" s="125"/>
      <c r="U236" s="60"/>
      <c r="V236" s="61"/>
      <c r="W236" s="60"/>
      <c r="X236" s="61"/>
      <c r="Y236" s="60"/>
      <c r="Z236" s="61"/>
      <c r="AA236" s="125"/>
      <c r="AB236" s="60"/>
      <c r="AC236" s="61"/>
      <c r="AD236" s="60"/>
      <c r="AE236" s="61"/>
      <c r="AF236" s="82"/>
    </row>
    <row r="237" spans="1:32" s="1" customFormat="1" ht="78" customHeight="1">
      <c r="A237" s="749"/>
      <c r="B237" s="2" t="s">
        <v>285</v>
      </c>
      <c r="C237" s="82"/>
      <c r="D237" s="61"/>
      <c r="E237" s="82"/>
      <c r="F237" s="61"/>
      <c r="G237" s="101">
        <v>47.486153846153798</v>
      </c>
      <c r="H237" s="82">
        <v>1</v>
      </c>
      <c r="I237" s="61">
        <f>+G237*H237</f>
        <v>47.486153846153798</v>
      </c>
      <c r="J237" s="60">
        <f t="shared" si="366"/>
        <v>1</v>
      </c>
      <c r="K237" s="61">
        <f>I237+F237+D237</f>
        <v>47.486153846153798</v>
      </c>
      <c r="L237" s="60">
        <v>1</v>
      </c>
      <c r="M237" s="61">
        <v>0.61</v>
      </c>
      <c r="N237" s="61">
        <f t="shared" si="367"/>
        <v>100</v>
      </c>
      <c r="O237" s="61">
        <f t="shared" si="367"/>
        <v>1.2845849802371554</v>
      </c>
      <c r="P237" s="60">
        <f>J237-L237</f>
        <v>0</v>
      </c>
      <c r="Q237" s="61">
        <f>K237-M237</f>
        <v>46.876153846153798</v>
      </c>
      <c r="R237" s="60"/>
      <c r="S237" s="61"/>
      <c r="T237" s="125">
        <v>50</v>
      </c>
      <c r="U237" s="60">
        <v>1</v>
      </c>
      <c r="V237" s="61">
        <f>U237*T237</f>
        <v>50</v>
      </c>
      <c r="W237" s="60">
        <f t="shared" ref="W237:W238" si="368">U237+R237</f>
        <v>1</v>
      </c>
      <c r="X237" s="61">
        <f>V237+S237</f>
        <v>50</v>
      </c>
      <c r="Y237" s="60"/>
      <c r="Z237" s="61"/>
      <c r="AA237" s="125">
        <v>50</v>
      </c>
      <c r="AB237" s="60">
        <v>1</v>
      </c>
      <c r="AC237" s="61">
        <f>AB237*AA237</f>
        <v>50</v>
      </c>
      <c r="AD237" s="60">
        <f t="shared" ref="AD237:AD238" si="369">AB237+Y237</f>
        <v>1</v>
      </c>
      <c r="AE237" s="61">
        <f>AC237+Z237</f>
        <v>50</v>
      </c>
      <c r="AF237" s="691" t="s">
        <v>631</v>
      </c>
    </row>
    <row r="238" spans="1:32" s="1" customFormat="1" ht="18.75">
      <c r="A238" s="198"/>
      <c r="B238" s="340" t="s">
        <v>343</v>
      </c>
      <c r="C238" s="82"/>
      <c r="D238" s="61"/>
      <c r="E238" s="82"/>
      <c r="F238" s="61"/>
      <c r="G238" s="101"/>
      <c r="H238" s="82">
        <v>4</v>
      </c>
      <c r="I238" s="61"/>
      <c r="J238" s="60">
        <f t="shared" si="366"/>
        <v>4</v>
      </c>
      <c r="K238" s="61"/>
      <c r="L238" s="60"/>
      <c r="M238" s="61"/>
      <c r="N238" s="61">
        <f t="shared" si="367"/>
        <v>0</v>
      </c>
      <c r="O238" s="61" t="e">
        <f t="shared" si="367"/>
        <v>#DIV/0!</v>
      </c>
      <c r="P238" s="60">
        <f>J238-L238</f>
        <v>4</v>
      </c>
      <c r="Q238" s="61">
        <f>K238-M238</f>
        <v>0</v>
      </c>
      <c r="R238" s="60"/>
      <c r="S238" s="61"/>
      <c r="T238" s="125"/>
      <c r="U238" s="60">
        <v>10</v>
      </c>
      <c r="V238" s="61"/>
      <c r="W238" s="60">
        <f t="shared" si="368"/>
        <v>10</v>
      </c>
      <c r="X238" s="61">
        <f>V238+S238</f>
        <v>0</v>
      </c>
      <c r="Y238" s="60"/>
      <c r="Z238" s="61"/>
      <c r="AA238" s="125"/>
      <c r="AB238" s="60">
        <v>10</v>
      </c>
      <c r="AC238" s="61"/>
      <c r="AD238" s="60">
        <f t="shared" si="369"/>
        <v>10</v>
      </c>
      <c r="AE238" s="61">
        <f>AC238+Z238</f>
        <v>0</v>
      </c>
      <c r="AF238" s="82"/>
    </row>
    <row r="239" spans="1:32" s="225" customFormat="1" ht="18.75">
      <c r="A239" s="217"/>
      <c r="B239" s="218" t="s">
        <v>25</v>
      </c>
      <c r="C239" s="236">
        <f t="shared" ref="C239" si="370">C238+C237</f>
        <v>0</v>
      </c>
      <c r="D239" s="219">
        <f>D238+D237</f>
        <v>0</v>
      </c>
      <c r="E239" s="236">
        <f t="shared" ref="E239" si="371">E238+E237</f>
        <v>0</v>
      </c>
      <c r="F239" s="219">
        <f>F238+F237</f>
        <v>0</v>
      </c>
      <c r="G239" s="220"/>
      <c r="H239" s="236">
        <f>H237</f>
        <v>1</v>
      </c>
      <c r="I239" s="219">
        <f>I238+I237</f>
        <v>47.486153846153798</v>
      </c>
      <c r="J239" s="666">
        <f>J237</f>
        <v>1</v>
      </c>
      <c r="K239" s="219">
        <f>K238+K237</f>
        <v>47.486153846153798</v>
      </c>
      <c r="L239" s="236">
        <f>L237</f>
        <v>1</v>
      </c>
      <c r="M239" s="219">
        <f>M238+M237</f>
        <v>0.61</v>
      </c>
      <c r="N239" s="213">
        <f t="shared" si="367"/>
        <v>100</v>
      </c>
      <c r="O239" s="213">
        <f>M239/K239%</f>
        <v>1.2845849802371554</v>
      </c>
      <c r="P239" s="236">
        <f t="shared" ref="P239" si="372">P238+P237</f>
        <v>4</v>
      </c>
      <c r="Q239" s="219">
        <f>Q238+Q237</f>
        <v>46.876153846153798</v>
      </c>
      <c r="R239" s="236">
        <f t="shared" ref="R239" si="373">R238+R237</f>
        <v>0</v>
      </c>
      <c r="S239" s="219">
        <f>S238+S237</f>
        <v>0</v>
      </c>
      <c r="T239" s="222"/>
      <c r="U239" s="219"/>
      <c r="V239" s="219">
        <f>V238+V237</f>
        <v>50</v>
      </c>
      <c r="W239" s="219"/>
      <c r="X239" s="219">
        <f>X238+X237</f>
        <v>50</v>
      </c>
      <c r="Y239" s="236">
        <f t="shared" ref="Y239" si="374">Y238+Y237</f>
        <v>0</v>
      </c>
      <c r="Z239" s="219">
        <f>Z238+Z237</f>
        <v>0</v>
      </c>
      <c r="AA239" s="222"/>
      <c r="AB239" s="219"/>
      <c r="AC239" s="219">
        <f>AC238+AC237</f>
        <v>50</v>
      </c>
      <c r="AD239" s="219"/>
      <c r="AE239" s="219">
        <f>AE238+AE237</f>
        <v>50</v>
      </c>
      <c r="AF239" s="224"/>
    </row>
    <row r="240" spans="1:32" s="4" customFormat="1">
      <c r="A240" s="90">
        <v>15</v>
      </c>
      <c r="B240" s="9" t="s">
        <v>88</v>
      </c>
      <c r="C240" s="12"/>
      <c r="D240" s="63"/>
      <c r="E240" s="12"/>
      <c r="F240" s="63"/>
      <c r="G240" s="102"/>
      <c r="H240" s="12"/>
      <c r="I240" s="63"/>
      <c r="J240" s="62"/>
      <c r="K240" s="63"/>
      <c r="L240" s="62"/>
      <c r="M240" s="63"/>
      <c r="N240" s="63"/>
      <c r="O240" s="63"/>
      <c r="P240" s="62"/>
      <c r="Q240" s="63"/>
      <c r="R240" s="62"/>
      <c r="S240" s="63"/>
      <c r="T240" s="126"/>
      <c r="U240" s="62"/>
      <c r="V240" s="63"/>
      <c r="W240" s="62"/>
      <c r="X240" s="63"/>
      <c r="Y240" s="62"/>
      <c r="Z240" s="63"/>
      <c r="AA240" s="126"/>
      <c r="AB240" s="62"/>
      <c r="AC240" s="63"/>
      <c r="AD240" s="62"/>
      <c r="AE240" s="63"/>
      <c r="AF240" s="12"/>
    </row>
    <row r="241" spans="1:32" s="1" customFormat="1">
      <c r="A241" s="198">
        <v>15.01</v>
      </c>
      <c r="B241" s="2" t="s">
        <v>92</v>
      </c>
      <c r="C241" s="82"/>
      <c r="D241" s="61"/>
      <c r="E241" s="82"/>
      <c r="F241" s="61"/>
      <c r="G241" s="101"/>
      <c r="H241" s="82"/>
      <c r="I241" s="61">
        <f t="shared" ref="I241:I242" si="375">H241*G241</f>
        <v>0</v>
      </c>
      <c r="J241" s="60">
        <f t="shared" ref="J241:J242" si="376">H241+E241+C241</f>
        <v>0</v>
      </c>
      <c r="K241" s="61">
        <f>I241+F241+D241</f>
        <v>0</v>
      </c>
      <c r="L241" s="60"/>
      <c r="M241" s="61"/>
      <c r="N241" s="61"/>
      <c r="O241" s="61"/>
      <c r="P241" s="60">
        <f>J241-L241</f>
        <v>0</v>
      </c>
      <c r="Q241" s="61">
        <f>K241-M241</f>
        <v>0</v>
      </c>
      <c r="R241" s="60"/>
      <c r="S241" s="61"/>
      <c r="T241" s="125"/>
      <c r="U241" s="60"/>
      <c r="V241" s="61">
        <f>U241*T241</f>
        <v>0</v>
      </c>
      <c r="W241" s="60">
        <f>U241+R241</f>
        <v>0</v>
      </c>
      <c r="X241" s="61">
        <f>V241+S241</f>
        <v>0</v>
      </c>
      <c r="Y241" s="60"/>
      <c r="Z241" s="61"/>
      <c r="AA241" s="125"/>
      <c r="AB241" s="60"/>
      <c r="AC241" s="61">
        <f>AB241*AA241</f>
        <v>0</v>
      </c>
      <c r="AD241" s="60">
        <f>AB241+Y241</f>
        <v>0</v>
      </c>
      <c r="AE241" s="61">
        <f>AC241+Z241</f>
        <v>0</v>
      </c>
      <c r="AF241" s="82"/>
    </row>
    <row r="242" spans="1:32" s="1" customFormat="1">
      <c r="A242" s="198">
        <v>15.02</v>
      </c>
      <c r="B242" s="2" t="s">
        <v>93</v>
      </c>
      <c r="C242" s="82"/>
      <c r="D242" s="61"/>
      <c r="E242" s="82"/>
      <c r="F242" s="61"/>
      <c r="G242" s="101"/>
      <c r="H242" s="82"/>
      <c r="I242" s="61">
        <f t="shared" si="375"/>
        <v>0</v>
      </c>
      <c r="J242" s="60">
        <f t="shared" si="376"/>
        <v>0</v>
      </c>
      <c r="K242" s="61">
        <f>I242+F242+D242</f>
        <v>0</v>
      </c>
      <c r="L242" s="60"/>
      <c r="M242" s="61"/>
      <c r="N242" s="61"/>
      <c r="O242" s="61"/>
      <c r="P242" s="60">
        <f>J242-L242</f>
        <v>0</v>
      </c>
      <c r="Q242" s="61">
        <f>K242-M242</f>
        <v>0</v>
      </c>
      <c r="R242" s="60"/>
      <c r="S242" s="61"/>
      <c r="T242" s="125"/>
      <c r="U242" s="60"/>
      <c r="V242" s="61">
        <f>U242*T242</f>
        <v>0</v>
      </c>
      <c r="W242" s="60">
        <f>U242+R242</f>
        <v>0</v>
      </c>
      <c r="X242" s="61">
        <f>V242+S242</f>
        <v>0</v>
      </c>
      <c r="Y242" s="60"/>
      <c r="Z242" s="61"/>
      <c r="AA242" s="125"/>
      <c r="AB242" s="60"/>
      <c r="AC242" s="61">
        <f>AB242*AA242</f>
        <v>0</v>
      </c>
      <c r="AD242" s="60">
        <f>AB242+Y242</f>
        <v>0</v>
      </c>
      <c r="AE242" s="61">
        <f>AC242+Z242</f>
        <v>0</v>
      </c>
      <c r="AF242" s="82"/>
    </row>
    <row r="243" spans="1:32" s="225" customFormat="1">
      <c r="A243" s="217"/>
      <c r="B243" s="218" t="s">
        <v>25</v>
      </c>
      <c r="C243" s="236">
        <f t="shared" ref="C243" si="377">SUM(C241:C242)</f>
        <v>0</v>
      </c>
      <c r="D243" s="219">
        <f>SUM(D241:D242)</f>
        <v>0</v>
      </c>
      <c r="E243" s="236">
        <f t="shared" ref="E243" si="378">SUM(E241:E242)</f>
        <v>0</v>
      </c>
      <c r="F243" s="219">
        <f>SUM(F241:F242)</f>
        <v>0</v>
      </c>
      <c r="G243" s="220"/>
      <c r="H243" s="236">
        <f t="shared" ref="H243:M243" si="379">SUM(H241:H242)</f>
        <v>0</v>
      </c>
      <c r="I243" s="219">
        <f>SUM(I241:I242)</f>
        <v>0</v>
      </c>
      <c r="J243" s="236">
        <f t="shared" si="379"/>
        <v>0</v>
      </c>
      <c r="K243" s="219">
        <f>SUM(K241:K242)</f>
        <v>0</v>
      </c>
      <c r="L243" s="236">
        <f t="shared" si="379"/>
        <v>0</v>
      </c>
      <c r="M243" s="219">
        <f t="shared" si="379"/>
        <v>0</v>
      </c>
      <c r="N243" s="213"/>
      <c r="O243" s="213"/>
      <c r="P243" s="236">
        <f t="shared" ref="P243:S243" si="380">SUM(P241:P242)</f>
        <v>0</v>
      </c>
      <c r="Q243" s="219">
        <f t="shared" si="380"/>
        <v>0</v>
      </c>
      <c r="R243" s="236">
        <f t="shared" si="380"/>
        <v>0</v>
      </c>
      <c r="S243" s="219">
        <f t="shared" si="380"/>
        <v>0</v>
      </c>
      <c r="T243" s="222"/>
      <c r="U243" s="236">
        <f t="shared" ref="U243:W243" si="381">SUM(U241:U242)</f>
        <v>0</v>
      </c>
      <c r="V243" s="219">
        <f>SUM(V241:V242)</f>
        <v>0</v>
      </c>
      <c r="W243" s="236">
        <f t="shared" si="381"/>
        <v>0</v>
      </c>
      <c r="X243" s="219">
        <f>SUM(X241:X242)</f>
        <v>0</v>
      </c>
      <c r="Y243" s="236">
        <f t="shared" ref="Y243:Z243" si="382">SUM(Y241:Y242)</f>
        <v>0</v>
      </c>
      <c r="Z243" s="219">
        <f t="shared" si="382"/>
        <v>0</v>
      </c>
      <c r="AA243" s="222"/>
      <c r="AB243" s="236">
        <f t="shared" ref="AB243" si="383">SUM(AB241:AB242)</f>
        <v>0</v>
      </c>
      <c r="AC243" s="219">
        <f>SUM(AC241:AC242)</f>
        <v>0</v>
      </c>
      <c r="AD243" s="236">
        <f t="shared" ref="AD243" si="384">SUM(AD241:AD242)</f>
        <v>0</v>
      </c>
      <c r="AE243" s="219">
        <f>SUM(AE241:AE242)</f>
        <v>0</v>
      </c>
      <c r="AF243" s="224"/>
    </row>
    <row r="244" spans="1:32" s="4" customFormat="1">
      <c r="A244" s="90" t="s">
        <v>89</v>
      </c>
      <c r="B244" s="9" t="s">
        <v>90</v>
      </c>
      <c r="C244" s="12"/>
      <c r="D244" s="63"/>
      <c r="E244" s="12"/>
      <c r="F244" s="63"/>
      <c r="G244" s="102"/>
      <c r="H244" s="12"/>
      <c r="I244" s="63"/>
      <c r="J244" s="62"/>
      <c r="K244" s="63"/>
      <c r="L244" s="62"/>
      <c r="M244" s="63"/>
      <c r="N244" s="63"/>
      <c r="O244" s="63"/>
      <c r="P244" s="62"/>
      <c r="Q244" s="63"/>
      <c r="R244" s="62"/>
      <c r="S244" s="63"/>
      <c r="T244" s="126"/>
      <c r="U244" s="62"/>
      <c r="V244" s="63"/>
      <c r="W244" s="62"/>
      <c r="X244" s="63"/>
      <c r="Y244" s="62"/>
      <c r="Z244" s="63"/>
      <c r="AA244" s="126"/>
      <c r="AB244" s="62"/>
      <c r="AC244" s="63"/>
      <c r="AD244" s="62"/>
      <c r="AE244" s="63"/>
      <c r="AF244" s="12"/>
    </row>
    <row r="245" spans="1:32" s="4" customFormat="1">
      <c r="A245" s="90">
        <v>16</v>
      </c>
      <c r="B245" s="9" t="s">
        <v>91</v>
      </c>
      <c r="C245" s="12"/>
      <c r="D245" s="63"/>
      <c r="E245" s="12"/>
      <c r="F245" s="63"/>
      <c r="G245" s="102"/>
      <c r="H245" s="12"/>
      <c r="I245" s="63">
        <f t="shared" ref="I245:I246" si="385">H245*G245</f>
        <v>0</v>
      </c>
      <c r="J245" s="62"/>
      <c r="K245" s="63"/>
      <c r="L245" s="62"/>
      <c r="M245" s="63"/>
      <c r="N245" s="63"/>
      <c r="O245" s="63"/>
      <c r="P245" s="62"/>
      <c r="Q245" s="63"/>
      <c r="R245" s="62"/>
      <c r="S245" s="63"/>
      <c r="T245" s="126"/>
      <c r="U245" s="62"/>
      <c r="V245" s="63"/>
      <c r="W245" s="62"/>
      <c r="X245" s="63"/>
      <c r="Y245" s="62"/>
      <c r="Z245" s="63"/>
      <c r="AA245" s="126"/>
      <c r="AB245" s="62"/>
      <c r="AC245" s="63"/>
      <c r="AD245" s="62"/>
      <c r="AE245" s="63"/>
      <c r="AF245" s="12"/>
    </row>
    <row r="246" spans="1:32" s="4" customFormat="1">
      <c r="A246" s="90">
        <v>16.010000000000002</v>
      </c>
      <c r="B246" s="9" t="s">
        <v>92</v>
      </c>
      <c r="C246" s="12"/>
      <c r="D246" s="63"/>
      <c r="E246" s="12"/>
      <c r="F246" s="63"/>
      <c r="G246" s="102"/>
      <c r="H246" s="12"/>
      <c r="I246" s="63">
        <f t="shared" si="385"/>
        <v>0</v>
      </c>
      <c r="J246" s="62">
        <f t="shared" ref="J246:J249" si="386">H246+E246+C246</f>
        <v>0</v>
      </c>
      <c r="K246" s="63">
        <f>I246+F246+D246</f>
        <v>0</v>
      </c>
      <c r="L246" s="62"/>
      <c r="M246" s="63"/>
      <c r="N246" s="61" t="e">
        <f t="shared" ref="N246:O250" si="387">L246/J246%</f>
        <v>#DIV/0!</v>
      </c>
      <c r="O246" s="61" t="e">
        <f t="shared" si="387"/>
        <v>#DIV/0!</v>
      </c>
      <c r="P246" s="60"/>
      <c r="Q246" s="61"/>
      <c r="R246" s="60"/>
      <c r="S246" s="63"/>
      <c r="T246" s="126"/>
      <c r="U246" s="62"/>
      <c r="V246" s="63"/>
      <c r="W246" s="62"/>
      <c r="X246" s="63"/>
      <c r="Y246" s="60"/>
      <c r="Z246" s="63"/>
      <c r="AA246" s="126"/>
      <c r="AB246" s="62"/>
      <c r="AC246" s="63"/>
      <c r="AD246" s="62"/>
      <c r="AE246" s="63"/>
      <c r="AF246" s="12"/>
    </row>
    <row r="247" spans="1:32" s="1" customFormat="1" ht="56.25">
      <c r="A247" s="749"/>
      <c r="B247" s="2" t="s">
        <v>236</v>
      </c>
      <c r="C247" s="82"/>
      <c r="D247" s="61"/>
      <c r="E247" s="82"/>
      <c r="F247" s="61"/>
      <c r="G247" s="101">
        <v>5.0000000000000001E-3</v>
      </c>
      <c r="H247" s="82">
        <v>460</v>
      </c>
      <c r="I247" s="61">
        <f>+G247*H247</f>
        <v>2.3000000000000003</v>
      </c>
      <c r="J247" s="60">
        <f t="shared" si="386"/>
        <v>460</v>
      </c>
      <c r="K247" s="61">
        <f>I247+F247+D247</f>
        <v>2.3000000000000003</v>
      </c>
      <c r="L247" s="60">
        <v>0</v>
      </c>
      <c r="M247" s="61"/>
      <c r="N247" s="61">
        <f t="shared" si="387"/>
        <v>0</v>
      </c>
      <c r="O247" s="61">
        <f t="shared" si="387"/>
        <v>0</v>
      </c>
      <c r="P247" s="60">
        <f t="shared" ref="P247:Q249" si="388">J247-L247</f>
        <v>460</v>
      </c>
      <c r="Q247" s="61">
        <f t="shared" si="388"/>
        <v>2.3000000000000003</v>
      </c>
      <c r="R247" s="60"/>
      <c r="S247" s="61"/>
      <c r="T247" s="125">
        <v>5.0000000000000001E-3</v>
      </c>
      <c r="U247" s="60">
        <v>407</v>
      </c>
      <c r="V247" s="61">
        <f>U247*T247</f>
        <v>2.0350000000000001</v>
      </c>
      <c r="W247" s="60">
        <f t="shared" ref="W247:W249" si="389">U247+R247</f>
        <v>407</v>
      </c>
      <c r="X247" s="61">
        <f>V247+S247</f>
        <v>2.0350000000000001</v>
      </c>
      <c r="Y247" s="60"/>
      <c r="Z247" s="61"/>
      <c r="AA247" s="125">
        <v>5.0000000000000001E-3</v>
      </c>
      <c r="AB247" s="60">
        <v>407</v>
      </c>
      <c r="AC247" s="61">
        <f>AB247*AA247</f>
        <v>2.0350000000000001</v>
      </c>
      <c r="AD247" s="60">
        <f t="shared" ref="AD247:AD249" si="390">AB247+Y247</f>
        <v>407</v>
      </c>
      <c r="AE247" s="61">
        <f>AC247+Z247</f>
        <v>2.0350000000000001</v>
      </c>
      <c r="AF247" s="691" t="s">
        <v>478</v>
      </c>
    </row>
    <row r="248" spans="1:32" s="1" customFormat="1" ht="56.25">
      <c r="A248" s="749"/>
      <c r="B248" s="2" t="s">
        <v>237</v>
      </c>
      <c r="C248" s="82"/>
      <c r="D248" s="61"/>
      <c r="E248" s="82"/>
      <c r="F248" s="61"/>
      <c r="G248" s="101">
        <v>5.0000000000000001E-3</v>
      </c>
      <c r="H248" s="82">
        <v>705</v>
      </c>
      <c r="I248" s="61">
        <f t="shared" ref="I248:I249" si="391">+G248*H248</f>
        <v>3.5249999999999999</v>
      </c>
      <c r="J248" s="60">
        <f t="shared" si="386"/>
        <v>705</v>
      </c>
      <c r="K248" s="61">
        <f>I248+F248+D248</f>
        <v>3.5249999999999999</v>
      </c>
      <c r="L248" s="60"/>
      <c r="M248" s="61"/>
      <c r="N248" s="61">
        <f t="shared" si="387"/>
        <v>0</v>
      </c>
      <c r="O248" s="61">
        <f t="shared" si="387"/>
        <v>0</v>
      </c>
      <c r="P248" s="60">
        <f t="shared" si="388"/>
        <v>705</v>
      </c>
      <c r="Q248" s="61">
        <f t="shared" si="388"/>
        <v>3.5249999999999999</v>
      </c>
      <c r="R248" s="60"/>
      <c r="S248" s="61"/>
      <c r="T248" s="125">
        <v>5.0000000000000001E-3</v>
      </c>
      <c r="U248" s="60">
        <v>607</v>
      </c>
      <c r="V248" s="61">
        <f>U248*T248</f>
        <v>3.0350000000000001</v>
      </c>
      <c r="W248" s="60">
        <f t="shared" si="389"/>
        <v>607</v>
      </c>
      <c r="X248" s="61">
        <f>V248+S248</f>
        <v>3.0350000000000001</v>
      </c>
      <c r="Y248" s="60"/>
      <c r="Z248" s="61"/>
      <c r="AA248" s="125">
        <v>5.0000000000000001E-3</v>
      </c>
      <c r="AB248" s="60">
        <v>607</v>
      </c>
      <c r="AC248" s="61">
        <f>AB248*AA248</f>
        <v>3.0350000000000001</v>
      </c>
      <c r="AD248" s="60">
        <f t="shared" si="390"/>
        <v>607</v>
      </c>
      <c r="AE248" s="61">
        <f>AC248+Z248</f>
        <v>3.0350000000000001</v>
      </c>
      <c r="AF248" s="691" t="s">
        <v>478</v>
      </c>
    </row>
    <row r="249" spans="1:32" s="1" customFormat="1" ht="56.25">
      <c r="A249" s="749">
        <v>16.02</v>
      </c>
      <c r="B249" s="2" t="s">
        <v>252</v>
      </c>
      <c r="C249" s="82"/>
      <c r="D249" s="61"/>
      <c r="E249" s="82"/>
      <c r="F249" s="61"/>
      <c r="G249" s="101">
        <v>5.0000000000000001E-3</v>
      </c>
      <c r="H249" s="82">
        <v>680</v>
      </c>
      <c r="I249" s="61">
        <f t="shared" si="391"/>
        <v>3.4</v>
      </c>
      <c r="J249" s="60">
        <f t="shared" si="386"/>
        <v>680</v>
      </c>
      <c r="K249" s="61">
        <f>I249+F249+D249</f>
        <v>3.4</v>
      </c>
      <c r="L249" s="60"/>
      <c r="M249" s="61"/>
      <c r="N249" s="61">
        <f t="shared" si="387"/>
        <v>0</v>
      </c>
      <c r="O249" s="61">
        <f t="shared" si="387"/>
        <v>0</v>
      </c>
      <c r="P249" s="60">
        <f t="shared" si="388"/>
        <v>680</v>
      </c>
      <c r="Q249" s="61">
        <f t="shared" si="388"/>
        <v>3.4</v>
      </c>
      <c r="R249" s="60"/>
      <c r="S249" s="61"/>
      <c r="T249" s="125">
        <v>5.0000000000000001E-3</v>
      </c>
      <c r="U249" s="60">
        <v>432</v>
      </c>
      <c r="V249" s="61">
        <f>U249*T249</f>
        <v>2.16</v>
      </c>
      <c r="W249" s="60">
        <f t="shared" si="389"/>
        <v>432</v>
      </c>
      <c r="X249" s="61">
        <f>V249+S249</f>
        <v>2.16</v>
      </c>
      <c r="Y249" s="60"/>
      <c r="Z249" s="61"/>
      <c r="AA249" s="125">
        <v>5.0000000000000001E-3</v>
      </c>
      <c r="AB249" s="60">
        <v>432</v>
      </c>
      <c r="AC249" s="61">
        <f>AB249*AA249</f>
        <v>2.16</v>
      </c>
      <c r="AD249" s="60">
        <f t="shared" si="390"/>
        <v>432</v>
      </c>
      <c r="AE249" s="61">
        <f>AC249+Z249</f>
        <v>2.16</v>
      </c>
      <c r="AF249" s="691" t="s">
        <v>478</v>
      </c>
    </row>
    <row r="250" spans="1:32" s="225" customFormat="1">
      <c r="A250" s="217"/>
      <c r="B250" s="218" t="s">
        <v>35</v>
      </c>
      <c r="C250" s="236">
        <f t="shared" ref="C250" si="392">SUM(C247:C249)</f>
        <v>0</v>
      </c>
      <c r="D250" s="219">
        <f>SUM(D247:D249)</f>
        <v>0</v>
      </c>
      <c r="E250" s="236">
        <f t="shared" ref="E250" si="393">SUM(E247:E249)</f>
        <v>0</v>
      </c>
      <c r="F250" s="219">
        <f>SUM(F247:F249)</f>
        <v>0</v>
      </c>
      <c r="G250" s="220"/>
      <c r="H250" s="236">
        <f t="shared" ref="H250:L250" si="394">SUM(H247:H249)</f>
        <v>1845</v>
      </c>
      <c r="I250" s="219">
        <f>SUM(I247:I249)</f>
        <v>9.2249999999999996</v>
      </c>
      <c r="J250" s="236">
        <f t="shared" si="394"/>
        <v>1845</v>
      </c>
      <c r="K250" s="219">
        <f>SUM(K247:K249)</f>
        <v>9.2249999999999996</v>
      </c>
      <c r="L250" s="236">
        <f t="shared" si="394"/>
        <v>0</v>
      </c>
      <c r="M250" s="219">
        <f>SUM(M247:M249)</f>
        <v>0</v>
      </c>
      <c r="N250" s="213">
        <f t="shared" si="387"/>
        <v>0</v>
      </c>
      <c r="O250" s="213">
        <f>M250/K250%</f>
        <v>0</v>
      </c>
      <c r="P250" s="236">
        <f t="shared" ref="P250" si="395">SUM(P247:P249)</f>
        <v>1845</v>
      </c>
      <c r="Q250" s="219">
        <f>SUM(Q247:Q249)</f>
        <v>9.2249999999999996</v>
      </c>
      <c r="R250" s="236">
        <f t="shared" ref="R250" si="396">SUM(R247:R249)</f>
        <v>0</v>
      </c>
      <c r="S250" s="219">
        <f>SUM(S247:S249)</f>
        <v>0</v>
      </c>
      <c r="T250" s="222"/>
      <c r="U250" s="236">
        <f t="shared" ref="U250" si="397">SUM(U247:U249)</f>
        <v>1446</v>
      </c>
      <c r="V250" s="219">
        <f>SUM(V247:V249)</f>
        <v>7.23</v>
      </c>
      <c r="W250" s="236">
        <f t="shared" ref="W250" si="398">SUM(W247:W249)</f>
        <v>1446</v>
      </c>
      <c r="X250" s="219">
        <f>SUM(X247:X249)</f>
        <v>7.23</v>
      </c>
      <c r="Y250" s="236">
        <f t="shared" ref="Y250" si="399">SUM(Y247:Y249)</f>
        <v>0</v>
      </c>
      <c r="Z250" s="219">
        <f>SUM(Z247:Z249)</f>
        <v>0</v>
      </c>
      <c r="AA250" s="222"/>
      <c r="AB250" s="236">
        <f t="shared" ref="AB250" si="400">SUM(AB247:AB249)</f>
        <v>1446</v>
      </c>
      <c r="AC250" s="219">
        <f>SUM(AC247:AC249)</f>
        <v>7.23</v>
      </c>
      <c r="AD250" s="236">
        <f t="shared" ref="AD250" si="401">SUM(AD247:AD249)</f>
        <v>1446</v>
      </c>
      <c r="AE250" s="219">
        <f>SUM(AE247:AE249)</f>
        <v>7.23</v>
      </c>
      <c r="AF250" s="224"/>
    </row>
    <row r="251" spans="1:32" s="4" customFormat="1">
      <c r="A251" s="90">
        <v>17</v>
      </c>
      <c r="B251" s="9" t="s">
        <v>94</v>
      </c>
      <c r="C251" s="12"/>
      <c r="D251" s="63"/>
      <c r="E251" s="12"/>
      <c r="F251" s="63"/>
      <c r="G251" s="102"/>
      <c r="H251" s="12"/>
      <c r="I251" s="63"/>
      <c r="J251" s="62"/>
      <c r="K251" s="63"/>
      <c r="L251" s="62"/>
      <c r="M251" s="63"/>
      <c r="N251" s="63"/>
      <c r="O251" s="63"/>
      <c r="P251" s="62"/>
      <c r="Q251" s="63"/>
      <c r="R251" s="62"/>
      <c r="S251" s="63"/>
      <c r="T251" s="126"/>
      <c r="U251" s="62"/>
      <c r="V251" s="63"/>
      <c r="W251" s="62"/>
      <c r="X251" s="63"/>
      <c r="Y251" s="62"/>
      <c r="Z251" s="63"/>
      <c r="AA251" s="126"/>
      <c r="AB251" s="62"/>
      <c r="AC251" s="63"/>
      <c r="AD251" s="62"/>
      <c r="AE251" s="63"/>
      <c r="AF251" s="12"/>
    </row>
    <row r="252" spans="1:32" s="1" customFormat="1">
      <c r="A252" s="749">
        <v>17.010000000000002</v>
      </c>
      <c r="B252" s="2" t="s">
        <v>92</v>
      </c>
      <c r="C252" s="82"/>
      <c r="D252" s="61"/>
      <c r="E252" s="82"/>
      <c r="F252" s="61"/>
      <c r="G252" s="101">
        <v>0.05</v>
      </c>
      <c r="H252" s="82">
        <v>555</v>
      </c>
      <c r="I252" s="61">
        <f t="shared" ref="I252:I253" si="402">H252*G252</f>
        <v>27.75</v>
      </c>
      <c r="J252" s="60">
        <f t="shared" ref="J252:J253" si="403">H252+E252+C252</f>
        <v>555</v>
      </c>
      <c r="K252" s="61">
        <f>I252+F252+D252</f>
        <v>27.75</v>
      </c>
      <c r="L252" s="60"/>
      <c r="M252" s="61"/>
      <c r="N252" s="61">
        <f t="shared" ref="N252:O254" si="404">L252/J252%</f>
        <v>0</v>
      </c>
      <c r="O252" s="61">
        <f t="shared" si="404"/>
        <v>0</v>
      </c>
      <c r="P252" s="60">
        <f>J252-L252</f>
        <v>555</v>
      </c>
      <c r="Q252" s="61">
        <f>K252-M252</f>
        <v>27.75</v>
      </c>
      <c r="R252" s="60"/>
      <c r="S252" s="61"/>
      <c r="T252" s="125">
        <v>0.05</v>
      </c>
      <c r="U252" s="60">
        <v>555</v>
      </c>
      <c r="V252" s="61">
        <f>U252*T252</f>
        <v>27.75</v>
      </c>
      <c r="W252" s="60">
        <f t="shared" ref="W252:W253" si="405">U252+R252</f>
        <v>555</v>
      </c>
      <c r="X252" s="61">
        <f>V252+S252</f>
        <v>27.75</v>
      </c>
      <c r="Y252" s="60"/>
      <c r="Z252" s="61"/>
      <c r="AA252" s="125">
        <v>0.05</v>
      </c>
      <c r="AB252" s="60">
        <v>555</v>
      </c>
      <c r="AC252" s="61">
        <f>AB252*AA252</f>
        <v>27.75</v>
      </c>
      <c r="AD252" s="60">
        <f t="shared" ref="AD252:AD253" si="406">AB252+Y252</f>
        <v>555</v>
      </c>
      <c r="AE252" s="61">
        <f>AC252+Z252</f>
        <v>27.75</v>
      </c>
      <c r="AF252" s="82"/>
    </row>
    <row r="253" spans="1:32" s="1" customFormat="1">
      <c r="A253" s="749">
        <v>17.02</v>
      </c>
      <c r="B253" s="2" t="s">
        <v>93</v>
      </c>
      <c r="C253" s="82"/>
      <c r="D253" s="61"/>
      <c r="E253" s="82"/>
      <c r="F253" s="61"/>
      <c r="G253" s="101">
        <v>7.0000000000000007E-2</v>
      </c>
      <c r="H253" s="82">
        <v>250</v>
      </c>
      <c r="I253" s="61">
        <f t="shared" si="402"/>
        <v>17.5</v>
      </c>
      <c r="J253" s="60">
        <f t="shared" si="403"/>
        <v>250</v>
      </c>
      <c r="K253" s="61">
        <f>I253+F253+D253</f>
        <v>17.5</v>
      </c>
      <c r="L253" s="60"/>
      <c r="M253" s="61"/>
      <c r="N253" s="61">
        <f t="shared" si="404"/>
        <v>0</v>
      </c>
      <c r="O253" s="61">
        <f t="shared" si="404"/>
        <v>0</v>
      </c>
      <c r="P253" s="60">
        <f>J253-L253</f>
        <v>250</v>
      </c>
      <c r="Q253" s="61">
        <f>K253-M253</f>
        <v>17.5</v>
      </c>
      <c r="R253" s="60"/>
      <c r="S253" s="61"/>
      <c r="T253" s="125">
        <v>7.0000000000000007E-2</v>
      </c>
      <c r="U253" s="60">
        <v>265</v>
      </c>
      <c r="V253" s="61">
        <f>U253*T253</f>
        <v>18.55</v>
      </c>
      <c r="W253" s="60">
        <f t="shared" si="405"/>
        <v>265</v>
      </c>
      <c r="X253" s="61">
        <f>V253+S253</f>
        <v>18.55</v>
      </c>
      <c r="Y253" s="60"/>
      <c r="Z253" s="61"/>
      <c r="AA253" s="125">
        <v>7.0000000000000007E-2</v>
      </c>
      <c r="AB253" s="60">
        <v>265</v>
      </c>
      <c r="AC253" s="61">
        <f>AB253*AA253</f>
        <v>18.55</v>
      </c>
      <c r="AD253" s="60">
        <f t="shared" si="406"/>
        <v>265</v>
      </c>
      <c r="AE253" s="61">
        <f>AC253+Z253</f>
        <v>18.55</v>
      </c>
      <c r="AF253" s="82"/>
    </row>
    <row r="254" spans="1:32" s="225" customFormat="1">
      <c r="A254" s="217"/>
      <c r="B254" s="218" t="s">
        <v>35</v>
      </c>
      <c r="C254" s="236">
        <f t="shared" ref="C254" si="407">SUM(C252:C253)</f>
        <v>0</v>
      </c>
      <c r="D254" s="219">
        <f>SUM(D252:D253)</f>
        <v>0</v>
      </c>
      <c r="E254" s="236">
        <f t="shared" ref="E254" si="408">SUM(E252:E253)</f>
        <v>0</v>
      </c>
      <c r="F254" s="219">
        <f>SUM(F252:F253)</f>
        <v>0</v>
      </c>
      <c r="G254" s="220"/>
      <c r="H254" s="236">
        <f t="shared" ref="H254:L254" si="409">SUM(H252:H253)</f>
        <v>805</v>
      </c>
      <c r="I254" s="219">
        <f>SUM(I252:I253)</f>
        <v>45.25</v>
      </c>
      <c r="J254" s="236">
        <f t="shared" si="409"/>
        <v>805</v>
      </c>
      <c r="K254" s="219">
        <f>SUM(K252:K253)</f>
        <v>45.25</v>
      </c>
      <c r="L254" s="236">
        <f t="shared" si="409"/>
        <v>0</v>
      </c>
      <c r="M254" s="219">
        <f>SUM(M252:M253)</f>
        <v>0</v>
      </c>
      <c r="N254" s="213">
        <f t="shared" si="404"/>
        <v>0</v>
      </c>
      <c r="O254" s="213">
        <f>M254/K254%</f>
        <v>0</v>
      </c>
      <c r="P254" s="236">
        <f t="shared" ref="P254" si="410">SUM(P252:P253)</f>
        <v>805</v>
      </c>
      <c r="Q254" s="219">
        <f>SUM(Q252:Q253)</f>
        <v>45.25</v>
      </c>
      <c r="R254" s="236">
        <f t="shared" ref="R254" si="411">SUM(R252:R253)</f>
        <v>0</v>
      </c>
      <c r="S254" s="219">
        <f>SUM(S252:S253)</f>
        <v>0</v>
      </c>
      <c r="T254" s="222"/>
      <c r="U254" s="236">
        <f t="shared" ref="U254" si="412">SUM(U252:U253)</f>
        <v>820</v>
      </c>
      <c r="V254" s="219">
        <f>SUM(V252:V253)</f>
        <v>46.3</v>
      </c>
      <c r="W254" s="236">
        <f t="shared" ref="W254" si="413">SUM(W252:W253)</f>
        <v>820</v>
      </c>
      <c r="X254" s="219">
        <f>SUM(X252:X253)</f>
        <v>46.3</v>
      </c>
      <c r="Y254" s="236">
        <f t="shared" ref="Y254" si="414">SUM(Y252:Y253)</f>
        <v>0</v>
      </c>
      <c r="Z254" s="219">
        <f>SUM(Z252:Z253)</f>
        <v>0</v>
      </c>
      <c r="AA254" s="222"/>
      <c r="AB254" s="236">
        <f t="shared" ref="AB254" si="415">SUM(AB252:AB253)</f>
        <v>820</v>
      </c>
      <c r="AC254" s="219">
        <f>SUM(AC252:AC253)</f>
        <v>46.3</v>
      </c>
      <c r="AD254" s="236">
        <f t="shared" ref="AD254" si="416">SUM(AD252:AD253)</f>
        <v>820</v>
      </c>
      <c r="AE254" s="219">
        <f>SUM(AE252:AE253)</f>
        <v>46.3</v>
      </c>
      <c r="AF254" s="224"/>
    </row>
    <row r="255" spans="1:32" s="4" customFormat="1" ht="31.5">
      <c r="A255" s="90">
        <v>18</v>
      </c>
      <c r="B255" s="9" t="s">
        <v>95</v>
      </c>
      <c r="C255" s="12"/>
      <c r="D255" s="63"/>
      <c r="E255" s="12"/>
      <c r="F255" s="63"/>
      <c r="G255" s="102"/>
      <c r="H255" s="12"/>
      <c r="I255" s="63"/>
      <c r="J255" s="62"/>
      <c r="K255" s="63"/>
      <c r="L255" s="62"/>
      <c r="M255" s="63"/>
      <c r="N255" s="63"/>
      <c r="O255" s="63"/>
      <c r="P255" s="62"/>
      <c r="Q255" s="63"/>
      <c r="R255" s="62"/>
      <c r="S255" s="63"/>
      <c r="T255" s="126"/>
      <c r="U255" s="62"/>
      <c r="V255" s="63"/>
      <c r="W255" s="62"/>
      <c r="X255" s="63"/>
      <c r="Y255" s="62"/>
      <c r="Z255" s="63"/>
      <c r="AA255" s="126"/>
      <c r="AB255" s="62"/>
      <c r="AC255" s="63"/>
      <c r="AD255" s="62"/>
      <c r="AE255" s="63"/>
      <c r="AF255" s="12"/>
    </row>
    <row r="256" spans="1:32" s="1" customFormat="1" ht="24" customHeight="1">
      <c r="A256" s="198">
        <v>18.010000000000002</v>
      </c>
      <c r="B256" s="2" t="s">
        <v>96</v>
      </c>
      <c r="C256" s="82"/>
      <c r="D256" s="61"/>
      <c r="E256" s="82"/>
      <c r="F256" s="61"/>
      <c r="G256" s="101"/>
      <c r="H256" s="82"/>
      <c r="I256" s="61"/>
      <c r="J256" s="60">
        <f t="shared" ref="J256:J257" si="417">H256+E256+C256</f>
        <v>0</v>
      </c>
      <c r="K256" s="61">
        <f>I256+F256+D256</f>
        <v>0</v>
      </c>
      <c r="L256" s="60"/>
      <c r="M256" s="61"/>
      <c r="N256" s="61"/>
      <c r="O256" s="61"/>
      <c r="P256" s="60">
        <f>J256-L256</f>
        <v>0</v>
      </c>
      <c r="Q256" s="61">
        <f>K256-M256</f>
        <v>0</v>
      </c>
      <c r="R256" s="60"/>
      <c r="S256" s="61"/>
      <c r="T256" s="125"/>
      <c r="U256" s="60">
        <v>0</v>
      </c>
      <c r="V256" s="61">
        <f>U256*T256</f>
        <v>0</v>
      </c>
      <c r="W256" s="60">
        <f>U256+R256</f>
        <v>0</v>
      </c>
      <c r="X256" s="61">
        <f>V256+S256</f>
        <v>0</v>
      </c>
      <c r="Y256" s="60"/>
      <c r="Z256" s="61"/>
      <c r="AA256" s="125"/>
      <c r="AB256" s="60">
        <v>0</v>
      </c>
      <c r="AC256" s="61">
        <f>AB256*AA256</f>
        <v>0</v>
      </c>
      <c r="AD256" s="60">
        <f>AB256+Y256</f>
        <v>0</v>
      </c>
      <c r="AE256" s="61">
        <f>AC256+Z256</f>
        <v>0</v>
      </c>
      <c r="AF256" s="82"/>
    </row>
    <row r="257" spans="1:32" s="1" customFormat="1">
      <c r="A257" s="198">
        <v>18.02</v>
      </c>
      <c r="B257" s="2" t="s">
        <v>239</v>
      </c>
      <c r="C257" s="82"/>
      <c r="D257" s="61"/>
      <c r="E257" s="82"/>
      <c r="F257" s="61"/>
      <c r="G257" s="101"/>
      <c r="H257" s="82"/>
      <c r="I257" s="61">
        <f t="shared" ref="I257" si="418">H257*G257</f>
        <v>0</v>
      </c>
      <c r="J257" s="60">
        <f t="shared" si="417"/>
        <v>0</v>
      </c>
      <c r="K257" s="61">
        <f>I257+F257+D257</f>
        <v>0</v>
      </c>
      <c r="L257" s="60"/>
      <c r="M257" s="61"/>
      <c r="N257" s="61"/>
      <c r="O257" s="61"/>
      <c r="P257" s="60">
        <f>J257-L257</f>
        <v>0</v>
      </c>
      <c r="Q257" s="61">
        <f>K257-M257</f>
        <v>0</v>
      </c>
      <c r="R257" s="60"/>
      <c r="S257" s="61"/>
      <c r="T257" s="125"/>
      <c r="U257" s="60"/>
      <c r="V257" s="61">
        <f>U257*T257</f>
        <v>0</v>
      </c>
      <c r="W257" s="60">
        <f>U257+R257</f>
        <v>0</v>
      </c>
      <c r="X257" s="61">
        <f>V257+S257</f>
        <v>0</v>
      </c>
      <c r="Y257" s="60"/>
      <c r="Z257" s="61"/>
      <c r="AA257" s="125"/>
      <c r="AB257" s="60"/>
      <c r="AC257" s="61">
        <f>AB257*AA257</f>
        <v>0</v>
      </c>
      <c r="AD257" s="60">
        <f>AB257+Y257</f>
        <v>0</v>
      </c>
      <c r="AE257" s="61">
        <f>AC257+Z257</f>
        <v>0</v>
      </c>
      <c r="AF257" s="82"/>
    </row>
    <row r="258" spans="1:32" s="225" customFormat="1">
      <c r="A258" s="217"/>
      <c r="B258" s="218" t="s">
        <v>35</v>
      </c>
      <c r="C258" s="236">
        <f t="shared" ref="C258" si="419">SUM(C256:C257)</f>
        <v>0</v>
      </c>
      <c r="D258" s="219">
        <f>SUM(D256:D257)</f>
        <v>0</v>
      </c>
      <c r="E258" s="236">
        <f t="shared" ref="E258" si="420">SUM(E256:E257)</f>
        <v>0</v>
      </c>
      <c r="F258" s="219">
        <f>SUM(F256:F257)</f>
        <v>0</v>
      </c>
      <c r="G258" s="220"/>
      <c r="H258" s="236">
        <f t="shared" ref="H258:L258" si="421">SUM(H256:H257)</f>
        <v>0</v>
      </c>
      <c r="I258" s="219">
        <f>SUM(I256:I257)</f>
        <v>0</v>
      </c>
      <c r="J258" s="236">
        <f t="shared" si="421"/>
        <v>0</v>
      </c>
      <c r="K258" s="219">
        <f>SUM(K256:K257)</f>
        <v>0</v>
      </c>
      <c r="L258" s="236">
        <f t="shared" si="421"/>
        <v>0</v>
      </c>
      <c r="M258" s="219">
        <f>SUM(M256:M257)</f>
        <v>0</v>
      </c>
      <c r="N258" s="213"/>
      <c r="O258" s="213"/>
      <c r="P258" s="236">
        <f t="shared" ref="P258" si="422">SUM(P256:P257)</f>
        <v>0</v>
      </c>
      <c r="Q258" s="219">
        <f>SUM(Q256:Q257)</f>
        <v>0</v>
      </c>
      <c r="R258" s="236">
        <f t="shared" ref="R258" si="423">SUM(R256:R257)</f>
        <v>0</v>
      </c>
      <c r="S258" s="219">
        <f>SUM(S256:S257)</f>
        <v>0</v>
      </c>
      <c r="T258" s="222"/>
      <c r="U258" s="236">
        <f t="shared" ref="U258" si="424">SUM(U256:U257)</f>
        <v>0</v>
      </c>
      <c r="V258" s="219">
        <f>SUM(V256:V257)</f>
        <v>0</v>
      </c>
      <c r="W258" s="236">
        <f t="shared" ref="W258" si="425">SUM(W256:W257)</f>
        <v>0</v>
      </c>
      <c r="X258" s="219">
        <f>SUM(X256:X257)</f>
        <v>0</v>
      </c>
      <c r="Y258" s="236">
        <f t="shared" ref="Y258" si="426">SUM(Y256:Y257)</f>
        <v>0</v>
      </c>
      <c r="Z258" s="219">
        <f>SUM(Z256:Z257)</f>
        <v>0</v>
      </c>
      <c r="AA258" s="222"/>
      <c r="AB258" s="236">
        <f t="shared" ref="AB258" si="427">SUM(AB256:AB257)</f>
        <v>0</v>
      </c>
      <c r="AC258" s="219">
        <f>SUM(AC256:AC257)</f>
        <v>0</v>
      </c>
      <c r="AD258" s="236">
        <f t="shared" ref="AD258" si="428">SUM(AD256:AD257)</f>
        <v>0</v>
      </c>
      <c r="AE258" s="219">
        <f>SUM(AE256:AE257)</f>
        <v>0</v>
      </c>
      <c r="AF258" s="224"/>
    </row>
    <row r="259" spans="1:32" s="4" customFormat="1">
      <c r="A259" s="90">
        <v>19</v>
      </c>
      <c r="B259" s="9" t="s">
        <v>84</v>
      </c>
      <c r="C259" s="12"/>
      <c r="D259" s="63"/>
      <c r="E259" s="12"/>
      <c r="F259" s="63"/>
      <c r="G259" s="102"/>
      <c r="H259" s="12"/>
      <c r="I259" s="63"/>
      <c r="J259" s="62"/>
      <c r="K259" s="63"/>
      <c r="L259" s="62"/>
      <c r="M259" s="63"/>
      <c r="N259" s="63"/>
      <c r="O259" s="63"/>
      <c r="P259" s="62"/>
      <c r="Q259" s="63"/>
      <c r="R259" s="62"/>
      <c r="S259" s="63"/>
      <c r="T259" s="126"/>
      <c r="U259" s="62"/>
      <c r="V259" s="63"/>
      <c r="W259" s="62"/>
      <c r="X259" s="63"/>
      <c r="Y259" s="62"/>
      <c r="Z259" s="63"/>
      <c r="AA259" s="126"/>
      <c r="AB259" s="62"/>
      <c r="AC259" s="63"/>
      <c r="AD259" s="62"/>
      <c r="AE259" s="63"/>
      <c r="AF259" s="12"/>
    </row>
    <row r="260" spans="1:32" s="1" customFormat="1" ht="56.25">
      <c r="A260" s="749">
        <v>19.010000000000002</v>
      </c>
      <c r="B260" s="2" t="s">
        <v>201</v>
      </c>
      <c r="C260" s="82"/>
      <c r="D260" s="61"/>
      <c r="E260" s="82"/>
      <c r="F260" s="61"/>
      <c r="G260" s="101">
        <v>7.4999999999999997E-2</v>
      </c>
      <c r="H260" s="82">
        <v>736</v>
      </c>
      <c r="I260" s="61">
        <v>40.25</v>
      </c>
      <c r="J260" s="60">
        <f t="shared" ref="J260" si="429">H260+E260+C260</f>
        <v>736</v>
      </c>
      <c r="K260" s="61">
        <f>I260+F260+D260</f>
        <v>40.25</v>
      </c>
      <c r="L260" s="60">
        <v>0</v>
      </c>
      <c r="M260" s="61">
        <v>0</v>
      </c>
      <c r="N260" s="61">
        <f t="shared" ref="N260:N261" si="430">L260/J260%</f>
        <v>0</v>
      </c>
      <c r="O260" s="61">
        <f>M260/K260%</f>
        <v>0</v>
      </c>
      <c r="P260" s="60">
        <f>J260-L260</f>
        <v>736</v>
      </c>
      <c r="Q260" s="61">
        <f>K260-M260</f>
        <v>40.25</v>
      </c>
      <c r="R260" s="60"/>
      <c r="S260" s="61"/>
      <c r="T260" s="125">
        <v>7.4999999999999997E-2</v>
      </c>
      <c r="U260" s="60">
        <v>671</v>
      </c>
      <c r="V260" s="61">
        <v>36.450000000000003</v>
      </c>
      <c r="W260" s="60">
        <f>U260+R260</f>
        <v>671</v>
      </c>
      <c r="X260" s="61">
        <f>V260+S260</f>
        <v>36.450000000000003</v>
      </c>
      <c r="Y260" s="60"/>
      <c r="Z260" s="61"/>
      <c r="AA260" s="125">
        <v>7.4999999999999997E-2</v>
      </c>
      <c r="AB260" s="60">
        <v>671</v>
      </c>
      <c r="AC260" s="61">
        <v>36.450000000000003</v>
      </c>
      <c r="AD260" s="60">
        <f>AB260+Y260</f>
        <v>671</v>
      </c>
      <c r="AE260" s="61">
        <f>AC260+Z260</f>
        <v>36.450000000000003</v>
      </c>
      <c r="AF260" s="691" t="s">
        <v>487</v>
      </c>
    </row>
    <row r="261" spans="1:32" s="225" customFormat="1">
      <c r="A261" s="217"/>
      <c r="B261" s="218" t="s">
        <v>35</v>
      </c>
      <c r="C261" s="236">
        <f t="shared" ref="C261" si="431">C260</f>
        <v>0</v>
      </c>
      <c r="D261" s="219">
        <f>D260</f>
        <v>0</v>
      </c>
      <c r="E261" s="236">
        <f t="shared" ref="E261" si="432">E260</f>
        <v>0</v>
      </c>
      <c r="F261" s="219">
        <f>F260</f>
        <v>0</v>
      </c>
      <c r="G261" s="220"/>
      <c r="H261" s="236">
        <f t="shared" ref="H261:L261" si="433">H260</f>
        <v>736</v>
      </c>
      <c r="I261" s="219">
        <f>I260</f>
        <v>40.25</v>
      </c>
      <c r="J261" s="236">
        <f t="shared" si="433"/>
        <v>736</v>
      </c>
      <c r="K261" s="219">
        <f>K260</f>
        <v>40.25</v>
      </c>
      <c r="L261" s="236">
        <f t="shared" si="433"/>
        <v>0</v>
      </c>
      <c r="M261" s="219">
        <f>M260</f>
        <v>0</v>
      </c>
      <c r="N261" s="213">
        <f t="shared" si="430"/>
        <v>0</v>
      </c>
      <c r="O261" s="213">
        <f>M261/K261%</f>
        <v>0</v>
      </c>
      <c r="P261" s="236">
        <f t="shared" ref="P261" si="434">P260</f>
        <v>736</v>
      </c>
      <c r="Q261" s="219">
        <f>Q260</f>
        <v>40.25</v>
      </c>
      <c r="R261" s="236">
        <f t="shared" ref="R261" si="435">R260</f>
        <v>0</v>
      </c>
      <c r="S261" s="219">
        <f>S260</f>
        <v>0</v>
      </c>
      <c r="T261" s="222"/>
      <c r="U261" s="236">
        <f t="shared" ref="U261" si="436">U260</f>
        <v>671</v>
      </c>
      <c r="V261" s="219">
        <f>V260</f>
        <v>36.450000000000003</v>
      </c>
      <c r="W261" s="236">
        <f t="shared" ref="W261" si="437">W260</f>
        <v>671</v>
      </c>
      <c r="X261" s="219">
        <f>X260</f>
        <v>36.450000000000003</v>
      </c>
      <c r="Y261" s="236">
        <f t="shared" ref="Y261" si="438">Y260</f>
        <v>0</v>
      </c>
      <c r="Z261" s="219">
        <f>Z260</f>
        <v>0</v>
      </c>
      <c r="AA261" s="222"/>
      <c r="AB261" s="236">
        <f t="shared" ref="AB261" si="439">AB260</f>
        <v>671</v>
      </c>
      <c r="AC261" s="219">
        <f>AC260</f>
        <v>36.450000000000003</v>
      </c>
      <c r="AD261" s="236">
        <f t="shared" ref="AD261" si="440">AD260</f>
        <v>671</v>
      </c>
      <c r="AE261" s="219">
        <f>AE260</f>
        <v>36.450000000000003</v>
      </c>
      <c r="AF261" s="224"/>
    </row>
    <row r="262" spans="1:32" s="4" customFormat="1" ht="31.5">
      <c r="A262" s="90" t="s">
        <v>97</v>
      </c>
      <c r="B262" s="9" t="s">
        <v>98</v>
      </c>
      <c r="C262" s="12"/>
      <c r="D262" s="63"/>
      <c r="E262" s="12"/>
      <c r="F262" s="63"/>
      <c r="G262" s="102"/>
      <c r="H262" s="12"/>
      <c r="I262" s="63"/>
      <c r="J262" s="62"/>
      <c r="K262" s="63"/>
      <c r="L262" s="62"/>
      <c r="M262" s="63"/>
      <c r="N262" s="63"/>
      <c r="O262" s="63"/>
      <c r="P262" s="62"/>
      <c r="Q262" s="63"/>
      <c r="R262" s="62"/>
      <c r="S262" s="63"/>
      <c r="T262" s="126"/>
      <c r="U262" s="62"/>
      <c r="V262" s="63"/>
      <c r="W262" s="62"/>
      <c r="X262" s="63"/>
      <c r="Y262" s="62"/>
      <c r="Z262" s="63"/>
      <c r="AA262" s="126"/>
      <c r="AB262" s="62"/>
      <c r="AC262" s="63"/>
      <c r="AD262" s="62"/>
      <c r="AE262" s="63"/>
      <c r="AF262" s="12"/>
    </row>
    <row r="263" spans="1:32" s="4" customFormat="1">
      <c r="A263" s="90">
        <v>20</v>
      </c>
      <c r="B263" s="9" t="s">
        <v>99</v>
      </c>
      <c r="C263" s="12"/>
      <c r="D263" s="63"/>
      <c r="E263" s="12"/>
      <c r="F263" s="63"/>
      <c r="G263" s="102"/>
      <c r="H263" s="12"/>
      <c r="I263" s="63"/>
      <c r="J263" s="62"/>
      <c r="K263" s="63"/>
      <c r="L263" s="62"/>
      <c r="M263" s="63"/>
      <c r="N263" s="63"/>
      <c r="O263" s="63"/>
      <c r="P263" s="62"/>
      <c r="Q263" s="63"/>
      <c r="R263" s="62"/>
      <c r="S263" s="63"/>
      <c r="T263" s="126"/>
      <c r="U263" s="62"/>
      <c r="V263" s="63"/>
      <c r="W263" s="62"/>
      <c r="X263" s="63"/>
      <c r="Y263" s="62"/>
      <c r="Z263" s="63"/>
      <c r="AA263" s="126"/>
      <c r="AB263" s="62"/>
      <c r="AC263" s="63"/>
      <c r="AD263" s="62"/>
      <c r="AE263" s="63"/>
      <c r="AF263" s="12"/>
    </row>
    <row r="264" spans="1:32" s="1" customFormat="1">
      <c r="A264" s="749">
        <v>20.010000000000002</v>
      </c>
      <c r="B264" s="2" t="s">
        <v>100</v>
      </c>
      <c r="C264" s="82"/>
      <c r="D264" s="61"/>
      <c r="E264" s="82"/>
      <c r="F264" s="61"/>
      <c r="G264" s="101">
        <v>0.03</v>
      </c>
      <c r="H264" s="82">
        <v>429</v>
      </c>
      <c r="I264" s="61">
        <f t="shared" ref="I264" si="441">H264*G264</f>
        <v>12.87</v>
      </c>
      <c r="J264" s="60">
        <f t="shared" ref="J264" si="442">H264+E264+C264</f>
        <v>429</v>
      </c>
      <c r="K264" s="61">
        <f>I264+F264+D264</f>
        <v>12.87</v>
      </c>
      <c r="L264" s="60">
        <v>128</v>
      </c>
      <c r="M264" s="61">
        <f>4.6+0.86</f>
        <v>5.46</v>
      </c>
      <c r="N264" s="61">
        <f t="shared" ref="N264:N265" si="443">L264/J264%</f>
        <v>29.836829836829835</v>
      </c>
      <c r="O264" s="61">
        <f>M264/K264%</f>
        <v>42.424242424242429</v>
      </c>
      <c r="P264" s="60">
        <f>J264-L264</f>
        <v>301</v>
      </c>
      <c r="Q264" s="61">
        <f>K264-M264</f>
        <v>7.4099999999999993</v>
      </c>
      <c r="R264" s="60"/>
      <c r="S264" s="61"/>
      <c r="T264" s="125">
        <v>0.03</v>
      </c>
      <c r="U264" s="60">
        <v>286</v>
      </c>
      <c r="V264" s="61">
        <f>U264*T264</f>
        <v>8.58</v>
      </c>
      <c r="W264" s="60">
        <f>U264+R264</f>
        <v>286</v>
      </c>
      <c r="X264" s="61">
        <f>V264+S264</f>
        <v>8.58</v>
      </c>
      <c r="Y264" s="60"/>
      <c r="Z264" s="61"/>
      <c r="AA264" s="125">
        <v>0.03</v>
      </c>
      <c r="AB264" s="60">
        <v>241</v>
      </c>
      <c r="AC264" s="61">
        <f>AB264*AA264</f>
        <v>7.2299999999999995</v>
      </c>
      <c r="AD264" s="60">
        <f>AB264+Y264</f>
        <v>241</v>
      </c>
      <c r="AE264" s="61">
        <f>AC264+Z264</f>
        <v>7.2299999999999995</v>
      </c>
      <c r="AF264" s="82"/>
    </row>
    <row r="265" spans="1:32" s="225" customFormat="1">
      <c r="A265" s="217"/>
      <c r="B265" s="218" t="s">
        <v>35</v>
      </c>
      <c r="C265" s="236">
        <f t="shared" ref="C265" si="444">C264</f>
        <v>0</v>
      </c>
      <c r="D265" s="219">
        <f>D264</f>
        <v>0</v>
      </c>
      <c r="E265" s="236">
        <f t="shared" ref="E265" si="445">E264</f>
        <v>0</v>
      </c>
      <c r="F265" s="219">
        <f>F264</f>
        <v>0</v>
      </c>
      <c r="G265" s="220"/>
      <c r="H265" s="236">
        <f t="shared" ref="H265:L265" si="446">H264</f>
        <v>429</v>
      </c>
      <c r="I265" s="219">
        <f>I264</f>
        <v>12.87</v>
      </c>
      <c r="J265" s="236">
        <f t="shared" si="446"/>
        <v>429</v>
      </c>
      <c r="K265" s="219">
        <f>K264</f>
        <v>12.87</v>
      </c>
      <c r="L265" s="236">
        <f t="shared" si="446"/>
        <v>128</v>
      </c>
      <c r="M265" s="219">
        <f>M264</f>
        <v>5.46</v>
      </c>
      <c r="N265" s="213">
        <f t="shared" si="443"/>
        <v>29.836829836829835</v>
      </c>
      <c r="O265" s="213">
        <f>M265/K265%</f>
        <v>42.424242424242429</v>
      </c>
      <c r="P265" s="236">
        <f t="shared" ref="P265" si="447">P264</f>
        <v>301</v>
      </c>
      <c r="Q265" s="219">
        <f>Q264</f>
        <v>7.4099999999999993</v>
      </c>
      <c r="R265" s="236">
        <f t="shared" ref="R265" si="448">R264</f>
        <v>0</v>
      </c>
      <c r="S265" s="219">
        <f>S264</f>
        <v>0</v>
      </c>
      <c r="T265" s="222"/>
      <c r="U265" s="236">
        <f t="shared" ref="U265" si="449">U264</f>
        <v>286</v>
      </c>
      <c r="V265" s="219">
        <f>V264</f>
        <v>8.58</v>
      </c>
      <c r="W265" s="236">
        <f t="shared" ref="W265" si="450">W264</f>
        <v>286</v>
      </c>
      <c r="X265" s="219">
        <f>X264</f>
        <v>8.58</v>
      </c>
      <c r="Y265" s="236">
        <f t="shared" ref="Y265" si="451">Y264</f>
        <v>0</v>
      </c>
      <c r="Z265" s="219">
        <f>Z264</f>
        <v>0</v>
      </c>
      <c r="AA265" s="222"/>
      <c r="AB265" s="236">
        <f t="shared" ref="AB265" si="452">AB264</f>
        <v>241</v>
      </c>
      <c r="AC265" s="219">
        <f>AC264</f>
        <v>7.2299999999999995</v>
      </c>
      <c r="AD265" s="236">
        <f t="shared" ref="AD265" si="453">AD264</f>
        <v>241</v>
      </c>
      <c r="AE265" s="219">
        <f>AE264</f>
        <v>7.2299999999999995</v>
      </c>
      <c r="AF265" s="224"/>
    </row>
    <row r="266" spans="1:32" s="4" customFormat="1" ht="31.5">
      <c r="A266" s="90">
        <v>21</v>
      </c>
      <c r="B266" s="9" t="s">
        <v>101</v>
      </c>
      <c r="C266" s="12"/>
      <c r="D266" s="63"/>
      <c r="E266" s="12"/>
      <c r="F266" s="63"/>
      <c r="G266" s="102"/>
      <c r="H266" s="12"/>
      <c r="I266" s="63"/>
      <c r="J266" s="62"/>
      <c r="K266" s="63"/>
      <c r="L266" s="62"/>
      <c r="M266" s="63"/>
      <c r="N266" s="63"/>
      <c r="O266" s="63"/>
      <c r="P266" s="62"/>
      <c r="Q266" s="63"/>
      <c r="R266" s="62"/>
      <c r="S266" s="63"/>
      <c r="T266" s="126"/>
      <c r="U266" s="62"/>
      <c r="V266" s="63"/>
      <c r="W266" s="62"/>
      <c r="X266" s="63"/>
      <c r="Y266" s="62"/>
      <c r="Z266" s="63"/>
      <c r="AA266" s="126"/>
      <c r="AB266" s="62"/>
      <c r="AC266" s="63"/>
      <c r="AD266" s="62"/>
      <c r="AE266" s="63"/>
      <c r="AF266" s="12"/>
    </row>
    <row r="267" spans="1:32" s="1" customFormat="1">
      <c r="A267" s="749">
        <v>21.01</v>
      </c>
      <c r="B267" s="2" t="s">
        <v>102</v>
      </c>
      <c r="C267" s="82"/>
      <c r="D267" s="61"/>
      <c r="E267" s="82"/>
      <c r="F267" s="61"/>
      <c r="G267" s="101">
        <v>12.5</v>
      </c>
      <c r="H267" s="82">
        <v>1</v>
      </c>
      <c r="I267" s="61">
        <f>+G267*H267</f>
        <v>12.5</v>
      </c>
      <c r="J267" s="60">
        <f t="shared" ref="J267" si="454">H267+E267+C267</f>
        <v>1</v>
      </c>
      <c r="K267" s="61">
        <f>I267+F267+D267</f>
        <v>12.5</v>
      </c>
      <c r="L267" s="60">
        <v>1</v>
      </c>
      <c r="M267" s="61">
        <f>1.33</f>
        <v>1.33</v>
      </c>
      <c r="N267" s="61">
        <f t="shared" ref="N267:O272" si="455">L267/J267%</f>
        <v>100</v>
      </c>
      <c r="O267" s="61">
        <f t="shared" si="455"/>
        <v>10.64</v>
      </c>
      <c r="P267" s="60">
        <f t="shared" ref="P267:Q271" si="456">J267-L267</f>
        <v>0</v>
      </c>
      <c r="Q267" s="61">
        <f t="shared" si="456"/>
        <v>11.17</v>
      </c>
      <c r="R267" s="60"/>
      <c r="S267" s="61"/>
      <c r="T267" s="125"/>
      <c r="U267" s="60">
        <v>1</v>
      </c>
      <c r="V267" s="61">
        <v>7.63</v>
      </c>
      <c r="W267" s="60">
        <f t="shared" ref="W267:W271" si="457">U267+R267</f>
        <v>1</v>
      </c>
      <c r="X267" s="61">
        <f>V267+S267</f>
        <v>7.63</v>
      </c>
      <c r="Y267" s="60"/>
      <c r="Z267" s="61"/>
      <c r="AA267" s="125">
        <v>12.5</v>
      </c>
      <c r="AB267" s="60">
        <v>1</v>
      </c>
      <c r="AC267" s="61">
        <f>AB267*AA267</f>
        <v>12.5</v>
      </c>
      <c r="AD267" s="60">
        <f t="shared" ref="AD267:AD271" si="458">AB267+Y267</f>
        <v>1</v>
      </c>
      <c r="AE267" s="61">
        <f>AC267+Z267</f>
        <v>12.5</v>
      </c>
      <c r="AF267" s="82"/>
    </row>
    <row r="268" spans="1:32" s="1" customFormat="1">
      <c r="A268" s="749">
        <v>21.02</v>
      </c>
      <c r="B268" s="2" t="s">
        <v>308</v>
      </c>
      <c r="C268" s="82"/>
      <c r="D268" s="61"/>
      <c r="E268" s="82"/>
      <c r="F268" s="61"/>
      <c r="G268" s="101"/>
      <c r="H268" s="82"/>
      <c r="I268" s="61"/>
      <c r="J268" s="60">
        <f>H268+E268+C268</f>
        <v>0</v>
      </c>
      <c r="K268" s="61">
        <f>I268+F268+D268</f>
        <v>0</v>
      </c>
      <c r="L268" s="60"/>
      <c r="M268" s="61"/>
      <c r="N268" s="61"/>
      <c r="O268" s="61"/>
      <c r="P268" s="60">
        <f t="shared" si="456"/>
        <v>0</v>
      </c>
      <c r="Q268" s="61">
        <f t="shared" si="456"/>
        <v>0</v>
      </c>
      <c r="R268" s="60"/>
      <c r="S268" s="61"/>
      <c r="T268" s="125"/>
      <c r="U268" s="60"/>
      <c r="V268" s="61">
        <f t="shared" ref="V268" si="459">U268*T268</f>
        <v>0</v>
      </c>
      <c r="W268" s="60">
        <f t="shared" si="457"/>
        <v>0</v>
      </c>
      <c r="X268" s="61">
        <f>V268+S268</f>
        <v>0</v>
      </c>
      <c r="Y268" s="60"/>
      <c r="Z268" s="61"/>
      <c r="AA268" s="125"/>
      <c r="AB268" s="60"/>
      <c r="AC268" s="61">
        <f t="shared" ref="AC268" si="460">AB268*AA268</f>
        <v>0</v>
      </c>
      <c r="AD268" s="60">
        <f t="shared" si="458"/>
        <v>0</v>
      </c>
      <c r="AE268" s="61">
        <f>AC268+Z268</f>
        <v>0</v>
      </c>
      <c r="AF268" s="82"/>
    </row>
    <row r="269" spans="1:32" s="1" customFormat="1">
      <c r="A269" s="749">
        <v>21.03</v>
      </c>
      <c r="B269" s="2" t="s">
        <v>103</v>
      </c>
      <c r="C269" s="82"/>
      <c r="D269" s="61"/>
      <c r="E269" s="82"/>
      <c r="F269" s="61"/>
      <c r="G269" s="101">
        <v>12.5</v>
      </c>
      <c r="H269" s="82">
        <v>1</v>
      </c>
      <c r="I269" s="61">
        <f t="shared" ref="I269:I271" si="461">+G269*H269</f>
        <v>12.5</v>
      </c>
      <c r="J269" s="60">
        <f t="shared" ref="J269:J271" si="462">H269+E269+C269</f>
        <v>1</v>
      </c>
      <c r="K269" s="61">
        <f>I269+F269+D269</f>
        <v>12.5</v>
      </c>
      <c r="L269" s="60">
        <v>1</v>
      </c>
      <c r="M269" s="61">
        <v>1.22</v>
      </c>
      <c r="N269" s="61">
        <f t="shared" si="455"/>
        <v>100</v>
      </c>
      <c r="O269" s="61">
        <f t="shared" si="455"/>
        <v>9.76</v>
      </c>
      <c r="P269" s="60">
        <f t="shared" si="456"/>
        <v>0</v>
      </c>
      <c r="Q269" s="61">
        <f t="shared" si="456"/>
        <v>11.28</v>
      </c>
      <c r="R269" s="60"/>
      <c r="S269" s="61"/>
      <c r="T269" s="125"/>
      <c r="U269" s="60">
        <v>1</v>
      </c>
      <c r="V269" s="61">
        <v>6.3</v>
      </c>
      <c r="W269" s="60">
        <f t="shared" si="457"/>
        <v>1</v>
      </c>
      <c r="X269" s="61">
        <f>V269+S269</f>
        <v>6.3</v>
      </c>
      <c r="Y269" s="60"/>
      <c r="Z269" s="61"/>
      <c r="AA269" s="125">
        <v>12.5</v>
      </c>
      <c r="AB269" s="60">
        <v>1</v>
      </c>
      <c r="AC269" s="61">
        <f>AB269*AA269</f>
        <v>12.5</v>
      </c>
      <c r="AD269" s="60">
        <f t="shared" si="458"/>
        <v>1</v>
      </c>
      <c r="AE269" s="61">
        <f>AC269+Z269</f>
        <v>12.5</v>
      </c>
      <c r="AF269" s="82"/>
    </row>
    <row r="270" spans="1:32" s="1" customFormat="1">
      <c r="A270" s="749">
        <v>21.04</v>
      </c>
      <c r="B270" s="2" t="s">
        <v>104</v>
      </c>
      <c r="C270" s="82"/>
      <c r="D270" s="61"/>
      <c r="E270" s="82"/>
      <c r="F270" s="61"/>
      <c r="G270" s="101">
        <v>12.5</v>
      </c>
      <c r="H270" s="82">
        <v>1</v>
      </c>
      <c r="I270" s="61">
        <f t="shared" si="461"/>
        <v>12.5</v>
      </c>
      <c r="J270" s="60">
        <f t="shared" si="462"/>
        <v>1</v>
      </c>
      <c r="K270" s="61">
        <f>I270+F270+D270</f>
        <v>12.5</v>
      </c>
      <c r="L270" s="60"/>
      <c r="M270" s="61"/>
      <c r="N270" s="61">
        <f t="shared" si="455"/>
        <v>0</v>
      </c>
      <c r="O270" s="61">
        <f t="shared" si="455"/>
        <v>0</v>
      </c>
      <c r="P270" s="60">
        <f t="shared" si="456"/>
        <v>1</v>
      </c>
      <c r="Q270" s="61">
        <f t="shared" si="456"/>
        <v>12.5</v>
      </c>
      <c r="R270" s="60"/>
      <c r="S270" s="61"/>
      <c r="T270" s="125"/>
      <c r="U270" s="60"/>
      <c r="V270" s="61"/>
      <c r="W270" s="60">
        <f t="shared" si="457"/>
        <v>0</v>
      </c>
      <c r="X270" s="61">
        <f>V270+S270</f>
        <v>0</v>
      </c>
      <c r="Y270" s="60"/>
      <c r="Z270" s="61"/>
      <c r="AA270" s="125">
        <v>12.5</v>
      </c>
      <c r="AB270" s="60">
        <v>1</v>
      </c>
      <c r="AC270" s="61">
        <f>AB270*AA270</f>
        <v>12.5</v>
      </c>
      <c r="AD270" s="60">
        <f t="shared" si="458"/>
        <v>1</v>
      </c>
      <c r="AE270" s="61">
        <f>AC270+Z270</f>
        <v>12.5</v>
      </c>
      <c r="AF270" s="82"/>
    </row>
    <row r="271" spans="1:32" s="1" customFormat="1">
      <c r="A271" s="749">
        <v>21.05</v>
      </c>
      <c r="B271" s="2" t="s">
        <v>105</v>
      </c>
      <c r="C271" s="82"/>
      <c r="D271" s="61"/>
      <c r="E271" s="82"/>
      <c r="F271" s="61"/>
      <c r="G271" s="101">
        <v>12.5</v>
      </c>
      <c r="H271" s="82">
        <v>1</v>
      </c>
      <c r="I271" s="61">
        <f t="shared" si="461"/>
        <v>12.5</v>
      </c>
      <c r="J271" s="60">
        <f t="shared" si="462"/>
        <v>1</v>
      </c>
      <c r="K271" s="61">
        <f>I271+F271+D271</f>
        <v>12.5</v>
      </c>
      <c r="L271" s="60"/>
      <c r="M271" s="61"/>
      <c r="N271" s="61">
        <f t="shared" si="455"/>
        <v>0</v>
      </c>
      <c r="O271" s="61">
        <f t="shared" si="455"/>
        <v>0</v>
      </c>
      <c r="P271" s="60">
        <f t="shared" si="456"/>
        <v>1</v>
      </c>
      <c r="Q271" s="61">
        <f t="shared" si="456"/>
        <v>12.5</v>
      </c>
      <c r="R271" s="60"/>
      <c r="S271" s="61"/>
      <c r="T271" s="125">
        <v>0.03</v>
      </c>
      <c r="U271" s="60"/>
      <c r="V271" s="61">
        <f>U271*T271</f>
        <v>0</v>
      </c>
      <c r="W271" s="60">
        <f t="shared" si="457"/>
        <v>0</v>
      </c>
      <c r="X271" s="61">
        <f>V271+S271</f>
        <v>0</v>
      </c>
      <c r="Y271" s="60"/>
      <c r="Z271" s="61"/>
      <c r="AA271" s="125">
        <v>12.5</v>
      </c>
      <c r="AB271" s="60">
        <v>1</v>
      </c>
      <c r="AC271" s="61">
        <f>AB271*AA271</f>
        <v>12.5</v>
      </c>
      <c r="AD271" s="60">
        <f t="shared" si="458"/>
        <v>1</v>
      </c>
      <c r="AE271" s="61">
        <f>AC271+Z271</f>
        <v>12.5</v>
      </c>
      <c r="AF271" s="82"/>
    </row>
    <row r="272" spans="1:32" s="225" customFormat="1" ht="18.75">
      <c r="A272" s="217"/>
      <c r="B272" s="218" t="s">
        <v>35</v>
      </c>
      <c r="C272" s="236">
        <f t="shared" ref="C272" si="463">SUM(C267:C271)</f>
        <v>0</v>
      </c>
      <c r="D272" s="219">
        <f>SUM(D267:D271)</f>
        <v>0</v>
      </c>
      <c r="E272" s="236">
        <f t="shared" ref="E272" si="464">SUM(E267:E271)</f>
        <v>0</v>
      </c>
      <c r="F272" s="219">
        <f>SUM(F267:F271)</f>
        <v>0</v>
      </c>
      <c r="G272" s="220"/>
      <c r="H272" s="236">
        <f>H267</f>
        <v>1</v>
      </c>
      <c r="I272" s="219">
        <f>SUM(I267:I271)</f>
        <v>50</v>
      </c>
      <c r="J272" s="236">
        <f>J267</f>
        <v>1</v>
      </c>
      <c r="K272" s="219">
        <f>SUM(K267:K271)</f>
        <v>50</v>
      </c>
      <c r="L272" s="236">
        <f>L267</f>
        <v>1</v>
      </c>
      <c r="M272" s="219">
        <f>SUM(M267:M271)</f>
        <v>2.5499999999999998</v>
      </c>
      <c r="N272" s="213">
        <f t="shared" si="455"/>
        <v>100</v>
      </c>
      <c r="O272" s="213">
        <f>M272/K272%</f>
        <v>5.0999999999999996</v>
      </c>
      <c r="P272" s="666">
        <f>P267</f>
        <v>0</v>
      </c>
      <c r="Q272" s="219">
        <f>SUM(Q267:Q271)</f>
        <v>47.45</v>
      </c>
      <c r="R272" s="236">
        <f t="shared" ref="R272" si="465">SUM(R267:R271)</f>
        <v>0</v>
      </c>
      <c r="S272" s="219">
        <f>SUM(S267:S271)</f>
        <v>0</v>
      </c>
      <c r="T272" s="222"/>
      <c r="U272" s="236">
        <f t="shared" ref="U272" si="466">SUM(U267:U271)</f>
        <v>2</v>
      </c>
      <c r="V272" s="219">
        <f>SUM(V267:V271)</f>
        <v>13.93</v>
      </c>
      <c r="W272" s="236">
        <f t="shared" ref="W272" si="467">SUM(W267:W271)</f>
        <v>2</v>
      </c>
      <c r="X272" s="219">
        <f>SUM(X267:X271)</f>
        <v>13.93</v>
      </c>
      <c r="Y272" s="236">
        <f t="shared" ref="Y272" si="468">SUM(Y267:Y271)</f>
        <v>0</v>
      </c>
      <c r="Z272" s="219">
        <f>SUM(Z267:Z271)</f>
        <v>0</v>
      </c>
      <c r="AA272" s="222"/>
      <c r="AB272" s="236">
        <f>AB267</f>
        <v>1</v>
      </c>
      <c r="AC272" s="219">
        <f>SUM(AC267:AC271)</f>
        <v>50</v>
      </c>
      <c r="AD272" s="236">
        <f>AD267</f>
        <v>1</v>
      </c>
      <c r="AE272" s="219">
        <f>SUM(AE267:AE271)</f>
        <v>50</v>
      </c>
      <c r="AF272" s="224"/>
    </row>
    <row r="273" spans="1:32" s="4" customFormat="1">
      <c r="A273" s="90">
        <v>22</v>
      </c>
      <c r="B273" s="9" t="s">
        <v>106</v>
      </c>
      <c r="C273" s="12"/>
      <c r="D273" s="63"/>
      <c r="E273" s="12"/>
      <c r="F273" s="63"/>
      <c r="G273" s="102"/>
      <c r="H273" s="12"/>
      <c r="I273" s="63"/>
      <c r="J273" s="62"/>
      <c r="K273" s="63"/>
      <c r="L273" s="62"/>
      <c r="M273" s="63"/>
      <c r="N273" s="63"/>
      <c r="O273" s="63"/>
      <c r="P273" s="62"/>
      <c r="Q273" s="63"/>
      <c r="R273" s="62"/>
      <c r="S273" s="63"/>
      <c r="T273" s="126"/>
      <c r="U273" s="62"/>
      <c r="V273" s="63"/>
      <c r="W273" s="62"/>
      <c r="X273" s="63"/>
      <c r="Y273" s="62"/>
      <c r="Z273" s="63"/>
      <c r="AA273" s="126"/>
      <c r="AB273" s="62"/>
      <c r="AC273" s="63"/>
      <c r="AD273" s="62"/>
      <c r="AE273" s="63"/>
      <c r="AF273" s="12"/>
    </row>
    <row r="274" spans="1:32" s="1" customFormat="1">
      <c r="A274" s="198">
        <v>22.01</v>
      </c>
      <c r="B274" s="81" t="s">
        <v>107</v>
      </c>
      <c r="C274" s="82"/>
      <c r="D274" s="61"/>
      <c r="E274" s="82"/>
      <c r="F274" s="61"/>
      <c r="G274" s="101"/>
      <c r="H274" s="82"/>
      <c r="I274" s="61">
        <f t="shared" ref="I274:I275" si="469">H274*G274</f>
        <v>0</v>
      </c>
      <c r="J274" s="60">
        <f t="shared" ref="J274:K275" si="470">H274+E274+C274</f>
        <v>0</v>
      </c>
      <c r="K274" s="61">
        <f t="shared" si="470"/>
        <v>0</v>
      </c>
      <c r="L274" s="60"/>
      <c r="M274" s="61"/>
      <c r="N274" s="61"/>
      <c r="O274" s="61"/>
      <c r="P274" s="60"/>
      <c r="Q274" s="61"/>
      <c r="R274" s="60"/>
      <c r="S274" s="61"/>
      <c r="T274" s="125"/>
      <c r="U274" s="60"/>
      <c r="V274" s="61">
        <f>U274*T274</f>
        <v>0</v>
      </c>
      <c r="W274" s="60">
        <f>U274+R274</f>
        <v>0</v>
      </c>
      <c r="X274" s="61">
        <f>V274+S274</f>
        <v>0</v>
      </c>
      <c r="Y274" s="60"/>
      <c r="Z274" s="61"/>
      <c r="AA274" s="125"/>
      <c r="AB274" s="60"/>
      <c r="AC274" s="61">
        <f>AB274*AA274</f>
        <v>0</v>
      </c>
      <c r="AD274" s="60">
        <f>AB274+Y274</f>
        <v>0</v>
      </c>
      <c r="AE274" s="61">
        <f>AC274+Z274</f>
        <v>0</v>
      </c>
      <c r="AF274" s="82"/>
    </row>
    <row r="275" spans="1:32" s="1" customFormat="1">
      <c r="A275" s="749">
        <v>22.02</v>
      </c>
      <c r="B275" s="81" t="s">
        <v>108</v>
      </c>
      <c r="C275" s="82"/>
      <c r="D275" s="61"/>
      <c r="E275" s="82"/>
      <c r="F275" s="61"/>
      <c r="G275" s="101">
        <v>3.0000000000000001E-3</v>
      </c>
      <c r="H275" s="82">
        <v>4758</v>
      </c>
      <c r="I275" s="61">
        <f t="shared" si="469"/>
        <v>14.274000000000001</v>
      </c>
      <c r="J275" s="60">
        <f t="shared" si="470"/>
        <v>4758</v>
      </c>
      <c r="K275" s="61">
        <f>I275+F275+D275</f>
        <v>14.274000000000001</v>
      </c>
      <c r="L275" s="60">
        <v>4562</v>
      </c>
      <c r="M275" s="61">
        <v>12.71</v>
      </c>
      <c r="N275" s="61">
        <f t="shared" ref="N275:N276" si="471">L275/J275%</f>
        <v>95.880622110130304</v>
      </c>
      <c r="O275" s="61">
        <f>M275/K275%</f>
        <v>89.043015272523476</v>
      </c>
      <c r="P275" s="60">
        <f t="shared" ref="P275:Q275" si="472">J275-L275</f>
        <v>196</v>
      </c>
      <c r="Q275" s="61">
        <f t="shared" si="472"/>
        <v>1.5640000000000001</v>
      </c>
      <c r="R275" s="60"/>
      <c r="S275" s="61"/>
      <c r="T275" s="125">
        <v>3.0000000000000001E-3</v>
      </c>
      <c r="U275" s="60">
        <v>4812</v>
      </c>
      <c r="V275" s="61">
        <f>U275*T275</f>
        <v>14.436</v>
      </c>
      <c r="W275" s="60">
        <f>U275+R275</f>
        <v>4812</v>
      </c>
      <c r="X275" s="61">
        <f>V275+S275</f>
        <v>14.436</v>
      </c>
      <c r="Y275" s="60"/>
      <c r="Z275" s="61"/>
      <c r="AA275" s="125">
        <v>3.0000000000000001E-3</v>
      </c>
      <c r="AB275" s="60">
        <v>4812</v>
      </c>
      <c r="AC275" s="61">
        <f>AB275*AA275</f>
        <v>14.436</v>
      </c>
      <c r="AD275" s="60">
        <f>AB275+Y275</f>
        <v>4812</v>
      </c>
      <c r="AE275" s="61">
        <f>AC275+Z275</f>
        <v>14.436</v>
      </c>
      <c r="AF275" s="82"/>
    </row>
    <row r="276" spans="1:32" s="225" customFormat="1">
      <c r="A276" s="217"/>
      <c r="B276" s="218" t="s">
        <v>25</v>
      </c>
      <c r="C276" s="236">
        <f t="shared" ref="C276" si="473">SUM(C274:C275)</f>
        <v>0</v>
      </c>
      <c r="D276" s="219">
        <f>SUM(D274:D275)</f>
        <v>0</v>
      </c>
      <c r="E276" s="236">
        <f t="shared" ref="E276" si="474">SUM(E274:E275)</f>
        <v>0</v>
      </c>
      <c r="F276" s="219">
        <f>SUM(F274:F275)</f>
        <v>0</v>
      </c>
      <c r="G276" s="220"/>
      <c r="H276" s="236">
        <f t="shared" ref="H276:L276" si="475">SUM(H274:H275)</f>
        <v>4758</v>
      </c>
      <c r="I276" s="219">
        <f>SUM(I274:I275)</f>
        <v>14.274000000000001</v>
      </c>
      <c r="J276" s="236">
        <f t="shared" si="475"/>
        <v>4758</v>
      </c>
      <c r="K276" s="219">
        <f>SUM(K274:K275)</f>
        <v>14.274000000000001</v>
      </c>
      <c r="L276" s="236">
        <f t="shared" si="475"/>
        <v>4562</v>
      </c>
      <c r="M276" s="219">
        <f>SUM(M274:M275)</f>
        <v>12.71</v>
      </c>
      <c r="N276" s="213">
        <f t="shared" si="471"/>
        <v>95.880622110130304</v>
      </c>
      <c r="O276" s="213">
        <f>M276/K276%</f>
        <v>89.043015272523476</v>
      </c>
      <c r="P276" s="236">
        <f t="shared" ref="P276" si="476">SUM(P274:P275)</f>
        <v>196</v>
      </c>
      <c r="Q276" s="219">
        <f>SUM(Q274:Q275)</f>
        <v>1.5640000000000001</v>
      </c>
      <c r="R276" s="236">
        <f t="shared" ref="R276" si="477">SUM(R274:R275)</f>
        <v>0</v>
      </c>
      <c r="S276" s="219">
        <f>SUM(S274:S275)</f>
        <v>0</v>
      </c>
      <c r="T276" s="222"/>
      <c r="U276" s="236">
        <f t="shared" ref="U276" si="478">SUM(U274:U275)</f>
        <v>4812</v>
      </c>
      <c r="V276" s="219">
        <f>SUM(V274:V275)</f>
        <v>14.436</v>
      </c>
      <c r="W276" s="236">
        <f t="shared" ref="W276" si="479">SUM(W274:W275)</f>
        <v>4812</v>
      </c>
      <c r="X276" s="219">
        <f>SUM(X274:X275)</f>
        <v>14.436</v>
      </c>
      <c r="Y276" s="236">
        <f t="shared" ref="Y276" si="480">SUM(Y274:Y275)</f>
        <v>0</v>
      </c>
      <c r="Z276" s="219">
        <f>SUM(Z274:Z275)</f>
        <v>0</v>
      </c>
      <c r="AA276" s="222"/>
      <c r="AB276" s="236">
        <f t="shared" ref="AB276" si="481">SUM(AB274:AB275)</f>
        <v>4812</v>
      </c>
      <c r="AC276" s="219">
        <f>SUM(AC274:AC275)</f>
        <v>14.436</v>
      </c>
      <c r="AD276" s="236">
        <f t="shared" ref="AD276" si="482">SUM(AD274:AD275)</f>
        <v>4812</v>
      </c>
      <c r="AE276" s="219">
        <f>SUM(AE274:AE275)</f>
        <v>14.436</v>
      </c>
      <c r="AF276" s="224"/>
    </row>
    <row r="277" spans="1:32" s="4" customFormat="1">
      <c r="A277" s="90" t="s">
        <v>97</v>
      </c>
      <c r="B277" s="9" t="s">
        <v>109</v>
      </c>
      <c r="C277" s="12"/>
      <c r="D277" s="63"/>
      <c r="E277" s="12"/>
      <c r="F277" s="63"/>
      <c r="G277" s="102"/>
      <c r="H277" s="12"/>
      <c r="I277" s="63"/>
      <c r="J277" s="62"/>
      <c r="K277" s="63"/>
      <c r="L277" s="62"/>
      <c r="M277" s="63"/>
      <c r="N277" s="63"/>
      <c r="O277" s="63"/>
      <c r="P277" s="62"/>
      <c r="Q277" s="63"/>
      <c r="R277" s="62"/>
      <c r="S277" s="63"/>
      <c r="T277" s="126"/>
      <c r="U277" s="62"/>
      <c r="V277" s="63"/>
      <c r="W277" s="62"/>
      <c r="X277" s="63"/>
      <c r="Y277" s="62"/>
      <c r="Z277" s="63"/>
      <c r="AA277" s="126"/>
      <c r="AB277" s="62"/>
      <c r="AC277" s="63"/>
      <c r="AD277" s="62"/>
      <c r="AE277" s="63"/>
      <c r="AF277" s="12"/>
    </row>
    <row r="278" spans="1:32" s="4" customFormat="1">
      <c r="A278" s="90">
        <v>23</v>
      </c>
      <c r="B278" s="9" t="s">
        <v>110</v>
      </c>
      <c r="C278" s="12"/>
      <c r="D278" s="63"/>
      <c r="E278" s="12"/>
      <c r="F278" s="63"/>
      <c r="G278" s="102"/>
      <c r="H278" s="12"/>
      <c r="I278" s="63"/>
      <c r="J278" s="62"/>
      <c r="K278" s="63"/>
      <c r="L278" s="62"/>
      <c r="M278" s="63"/>
      <c r="N278" s="63"/>
      <c r="O278" s="63"/>
      <c r="P278" s="62"/>
      <c r="Q278" s="63"/>
      <c r="R278" s="62"/>
      <c r="S278" s="63"/>
      <c r="T278" s="126"/>
      <c r="U278" s="62"/>
      <c r="V278" s="63"/>
      <c r="W278" s="62"/>
      <c r="X278" s="63"/>
      <c r="Y278" s="62"/>
      <c r="Z278" s="63"/>
      <c r="AA278" s="126"/>
      <c r="AB278" s="62"/>
      <c r="AC278" s="63"/>
      <c r="AD278" s="62"/>
      <c r="AE278" s="63"/>
      <c r="AF278" s="12"/>
    </row>
    <row r="279" spans="1:32" s="1" customFormat="1">
      <c r="A279" s="749">
        <v>23.01</v>
      </c>
      <c r="B279" s="2" t="s">
        <v>309</v>
      </c>
      <c r="C279" s="82"/>
      <c r="D279" s="61"/>
      <c r="E279" s="82"/>
      <c r="F279" s="61"/>
      <c r="G279" s="101"/>
      <c r="H279" s="82"/>
      <c r="I279" s="61"/>
      <c r="J279" s="60">
        <f t="shared" ref="J279:K325" si="483">H279+E279+C279</f>
        <v>0</v>
      </c>
      <c r="K279" s="61">
        <f t="shared" si="483"/>
        <v>0</v>
      </c>
      <c r="L279" s="60"/>
      <c r="M279" s="61"/>
      <c r="N279" s="61" t="e">
        <f t="shared" ref="N279:O326" si="484">L279/J279%</f>
        <v>#DIV/0!</v>
      </c>
      <c r="O279" s="61" t="e">
        <f t="shared" si="484"/>
        <v>#DIV/0!</v>
      </c>
      <c r="P279" s="60">
        <f t="shared" ref="P279:Q325" si="485">J279-L279</f>
        <v>0</v>
      </c>
      <c r="Q279" s="61">
        <f t="shared" si="485"/>
        <v>0</v>
      </c>
      <c r="R279" s="60"/>
      <c r="S279" s="61"/>
      <c r="T279" s="125"/>
      <c r="U279" s="60"/>
      <c r="V279" s="61">
        <f t="shared" ref="V279:V324" si="486">U279*T279</f>
        <v>0</v>
      </c>
      <c r="W279" s="60">
        <f t="shared" ref="W279:W325" si="487">U279+R279</f>
        <v>0</v>
      </c>
      <c r="X279" s="61">
        <f t="shared" ref="X279:X325" si="488">V279+S279</f>
        <v>0</v>
      </c>
      <c r="Y279" s="60">
        <f>R279</f>
        <v>0</v>
      </c>
      <c r="Z279" s="61">
        <f>S279</f>
        <v>0</v>
      </c>
      <c r="AA279" s="125"/>
      <c r="AB279" s="60"/>
      <c r="AC279" s="61">
        <f t="shared" ref="AC279:AC280" si="489">AB279*AA279</f>
        <v>0</v>
      </c>
      <c r="AD279" s="60">
        <f t="shared" ref="AD279:AD325" si="490">AB279+Y279</f>
        <v>0</v>
      </c>
      <c r="AE279" s="61">
        <f t="shared" ref="AE279:AE325" si="491">AC279+Z279</f>
        <v>0</v>
      </c>
      <c r="AF279" s="82"/>
    </row>
    <row r="280" spans="1:32" s="1" customFormat="1">
      <c r="A280" s="749">
        <v>23.02</v>
      </c>
      <c r="B280" s="2" t="s">
        <v>310</v>
      </c>
      <c r="C280" s="82"/>
      <c r="D280" s="61"/>
      <c r="E280" s="82"/>
      <c r="F280" s="61"/>
      <c r="G280" s="101"/>
      <c r="H280" s="82"/>
      <c r="I280" s="61"/>
      <c r="J280" s="60">
        <f t="shared" si="483"/>
        <v>0</v>
      </c>
      <c r="K280" s="61">
        <f t="shared" si="483"/>
        <v>0</v>
      </c>
      <c r="L280" s="60"/>
      <c r="M280" s="61"/>
      <c r="N280" s="61" t="e">
        <f t="shared" si="484"/>
        <v>#DIV/0!</v>
      </c>
      <c r="O280" s="61" t="e">
        <f t="shared" si="484"/>
        <v>#DIV/0!</v>
      </c>
      <c r="P280" s="60">
        <f t="shared" si="485"/>
        <v>0</v>
      </c>
      <c r="Q280" s="61">
        <f t="shared" si="485"/>
        <v>0</v>
      </c>
      <c r="R280" s="60"/>
      <c r="S280" s="61"/>
      <c r="T280" s="125"/>
      <c r="U280" s="60"/>
      <c r="V280" s="61">
        <f t="shared" si="486"/>
        <v>0</v>
      </c>
      <c r="W280" s="60">
        <f t="shared" si="487"/>
        <v>0</v>
      </c>
      <c r="X280" s="61">
        <f t="shared" si="488"/>
        <v>0</v>
      </c>
      <c r="Y280" s="60">
        <f t="shared" ref="Y280:Y325" si="492">R280</f>
        <v>0</v>
      </c>
      <c r="Z280" s="61">
        <f t="shared" ref="Z280:Z325" si="493">S280</f>
        <v>0</v>
      </c>
      <c r="AA280" s="125"/>
      <c r="AB280" s="60"/>
      <c r="AC280" s="61">
        <f t="shared" si="489"/>
        <v>0</v>
      </c>
      <c r="AD280" s="60">
        <f t="shared" si="490"/>
        <v>0</v>
      </c>
      <c r="AE280" s="61">
        <f t="shared" si="491"/>
        <v>0</v>
      </c>
      <c r="AF280" s="82"/>
    </row>
    <row r="281" spans="1:32" s="1" customFormat="1">
      <c r="A281" s="749">
        <v>23.03</v>
      </c>
      <c r="B281" s="2" t="s">
        <v>170</v>
      </c>
      <c r="C281" s="82"/>
      <c r="D281" s="61"/>
      <c r="E281" s="82"/>
      <c r="F281" s="61"/>
      <c r="G281" s="101">
        <v>20.45</v>
      </c>
      <c r="H281" s="82">
        <v>0</v>
      </c>
      <c r="I281" s="61">
        <f t="shared" ref="I281:I286" si="494">H281*G281</f>
        <v>0</v>
      </c>
      <c r="J281" s="60">
        <f t="shared" si="483"/>
        <v>0</v>
      </c>
      <c r="K281" s="61">
        <f t="shared" si="483"/>
        <v>0</v>
      </c>
      <c r="L281" s="60"/>
      <c r="M281" s="61"/>
      <c r="N281" s="61" t="e">
        <f t="shared" si="484"/>
        <v>#DIV/0!</v>
      </c>
      <c r="O281" s="61" t="e">
        <f t="shared" si="484"/>
        <v>#DIV/0!</v>
      </c>
      <c r="P281" s="60">
        <f t="shared" si="485"/>
        <v>0</v>
      </c>
      <c r="Q281" s="61">
        <f t="shared" si="485"/>
        <v>0</v>
      </c>
      <c r="R281" s="60"/>
      <c r="S281" s="61"/>
      <c r="T281" s="125">
        <v>20.45</v>
      </c>
      <c r="U281" s="60"/>
      <c r="V281" s="61">
        <f>U281*T281</f>
        <v>0</v>
      </c>
      <c r="W281" s="60">
        <f t="shared" si="487"/>
        <v>0</v>
      </c>
      <c r="X281" s="61">
        <f t="shared" si="488"/>
        <v>0</v>
      </c>
      <c r="Y281" s="60">
        <f t="shared" si="492"/>
        <v>0</v>
      </c>
      <c r="Z281" s="61">
        <f t="shared" si="493"/>
        <v>0</v>
      </c>
      <c r="AA281" s="125">
        <v>20.45</v>
      </c>
      <c r="AB281" s="60"/>
      <c r="AC281" s="61">
        <f>AB281*AA281</f>
        <v>0</v>
      </c>
      <c r="AD281" s="60">
        <f t="shared" si="490"/>
        <v>0</v>
      </c>
      <c r="AE281" s="61">
        <f t="shared" si="491"/>
        <v>0</v>
      </c>
      <c r="AF281" s="82"/>
    </row>
    <row r="282" spans="1:32" s="1" customFormat="1">
      <c r="A282" s="749">
        <v>23.04</v>
      </c>
      <c r="B282" s="2" t="s">
        <v>111</v>
      </c>
      <c r="C282" s="82"/>
      <c r="D282" s="61"/>
      <c r="E282" s="82"/>
      <c r="F282" s="61"/>
      <c r="G282" s="101">
        <v>19.25</v>
      </c>
      <c r="H282" s="82"/>
      <c r="I282" s="61">
        <f t="shared" si="494"/>
        <v>0</v>
      </c>
      <c r="J282" s="60">
        <f t="shared" si="483"/>
        <v>0</v>
      </c>
      <c r="K282" s="61">
        <f t="shared" si="483"/>
        <v>0</v>
      </c>
      <c r="L282" s="60"/>
      <c r="M282" s="61"/>
      <c r="N282" s="61" t="e">
        <f t="shared" si="484"/>
        <v>#DIV/0!</v>
      </c>
      <c r="O282" s="61" t="e">
        <f t="shared" si="484"/>
        <v>#DIV/0!</v>
      </c>
      <c r="P282" s="60">
        <f t="shared" si="485"/>
        <v>0</v>
      </c>
      <c r="Q282" s="61">
        <f t="shared" si="485"/>
        <v>0</v>
      </c>
      <c r="R282" s="60"/>
      <c r="S282" s="61"/>
      <c r="T282" s="125">
        <v>19.25</v>
      </c>
      <c r="U282" s="60"/>
      <c r="V282" s="61">
        <f>U282*T282</f>
        <v>0</v>
      </c>
      <c r="W282" s="60">
        <f t="shared" si="487"/>
        <v>0</v>
      </c>
      <c r="X282" s="61">
        <f t="shared" si="488"/>
        <v>0</v>
      </c>
      <c r="Y282" s="60">
        <f t="shared" si="492"/>
        <v>0</v>
      </c>
      <c r="Z282" s="61">
        <f t="shared" si="493"/>
        <v>0</v>
      </c>
      <c r="AA282" s="125">
        <v>19.25</v>
      </c>
      <c r="AB282" s="60"/>
      <c r="AC282" s="61">
        <f>AB282*AA282</f>
        <v>0</v>
      </c>
      <c r="AD282" s="60">
        <f t="shared" si="490"/>
        <v>0</v>
      </c>
      <c r="AE282" s="61">
        <f t="shared" si="491"/>
        <v>0</v>
      </c>
      <c r="AF282" s="82"/>
    </row>
    <row r="283" spans="1:32" s="1" customFormat="1">
      <c r="A283" s="749">
        <v>23.05</v>
      </c>
      <c r="B283" s="2" t="s">
        <v>112</v>
      </c>
      <c r="C283" s="82"/>
      <c r="D283" s="61"/>
      <c r="E283" s="82"/>
      <c r="F283" s="61"/>
      <c r="G283" s="101">
        <v>26.69</v>
      </c>
      <c r="H283" s="82">
        <v>0</v>
      </c>
      <c r="I283" s="61">
        <f t="shared" si="494"/>
        <v>0</v>
      </c>
      <c r="J283" s="60">
        <f t="shared" si="483"/>
        <v>0</v>
      </c>
      <c r="K283" s="61">
        <f t="shared" si="483"/>
        <v>0</v>
      </c>
      <c r="L283" s="60"/>
      <c r="M283" s="61"/>
      <c r="N283" s="61" t="e">
        <f t="shared" si="484"/>
        <v>#DIV/0!</v>
      </c>
      <c r="O283" s="61" t="e">
        <f t="shared" si="484"/>
        <v>#DIV/0!</v>
      </c>
      <c r="P283" s="60">
        <f t="shared" si="485"/>
        <v>0</v>
      </c>
      <c r="Q283" s="61">
        <f t="shared" si="485"/>
        <v>0</v>
      </c>
      <c r="R283" s="60"/>
      <c r="S283" s="61"/>
      <c r="T283" s="125">
        <v>26.69</v>
      </c>
      <c r="U283" s="60"/>
      <c r="V283" s="61">
        <f>U283*T283</f>
        <v>0</v>
      </c>
      <c r="W283" s="60">
        <f t="shared" si="487"/>
        <v>0</v>
      </c>
      <c r="X283" s="61">
        <f t="shared" si="488"/>
        <v>0</v>
      </c>
      <c r="Y283" s="60">
        <f t="shared" si="492"/>
        <v>0</v>
      </c>
      <c r="Z283" s="61">
        <f t="shared" si="493"/>
        <v>0</v>
      </c>
      <c r="AA283" s="125">
        <v>26.69</v>
      </c>
      <c r="AB283" s="60"/>
      <c r="AC283" s="61">
        <f>AB283*AA283</f>
        <v>0</v>
      </c>
      <c r="AD283" s="60">
        <f t="shared" si="490"/>
        <v>0</v>
      </c>
      <c r="AE283" s="61">
        <f t="shared" si="491"/>
        <v>0</v>
      </c>
      <c r="AF283" s="82"/>
    </row>
    <row r="284" spans="1:32" s="1" customFormat="1">
      <c r="A284" s="749">
        <v>23.06</v>
      </c>
      <c r="B284" s="2" t="s">
        <v>113</v>
      </c>
      <c r="C284" s="82"/>
      <c r="D284" s="61"/>
      <c r="E284" s="82"/>
      <c r="F284" s="61"/>
      <c r="G284" s="101">
        <v>24.57</v>
      </c>
      <c r="H284" s="82"/>
      <c r="I284" s="61">
        <f t="shared" si="494"/>
        <v>0</v>
      </c>
      <c r="J284" s="60">
        <f t="shared" si="483"/>
        <v>0</v>
      </c>
      <c r="K284" s="61">
        <f t="shared" si="483"/>
        <v>0</v>
      </c>
      <c r="L284" s="60"/>
      <c r="M284" s="61"/>
      <c r="N284" s="61" t="e">
        <f t="shared" si="484"/>
        <v>#DIV/0!</v>
      </c>
      <c r="O284" s="61" t="e">
        <f t="shared" si="484"/>
        <v>#DIV/0!</v>
      </c>
      <c r="P284" s="60">
        <f t="shared" si="485"/>
        <v>0</v>
      </c>
      <c r="Q284" s="61">
        <f t="shared" si="485"/>
        <v>0</v>
      </c>
      <c r="R284" s="60"/>
      <c r="S284" s="61"/>
      <c r="T284" s="125">
        <v>24.57</v>
      </c>
      <c r="U284" s="60"/>
      <c r="V284" s="61">
        <f>U284*T284</f>
        <v>0</v>
      </c>
      <c r="W284" s="60">
        <f t="shared" si="487"/>
        <v>0</v>
      </c>
      <c r="X284" s="61">
        <f t="shared" si="488"/>
        <v>0</v>
      </c>
      <c r="Y284" s="60">
        <f t="shared" si="492"/>
        <v>0</v>
      </c>
      <c r="Z284" s="61">
        <f t="shared" si="493"/>
        <v>0</v>
      </c>
      <c r="AA284" s="125">
        <v>24.57</v>
      </c>
      <c r="AB284" s="60"/>
      <c r="AC284" s="61">
        <f>AB284*AA284</f>
        <v>0</v>
      </c>
      <c r="AD284" s="60">
        <f t="shared" si="490"/>
        <v>0</v>
      </c>
      <c r="AE284" s="61">
        <f t="shared" si="491"/>
        <v>0</v>
      </c>
      <c r="AF284" s="82"/>
    </row>
    <row r="285" spans="1:32" s="1" customFormat="1" ht="31.5">
      <c r="A285" s="749">
        <v>23.07</v>
      </c>
      <c r="B285" s="81" t="s">
        <v>186</v>
      </c>
      <c r="C285" s="82"/>
      <c r="D285" s="61"/>
      <c r="E285" s="82"/>
      <c r="F285" s="61"/>
      <c r="G285" s="101"/>
      <c r="H285" s="82"/>
      <c r="I285" s="61">
        <f t="shared" si="494"/>
        <v>0</v>
      </c>
      <c r="J285" s="60">
        <f t="shared" si="483"/>
        <v>0</v>
      </c>
      <c r="K285" s="61">
        <f t="shared" si="483"/>
        <v>0</v>
      </c>
      <c r="L285" s="60"/>
      <c r="M285" s="61"/>
      <c r="N285" s="61" t="e">
        <f t="shared" si="484"/>
        <v>#DIV/0!</v>
      </c>
      <c r="O285" s="61" t="e">
        <f t="shared" si="484"/>
        <v>#DIV/0!</v>
      </c>
      <c r="P285" s="60">
        <f t="shared" si="485"/>
        <v>0</v>
      </c>
      <c r="Q285" s="61">
        <f t="shared" si="485"/>
        <v>0</v>
      </c>
      <c r="R285" s="60"/>
      <c r="S285" s="61"/>
      <c r="T285" s="125"/>
      <c r="U285" s="60"/>
      <c r="V285" s="61">
        <f t="shared" si="486"/>
        <v>0</v>
      </c>
      <c r="W285" s="60">
        <f t="shared" si="487"/>
        <v>0</v>
      </c>
      <c r="X285" s="61">
        <f t="shared" si="488"/>
        <v>0</v>
      </c>
      <c r="Y285" s="60">
        <f t="shared" si="492"/>
        <v>0</v>
      </c>
      <c r="Z285" s="61">
        <f t="shared" si="493"/>
        <v>0</v>
      </c>
      <c r="AA285" s="125"/>
      <c r="AB285" s="60"/>
      <c r="AC285" s="61">
        <f t="shared" ref="AC285:AC303" si="495">AB285*AA285</f>
        <v>0</v>
      </c>
      <c r="AD285" s="60">
        <f t="shared" si="490"/>
        <v>0</v>
      </c>
      <c r="AE285" s="61">
        <f t="shared" si="491"/>
        <v>0</v>
      </c>
      <c r="AF285" s="82"/>
    </row>
    <row r="286" spans="1:32" s="1" customFormat="1" ht="31.5" customHeight="1">
      <c r="A286" s="749">
        <v>23.08</v>
      </c>
      <c r="B286" s="81" t="s">
        <v>187</v>
      </c>
      <c r="C286" s="82"/>
      <c r="D286" s="61"/>
      <c r="E286" s="82"/>
      <c r="F286" s="61"/>
      <c r="G286" s="101"/>
      <c r="H286" s="82"/>
      <c r="I286" s="61">
        <f t="shared" si="494"/>
        <v>0</v>
      </c>
      <c r="J286" s="60">
        <f t="shared" si="483"/>
        <v>0</v>
      </c>
      <c r="K286" s="61">
        <f t="shared" si="483"/>
        <v>0</v>
      </c>
      <c r="L286" s="60"/>
      <c r="M286" s="61"/>
      <c r="N286" s="61" t="e">
        <f t="shared" si="484"/>
        <v>#DIV/0!</v>
      </c>
      <c r="O286" s="61" t="e">
        <f t="shared" si="484"/>
        <v>#DIV/0!</v>
      </c>
      <c r="P286" s="60">
        <f t="shared" si="485"/>
        <v>0</v>
      </c>
      <c r="Q286" s="61">
        <f t="shared" si="485"/>
        <v>0</v>
      </c>
      <c r="R286" s="60"/>
      <c r="S286" s="61"/>
      <c r="T286" s="125"/>
      <c r="U286" s="60"/>
      <c r="V286" s="61">
        <f t="shared" si="486"/>
        <v>0</v>
      </c>
      <c r="W286" s="60">
        <f t="shared" si="487"/>
        <v>0</v>
      </c>
      <c r="X286" s="61">
        <f t="shared" si="488"/>
        <v>0</v>
      </c>
      <c r="Y286" s="60">
        <f t="shared" si="492"/>
        <v>0</v>
      </c>
      <c r="Z286" s="61">
        <f t="shared" si="493"/>
        <v>0</v>
      </c>
      <c r="AA286" s="125"/>
      <c r="AB286" s="60"/>
      <c r="AC286" s="61">
        <f t="shared" si="495"/>
        <v>0</v>
      </c>
      <c r="AD286" s="60">
        <f t="shared" si="490"/>
        <v>0</v>
      </c>
      <c r="AE286" s="61">
        <f t="shared" si="491"/>
        <v>0</v>
      </c>
      <c r="AF286" s="82"/>
    </row>
    <row r="287" spans="1:32" s="1" customFormat="1" ht="18.75">
      <c r="A287" s="749">
        <v>23.09</v>
      </c>
      <c r="B287" s="81" t="s">
        <v>311</v>
      </c>
      <c r="C287" s="82"/>
      <c r="D287" s="61"/>
      <c r="E287" s="82"/>
      <c r="F287" s="61"/>
      <c r="G287" s="101">
        <v>20.45</v>
      </c>
      <c r="H287" s="82">
        <v>0</v>
      </c>
      <c r="I287" s="61"/>
      <c r="J287" s="60">
        <f t="shared" si="483"/>
        <v>0</v>
      </c>
      <c r="K287" s="61">
        <f t="shared" si="483"/>
        <v>0</v>
      </c>
      <c r="L287" s="60"/>
      <c r="M287" s="61"/>
      <c r="N287" s="61" t="e">
        <f t="shared" si="484"/>
        <v>#DIV/0!</v>
      </c>
      <c r="O287" s="61" t="e">
        <f t="shared" si="484"/>
        <v>#DIV/0!</v>
      </c>
      <c r="P287" s="60">
        <f t="shared" si="485"/>
        <v>0</v>
      </c>
      <c r="Q287" s="61">
        <f t="shared" si="485"/>
        <v>0</v>
      </c>
      <c r="R287" s="60"/>
      <c r="S287" s="61"/>
      <c r="T287" s="827">
        <v>27.12</v>
      </c>
      <c r="U287" s="60"/>
      <c r="V287" s="61">
        <f t="shared" ref="V287:V294" si="496">U287*T287</f>
        <v>0</v>
      </c>
      <c r="W287" s="60">
        <f t="shared" si="487"/>
        <v>0</v>
      </c>
      <c r="X287" s="61">
        <f t="shared" si="488"/>
        <v>0</v>
      </c>
      <c r="Y287" s="60">
        <f t="shared" si="492"/>
        <v>0</v>
      </c>
      <c r="Z287" s="61">
        <f t="shared" si="493"/>
        <v>0</v>
      </c>
      <c r="AA287" s="827">
        <v>27.12</v>
      </c>
      <c r="AB287" s="60"/>
      <c r="AC287" s="61">
        <f t="shared" si="495"/>
        <v>0</v>
      </c>
      <c r="AD287" s="60">
        <f t="shared" si="490"/>
        <v>0</v>
      </c>
      <c r="AE287" s="61">
        <f t="shared" si="491"/>
        <v>0</v>
      </c>
      <c r="AF287" s="82"/>
    </row>
    <row r="288" spans="1:32" s="1" customFormat="1" ht="18.75">
      <c r="A288" s="749">
        <v>23.1</v>
      </c>
      <c r="B288" s="81" t="s">
        <v>312</v>
      </c>
      <c r="C288" s="82"/>
      <c r="D288" s="61"/>
      <c r="E288" s="82"/>
      <c r="F288" s="61"/>
      <c r="G288" s="101">
        <v>19.25</v>
      </c>
      <c r="H288" s="82"/>
      <c r="I288" s="61"/>
      <c r="J288" s="60">
        <f t="shared" si="483"/>
        <v>0</v>
      </c>
      <c r="K288" s="61">
        <f t="shared" si="483"/>
        <v>0</v>
      </c>
      <c r="L288" s="60"/>
      <c r="M288" s="61"/>
      <c r="N288" s="61" t="e">
        <f t="shared" si="484"/>
        <v>#DIV/0!</v>
      </c>
      <c r="O288" s="61" t="e">
        <f t="shared" si="484"/>
        <v>#DIV/0!</v>
      </c>
      <c r="P288" s="60">
        <f t="shared" si="485"/>
        <v>0</v>
      </c>
      <c r="Q288" s="61">
        <f t="shared" si="485"/>
        <v>0</v>
      </c>
      <c r="R288" s="60"/>
      <c r="S288" s="61"/>
      <c r="T288" s="827">
        <v>22.474</v>
      </c>
      <c r="U288" s="60"/>
      <c r="V288" s="61">
        <f t="shared" si="496"/>
        <v>0</v>
      </c>
      <c r="W288" s="60">
        <f t="shared" si="487"/>
        <v>0</v>
      </c>
      <c r="X288" s="61">
        <f t="shared" si="488"/>
        <v>0</v>
      </c>
      <c r="Y288" s="60">
        <f t="shared" si="492"/>
        <v>0</v>
      </c>
      <c r="Z288" s="61">
        <f t="shared" si="493"/>
        <v>0</v>
      </c>
      <c r="AA288" s="827">
        <v>22.474</v>
      </c>
      <c r="AB288" s="60"/>
      <c r="AC288" s="61">
        <f t="shared" si="495"/>
        <v>0</v>
      </c>
      <c r="AD288" s="60">
        <f t="shared" si="490"/>
        <v>0</v>
      </c>
      <c r="AE288" s="61">
        <f t="shared" si="491"/>
        <v>0</v>
      </c>
      <c r="AF288" s="82"/>
    </row>
    <row r="289" spans="1:32" s="1" customFormat="1" ht="18.75">
      <c r="A289" s="749">
        <v>23.11</v>
      </c>
      <c r="B289" s="81" t="s">
        <v>314</v>
      </c>
      <c r="C289" s="82"/>
      <c r="D289" s="61"/>
      <c r="E289" s="82"/>
      <c r="F289" s="61"/>
      <c r="G289" s="101">
        <v>26.69</v>
      </c>
      <c r="H289" s="82"/>
      <c r="I289" s="61"/>
      <c r="J289" s="60">
        <f t="shared" si="483"/>
        <v>0</v>
      </c>
      <c r="K289" s="61">
        <f t="shared" si="483"/>
        <v>0</v>
      </c>
      <c r="L289" s="60"/>
      <c r="M289" s="61"/>
      <c r="N289" s="61" t="e">
        <f t="shared" si="484"/>
        <v>#DIV/0!</v>
      </c>
      <c r="O289" s="61" t="e">
        <f t="shared" si="484"/>
        <v>#DIV/0!</v>
      </c>
      <c r="P289" s="60">
        <f t="shared" si="485"/>
        <v>0</v>
      </c>
      <c r="Q289" s="61">
        <f t="shared" si="485"/>
        <v>0</v>
      </c>
      <c r="R289" s="60"/>
      <c r="S289" s="61"/>
      <c r="T289" s="690">
        <v>34.630000000000003</v>
      </c>
      <c r="U289" s="60"/>
      <c r="V289" s="61">
        <f t="shared" si="496"/>
        <v>0</v>
      </c>
      <c r="W289" s="60">
        <f t="shared" si="487"/>
        <v>0</v>
      </c>
      <c r="X289" s="61">
        <f t="shared" si="488"/>
        <v>0</v>
      </c>
      <c r="Y289" s="60">
        <f t="shared" si="492"/>
        <v>0</v>
      </c>
      <c r="Z289" s="61">
        <f t="shared" si="493"/>
        <v>0</v>
      </c>
      <c r="AA289" s="690">
        <v>34.630000000000003</v>
      </c>
      <c r="AB289" s="60"/>
      <c r="AC289" s="61">
        <f t="shared" si="495"/>
        <v>0</v>
      </c>
      <c r="AD289" s="60">
        <f t="shared" si="490"/>
        <v>0</v>
      </c>
      <c r="AE289" s="61">
        <f t="shared" si="491"/>
        <v>0</v>
      </c>
      <c r="AF289" s="82"/>
    </row>
    <row r="290" spans="1:32" s="1" customFormat="1" ht="18.75">
      <c r="A290" s="749">
        <v>23.12</v>
      </c>
      <c r="B290" s="81" t="s">
        <v>313</v>
      </c>
      <c r="C290" s="82"/>
      <c r="D290" s="61"/>
      <c r="E290" s="82"/>
      <c r="F290" s="61"/>
      <c r="G290" s="101">
        <v>24.57</v>
      </c>
      <c r="H290" s="82"/>
      <c r="I290" s="61"/>
      <c r="J290" s="60">
        <f t="shared" si="483"/>
        <v>0</v>
      </c>
      <c r="K290" s="61">
        <f t="shared" si="483"/>
        <v>0</v>
      </c>
      <c r="L290" s="60"/>
      <c r="M290" s="61"/>
      <c r="N290" s="61" t="e">
        <f t="shared" si="484"/>
        <v>#DIV/0!</v>
      </c>
      <c r="O290" s="61" t="e">
        <f t="shared" si="484"/>
        <v>#DIV/0!</v>
      </c>
      <c r="P290" s="60">
        <f t="shared" si="485"/>
        <v>0</v>
      </c>
      <c r="Q290" s="61">
        <f t="shared" si="485"/>
        <v>0</v>
      </c>
      <c r="R290" s="60"/>
      <c r="S290" s="61"/>
      <c r="T290" s="690">
        <v>26.71</v>
      </c>
      <c r="U290" s="60"/>
      <c r="V290" s="61">
        <f t="shared" si="496"/>
        <v>0</v>
      </c>
      <c r="W290" s="60">
        <f t="shared" si="487"/>
        <v>0</v>
      </c>
      <c r="X290" s="61">
        <f t="shared" si="488"/>
        <v>0</v>
      </c>
      <c r="Y290" s="60">
        <f t="shared" si="492"/>
        <v>0</v>
      </c>
      <c r="Z290" s="61">
        <f t="shared" si="493"/>
        <v>0</v>
      </c>
      <c r="AA290" s="690">
        <v>26.71</v>
      </c>
      <c r="AB290" s="60"/>
      <c r="AC290" s="61">
        <f t="shared" si="495"/>
        <v>0</v>
      </c>
      <c r="AD290" s="60">
        <f t="shared" si="490"/>
        <v>0</v>
      </c>
      <c r="AE290" s="61">
        <f t="shared" si="491"/>
        <v>0</v>
      </c>
      <c r="AF290" s="82"/>
    </row>
    <row r="291" spans="1:32" s="1" customFormat="1" ht="18.75">
      <c r="A291" s="749">
        <v>23.13</v>
      </c>
      <c r="B291" s="2" t="s">
        <v>114</v>
      </c>
      <c r="C291" s="82"/>
      <c r="D291" s="61"/>
      <c r="E291" s="82"/>
      <c r="F291" s="61"/>
      <c r="G291" s="101">
        <v>12.86</v>
      </c>
      <c r="H291" s="751">
        <v>8</v>
      </c>
      <c r="I291" s="5">
        <v>102.88</v>
      </c>
      <c r="J291" s="60">
        <f t="shared" si="483"/>
        <v>8</v>
      </c>
      <c r="K291" s="61">
        <f t="shared" si="483"/>
        <v>102.88</v>
      </c>
      <c r="L291" s="60">
        <v>2</v>
      </c>
      <c r="M291" s="61">
        <v>15.4</v>
      </c>
      <c r="N291" s="61">
        <f t="shared" si="484"/>
        <v>25</v>
      </c>
      <c r="O291" s="61">
        <f t="shared" si="484"/>
        <v>14.968895800933128</v>
      </c>
      <c r="P291" s="60">
        <f t="shared" ref="P291" si="497">J291-L291</f>
        <v>6</v>
      </c>
      <c r="Q291" s="61">
        <f t="shared" si="485"/>
        <v>87.47999999999999</v>
      </c>
      <c r="R291" s="60">
        <v>6</v>
      </c>
      <c r="S291" s="61">
        <v>87.48</v>
      </c>
      <c r="T291" s="827">
        <v>19.34</v>
      </c>
      <c r="U291" s="60">
        <v>8</v>
      </c>
      <c r="V291" s="61">
        <f t="shared" si="496"/>
        <v>154.72</v>
      </c>
      <c r="W291" s="60">
        <f t="shared" si="487"/>
        <v>14</v>
      </c>
      <c r="X291" s="61">
        <f t="shared" si="488"/>
        <v>242.2</v>
      </c>
      <c r="Y291" s="60">
        <f t="shared" si="492"/>
        <v>6</v>
      </c>
      <c r="Z291" s="61">
        <f t="shared" si="493"/>
        <v>87.48</v>
      </c>
      <c r="AA291" s="827">
        <v>19.34</v>
      </c>
      <c r="AB291" s="60">
        <v>8</v>
      </c>
      <c r="AC291" s="61">
        <f t="shared" si="495"/>
        <v>154.72</v>
      </c>
      <c r="AD291" s="60">
        <f t="shared" si="490"/>
        <v>14</v>
      </c>
      <c r="AE291" s="61">
        <f t="shared" si="491"/>
        <v>242.2</v>
      </c>
      <c r="AF291" s="82"/>
    </row>
    <row r="292" spans="1:32" s="1" customFormat="1" ht="18.75">
      <c r="A292" s="749">
        <v>23.14</v>
      </c>
      <c r="B292" s="2" t="s">
        <v>115</v>
      </c>
      <c r="C292" s="82"/>
      <c r="D292" s="61"/>
      <c r="E292" s="82"/>
      <c r="F292" s="61"/>
      <c r="G292" s="101">
        <v>11.41</v>
      </c>
      <c r="H292" s="82">
        <v>0</v>
      </c>
      <c r="I292" s="5">
        <f t="shared" ref="I292:I305" si="498">H292*G292</f>
        <v>0</v>
      </c>
      <c r="J292" s="60">
        <f t="shared" si="483"/>
        <v>0</v>
      </c>
      <c r="K292" s="61">
        <f t="shared" si="483"/>
        <v>0</v>
      </c>
      <c r="L292" s="60"/>
      <c r="M292" s="61"/>
      <c r="N292" s="61" t="e">
        <f t="shared" si="484"/>
        <v>#DIV/0!</v>
      </c>
      <c r="O292" s="61" t="e">
        <f t="shared" si="484"/>
        <v>#DIV/0!</v>
      </c>
      <c r="P292" s="60">
        <f t="shared" si="485"/>
        <v>0</v>
      </c>
      <c r="Q292" s="61">
        <f t="shared" si="485"/>
        <v>0</v>
      </c>
      <c r="R292" s="60"/>
      <c r="S292" s="61"/>
      <c r="T292" s="827">
        <v>15.43</v>
      </c>
      <c r="U292" s="60"/>
      <c r="V292" s="61">
        <f t="shared" si="496"/>
        <v>0</v>
      </c>
      <c r="W292" s="60">
        <f t="shared" si="487"/>
        <v>0</v>
      </c>
      <c r="X292" s="61">
        <f t="shared" si="488"/>
        <v>0</v>
      </c>
      <c r="Y292" s="60">
        <f t="shared" si="492"/>
        <v>0</v>
      </c>
      <c r="Z292" s="61">
        <f t="shared" si="493"/>
        <v>0</v>
      </c>
      <c r="AA292" s="827">
        <v>15.43</v>
      </c>
      <c r="AB292" s="60"/>
      <c r="AC292" s="61">
        <f t="shared" si="495"/>
        <v>0</v>
      </c>
      <c r="AD292" s="60">
        <f t="shared" si="490"/>
        <v>0</v>
      </c>
      <c r="AE292" s="61">
        <f t="shared" si="491"/>
        <v>0</v>
      </c>
      <c r="AF292" s="82"/>
    </row>
    <row r="293" spans="1:32" s="1" customFormat="1" ht="18.75">
      <c r="A293" s="749">
        <v>23.15</v>
      </c>
      <c r="B293" s="2" t="s">
        <v>116</v>
      </c>
      <c r="C293" s="82"/>
      <c r="D293" s="61"/>
      <c r="E293" s="82"/>
      <c r="F293" s="61"/>
      <c r="G293" s="101">
        <v>17.420000000000002</v>
      </c>
      <c r="H293" s="751">
        <v>0</v>
      </c>
      <c r="I293" s="5">
        <v>0</v>
      </c>
      <c r="J293" s="60">
        <f t="shared" si="483"/>
        <v>0</v>
      </c>
      <c r="K293" s="61">
        <f t="shared" si="483"/>
        <v>0</v>
      </c>
      <c r="L293" s="60"/>
      <c r="M293" s="61"/>
      <c r="N293" s="61" t="e">
        <f t="shared" si="484"/>
        <v>#DIV/0!</v>
      </c>
      <c r="O293" s="61" t="e">
        <f t="shared" si="484"/>
        <v>#DIV/0!</v>
      </c>
      <c r="P293" s="60">
        <f t="shared" si="485"/>
        <v>0</v>
      </c>
      <c r="Q293" s="61">
        <f t="shared" si="485"/>
        <v>0</v>
      </c>
      <c r="R293" s="60"/>
      <c r="S293" s="61"/>
      <c r="T293" s="827">
        <v>25.18</v>
      </c>
      <c r="U293" s="60"/>
      <c r="V293" s="61">
        <f t="shared" si="496"/>
        <v>0</v>
      </c>
      <c r="W293" s="60">
        <f t="shared" si="487"/>
        <v>0</v>
      </c>
      <c r="X293" s="61">
        <f t="shared" si="488"/>
        <v>0</v>
      </c>
      <c r="Y293" s="60">
        <f t="shared" si="492"/>
        <v>0</v>
      </c>
      <c r="Z293" s="61">
        <f t="shared" si="493"/>
        <v>0</v>
      </c>
      <c r="AA293" s="827">
        <v>25.18</v>
      </c>
      <c r="AB293" s="60"/>
      <c r="AC293" s="61">
        <f t="shared" si="495"/>
        <v>0</v>
      </c>
      <c r="AD293" s="60">
        <f t="shared" si="490"/>
        <v>0</v>
      </c>
      <c r="AE293" s="61">
        <f t="shared" si="491"/>
        <v>0</v>
      </c>
      <c r="AF293" s="82"/>
    </row>
    <row r="294" spans="1:32" s="1" customFormat="1" ht="18.75">
      <c r="A294" s="749">
        <v>23.16</v>
      </c>
      <c r="B294" s="2" t="s">
        <v>117</v>
      </c>
      <c r="C294" s="82"/>
      <c r="D294" s="61"/>
      <c r="E294" s="82"/>
      <c r="F294" s="61"/>
      <c r="G294" s="101">
        <v>14.82</v>
      </c>
      <c r="H294" s="82">
        <v>0</v>
      </c>
      <c r="I294" s="5">
        <f t="shared" si="498"/>
        <v>0</v>
      </c>
      <c r="J294" s="60">
        <f t="shared" si="483"/>
        <v>0</v>
      </c>
      <c r="K294" s="61">
        <f t="shared" si="483"/>
        <v>0</v>
      </c>
      <c r="L294" s="60"/>
      <c r="M294" s="61"/>
      <c r="N294" s="61" t="e">
        <f t="shared" si="484"/>
        <v>#DIV/0!</v>
      </c>
      <c r="O294" s="61" t="e">
        <f t="shared" si="484"/>
        <v>#DIV/0!</v>
      </c>
      <c r="P294" s="60">
        <f t="shared" si="485"/>
        <v>0</v>
      </c>
      <c r="Q294" s="61">
        <f t="shared" si="485"/>
        <v>0</v>
      </c>
      <c r="R294" s="60"/>
      <c r="S294" s="61"/>
      <c r="T294" s="827">
        <v>17.489999999999998</v>
      </c>
      <c r="U294" s="60"/>
      <c r="V294" s="61">
        <f t="shared" si="496"/>
        <v>0</v>
      </c>
      <c r="W294" s="60">
        <f t="shared" si="487"/>
        <v>0</v>
      </c>
      <c r="X294" s="61">
        <f t="shared" si="488"/>
        <v>0</v>
      </c>
      <c r="Y294" s="60">
        <f t="shared" si="492"/>
        <v>0</v>
      </c>
      <c r="Z294" s="61">
        <f t="shared" si="493"/>
        <v>0</v>
      </c>
      <c r="AA294" s="827">
        <v>17.489999999999998</v>
      </c>
      <c r="AB294" s="60"/>
      <c r="AC294" s="61">
        <f t="shared" si="495"/>
        <v>0</v>
      </c>
      <c r="AD294" s="60">
        <f t="shared" si="490"/>
        <v>0</v>
      </c>
      <c r="AE294" s="61">
        <f t="shared" si="491"/>
        <v>0</v>
      </c>
      <c r="AF294" s="82"/>
    </row>
    <row r="295" spans="1:32" s="1" customFormat="1" ht="18.75">
      <c r="A295" s="749">
        <v>23.17</v>
      </c>
      <c r="B295" s="2" t="s">
        <v>300</v>
      </c>
      <c r="C295" s="82"/>
      <c r="D295" s="61"/>
      <c r="E295" s="82"/>
      <c r="F295" s="61"/>
      <c r="G295" s="101"/>
      <c r="H295" s="82"/>
      <c r="I295" s="5">
        <f t="shared" si="498"/>
        <v>0</v>
      </c>
      <c r="J295" s="60">
        <f t="shared" si="483"/>
        <v>0</v>
      </c>
      <c r="K295" s="61">
        <f t="shared" si="483"/>
        <v>0</v>
      </c>
      <c r="L295" s="60"/>
      <c r="M295" s="61"/>
      <c r="N295" s="61" t="e">
        <f t="shared" si="484"/>
        <v>#DIV/0!</v>
      </c>
      <c r="O295" s="61" t="e">
        <f t="shared" si="484"/>
        <v>#DIV/0!</v>
      </c>
      <c r="P295" s="60">
        <f t="shared" si="485"/>
        <v>0</v>
      </c>
      <c r="Q295" s="61">
        <f t="shared" si="485"/>
        <v>0</v>
      </c>
      <c r="R295" s="60"/>
      <c r="S295" s="61"/>
      <c r="T295" s="690"/>
      <c r="U295" s="60"/>
      <c r="V295" s="61">
        <f t="shared" si="486"/>
        <v>0</v>
      </c>
      <c r="W295" s="60">
        <f t="shared" si="487"/>
        <v>0</v>
      </c>
      <c r="X295" s="61">
        <f t="shared" si="488"/>
        <v>0</v>
      </c>
      <c r="Y295" s="60">
        <f t="shared" si="492"/>
        <v>0</v>
      </c>
      <c r="Z295" s="61">
        <f t="shared" si="493"/>
        <v>0</v>
      </c>
      <c r="AA295" s="690"/>
      <c r="AB295" s="60"/>
      <c r="AC295" s="61">
        <f t="shared" si="495"/>
        <v>0</v>
      </c>
      <c r="AD295" s="60">
        <f t="shared" si="490"/>
        <v>0</v>
      </c>
      <c r="AE295" s="61">
        <f t="shared" si="491"/>
        <v>0</v>
      </c>
      <c r="AF295" s="82"/>
    </row>
    <row r="296" spans="1:32" s="1" customFormat="1" ht="18.75">
      <c r="A296" s="749">
        <v>23.18</v>
      </c>
      <c r="B296" s="2" t="s">
        <v>157</v>
      </c>
      <c r="C296" s="82">
        <v>1</v>
      </c>
      <c r="D296" s="61">
        <v>2.38</v>
      </c>
      <c r="E296" s="82"/>
      <c r="F296" s="61"/>
      <c r="G296" s="101">
        <v>5.79</v>
      </c>
      <c r="H296" s="82">
        <v>0</v>
      </c>
      <c r="I296" s="5">
        <f t="shared" si="498"/>
        <v>0</v>
      </c>
      <c r="J296" s="60">
        <f t="shared" si="483"/>
        <v>1</v>
      </c>
      <c r="K296" s="61">
        <f t="shared" si="483"/>
        <v>2.38</v>
      </c>
      <c r="L296" s="60">
        <v>1</v>
      </c>
      <c r="M296" s="61">
        <v>2.38</v>
      </c>
      <c r="N296" s="61">
        <f t="shared" si="484"/>
        <v>100</v>
      </c>
      <c r="O296" s="61">
        <f t="shared" si="484"/>
        <v>100</v>
      </c>
      <c r="P296" s="60">
        <v>0</v>
      </c>
      <c r="Q296" s="61">
        <v>0</v>
      </c>
      <c r="R296" s="60">
        <v>0</v>
      </c>
      <c r="S296" s="61"/>
      <c r="T296" s="827">
        <v>7.92</v>
      </c>
      <c r="U296" s="60"/>
      <c r="V296" s="61">
        <f t="shared" ref="V296:V303" si="499">U296*T296</f>
        <v>0</v>
      </c>
      <c r="W296" s="60">
        <f t="shared" si="487"/>
        <v>0</v>
      </c>
      <c r="X296" s="61">
        <f t="shared" si="488"/>
        <v>0</v>
      </c>
      <c r="Y296" s="60">
        <f t="shared" si="492"/>
        <v>0</v>
      </c>
      <c r="Z296" s="61">
        <f t="shared" si="493"/>
        <v>0</v>
      </c>
      <c r="AA296" s="827">
        <v>7.92</v>
      </c>
      <c r="AB296" s="60"/>
      <c r="AC296" s="61">
        <f t="shared" si="495"/>
        <v>0</v>
      </c>
      <c r="AD296" s="60">
        <f t="shared" si="490"/>
        <v>0</v>
      </c>
      <c r="AE296" s="61">
        <f t="shared" si="491"/>
        <v>0</v>
      </c>
      <c r="AF296" s="82"/>
    </row>
    <row r="297" spans="1:32" s="1" customFormat="1" ht="18.75">
      <c r="A297" s="749">
        <v>23.19</v>
      </c>
      <c r="B297" s="2" t="s">
        <v>342</v>
      </c>
      <c r="C297" s="82"/>
      <c r="D297" s="61"/>
      <c r="E297" s="82"/>
      <c r="F297" s="61"/>
      <c r="G297" s="101">
        <v>4.83</v>
      </c>
      <c r="H297" s="82">
        <v>0</v>
      </c>
      <c r="I297" s="5">
        <f t="shared" si="498"/>
        <v>0</v>
      </c>
      <c r="J297" s="60">
        <f t="shared" si="483"/>
        <v>0</v>
      </c>
      <c r="K297" s="61">
        <f t="shared" si="483"/>
        <v>0</v>
      </c>
      <c r="L297" s="60"/>
      <c r="M297" s="61"/>
      <c r="N297" s="61" t="e">
        <f t="shared" si="484"/>
        <v>#DIV/0!</v>
      </c>
      <c r="O297" s="61" t="e">
        <f t="shared" si="484"/>
        <v>#DIV/0!</v>
      </c>
      <c r="P297" s="60">
        <f t="shared" si="485"/>
        <v>0</v>
      </c>
      <c r="Q297" s="61">
        <f t="shared" si="485"/>
        <v>0</v>
      </c>
      <c r="R297" s="60"/>
      <c r="S297" s="61"/>
      <c r="T297" s="827">
        <v>6.25</v>
      </c>
      <c r="U297" s="60"/>
      <c r="V297" s="61">
        <f t="shared" si="499"/>
        <v>0</v>
      </c>
      <c r="W297" s="60">
        <f t="shared" si="487"/>
        <v>0</v>
      </c>
      <c r="X297" s="61">
        <f t="shared" si="488"/>
        <v>0</v>
      </c>
      <c r="Y297" s="60">
        <f t="shared" si="492"/>
        <v>0</v>
      </c>
      <c r="Z297" s="61">
        <f t="shared" si="493"/>
        <v>0</v>
      </c>
      <c r="AA297" s="827">
        <v>6.25</v>
      </c>
      <c r="AB297" s="60"/>
      <c r="AC297" s="61">
        <f t="shared" si="495"/>
        <v>0</v>
      </c>
      <c r="AD297" s="60">
        <f t="shared" si="490"/>
        <v>0</v>
      </c>
      <c r="AE297" s="61">
        <f t="shared" si="491"/>
        <v>0</v>
      </c>
      <c r="AF297" s="82"/>
    </row>
    <row r="298" spans="1:32" s="1" customFormat="1" ht="18.75">
      <c r="A298" s="749">
        <v>23.2</v>
      </c>
      <c r="B298" s="2" t="s">
        <v>302</v>
      </c>
      <c r="C298" s="82"/>
      <c r="D298" s="61"/>
      <c r="E298" s="82"/>
      <c r="F298" s="61"/>
      <c r="G298" s="101">
        <v>2.14</v>
      </c>
      <c r="H298" s="82">
        <v>0</v>
      </c>
      <c r="I298" s="5">
        <f t="shared" si="498"/>
        <v>0</v>
      </c>
      <c r="J298" s="60">
        <f t="shared" si="483"/>
        <v>0</v>
      </c>
      <c r="K298" s="61">
        <f t="shared" si="483"/>
        <v>0</v>
      </c>
      <c r="L298" s="60"/>
      <c r="M298" s="61"/>
      <c r="N298" s="61" t="e">
        <f t="shared" si="484"/>
        <v>#DIV/0!</v>
      </c>
      <c r="O298" s="61" t="e">
        <f t="shared" si="484"/>
        <v>#DIV/0!</v>
      </c>
      <c r="P298" s="60">
        <f t="shared" si="485"/>
        <v>0</v>
      </c>
      <c r="Q298" s="61">
        <f t="shared" si="485"/>
        <v>0</v>
      </c>
      <c r="R298" s="60"/>
      <c r="S298" s="61"/>
      <c r="T298" s="827">
        <v>2.72</v>
      </c>
      <c r="U298" s="60">
        <v>9</v>
      </c>
      <c r="V298" s="61">
        <f t="shared" si="499"/>
        <v>24.48</v>
      </c>
      <c r="W298" s="60">
        <f t="shared" si="487"/>
        <v>9</v>
      </c>
      <c r="X298" s="61">
        <f t="shared" si="488"/>
        <v>24.48</v>
      </c>
      <c r="Y298" s="60">
        <f t="shared" si="492"/>
        <v>0</v>
      </c>
      <c r="Z298" s="61">
        <f t="shared" si="493"/>
        <v>0</v>
      </c>
      <c r="AA298" s="827">
        <v>2.72</v>
      </c>
      <c r="AB298" s="60"/>
      <c r="AC298" s="61">
        <f t="shared" si="495"/>
        <v>0</v>
      </c>
      <c r="AD298" s="60">
        <f t="shared" si="490"/>
        <v>0</v>
      </c>
      <c r="AE298" s="61">
        <f t="shared" si="491"/>
        <v>0</v>
      </c>
      <c r="AF298" s="82"/>
    </row>
    <row r="299" spans="1:32" s="1" customFormat="1" ht="18.75">
      <c r="A299" s="749">
        <v>23.21</v>
      </c>
      <c r="B299" s="2" t="s">
        <v>301</v>
      </c>
      <c r="C299" s="82"/>
      <c r="D299" s="61"/>
      <c r="E299" s="82"/>
      <c r="F299" s="61"/>
      <c r="G299" s="101">
        <v>1.76</v>
      </c>
      <c r="H299" s="82">
        <v>0</v>
      </c>
      <c r="I299" s="5">
        <f t="shared" si="498"/>
        <v>0</v>
      </c>
      <c r="J299" s="60">
        <f t="shared" si="483"/>
        <v>0</v>
      </c>
      <c r="K299" s="61">
        <f t="shared" si="483"/>
        <v>0</v>
      </c>
      <c r="L299" s="60"/>
      <c r="M299" s="61"/>
      <c r="N299" s="61" t="e">
        <f t="shared" si="484"/>
        <v>#DIV/0!</v>
      </c>
      <c r="O299" s="61" t="e">
        <f t="shared" si="484"/>
        <v>#DIV/0!</v>
      </c>
      <c r="P299" s="60">
        <f t="shared" si="485"/>
        <v>0</v>
      </c>
      <c r="Q299" s="61">
        <f t="shared" si="485"/>
        <v>0</v>
      </c>
      <c r="R299" s="60"/>
      <c r="S299" s="61"/>
      <c r="T299" s="827">
        <v>2</v>
      </c>
      <c r="U299" s="60"/>
      <c r="V299" s="61">
        <f t="shared" si="499"/>
        <v>0</v>
      </c>
      <c r="W299" s="60">
        <f t="shared" si="487"/>
        <v>0</v>
      </c>
      <c r="X299" s="61">
        <f t="shared" si="488"/>
        <v>0</v>
      </c>
      <c r="Y299" s="60">
        <f t="shared" si="492"/>
        <v>0</v>
      </c>
      <c r="Z299" s="61">
        <f t="shared" si="493"/>
        <v>0</v>
      </c>
      <c r="AA299" s="827">
        <v>2</v>
      </c>
      <c r="AB299" s="60"/>
      <c r="AC299" s="61">
        <f t="shared" si="495"/>
        <v>0</v>
      </c>
      <c r="AD299" s="60">
        <f t="shared" si="490"/>
        <v>0</v>
      </c>
      <c r="AE299" s="61">
        <f t="shared" si="491"/>
        <v>0</v>
      </c>
      <c r="AF299" s="82"/>
    </row>
    <row r="300" spans="1:32" s="1" customFormat="1" ht="18.75">
      <c r="A300" s="749">
        <v>23.22</v>
      </c>
      <c r="B300" s="2" t="s">
        <v>181</v>
      </c>
      <c r="C300" s="82"/>
      <c r="D300" s="61"/>
      <c r="E300" s="82"/>
      <c r="F300" s="61"/>
      <c r="G300" s="101">
        <v>2.14</v>
      </c>
      <c r="H300" s="82"/>
      <c r="I300" s="5">
        <f t="shared" si="498"/>
        <v>0</v>
      </c>
      <c r="J300" s="60">
        <f t="shared" si="483"/>
        <v>0</v>
      </c>
      <c r="K300" s="61">
        <f t="shared" si="483"/>
        <v>0</v>
      </c>
      <c r="L300" s="60"/>
      <c r="M300" s="61"/>
      <c r="N300" s="61" t="e">
        <f t="shared" si="484"/>
        <v>#DIV/0!</v>
      </c>
      <c r="O300" s="61" t="e">
        <f t="shared" si="484"/>
        <v>#DIV/0!</v>
      </c>
      <c r="P300" s="60">
        <f t="shared" si="485"/>
        <v>0</v>
      </c>
      <c r="Q300" s="61">
        <f t="shared" si="485"/>
        <v>0</v>
      </c>
      <c r="R300" s="60"/>
      <c r="S300" s="61"/>
      <c r="T300" s="827">
        <v>2.72</v>
      </c>
      <c r="U300" s="60"/>
      <c r="V300" s="61">
        <f t="shared" si="499"/>
        <v>0</v>
      </c>
      <c r="W300" s="60">
        <f t="shared" si="487"/>
        <v>0</v>
      </c>
      <c r="X300" s="61">
        <f t="shared" si="488"/>
        <v>0</v>
      </c>
      <c r="Y300" s="60">
        <f t="shared" si="492"/>
        <v>0</v>
      </c>
      <c r="Z300" s="61">
        <f t="shared" si="493"/>
        <v>0</v>
      </c>
      <c r="AA300" s="827">
        <v>2.72</v>
      </c>
      <c r="AB300" s="60"/>
      <c r="AC300" s="61">
        <f t="shared" si="495"/>
        <v>0</v>
      </c>
      <c r="AD300" s="60">
        <f t="shared" si="490"/>
        <v>0</v>
      </c>
      <c r="AE300" s="61">
        <f t="shared" si="491"/>
        <v>0</v>
      </c>
      <c r="AF300" s="82"/>
    </row>
    <row r="301" spans="1:32" s="1" customFormat="1" ht="18.75">
      <c r="A301" s="749">
        <v>23.23</v>
      </c>
      <c r="B301" s="2" t="s">
        <v>182</v>
      </c>
      <c r="C301" s="82"/>
      <c r="D301" s="61"/>
      <c r="E301" s="82"/>
      <c r="F301" s="61"/>
      <c r="G301" s="101">
        <v>1.76</v>
      </c>
      <c r="H301" s="82">
        <v>0</v>
      </c>
      <c r="I301" s="5">
        <f t="shared" si="498"/>
        <v>0</v>
      </c>
      <c r="J301" s="60">
        <f t="shared" si="483"/>
        <v>0</v>
      </c>
      <c r="K301" s="61">
        <f t="shared" si="483"/>
        <v>0</v>
      </c>
      <c r="L301" s="60"/>
      <c r="M301" s="61"/>
      <c r="N301" s="61" t="e">
        <f t="shared" si="484"/>
        <v>#DIV/0!</v>
      </c>
      <c r="O301" s="61" t="e">
        <f t="shared" si="484"/>
        <v>#DIV/0!</v>
      </c>
      <c r="P301" s="60">
        <f t="shared" si="485"/>
        <v>0</v>
      </c>
      <c r="Q301" s="61">
        <f t="shared" si="485"/>
        <v>0</v>
      </c>
      <c r="R301" s="60"/>
      <c r="S301" s="61"/>
      <c r="T301" s="827">
        <v>2</v>
      </c>
      <c r="U301" s="60"/>
      <c r="V301" s="61">
        <f t="shared" si="499"/>
        <v>0</v>
      </c>
      <c r="W301" s="60">
        <f t="shared" si="487"/>
        <v>0</v>
      </c>
      <c r="X301" s="61">
        <f t="shared" si="488"/>
        <v>0</v>
      </c>
      <c r="Y301" s="60">
        <f t="shared" si="492"/>
        <v>0</v>
      </c>
      <c r="Z301" s="61">
        <f t="shared" si="493"/>
        <v>0</v>
      </c>
      <c r="AA301" s="827">
        <v>2</v>
      </c>
      <c r="AB301" s="60"/>
      <c r="AC301" s="61">
        <f t="shared" si="495"/>
        <v>0</v>
      </c>
      <c r="AD301" s="60">
        <f t="shared" si="490"/>
        <v>0</v>
      </c>
      <c r="AE301" s="61">
        <f t="shared" si="491"/>
        <v>0</v>
      </c>
      <c r="AF301" s="82"/>
    </row>
    <row r="302" spans="1:32" s="1" customFormat="1">
      <c r="A302" s="749">
        <v>23.24</v>
      </c>
      <c r="B302" s="2" t="s">
        <v>183</v>
      </c>
      <c r="C302" s="82"/>
      <c r="D302" s="61"/>
      <c r="E302" s="82"/>
      <c r="F302" s="61"/>
      <c r="G302" s="101">
        <v>2.14</v>
      </c>
      <c r="H302" s="82"/>
      <c r="I302" s="5">
        <f t="shared" si="498"/>
        <v>0</v>
      </c>
      <c r="J302" s="60">
        <f t="shared" si="483"/>
        <v>0</v>
      </c>
      <c r="K302" s="61">
        <f t="shared" si="483"/>
        <v>0</v>
      </c>
      <c r="L302" s="60"/>
      <c r="M302" s="61"/>
      <c r="N302" s="61" t="e">
        <f t="shared" si="484"/>
        <v>#DIV/0!</v>
      </c>
      <c r="O302" s="61" t="e">
        <f t="shared" si="484"/>
        <v>#DIV/0!</v>
      </c>
      <c r="P302" s="60">
        <f t="shared" si="485"/>
        <v>0</v>
      </c>
      <c r="Q302" s="61">
        <f t="shared" si="485"/>
        <v>0</v>
      </c>
      <c r="R302" s="60"/>
      <c r="S302" s="61"/>
      <c r="T302" s="125">
        <v>2.14</v>
      </c>
      <c r="U302" s="60"/>
      <c r="V302" s="61">
        <f t="shared" si="499"/>
        <v>0</v>
      </c>
      <c r="W302" s="60">
        <f t="shared" si="487"/>
        <v>0</v>
      </c>
      <c r="X302" s="61">
        <f t="shared" si="488"/>
        <v>0</v>
      </c>
      <c r="Y302" s="60">
        <f t="shared" si="492"/>
        <v>0</v>
      </c>
      <c r="Z302" s="61">
        <f t="shared" si="493"/>
        <v>0</v>
      </c>
      <c r="AA302" s="125">
        <v>2.14</v>
      </c>
      <c r="AB302" s="60"/>
      <c r="AC302" s="61">
        <f t="shared" si="495"/>
        <v>0</v>
      </c>
      <c r="AD302" s="60">
        <f t="shared" si="490"/>
        <v>0</v>
      </c>
      <c r="AE302" s="61">
        <f t="shared" si="491"/>
        <v>0</v>
      </c>
      <c r="AF302" s="82"/>
    </row>
    <row r="303" spans="1:32" s="1" customFormat="1">
      <c r="A303" s="749">
        <v>23.25</v>
      </c>
      <c r="B303" s="2" t="s">
        <v>184</v>
      </c>
      <c r="C303" s="82"/>
      <c r="D303" s="61"/>
      <c r="E303" s="82"/>
      <c r="F303" s="61"/>
      <c r="G303" s="101">
        <v>1.76</v>
      </c>
      <c r="H303" s="82"/>
      <c r="I303" s="5">
        <f t="shared" si="498"/>
        <v>0</v>
      </c>
      <c r="J303" s="60">
        <f t="shared" si="483"/>
        <v>0</v>
      </c>
      <c r="K303" s="61">
        <f t="shared" si="483"/>
        <v>0</v>
      </c>
      <c r="L303" s="60"/>
      <c r="M303" s="61"/>
      <c r="N303" s="61" t="e">
        <f t="shared" si="484"/>
        <v>#DIV/0!</v>
      </c>
      <c r="O303" s="61" t="e">
        <f t="shared" si="484"/>
        <v>#DIV/0!</v>
      </c>
      <c r="P303" s="60">
        <f t="shared" si="485"/>
        <v>0</v>
      </c>
      <c r="Q303" s="61">
        <f t="shared" si="485"/>
        <v>0</v>
      </c>
      <c r="R303" s="60"/>
      <c r="S303" s="61"/>
      <c r="T303" s="125">
        <v>1.76</v>
      </c>
      <c r="U303" s="60"/>
      <c r="V303" s="61">
        <f t="shared" si="499"/>
        <v>0</v>
      </c>
      <c r="W303" s="60">
        <f t="shared" si="487"/>
        <v>0</v>
      </c>
      <c r="X303" s="61">
        <f t="shared" si="488"/>
        <v>0</v>
      </c>
      <c r="Y303" s="60">
        <f t="shared" si="492"/>
        <v>0</v>
      </c>
      <c r="Z303" s="61">
        <f t="shared" si="493"/>
        <v>0</v>
      </c>
      <c r="AA303" s="125">
        <v>1.76</v>
      </c>
      <c r="AB303" s="60"/>
      <c r="AC303" s="61">
        <f t="shared" si="495"/>
        <v>0</v>
      </c>
      <c r="AD303" s="60">
        <f t="shared" si="490"/>
        <v>0</v>
      </c>
      <c r="AE303" s="61">
        <f t="shared" si="491"/>
        <v>0</v>
      </c>
      <c r="AF303" s="82"/>
    </row>
    <row r="304" spans="1:32" s="1" customFormat="1">
      <c r="A304" s="749">
        <v>23.26</v>
      </c>
      <c r="B304" s="2" t="s">
        <v>316</v>
      </c>
      <c r="C304" s="82"/>
      <c r="D304" s="61"/>
      <c r="E304" s="82"/>
      <c r="F304" s="61"/>
      <c r="G304" s="101"/>
      <c r="H304" s="82">
        <v>0</v>
      </c>
      <c r="I304" s="5">
        <v>0</v>
      </c>
      <c r="J304" s="60">
        <f t="shared" si="483"/>
        <v>0</v>
      </c>
      <c r="K304" s="61">
        <f t="shared" si="483"/>
        <v>0</v>
      </c>
      <c r="L304" s="60"/>
      <c r="M304" s="61"/>
      <c r="N304" s="61" t="e">
        <f t="shared" si="484"/>
        <v>#DIV/0!</v>
      </c>
      <c r="O304" s="61" t="e">
        <f t="shared" si="484"/>
        <v>#DIV/0!</v>
      </c>
      <c r="P304" s="60">
        <f t="shared" si="485"/>
        <v>0</v>
      </c>
      <c r="Q304" s="61">
        <f t="shared" si="485"/>
        <v>0</v>
      </c>
      <c r="R304" s="60"/>
      <c r="S304" s="61"/>
      <c r="T304" s="125"/>
      <c r="U304" s="60"/>
      <c r="V304" s="61">
        <f t="shared" si="486"/>
        <v>0</v>
      </c>
      <c r="W304" s="60">
        <f t="shared" si="487"/>
        <v>0</v>
      </c>
      <c r="X304" s="61">
        <f t="shared" si="488"/>
        <v>0</v>
      </c>
      <c r="Y304" s="60">
        <f t="shared" si="492"/>
        <v>0</v>
      </c>
      <c r="Z304" s="61">
        <f t="shared" si="493"/>
        <v>0</v>
      </c>
      <c r="AA304" s="125"/>
      <c r="AB304" s="60"/>
      <c r="AC304" s="61"/>
      <c r="AD304" s="60">
        <f t="shared" si="490"/>
        <v>0</v>
      </c>
      <c r="AE304" s="61">
        <f t="shared" si="491"/>
        <v>0</v>
      </c>
      <c r="AF304" s="82"/>
    </row>
    <row r="305" spans="1:32" s="1" customFormat="1">
      <c r="A305" s="749">
        <v>23.2699999999999</v>
      </c>
      <c r="B305" s="2" t="s">
        <v>202</v>
      </c>
      <c r="C305" s="82"/>
      <c r="D305" s="61"/>
      <c r="E305" s="82"/>
      <c r="F305" s="61"/>
      <c r="G305" s="101">
        <v>0.4</v>
      </c>
      <c r="H305" s="82">
        <v>0</v>
      </c>
      <c r="I305" s="5">
        <f t="shared" si="498"/>
        <v>0</v>
      </c>
      <c r="J305" s="60">
        <f t="shared" si="483"/>
        <v>0</v>
      </c>
      <c r="K305" s="61">
        <f t="shared" si="483"/>
        <v>0</v>
      </c>
      <c r="L305" s="60"/>
      <c r="M305" s="61"/>
      <c r="N305" s="61" t="e">
        <f t="shared" si="484"/>
        <v>#DIV/0!</v>
      </c>
      <c r="O305" s="61" t="e">
        <f t="shared" si="484"/>
        <v>#DIV/0!</v>
      </c>
      <c r="P305" s="60">
        <f t="shared" si="485"/>
        <v>0</v>
      </c>
      <c r="Q305" s="61">
        <f t="shared" si="485"/>
        <v>0</v>
      </c>
      <c r="R305" s="60"/>
      <c r="S305" s="61"/>
      <c r="T305" s="125"/>
      <c r="U305" s="60"/>
      <c r="V305" s="61">
        <v>0</v>
      </c>
      <c r="W305" s="60">
        <f t="shared" si="487"/>
        <v>0</v>
      </c>
      <c r="X305" s="61">
        <f t="shared" si="488"/>
        <v>0</v>
      </c>
      <c r="Y305" s="60">
        <f t="shared" si="492"/>
        <v>0</v>
      </c>
      <c r="Z305" s="61">
        <f t="shared" si="493"/>
        <v>0</v>
      </c>
      <c r="AA305" s="125"/>
      <c r="AB305" s="60"/>
      <c r="AC305" s="61"/>
      <c r="AD305" s="60">
        <f t="shared" si="490"/>
        <v>0</v>
      </c>
      <c r="AE305" s="61">
        <f t="shared" si="491"/>
        <v>0</v>
      </c>
      <c r="AF305" s="82"/>
    </row>
    <row r="306" spans="1:32" s="1" customFormat="1">
      <c r="A306" s="749">
        <v>23.279999999999902</v>
      </c>
      <c r="B306" s="2" t="s">
        <v>118</v>
      </c>
      <c r="C306" s="82"/>
      <c r="D306" s="61"/>
      <c r="E306" s="82"/>
      <c r="F306" s="61"/>
      <c r="G306" s="101"/>
      <c r="H306" s="82">
        <v>0</v>
      </c>
      <c r="I306" s="5">
        <v>0</v>
      </c>
      <c r="J306" s="60">
        <f t="shared" si="483"/>
        <v>0</v>
      </c>
      <c r="K306" s="61">
        <f t="shared" si="483"/>
        <v>0</v>
      </c>
      <c r="L306" s="60"/>
      <c r="M306" s="61"/>
      <c r="N306" s="61" t="e">
        <f t="shared" si="484"/>
        <v>#DIV/0!</v>
      </c>
      <c r="O306" s="61" t="e">
        <f t="shared" si="484"/>
        <v>#DIV/0!</v>
      </c>
      <c r="P306" s="60">
        <f t="shared" si="485"/>
        <v>0</v>
      </c>
      <c r="Q306" s="61">
        <f t="shared" si="485"/>
        <v>0</v>
      </c>
      <c r="R306" s="60"/>
      <c r="S306" s="61"/>
      <c r="T306" s="125"/>
      <c r="U306" s="60"/>
      <c r="V306" s="61"/>
      <c r="W306" s="60">
        <f t="shared" si="487"/>
        <v>0</v>
      </c>
      <c r="X306" s="61">
        <f t="shared" si="488"/>
        <v>0</v>
      </c>
      <c r="Y306" s="60">
        <f t="shared" si="492"/>
        <v>0</v>
      </c>
      <c r="Z306" s="61">
        <f t="shared" si="493"/>
        <v>0</v>
      </c>
      <c r="AA306" s="125"/>
      <c r="AB306" s="60"/>
      <c r="AC306" s="61"/>
      <c r="AD306" s="60">
        <f t="shared" si="490"/>
        <v>0</v>
      </c>
      <c r="AE306" s="61">
        <f t="shared" si="491"/>
        <v>0</v>
      </c>
      <c r="AF306" s="82"/>
    </row>
    <row r="307" spans="1:32" s="1" customFormat="1">
      <c r="A307" s="749">
        <v>23.2899999999999</v>
      </c>
      <c r="B307" s="3" t="s">
        <v>119</v>
      </c>
      <c r="C307" s="82"/>
      <c r="D307" s="61"/>
      <c r="E307" s="82"/>
      <c r="F307" s="61"/>
      <c r="G307" s="101">
        <v>0.3</v>
      </c>
      <c r="H307" s="82">
        <v>0</v>
      </c>
      <c r="I307" s="5">
        <f>H307*G307</f>
        <v>0</v>
      </c>
      <c r="J307" s="60">
        <f t="shared" si="483"/>
        <v>0</v>
      </c>
      <c r="K307" s="61">
        <f t="shared" si="483"/>
        <v>0</v>
      </c>
      <c r="L307" s="60"/>
      <c r="M307" s="61"/>
      <c r="N307" s="61" t="e">
        <f t="shared" si="484"/>
        <v>#DIV/0!</v>
      </c>
      <c r="O307" s="61" t="e">
        <f t="shared" si="484"/>
        <v>#DIV/0!</v>
      </c>
      <c r="P307" s="60">
        <f t="shared" si="485"/>
        <v>0</v>
      </c>
      <c r="Q307" s="61">
        <f t="shared" si="485"/>
        <v>0</v>
      </c>
      <c r="R307" s="60"/>
      <c r="S307" s="61"/>
      <c r="T307" s="125"/>
      <c r="U307" s="60"/>
      <c r="V307" s="61">
        <f t="shared" si="486"/>
        <v>0</v>
      </c>
      <c r="W307" s="60">
        <f t="shared" si="487"/>
        <v>0</v>
      </c>
      <c r="X307" s="61">
        <f t="shared" si="488"/>
        <v>0</v>
      </c>
      <c r="Y307" s="60">
        <f t="shared" si="492"/>
        <v>0</v>
      </c>
      <c r="Z307" s="61">
        <f t="shared" si="493"/>
        <v>0</v>
      </c>
      <c r="AA307" s="125"/>
      <c r="AB307" s="60"/>
      <c r="AC307" s="61"/>
      <c r="AD307" s="60">
        <f t="shared" si="490"/>
        <v>0</v>
      </c>
      <c r="AE307" s="61">
        <f t="shared" si="491"/>
        <v>0</v>
      </c>
      <c r="AF307" s="82"/>
    </row>
    <row r="308" spans="1:32" s="1" customFormat="1" ht="31.5">
      <c r="A308" s="749">
        <v>23.299999999999901</v>
      </c>
      <c r="B308" s="7" t="s">
        <v>120</v>
      </c>
      <c r="C308" s="82"/>
      <c r="D308" s="61"/>
      <c r="E308" s="82"/>
      <c r="F308" s="61"/>
      <c r="G308" s="101">
        <v>7.3</v>
      </c>
      <c r="H308" s="82"/>
      <c r="I308" s="5">
        <f t="shared" ref="I308:I312" si="500">H308*G308</f>
        <v>0</v>
      </c>
      <c r="J308" s="60">
        <f t="shared" si="483"/>
        <v>0</v>
      </c>
      <c r="K308" s="61">
        <f t="shared" si="483"/>
        <v>0</v>
      </c>
      <c r="L308" s="60"/>
      <c r="M308" s="61"/>
      <c r="N308" s="61" t="e">
        <f t="shared" si="484"/>
        <v>#DIV/0!</v>
      </c>
      <c r="O308" s="61" t="e">
        <f t="shared" si="484"/>
        <v>#DIV/0!</v>
      </c>
      <c r="P308" s="60">
        <f t="shared" si="485"/>
        <v>0</v>
      </c>
      <c r="Q308" s="61">
        <f t="shared" si="485"/>
        <v>0</v>
      </c>
      <c r="R308" s="60"/>
      <c r="S308" s="61"/>
      <c r="T308" s="125">
        <v>7.3</v>
      </c>
      <c r="U308" s="60"/>
      <c r="V308" s="61">
        <f>U308*T308</f>
        <v>0</v>
      </c>
      <c r="W308" s="60">
        <f t="shared" si="487"/>
        <v>0</v>
      </c>
      <c r="X308" s="61">
        <f t="shared" si="488"/>
        <v>0</v>
      </c>
      <c r="Y308" s="60">
        <f t="shared" si="492"/>
        <v>0</v>
      </c>
      <c r="Z308" s="61">
        <f t="shared" si="493"/>
        <v>0</v>
      </c>
      <c r="AA308" s="125">
        <v>7.3</v>
      </c>
      <c r="AB308" s="60"/>
      <c r="AC308" s="61">
        <f>AB308*AA308</f>
        <v>0</v>
      </c>
      <c r="AD308" s="60">
        <f t="shared" si="490"/>
        <v>0</v>
      </c>
      <c r="AE308" s="61">
        <f t="shared" si="491"/>
        <v>0</v>
      </c>
      <c r="AF308" s="82"/>
    </row>
    <row r="309" spans="1:32" s="1" customFormat="1" ht="31.5">
      <c r="A309" s="749">
        <v>23.309999999999899</v>
      </c>
      <c r="B309" s="7" t="s">
        <v>121</v>
      </c>
      <c r="C309" s="82"/>
      <c r="D309" s="61"/>
      <c r="E309" s="82"/>
      <c r="F309" s="61"/>
      <c r="G309" s="101">
        <v>6.32</v>
      </c>
      <c r="H309" s="82">
        <v>0</v>
      </c>
      <c r="I309" s="5">
        <f t="shared" si="500"/>
        <v>0</v>
      </c>
      <c r="J309" s="60">
        <f t="shared" si="483"/>
        <v>0</v>
      </c>
      <c r="K309" s="61">
        <f t="shared" si="483"/>
        <v>0</v>
      </c>
      <c r="L309" s="60"/>
      <c r="M309" s="61"/>
      <c r="N309" s="61" t="e">
        <f t="shared" si="484"/>
        <v>#DIV/0!</v>
      </c>
      <c r="O309" s="61" t="e">
        <f t="shared" si="484"/>
        <v>#DIV/0!</v>
      </c>
      <c r="P309" s="60">
        <f t="shared" si="485"/>
        <v>0</v>
      </c>
      <c r="Q309" s="61">
        <f t="shared" si="485"/>
        <v>0</v>
      </c>
      <c r="R309" s="60"/>
      <c r="S309" s="61"/>
      <c r="T309" s="125">
        <v>6.32</v>
      </c>
      <c r="U309" s="60"/>
      <c r="V309" s="61">
        <f>U309*T309</f>
        <v>0</v>
      </c>
      <c r="W309" s="60">
        <f t="shared" si="487"/>
        <v>0</v>
      </c>
      <c r="X309" s="61">
        <f t="shared" si="488"/>
        <v>0</v>
      </c>
      <c r="Y309" s="60">
        <f t="shared" si="492"/>
        <v>0</v>
      </c>
      <c r="Z309" s="61">
        <f t="shared" si="493"/>
        <v>0</v>
      </c>
      <c r="AA309" s="125">
        <v>6.32</v>
      </c>
      <c r="AB309" s="60"/>
      <c r="AC309" s="61">
        <f>AB309*AA309</f>
        <v>0</v>
      </c>
      <c r="AD309" s="60">
        <f t="shared" si="490"/>
        <v>0</v>
      </c>
      <c r="AE309" s="61">
        <f t="shared" si="491"/>
        <v>0</v>
      </c>
      <c r="AF309" s="82"/>
    </row>
    <row r="310" spans="1:32" s="1" customFormat="1" ht="31.5">
      <c r="A310" s="749">
        <v>23.319999999999901</v>
      </c>
      <c r="B310" s="7" t="s">
        <v>122</v>
      </c>
      <c r="C310" s="82"/>
      <c r="D310" s="61"/>
      <c r="E310" s="82"/>
      <c r="F310" s="61"/>
      <c r="G310" s="101">
        <v>7.3</v>
      </c>
      <c r="H310" s="82">
        <v>0</v>
      </c>
      <c r="I310" s="5">
        <f t="shared" si="500"/>
        <v>0</v>
      </c>
      <c r="J310" s="60">
        <f t="shared" si="483"/>
        <v>0</v>
      </c>
      <c r="K310" s="61">
        <f t="shared" si="483"/>
        <v>0</v>
      </c>
      <c r="L310" s="60"/>
      <c r="M310" s="61"/>
      <c r="N310" s="61" t="e">
        <f t="shared" si="484"/>
        <v>#DIV/0!</v>
      </c>
      <c r="O310" s="61" t="e">
        <f t="shared" si="484"/>
        <v>#DIV/0!</v>
      </c>
      <c r="P310" s="60">
        <f t="shared" si="485"/>
        <v>0</v>
      </c>
      <c r="Q310" s="61">
        <f t="shared" si="485"/>
        <v>0</v>
      </c>
      <c r="R310" s="60"/>
      <c r="S310" s="61"/>
      <c r="T310" s="125">
        <v>7.3</v>
      </c>
      <c r="U310" s="60"/>
      <c r="V310" s="61">
        <f>U310*T310</f>
        <v>0</v>
      </c>
      <c r="W310" s="60">
        <f t="shared" si="487"/>
        <v>0</v>
      </c>
      <c r="X310" s="61">
        <f t="shared" si="488"/>
        <v>0</v>
      </c>
      <c r="Y310" s="60">
        <f t="shared" si="492"/>
        <v>0</v>
      </c>
      <c r="Z310" s="61">
        <f t="shared" si="493"/>
        <v>0</v>
      </c>
      <c r="AA310" s="125">
        <v>7.3</v>
      </c>
      <c r="AB310" s="60"/>
      <c r="AC310" s="61">
        <f>AB310*AA310</f>
        <v>0</v>
      </c>
      <c r="AD310" s="60">
        <f t="shared" si="490"/>
        <v>0</v>
      </c>
      <c r="AE310" s="61">
        <f t="shared" si="491"/>
        <v>0</v>
      </c>
      <c r="AF310" s="82"/>
    </row>
    <row r="311" spans="1:32" s="1" customFormat="1" ht="31.5">
      <c r="A311" s="749">
        <v>23.329999999999899</v>
      </c>
      <c r="B311" s="7" t="s">
        <v>123</v>
      </c>
      <c r="C311" s="82"/>
      <c r="D311" s="61"/>
      <c r="E311" s="82"/>
      <c r="F311" s="61"/>
      <c r="G311" s="101">
        <v>6.32</v>
      </c>
      <c r="H311" s="82"/>
      <c r="I311" s="5">
        <f t="shared" si="500"/>
        <v>0</v>
      </c>
      <c r="J311" s="60">
        <f t="shared" si="483"/>
        <v>0</v>
      </c>
      <c r="K311" s="61">
        <f t="shared" si="483"/>
        <v>0</v>
      </c>
      <c r="L311" s="60"/>
      <c r="M311" s="61"/>
      <c r="N311" s="61" t="e">
        <f t="shared" si="484"/>
        <v>#DIV/0!</v>
      </c>
      <c r="O311" s="61" t="e">
        <f t="shared" si="484"/>
        <v>#DIV/0!</v>
      </c>
      <c r="P311" s="60">
        <f t="shared" si="485"/>
        <v>0</v>
      </c>
      <c r="Q311" s="61">
        <f t="shared" si="485"/>
        <v>0</v>
      </c>
      <c r="R311" s="60"/>
      <c r="S311" s="61"/>
      <c r="T311" s="125">
        <v>6.32</v>
      </c>
      <c r="U311" s="60"/>
      <c r="V311" s="61">
        <f>U311*T311</f>
        <v>0</v>
      </c>
      <c r="W311" s="60">
        <f t="shared" si="487"/>
        <v>0</v>
      </c>
      <c r="X311" s="61">
        <f t="shared" si="488"/>
        <v>0</v>
      </c>
      <c r="Y311" s="60">
        <f t="shared" si="492"/>
        <v>0</v>
      </c>
      <c r="Z311" s="61">
        <f t="shared" si="493"/>
        <v>0</v>
      </c>
      <c r="AA311" s="125">
        <v>6.32</v>
      </c>
      <c r="AB311" s="60"/>
      <c r="AC311" s="61">
        <f>AB311*AA311</f>
        <v>0</v>
      </c>
      <c r="AD311" s="60">
        <f t="shared" si="490"/>
        <v>0</v>
      </c>
      <c r="AE311" s="61">
        <f t="shared" si="491"/>
        <v>0</v>
      </c>
      <c r="AF311" s="82"/>
    </row>
    <row r="312" spans="1:32" s="1" customFormat="1" ht="31.5">
      <c r="A312" s="749">
        <v>23.3399999999999</v>
      </c>
      <c r="B312" s="7" t="s">
        <v>124</v>
      </c>
      <c r="C312" s="82"/>
      <c r="D312" s="61"/>
      <c r="E312" s="82"/>
      <c r="F312" s="61"/>
      <c r="G312" s="101"/>
      <c r="H312" s="82"/>
      <c r="I312" s="5">
        <f t="shared" si="500"/>
        <v>0</v>
      </c>
      <c r="J312" s="60">
        <f t="shared" si="483"/>
        <v>0</v>
      </c>
      <c r="K312" s="61">
        <f t="shared" si="483"/>
        <v>0</v>
      </c>
      <c r="L312" s="60"/>
      <c r="M312" s="61"/>
      <c r="N312" s="61" t="e">
        <f t="shared" si="484"/>
        <v>#DIV/0!</v>
      </c>
      <c r="O312" s="61" t="e">
        <f t="shared" si="484"/>
        <v>#DIV/0!</v>
      </c>
      <c r="P312" s="60">
        <f t="shared" si="485"/>
        <v>0</v>
      </c>
      <c r="Q312" s="61">
        <f t="shared" si="485"/>
        <v>0</v>
      </c>
      <c r="R312" s="60"/>
      <c r="S312" s="61"/>
      <c r="T312" s="125"/>
      <c r="U312" s="60"/>
      <c r="V312" s="61">
        <f t="shared" si="486"/>
        <v>0</v>
      </c>
      <c r="W312" s="60">
        <f t="shared" si="487"/>
        <v>0</v>
      </c>
      <c r="X312" s="61">
        <f t="shared" si="488"/>
        <v>0</v>
      </c>
      <c r="Y312" s="60">
        <f t="shared" si="492"/>
        <v>0</v>
      </c>
      <c r="Z312" s="61">
        <f t="shared" si="493"/>
        <v>0</v>
      </c>
      <c r="AA312" s="125"/>
      <c r="AB312" s="60"/>
      <c r="AC312" s="61"/>
      <c r="AD312" s="60">
        <f t="shared" si="490"/>
        <v>0</v>
      </c>
      <c r="AE312" s="61">
        <f t="shared" si="491"/>
        <v>0</v>
      </c>
      <c r="AF312" s="82"/>
    </row>
    <row r="313" spans="1:32" s="1" customFormat="1">
      <c r="A313" s="749">
        <v>23.349999999999898</v>
      </c>
      <c r="B313" s="7" t="s">
        <v>315</v>
      </c>
      <c r="C313" s="82">
        <v>60</v>
      </c>
      <c r="D313" s="61">
        <v>4.5</v>
      </c>
      <c r="E313" s="82"/>
      <c r="F313" s="61"/>
      <c r="G313" s="101"/>
      <c r="H313" s="82"/>
      <c r="I313" s="5"/>
      <c r="J313" s="60">
        <f t="shared" si="483"/>
        <v>60</v>
      </c>
      <c r="K313" s="61">
        <f t="shared" si="483"/>
        <v>4.5</v>
      </c>
      <c r="L313" s="60">
        <v>60</v>
      </c>
      <c r="M313" s="61">
        <v>4.5</v>
      </c>
      <c r="N313" s="61">
        <f t="shared" si="484"/>
        <v>100</v>
      </c>
      <c r="O313" s="61">
        <f t="shared" si="484"/>
        <v>100</v>
      </c>
      <c r="P313" s="60">
        <v>0</v>
      </c>
      <c r="Q313" s="61">
        <v>0</v>
      </c>
      <c r="R313" s="60"/>
      <c r="S313" s="61"/>
      <c r="T313" s="125"/>
      <c r="U313" s="60"/>
      <c r="V313" s="61">
        <f t="shared" si="486"/>
        <v>0</v>
      </c>
      <c r="W313" s="60">
        <f t="shared" si="487"/>
        <v>0</v>
      </c>
      <c r="X313" s="61">
        <f t="shared" si="488"/>
        <v>0</v>
      </c>
      <c r="Y313" s="60">
        <f t="shared" si="492"/>
        <v>0</v>
      </c>
      <c r="Z313" s="61">
        <f t="shared" si="493"/>
        <v>0</v>
      </c>
      <c r="AA313" s="125"/>
      <c r="AB313" s="60"/>
      <c r="AC313" s="61">
        <f t="shared" ref="AC313" si="501">AB313*AA313</f>
        <v>0</v>
      </c>
      <c r="AD313" s="60">
        <f t="shared" si="490"/>
        <v>0</v>
      </c>
      <c r="AE313" s="61">
        <f t="shared" si="491"/>
        <v>0</v>
      </c>
      <c r="AF313" s="82"/>
    </row>
    <row r="314" spans="1:32" s="1" customFormat="1">
      <c r="A314" s="749">
        <v>23.3599999999999</v>
      </c>
      <c r="B314" s="3" t="s">
        <v>125</v>
      </c>
      <c r="C314" s="82"/>
      <c r="D314" s="61"/>
      <c r="E314" s="82"/>
      <c r="F314" s="61"/>
      <c r="G314" s="101"/>
      <c r="H314" s="82"/>
      <c r="I314" s="5">
        <f t="shared" ref="I314:I316" si="502">H314*G314</f>
        <v>0</v>
      </c>
      <c r="J314" s="60">
        <f t="shared" si="483"/>
        <v>0</v>
      </c>
      <c r="K314" s="61">
        <f t="shared" si="483"/>
        <v>0</v>
      </c>
      <c r="L314" s="60"/>
      <c r="M314" s="61"/>
      <c r="N314" s="61"/>
      <c r="O314" s="61"/>
      <c r="P314" s="60">
        <f t="shared" si="485"/>
        <v>0</v>
      </c>
      <c r="Q314" s="61">
        <f t="shared" si="485"/>
        <v>0</v>
      </c>
      <c r="R314" s="60"/>
      <c r="S314" s="61"/>
      <c r="T314" s="125">
        <v>0.15</v>
      </c>
      <c r="U314" s="60"/>
      <c r="V314" s="61">
        <f>U314*T314</f>
        <v>0</v>
      </c>
      <c r="W314" s="60">
        <f t="shared" si="487"/>
        <v>0</v>
      </c>
      <c r="X314" s="61">
        <f t="shared" si="488"/>
        <v>0</v>
      </c>
      <c r="Y314" s="60">
        <f t="shared" si="492"/>
        <v>0</v>
      </c>
      <c r="Z314" s="61">
        <f t="shared" si="493"/>
        <v>0</v>
      </c>
      <c r="AA314" s="125">
        <v>0.15</v>
      </c>
      <c r="AB314" s="60"/>
      <c r="AC314" s="61">
        <f>AB314*AA314</f>
        <v>0</v>
      </c>
      <c r="AD314" s="60">
        <f t="shared" si="490"/>
        <v>0</v>
      </c>
      <c r="AE314" s="61">
        <f t="shared" si="491"/>
        <v>0</v>
      </c>
      <c r="AF314" s="82"/>
    </row>
    <row r="315" spans="1:32" s="1" customFormat="1">
      <c r="A315" s="749">
        <v>23.369999999999902</v>
      </c>
      <c r="B315" s="3" t="s">
        <v>126</v>
      </c>
      <c r="C315" s="82"/>
      <c r="D315" s="61"/>
      <c r="E315" s="82"/>
      <c r="F315" s="61"/>
      <c r="G315" s="101"/>
      <c r="H315" s="82"/>
      <c r="I315" s="5">
        <f t="shared" si="502"/>
        <v>0</v>
      </c>
      <c r="J315" s="60">
        <f t="shared" si="483"/>
        <v>0</v>
      </c>
      <c r="K315" s="61">
        <f t="shared" si="483"/>
        <v>0</v>
      </c>
      <c r="L315" s="60"/>
      <c r="M315" s="61"/>
      <c r="N315" s="61"/>
      <c r="O315" s="61"/>
      <c r="P315" s="60">
        <f t="shared" si="485"/>
        <v>0</v>
      </c>
      <c r="Q315" s="61">
        <f t="shared" si="485"/>
        <v>0</v>
      </c>
      <c r="R315" s="60"/>
      <c r="S315" s="61"/>
      <c r="T315" s="125"/>
      <c r="U315" s="60"/>
      <c r="V315" s="61">
        <f>U315*T315</f>
        <v>0</v>
      </c>
      <c r="W315" s="60">
        <f t="shared" si="487"/>
        <v>0</v>
      </c>
      <c r="X315" s="61">
        <f t="shared" si="488"/>
        <v>0</v>
      </c>
      <c r="Y315" s="60">
        <f t="shared" si="492"/>
        <v>0</v>
      </c>
      <c r="Z315" s="61">
        <f t="shared" si="493"/>
        <v>0</v>
      </c>
      <c r="AA315" s="125"/>
      <c r="AB315" s="60"/>
      <c r="AC315" s="61">
        <f>AB315*AA315</f>
        <v>0</v>
      </c>
      <c r="AD315" s="60">
        <f t="shared" si="490"/>
        <v>0</v>
      </c>
      <c r="AE315" s="61">
        <f t="shared" si="491"/>
        <v>0</v>
      </c>
      <c r="AF315" s="82"/>
    </row>
    <row r="316" spans="1:32" s="1" customFormat="1">
      <c r="A316" s="749">
        <v>23.3799999999999</v>
      </c>
      <c r="B316" s="3" t="s">
        <v>130</v>
      </c>
      <c r="C316" s="82"/>
      <c r="D316" s="61"/>
      <c r="E316" s="82"/>
      <c r="F316" s="61"/>
      <c r="G316" s="101"/>
      <c r="H316" s="82"/>
      <c r="I316" s="5">
        <f t="shared" si="502"/>
        <v>0</v>
      </c>
      <c r="J316" s="60">
        <f t="shared" si="483"/>
        <v>0</v>
      </c>
      <c r="K316" s="61">
        <f t="shared" si="483"/>
        <v>0</v>
      </c>
      <c r="L316" s="60"/>
      <c r="M316" s="61"/>
      <c r="N316" s="61"/>
      <c r="O316" s="61"/>
      <c r="P316" s="60">
        <f t="shared" si="485"/>
        <v>0</v>
      </c>
      <c r="Q316" s="61">
        <f t="shared" si="485"/>
        <v>0</v>
      </c>
      <c r="R316" s="60"/>
      <c r="S316" s="61"/>
      <c r="T316" s="125"/>
      <c r="U316" s="60"/>
      <c r="V316" s="61">
        <f>U316*T316</f>
        <v>0</v>
      </c>
      <c r="W316" s="60">
        <f t="shared" si="487"/>
        <v>0</v>
      </c>
      <c r="X316" s="61">
        <f t="shared" si="488"/>
        <v>0</v>
      </c>
      <c r="Y316" s="60">
        <f t="shared" si="492"/>
        <v>0</v>
      </c>
      <c r="Z316" s="61">
        <f t="shared" si="493"/>
        <v>0</v>
      </c>
      <c r="AA316" s="125"/>
      <c r="AB316" s="60"/>
      <c r="AC316" s="61">
        <f>AB316*AA316</f>
        <v>0</v>
      </c>
      <c r="AD316" s="60">
        <f t="shared" si="490"/>
        <v>0</v>
      </c>
      <c r="AE316" s="61">
        <f t="shared" si="491"/>
        <v>0</v>
      </c>
      <c r="AF316" s="82"/>
    </row>
    <row r="317" spans="1:32" s="1" customFormat="1">
      <c r="A317" s="749">
        <v>23.389999999999901</v>
      </c>
      <c r="B317" s="81" t="s">
        <v>303</v>
      </c>
      <c r="C317" s="82">
        <v>2</v>
      </c>
      <c r="D317" s="61">
        <v>11.56</v>
      </c>
      <c r="E317" s="82"/>
      <c r="F317" s="61"/>
      <c r="G317" s="101"/>
      <c r="H317" s="82">
        <v>3</v>
      </c>
      <c r="I317" s="5">
        <v>18.75</v>
      </c>
      <c r="J317" s="60">
        <f t="shared" si="483"/>
        <v>5</v>
      </c>
      <c r="K317" s="61">
        <f t="shared" si="483"/>
        <v>30.310000000000002</v>
      </c>
      <c r="L317" s="60">
        <v>4</v>
      </c>
      <c r="M317" s="61">
        <v>24.31</v>
      </c>
      <c r="N317" s="61">
        <f t="shared" si="484"/>
        <v>80</v>
      </c>
      <c r="O317" s="61">
        <f t="shared" si="484"/>
        <v>80.204552952820833</v>
      </c>
      <c r="P317" s="60">
        <f t="shared" ref="P317" si="503">J317-L317</f>
        <v>1</v>
      </c>
      <c r="Q317" s="61">
        <f t="shared" ref="Q317" si="504">K317-M317</f>
        <v>6.0000000000000036</v>
      </c>
      <c r="R317" s="60">
        <v>1</v>
      </c>
      <c r="S317" s="61">
        <v>6.0000000000000036</v>
      </c>
      <c r="T317" s="125"/>
      <c r="U317" s="60">
        <v>11</v>
      </c>
      <c r="V317" s="61">
        <v>69.95</v>
      </c>
      <c r="W317" s="60">
        <f t="shared" si="487"/>
        <v>12</v>
      </c>
      <c r="X317" s="61">
        <f t="shared" si="488"/>
        <v>75.95</v>
      </c>
      <c r="Y317" s="60"/>
      <c r="Z317" s="61"/>
      <c r="AA317" s="125"/>
      <c r="AB317" s="60">
        <v>3</v>
      </c>
      <c r="AC317" s="61">
        <v>18.75</v>
      </c>
      <c r="AD317" s="60">
        <f t="shared" si="490"/>
        <v>3</v>
      </c>
      <c r="AE317" s="61">
        <f t="shared" si="491"/>
        <v>18.75</v>
      </c>
      <c r="AF317" s="82"/>
    </row>
    <row r="318" spans="1:32" s="1" customFormat="1" ht="31.5" customHeight="1">
      <c r="A318" s="749">
        <v>23.399999999999899</v>
      </c>
      <c r="B318" s="2" t="s">
        <v>131</v>
      </c>
      <c r="C318" s="82"/>
      <c r="D318" s="61"/>
      <c r="E318" s="82"/>
      <c r="F318" s="61"/>
      <c r="G318" s="101"/>
      <c r="H318" s="82">
        <v>0</v>
      </c>
      <c r="I318" s="61">
        <v>0</v>
      </c>
      <c r="J318" s="60">
        <f t="shared" si="483"/>
        <v>0</v>
      </c>
      <c r="K318" s="61">
        <f t="shared" si="483"/>
        <v>0</v>
      </c>
      <c r="L318" s="60"/>
      <c r="M318" s="61"/>
      <c r="N318" s="61" t="e">
        <f t="shared" si="484"/>
        <v>#DIV/0!</v>
      </c>
      <c r="O318" s="61" t="e">
        <f t="shared" si="484"/>
        <v>#DIV/0!</v>
      </c>
      <c r="P318" s="60">
        <f t="shared" si="485"/>
        <v>0</v>
      </c>
      <c r="Q318" s="61">
        <f t="shared" si="485"/>
        <v>0</v>
      </c>
      <c r="R318" s="60"/>
      <c r="S318" s="61"/>
      <c r="T318" s="125"/>
      <c r="U318" s="60"/>
      <c r="V318" s="61"/>
      <c r="W318" s="60">
        <f t="shared" si="487"/>
        <v>0</v>
      </c>
      <c r="X318" s="61">
        <f t="shared" si="488"/>
        <v>0</v>
      </c>
      <c r="Y318" s="60"/>
      <c r="Z318" s="61"/>
      <c r="AA318" s="125"/>
      <c r="AB318" s="60"/>
      <c r="AC318" s="61"/>
      <c r="AD318" s="60">
        <f t="shared" si="490"/>
        <v>0</v>
      </c>
      <c r="AE318" s="61">
        <f t="shared" si="491"/>
        <v>0</v>
      </c>
      <c r="AF318" s="82"/>
    </row>
    <row r="319" spans="1:32" s="1" customFormat="1" ht="31.5">
      <c r="A319" s="749">
        <v>23.409999999999901</v>
      </c>
      <c r="B319" s="3" t="s">
        <v>304</v>
      </c>
      <c r="C319" s="82"/>
      <c r="D319" s="61"/>
      <c r="E319" s="82"/>
      <c r="F319" s="61"/>
      <c r="G319" s="101"/>
      <c r="H319" s="82"/>
      <c r="I319" s="61">
        <f t="shared" ref="I319:I324" si="505">H319*G319</f>
        <v>0</v>
      </c>
      <c r="J319" s="60">
        <f t="shared" si="483"/>
        <v>0</v>
      </c>
      <c r="K319" s="61">
        <f t="shared" si="483"/>
        <v>0</v>
      </c>
      <c r="L319" s="60"/>
      <c r="M319" s="61"/>
      <c r="N319" s="61"/>
      <c r="O319" s="61"/>
      <c r="P319" s="60">
        <f t="shared" si="485"/>
        <v>0</v>
      </c>
      <c r="Q319" s="61">
        <f t="shared" si="485"/>
        <v>0</v>
      </c>
      <c r="R319" s="60"/>
      <c r="S319" s="61"/>
      <c r="T319" s="125"/>
      <c r="U319" s="60"/>
      <c r="V319" s="61">
        <f t="shared" si="486"/>
        <v>0</v>
      </c>
      <c r="W319" s="60">
        <f t="shared" si="487"/>
        <v>0</v>
      </c>
      <c r="X319" s="61">
        <f t="shared" si="488"/>
        <v>0</v>
      </c>
      <c r="Y319" s="60">
        <f t="shared" si="492"/>
        <v>0</v>
      </c>
      <c r="Z319" s="61">
        <f t="shared" si="493"/>
        <v>0</v>
      </c>
      <c r="AA319" s="125"/>
      <c r="AB319" s="60"/>
      <c r="AC319" s="61">
        <f t="shared" ref="AC319:AC324" si="506">AB319*AA319</f>
        <v>0</v>
      </c>
      <c r="AD319" s="60">
        <f t="shared" si="490"/>
        <v>0</v>
      </c>
      <c r="AE319" s="61">
        <f t="shared" si="491"/>
        <v>0</v>
      </c>
      <c r="AF319" s="82"/>
    </row>
    <row r="320" spans="1:32" s="1" customFormat="1" ht="47.25">
      <c r="A320" s="911"/>
      <c r="B320" s="3" t="s">
        <v>127</v>
      </c>
      <c r="C320" s="82"/>
      <c r="D320" s="61"/>
      <c r="E320" s="82"/>
      <c r="F320" s="61"/>
      <c r="G320" s="101"/>
      <c r="H320" s="82"/>
      <c r="I320" s="61">
        <f t="shared" si="505"/>
        <v>0</v>
      </c>
      <c r="J320" s="60">
        <f t="shared" si="483"/>
        <v>0</v>
      </c>
      <c r="K320" s="61">
        <f t="shared" si="483"/>
        <v>0</v>
      </c>
      <c r="L320" s="60"/>
      <c r="M320" s="61"/>
      <c r="N320" s="61"/>
      <c r="O320" s="61"/>
      <c r="P320" s="60">
        <f t="shared" si="485"/>
        <v>0</v>
      </c>
      <c r="Q320" s="61">
        <f t="shared" si="485"/>
        <v>0</v>
      </c>
      <c r="R320" s="60"/>
      <c r="S320" s="61"/>
      <c r="T320" s="125"/>
      <c r="U320" s="60"/>
      <c r="V320" s="61">
        <f t="shared" si="486"/>
        <v>0</v>
      </c>
      <c r="W320" s="60">
        <f t="shared" si="487"/>
        <v>0</v>
      </c>
      <c r="X320" s="61">
        <f t="shared" si="488"/>
        <v>0</v>
      </c>
      <c r="Y320" s="60">
        <f t="shared" si="492"/>
        <v>0</v>
      </c>
      <c r="Z320" s="61">
        <f t="shared" si="493"/>
        <v>0</v>
      </c>
      <c r="AA320" s="125"/>
      <c r="AB320" s="60"/>
      <c r="AC320" s="61">
        <f t="shared" si="506"/>
        <v>0</v>
      </c>
      <c r="AD320" s="60">
        <f t="shared" si="490"/>
        <v>0</v>
      </c>
      <c r="AE320" s="61">
        <f t="shared" si="491"/>
        <v>0</v>
      </c>
      <c r="AF320" s="82"/>
    </row>
    <row r="321" spans="1:33" s="1" customFormat="1">
      <c r="A321" s="911"/>
      <c r="B321" s="3" t="s">
        <v>128</v>
      </c>
      <c r="C321" s="82"/>
      <c r="D321" s="61"/>
      <c r="E321" s="82"/>
      <c r="F321" s="61"/>
      <c r="G321" s="101"/>
      <c r="H321" s="82"/>
      <c r="I321" s="61">
        <f t="shared" si="505"/>
        <v>0</v>
      </c>
      <c r="J321" s="60">
        <f t="shared" si="483"/>
        <v>0</v>
      </c>
      <c r="K321" s="61">
        <f t="shared" si="483"/>
        <v>0</v>
      </c>
      <c r="L321" s="60"/>
      <c r="M321" s="61"/>
      <c r="N321" s="61"/>
      <c r="O321" s="61"/>
      <c r="P321" s="60">
        <f t="shared" si="485"/>
        <v>0</v>
      </c>
      <c r="Q321" s="61">
        <f t="shared" si="485"/>
        <v>0</v>
      </c>
      <c r="R321" s="60"/>
      <c r="S321" s="61"/>
      <c r="T321" s="125"/>
      <c r="U321" s="60"/>
      <c r="V321" s="61">
        <f t="shared" si="486"/>
        <v>0</v>
      </c>
      <c r="W321" s="60">
        <f t="shared" si="487"/>
        <v>0</v>
      </c>
      <c r="X321" s="61">
        <f t="shared" si="488"/>
        <v>0</v>
      </c>
      <c r="Y321" s="60">
        <f t="shared" si="492"/>
        <v>0</v>
      </c>
      <c r="Z321" s="61">
        <f t="shared" si="493"/>
        <v>0</v>
      </c>
      <c r="AA321" s="125"/>
      <c r="AB321" s="60"/>
      <c r="AC321" s="61">
        <f t="shared" si="506"/>
        <v>0</v>
      </c>
      <c r="AD321" s="60">
        <f t="shared" si="490"/>
        <v>0</v>
      </c>
      <c r="AE321" s="61">
        <f t="shared" si="491"/>
        <v>0</v>
      </c>
      <c r="AF321" s="82"/>
    </row>
    <row r="322" spans="1:33" s="1" customFormat="1" ht="56.25">
      <c r="A322" s="911"/>
      <c r="B322" s="3" t="s">
        <v>129</v>
      </c>
      <c r="C322" s="82"/>
      <c r="D322" s="61"/>
      <c r="E322" s="82"/>
      <c r="F322" s="61"/>
      <c r="G322" s="101"/>
      <c r="H322" s="82"/>
      <c r="I322" s="61">
        <f t="shared" si="505"/>
        <v>0</v>
      </c>
      <c r="J322" s="60">
        <f t="shared" si="483"/>
        <v>0</v>
      </c>
      <c r="K322" s="61">
        <f t="shared" si="483"/>
        <v>0</v>
      </c>
      <c r="L322" s="60"/>
      <c r="M322" s="61"/>
      <c r="N322" s="61" t="e">
        <f t="shared" si="484"/>
        <v>#DIV/0!</v>
      </c>
      <c r="O322" s="61" t="e">
        <f t="shared" si="484"/>
        <v>#DIV/0!</v>
      </c>
      <c r="P322" s="60">
        <f t="shared" si="485"/>
        <v>0</v>
      </c>
      <c r="Q322" s="61">
        <f t="shared" si="485"/>
        <v>0</v>
      </c>
      <c r="R322" s="60"/>
      <c r="S322" s="61"/>
      <c r="T322" s="125"/>
      <c r="U322" s="60"/>
      <c r="V322" s="61">
        <f t="shared" si="486"/>
        <v>0</v>
      </c>
      <c r="W322" s="60">
        <f t="shared" si="487"/>
        <v>0</v>
      </c>
      <c r="X322" s="61">
        <f t="shared" si="488"/>
        <v>0</v>
      </c>
      <c r="Y322" s="60">
        <f t="shared" si="492"/>
        <v>0</v>
      </c>
      <c r="Z322" s="61">
        <f t="shared" si="493"/>
        <v>0</v>
      </c>
      <c r="AA322" s="125"/>
      <c r="AB322" s="60"/>
      <c r="AC322" s="61"/>
      <c r="AD322" s="60">
        <f t="shared" si="490"/>
        <v>0</v>
      </c>
      <c r="AE322" s="61">
        <f t="shared" si="491"/>
        <v>0</v>
      </c>
      <c r="AF322" s="781" t="s">
        <v>637</v>
      </c>
    </row>
    <row r="323" spans="1:33" s="1" customFormat="1" ht="31.5">
      <c r="A323" s="749"/>
      <c r="B323" s="3" t="s">
        <v>305</v>
      </c>
      <c r="C323" s="82"/>
      <c r="D323" s="61"/>
      <c r="E323" s="82"/>
      <c r="F323" s="61"/>
      <c r="G323" s="101"/>
      <c r="H323" s="82"/>
      <c r="I323" s="61">
        <f t="shared" si="505"/>
        <v>0</v>
      </c>
      <c r="J323" s="60">
        <f t="shared" si="483"/>
        <v>0</v>
      </c>
      <c r="K323" s="61">
        <f t="shared" si="483"/>
        <v>0</v>
      </c>
      <c r="L323" s="60"/>
      <c r="M323" s="61"/>
      <c r="N323" s="61"/>
      <c r="O323" s="61"/>
      <c r="P323" s="60">
        <f t="shared" si="485"/>
        <v>0</v>
      </c>
      <c r="Q323" s="61">
        <f t="shared" si="485"/>
        <v>0</v>
      </c>
      <c r="R323" s="60"/>
      <c r="S323" s="61"/>
      <c r="T323" s="125"/>
      <c r="U323" s="60"/>
      <c r="V323" s="61">
        <f t="shared" si="486"/>
        <v>0</v>
      </c>
      <c r="W323" s="60">
        <f t="shared" si="487"/>
        <v>0</v>
      </c>
      <c r="X323" s="61">
        <f t="shared" si="488"/>
        <v>0</v>
      </c>
      <c r="Y323" s="60">
        <f t="shared" si="492"/>
        <v>0</v>
      </c>
      <c r="Z323" s="61">
        <f t="shared" si="493"/>
        <v>0</v>
      </c>
      <c r="AA323" s="125"/>
      <c r="AB323" s="60"/>
      <c r="AC323" s="61">
        <f t="shared" si="506"/>
        <v>0</v>
      </c>
      <c r="AD323" s="60">
        <f t="shared" si="490"/>
        <v>0</v>
      </c>
      <c r="AE323" s="61">
        <f t="shared" si="491"/>
        <v>0</v>
      </c>
      <c r="AF323" s="82"/>
    </row>
    <row r="324" spans="1:33" s="1" customFormat="1">
      <c r="A324" s="749">
        <v>23.42</v>
      </c>
      <c r="B324" s="2" t="s">
        <v>130</v>
      </c>
      <c r="C324" s="82"/>
      <c r="D324" s="61"/>
      <c r="E324" s="82"/>
      <c r="F324" s="61"/>
      <c r="G324" s="101"/>
      <c r="H324" s="82"/>
      <c r="I324" s="61">
        <f t="shared" si="505"/>
        <v>0</v>
      </c>
      <c r="J324" s="60">
        <f t="shared" si="483"/>
        <v>0</v>
      </c>
      <c r="K324" s="61">
        <f t="shared" si="483"/>
        <v>0</v>
      </c>
      <c r="L324" s="60"/>
      <c r="M324" s="61"/>
      <c r="N324" s="61"/>
      <c r="O324" s="61"/>
      <c r="P324" s="60">
        <f t="shared" si="485"/>
        <v>0</v>
      </c>
      <c r="Q324" s="61">
        <f t="shared" si="485"/>
        <v>0</v>
      </c>
      <c r="R324" s="60"/>
      <c r="S324" s="61"/>
      <c r="T324" s="125"/>
      <c r="U324" s="60"/>
      <c r="V324" s="61">
        <f t="shared" si="486"/>
        <v>0</v>
      </c>
      <c r="W324" s="60">
        <f t="shared" si="487"/>
        <v>0</v>
      </c>
      <c r="X324" s="61">
        <f t="shared" si="488"/>
        <v>0</v>
      </c>
      <c r="Y324" s="60">
        <f t="shared" si="492"/>
        <v>0</v>
      </c>
      <c r="Z324" s="61">
        <f t="shared" si="493"/>
        <v>0</v>
      </c>
      <c r="AA324" s="125"/>
      <c r="AB324" s="60"/>
      <c r="AC324" s="61">
        <f t="shared" si="506"/>
        <v>0</v>
      </c>
      <c r="AD324" s="60">
        <f t="shared" si="490"/>
        <v>0</v>
      </c>
      <c r="AE324" s="61">
        <f t="shared" si="491"/>
        <v>0</v>
      </c>
      <c r="AF324" s="82"/>
    </row>
    <row r="325" spans="1:33" s="1" customFormat="1" ht="56.25">
      <c r="A325" s="749">
        <v>23.43</v>
      </c>
      <c r="B325" s="3" t="s">
        <v>344</v>
      </c>
      <c r="C325" s="82"/>
      <c r="D325" s="61"/>
      <c r="E325" s="82"/>
      <c r="F325" s="61"/>
      <c r="G325" s="101"/>
      <c r="H325" s="82">
        <v>0</v>
      </c>
      <c r="I325" s="61">
        <v>0</v>
      </c>
      <c r="J325" s="60">
        <f t="shared" si="483"/>
        <v>0</v>
      </c>
      <c r="K325" s="61">
        <f t="shared" si="483"/>
        <v>0</v>
      </c>
      <c r="L325" s="60"/>
      <c r="M325" s="61"/>
      <c r="N325" s="61"/>
      <c r="O325" s="61"/>
      <c r="P325" s="60">
        <f t="shared" si="485"/>
        <v>0</v>
      </c>
      <c r="Q325" s="61">
        <f t="shared" si="485"/>
        <v>0</v>
      </c>
      <c r="R325" s="60"/>
      <c r="S325" s="61"/>
      <c r="T325" s="125"/>
      <c r="U325" s="60">
        <v>787</v>
      </c>
      <c r="V325" s="61">
        <v>118.05</v>
      </c>
      <c r="W325" s="60">
        <f t="shared" si="487"/>
        <v>787</v>
      </c>
      <c r="X325" s="61">
        <f t="shared" si="488"/>
        <v>118.05</v>
      </c>
      <c r="Y325" s="60">
        <f t="shared" si="492"/>
        <v>0</v>
      </c>
      <c r="Z325" s="61">
        <f t="shared" si="493"/>
        <v>0</v>
      </c>
      <c r="AA325" s="125"/>
      <c r="AB325" s="60"/>
      <c r="AC325" s="61"/>
      <c r="AD325" s="60">
        <f t="shared" si="490"/>
        <v>0</v>
      </c>
      <c r="AE325" s="61">
        <f t="shared" si="491"/>
        <v>0</v>
      </c>
      <c r="AF325" s="781" t="s">
        <v>637</v>
      </c>
    </row>
    <row r="326" spans="1:33" s="225" customFormat="1" ht="16.5" customHeight="1">
      <c r="A326" s="217"/>
      <c r="B326" s="218" t="s">
        <v>25</v>
      </c>
      <c r="C326" s="358">
        <f t="shared" ref="C326:F326" si="507">SUM(C279:C325)</f>
        <v>63</v>
      </c>
      <c r="D326" s="261">
        <f t="shared" si="507"/>
        <v>18.440000000000001</v>
      </c>
      <c r="E326" s="358">
        <f t="shared" si="507"/>
        <v>0</v>
      </c>
      <c r="F326" s="261">
        <f t="shared" si="507"/>
        <v>0</v>
      </c>
      <c r="G326" s="220"/>
      <c r="H326" s="358">
        <f t="shared" ref="H326:M326" si="508">SUM(H279:H325)</f>
        <v>11</v>
      </c>
      <c r="I326" s="261">
        <f t="shared" si="508"/>
        <v>121.63</v>
      </c>
      <c r="J326" s="358">
        <f t="shared" si="508"/>
        <v>74</v>
      </c>
      <c r="K326" s="261">
        <f t="shared" si="508"/>
        <v>140.07</v>
      </c>
      <c r="L326" s="358">
        <f t="shared" si="508"/>
        <v>67</v>
      </c>
      <c r="M326" s="261">
        <f t="shared" si="508"/>
        <v>46.59</v>
      </c>
      <c r="N326" s="216">
        <f t="shared" si="484"/>
        <v>90.540540540540547</v>
      </c>
      <c r="O326" s="216">
        <f>M326/K326%</f>
        <v>33.261940458342266</v>
      </c>
      <c r="P326" s="358">
        <f>SUM(P279:P325)</f>
        <v>7</v>
      </c>
      <c r="Q326" s="261">
        <f>SUM(Q279:Q325)</f>
        <v>93.47999999999999</v>
      </c>
      <c r="R326" s="358">
        <f>SUM(R279:R325)</f>
        <v>7</v>
      </c>
      <c r="S326" s="261">
        <f>SUM(S279:S325)</f>
        <v>93.48</v>
      </c>
      <c r="T326" s="222"/>
      <c r="U326" s="358">
        <f t="shared" ref="U326:Z326" si="509">SUM(U279:U325)</f>
        <v>815</v>
      </c>
      <c r="V326" s="261">
        <f t="shared" si="509"/>
        <v>367.2</v>
      </c>
      <c r="W326" s="358">
        <f t="shared" si="509"/>
        <v>822</v>
      </c>
      <c r="X326" s="261">
        <f t="shared" si="509"/>
        <v>460.68</v>
      </c>
      <c r="Y326" s="358">
        <f t="shared" si="509"/>
        <v>6</v>
      </c>
      <c r="Z326" s="261">
        <f t="shared" si="509"/>
        <v>87.48</v>
      </c>
      <c r="AA326" s="222"/>
      <c r="AB326" s="358">
        <f>SUM(AB279:AB325)</f>
        <v>11</v>
      </c>
      <c r="AC326" s="261">
        <f>SUM(AC279:AC325)</f>
        <v>173.47</v>
      </c>
      <c r="AD326" s="358">
        <f>SUM(AD279:AD325)</f>
        <v>17</v>
      </c>
      <c r="AE326" s="261">
        <f>SUM(AE279:AE325)</f>
        <v>260.95</v>
      </c>
      <c r="AF326" s="224"/>
    </row>
    <row r="327" spans="1:33" s="4" customFormat="1">
      <c r="A327" s="90" t="s">
        <v>132</v>
      </c>
      <c r="B327" s="9" t="s">
        <v>133</v>
      </c>
      <c r="C327" s="12"/>
      <c r="D327" s="63"/>
      <c r="E327" s="12"/>
      <c r="F327" s="63"/>
      <c r="G327" s="102"/>
      <c r="H327" s="12"/>
      <c r="I327" s="63"/>
      <c r="J327" s="62"/>
      <c r="K327" s="63"/>
      <c r="L327" s="62"/>
      <c r="M327" s="63"/>
      <c r="N327" s="63"/>
      <c r="O327" s="63"/>
      <c r="P327" s="62"/>
      <c r="Q327" s="63"/>
      <c r="R327" s="62"/>
      <c r="S327" s="63"/>
      <c r="T327" s="126"/>
      <c r="U327" s="62"/>
      <c r="V327" s="63"/>
      <c r="W327" s="62"/>
      <c r="X327" s="63"/>
      <c r="Y327" s="62"/>
      <c r="Z327" s="63"/>
      <c r="AA327" s="126"/>
      <c r="AB327" s="62"/>
      <c r="AC327" s="63"/>
      <c r="AD327" s="62"/>
      <c r="AE327" s="63"/>
      <c r="AF327" s="12"/>
    </row>
    <row r="328" spans="1:33" s="4" customFormat="1">
      <c r="A328" s="90">
        <v>24</v>
      </c>
      <c r="B328" s="9" t="s">
        <v>134</v>
      </c>
      <c r="C328" s="12"/>
      <c r="D328" s="63"/>
      <c r="E328" s="12"/>
      <c r="F328" s="63"/>
      <c r="G328" s="102"/>
      <c r="H328" s="12"/>
      <c r="I328" s="63"/>
      <c r="J328" s="62"/>
      <c r="K328" s="63"/>
      <c r="L328" s="62"/>
      <c r="M328" s="63"/>
      <c r="N328" s="63"/>
      <c r="O328" s="63"/>
      <c r="P328" s="62"/>
      <c r="Q328" s="63"/>
      <c r="R328" s="62"/>
      <c r="S328" s="63"/>
      <c r="T328" s="126"/>
      <c r="U328" s="62"/>
      <c r="V328" s="63"/>
      <c r="W328" s="62"/>
      <c r="X328" s="63"/>
      <c r="Y328" s="62"/>
      <c r="Z328" s="63"/>
      <c r="AA328" s="126"/>
      <c r="AB328" s="62"/>
      <c r="AC328" s="63"/>
      <c r="AD328" s="62"/>
      <c r="AE328" s="63"/>
      <c r="AF328" s="12"/>
    </row>
    <row r="329" spans="1:33" s="1" customFormat="1">
      <c r="A329" s="198">
        <v>24.01</v>
      </c>
      <c r="B329" s="2" t="s">
        <v>135</v>
      </c>
      <c r="C329" s="82"/>
      <c r="D329" s="61"/>
      <c r="E329" s="82"/>
      <c r="F329" s="61"/>
      <c r="G329" s="101"/>
      <c r="H329" s="82"/>
      <c r="I329" s="61"/>
      <c r="J329" s="60">
        <f t="shared" ref="J329:J332" si="510">H329+E329+C329</f>
        <v>0</v>
      </c>
      <c r="K329" s="61">
        <f>I329+F329+D329</f>
        <v>0</v>
      </c>
      <c r="L329" s="60"/>
      <c r="M329" s="61"/>
      <c r="N329" s="61"/>
      <c r="O329" s="61"/>
      <c r="P329" s="60"/>
      <c r="Q329" s="61"/>
      <c r="R329" s="60"/>
      <c r="S329" s="61"/>
      <c r="T329" s="125"/>
      <c r="U329" s="60"/>
      <c r="V329" s="61"/>
      <c r="W329" s="60"/>
      <c r="X329" s="61">
        <f>V329+S329</f>
        <v>0</v>
      </c>
      <c r="Y329" s="60"/>
      <c r="Z329" s="61"/>
      <c r="AA329" s="125"/>
      <c r="AB329" s="60"/>
      <c r="AC329" s="61"/>
      <c r="AD329" s="60"/>
      <c r="AE329" s="61">
        <f>AC329+Z329</f>
        <v>0</v>
      </c>
      <c r="AF329" s="82"/>
    </row>
    <row r="330" spans="1:33" s="1" customFormat="1">
      <c r="A330" s="749"/>
      <c r="B330" s="2" t="s">
        <v>136</v>
      </c>
      <c r="C330" s="82"/>
      <c r="D330" s="61"/>
      <c r="E330" s="82"/>
      <c r="F330" s="61"/>
      <c r="G330" s="101"/>
      <c r="H330" s="82">
        <v>1</v>
      </c>
      <c r="I330" s="61">
        <v>91</v>
      </c>
      <c r="J330" s="60">
        <f t="shared" si="510"/>
        <v>1</v>
      </c>
      <c r="K330" s="61">
        <f>I330+F330+D330</f>
        <v>91</v>
      </c>
      <c r="L330" s="60">
        <v>1</v>
      </c>
      <c r="M330" s="61">
        <v>48.07</v>
      </c>
      <c r="N330" s="61">
        <f t="shared" ref="N330:O333" si="511">L330/J330%</f>
        <v>100</v>
      </c>
      <c r="O330" s="61">
        <f t="shared" si="511"/>
        <v>52.824175824175825</v>
      </c>
      <c r="P330" s="60">
        <f>J330-L330</f>
        <v>0</v>
      </c>
      <c r="Q330" s="61">
        <f>K330-M330</f>
        <v>42.93</v>
      </c>
      <c r="R330" s="60"/>
      <c r="S330" s="61"/>
      <c r="T330" s="125"/>
      <c r="U330" s="60">
        <v>1</v>
      </c>
      <c r="V330" s="61">
        <v>147.23692307692306</v>
      </c>
      <c r="W330" s="60">
        <f>U330+R330</f>
        <v>1</v>
      </c>
      <c r="X330" s="61">
        <f>V330+S330</f>
        <v>147.23692307692306</v>
      </c>
      <c r="Y330" s="60"/>
      <c r="Z330" s="61"/>
      <c r="AA330" s="125"/>
      <c r="AB330" s="60">
        <v>1</v>
      </c>
      <c r="AC330" s="61">
        <v>125.71</v>
      </c>
      <c r="AD330" s="60">
        <f>AB330+Y330</f>
        <v>1</v>
      </c>
      <c r="AE330" s="61">
        <f>AC330+Z330</f>
        <v>125.71</v>
      </c>
      <c r="AF330" s="82"/>
    </row>
    <row r="331" spans="1:33" s="1" customFormat="1" ht="22.15" customHeight="1">
      <c r="A331" s="198"/>
      <c r="B331" s="3" t="s">
        <v>137</v>
      </c>
      <c r="C331" s="82"/>
      <c r="D331" s="61"/>
      <c r="E331" s="82"/>
      <c r="F331" s="61"/>
      <c r="G331" s="101"/>
      <c r="H331" s="82"/>
      <c r="I331" s="61"/>
      <c r="J331" s="60">
        <f t="shared" si="510"/>
        <v>0</v>
      </c>
      <c r="K331" s="61">
        <f>I331+F331+D331</f>
        <v>0</v>
      </c>
      <c r="L331" s="60"/>
      <c r="M331" s="61"/>
      <c r="N331" s="61"/>
      <c r="O331" s="61"/>
      <c r="P331" s="60"/>
      <c r="Q331" s="61"/>
      <c r="R331" s="60"/>
      <c r="S331" s="61"/>
      <c r="T331" s="125"/>
      <c r="U331" s="60"/>
      <c r="V331" s="61"/>
      <c r="W331" s="60"/>
      <c r="X331" s="61">
        <f>V331+S331</f>
        <v>0</v>
      </c>
      <c r="Y331" s="60"/>
      <c r="Z331" s="61"/>
      <c r="AA331" s="125"/>
      <c r="AB331" s="60"/>
      <c r="AC331" s="61"/>
      <c r="AD331" s="60"/>
      <c r="AE331" s="61">
        <f>AC331+Z331</f>
        <v>0</v>
      </c>
      <c r="AF331" s="82"/>
    </row>
    <row r="332" spans="1:33" s="1" customFormat="1">
      <c r="A332" s="198"/>
      <c r="B332" s="2" t="s">
        <v>138</v>
      </c>
      <c r="C332" s="82"/>
      <c r="D332" s="61"/>
      <c r="E332" s="82"/>
      <c r="F332" s="61"/>
      <c r="G332" s="101"/>
      <c r="H332" s="82"/>
      <c r="I332" s="61"/>
      <c r="J332" s="60">
        <f t="shared" si="510"/>
        <v>0</v>
      </c>
      <c r="K332" s="61">
        <f>I332+F332+D332</f>
        <v>0</v>
      </c>
      <c r="L332" s="60"/>
      <c r="M332" s="61"/>
      <c r="N332" s="61"/>
      <c r="O332" s="61"/>
      <c r="P332" s="60"/>
      <c r="Q332" s="61"/>
      <c r="R332" s="60"/>
      <c r="S332" s="61"/>
      <c r="T332" s="125"/>
      <c r="U332" s="60"/>
      <c r="V332" s="61"/>
      <c r="W332" s="60"/>
      <c r="X332" s="61">
        <f>V332+S332</f>
        <v>0</v>
      </c>
      <c r="Y332" s="60"/>
      <c r="Z332" s="61"/>
      <c r="AA332" s="125"/>
      <c r="AB332" s="60"/>
      <c r="AC332" s="61"/>
      <c r="AD332" s="60"/>
      <c r="AE332" s="61">
        <f>AC332+Z332</f>
        <v>0</v>
      </c>
      <c r="AF332" s="82"/>
    </row>
    <row r="333" spans="1:33" s="225" customFormat="1">
      <c r="A333" s="217"/>
      <c r="B333" s="218" t="s">
        <v>35</v>
      </c>
      <c r="C333" s="236">
        <f t="shared" ref="C333" si="512">SUM(C330:C332)</f>
        <v>0</v>
      </c>
      <c r="D333" s="219">
        <f>SUM(D330:D332)</f>
        <v>0</v>
      </c>
      <c r="E333" s="236">
        <f t="shared" ref="E333" si="513">SUM(E330:E332)</f>
        <v>0</v>
      </c>
      <c r="F333" s="219">
        <f>SUM(F330:F332)</f>
        <v>0</v>
      </c>
      <c r="G333" s="220"/>
      <c r="H333" s="236">
        <f t="shared" ref="H333:L333" si="514">SUM(H330:H332)</f>
        <v>1</v>
      </c>
      <c r="I333" s="219">
        <f>SUM(I330:I332)</f>
        <v>91</v>
      </c>
      <c r="J333" s="236">
        <f t="shared" si="514"/>
        <v>1</v>
      </c>
      <c r="K333" s="219">
        <f>SUM(K330:K332)</f>
        <v>91</v>
      </c>
      <c r="L333" s="236">
        <f t="shared" si="514"/>
        <v>1</v>
      </c>
      <c r="M333" s="219">
        <f>SUM(M330:M332)</f>
        <v>48.07</v>
      </c>
      <c r="N333" s="216">
        <f t="shared" si="511"/>
        <v>100</v>
      </c>
      <c r="O333" s="216">
        <f>M333/K333%</f>
        <v>52.824175824175825</v>
      </c>
      <c r="P333" s="236">
        <f t="shared" ref="P333" si="515">SUM(P330:P332)</f>
        <v>0</v>
      </c>
      <c r="Q333" s="219">
        <f>SUM(Q330:Q332)</f>
        <v>42.93</v>
      </c>
      <c r="R333" s="236">
        <f t="shared" ref="R333" si="516">SUM(R330:R332)</f>
        <v>0</v>
      </c>
      <c r="S333" s="219">
        <f>SUM(S330:S332)</f>
        <v>0</v>
      </c>
      <c r="T333" s="222"/>
      <c r="U333" s="236">
        <f t="shared" ref="U333" si="517">SUM(U330:U332)</f>
        <v>1</v>
      </c>
      <c r="V333" s="219">
        <f>SUM(V330:V332)</f>
        <v>147.23692307692306</v>
      </c>
      <c r="W333" s="236">
        <f t="shared" ref="W333" si="518">SUM(W330:W332)</f>
        <v>1</v>
      </c>
      <c r="X333" s="219">
        <f>SUM(X330:X332)</f>
        <v>147.23692307692306</v>
      </c>
      <c r="Y333" s="236">
        <f t="shared" ref="Y333" si="519">SUM(Y330:Y332)</f>
        <v>0</v>
      </c>
      <c r="Z333" s="219">
        <f>SUM(Z330:Z332)</f>
        <v>0</v>
      </c>
      <c r="AA333" s="222"/>
      <c r="AB333" s="236">
        <f t="shared" ref="AB333" si="520">SUM(AB330:AB332)</f>
        <v>1</v>
      </c>
      <c r="AC333" s="219">
        <f>SUM(AC330:AC332)</f>
        <v>125.71</v>
      </c>
      <c r="AD333" s="236">
        <f t="shared" ref="AD333" si="521">SUM(AD330:AD332)</f>
        <v>1</v>
      </c>
      <c r="AE333" s="219">
        <f>SUM(AE330:AE332)</f>
        <v>125.71</v>
      </c>
      <c r="AF333" s="674">
        <f>AE333/AE382*100</f>
        <v>3.3829778426841242</v>
      </c>
    </row>
    <row r="334" spans="1:33" s="4" customFormat="1" ht="47.25">
      <c r="A334" s="90">
        <v>24.02</v>
      </c>
      <c r="B334" s="9" t="s">
        <v>253</v>
      </c>
      <c r="C334" s="12"/>
      <c r="D334" s="63"/>
      <c r="E334" s="12"/>
      <c r="F334" s="63"/>
      <c r="G334" s="102"/>
      <c r="H334" s="12"/>
      <c r="I334" s="63"/>
      <c r="J334" s="62">
        <f t="shared" ref="J334:L338" si="522">H334+E334+C334</f>
        <v>0</v>
      </c>
      <c r="K334" s="63"/>
      <c r="L334" s="62"/>
      <c r="M334" s="63"/>
      <c r="N334" s="61"/>
      <c r="O334" s="61"/>
      <c r="P334" s="60"/>
      <c r="Q334" s="61"/>
      <c r="R334" s="62"/>
      <c r="S334" s="63"/>
      <c r="T334" s="126"/>
      <c r="U334" s="62"/>
      <c r="V334" s="63"/>
      <c r="W334" s="62"/>
      <c r="X334" s="63"/>
      <c r="Y334" s="62"/>
      <c r="Z334" s="63"/>
      <c r="AA334" s="126"/>
      <c r="AB334" s="62"/>
      <c r="AC334" s="63"/>
      <c r="AD334" s="62"/>
      <c r="AE334" s="63"/>
      <c r="AF334" s="12"/>
    </row>
    <row r="335" spans="1:33" s="1" customFormat="1">
      <c r="A335" s="749"/>
      <c r="B335" s="2" t="s">
        <v>236</v>
      </c>
      <c r="C335" s="82"/>
      <c r="D335" s="61"/>
      <c r="E335" s="82"/>
      <c r="F335" s="61"/>
      <c r="G335" s="116">
        <v>1.2880000000000001E-3</v>
      </c>
      <c r="H335" s="82">
        <v>5631</v>
      </c>
      <c r="I335" s="100">
        <f>+G335*H335</f>
        <v>7.2527280000000003</v>
      </c>
      <c r="J335" s="60">
        <f t="shared" si="522"/>
        <v>5631</v>
      </c>
      <c r="K335" s="61">
        <f>I335+F335+D335</f>
        <v>7.2527280000000003</v>
      </c>
      <c r="L335" s="60">
        <f t="shared" si="522"/>
        <v>5631.0012880000004</v>
      </c>
      <c r="M335" s="61">
        <v>3.5</v>
      </c>
      <c r="N335" s="61">
        <f t="shared" ref="N335:O340" si="523">L335/J335%</f>
        <v>100.00002287337951</v>
      </c>
      <c r="O335" s="61">
        <f t="shared" si="523"/>
        <v>48.257703859844185</v>
      </c>
      <c r="P335" s="60">
        <v>0</v>
      </c>
      <c r="Q335" s="61">
        <f t="shared" ref="P335:Q338" si="524">K335-M335</f>
        <v>3.7527280000000003</v>
      </c>
      <c r="R335" s="60"/>
      <c r="S335" s="61"/>
      <c r="T335" s="125">
        <v>1.1999999999999999E-3</v>
      </c>
      <c r="U335" s="62">
        <v>5494</v>
      </c>
      <c r="V335" s="61">
        <v>12.3634</v>
      </c>
      <c r="W335" s="60">
        <f t="shared" ref="W335:W338" si="525">U335+R335</f>
        <v>5494</v>
      </c>
      <c r="X335" s="63">
        <f>V335+S335</f>
        <v>12.3634</v>
      </c>
      <c r="Y335" s="60"/>
      <c r="Z335" s="61"/>
      <c r="AA335" s="125">
        <v>1.1999999999999999E-3</v>
      </c>
      <c r="AB335" s="62">
        <v>5494</v>
      </c>
      <c r="AC335" s="61">
        <v>12.3634</v>
      </c>
      <c r="AD335" s="60">
        <f t="shared" ref="AD335:AD338" si="526">AB335+Y335</f>
        <v>5494</v>
      </c>
      <c r="AE335" s="63">
        <f>AC335+Z335</f>
        <v>12.3634</v>
      </c>
      <c r="AF335" s="82"/>
      <c r="AG335" s="817">
        <f>X335-AE335</f>
        <v>0</v>
      </c>
    </row>
    <row r="336" spans="1:33" s="1" customFormat="1">
      <c r="A336" s="749"/>
      <c r="B336" s="2" t="s">
        <v>237</v>
      </c>
      <c r="C336" s="82"/>
      <c r="D336" s="61"/>
      <c r="E336" s="82"/>
      <c r="F336" s="61"/>
      <c r="G336" s="116">
        <v>1.325E-3</v>
      </c>
      <c r="H336" s="82">
        <v>8706</v>
      </c>
      <c r="I336" s="100">
        <f t="shared" ref="I336:I337" si="527">+G336*H336</f>
        <v>11.535450000000001</v>
      </c>
      <c r="J336" s="60">
        <f t="shared" si="522"/>
        <v>8706</v>
      </c>
      <c r="K336" s="61">
        <f>I336+F336+D336</f>
        <v>11.535450000000001</v>
      </c>
      <c r="L336" s="60">
        <f t="shared" si="522"/>
        <v>8706.0013249999993</v>
      </c>
      <c r="M336" s="61">
        <v>5.37</v>
      </c>
      <c r="N336" s="61">
        <f t="shared" si="523"/>
        <v>100.00001521938891</v>
      </c>
      <c r="O336" s="61">
        <f t="shared" si="523"/>
        <v>46.55215011117901</v>
      </c>
      <c r="P336" s="60">
        <v>0</v>
      </c>
      <c r="Q336" s="61">
        <f t="shared" si="524"/>
        <v>6.1654500000000008</v>
      </c>
      <c r="R336" s="60"/>
      <c r="S336" s="61"/>
      <c r="T336" s="125">
        <v>1.1999999999999999E-3</v>
      </c>
      <c r="U336" s="62">
        <v>8009</v>
      </c>
      <c r="V336" s="61">
        <v>17.129899999999999</v>
      </c>
      <c r="W336" s="60">
        <f t="shared" si="525"/>
        <v>8009</v>
      </c>
      <c r="X336" s="63">
        <f>V336+S336</f>
        <v>17.129899999999999</v>
      </c>
      <c r="Y336" s="60"/>
      <c r="Z336" s="61"/>
      <c r="AA336" s="125">
        <v>1.1999999999999999E-3</v>
      </c>
      <c r="AB336" s="62">
        <v>8009</v>
      </c>
      <c r="AC336" s="61">
        <v>17.129899999999999</v>
      </c>
      <c r="AD336" s="60">
        <f t="shared" si="526"/>
        <v>8009</v>
      </c>
      <c r="AE336" s="63">
        <f>AC336+Z336</f>
        <v>17.129899999999999</v>
      </c>
      <c r="AF336" s="82"/>
      <c r="AG336" s="817">
        <f t="shared" ref="AG336:AG337" si="528">X336-AE336</f>
        <v>0</v>
      </c>
    </row>
    <row r="337" spans="1:33" s="1" customFormat="1">
      <c r="A337" s="749"/>
      <c r="B337" s="2" t="s">
        <v>241</v>
      </c>
      <c r="C337" s="82"/>
      <c r="D337" s="61"/>
      <c r="E337" s="82"/>
      <c r="F337" s="61"/>
      <c r="G337" s="116">
        <v>1.5870000000000001E-3</v>
      </c>
      <c r="H337" s="82">
        <v>11634</v>
      </c>
      <c r="I337" s="100">
        <f t="shared" si="527"/>
        <v>18.463158</v>
      </c>
      <c r="J337" s="60">
        <f t="shared" si="522"/>
        <v>11634</v>
      </c>
      <c r="K337" s="61">
        <f>I337+F337+D337</f>
        <v>18.463158</v>
      </c>
      <c r="L337" s="60">
        <f t="shared" si="522"/>
        <v>11634.001587000001</v>
      </c>
      <c r="M337" s="61">
        <v>8.25</v>
      </c>
      <c r="N337" s="61">
        <f t="shared" si="523"/>
        <v>100.00001364105209</v>
      </c>
      <c r="O337" s="61">
        <f t="shared" si="523"/>
        <v>44.683580132932839</v>
      </c>
      <c r="P337" s="60">
        <v>0</v>
      </c>
      <c r="Q337" s="61">
        <f t="shared" si="524"/>
        <v>10.213158</v>
      </c>
      <c r="R337" s="60"/>
      <c r="S337" s="61"/>
      <c r="T337" s="125"/>
      <c r="U337" s="62">
        <v>12268</v>
      </c>
      <c r="V337" s="61">
        <v>44.828800000000001</v>
      </c>
      <c r="W337" s="60">
        <f t="shared" si="525"/>
        <v>12268</v>
      </c>
      <c r="X337" s="63">
        <f>V337+S337</f>
        <v>44.828800000000001</v>
      </c>
      <c r="Y337" s="60"/>
      <c r="Z337" s="61"/>
      <c r="AA337" s="125"/>
      <c r="AB337" s="62">
        <v>12268</v>
      </c>
      <c r="AC337" s="61">
        <v>44.828800000000001</v>
      </c>
      <c r="AD337" s="60">
        <f t="shared" si="526"/>
        <v>12268</v>
      </c>
      <c r="AE337" s="63">
        <f>AC337+Z337</f>
        <v>44.828800000000001</v>
      </c>
      <c r="AF337" s="61">
        <f>(AE335+AE336+AE337)/AE382*100</f>
        <v>2.0000796875487534</v>
      </c>
      <c r="AG337" s="817">
        <f t="shared" si="528"/>
        <v>0</v>
      </c>
    </row>
    <row r="338" spans="1:33" s="1" customFormat="1" ht="31.5">
      <c r="A338" s="749">
        <v>24.03</v>
      </c>
      <c r="B338" s="2" t="s">
        <v>139</v>
      </c>
      <c r="C338" s="82"/>
      <c r="D338" s="61"/>
      <c r="E338" s="82"/>
      <c r="F338" s="61"/>
      <c r="G338" s="101"/>
      <c r="H338" s="82">
        <v>1</v>
      </c>
      <c r="I338" s="5">
        <v>13.5</v>
      </c>
      <c r="J338" s="60">
        <f t="shared" si="522"/>
        <v>1</v>
      </c>
      <c r="K338" s="61">
        <f>I338+F338+D338</f>
        <v>13.5</v>
      </c>
      <c r="L338" s="60">
        <v>1</v>
      </c>
      <c r="M338" s="61">
        <v>6.56</v>
      </c>
      <c r="N338" s="61">
        <f t="shared" si="523"/>
        <v>100</v>
      </c>
      <c r="O338" s="61">
        <f t="shared" si="523"/>
        <v>48.592592592592588</v>
      </c>
      <c r="P338" s="60">
        <f t="shared" si="524"/>
        <v>0</v>
      </c>
      <c r="Q338" s="61">
        <f t="shared" si="524"/>
        <v>6.94</v>
      </c>
      <c r="R338" s="60"/>
      <c r="S338" s="61"/>
      <c r="T338" s="125"/>
      <c r="U338" s="60">
        <v>1</v>
      </c>
      <c r="V338" s="61">
        <v>18.583342250000001</v>
      </c>
      <c r="W338" s="60">
        <f t="shared" si="525"/>
        <v>1</v>
      </c>
      <c r="X338" s="61">
        <f>V338+S338</f>
        <v>18.583342250000001</v>
      </c>
      <c r="Y338" s="60"/>
      <c r="Z338" s="61"/>
      <c r="AA338" s="125"/>
      <c r="AB338" s="60">
        <v>1</v>
      </c>
      <c r="AC338" s="61">
        <v>18.583342250000001</v>
      </c>
      <c r="AD338" s="60">
        <f t="shared" si="526"/>
        <v>1</v>
      </c>
      <c r="AE338" s="61">
        <f>AC338+Z338</f>
        <v>18.583342250000001</v>
      </c>
      <c r="AF338" s="61">
        <f>AE338/AE382*100</f>
        <v>0.50009573681302799</v>
      </c>
    </row>
    <row r="339" spans="1:33" s="225" customFormat="1">
      <c r="A339" s="217"/>
      <c r="B339" s="218" t="s">
        <v>35</v>
      </c>
      <c r="C339" s="236">
        <f t="shared" ref="C339" si="529">SUM(C335:C338)</f>
        <v>0</v>
      </c>
      <c r="D339" s="219">
        <f>SUM(D335:D338)</f>
        <v>0</v>
      </c>
      <c r="E339" s="236">
        <f t="shared" ref="E339" si="530">SUM(E335:E338)</f>
        <v>0</v>
      </c>
      <c r="F339" s="219">
        <f>SUM(F335:F338)</f>
        <v>0</v>
      </c>
      <c r="G339" s="220"/>
      <c r="H339" s="236">
        <f t="shared" ref="H339" si="531">SUM(H335:H338)</f>
        <v>25972</v>
      </c>
      <c r="I339" s="219">
        <f>SUM(I335:I338)</f>
        <v>50.751336000000002</v>
      </c>
      <c r="J339" s="236">
        <f t="shared" ref="J339" si="532">SUM(J335:J338)</f>
        <v>25972</v>
      </c>
      <c r="K339" s="219">
        <f>SUM(K335:K338)</f>
        <v>50.751336000000002</v>
      </c>
      <c r="L339" s="236">
        <f t="shared" ref="L339" si="533">SUM(L335:L338)</f>
        <v>25972.004200000003</v>
      </c>
      <c r="M339" s="219">
        <f>SUM(M335:M338)</f>
        <v>23.68</v>
      </c>
      <c r="N339" s="216">
        <f t="shared" si="523"/>
        <v>100.00001617126136</v>
      </c>
      <c r="O339" s="216">
        <f t="shared" si="523"/>
        <v>46.658870221662731</v>
      </c>
      <c r="P339" s="236">
        <f t="shared" ref="P339" si="534">SUM(P335:P338)</f>
        <v>0</v>
      </c>
      <c r="Q339" s="219">
        <f>SUM(Q335:Q338)</f>
        <v>27.071336000000002</v>
      </c>
      <c r="R339" s="236">
        <f t="shared" ref="R339" si="535">SUM(R335:R338)</f>
        <v>0</v>
      </c>
      <c r="S339" s="219">
        <f>SUM(S335:S338)</f>
        <v>0</v>
      </c>
      <c r="T339" s="222"/>
      <c r="U339" s="236">
        <f t="shared" ref="U339" si="536">SUM(U335:U338)</f>
        <v>25772</v>
      </c>
      <c r="V339" s="219">
        <f>SUM(V335:V338)</f>
        <v>92.905442250000007</v>
      </c>
      <c r="W339" s="236">
        <f t="shared" ref="W339" si="537">SUM(W335:W338)</f>
        <v>25772</v>
      </c>
      <c r="X339" s="219">
        <f>SUM(X335:X338)</f>
        <v>92.905442250000007</v>
      </c>
      <c r="Y339" s="236">
        <f t="shared" ref="Y339" si="538">SUM(Y335:Y338)</f>
        <v>0</v>
      </c>
      <c r="Z339" s="219">
        <f>SUM(Z335:Z338)</f>
        <v>0</v>
      </c>
      <c r="AA339" s="222"/>
      <c r="AB339" s="236">
        <f t="shared" ref="AB339" si="539">SUM(AB335:AB338)</f>
        <v>25772</v>
      </c>
      <c r="AC339" s="219">
        <f>SUM(AC335:AC338)</f>
        <v>92.905442250000007</v>
      </c>
      <c r="AD339" s="236">
        <f t="shared" ref="AD339" si="540">SUM(AD335:AD338)</f>
        <v>25772</v>
      </c>
      <c r="AE339" s="219">
        <f>SUM(AE335:AE338)</f>
        <v>92.905442250000007</v>
      </c>
      <c r="AF339" s="674">
        <f>AF333+AF337+AF338</f>
        <v>5.8831532670459055</v>
      </c>
    </row>
    <row r="340" spans="1:33" s="225" customFormat="1">
      <c r="A340" s="217"/>
      <c r="B340" s="218" t="s">
        <v>140</v>
      </c>
      <c r="C340" s="287">
        <f>C339+C333+C326+C276+C272+C265+C261+C258+C254+C250+C243+C239+C234+C225+C211+C188+C144+C140+C134+C121+C83+C81+C77+C45</f>
        <v>1244</v>
      </c>
      <c r="D340" s="288">
        <f t="shared" ref="D340:F340" si="541">D339+D333+D326+D276+D272+D265+D261+D258+D254+D250+D243+D239+D234+D225+D211+D188+D144+D140+D134+D121+D83+D81+D77+D45</f>
        <v>18.440000000000001</v>
      </c>
      <c r="E340" s="287">
        <f t="shared" si="541"/>
        <v>0</v>
      </c>
      <c r="F340" s="288">
        <f t="shared" si="541"/>
        <v>0</v>
      </c>
      <c r="G340" s="220"/>
      <c r="H340" s="287">
        <f t="shared" ref="H340:M340" si="542">H339+H333+H326+H276+H272+H265+H261+H258+H254+H250+H243+H239+H234+H225+H211+H188+H144+H140+H134+H121+H83+H81+H77+H45</f>
        <v>78530</v>
      </c>
      <c r="I340" s="288">
        <f t="shared" si="542"/>
        <v>2776.8664898461534</v>
      </c>
      <c r="J340" s="287">
        <f t="shared" si="542"/>
        <v>79774</v>
      </c>
      <c r="K340" s="288">
        <f t="shared" si="542"/>
        <v>2795.3064898461535</v>
      </c>
      <c r="L340" s="287">
        <f t="shared" si="542"/>
        <v>72547.004199999996</v>
      </c>
      <c r="M340" s="288">
        <f t="shared" si="542"/>
        <v>2181.2399999999998</v>
      </c>
      <c r="N340" s="216">
        <f t="shared" si="523"/>
        <v>90.940662621906881</v>
      </c>
      <c r="O340" s="216">
        <f t="shared" si="523"/>
        <v>78.032230380578042</v>
      </c>
      <c r="P340" s="287">
        <f>P339+P333+P326+P276+P272+P265+P261+P258+P254+P250+P243+P239+P234+P225+P211+P188+P144+P140+P134+P121+P83+P81+P77+P45</f>
        <v>7145</v>
      </c>
      <c r="Q340" s="288">
        <f>Q339+Q333+Q326+Q276+Q272+Q265+Q261+Q258+Q254+Q250+Q243+Q239+Q234+Q225+Q211+Q188+Q144+Q140+Q134+Q121+Q83+Q81+Q77+Q45</f>
        <v>614.06648984615379</v>
      </c>
      <c r="R340" s="287">
        <f>R339+R333+R326+R276+R272+R265+R261+R258+R254+R250+R243+R239+R234+R225+R211+R188+R144+R140+R134+R121+R83+R81+R77+R45</f>
        <v>7</v>
      </c>
      <c r="S340" s="288">
        <f>S339+S333+S326+S276+S272+S265+S261+S258+S254+S250+S243+S239+S234+S225+S211+S188+S144+S140+S134+S121+S83+S81+S77+S45</f>
        <v>93.48</v>
      </c>
      <c r="T340" s="222"/>
      <c r="U340" s="287">
        <f t="shared" ref="U340:Z340" si="543">U339+U333+U326+U276+U272+U265+U261+U258+U254+U250+U243+U239+U234+U225+U211+U188+U144+U140+U134+U121+U83+U81+U77+U45</f>
        <v>77178</v>
      </c>
      <c r="V340" s="288">
        <f t="shared" si="543"/>
        <v>3949.5997653269228</v>
      </c>
      <c r="W340" s="287">
        <f t="shared" si="543"/>
        <v>77185</v>
      </c>
      <c r="X340" s="288">
        <f t="shared" si="543"/>
        <v>4043.0797653269228</v>
      </c>
      <c r="Y340" s="287">
        <f t="shared" si="543"/>
        <v>6</v>
      </c>
      <c r="Z340" s="288">
        <f t="shared" si="543"/>
        <v>87.48</v>
      </c>
      <c r="AA340" s="222"/>
      <c r="AB340" s="287">
        <f>AB339+AB333+AB326+AB276+AB272+AB265+AB261+AB258+AB254+AB250+AB243+AB239+AB234+AB225+AB211+AB188+AB144+AB140+AB134+AB121+AB83+AB81+AB77+AB45</f>
        <v>76129</v>
      </c>
      <c r="AC340" s="288">
        <f>AC339+AC333+AC326+AC276+AC272+AC265+AC261+AC258+AC254+AC250+AC243+AC239+AC234+AC225+AC211+AC188+AC144+AC140+AC134+AC121+AC83+AC81+AC77+AC45</f>
        <v>3628.4769422500003</v>
      </c>
      <c r="AD340" s="287">
        <f>AD339+AD333+AD326+AD276+AD272+AD265+AD261+AD258+AD254+AD250+AD243+AD239+AD234+AD225+AD211+AD188+AD144+AD140+AD134+AD121+AD83+AD81+AD77+AD45</f>
        <v>76135</v>
      </c>
      <c r="AE340" s="288">
        <f>AE339+AE333+AE326+AE276+AE272+AE265+AE261+AE258+AE254+AE250+AE243+AE239+AE234+AE225+AE211+AE188+AE144+AE140+AE134+AE121+AE83+AE81+AE77+AE45</f>
        <v>3715.9569422499999</v>
      </c>
      <c r="AF340" s="224"/>
    </row>
    <row r="341" spans="1:33" s="4" customFormat="1">
      <c r="A341" s="90">
        <v>25</v>
      </c>
      <c r="B341" s="9" t="s">
        <v>141</v>
      </c>
      <c r="C341" s="12"/>
      <c r="D341" s="63"/>
      <c r="E341" s="12"/>
      <c r="F341" s="63"/>
      <c r="G341" s="102"/>
      <c r="H341" s="12"/>
      <c r="I341" s="63"/>
      <c r="J341" s="62"/>
      <c r="K341" s="63"/>
      <c r="L341" s="62"/>
      <c r="M341" s="63"/>
      <c r="N341" s="63"/>
      <c r="O341" s="63"/>
      <c r="P341" s="62"/>
      <c r="Q341" s="63"/>
      <c r="R341" s="62"/>
      <c r="S341" s="63"/>
      <c r="T341" s="126"/>
      <c r="U341" s="62"/>
      <c r="V341" s="63"/>
      <c r="W341" s="62"/>
      <c r="X341" s="63"/>
      <c r="Y341" s="62"/>
      <c r="Z341" s="63"/>
      <c r="AA341" s="126"/>
      <c r="AB341" s="62"/>
      <c r="AC341" s="63"/>
      <c r="AD341" s="62"/>
      <c r="AE341" s="63"/>
      <c r="AF341" s="12"/>
    </row>
    <row r="342" spans="1:33" s="1" customFormat="1">
      <c r="A342" s="198">
        <v>25.01</v>
      </c>
      <c r="B342" s="2" t="s">
        <v>142</v>
      </c>
      <c r="C342" s="82"/>
      <c r="D342" s="61"/>
      <c r="E342" s="82"/>
      <c r="F342" s="61"/>
      <c r="G342" s="101"/>
      <c r="H342" s="82"/>
      <c r="I342" s="61"/>
      <c r="J342" s="60">
        <f t="shared" ref="J342:J343" si="544">H342+E342+C342</f>
        <v>0</v>
      </c>
      <c r="K342" s="61">
        <f>I342+F342+D342</f>
        <v>0</v>
      </c>
      <c r="L342" s="60"/>
      <c r="M342" s="61"/>
      <c r="N342" s="61" t="e">
        <f t="shared" ref="N342:O345" si="545">L342/J342%</f>
        <v>#DIV/0!</v>
      </c>
      <c r="O342" s="61" t="e">
        <f t="shared" si="545"/>
        <v>#DIV/0!</v>
      </c>
      <c r="P342" s="60">
        <f>J342-L342</f>
        <v>0</v>
      </c>
      <c r="Q342" s="61">
        <f>K342-M342</f>
        <v>0</v>
      </c>
      <c r="R342" s="60"/>
      <c r="S342" s="61"/>
      <c r="T342" s="125"/>
      <c r="U342" s="60"/>
      <c r="V342" s="61">
        <f>U342*T342</f>
        <v>0</v>
      </c>
      <c r="W342" s="60">
        <f>U342+R342</f>
        <v>0</v>
      </c>
      <c r="X342" s="61">
        <f>V342+S342</f>
        <v>0</v>
      </c>
      <c r="Y342" s="60"/>
      <c r="Z342" s="61"/>
      <c r="AA342" s="125"/>
      <c r="AB342" s="60"/>
      <c r="AC342" s="61">
        <f>AB342*AA342</f>
        <v>0</v>
      </c>
      <c r="AD342" s="60">
        <f>AB342+Y342</f>
        <v>0</v>
      </c>
      <c r="AE342" s="61">
        <f>AC342+Z342</f>
        <v>0</v>
      </c>
      <c r="AF342" s="82"/>
    </row>
    <row r="343" spans="1:33" s="1" customFormat="1">
      <c r="A343" s="198">
        <v>25.02</v>
      </c>
      <c r="B343" s="2" t="s">
        <v>143</v>
      </c>
      <c r="C343" s="82"/>
      <c r="D343" s="61"/>
      <c r="E343" s="82"/>
      <c r="F343" s="61"/>
      <c r="G343" s="101">
        <v>6.0000000000000001E-3</v>
      </c>
      <c r="H343" s="82"/>
      <c r="I343" s="61">
        <f t="shared" ref="I343" si="546">H343*G343</f>
        <v>0</v>
      </c>
      <c r="J343" s="60">
        <f t="shared" si="544"/>
        <v>0</v>
      </c>
      <c r="K343" s="61">
        <f>I343+F343+D343</f>
        <v>0</v>
      </c>
      <c r="L343" s="60"/>
      <c r="M343" s="61"/>
      <c r="N343" s="61" t="e">
        <f t="shared" si="545"/>
        <v>#DIV/0!</v>
      </c>
      <c r="O343" s="61" t="e">
        <f t="shared" si="545"/>
        <v>#DIV/0!</v>
      </c>
      <c r="P343" s="60">
        <f>J343-L343</f>
        <v>0</v>
      </c>
      <c r="Q343" s="61">
        <f>K343-M343</f>
        <v>0</v>
      </c>
      <c r="R343" s="60"/>
      <c r="S343" s="61"/>
      <c r="T343" s="125"/>
      <c r="U343" s="60"/>
      <c r="V343" s="61">
        <f>U343*T343</f>
        <v>0</v>
      </c>
      <c r="W343" s="60">
        <f>U343+R343</f>
        <v>0</v>
      </c>
      <c r="X343" s="61">
        <f>V343+S343</f>
        <v>0</v>
      </c>
      <c r="Y343" s="60"/>
      <c r="Z343" s="61"/>
      <c r="AA343" s="125"/>
      <c r="AB343" s="60"/>
      <c r="AC343" s="61">
        <f>AB343*AA343</f>
        <v>0</v>
      </c>
      <c r="AD343" s="60">
        <f>AB343+Y343</f>
        <v>0</v>
      </c>
      <c r="AE343" s="61">
        <f>AC343+Z343</f>
        <v>0</v>
      </c>
      <c r="AF343" s="82"/>
    </row>
    <row r="344" spans="1:33" s="225" customFormat="1">
      <c r="A344" s="217"/>
      <c r="B344" s="218" t="s">
        <v>35</v>
      </c>
      <c r="C344" s="287">
        <f t="shared" ref="C344" si="547">SUM(C342:C343)</f>
        <v>0</v>
      </c>
      <c r="D344" s="288">
        <f>SUM(D342:D343)</f>
        <v>0</v>
      </c>
      <c r="E344" s="287">
        <f t="shared" ref="E344" si="548">SUM(E342:E343)</f>
        <v>0</v>
      </c>
      <c r="F344" s="288">
        <f>SUM(F342:F343)</f>
        <v>0</v>
      </c>
      <c r="G344" s="220"/>
      <c r="H344" s="287">
        <f t="shared" ref="H344" si="549">SUM(H342:H343)</f>
        <v>0</v>
      </c>
      <c r="I344" s="288">
        <f>SUM(I342:I343)</f>
        <v>0</v>
      </c>
      <c r="J344" s="287">
        <f t="shared" ref="J344" si="550">SUM(J342:J343)</f>
        <v>0</v>
      </c>
      <c r="K344" s="288">
        <f>SUM(K342:K343)</f>
        <v>0</v>
      </c>
      <c r="L344" s="287">
        <f t="shared" ref="L344" si="551">SUM(L342:L343)</f>
        <v>0</v>
      </c>
      <c r="M344" s="288">
        <f>SUM(M342:M343)</f>
        <v>0</v>
      </c>
      <c r="N344" s="213" t="e">
        <f t="shared" si="545"/>
        <v>#DIV/0!</v>
      </c>
      <c r="O344" s="213" t="e">
        <f t="shared" si="545"/>
        <v>#DIV/0!</v>
      </c>
      <c r="P344" s="287">
        <f t="shared" ref="P344" si="552">SUM(P342:P343)</f>
        <v>0</v>
      </c>
      <c r="Q344" s="288">
        <f>SUM(Q342:Q343)</f>
        <v>0</v>
      </c>
      <c r="R344" s="287">
        <f t="shared" ref="R344" si="553">SUM(R342:R343)</f>
        <v>0</v>
      </c>
      <c r="S344" s="288">
        <f>SUM(S342:S343)</f>
        <v>0</v>
      </c>
      <c r="T344" s="222"/>
      <c r="U344" s="287">
        <f t="shared" ref="U344" si="554">SUM(U342:U343)</f>
        <v>0</v>
      </c>
      <c r="V344" s="288">
        <f>SUM(V342:V343)</f>
        <v>0</v>
      </c>
      <c r="W344" s="287">
        <f t="shared" ref="W344" si="555">SUM(W342:W343)</f>
        <v>0</v>
      </c>
      <c r="X344" s="288">
        <f>SUM(X342:X343)</f>
        <v>0</v>
      </c>
      <c r="Y344" s="287">
        <f t="shared" ref="Y344" si="556">SUM(Y342:Y343)</f>
        <v>0</v>
      </c>
      <c r="Z344" s="288">
        <f>SUM(Z342:Z343)</f>
        <v>0</v>
      </c>
      <c r="AA344" s="222"/>
      <c r="AB344" s="287">
        <f t="shared" ref="AB344" si="557">SUM(AB342:AB343)</f>
        <v>0</v>
      </c>
      <c r="AC344" s="288">
        <f>SUM(AC342:AC343)</f>
        <v>0</v>
      </c>
      <c r="AD344" s="287">
        <f t="shared" ref="AD344" si="558">SUM(AD342:AD343)</f>
        <v>0</v>
      </c>
      <c r="AE344" s="288">
        <f>SUM(AE342:AE343)</f>
        <v>0</v>
      </c>
      <c r="AF344" s="224"/>
    </row>
    <row r="345" spans="1:33" s="225" customFormat="1">
      <c r="A345" s="217"/>
      <c r="B345" s="218" t="s">
        <v>144</v>
      </c>
      <c r="C345" s="236">
        <f t="shared" ref="C345" si="559">C344+C340</f>
        <v>1244</v>
      </c>
      <c r="D345" s="219">
        <f>D344+D340</f>
        <v>18.440000000000001</v>
      </c>
      <c r="E345" s="236">
        <f t="shared" ref="E345" si="560">E344+E340</f>
        <v>0</v>
      </c>
      <c r="F345" s="219">
        <f>F344+F340</f>
        <v>0</v>
      </c>
      <c r="G345" s="220"/>
      <c r="H345" s="236">
        <f t="shared" ref="H345" si="561">H344+H340</f>
        <v>78530</v>
      </c>
      <c r="I345" s="219">
        <f>I344+I340</f>
        <v>2776.8664898461534</v>
      </c>
      <c r="J345" s="236">
        <f t="shared" ref="J345" si="562">J344+J340</f>
        <v>79774</v>
      </c>
      <c r="K345" s="219">
        <f>K344+K340</f>
        <v>2795.3064898461535</v>
      </c>
      <c r="L345" s="236">
        <f t="shared" ref="L345" si="563">L344+L340</f>
        <v>72547.004199999996</v>
      </c>
      <c r="M345" s="219">
        <f>M344+M340</f>
        <v>2181.2399999999998</v>
      </c>
      <c r="N345" s="213">
        <f t="shared" si="545"/>
        <v>90.940662621906881</v>
      </c>
      <c r="O345" s="213">
        <f t="shared" si="545"/>
        <v>78.032230380578042</v>
      </c>
      <c r="P345" s="236">
        <f t="shared" ref="P345" si="564">P344+P340</f>
        <v>7145</v>
      </c>
      <c r="Q345" s="219">
        <f>Q344+Q340</f>
        <v>614.06648984615379</v>
      </c>
      <c r="R345" s="236">
        <f t="shared" ref="R345" si="565">R344+R340</f>
        <v>7</v>
      </c>
      <c r="S345" s="219">
        <f>S344+S340</f>
        <v>93.48</v>
      </c>
      <c r="T345" s="222"/>
      <c r="U345" s="236">
        <f t="shared" ref="U345" si="566">U344+U340</f>
        <v>77178</v>
      </c>
      <c r="V345" s="219">
        <f>V344+V340</f>
        <v>3949.5997653269228</v>
      </c>
      <c r="W345" s="236">
        <f t="shared" ref="W345" si="567">W344+W340</f>
        <v>77185</v>
      </c>
      <c r="X345" s="219">
        <f>X344+X340</f>
        <v>4043.0797653269228</v>
      </c>
      <c r="Y345" s="236">
        <f t="shared" ref="Y345" si="568">Y344+Y340</f>
        <v>6</v>
      </c>
      <c r="Z345" s="219">
        <f>Z344+Z340</f>
        <v>87.48</v>
      </c>
      <c r="AA345" s="222"/>
      <c r="AB345" s="236">
        <f t="shared" ref="AB345" si="569">AB344+AB340</f>
        <v>76129</v>
      </c>
      <c r="AC345" s="219">
        <f>AC344+AC340</f>
        <v>3628.4769422500003</v>
      </c>
      <c r="AD345" s="236">
        <f t="shared" ref="AD345" si="570">AD344+AD340</f>
        <v>76135</v>
      </c>
      <c r="AE345" s="219">
        <f>AE344+AE340</f>
        <v>3715.9569422499999</v>
      </c>
      <c r="AF345" s="224"/>
    </row>
    <row r="346" spans="1:33" s="38" customFormat="1" ht="47.25">
      <c r="A346" s="90">
        <v>26</v>
      </c>
      <c r="B346" s="9" t="s">
        <v>145</v>
      </c>
      <c r="C346" s="12"/>
      <c r="D346" s="63"/>
      <c r="E346" s="12"/>
      <c r="F346" s="63"/>
      <c r="G346" s="102"/>
      <c r="H346" s="12"/>
      <c r="I346" s="63"/>
      <c r="J346" s="62"/>
      <c r="K346" s="63"/>
      <c r="L346" s="62"/>
      <c r="M346" s="63"/>
      <c r="N346" s="63"/>
      <c r="O346" s="63"/>
      <c r="P346" s="62"/>
      <c r="Q346" s="63"/>
      <c r="R346" s="62"/>
      <c r="S346" s="63"/>
      <c r="T346" s="126"/>
      <c r="U346" s="62"/>
      <c r="V346" s="63"/>
      <c r="W346" s="62"/>
      <c r="X346" s="63"/>
      <c r="Y346" s="62"/>
      <c r="Z346" s="63"/>
      <c r="AA346" s="126"/>
      <c r="AB346" s="62"/>
      <c r="AC346" s="63"/>
      <c r="AD346" s="62"/>
      <c r="AE346" s="63"/>
      <c r="AF346" s="12"/>
    </row>
    <row r="347" spans="1:33" s="38" customFormat="1">
      <c r="A347" s="90"/>
      <c r="B347" s="9" t="s">
        <v>21</v>
      </c>
      <c r="C347" s="12"/>
      <c r="D347" s="63"/>
      <c r="E347" s="12"/>
      <c r="F347" s="63"/>
      <c r="G347" s="102"/>
      <c r="H347" s="12"/>
      <c r="I347" s="63"/>
      <c r="J347" s="62">
        <f t="shared" ref="J347:K357" si="571">H347+E347+C347</f>
        <v>0</v>
      </c>
      <c r="K347" s="63">
        <f t="shared" si="571"/>
        <v>0</v>
      </c>
      <c r="L347" s="62"/>
      <c r="M347" s="63"/>
      <c r="N347" s="63"/>
      <c r="O347" s="63"/>
      <c r="P347" s="62"/>
      <c r="Q347" s="63"/>
      <c r="R347" s="62"/>
      <c r="S347" s="63"/>
      <c r="T347" s="126"/>
      <c r="U347" s="62"/>
      <c r="V347" s="63"/>
      <c r="W347" s="62"/>
      <c r="X347" s="63"/>
      <c r="Y347" s="62"/>
      <c r="Z347" s="63"/>
      <c r="AA347" s="126"/>
      <c r="AB347" s="62"/>
      <c r="AC347" s="63"/>
      <c r="AD347" s="62"/>
      <c r="AE347" s="63"/>
      <c r="AF347" s="12"/>
    </row>
    <row r="348" spans="1:33">
      <c r="A348" s="91">
        <v>26.01</v>
      </c>
      <c r="B348" s="81" t="s">
        <v>179</v>
      </c>
      <c r="C348" s="82"/>
      <c r="D348" s="61"/>
      <c r="E348" s="82"/>
      <c r="F348" s="61"/>
      <c r="G348" s="101"/>
      <c r="H348" s="82"/>
      <c r="I348" s="61">
        <f t="shared" ref="I348:I349" si="572">H348*G348</f>
        <v>0</v>
      </c>
      <c r="J348" s="60">
        <f t="shared" si="571"/>
        <v>0</v>
      </c>
      <c r="K348" s="61">
        <f t="shared" si="571"/>
        <v>0</v>
      </c>
      <c r="L348" s="60"/>
      <c r="M348" s="61"/>
      <c r="N348" s="61"/>
      <c r="O348" s="61"/>
      <c r="P348" s="60">
        <f t="shared" ref="P348:Q357" si="573">J348-L348</f>
        <v>0</v>
      </c>
      <c r="Q348" s="61">
        <f t="shared" si="573"/>
        <v>0</v>
      </c>
      <c r="R348" s="60"/>
      <c r="S348" s="61"/>
      <c r="T348" s="125"/>
      <c r="U348" s="60"/>
      <c r="V348" s="61">
        <f t="shared" ref="V348:V356" si="574">U348*T348</f>
        <v>0</v>
      </c>
      <c r="W348" s="60">
        <f t="shared" ref="W348:W357" si="575">U348+R348</f>
        <v>0</v>
      </c>
      <c r="X348" s="61">
        <f t="shared" ref="X348:X357" si="576">V348+S348</f>
        <v>0</v>
      </c>
      <c r="Y348" s="60"/>
      <c r="Z348" s="61"/>
      <c r="AA348" s="125"/>
      <c r="AB348" s="60"/>
      <c r="AC348" s="61">
        <f t="shared" ref="AC348:AC356" si="577">AB348*AA348</f>
        <v>0</v>
      </c>
      <c r="AD348" s="60">
        <f t="shared" ref="AD348:AD357" si="578">AB348+Y348</f>
        <v>0</v>
      </c>
      <c r="AE348" s="61">
        <f t="shared" ref="AE348:AE357" si="579">AC348+Z348</f>
        <v>0</v>
      </c>
      <c r="AF348" s="82"/>
    </row>
    <row r="349" spans="1:33">
      <c r="A349" s="91">
        <v>26.02</v>
      </c>
      <c r="B349" s="81" t="s">
        <v>180</v>
      </c>
      <c r="C349" s="82"/>
      <c r="D349" s="61"/>
      <c r="E349" s="82"/>
      <c r="F349" s="61"/>
      <c r="G349" s="101"/>
      <c r="H349" s="82"/>
      <c r="I349" s="61">
        <f t="shared" si="572"/>
        <v>0</v>
      </c>
      <c r="J349" s="60">
        <f t="shared" si="571"/>
        <v>0</v>
      </c>
      <c r="K349" s="61">
        <f t="shared" si="571"/>
        <v>0</v>
      </c>
      <c r="L349" s="60"/>
      <c r="M349" s="61"/>
      <c r="N349" s="61"/>
      <c r="O349" s="61"/>
      <c r="P349" s="60">
        <f t="shared" si="573"/>
        <v>0</v>
      </c>
      <c r="Q349" s="61">
        <f t="shared" si="573"/>
        <v>0</v>
      </c>
      <c r="R349" s="60"/>
      <c r="S349" s="61"/>
      <c r="T349" s="125"/>
      <c r="U349" s="60"/>
      <c r="V349" s="61">
        <f t="shared" si="574"/>
        <v>0</v>
      </c>
      <c r="W349" s="60">
        <f t="shared" si="575"/>
        <v>0</v>
      </c>
      <c r="X349" s="61">
        <f t="shared" si="576"/>
        <v>0</v>
      </c>
      <c r="Y349" s="60"/>
      <c r="Z349" s="61"/>
      <c r="AA349" s="125"/>
      <c r="AB349" s="60"/>
      <c r="AC349" s="61">
        <f t="shared" si="577"/>
        <v>0</v>
      </c>
      <c r="AD349" s="60">
        <f t="shared" si="578"/>
        <v>0</v>
      </c>
      <c r="AE349" s="61">
        <f t="shared" si="579"/>
        <v>0</v>
      </c>
      <c r="AF349" s="82"/>
    </row>
    <row r="350" spans="1:33" ht="31.5">
      <c r="A350" s="91">
        <v>26.03</v>
      </c>
      <c r="B350" s="81" t="s">
        <v>317</v>
      </c>
      <c r="C350" s="82"/>
      <c r="D350" s="61"/>
      <c r="E350" s="82"/>
      <c r="F350" s="61"/>
      <c r="G350" s="101"/>
      <c r="H350" s="82"/>
      <c r="I350" s="61">
        <f>H350*G350</f>
        <v>0</v>
      </c>
      <c r="J350" s="60">
        <f t="shared" si="571"/>
        <v>0</v>
      </c>
      <c r="K350" s="61">
        <f t="shared" si="571"/>
        <v>0</v>
      </c>
      <c r="L350" s="60"/>
      <c r="M350" s="61"/>
      <c r="N350" s="61"/>
      <c r="O350" s="61"/>
      <c r="P350" s="60">
        <f t="shared" si="573"/>
        <v>0</v>
      </c>
      <c r="Q350" s="61">
        <f t="shared" si="573"/>
        <v>0</v>
      </c>
      <c r="R350" s="60"/>
      <c r="S350" s="61"/>
      <c r="T350" s="125"/>
      <c r="U350" s="60"/>
      <c r="V350" s="61">
        <f t="shared" si="574"/>
        <v>0</v>
      </c>
      <c r="W350" s="60">
        <f t="shared" si="575"/>
        <v>0</v>
      </c>
      <c r="X350" s="61">
        <f t="shared" si="576"/>
        <v>0</v>
      </c>
      <c r="Y350" s="60"/>
      <c r="Z350" s="61"/>
      <c r="AA350" s="125"/>
      <c r="AB350" s="60"/>
      <c r="AC350" s="61">
        <f t="shared" si="577"/>
        <v>0</v>
      </c>
      <c r="AD350" s="60">
        <f t="shared" si="578"/>
        <v>0</v>
      </c>
      <c r="AE350" s="61">
        <f t="shared" si="579"/>
        <v>0</v>
      </c>
      <c r="AF350" s="82"/>
    </row>
    <row r="351" spans="1:33">
      <c r="A351" s="91">
        <v>26.04</v>
      </c>
      <c r="B351" s="81" t="s">
        <v>146</v>
      </c>
      <c r="C351" s="82"/>
      <c r="D351" s="61"/>
      <c r="E351" s="82"/>
      <c r="F351" s="61"/>
      <c r="G351" s="101"/>
      <c r="H351" s="82"/>
      <c r="I351" s="61">
        <f t="shared" ref="I351:I353" si="580">H351*G351</f>
        <v>0</v>
      </c>
      <c r="J351" s="60">
        <f t="shared" si="571"/>
        <v>0</v>
      </c>
      <c r="K351" s="61">
        <f t="shared" si="571"/>
        <v>0</v>
      </c>
      <c r="L351" s="60"/>
      <c r="M351" s="61"/>
      <c r="N351" s="61"/>
      <c r="O351" s="61"/>
      <c r="P351" s="60">
        <f t="shared" si="573"/>
        <v>0</v>
      </c>
      <c r="Q351" s="61">
        <f t="shared" si="573"/>
        <v>0</v>
      </c>
      <c r="R351" s="60"/>
      <c r="S351" s="61"/>
      <c r="T351" s="125"/>
      <c r="U351" s="60"/>
      <c r="V351" s="61">
        <f t="shared" si="574"/>
        <v>0</v>
      </c>
      <c r="W351" s="60">
        <f t="shared" si="575"/>
        <v>0</v>
      </c>
      <c r="X351" s="61">
        <f t="shared" si="576"/>
        <v>0</v>
      </c>
      <c r="Y351" s="60"/>
      <c r="Z351" s="61"/>
      <c r="AA351" s="125"/>
      <c r="AB351" s="60"/>
      <c r="AC351" s="61">
        <f t="shared" si="577"/>
        <v>0</v>
      </c>
      <c r="AD351" s="60">
        <f t="shared" si="578"/>
        <v>0</v>
      </c>
      <c r="AE351" s="61">
        <f t="shared" si="579"/>
        <v>0</v>
      </c>
      <c r="AF351" s="82"/>
    </row>
    <row r="352" spans="1:33">
      <c r="A352" s="91">
        <v>26.05</v>
      </c>
      <c r="B352" s="81" t="s">
        <v>262</v>
      </c>
      <c r="C352" s="82"/>
      <c r="D352" s="61"/>
      <c r="E352" s="82"/>
      <c r="F352" s="61"/>
      <c r="G352" s="101"/>
      <c r="H352" s="82"/>
      <c r="I352" s="61">
        <f t="shared" si="580"/>
        <v>0</v>
      </c>
      <c r="J352" s="60">
        <f t="shared" si="571"/>
        <v>0</v>
      </c>
      <c r="K352" s="61">
        <f t="shared" si="571"/>
        <v>0</v>
      </c>
      <c r="L352" s="60"/>
      <c r="M352" s="61"/>
      <c r="N352" s="61"/>
      <c r="O352" s="61"/>
      <c r="P352" s="60">
        <f t="shared" si="573"/>
        <v>0</v>
      </c>
      <c r="Q352" s="61">
        <f t="shared" si="573"/>
        <v>0</v>
      </c>
      <c r="R352" s="60"/>
      <c r="S352" s="61"/>
      <c r="T352" s="125"/>
      <c r="U352" s="60"/>
      <c r="V352" s="61">
        <f t="shared" si="574"/>
        <v>0</v>
      </c>
      <c r="W352" s="60">
        <f t="shared" si="575"/>
        <v>0</v>
      </c>
      <c r="X352" s="61">
        <f t="shared" si="576"/>
        <v>0</v>
      </c>
      <c r="Y352" s="60"/>
      <c r="Z352" s="61"/>
      <c r="AA352" s="125"/>
      <c r="AB352" s="60"/>
      <c r="AC352" s="61">
        <f t="shared" si="577"/>
        <v>0</v>
      </c>
      <c r="AD352" s="60">
        <f t="shared" si="578"/>
        <v>0</v>
      </c>
      <c r="AE352" s="61">
        <f t="shared" si="579"/>
        <v>0</v>
      </c>
      <c r="AF352" s="82"/>
    </row>
    <row r="353" spans="1:32">
      <c r="A353" s="91">
        <v>26.06</v>
      </c>
      <c r="B353" s="81" t="s">
        <v>254</v>
      </c>
      <c r="C353" s="82"/>
      <c r="D353" s="61"/>
      <c r="E353" s="82"/>
      <c r="F353" s="61"/>
      <c r="G353" s="101"/>
      <c r="H353" s="82"/>
      <c r="I353" s="61">
        <f t="shared" si="580"/>
        <v>0</v>
      </c>
      <c r="J353" s="60">
        <f t="shared" si="571"/>
        <v>0</v>
      </c>
      <c r="K353" s="61">
        <f t="shared" si="571"/>
        <v>0</v>
      </c>
      <c r="L353" s="60"/>
      <c r="M353" s="61"/>
      <c r="N353" s="61"/>
      <c r="O353" s="61"/>
      <c r="P353" s="60">
        <f t="shared" si="573"/>
        <v>0</v>
      </c>
      <c r="Q353" s="61">
        <f t="shared" si="573"/>
        <v>0</v>
      </c>
      <c r="R353" s="60"/>
      <c r="S353" s="61"/>
      <c r="T353" s="125"/>
      <c r="U353" s="60"/>
      <c r="V353" s="61">
        <f t="shared" si="574"/>
        <v>0</v>
      </c>
      <c r="W353" s="60">
        <f t="shared" si="575"/>
        <v>0</v>
      </c>
      <c r="X353" s="61">
        <f t="shared" si="576"/>
        <v>0</v>
      </c>
      <c r="Y353" s="60"/>
      <c r="Z353" s="61"/>
      <c r="AA353" s="125"/>
      <c r="AB353" s="60"/>
      <c r="AC353" s="61">
        <f t="shared" si="577"/>
        <v>0</v>
      </c>
      <c r="AD353" s="60">
        <f t="shared" si="578"/>
        <v>0</v>
      </c>
      <c r="AE353" s="61">
        <f t="shared" si="579"/>
        <v>0</v>
      </c>
      <c r="AF353" s="82"/>
    </row>
    <row r="354" spans="1:32" ht="31.5">
      <c r="A354" s="91">
        <v>26.07</v>
      </c>
      <c r="B354" s="81" t="s">
        <v>147</v>
      </c>
      <c r="C354" s="82"/>
      <c r="D354" s="61"/>
      <c r="E354" s="82"/>
      <c r="F354" s="61"/>
      <c r="G354" s="101"/>
      <c r="H354" s="82"/>
      <c r="I354" s="61">
        <f>H354*G354</f>
        <v>0</v>
      </c>
      <c r="J354" s="60">
        <f t="shared" si="571"/>
        <v>0</v>
      </c>
      <c r="K354" s="61">
        <f t="shared" si="571"/>
        <v>0</v>
      </c>
      <c r="L354" s="60"/>
      <c r="M354" s="61"/>
      <c r="N354" s="61"/>
      <c r="O354" s="61"/>
      <c r="P354" s="60">
        <f t="shared" si="573"/>
        <v>0</v>
      </c>
      <c r="Q354" s="61">
        <f t="shared" si="573"/>
        <v>0</v>
      </c>
      <c r="R354" s="60"/>
      <c r="S354" s="61"/>
      <c r="T354" s="125"/>
      <c r="U354" s="60"/>
      <c r="V354" s="61">
        <f t="shared" si="574"/>
        <v>0</v>
      </c>
      <c r="W354" s="60">
        <f t="shared" si="575"/>
        <v>0</v>
      </c>
      <c r="X354" s="61">
        <f t="shared" si="576"/>
        <v>0</v>
      </c>
      <c r="Y354" s="60"/>
      <c r="Z354" s="61"/>
      <c r="AA354" s="125"/>
      <c r="AB354" s="60"/>
      <c r="AC354" s="61">
        <f t="shared" si="577"/>
        <v>0</v>
      </c>
      <c r="AD354" s="60">
        <f t="shared" si="578"/>
        <v>0</v>
      </c>
      <c r="AE354" s="61">
        <f t="shared" si="579"/>
        <v>0</v>
      </c>
      <c r="AF354" s="82"/>
    </row>
    <row r="355" spans="1:32" ht="31.5">
      <c r="A355" s="91">
        <v>26.08</v>
      </c>
      <c r="B355" s="81" t="s">
        <v>148</v>
      </c>
      <c r="C355" s="82"/>
      <c r="D355" s="61"/>
      <c r="E355" s="82"/>
      <c r="F355" s="61"/>
      <c r="G355" s="101"/>
      <c r="H355" s="82"/>
      <c r="I355" s="61">
        <f t="shared" ref="I355:I357" si="581">H355*G355</f>
        <v>0</v>
      </c>
      <c r="J355" s="60">
        <f t="shared" si="571"/>
        <v>0</v>
      </c>
      <c r="K355" s="61">
        <f t="shared" si="571"/>
        <v>0</v>
      </c>
      <c r="L355" s="60"/>
      <c r="M355" s="61"/>
      <c r="N355" s="61"/>
      <c r="O355" s="61"/>
      <c r="P355" s="60">
        <f t="shared" si="573"/>
        <v>0</v>
      </c>
      <c r="Q355" s="61">
        <f t="shared" si="573"/>
        <v>0</v>
      </c>
      <c r="R355" s="60"/>
      <c r="S355" s="61"/>
      <c r="T355" s="125"/>
      <c r="U355" s="60"/>
      <c r="V355" s="61">
        <f t="shared" si="574"/>
        <v>0</v>
      </c>
      <c r="W355" s="60">
        <f t="shared" si="575"/>
        <v>0</v>
      </c>
      <c r="X355" s="61">
        <f t="shared" si="576"/>
        <v>0</v>
      </c>
      <c r="Y355" s="60"/>
      <c r="Z355" s="61"/>
      <c r="AA355" s="125"/>
      <c r="AB355" s="60"/>
      <c r="AC355" s="61">
        <f t="shared" si="577"/>
        <v>0</v>
      </c>
      <c r="AD355" s="60">
        <f t="shared" si="578"/>
        <v>0</v>
      </c>
      <c r="AE355" s="61">
        <f t="shared" si="579"/>
        <v>0</v>
      </c>
      <c r="AF355" s="82"/>
    </row>
    <row r="356" spans="1:32">
      <c r="A356" s="91">
        <v>26.09</v>
      </c>
      <c r="B356" s="81" t="s">
        <v>24</v>
      </c>
      <c r="C356" s="82"/>
      <c r="D356" s="61"/>
      <c r="E356" s="82"/>
      <c r="F356" s="61"/>
      <c r="G356" s="101"/>
      <c r="H356" s="82"/>
      <c r="I356" s="61">
        <f t="shared" si="581"/>
        <v>0</v>
      </c>
      <c r="J356" s="60">
        <f t="shared" si="571"/>
        <v>0</v>
      </c>
      <c r="K356" s="61">
        <f t="shared" si="571"/>
        <v>0</v>
      </c>
      <c r="L356" s="60"/>
      <c r="M356" s="61"/>
      <c r="N356" s="61"/>
      <c r="O356" s="61"/>
      <c r="P356" s="60">
        <f t="shared" si="573"/>
        <v>0</v>
      </c>
      <c r="Q356" s="61">
        <f t="shared" si="573"/>
        <v>0</v>
      </c>
      <c r="R356" s="60"/>
      <c r="S356" s="61"/>
      <c r="T356" s="125"/>
      <c r="U356" s="60"/>
      <c r="V356" s="61">
        <f t="shared" si="574"/>
        <v>0</v>
      </c>
      <c r="W356" s="60">
        <f t="shared" si="575"/>
        <v>0</v>
      </c>
      <c r="X356" s="61">
        <f t="shared" si="576"/>
        <v>0</v>
      </c>
      <c r="Y356" s="60"/>
      <c r="Z356" s="61"/>
      <c r="AA356" s="125"/>
      <c r="AB356" s="60"/>
      <c r="AC356" s="61">
        <f t="shared" si="577"/>
        <v>0</v>
      </c>
      <c r="AD356" s="60">
        <f t="shared" si="578"/>
        <v>0</v>
      </c>
      <c r="AE356" s="61">
        <f t="shared" si="579"/>
        <v>0</v>
      </c>
      <c r="AF356" s="82"/>
    </row>
    <row r="357" spans="1:32" s="56" customFormat="1">
      <c r="A357" s="91">
        <v>26.1</v>
      </c>
      <c r="B357" s="81" t="s">
        <v>149</v>
      </c>
      <c r="C357" s="81"/>
      <c r="D357" s="65"/>
      <c r="E357" s="81"/>
      <c r="F357" s="65"/>
      <c r="G357" s="103">
        <v>0.375</v>
      </c>
      <c r="H357" s="81"/>
      <c r="I357" s="61">
        <f t="shared" si="581"/>
        <v>0</v>
      </c>
      <c r="J357" s="60">
        <f t="shared" si="571"/>
        <v>0</v>
      </c>
      <c r="K357" s="61">
        <f t="shared" si="571"/>
        <v>0</v>
      </c>
      <c r="L357" s="302">
        <v>0</v>
      </c>
      <c r="M357" s="139"/>
      <c r="N357" s="61" t="e">
        <f t="shared" ref="N357:O358" si="582">L357/J357%</f>
        <v>#DIV/0!</v>
      </c>
      <c r="O357" s="61" t="e">
        <f t="shared" si="582"/>
        <v>#DIV/0!</v>
      </c>
      <c r="P357" s="60">
        <f t="shared" si="573"/>
        <v>0</v>
      </c>
      <c r="Q357" s="61">
        <f t="shared" si="573"/>
        <v>0</v>
      </c>
      <c r="R357" s="302"/>
      <c r="S357" s="139"/>
      <c r="T357" s="129">
        <v>0.375</v>
      </c>
      <c r="U357" s="302"/>
      <c r="V357" s="61">
        <f>U357*T357</f>
        <v>0</v>
      </c>
      <c r="W357" s="60">
        <f t="shared" si="575"/>
        <v>0</v>
      </c>
      <c r="X357" s="61">
        <f t="shared" si="576"/>
        <v>0</v>
      </c>
      <c r="Y357" s="302"/>
      <c r="Z357" s="139"/>
      <c r="AA357" s="129">
        <v>0.375</v>
      </c>
      <c r="AB357" s="302"/>
      <c r="AC357" s="61">
        <f>AB357*AA357</f>
        <v>0</v>
      </c>
      <c r="AD357" s="60">
        <f t="shared" si="578"/>
        <v>0</v>
      </c>
      <c r="AE357" s="61">
        <f t="shared" si="579"/>
        <v>0</v>
      </c>
      <c r="AF357" s="121"/>
    </row>
    <row r="358" spans="1:32" s="225" customFormat="1">
      <c r="A358" s="217"/>
      <c r="B358" s="218" t="s">
        <v>150</v>
      </c>
      <c r="C358" s="236">
        <f t="shared" ref="C358" si="583">SUM(C348:C357)</f>
        <v>0</v>
      </c>
      <c r="D358" s="219">
        <f>SUM(D348:D357)</f>
        <v>0</v>
      </c>
      <c r="E358" s="236">
        <f t="shared" ref="E358" si="584">SUM(E348:E357)</f>
        <v>0</v>
      </c>
      <c r="F358" s="219">
        <f>SUM(F348:F357)</f>
        <v>0</v>
      </c>
      <c r="G358" s="220"/>
      <c r="H358" s="236">
        <f t="shared" ref="H358:L358" si="585">SUM(H348:H357)</f>
        <v>0</v>
      </c>
      <c r="I358" s="219">
        <f>SUM(I348:I357)</f>
        <v>0</v>
      </c>
      <c r="J358" s="236">
        <f t="shared" si="585"/>
        <v>0</v>
      </c>
      <c r="K358" s="219">
        <f>SUM(K348:K357)</f>
        <v>0</v>
      </c>
      <c r="L358" s="236">
        <f t="shared" si="585"/>
        <v>0</v>
      </c>
      <c r="M358" s="219">
        <f>SUM(M348:M357)</f>
        <v>0</v>
      </c>
      <c r="N358" s="213" t="e">
        <f t="shared" si="582"/>
        <v>#DIV/0!</v>
      </c>
      <c r="O358" s="213" t="e">
        <f>M358/K358%</f>
        <v>#DIV/0!</v>
      </c>
      <c r="P358" s="236">
        <f t="shared" ref="P358" si="586">SUM(P348:P357)</f>
        <v>0</v>
      </c>
      <c r="Q358" s="219">
        <f>SUM(Q348:Q357)</f>
        <v>0</v>
      </c>
      <c r="R358" s="236">
        <f t="shared" ref="R358" si="587">SUM(R348:R357)</f>
        <v>0</v>
      </c>
      <c r="S358" s="219">
        <f>SUM(S348:S357)</f>
        <v>0</v>
      </c>
      <c r="T358" s="222"/>
      <c r="U358" s="236">
        <f t="shared" ref="U358" si="588">SUM(U348:U357)</f>
        <v>0</v>
      </c>
      <c r="V358" s="219">
        <f>SUM(V348:V357)</f>
        <v>0</v>
      </c>
      <c r="W358" s="236">
        <f t="shared" ref="W358" si="589">SUM(W348:W357)</f>
        <v>0</v>
      </c>
      <c r="X358" s="219">
        <f>SUM(X348:X357)</f>
        <v>0</v>
      </c>
      <c r="Y358" s="236">
        <f t="shared" ref="Y358" si="590">SUM(Y348:Y357)</f>
        <v>0</v>
      </c>
      <c r="Z358" s="219">
        <f>SUM(Z348:Z357)</f>
        <v>0</v>
      </c>
      <c r="AA358" s="222"/>
      <c r="AB358" s="236">
        <f t="shared" ref="AB358" si="591">SUM(AB348:AB357)</f>
        <v>0</v>
      </c>
      <c r="AC358" s="219">
        <f>SUM(AC348:AC357)</f>
        <v>0</v>
      </c>
      <c r="AD358" s="236">
        <f t="shared" ref="AD358" si="592">SUM(AD348:AD357)</f>
        <v>0</v>
      </c>
      <c r="AE358" s="219">
        <f>SUM(AE348:AE357)</f>
        <v>0</v>
      </c>
      <c r="AF358" s="224"/>
    </row>
    <row r="359" spans="1:32" s="38" customFormat="1">
      <c r="A359" s="90"/>
      <c r="B359" s="9" t="s">
        <v>255</v>
      </c>
      <c r="C359" s="12"/>
      <c r="D359" s="63"/>
      <c r="E359" s="12"/>
      <c r="F359" s="63"/>
      <c r="G359" s="102"/>
      <c r="H359" s="12"/>
      <c r="I359" s="63"/>
      <c r="J359" s="62"/>
      <c r="K359" s="63"/>
      <c r="L359" s="62"/>
      <c r="M359" s="63"/>
      <c r="N359" s="63"/>
      <c r="O359" s="63"/>
      <c r="P359" s="62"/>
      <c r="Q359" s="63"/>
      <c r="R359" s="62"/>
      <c r="S359" s="63"/>
      <c r="T359" s="126"/>
      <c r="U359" s="62"/>
      <c r="V359" s="63"/>
      <c r="W359" s="62"/>
      <c r="X359" s="63"/>
      <c r="Y359" s="62"/>
      <c r="Z359" s="63"/>
      <c r="AA359" s="126"/>
      <c r="AB359" s="62"/>
      <c r="AC359" s="63"/>
      <c r="AD359" s="62"/>
      <c r="AE359" s="63"/>
      <c r="AF359" s="12"/>
    </row>
    <row r="360" spans="1:32">
      <c r="A360" s="5">
        <v>26.1</v>
      </c>
      <c r="B360" s="81" t="s">
        <v>196</v>
      </c>
      <c r="C360" s="82"/>
      <c r="D360" s="61"/>
      <c r="E360" s="82"/>
      <c r="F360" s="61"/>
      <c r="G360" s="101">
        <v>9</v>
      </c>
      <c r="H360" s="82"/>
      <c r="I360" s="61">
        <f t="shared" ref="I360:I379" si="593">H360*G360</f>
        <v>0</v>
      </c>
      <c r="J360" s="60">
        <f t="shared" ref="J360:K379" si="594">H360+E360+C360</f>
        <v>0</v>
      </c>
      <c r="K360" s="61">
        <f t="shared" si="594"/>
        <v>0</v>
      </c>
      <c r="L360" s="60">
        <v>0</v>
      </c>
      <c r="M360" s="61"/>
      <c r="N360" s="61" t="e">
        <f t="shared" ref="N360:O382" si="595">L360/J360%</f>
        <v>#DIV/0!</v>
      </c>
      <c r="O360" s="61" t="e">
        <f t="shared" si="595"/>
        <v>#DIV/0!</v>
      </c>
      <c r="P360" s="60">
        <f t="shared" ref="P360:Q379" si="596">J360-L360</f>
        <v>0</v>
      </c>
      <c r="Q360" s="61">
        <f t="shared" si="596"/>
        <v>0</v>
      </c>
      <c r="R360" s="60"/>
      <c r="S360" s="61"/>
      <c r="T360" s="125">
        <v>9</v>
      </c>
      <c r="U360" s="60">
        <v>0</v>
      </c>
      <c r="V360" s="61">
        <f t="shared" ref="V360:V379" si="597">U360*T360</f>
        <v>0</v>
      </c>
      <c r="W360" s="60">
        <f t="shared" ref="W360:W379" si="598">U360+R360</f>
        <v>0</v>
      </c>
      <c r="X360" s="61">
        <f t="shared" ref="X360:X379" si="599">V360+S360</f>
        <v>0</v>
      </c>
      <c r="Y360" s="60"/>
      <c r="Z360" s="61"/>
      <c r="AA360" s="125">
        <v>9</v>
      </c>
      <c r="AB360" s="60">
        <v>0</v>
      </c>
      <c r="AC360" s="61">
        <f t="shared" ref="AC360:AC379" si="600">AB360*AA360</f>
        <v>0</v>
      </c>
      <c r="AD360" s="60">
        <f t="shared" ref="AD360:AD379" si="601">AB360+Y360</f>
        <v>0</v>
      </c>
      <c r="AE360" s="61">
        <f t="shared" ref="AE360:AE379" si="602">AC360+Z360</f>
        <v>0</v>
      </c>
      <c r="AF360" s="82"/>
    </row>
    <row r="361" spans="1:32">
      <c r="A361" s="5">
        <v>26.11</v>
      </c>
      <c r="B361" s="81" t="s">
        <v>206</v>
      </c>
      <c r="C361" s="82"/>
      <c r="D361" s="61"/>
      <c r="E361" s="82"/>
      <c r="F361" s="61"/>
      <c r="G361" s="101">
        <v>0.6</v>
      </c>
      <c r="H361" s="82"/>
      <c r="I361" s="61">
        <f t="shared" si="593"/>
        <v>0</v>
      </c>
      <c r="J361" s="60">
        <f t="shared" si="594"/>
        <v>0</v>
      </c>
      <c r="K361" s="61">
        <f t="shared" si="594"/>
        <v>0</v>
      </c>
      <c r="L361" s="60">
        <v>0</v>
      </c>
      <c r="M361" s="61"/>
      <c r="N361" s="61" t="e">
        <f t="shared" si="595"/>
        <v>#DIV/0!</v>
      </c>
      <c r="O361" s="61" t="e">
        <f t="shared" si="595"/>
        <v>#DIV/0!</v>
      </c>
      <c r="P361" s="60">
        <f t="shared" si="596"/>
        <v>0</v>
      </c>
      <c r="Q361" s="61">
        <f t="shared" si="596"/>
        <v>0</v>
      </c>
      <c r="R361" s="60"/>
      <c r="S361" s="61"/>
      <c r="T361" s="125">
        <v>0.6</v>
      </c>
      <c r="U361" s="60">
        <v>0</v>
      </c>
      <c r="V361" s="61">
        <f t="shared" si="597"/>
        <v>0</v>
      </c>
      <c r="W361" s="60">
        <f t="shared" si="598"/>
        <v>0</v>
      </c>
      <c r="X361" s="61">
        <f t="shared" si="599"/>
        <v>0</v>
      </c>
      <c r="Y361" s="60"/>
      <c r="Z361" s="61"/>
      <c r="AA361" s="125">
        <v>0.6</v>
      </c>
      <c r="AB361" s="60">
        <v>0</v>
      </c>
      <c r="AC361" s="61">
        <f t="shared" si="600"/>
        <v>0</v>
      </c>
      <c r="AD361" s="60">
        <f t="shared" si="601"/>
        <v>0</v>
      </c>
      <c r="AE361" s="61">
        <f t="shared" si="602"/>
        <v>0</v>
      </c>
      <c r="AF361" s="82"/>
    </row>
    <row r="362" spans="1:32" ht="47.25">
      <c r="A362" s="5">
        <v>26.12</v>
      </c>
      <c r="B362" s="81" t="s">
        <v>256</v>
      </c>
      <c r="C362" s="82"/>
      <c r="D362" s="61"/>
      <c r="E362" s="82"/>
      <c r="F362" s="61"/>
      <c r="G362" s="101">
        <v>0.5</v>
      </c>
      <c r="H362" s="82"/>
      <c r="I362" s="61">
        <f t="shared" si="593"/>
        <v>0</v>
      </c>
      <c r="J362" s="60">
        <f t="shared" si="594"/>
        <v>0</v>
      </c>
      <c r="K362" s="61">
        <f t="shared" si="594"/>
        <v>0</v>
      </c>
      <c r="L362" s="60">
        <v>0</v>
      </c>
      <c r="M362" s="61"/>
      <c r="N362" s="61" t="e">
        <f t="shared" si="595"/>
        <v>#DIV/0!</v>
      </c>
      <c r="O362" s="61" t="e">
        <f t="shared" si="595"/>
        <v>#DIV/0!</v>
      </c>
      <c r="P362" s="60">
        <f t="shared" si="596"/>
        <v>0</v>
      </c>
      <c r="Q362" s="61">
        <f t="shared" si="596"/>
        <v>0</v>
      </c>
      <c r="R362" s="60"/>
      <c r="S362" s="61"/>
      <c r="T362" s="125">
        <v>0.5</v>
      </c>
      <c r="U362" s="60">
        <v>0</v>
      </c>
      <c r="V362" s="61">
        <f t="shared" si="597"/>
        <v>0</v>
      </c>
      <c r="W362" s="60">
        <f t="shared" si="598"/>
        <v>0</v>
      </c>
      <c r="X362" s="61">
        <f t="shared" si="599"/>
        <v>0</v>
      </c>
      <c r="Y362" s="60"/>
      <c r="Z362" s="61"/>
      <c r="AA362" s="125">
        <v>0.5</v>
      </c>
      <c r="AB362" s="60">
        <v>0</v>
      </c>
      <c r="AC362" s="61">
        <f t="shared" si="600"/>
        <v>0</v>
      </c>
      <c r="AD362" s="60">
        <f t="shared" si="601"/>
        <v>0</v>
      </c>
      <c r="AE362" s="61">
        <f t="shared" si="602"/>
        <v>0</v>
      </c>
      <c r="AF362" s="82"/>
    </row>
    <row r="363" spans="1:32" s="38" customFormat="1">
      <c r="A363" s="331">
        <v>26.13</v>
      </c>
      <c r="B363" s="52" t="s">
        <v>27</v>
      </c>
      <c r="C363" s="12"/>
      <c r="D363" s="63"/>
      <c r="E363" s="12"/>
      <c r="F363" s="63"/>
      <c r="G363" s="102"/>
      <c r="H363" s="12"/>
      <c r="I363" s="63">
        <f t="shared" si="593"/>
        <v>0</v>
      </c>
      <c r="J363" s="62">
        <f t="shared" si="594"/>
        <v>0</v>
      </c>
      <c r="K363" s="63">
        <f t="shared" si="594"/>
        <v>0</v>
      </c>
      <c r="L363" s="60">
        <v>0</v>
      </c>
      <c r="M363" s="63"/>
      <c r="N363" s="61"/>
      <c r="O363" s="61"/>
      <c r="P363" s="60">
        <f t="shared" si="596"/>
        <v>0</v>
      </c>
      <c r="Q363" s="61">
        <f t="shared" si="596"/>
        <v>0</v>
      </c>
      <c r="R363" s="62"/>
      <c r="S363" s="63"/>
      <c r="T363" s="126"/>
      <c r="U363" s="60">
        <v>0</v>
      </c>
      <c r="V363" s="61">
        <f t="shared" si="597"/>
        <v>0</v>
      </c>
      <c r="W363" s="60">
        <f t="shared" si="598"/>
        <v>0</v>
      </c>
      <c r="X363" s="61">
        <f t="shared" si="599"/>
        <v>0</v>
      </c>
      <c r="Y363" s="62"/>
      <c r="Z363" s="63"/>
      <c r="AA363" s="126"/>
      <c r="AB363" s="60">
        <v>0</v>
      </c>
      <c r="AC363" s="61">
        <f t="shared" si="600"/>
        <v>0</v>
      </c>
      <c r="AD363" s="60">
        <f t="shared" si="601"/>
        <v>0</v>
      </c>
      <c r="AE363" s="61">
        <f t="shared" si="602"/>
        <v>0</v>
      </c>
      <c r="AF363" s="12"/>
    </row>
    <row r="364" spans="1:32">
      <c r="A364" s="5" t="s">
        <v>212</v>
      </c>
      <c r="B364" s="81" t="s">
        <v>337</v>
      </c>
      <c r="C364" s="82"/>
      <c r="D364" s="61"/>
      <c r="E364" s="82"/>
      <c r="F364" s="61"/>
      <c r="G364" s="101">
        <v>3</v>
      </c>
      <c r="H364" s="82"/>
      <c r="I364" s="61">
        <f t="shared" si="593"/>
        <v>0</v>
      </c>
      <c r="J364" s="60">
        <f t="shared" si="594"/>
        <v>0</v>
      </c>
      <c r="K364" s="61">
        <f t="shared" si="594"/>
        <v>0</v>
      </c>
      <c r="L364" s="60">
        <v>0</v>
      </c>
      <c r="M364" s="61"/>
      <c r="N364" s="61" t="e">
        <f t="shared" si="595"/>
        <v>#DIV/0!</v>
      </c>
      <c r="O364" s="61" t="e">
        <f t="shared" si="595"/>
        <v>#DIV/0!</v>
      </c>
      <c r="P364" s="60">
        <f t="shared" si="596"/>
        <v>0</v>
      </c>
      <c r="Q364" s="61">
        <f t="shared" si="596"/>
        <v>0</v>
      </c>
      <c r="R364" s="60"/>
      <c r="S364" s="61"/>
      <c r="T364" s="125">
        <v>8.4</v>
      </c>
      <c r="U364" s="60">
        <v>0</v>
      </c>
      <c r="V364" s="61">
        <f t="shared" si="597"/>
        <v>0</v>
      </c>
      <c r="W364" s="60">
        <f t="shared" si="598"/>
        <v>0</v>
      </c>
      <c r="X364" s="61">
        <f t="shared" si="599"/>
        <v>0</v>
      </c>
      <c r="Y364" s="60"/>
      <c r="Z364" s="61"/>
      <c r="AA364" s="659">
        <f>0.25*12</f>
        <v>3</v>
      </c>
      <c r="AB364" s="60">
        <v>0</v>
      </c>
      <c r="AC364" s="61">
        <f t="shared" si="600"/>
        <v>0</v>
      </c>
      <c r="AD364" s="60">
        <f t="shared" si="601"/>
        <v>0</v>
      </c>
      <c r="AE364" s="61">
        <f t="shared" si="602"/>
        <v>0</v>
      </c>
      <c r="AF364" s="82"/>
    </row>
    <row r="365" spans="1:32" ht="36" customHeight="1">
      <c r="A365" s="5" t="s">
        <v>213</v>
      </c>
      <c r="B365" s="81" t="s">
        <v>204</v>
      </c>
      <c r="C365" s="82"/>
      <c r="D365" s="61"/>
      <c r="E365" s="82"/>
      <c r="F365" s="61"/>
      <c r="G365" s="101"/>
      <c r="H365" s="82"/>
      <c r="I365" s="61">
        <f t="shared" si="593"/>
        <v>0</v>
      </c>
      <c r="J365" s="60">
        <f t="shared" si="594"/>
        <v>0</v>
      </c>
      <c r="K365" s="61">
        <f t="shared" si="594"/>
        <v>0</v>
      </c>
      <c r="L365" s="60">
        <v>0</v>
      </c>
      <c r="M365" s="61"/>
      <c r="N365" s="61"/>
      <c r="O365" s="61"/>
      <c r="P365" s="60">
        <f t="shared" si="596"/>
        <v>0</v>
      </c>
      <c r="Q365" s="61">
        <f t="shared" si="596"/>
        <v>0</v>
      </c>
      <c r="R365" s="60"/>
      <c r="S365" s="61"/>
      <c r="T365" s="125"/>
      <c r="U365" s="60">
        <v>0</v>
      </c>
      <c r="V365" s="61">
        <f t="shared" si="597"/>
        <v>0</v>
      </c>
      <c r="W365" s="60">
        <f t="shared" si="598"/>
        <v>0</v>
      </c>
      <c r="X365" s="61">
        <f t="shared" si="599"/>
        <v>0</v>
      </c>
      <c r="Y365" s="60"/>
      <c r="Z365" s="61"/>
      <c r="AA365" s="125"/>
      <c r="AB365" s="60">
        <v>0</v>
      </c>
      <c r="AC365" s="61">
        <f t="shared" si="600"/>
        <v>0</v>
      </c>
      <c r="AD365" s="60">
        <f t="shared" si="601"/>
        <v>0</v>
      </c>
      <c r="AE365" s="61">
        <f t="shared" si="602"/>
        <v>0</v>
      </c>
      <c r="AF365" s="82"/>
    </row>
    <row r="366" spans="1:32">
      <c r="A366" s="5" t="s">
        <v>214</v>
      </c>
      <c r="B366" s="81" t="s">
        <v>338</v>
      </c>
      <c r="C366" s="82"/>
      <c r="D366" s="61"/>
      <c r="E366" s="82"/>
      <c r="F366" s="61"/>
      <c r="G366" s="101">
        <v>1.8</v>
      </c>
      <c r="H366" s="82"/>
      <c r="I366" s="61">
        <f t="shared" si="593"/>
        <v>0</v>
      </c>
      <c r="J366" s="60">
        <f t="shared" si="594"/>
        <v>0</v>
      </c>
      <c r="K366" s="61">
        <f t="shared" si="594"/>
        <v>0</v>
      </c>
      <c r="L366" s="60">
        <v>0</v>
      </c>
      <c r="M366" s="61"/>
      <c r="N366" s="61" t="e">
        <f t="shared" si="595"/>
        <v>#DIV/0!</v>
      </c>
      <c r="O366" s="61" t="e">
        <f t="shared" si="595"/>
        <v>#DIV/0!</v>
      </c>
      <c r="P366" s="60">
        <f t="shared" si="596"/>
        <v>0</v>
      </c>
      <c r="Q366" s="61">
        <f t="shared" si="596"/>
        <v>0</v>
      </c>
      <c r="R366" s="60"/>
      <c r="S366" s="61"/>
      <c r="T366" s="125">
        <v>2.52</v>
      </c>
      <c r="U366" s="60">
        <v>0</v>
      </c>
      <c r="V366" s="61">
        <f t="shared" si="597"/>
        <v>0</v>
      </c>
      <c r="W366" s="60">
        <f t="shared" si="598"/>
        <v>0</v>
      </c>
      <c r="X366" s="61">
        <f t="shared" si="599"/>
        <v>0</v>
      </c>
      <c r="Y366" s="60"/>
      <c r="Z366" s="61"/>
      <c r="AA366" s="659">
        <f>0.05*12*3</f>
        <v>1.8000000000000003</v>
      </c>
      <c r="AB366" s="60">
        <v>0</v>
      </c>
      <c r="AC366" s="61">
        <f t="shared" si="600"/>
        <v>0</v>
      </c>
      <c r="AD366" s="60">
        <f t="shared" si="601"/>
        <v>0</v>
      </c>
      <c r="AE366" s="61">
        <f t="shared" si="602"/>
        <v>0</v>
      </c>
      <c r="AF366" s="82"/>
    </row>
    <row r="367" spans="1:32">
      <c r="A367" s="5" t="s">
        <v>215</v>
      </c>
      <c r="B367" s="81" t="s">
        <v>268</v>
      </c>
      <c r="C367" s="82"/>
      <c r="D367" s="61"/>
      <c r="E367" s="82"/>
      <c r="F367" s="61"/>
      <c r="G367" s="101">
        <v>1.2</v>
      </c>
      <c r="H367" s="82"/>
      <c r="I367" s="61">
        <f t="shared" si="593"/>
        <v>0</v>
      </c>
      <c r="J367" s="60">
        <f t="shared" si="594"/>
        <v>0</v>
      </c>
      <c r="K367" s="61">
        <f t="shared" si="594"/>
        <v>0</v>
      </c>
      <c r="L367" s="60">
        <v>0</v>
      </c>
      <c r="M367" s="61"/>
      <c r="N367" s="61" t="e">
        <f t="shared" si="595"/>
        <v>#DIV/0!</v>
      </c>
      <c r="O367" s="61" t="e">
        <f t="shared" si="595"/>
        <v>#DIV/0!</v>
      </c>
      <c r="P367" s="60">
        <f t="shared" si="596"/>
        <v>0</v>
      </c>
      <c r="Q367" s="61">
        <f t="shared" si="596"/>
        <v>0</v>
      </c>
      <c r="R367" s="60"/>
      <c r="S367" s="61"/>
      <c r="T367" s="125">
        <v>1.2</v>
      </c>
      <c r="U367" s="60">
        <v>0</v>
      </c>
      <c r="V367" s="61">
        <f t="shared" si="597"/>
        <v>0</v>
      </c>
      <c r="W367" s="60">
        <f t="shared" si="598"/>
        <v>0</v>
      </c>
      <c r="X367" s="61">
        <f t="shared" si="599"/>
        <v>0</v>
      </c>
      <c r="Y367" s="60"/>
      <c r="Z367" s="61"/>
      <c r="AA367" s="125">
        <v>1.2</v>
      </c>
      <c r="AB367" s="60">
        <v>0</v>
      </c>
      <c r="AC367" s="61">
        <f t="shared" si="600"/>
        <v>0</v>
      </c>
      <c r="AD367" s="60">
        <f t="shared" si="601"/>
        <v>0</v>
      </c>
      <c r="AE367" s="61">
        <f t="shared" si="602"/>
        <v>0</v>
      </c>
      <c r="AF367" s="82"/>
    </row>
    <row r="368" spans="1:32">
      <c r="A368" s="5" t="s">
        <v>286</v>
      </c>
      <c r="B368" s="81" t="s">
        <v>269</v>
      </c>
      <c r="C368" s="82"/>
      <c r="D368" s="61"/>
      <c r="E368" s="82"/>
      <c r="F368" s="61"/>
      <c r="G368" s="101">
        <v>1.2</v>
      </c>
      <c r="H368" s="82"/>
      <c r="I368" s="61">
        <f t="shared" si="593"/>
        <v>0</v>
      </c>
      <c r="J368" s="60">
        <f t="shared" si="594"/>
        <v>0</v>
      </c>
      <c r="K368" s="61">
        <f t="shared" si="594"/>
        <v>0</v>
      </c>
      <c r="L368" s="60">
        <v>0</v>
      </c>
      <c r="M368" s="61"/>
      <c r="N368" s="61" t="e">
        <f t="shared" si="595"/>
        <v>#DIV/0!</v>
      </c>
      <c r="O368" s="61" t="e">
        <f t="shared" si="595"/>
        <v>#DIV/0!</v>
      </c>
      <c r="P368" s="60">
        <f t="shared" si="596"/>
        <v>0</v>
      </c>
      <c r="Q368" s="61">
        <f t="shared" si="596"/>
        <v>0</v>
      </c>
      <c r="R368" s="60"/>
      <c r="S368" s="61"/>
      <c r="T368" s="125">
        <v>1.2</v>
      </c>
      <c r="U368" s="60">
        <v>0</v>
      </c>
      <c r="V368" s="61">
        <f t="shared" si="597"/>
        <v>0</v>
      </c>
      <c r="W368" s="60">
        <f t="shared" si="598"/>
        <v>0</v>
      </c>
      <c r="X368" s="61">
        <f t="shared" si="599"/>
        <v>0</v>
      </c>
      <c r="Y368" s="60"/>
      <c r="Z368" s="61"/>
      <c r="AA368" s="125">
        <v>1.2</v>
      </c>
      <c r="AB368" s="60">
        <v>0</v>
      </c>
      <c r="AC368" s="61">
        <f t="shared" si="600"/>
        <v>0</v>
      </c>
      <c r="AD368" s="60">
        <f t="shared" si="601"/>
        <v>0</v>
      </c>
      <c r="AE368" s="61">
        <f t="shared" si="602"/>
        <v>0</v>
      </c>
      <c r="AF368" s="82"/>
    </row>
    <row r="369" spans="1:32" ht="31.5">
      <c r="A369" s="5" t="s">
        <v>287</v>
      </c>
      <c r="B369" s="81" t="s">
        <v>207</v>
      </c>
      <c r="C369" s="82"/>
      <c r="D369" s="61"/>
      <c r="E369" s="82"/>
      <c r="F369" s="61"/>
      <c r="G369" s="101">
        <v>1.26</v>
      </c>
      <c r="H369" s="82"/>
      <c r="I369" s="61">
        <f t="shared" si="593"/>
        <v>0</v>
      </c>
      <c r="J369" s="60">
        <f t="shared" si="594"/>
        <v>0</v>
      </c>
      <c r="K369" s="61">
        <f t="shared" si="594"/>
        <v>0</v>
      </c>
      <c r="L369" s="60">
        <v>0</v>
      </c>
      <c r="M369" s="61"/>
      <c r="N369" s="61" t="e">
        <f t="shared" si="595"/>
        <v>#DIV/0!</v>
      </c>
      <c r="O369" s="61" t="e">
        <f t="shared" si="595"/>
        <v>#DIV/0!</v>
      </c>
      <c r="P369" s="60">
        <f t="shared" si="596"/>
        <v>0</v>
      </c>
      <c r="Q369" s="61">
        <f t="shared" si="596"/>
        <v>0</v>
      </c>
      <c r="R369" s="60"/>
      <c r="S369" s="61"/>
      <c r="T369" s="125">
        <v>1.26</v>
      </c>
      <c r="U369" s="60">
        <v>0</v>
      </c>
      <c r="V369" s="61">
        <f t="shared" si="597"/>
        <v>0</v>
      </c>
      <c r="W369" s="60">
        <f t="shared" si="598"/>
        <v>0</v>
      </c>
      <c r="X369" s="61">
        <f t="shared" si="599"/>
        <v>0</v>
      </c>
      <c r="Y369" s="60"/>
      <c r="Z369" s="61"/>
      <c r="AA369" s="125">
        <v>1.26</v>
      </c>
      <c r="AB369" s="60">
        <v>0</v>
      </c>
      <c r="AC369" s="61">
        <f t="shared" si="600"/>
        <v>0</v>
      </c>
      <c r="AD369" s="60">
        <f t="shared" si="601"/>
        <v>0</v>
      </c>
      <c r="AE369" s="61">
        <f t="shared" si="602"/>
        <v>0</v>
      </c>
      <c r="AF369" s="82"/>
    </row>
    <row r="370" spans="1:32" ht="31.5">
      <c r="A370" s="5">
        <v>26.14</v>
      </c>
      <c r="B370" s="81" t="s">
        <v>258</v>
      </c>
      <c r="C370" s="82"/>
      <c r="D370" s="61"/>
      <c r="E370" s="82"/>
      <c r="F370" s="61"/>
      <c r="G370" s="101">
        <v>0.5</v>
      </c>
      <c r="H370" s="82"/>
      <c r="I370" s="61">
        <f t="shared" si="593"/>
        <v>0</v>
      </c>
      <c r="J370" s="60">
        <f t="shared" si="594"/>
        <v>0</v>
      </c>
      <c r="K370" s="61">
        <f t="shared" si="594"/>
        <v>0</v>
      </c>
      <c r="L370" s="60">
        <v>0</v>
      </c>
      <c r="M370" s="61"/>
      <c r="N370" s="61" t="e">
        <f t="shared" si="595"/>
        <v>#DIV/0!</v>
      </c>
      <c r="O370" s="61" t="e">
        <f t="shared" si="595"/>
        <v>#DIV/0!</v>
      </c>
      <c r="P370" s="60">
        <f t="shared" si="596"/>
        <v>0</v>
      </c>
      <c r="Q370" s="61">
        <f t="shared" si="596"/>
        <v>0</v>
      </c>
      <c r="R370" s="60"/>
      <c r="S370" s="61"/>
      <c r="T370" s="125">
        <v>0.5</v>
      </c>
      <c r="U370" s="60">
        <v>0</v>
      </c>
      <c r="V370" s="61">
        <f t="shared" si="597"/>
        <v>0</v>
      </c>
      <c r="W370" s="60">
        <f t="shared" si="598"/>
        <v>0</v>
      </c>
      <c r="X370" s="61">
        <f t="shared" si="599"/>
        <v>0</v>
      </c>
      <c r="Y370" s="60"/>
      <c r="Z370" s="61"/>
      <c r="AA370" s="125">
        <v>0.5</v>
      </c>
      <c r="AB370" s="60">
        <v>0</v>
      </c>
      <c r="AC370" s="61">
        <f t="shared" si="600"/>
        <v>0</v>
      </c>
      <c r="AD370" s="60">
        <f t="shared" si="601"/>
        <v>0</v>
      </c>
      <c r="AE370" s="61">
        <f t="shared" si="602"/>
        <v>0</v>
      </c>
      <c r="AF370" s="82"/>
    </row>
    <row r="371" spans="1:32" ht="31.5">
      <c r="A371" s="5">
        <v>26.15</v>
      </c>
      <c r="B371" s="81" t="s">
        <v>257</v>
      </c>
      <c r="C371" s="82"/>
      <c r="D371" s="61"/>
      <c r="E371" s="82"/>
      <c r="F371" s="61"/>
      <c r="G371" s="101">
        <v>0.5</v>
      </c>
      <c r="H371" s="82"/>
      <c r="I371" s="61">
        <f t="shared" si="593"/>
        <v>0</v>
      </c>
      <c r="J371" s="60">
        <f t="shared" si="594"/>
        <v>0</v>
      </c>
      <c r="K371" s="61">
        <f t="shared" si="594"/>
        <v>0</v>
      </c>
      <c r="L371" s="60">
        <v>0</v>
      </c>
      <c r="M371" s="61"/>
      <c r="N371" s="61" t="e">
        <f t="shared" si="595"/>
        <v>#DIV/0!</v>
      </c>
      <c r="O371" s="61" t="e">
        <f t="shared" si="595"/>
        <v>#DIV/0!</v>
      </c>
      <c r="P371" s="60">
        <f t="shared" si="596"/>
        <v>0</v>
      </c>
      <c r="Q371" s="61">
        <f t="shared" si="596"/>
        <v>0</v>
      </c>
      <c r="R371" s="60"/>
      <c r="S371" s="61"/>
      <c r="T371" s="125">
        <v>0.5</v>
      </c>
      <c r="U371" s="60">
        <v>0</v>
      </c>
      <c r="V371" s="61">
        <f t="shared" si="597"/>
        <v>0</v>
      </c>
      <c r="W371" s="60">
        <f t="shared" si="598"/>
        <v>0</v>
      </c>
      <c r="X371" s="61">
        <f t="shared" si="599"/>
        <v>0</v>
      </c>
      <c r="Y371" s="60"/>
      <c r="Z371" s="61"/>
      <c r="AA371" s="125">
        <v>0.5</v>
      </c>
      <c r="AB371" s="60">
        <v>0</v>
      </c>
      <c r="AC371" s="61">
        <f t="shared" si="600"/>
        <v>0</v>
      </c>
      <c r="AD371" s="60">
        <f t="shared" si="601"/>
        <v>0</v>
      </c>
      <c r="AE371" s="61">
        <f t="shared" si="602"/>
        <v>0</v>
      </c>
      <c r="AF371" s="82"/>
    </row>
    <row r="372" spans="1:32" ht="31.5">
      <c r="A372" s="5">
        <v>26.16</v>
      </c>
      <c r="B372" s="81" t="s">
        <v>259</v>
      </c>
      <c r="C372" s="82"/>
      <c r="D372" s="61"/>
      <c r="E372" s="82"/>
      <c r="F372" s="61"/>
      <c r="G372" s="101">
        <v>0.625</v>
      </c>
      <c r="H372" s="82"/>
      <c r="I372" s="61">
        <f t="shared" si="593"/>
        <v>0</v>
      </c>
      <c r="J372" s="60">
        <f t="shared" si="594"/>
        <v>0</v>
      </c>
      <c r="K372" s="61">
        <f t="shared" si="594"/>
        <v>0</v>
      </c>
      <c r="L372" s="60">
        <v>0</v>
      </c>
      <c r="M372" s="61"/>
      <c r="N372" s="61" t="e">
        <f t="shared" si="595"/>
        <v>#DIV/0!</v>
      </c>
      <c r="O372" s="61" t="e">
        <f t="shared" si="595"/>
        <v>#DIV/0!</v>
      </c>
      <c r="P372" s="60">
        <f t="shared" si="596"/>
        <v>0</v>
      </c>
      <c r="Q372" s="61">
        <f t="shared" si="596"/>
        <v>0</v>
      </c>
      <c r="R372" s="60"/>
      <c r="S372" s="61"/>
      <c r="T372" s="125">
        <v>0.625</v>
      </c>
      <c r="U372" s="60">
        <v>0</v>
      </c>
      <c r="V372" s="61">
        <f t="shared" si="597"/>
        <v>0</v>
      </c>
      <c r="W372" s="60">
        <f t="shared" si="598"/>
        <v>0</v>
      </c>
      <c r="X372" s="61">
        <f t="shared" si="599"/>
        <v>0</v>
      </c>
      <c r="Y372" s="60"/>
      <c r="Z372" s="61"/>
      <c r="AA372" s="125">
        <v>0.625</v>
      </c>
      <c r="AB372" s="60">
        <v>0</v>
      </c>
      <c r="AC372" s="61">
        <f t="shared" si="600"/>
        <v>0</v>
      </c>
      <c r="AD372" s="60">
        <f t="shared" si="601"/>
        <v>0</v>
      </c>
      <c r="AE372" s="61">
        <f t="shared" si="602"/>
        <v>0</v>
      </c>
      <c r="AF372" s="82"/>
    </row>
    <row r="373" spans="1:32">
      <c r="A373" s="5">
        <v>26.17</v>
      </c>
      <c r="B373" s="81" t="s">
        <v>223</v>
      </c>
      <c r="C373" s="82"/>
      <c r="D373" s="61"/>
      <c r="E373" s="82"/>
      <c r="F373" s="61"/>
      <c r="G373" s="101">
        <v>0.375</v>
      </c>
      <c r="H373" s="82"/>
      <c r="I373" s="61">
        <f t="shared" si="593"/>
        <v>0</v>
      </c>
      <c r="J373" s="60">
        <f t="shared" si="594"/>
        <v>0</v>
      </c>
      <c r="K373" s="61">
        <f t="shared" si="594"/>
        <v>0</v>
      </c>
      <c r="L373" s="60">
        <v>0</v>
      </c>
      <c r="M373" s="61"/>
      <c r="N373" s="61" t="e">
        <f t="shared" si="595"/>
        <v>#DIV/0!</v>
      </c>
      <c r="O373" s="61" t="e">
        <f t="shared" si="595"/>
        <v>#DIV/0!</v>
      </c>
      <c r="P373" s="60">
        <f t="shared" si="596"/>
        <v>0</v>
      </c>
      <c r="Q373" s="61">
        <f t="shared" si="596"/>
        <v>0</v>
      </c>
      <c r="R373" s="60"/>
      <c r="S373" s="61"/>
      <c r="T373" s="125">
        <v>0.375</v>
      </c>
      <c r="U373" s="60">
        <v>0</v>
      </c>
      <c r="V373" s="61">
        <f t="shared" si="597"/>
        <v>0</v>
      </c>
      <c r="W373" s="60">
        <f t="shared" si="598"/>
        <v>0</v>
      </c>
      <c r="X373" s="61">
        <f t="shared" si="599"/>
        <v>0</v>
      </c>
      <c r="Y373" s="60"/>
      <c r="Z373" s="61"/>
      <c r="AA373" s="125">
        <v>0.375</v>
      </c>
      <c r="AB373" s="60">
        <v>0</v>
      </c>
      <c r="AC373" s="61">
        <f t="shared" si="600"/>
        <v>0</v>
      </c>
      <c r="AD373" s="60">
        <f t="shared" si="601"/>
        <v>0</v>
      </c>
      <c r="AE373" s="61">
        <f t="shared" si="602"/>
        <v>0</v>
      </c>
      <c r="AF373" s="82"/>
    </row>
    <row r="374" spans="1:32" ht="31.5">
      <c r="A374" s="5">
        <v>26.18</v>
      </c>
      <c r="B374" s="81" t="s">
        <v>224</v>
      </c>
      <c r="C374" s="82"/>
      <c r="D374" s="61"/>
      <c r="E374" s="82"/>
      <c r="F374" s="61"/>
      <c r="G374" s="101">
        <v>0.375</v>
      </c>
      <c r="H374" s="82"/>
      <c r="I374" s="61">
        <f t="shared" si="593"/>
        <v>0</v>
      </c>
      <c r="J374" s="60">
        <f t="shared" si="594"/>
        <v>0</v>
      </c>
      <c r="K374" s="61">
        <f t="shared" si="594"/>
        <v>0</v>
      </c>
      <c r="L374" s="60">
        <v>0</v>
      </c>
      <c r="M374" s="61"/>
      <c r="N374" s="61" t="e">
        <f t="shared" si="595"/>
        <v>#DIV/0!</v>
      </c>
      <c r="O374" s="61" t="e">
        <f t="shared" si="595"/>
        <v>#DIV/0!</v>
      </c>
      <c r="P374" s="60">
        <f t="shared" si="596"/>
        <v>0</v>
      </c>
      <c r="Q374" s="61">
        <f t="shared" si="596"/>
        <v>0</v>
      </c>
      <c r="R374" s="60"/>
      <c r="S374" s="61"/>
      <c r="T374" s="125">
        <v>0.375</v>
      </c>
      <c r="U374" s="60">
        <v>0</v>
      </c>
      <c r="V374" s="61">
        <f t="shared" si="597"/>
        <v>0</v>
      </c>
      <c r="W374" s="60">
        <f t="shared" si="598"/>
        <v>0</v>
      </c>
      <c r="X374" s="61">
        <f t="shared" si="599"/>
        <v>0</v>
      </c>
      <c r="Y374" s="60"/>
      <c r="Z374" s="61"/>
      <c r="AA374" s="125">
        <v>0.375</v>
      </c>
      <c r="AB374" s="60">
        <v>0</v>
      </c>
      <c r="AC374" s="61">
        <f t="shared" si="600"/>
        <v>0</v>
      </c>
      <c r="AD374" s="60">
        <f t="shared" si="601"/>
        <v>0</v>
      </c>
      <c r="AE374" s="61">
        <f t="shared" si="602"/>
        <v>0</v>
      </c>
      <c r="AF374" s="82"/>
    </row>
    <row r="375" spans="1:32" ht="37.5">
      <c r="A375" s="5">
        <v>26.19</v>
      </c>
      <c r="B375" s="192" t="s">
        <v>606</v>
      </c>
      <c r="C375" s="82"/>
      <c r="D375" s="61"/>
      <c r="E375" s="82"/>
      <c r="F375" s="61"/>
      <c r="G375" s="101">
        <v>0.15</v>
      </c>
      <c r="H375" s="82"/>
      <c r="I375" s="61">
        <f t="shared" si="593"/>
        <v>0</v>
      </c>
      <c r="J375" s="60">
        <f t="shared" si="594"/>
        <v>0</v>
      </c>
      <c r="K375" s="61">
        <f t="shared" si="594"/>
        <v>0</v>
      </c>
      <c r="L375" s="60">
        <v>0</v>
      </c>
      <c r="M375" s="61"/>
      <c r="N375" s="61" t="e">
        <f t="shared" si="595"/>
        <v>#DIV/0!</v>
      </c>
      <c r="O375" s="61" t="e">
        <f t="shared" si="595"/>
        <v>#DIV/0!</v>
      </c>
      <c r="P375" s="60">
        <f t="shared" si="596"/>
        <v>0</v>
      </c>
      <c r="Q375" s="61">
        <f t="shared" si="596"/>
        <v>0</v>
      </c>
      <c r="R375" s="60"/>
      <c r="S375" s="61"/>
      <c r="T375" s="125">
        <v>0.15</v>
      </c>
      <c r="U375" s="60">
        <v>0</v>
      </c>
      <c r="V375" s="61">
        <f t="shared" si="597"/>
        <v>0</v>
      </c>
      <c r="W375" s="60">
        <f t="shared" si="598"/>
        <v>0</v>
      </c>
      <c r="X375" s="61">
        <f t="shared" si="599"/>
        <v>0</v>
      </c>
      <c r="Y375" s="60"/>
      <c r="Z375" s="61"/>
      <c r="AA375" s="125">
        <v>0.15</v>
      </c>
      <c r="AB375" s="60">
        <v>0</v>
      </c>
      <c r="AC375" s="61">
        <f t="shared" si="600"/>
        <v>0</v>
      </c>
      <c r="AD375" s="60">
        <f t="shared" si="601"/>
        <v>0</v>
      </c>
      <c r="AE375" s="61">
        <f t="shared" si="602"/>
        <v>0</v>
      </c>
      <c r="AF375" s="82"/>
    </row>
    <row r="376" spans="1:32" ht="37.5">
      <c r="A376" s="5">
        <v>26.2</v>
      </c>
      <c r="B376" s="192" t="s">
        <v>605</v>
      </c>
      <c r="C376" s="82"/>
      <c r="D376" s="61"/>
      <c r="E376" s="82"/>
      <c r="F376" s="61"/>
      <c r="G376" s="101">
        <v>0.15</v>
      </c>
      <c r="H376" s="82"/>
      <c r="I376" s="61">
        <f t="shared" si="593"/>
        <v>0</v>
      </c>
      <c r="J376" s="60">
        <f t="shared" si="594"/>
        <v>0</v>
      </c>
      <c r="K376" s="61">
        <f t="shared" si="594"/>
        <v>0</v>
      </c>
      <c r="L376" s="60">
        <v>0</v>
      </c>
      <c r="M376" s="61"/>
      <c r="N376" s="61" t="e">
        <f t="shared" si="595"/>
        <v>#DIV/0!</v>
      </c>
      <c r="O376" s="61" t="e">
        <f t="shared" si="595"/>
        <v>#DIV/0!</v>
      </c>
      <c r="P376" s="60">
        <f t="shared" si="596"/>
        <v>0</v>
      </c>
      <c r="Q376" s="61">
        <f t="shared" si="596"/>
        <v>0</v>
      </c>
      <c r="R376" s="60"/>
      <c r="S376" s="61"/>
      <c r="T376" s="125">
        <v>0.15</v>
      </c>
      <c r="U376" s="60">
        <v>0</v>
      </c>
      <c r="V376" s="61">
        <f t="shared" si="597"/>
        <v>0</v>
      </c>
      <c r="W376" s="60">
        <f t="shared" si="598"/>
        <v>0</v>
      </c>
      <c r="X376" s="61">
        <f t="shared" si="599"/>
        <v>0</v>
      </c>
      <c r="Y376" s="60"/>
      <c r="Z376" s="61"/>
      <c r="AA376" s="125">
        <v>0.15</v>
      </c>
      <c r="AB376" s="60">
        <v>0</v>
      </c>
      <c r="AC376" s="61">
        <f t="shared" si="600"/>
        <v>0</v>
      </c>
      <c r="AD376" s="60">
        <f t="shared" si="601"/>
        <v>0</v>
      </c>
      <c r="AE376" s="61">
        <f t="shared" si="602"/>
        <v>0</v>
      </c>
      <c r="AF376" s="82"/>
    </row>
    <row r="377" spans="1:32">
      <c r="A377" s="5">
        <v>26.21</v>
      </c>
      <c r="B377" s="81" t="s">
        <v>28</v>
      </c>
      <c r="C377" s="82"/>
      <c r="D377" s="61"/>
      <c r="E377" s="82"/>
      <c r="F377" s="61"/>
      <c r="G377" s="101"/>
      <c r="H377" s="82"/>
      <c r="I377" s="61">
        <f t="shared" si="593"/>
        <v>0</v>
      </c>
      <c r="J377" s="60">
        <f t="shared" si="594"/>
        <v>0</v>
      </c>
      <c r="K377" s="61">
        <f t="shared" si="594"/>
        <v>0</v>
      </c>
      <c r="L377" s="60">
        <v>0</v>
      </c>
      <c r="M377" s="61"/>
      <c r="N377" s="61"/>
      <c r="O377" s="61"/>
      <c r="P377" s="60">
        <f t="shared" si="596"/>
        <v>0</v>
      </c>
      <c r="Q377" s="61">
        <f t="shared" si="596"/>
        <v>0</v>
      </c>
      <c r="R377" s="60"/>
      <c r="S377" s="61"/>
      <c r="T377" s="125"/>
      <c r="U377" s="60">
        <v>0</v>
      </c>
      <c r="V377" s="61">
        <f t="shared" si="597"/>
        <v>0</v>
      </c>
      <c r="W377" s="60">
        <f t="shared" si="598"/>
        <v>0</v>
      </c>
      <c r="X377" s="61">
        <f t="shared" si="599"/>
        <v>0</v>
      </c>
      <c r="Y377" s="60"/>
      <c r="Z377" s="61"/>
      <c r="AA377" s="125"/>
      <c r="AB377" s="60">
        <v>0</v>
      </c>
      <c r="AC377" s="61">
        <f t="shared" si="600"/>
        <v>0</v>
      </c>
      <c r="AD377" s="60">
        <f t="shared" si="601"/>
        <v>0</v>
      </c>
      <c r="AE377" s="61">
        <f t="shared" si="602"/>
        <v>0</v>
      </c>
      <c r="AF377" s="82"/>
    </row>
    <row r="378" spans="1:32" ht="31.5">
      <c r="A378" s="5">
        <v>26.22</v>
      </c>
      <c r="B378" s="81" t="s">
        <v>225</v>
      </c>
      <c r="C378" s="82"/>
      <c r="D378" s="61"/>
      <c r="E378" s="82"/>
      <c r="F378" s="61"/>
      <c r="G378" s="101">
        <v>0.25</v>
      </c>
      <c r="H378" s="82"/>
      <c r="I378" s="61">
        <f t="shared" si="593"/>
        <v>0</v>
      </c>
      <c r="J378" s="60">
        <f t="shared" si="594"/>
        <v>0</v>
      </c>
      <c r="K378" s="61">
        <f t="shared" si="594"/>
        <v>0</v>
      </c>
      <c r="L378" s="60">
        <v>0</v>
      </c>
      <c r="M378" s="61"/>
      <c r="N378" s="61" t="e">
        <f t="shared" si="595"/>
        <v>#DIV/0!</v>
      </c>
      <c r="O378" s="61" t="e">
        <f t="shared" si="595"/>
        <v>#DIV/0!</v>
      </c>
      <c r="P378" s="60">
        <f t="shared" si="596"/>
        <v>0</v>
      </c>
      <c r="Q378" s="61">
        <f t="shared" si="596"/>
        <v>0</v>
      </c>
      <c r="R378" s="60"/>
      <c r="S378" s="61"/>
      <c r="T378" s="125">
        <v>0.25</v>
      </c>
      <c r="U378" s="60">
        <v>0</v>
      </c>
      <c r="V378" s="61">
        <f t="shared" si="597"/>
        <v>0</v>
      </c>
      <c r="W378" s="60">
        <f t="shared" si="598"/>
        <v>0</v>
      </c>
      <c r="X378" s="61">
        <f t="shared" si="599"/>
        <v>0</v>
      </c>
      <c r="Y378" s="60"/>
      <c r="Z378" s="61"/>
      <c r="AA378" s="125">
        <v>0.25</v>
      </c>
      <c r="AB378" s="60">
        <v>0</v>
      </c>
      <c r="AC378" s="61">
        <f t="shared" si="600"/>
        <v>0</v>
      </c>
      <c r="AD378" s="60">
        <f t="shared" si="601"/>
        <v>0</v>
      </c>
      <c r="AE378" s="61">
        <f t="shared" si="602"/>
        <v>0</v>
      </c>
      <c r="AF378" s="82"/>
    </row>
    <row r="379" spans="1:32" ht="31.5">
      <c r="A379" s="5">
        <v>26.23</v>
      </c>
      <c r="B379" s="81" t="s">
        <v>260</v>
      </c>
      <c r="C379" s="82"/>
      <c r="D379" s="61"/>
      <c r="E379" s="82"/>
      <c r="F379" s="61"/>
      <c r="G379" s="101">
        <v>0.1</v>
      </c>
      <c r="H379" s="82"/>
      <c r="I379" s="61">
        <f t="shared" si="593"/>
        <v>0</v>
      </c>
      <c r="J379" s="60">
        <f t="shared" si="594"/>
        <v>0</v>
      </c>
      <c r="K379" s="61">
        <f t="shared" si="594"/>
        <v>0</v>
      </c>
      <c r="L379" s="60">
        <v>0</v>
      </c>
      <c r="M379" s="61"/>
      <c r="N379" s="61" t="e">
        <f t="shared" si="595"/>
        <v>#DIV/0!</v>
      </c>
      <c r="O379" s="61" t="e">
        <f t="shared" si="595"/>
        <v>#DIV/0!</v>
      </c>
      <c r="P379" s="60">
        <f t="shared" si="596"/>
        <v>0</v>
      </c>
      <c r="Q379" s="61">
        <f t="shared" si="596"/>
        <v>0</v>
      </c>
      <c r="R379" s="60"/>
      <c r="S379" s="61"/>
      <c r="T379" s="125">
        <v>0.1</v>
      </c>
      <c r="U379" s="60">
        <v>0</v>
      </c>
      <c r="V379" s="61">
        <f t="shared" si="597"/>
        <v>0</v>
      </c>
      <c r="W379" s="60">
        <f t="shared" si="598"/>
        <v>0</v>
      </c>
      <c r="X379" s="61">
        <f t="shared" si="599"/>
        <v>0</v>
      </c>
      <c r="Y379" s="60"/>
      <c r="Z379" s="61"/>
      <c r="AA379" s="125">
        <v>0.1</v>
      </c>
      <c r="AB379" s="60">
        <v>0</v>
      </c>
      <c r="AC379" s="61">
        <f t="shared" si="600"/>
        <v>0</v>
      </c>
      <c r="AD379" s="60">
        <f t="shared" si="601"/>
        <v>0</v>
      </c>
      <c r="AE379" s="61">
        <f t="shared" si="602"/>
        <v>0</v>
      </c>
      <c r="AF379" s="82"/>
    </row>
    <row r="380" spans="1:32" s="225" customFormat="1">
      <c r="A380" s="217"/>
      <c r="B380" s="218" t="s">
        <v>25</v>
      </c>
      <c r="C380" s="236">
        <f t="shared" ref="C380" si="603">SUM(C360:C379)</f>
        <v>0</v>
      </c>
      <c r="D380" s="219">
        <f>SUM(D360:D379)</f>
        <v>0</v>
      </c>
      <c r="E380" s="236">
        <f t="shared" ref="E380" si="604">SUM(E360:E379)</f>
        <v>0</v>
      </c>
      <c r="F380" s="219">
        <f>SUM(F360:F379)</f>
        <v>0</v>
      </c>
      <c r="G380" s="220"/>
      <c r="H380" s="236">
        <f t="shared" ref="H380" si="605">SUM(H360:H379)</f>
        <v>0</v>
      </c>
      <c r="I380" s="219">
        <f>SUM(I360:I379)</f>
        <v>0</v>
      </c>
      <c r="J380" s="236">
        <f t="shared" ref="J380" si="606">SUM(J360:J379)</f>
        <v>0</v>
      </c>
      <c r="K380" s="219">
        <f>SUM(K360:K379)</f>
        <v>0</v>
      </c>
      <c r="L380" s="236">
        <f>L360</f>
        <v>0</v>
      </c>
      <c r="M380" s="219">
        <f>SUM(M360:M379)</f>
        <v>0</v>
      </c>
      <c r="N380" s="213" t="e">
        <f t="shared" si="595"/>
        <v>#DIV/0!</v>
      </c>
      <c r="O380" s="213" t="e">
        <f t="shared" si="595"/>
        <v>#DIV/0!</v>
      </c>
      <c r="P380" s="236">
        <f>SUM(P360:P379)</f>
        <v>0</v>
      </c>
      <c r="Q380" s="219">
        <f>SUM(Q360:Q379)</f>
        <v>0</v>
      </c>
      <c r="R380" s="236">
        <f>SUM(R360:R379)</f>
        <v>0</v>
      </c>
      <c r="S380" s="219">
        <f>SUM(S360:S379)</f>
        <v>0</v>
      </c>
      <c r="T380" s="222"/>
      <c r="U380" s="236">
        <f>U360</f>
        <v>0</v>
      </c>
      <c r="V380" s="219">
        <f t="shared" ref="V380:Z380" si="607">SUM(V360:V379)</f>
        <v>0</v>
      </c>
      <c r="W380" s="236">
        <f>W360</f>
        <v>0</v>
      </c>
      <c r="X380" s="219">
        <f t="shared" si="607"/>
        <v>0</v>
      </c>
      <c r="Y380" s="236">
        <f t="shared" si="607"/>
        <v>0</v>
      </c>
      <c r="Z380" s="219">
        <f t="shared" si="607"/>
        <v>0</v>
      </c>
      <c r="AA380" s="222"/>
      <c r="AB380" s="236">
        <f>AB360</f>
        <v>0</v>
      </c>
      <c r="AC380" s="219">
        <f>SUM(AC360:AC379)</f>
        <v>0</v>
      </c>
      <c r="AD380" s="236">
        <f>AD360</f>
        <v>0</v>
      </c>
      <c r="AE380" s="219">
        <f>SUM(AE360:AE379)</f>
        <v>0</v>
      </c>
      <c r="AF380" s="224"/>
    </row>
    <row r="381" spans="1:32" s="225" customFormat="1">
      <c r="A381" s="217"/>
      <c r="B381" s="218" t="s">
        <v>5</v>
      </c>
      <c r="C381" s="236">
        <f t="shared" ref="C381" si="608">C380+C358</f>
        <v>0</v>
      </c>
      <c r="D381" s="219">
        <f>D380+D358</f>
        <v>0</v>
      </c>
      <c r="E381" s="236">
        <f t="shared" ref="E381" si="609">E380+E358</f>
        <v>0</v>
      </c>
      <c r="F381" s="219">
        <f>F380+F358</f>
        <v>0</v>
      </c>
      <c r="G381" s="220"/>
      <c r="H381" s="236">
        <f t="shared" ref="H381" si="610">H380+H358</f>
        <v>0</v>
      </c>
      <c r="I381" s="219">
        <f>I380+I358</f>
        <v>0</v>
      </c>
      <c r="J381" s="236">
        <f t="shared" ref="J381" si="611">J380+J358</f>
        <v>0</v>
      </c>
      <c r="K381" s="219">
        <f>K380+K358</f>
        <v>0</v>
      </c>
      <c r="L381" s="236">
        <f>L380</f>
        <v>0</v>
      </c>
      <c r="M381" s="219">
        <f>M380+M358</f>
        <v>0</v>
      </c>
      <c r="N381" s="213" t="e">
        <f t="shared" si="595"/>
        <v>#DIV/0!</v>
      </c>
      <c r="O381" s="213" t="e">
        <f t="shared" si="595"/>
        <v>#DIV/0!</v>
      </c>
      <c r="P381" s="236">
        <f>P380+P358</f>
        <v>0</v>
      </c>
      <c r="Q381" s="219">
        <f>Q380+Q358</f>
        <v>0</v>
      </c>
      <c r="R381" s="236">
        <f>R380+R358</f>
        <v>0</v>
      </c>
      <c r="S381" s="219">
        <f>S380+S358</f>
        <v>0</v>
      </c>
      <c r="T381" s="222"/>
      <c r="U381" s="236">
        <f>U380</f>
        <v>0</v>
      </c>
      <c r="V381" s="219">
        <f t="shared" ref="V381:Z381" si="612">V380+V358</f>
        <v>0</v>
      </c>
      <c r="W381" s="236">
        <f>W380</f>
        <v>0</v>
      </c>
      <c r="X381" s="219">
        <f t="shared" si="612"/>
        <v>0</v>
      </c>
      <c r="Y381" s="236">
        <f t="shared" si="612"/>
        <v>0</v>
      </c>
      <c r="Z381" s="219">
        <f t="shared" si="612"/>
        <v>0</v>
      </c>
      <c r="AA381" s="222"/>
      <c r="AB381" s="236">
        <f>AB380</f>
        <v>0</v>
      </c>
      <c r="AC381" s="219">
        <f>AC380+AC358</f>
        <v>0</v>
      </c>
      <c r="AD381" s="236">
        <f>AD380</f>
        <v>0</v>
      </c>
      <c r="AE381" s="219">
        <f>AE380+AE358</f>
        <v>0</v>
      </c>
      <c r="AF381" s="224"/>
    </row>
    <row r="382" spans="1:32" s="225" customFormat="1">
      <c r="A382" s="217"/>
      <c r="B382" s="218" t="s">
        <v>151</v>
      </c>
      <c r="C382" s="236">
        <f t="shared" ref="C382:F382" si="613">C381+C345</f>
        <v>1244</v>
      </c>
      <c r="D382" s="219">
        <f t="shared" si="613"/>
        <v>18.440000000000001</v>
      </c>
      <c r="E382" s="236">
        <f t="shared" si="613"/>
        <v>0</v>
      </c>
      <c r="F382" s="219">
        <f t="shared" si="613"/>
        <v>0</v>
      </c>
      <c r="G382" s="220"/>
      <c r="H382" s="236">
        <f t="shared" ref="H382:M382" si="614">H381+H345</f>
        <v>78530</v>
      </c>
      <c r="I382" s="219">
        <f t="shared" si="614"/>
        <v>2776.8664898461534</v>
      </c>
      <c r="J382" s="236">
        <f t="shared" si="614"/>
        <v>79774</v>
      </c>
      <c r="K382" s="219">
        <f t="shared" si="614"/>
        <v>2795.3064898461535</v>
      </c>
      <c r="L382" s="236">
        <f t="shared" si="614"/>
        <v>72547.004199999996</v>
      </c>
      <c r="M382" s="219">
        <f t="shared" si="614"/>
        <v>2181.2399999999998</v>
      </c>
      <c r="N382" s="213">
        <f t="shared" si="595"/>
        <v>90.940662621906881</v>
      </c>
      <c r="O382" s="213">
        <f t="shared" si="595"/>
        <v>78.032230380578042</v>
      </c>
      <c r="P382" s="236">
        <f>P381+P345</f>
        <v>7145</v>
      </c>
      <c r="Q382" s="219">
        <f>Q381+Q345</f>
        <v>614.06648984615379</v>
      </c>
      <c r="R382" s="236">
        <f>R381+R345</f>
        <v>7</v>
      </c>
      <c r="S382" s="219">
        <f>S381+S345</f>
        <v>93.48</v>
      </c>
      <c r="T382" s="222"/>
      <c r="U382" s="236">
        <f t="shared" ref="U382:Z382" si="615">U381+U345</f>
        <v>77178</v>
      </c>
      <c r="V382" s="219">
        <f t="shared" si="615"/>
        <v>3949.5997653269228</v>
      </c>
      <c r="W382" s="236">
        <f t="shared" si="615"/>
        <v>77185</v>
      </c>
      <c r="X382" s="219">
        <f t="shared" si="615"/>
        <v>4043.0797653269228</v>
      </c>
      <c r="Y382" s="236">
        <f t="shared" si="615"/>
        <v>6</v>
      </c>
      <c r="Z382" s="219">
        <f t="shared" si="615"/>
        <v>87.48</v>
      </c>
      <c r="AA382" s="222"/>
      <c r="AB382" s="236">
        <f>AB381+AB345</f>
        <v>76129</v>
      </c>
      <c r="AC382" s="219">
        <f>AC381+AC345</f>
        <v>3628.4769422500003</v>
      </c>
      <c r="AD382" s="236">
        <f>AD381+AD345</f>
        <v>76135</v>
      </c>
      <c r="AE382" s="219">
        <f>AE381+AE345</f>
        <v>3715.9569422499999</v>
      </c>
      <c r="AF382" s="224"/>
    </row>
    <row r="384" spans="1:32" ht="18.75">
      <c r="A384" s="910" t="s">
        <v>319</v>
      </c>
      <c r="B384" s="910"/>
      <c r="K384" s="11">
        <f>+SUM([53]Almora:Uttarkashi!K382)</f>
        <v>59991.847413999996</v>
      </c>
      <c r="AC384" s="142" t="s">
        <v>364</v>
      </c>
      <c r="AD384" s="11">
        <f>AC333+AC342</f>
        <v>125.71</v>
      </c>
      <c r="AE384" s="11">
        <f>AD384/AE382*100</f>
        <v>3.3829778426841242</v>
      </c>
    </row>
    <row r="385" spans="1:31" ht="18.75">
      <c r="A385" s="912" t="s">
        <v>320</v>
      </c>
      <c r="B385" s="912"/>
      <c r="K385" s="11">
        <f>+K344</f>
        <v>0</v>
      </c>
      <c r="AC385" s="142" t="s">
        <v>365</v>
      </c>
      <c r="AD385" s="11">
        <f>AC335+AC336+AC337</f>
        <v>74.322100000000006</v>
      </c>
      <c r="AE385" s="11">
        <f>AD385/AE382*100</f>
        <v>2.0000796875487534</v>
      </c>
    </row>
    <row r="386" spans="1:31" ht="18.75">
      <c r="A386" s="910" t="s">
        <v>321</v>
      </c>
      <c r="B386" s="910"/>
      <c r="K386" s="11">
        <f>+K384+K385</f>
        <v>59991.847413999996</v>
      </c>
      <c r="AC386" s="142" t="s">
        <v>366</v>
      </c>
      <c r="AD386" s="11">
        <f>AC338</f>
        <v>18.583342250000001</v>
      </c>
      <c r="AE386" s="11">
        <f>AD386/AE382*100</f>
        <v>0.50009573681302799</v>
      </c>
    </row>
    <row r="387" spans="1:31" ht="18.75">
      <c r="A387" s="910" t="s">
        <v>322</v>
      </c>
      <c r="B387" s="910"/>
      <c r="K387" s="11" t="b">
        <f>+K382=K386</f>
        <v>0</v>
      </c>
      <c r="AE387" s="11">
        <f>SUM(AE384:AE386)</f>
        <v>5.8831532670459055</v>
      </c>
    </row>
    <row r="388" spans="1:31" ht="18.75">
      <c r="A388" s="910" t="s">
        <v>323</v>
      </c>
      <c r="B388" s="910"/>
    </row>
  </sheetData>
  <mergeCells count="24">
    <mergeCell ref="A387:B387"/>
    <mergeCell ref="A388:B388"/>
    <mergeCell ref="AA2:AC2"/>
    <mergeCell ref="AD2:AE2"/>
    <mergeCell ref="A320:A322"/>
    <mergeCell ref="A384:B384"/>
    <mergeCell ref="A385:B385"/>
    <mergeCell ref="A386:B386"/>
    <mergeCell ref="L2:O2"/>
    <mergeCell ref="P2:Q2"/>
    <mergeCell ref="R2:S2"/>
    <mergeCell ref="T2:V2"/>
    <mergeCell ref="W2:X2"/>
    <mergeCell ref="Y2:Z2"/>
    <mergeCell ref="A1:A3"/>
    <mergeCell ref="B1:B3"/>
    <mergeCell ref="C1:Q1"/>
    <mergeCell ref="R1:X1"/>
    <mergeCell ref="Y1:AE1"/>
    <mergeCell ref="AF1:AF3"/>
    <mergeCell ref="C2:D2"/>
    <mergeCell ref="E2:F2"/>
    <mergeCell ref="G2:I2"/>
    <mergeCell ref="J2:K2"/>
  </mergeCells>
  <printOptions horizontalCentered="1"/>
  <pageMargins left="0.23622047244094499" right="0.23622047244094499" top="0.62992125984252001" bottom="0.31496062992126" header="0.38" footer="0.15748031496063"/>
  <pageSetup paperSize="9" scale="48" firstPageNumber="126" fitToHeight="8" orientation="landscape" useFirstPageNumber="1" r:id="rId1"/>
  <headerFooter alignWithMargins="0">
    <oddHeader>&amp;L&amp;"Arial,Bold"&amp;14
Name of the District: Rudarpryag.&amp;C&amp;"Arial,Bold"&amp;16Costing Sheet for AWP 2017-18 - SSA-RTE&amp;R
&amp;"Arial,Bold"&amp;12(Rs. in lakh)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>
  <dimension ref="A1:AG388"/>
  <sheetViews>
    <sheetView showGridLines="0" showZeros="0" zoomScale="85" zoomScaleNormal="85" zoomScaleSheetLayoutView="80" workbookViewId="0">
      <pane xSplit="2" ySplit="3" topLeftCell="V323" activePane="bottomRight" state="frozen"/>
      <selection activeCell="V330" sqref="V330"/>
      <selection pane="topRight" activeCell="V330" sqref="V330"/>
      <selection pane="bottomLeft" activeCell="V330" sqref="V330"/>
      <selection pane="bottomRight" activeCell="V330" sqref="V330"/>
    </sheetView>
  </sheetViews>
  <sheetFormatPr defaultColWidth="9.140625" defaultRowHeight="15.75"/>
  <cols>
    <col min="1" max="1" width="7.140625" style="19" bestFit="1" customWidth="1"/>
    <col min="2" max="2" width="42.42578125" style="18" customWidth="1"/>
    <col min="3" max="3" width="9.140625" style="18" hidden="1" customWidth="1"/>
    <col min="4" max="4" width="9.140625" style="79" hidden="1" customWidth="1"/>
    <col min="5" max="5" width="9.140625" style="18" hidden="1" customWidth="1"/>
    <col min="6" max="6" width="9.140625" style="79" hidden="1" customWidth="1"/>
    <col min="7" max="7" width="15.5703125" style="109" hidden="1" customWidth="1"/>
    <col min="8" max="8" width="10.5703125" style="18" hidden="1" customWidth="1"/>
    <col min="9" max="9" width="11" style="79" hidden="1" customWidth="1"/>
    <col min="10" max="10" width="10.42578125" style="311" customWidth="1"/>
    <col min="11" max="11" width="8.7109375" style="79" bestFit="1" customWidth="1"/>
    <col min="12" max="12" width="8.28515625" style="313" bestFit="1" customWidth="1"/>
    <col min="13" max="13" width="8.28515625" style="79" bestFit="1" customWidth="1"/>
    <col min="14" max="15" width="9.7109375" style="79" bestFit="1" customWidth="1"/>
    <col min="16" max="16" width="8.140625" style="311" bestFit="1" customWidth="1"/>
    <col min="17" max="17" width="7.5703125" style="79" bestFit="1" customWidth="1"/>
    <col min="18" max="18" width="9.140625" style="313"/>
    <col min="19" max="19" width="7.5703125" style="79" bestFit="1" customWidth="1"/>
    <col min="20" max="20" width="10.28515625" style="135" bestFit="1" customWidth="1"/>
    <col min="21" max="21" width="8.28515625" style="311" bestFit="1" customWidth="1"/>
    <col min="22" max="22" width="9.85546875" style="79" bestFit="1" customWidth="1"/>
    <col min="23" max="23" width="11.140625" style="311" bestFit="1" customWidth="1"/>
    <col min="24" max="24" width="9.85546875" style="79" bestFit="1" customWidth="1"/>
    <col min="25" max="25" width="9.140625" style="18"/>
    <col min="26" max="26" width="13" style="79" customWidth="1"/>
    <col min="27" max="27" width="19" style="18" bestFit="1" customWidth="1"/>
    <col min="28" max="28" width="14.28515625" style="18" customWidth="1"/>
    <col min="29" max="29" width="16.5703125" style="79" customWidth="1"/>
    <col min="30" max="30" width="13.85546875" style="18" customWidth="1"/>
    <col min="31" max="31" width="16" style="79" customWidth="1"/>
    <col min="32" max="32" width="20.140625" style="18" customWidth="1"/>
    <col min="33" max="16384" width="9.140625" style="18"/>
  </cols>
  <sheetData>
    <row r="1" spans="1:32" s="28" customFormat="1" ht="25.5" customHeight="1">
      <c r="A1" s="948" t="s">
        <v>0</v>
      </c>
      <c r="B1" s="948" t="s">
        <v>1</v>
      </c>
      <c r="C1" s="944" t="s">
        <v>327</v>
      </c>
      <c r="D1" s="945"/>
      <c r="E1" s="945"/>
      <c r="F1" s="945"/>
      <c r="G1" s="945"/>
      <c r="H1" s="945"/>
      <c r="I1" s="945"/>
      <c r="J1" s="945"/>
      <c r="K1" s="945"/>
      <c r="L1" s="945"/>
      <c r="M1" s="945"/>
      <c r="N1" s="945"/>
      <c r="O1" s="945"/>
      <c r="P1" s="945"/>
      <c r="Q1" s="946"/>
      <c r="R1" s="955" t="s">
        <v>325</v>
      </c>
      <c r="S1" s="956"/>
      <c r="T1" s="956"/>
      <c r="U1" s="956"/>
      <c r="V1" s="956"/>
      <c r="W1" s="956"/>
      <c r="X1" s="956"/>
      <c r="Y1" s="955" t="s">
        <v>326</v>
      </c>
      <c r="Z1" s="956"/>
      <c r="AA1" s="956"/>
      <c r="AB1" s="956"/>
      <c r="AC1" s="956"/>
      <c r="AD1" s="956"/>
      <c r="AE1" s="956"/>
      <c r="AF1" s="948" t="s">
        <v>185</v>
      </c>
    </row>
    <row r="2" spans="1:32" s="28" customFormat="1" ht="69" customHeight="1">
      <c r="A2" s="948"/>
      <c r="B2" s="948"/>
      <c r="C2" s="949" t="s">
        <v>3</v>
      </c>
      <c r="D2" s="948"/>
      <c r="E2" s="948" t="s">
        <v>261</v>
      </c>
      <c r="F2" s="948"/>
      <c r="G2" s="948" t="s">
        <v>4</v>
      </c>
      <c r="H2" s="948"/>
      <c r="I2" s="948"/>
      <c r="J2" s="949" t="s">
        <v>680</v>
      </c>
      <c r="K2" s="948"/>
      <c r="L2" s="951" t="s">
        <v>681</v>
      </c>
      <c r="M2" s="952"/>
      <c r="N2" s="952"/>
      <c r="O2" s="953"/>
      <c r="P2" s="954" t="s">
        <v>2</v>
      </c>
      <c r="Q2" s="954"/>
      <c r="R2" s="949" t="s">
        <v>3</v>
      </c>
      <c r="S2" s="948"/>
      <c r="T2" s="948" t="s">
        <v>4</v>
      </c>
      <c r="U2" s="948"/>
      <c r="V2" s="948"/>
      <c r="W2" s="949" t="s">
        <v>5</v>
      </c>
      <c r="X2" s="948"/>
      <c r="Y2" s="949" t="s">
        <v>3</v>
      </c>
      <c r="Z2" s="948"/>
      <c r="AA2" s="948" t="s">
        <v>4</v>
      </c>
      <c r="AB2" s="948"/>
      <c r="AC2" s="948"/>
      <c r="AD2" s="949" t="s">
        <v>5</v>
      </c>
      <c r="AE2" s="948"/>
      <c r="AF2" s="948"/>
    </row>
    <row r="3" spans="1:32" s="28" customFormat="1">
      <c r="A3" s="948"/>
      <c r="B3" s="948"/>
      <c r="C3" s="70" t="s">
        <v>6</v>
      </c>
      <c r="D3" s="338" t="s">
        <v>7</v>
      </c>
      <c r="E3" s="70" t="s">
        <v>6</v>
      </c>
      <c r="F3" s="338" t="s">
        <v>7</v>
      </c>
      <c r="G3" s="337" t="s">
        <v>10</v>
      </c>
      <c r="H3" s="70" t="s">
        <v>6</v>
      </c>
      <c r="I3" s="338" t="s">
        <v>7</v>
      </c>
      <c r="J3" s="70" t="s">
        <v>6</v>
      </c>
      <c r="K3" s="338" t="s">
        <v>7</v>
      </c>
      <c r="L3" s="70" t="s">
        <v>6</v>
      </c>
      <c r="M3" s="338" t="s">
        <v>7</v>
      </c>
      <c r="N3" s="338" t="s">
        <v>8</v>
      </c>
      <c r="O3" s="338" t="s">
        <v>9</v>
      </c>
      <c r="P3" s="70" t="s">
        <v>6</v>
      </c>
      <c r="Q3" s="338" t="s">
        <v>7</v>
      </c>
      <c r="R3" s="70" t="s">
        <v>6</v>
      </c>
      <c r="S3" s="338" t="s">
        <v>7</v>
      </c>
      <c r="T3" s="207" t="s">
        <v>10</v>
      </c>
      <c r="U3" s="70" t="s">
        <v>6</v>
      </c>
      <c r="V3" s="338" t="s">
        <v>7</v>
      </c>
      <c r="W3" s="70" t="s">
        <v>6</v>
      </c>
      <c r="X3" s="338" t="s">
        <v>7</v>
      </c>
      <c r="Y3" s="70" t="s">
        <v>6</v>
      </c>
      <c r="Z3" s="338" t="s">
        <v>7</v>
      </c>
      <c r="AA3" s="337" t="s">
        <v>10</v>
      </c>
      <c r="AB3" s="70" t="s">
        <v>6</v>
      </c>
      <c r="AC3" s="338" t="s">
        <v>7</v>
      </c>
      <c r="AD3" s="70" t="s">
        <v>6</v>
      </c>
      <c r="AE3" s="338" t="s">
        <v>7</v>
      </c>
      <c r="AF3" s="948"/>
    </row>
    <row r="4" spans="1:32" s="28" customFormat="1">
      <c r="A4" s="336" t="s">
        <v>11</v>
      </c>
      <c r="B4" s="20" t="s">
        <v>12</v>
      </c>
      <c r="C4" s="336"/>
      <c r="D4" s="338"/>
      <c r="E4" s="336"/>
      <c r="F4" s="338"/>
      <c r="G4" s="337"/>
      <c r="H4" s="336"/>
      <c r="I4" s="338"/>
      <c r="J4" s="70"/>
      <c r="K4" s="338"/>
      <c r="L4" s="70"/>
      <c r="M4" s="338"/>
      <c r="N4" s="338"/>
      <c r="O4" s="338"/>
      <c r="P4" s="70"/>
      <c r="Q4" s="338"/>
      <c r="R4" s="70"/>
      <c r="S4" s="338"/>
      <c r="T4" s="132"/>
      <c r="U4" s="70"/>
      <c r="V4" s="338"/>
      <c r="W4" s="70"/>
      <c r="X4" s="338"/>
      <c r="Y4" s="70"/>
      <c r="Z4" s="391"/>
      <c r="AA4" s="132"/>
      <c r="AB4" s="70"/>
      <c r="AC4" s="391"/>
      <c r="AD4" s="70"/>
      <c r="AE4" s="391"/>
      <c r="AF4" s="336"/>
    </row>
    <row r="5" spans="1:32" s="28" customFormat="1">
      <c r="A5" s="336"/>
      <c r="B5" s="20" t="s">
        <v>13</v>
      </c>
      <c r="C5" s="336"/>
      <c r="D5" s="338"/>
      <c r="E5" s="336"/>
      <c r="F5" s="338"/>
      <c r="G5" s="337"/>
      <c r="H5" s="336"/>
      <c r="I5" s="338"/>
      <c r="J5" s="70"/>
      <c r="K5" s="338"/>
      <c r="L5" s="70"/>
      <c r="M5" s="338"/>
      <c r="N5" s="338"/>
      <c r="O5" s="338"/>
      <c r="P5" s="70"/>
      <c r="Q5" s="338"/>
      <c r="R5" s="70"/>
      <c r="S5" s="338"/>
      <c r="T5" s="132"/>
      <c r="U5" s="70"/>
      <c r="V5" s="338"/>
      <c r="W5" s="70"/>
      <c r="X5" s="338"/>
      <c r="Y5" s="70"/>
      <c r="Z5" s="391"/>
      <c r="AA5" s="132"/>
      <c r="AB5" s="70"/>
      <c r="AC5" s="391"/>
      <c r="AD5" s="70"/>
      <c r="AE5" s="391"/>
      <c r="AF5" s="336"/>
    </row>
    <row r="6" spans="1:32">
      <c r="A6" s="200">
        <v>1</v>
      </c>
      <c r="B6" s="20" t="s">
        <v>14</v>
      </c>
      <c r="C6" s="24"/>
      <c r="D6" s="68"/>
      <c r="E6" s="24"/>
      <c r="F6" s="68"/>
      <c r="G6" s="107"/>
      <c r="H6" s="24"/>
      <c r="I6" s="68"/>
      <c r="J6" s="76"/>
      <c r="K6" s="68"/>
      <c r="L6" s="164"/>
      <c r="M6" s="68"/>
      <c r="N6" s="68"/>
      <c r="O6" s="68"/>
      <c r="P6" s="76"/>
      <c r="Q6" s="68"/>
      <c r="R6" s="164"/>
      <c r="S6" s="68"/>
      <c r="T6" s="133"/>
      <c r="U6" s="76"/>
      <c r="V6" s="68"/>
      <c r="W6" s="76"/>
      <c r="X6" s="68"/>
      <c r="Y6" s="164"/>
      <c r="Z6" s="68"/>
      <c r="AA6" s="133"/>
      <c r="AB6" s="76"/>
      <c r="AC6" s="68"/>
      <c r="AD6" s="76"/>
      <c r="AE6" s="68"/>
      <c r="AF6" s="24"/>
    </row>
    <row r="7" spans="1:32">
      <c r="A7" s="200">
        <v>1.01</v>
      </c>
      <c r="B7" s="23" t="s">
        <v>15</v>
      </c>
      <c r="C7" s="24"/>
      <c r="D7" s="68"/>
      <c r="E7" s="24"/>
      <c r="F7" s="68"/>
      <c r="G7" s="107"/>
      <c r="H7" s="24"/>
      <c r="I7" s="68"/>
      <c r="J7" s="76">
        <f t="shared" ref="J7:K20" si="0">H7+E7+C7</f>
        <v>0</v>
      </c>
      <c r="K7" s="68">
        <f t="shared" si="0"/>
        <v>0</v>
      </c>
      <c r="L7" s="164"/>
      <c r="M7" s="68"/>
      <c r="N7" s="68"/>
      <c r="O7" s="68"/>
      <c r="P7" s="76"/>
      <c r="Q7" s="68"/>
      <c r="R7" s="164"/>
      <c r="S7" s="68"/>
      <c r="T7" s="133"/>
      <c r="U7" s="76"/>
      <c r="V7" s="68"/>
      <c r="W7" s="76"/>
      <c r="X7" s="68"/>
      <c r="Y7" s="164"/>
      <c r="Z7" s="68"/>
      <c r="AA7" s="133"/>
      <c r="AB7" s="76"/>
      <c r="AC7" s="68"/>
      <c r="AD7" s="76"/>
      <c r="AE7" s="68"/>
      <c r="AF7" s="24"/>
    </row>
    <row r="8" spans="1:32">
      <c r="A8" s="200">
        <v>1.02</v>
      </c>
      <c r="B8" s="23" t="s">
        <v>16</v>
      </c>
      <c r="C8" s="24"/>
      <c r="D8" s="68"/>
      <c r="E8" s="24"/>
      <c r="F8" s="68"/>
      <c r="G8" s="107"/>
      <c r="H8" s="24">
        <v>1</v>
      </c>
      <c r="I8" s="68"/>
      <c r="J8" s="76">
        <f t="shared" si="0"/>
        <v>1</v>
      </c>
      <c r="K8" s="68">
        <f t="shared" si="0"/>
        <v>0</v>
      </c>
      <c r="L8" s="164">
        <v>1</v>
      </c>
      <c r="M8" s="68"/>
      <c r="N8" s="68">
        <f>L8/H8%</f>
        <v>100</v>
      </c>
      <c r="O8" s="68"/>
      <c r="P8" s="76"/>
      <c r="Q8" s="68"/>
      <c r="R8" s="164"/>
      <c r="S8" s="68"/>
      <c r="T8" s="133"/>
      <c r="U8" s="76"/>
      <c r="V8" s="68"/>
      <c r="W8" s="76"/>
      <c r="X8" s="68"/>
      <c r="Y8" s="164"/>
      <c r="Z8" s="68"/>
      <c r="AA8" s="133"/>
      <c r="AB8" s="76"/>
      <c r="AC8" s="68"/>
      <c r="AD8" s="76"/>
      <c r="AE8" s="68"/>
      <c r="AF8" s="24"/>
    </row>
    <row r="9" spans="1:32">
      <c r="A9" s="200">
        <v>1.03</v>
      </c>
      <c r="B9" s="23" t="s">
        <v>210</v>
      </c>
      <c r="C9" s="24"/>
      <c r="D9" s="68"/>
      <c r="E9" s="24"/>
      <c r="F9" s="68"/>
      <c r="G9" s="107"/>
      <c r="H9" s="24"/>
      <c r="I9" s="68"/>
      <c r="J9" s="76">
        <f t="shared" si="0"/>
        <v>0</v>
      </c>
      <c r="K9" s="68">
        <f t="shared" si="0"/>
        <v>0</v>
      </c>
      <c r="L9" s="164"/>
      <c r="M9" s="68"/>
      <c r="N9" s="68"/>
      <c r="O9" s="68"/>
      <c r="P9" s="76"/>
      <c r="Q9" s="68"/>
      <c r="R9" s="164"/>
      <c r="S9" s="68"/>
      <c r="T9" s="133"/>
      <c r="U9" s="76"/>
      <c r="V9" s="68"/>
      <c r="W9" s="76"/>
      <c r="X9" s="68"/>
      <c r="Y9" s="164"/>
      <c r="Z9" s="68"/>
      <c r="AA9" s="133"/>
      <c r="AB9" s="76"/>
      <c r="AC9" s="68"/>
      <c r="AD9" s="76"/>
      <c r="AE9" s="68"/>
      <c r="AF9" s="24"/>
    </row>
    <row r="10" spans="1:32" ht="31.5">
      <c r="A10" s="200">
        <v>1.04</v>
      </c>
      <c r="B10" s="24" t="s">
        <v>17</v>
      </c>
      <c r="C10" s="24"/>
      <c r="D10" s="68"/>
      <c r="E10" s="24"/>
      <c r="F10" s="68"/>
      <c r="G10" s="107"/>
      <c r="H10" s="24"/>
      <c r="I10" s="68"/>
      <c r="J10" s="76">
        <f t="shared" si="0"/>
        <v>0</v>
      </c>
      <c r="K10" s="68">
        <f t="shared" si="0"/>
        <v>0</v>
      </c>
      <c r="L10" s="164"/>
      <c r="M10" s="68"/>
      <c r="N10" s="68"/>
      <c r="O10" s="68"/>
      <c r="P10" s="76"/>
      <c r="Q10" s="68"/>
      <c r="R10" s="164"/>
      <c r="S10" s="68"/>
      <c r="T10" s="133"/>
      <c r="U10" s="76"/>
      <c r="V10" s="68"/>
      <c r="W10" s="76"/>
      <c r="X10" s="68"/>
      <c r="Y10" s="164"/>
      <c r="Z10" s="68"/>
      <c r="AA10" s="133"/>
      <c r="AB10" s="76"/>
      <c r="AC10" s="68"/>
      <c r="AD10" s="76"/>
      <c r="AE10" s="68"/>
      <c r="AF10" s="24"/>
    </row>
    <row r="11" spans="1:32">
      <c r="A11" s="200">
        <v>1.05</v>
      </c>
      <c r="B11" s="24" t="s">
        <v>18</v>
      </c>
      <c r="C11" s="24"/>
      <c r="D11" s="68"/>
      <c r="E11" s="24"/>
      <c r="F11" s="68"/>
      <c r="G11" s="107"/>
      <c r="H11" s="24"/>
      <c r="I11" s="68"/>
      <c r="J11" s="76">
        <f t="shared" si="0"/>
        <v>0</v>
      </c>
      <c r="K11" s="68">
        <f t="shared" si="0"/>
        <v>0</v>
      </c>
      <c r="L11" s="164"/>
      <c r="M11" s="68"/>
      <c r="N11" s="68"/>
      <c r="O11" s="68"/>
      <c r="P11" s="76"/>
      <c r="Q11" s="68"/>
      <c r="R11" s="164"/>
      <c r="S11" s="68"/>
      <c r="T11" s="133"/>
      <c r="U11" s="76"/>
      <c r="V11" s="68"/>
      <c r="W11" s="76"/>
      <c r="X11" s="68"/>
      <c r="Y11" s="164"/>
      <c r="Z11" s="68"/>
      <c r="AA11" s="133"/>
      <c r="AB11" s="76"/>
      <c r="AC11" s="68"/>
      <c r="AD11" s="76"/>
      <c r="AE11" s="68"/>
      <c r="AF11" s="24"/>
    </row>
    <row r="12" spans="1:32">
      <c r="A12" s="200">
        <v>1.06</v>
      </c>
      <c r="B12" s="3" t="s">
        <v>19</v>
      </c>
      <c r="C12" s="24"/>
      <c r="D12" s="68"/>
      <c r="E12" s="24"/>
      <c r="F12" s="68"/>
      <c r="G12" s="107"/>
      <c r="H12" s="24"/>
      <c r="I12" s="68"/>
      <c r="J12" s="76">
        <f t="shared" si="0"/>
        <v>0</v>
      </c>
      <c r="K12" s="68">
        <f t="shared" si="0"/>
        <v>0</v>
      </c>
      <c r="L12" s="164"/>
      <c r="M12" s="68"/>
      <c r="N12" s="68"/>
      <c r="O12" s="68"/>
      <c r="P12" s="76"/>
      <c r="Q12" s="68"/>
      <c r="R12" s="164"/>
      <c r="S12" s="68"/>
      <c r="T12" s="133"/>
      <c r="U12" s="76"/>
      <c r="V12" s="68"/>
      <c r="W12" s="76"/>
      <c r="X12" s="68"/>
      <c r="Y12" s="164"/>
      <c r="Z12" s="68"/>
      <c r="AA12" s="133"/>
      <c r="AB12" s="76"/>
      <c r="AC12" s="68"/>
      <c r="AD12" s="76"/>
      <c r="AE12" s="68"/>
      <c r="AF12" s="24"/>
    </row>
    <row r="13" spans="1:32" ht="31.5">
      <c r="A13" s="200">
        <v>1.07</v>
      </c>
      <c r="B13" s="3" t="s">
        <v>20</v>
      </c>
      <c r="C13" s="24"/>
      <c r="D13" s="68"/>
      <c r="E13" s="24"/>
      <c r="F13" s="68"/>
      <c r="G13" s="107"/>
      <c r="H13" s="24"/>
      <c r="I13" s="68"/>
      <c r="J13" s="76">
        <f t="shared" si="0"/>
        <v>0</v>
      </c>
      <c r="K13" s="68">
        <f t="shared" si="0"/>
        <v>0</v>
      </c>
      <c r="L13" s="164"/>
      <c r="M13" s="68"/>
      <c r="N13" s="68"/>
      <c r="O13" s="68"/>
      <c r="P13" s="76"/>
      <c r="Q13" s="68"/>
      <c r="R13" s="164"/>
      <c r="S13" s="68"/>
      <c r="T13" s="133"/>
      <c r="U13" s="76"/>
      <c r="V13" s="68"/>
      <c r="W13" s="76"/>
      <c r="X13" s="68"/>
      <c r="Y13" s="164"/>
      <c r="Z13" s="68"/>
      <c r="AA13" s="133"/>
      <c r="AB13" s="76"/>
      <c r="AC13" s="68"/>
      <c r="AD13" s="76"/>
      <c r="AE13" s="68"/>
      <c r="AF13" s="24"/>
    </row>
    <row r="14" spans="1:32" s="25" customFormat="1" ht="31.5">
      <c r="A14" s="336">
        <v>2</v>
      </c>
      <c r="B14" s="342" t="s">
        <v>152</v>
      </c>
      <c r="C14" s="22"/>
      <c r="D14" s="66"/>
      <c r="E14" s="22"/>
      <c r="F14" s="66"/>
      <c r="G14" s="108"/>
      <c r="H14" s="22"/>
      <c r="I14" s="66"/>
      <c r="J14" s="70">
        <f t="shared" si="0"/>
        <v>0</v>
      </c>
      <c r="K14" s="66">
        <f t="shared" si="0"/>
        <v>0</v>
      </c>
      <c r="L14" s="312"/>
      <c r="M14" s="66"/>
      <c r="N14" s="68"/>
      <c r="O14" s="66"/>
      <c r="P14" s="70"/>
      <c r="Q14" s="66"/>
      <c r="R14" s="312"/>
      <c r="S14" s="66"/>
      <c r="T14" s="134"/>
      <c r="U14" s="70"/>
      <c r="V14" s="66"/>
      <c r="W14" s="70"/>
      <c r="X14" s="66"/>
      <c r="Y14" s="312"/>
      <c r="Z14" s="66"/>
      <c r="AA14" s="134"/>
      <c r="AB14" s="70"/>
      <c r="AC14" s="66"/>
      <c r="AD14" s="70"/>
      <c r="AE14" s="66"/>
      <c r="AF14" s="22"/>
    </row>
    <row r="15" spans="1:32">
      <c r="A15" s="200"/>
      <c r="B15" s="3" t="s">
        <v>211</v>
      </c>
      <c r="C15" s="24"/>
      <c r="D15" s="68"/>
      <c r="E15" s="24"/>
      <c r="F15" s="68"/>
      <c r="G15" s="107"/>
      <c r="H15" s="24"/>
      <c r="I15" s="68"/>
      <c r="J15" s="76">
        <f t="shared" si="0"/>
        <v>0</v>
      </c>
      <c r="K15" s="68">
        <f t="shared" si="0"/>
        <v>0</v>
      </c>
      <c r="L15" s="164"/>
      <c r="M15" s="68"/>
      <c r="N15" s="68"/>
      <c r="O15" s="68"/>
      <c r="P15" s="76"/>
      <c r="Q15" s="68"/>
      <c r="R15" s="164"/>
      <c r="S15" s="68"/>
      <c r="T15" s="133"/>
      <c r="U15" s="76"/>
      <c r="V15" s="68"/>
      <c r="W15" s="76"/>
      <c r="X15" s="68"/>
      <c r="Y15" s="164"/>
      <c r="Z15" s="68"/>
      <c r="AA15" s="133"/>
      <c r="AB15" s="76"/>
      <c r="AC15" s="68"/>
      <c r="AD15" s="76"/>
      <c r="AE15" s="68"/>
      <c r="AF15" s="24"/>
    </row>
    <row r="16" spans="1:32" s="25" customFormat="1">
      <c r="A16" s="336"/>
      <c r="B16" s="22" t="s">
        <v>21</v>
      </c>
      <c r="C16" s="22"/>
      <c r="D16" s="66"/>
      <c r="E16" s="22"/>
      <c r="F16" s="66"/>
      <c r="G16" s="108"/>
      <c r="H16" s="22"/>
      <c r="I16" s="66"/>
      <c r="J16" s="70">
        <f t="shared" si="0"/>
        <v>0</v>
      </c>
      <c r="K16" s="66">
        <f t="shared" si="0"/>
        <v>0</v>
      </c>
      <c r="L16" s="312"/>
      <c r="M16" s="66"/>
      <c r="N16" s="68"/>
      <c r="O16" s="66"/>
      <c r="P16" s="70"/>
      <c r="Q16" s="66"/>
      <c r="R16" s="312"/>
      <c r="S16" s="66"/>
      <c r="T16" s="134"/>
      <c r="U16" s="70"/>
      <c r="V16" s="66"/>
      <c r="W16" s="70"/>
      <c r="X16" s="66"/>
      <c r="Y16" s="312"/>
      <c r="Z16" s="66"/>
      <c r="AA16" s="134"/>
      <c r="AB16" s="70"/>
      <c r="AC16" s="66"/>
      <c r="AD16" s="70"/>
      <c r="AE16" s="66"/>
      <c r="AF16" s="22"/>
    </row>
    <row r="17" spans="1:32" ht="31.5">
      <c r="A17" s="200">
        <v>2.0099999999999998</v>
      </c>
      <c r="B17" s="24" t="s">
        <v>22</v>
      </c>
      <c r="C17" s="24"/>
      <c r="D17" s="68"/>
      <c r="E17" s="24"/>
      <c r="F17" s="68"/>
      <c r="G17" s="107">
        <v>2</v>
      </c>
      <c r="H17" s="24"/>
      <c r="I17" s="68">
        <f>H17*G17</f>
        <v>0</v>
      </c>
      <c r="J17" s="76">
        <f t="shared" si="0"/>
        <v>0</v>
      </c>
      <c r="K17" s="68">
        <f t="shared" si="0"/>
        <v>0</v>
      </c>
      <c r="L17" s="164"/>
      <c r="M17" s="68"/>
      <c r="N17" s="68" t="e">
        <f t="shared" ref="N17:N21" si="1">L17/J17%</f>
        <v>#DIV/0!</v>
      </c>
      <c r="O17" s="68" t="e">
        <f t="shared" ref="O17:O18" si="2">M17/I17%</f>
        <v>#DIV/0!</v>
      </c>
      <c r="P17" s="76">
        <f t="shared" ref="P17:Q20" si="3">J17-L17</f>
        <v>0</v>
      </c>
      <c r="Q17" s="68">
        <f t="shared" si="3"/>
        <v>0</v>
      </c>
      <c r="R17" s="164"/>
      <c r="S17" s="68"/>
      <c r="T17" s="133">
        <v>2</v>
      </c>
      <c r="U17" s="76"/>
      <c r="V17" s="68">
        <f>U17*T17</f>
        <v>0</v>
      </c>
      <c r="W17" s="76">
        <f>U17+R17</f>
        <v>0</v>
      </c>
      <c r="X17" s="68">
        <f>V17+S17</f>
        <v>0</v>
      </c>
      <c r="Y17" s="164"/>
      <c r="Z17" s="68"/>
      <c r="AA17" s="133">
        <v>2</v>
      </c>
      <c r="AB17" s="76"/>
      <c r="AC17" s="68">
        <f>AB17*AA17</f>
        <v>0</v>
      </c>
      <c r="AD17" s="76">
        <f>AB17+Y17</f>
        <v>0</v>
      </c>
      <c r="AE17" s="68">
        <f>AC17+Z17</f>
        <v>0</v>
      </c>
      <c r="AF17" s="24"/>
    </row>
    <row r="18" spans="1:32">
      <c r="A18" s="200">
        <v>2.02</v>
      </c>
      <c r="B18" s="24" t="s">
        <v>23</v>
      </c>
      <c r="C18" s="24"/>
      <c r="D18" s="68"/>
      <c r="E18" s="24"/>
      <c r="F18" s="68"/>
      <c r="G18" s="107">
        <v>3</v>
      </c>
      <c r="H18" s="24"/>
      <c r="I18" s="68">
        <f t="shared" ref="I18:I20" si="4">H18*G18</f>
        <v>0</v>
      </c>
      <c r="J18" s="76">
        <f t="shared" si="0"/>
        <v>0</v>
      </c>
      <c r="K18" s="68">
        <f t="shared" si="0"/>
        <v>0</v>
      </c>
      <c r="L18" s="164"/>
      <c r="M18" s="68"/>
      <c r="N18" s="68" t="e">
        <f t="shared" si="1"/>
        <v>#DIV/0!</v>
      </c>
      <c r="O18" s="68" t="e">
        <f t="shared" si="2"/>
        <v>#DIV/0!</v>
      </c>
      <c r="P18" s="76">
        <f t="shared" si="3"/>
        <v>0</v>
      </c>
      <c r="Q18" s="68">
        <f t="shared" si="3"/>
        <v>0</v>
      </c>
      <c r="R18" s="164"/>
      <c r="S18" s="68"/>
      <c r="T18" s="133">
        <v>3</v>
      </c>
      <c r="U18" s="76"/>
      <c r="V18" s="68">
        <f>U18*T18</f>
        <v>0</v>
      </c>
      <c r="W18" s="76">
        <f t="shared" ref="W18:W20" si="5">U18+R18</f>
        <v>0</v>
      </c>
      <c r="X18" s="68">
        <f>V18+S18</f>
        <v>0</v>
      </c>
      <c r="Y18" s="164"/>
      <c r="Z18" s="68"/>
      <c r="AA18" s="133">
        <v>3</v>
      </c>
      <c r="AB18" s="76"/>
      <c r="AC18" s="68">
        <f>AB18*AA18</f>
        <v>0</v>
      </c>
      <c r="AD18" s="76">
        <f t="shared" ref="AD18:AD20" si="6">AB18+Y18</f>
        <v>0</v>
      </c>
      <c r="AE18" s="68">
        <f>AC18+Z18</f>
        <v>0</v>
      </c>
      <c r="AF18" s="24"/>
    </row>
    <row r="19" spans="1:32" ht="56.25">
      <c r="A19" s="754">
        <v>2.0299999999999998</v>
      </c>
      <c r="B19" s="24" t="s">
        <v>24</v>
      </c>
      <c r="C19" s="24"/>
      <c r="D19" s="68"/>
      <c r="E19" s="24"/>
      <c r="F19" s="68"/>
      <c r="G19" s="107"/>
      <c r="H19" s="24"/>
      <c r="I19" s="68">
        <f t="shared" si="4"/>
        <v>0</v>
      </c>
      <c r="J19" s="76">
        <f t="shared" si="0"/>
        <v>0</v>
      </c>
      <c r="K19" s="68">
        <f t="shared" si="0"/>
        <v>0</v>
      </c>
      <c r="L19" s="164"/>
      <c r="M19" s="68"/>
      <c r="N19" s="68"/>
      <c r="O19" s="68"/>
      <c r="P19" s="76">
        <f t="shared" si="3"/>
        <v>0</v>
      </c>
      <c r="Q19" s="68">
        <f t="shared" si="3"/>
        <v>0</v>
      </c>
      <c r="R19" s="164"/>
      <c r="S19" s="68"/>
      <c r="T19" s="133">
        <f>0.0075*50</f>
        <v>0.375</v>
      </c>
      <c r="U19" s="76"/>
      <c r="V19" s="68"/>
      <c r="W19" s="76">
        <f t="shared" si="5"/>
        <v>0</v>
      </c>
      <c r="X19" s="68">
        <f>V19+S19</f>
        <v>0</v>
      </c>
      <c r="Y19" s="164"/>
      <c r="Z19" s="68"/>
      <c r="AA19" s="133">
        <f>0.0075*50</f>
        <v>0.375</v>
      </c>
      <c r="AB19" s="76"/>
      <c r="AC19" s="68"/>
      <c r="AD19" s="76">
        <f t="shared" si="6"/>
        <v>0</v>
      </c>
      <c r="AE19" s="68">
        <f>AC19+Z19</f>
        <v>0</v>
      </c>
      <c r="AF19" s="778" t="s">
        <v>484</v>
      </c>
    </row>
    <row r="20" spans="1:32">
      <c r="A20" s="200">
        <v>2.04</v>
      </c>
      <c r="B20" s="24" t="s">
        <v>149</v>
      </c>
      <c r="C20" s="24"/>
      <c r="D20" s="68"/>
      <c r="E20" s="24"/>
      <c r="F20" s="68"/>
      <c r="G20" s="107">
        <v>0.375</v>
      </c>
      <c r="H20" s="24"/>
      <c r="I20" s="68">
        <f t="shared" si="4"/>
        <v>0</v>
      </c>
      <c r="J20" s="76">
        <f t="shared" si="0"/>
        <v>0</v>
      </c>
      <c r="K20" s="68">
        <f t="shared" si="0"/>
        <v>0</v>
      </c>
      <c r="L20" s="164"/>
      <c r="M20" s="68"/>
      <c r="N20" s="68" t="e">
        <f t="shared" si="1"/>
        <v>#DIV/0!</v>
      </c>
      <c r="O20" s="68" t="e">
        <f>M20/K20%</f>
        <v>#DIV/0!</v>
      </c>
      <c r="P20" s="76">
        <f t="shared" si="3"/>
        <v>0</v>
      </c>
      <c r="Q20" s="68">
        <f t="shared" si="3"/>
        <v>0</v>
      </c>
      <c r="R20" s="164"/>
      <c r="S20" s="68"/>
      <c r="T20" s="133">
        <v>0.375</v>
      </c>
      <c r="U20" s="76"/>
      <c r="V20" s="68">
        <f>U20*T20</f>
        <v>0</v>
      </c>
      <c r="W20" s="76">
        <f t="shared" si="5"/>
        <v>0</v>
      </c>
      <c r="X20" s="68">
        <f>V20+S20</f>
        <v>0</v>
      </c>
      <c r="Y20" s="164"/>
      <c r="Z20" s="68"/>
      <c r="AA20" s="133">
        <v>0.375</v>
      </c>
      <c r="AB20" s="76"/>
      <c r="AC20" s="68">
        <f>AB20*AA20</f>
        <v>0</v>
      </c>
      <c r="AD20" s="76">
        <f t="shared" si="6"/>
        <v>0</v>
      </c>
      <c r="AE20" s="68">
        <f>AC20+Z20</f>
        <v>0</v>
      </c>
      <c r="AF20" s="24"/>
    </row>
    <row r="21" spans="1:32" s="235" customFormat="1">
      <c r="A21" s="226"/>
      <c r="B21" s="227" t="s">
        <v>231</v>
      </c>
      <c r="C21" s="355">
        <f t="shared" ref="C21" si="7">SUM(C17:C20)</f>
        <v>0</v>
      </c>
      <c r="D21" s="234">
        <f>SUM(D17:D20)</f>
        <v>0</v>
      </c>
      <c r="E21" s="355">
        <f t="shared" ref="E21" si="8">SUM(E17:E20)</f>
        <v>0</v>
      </c>
      <c r="F21" s="234">
        <f>SUM(F17:F20)</f>
        <v>0</v>
      </c>
      <c r="G21" s="230"/>
      <c r="H21" s="355">
        <f t="shared" ref="H21:M21" si="9">SUM(H17:H20)</f>
        <v>0</v>
      </c>
      <c r="I21" s="234">
        <f>SUM(I17:I20)</f>
        <v>0</v>
      </c>
      <c r="J21" s="231">
        <f t="shared" si="9"/>
        <v>0</v>
      </c>
      <c r="K21" s="234">
        <f>SUM(K17:K20)</f>
        <v>0</v>
      </c>
      <c r="L21" s="355">
        <f t="shared" si="9"/>
        <v>0</v>
      </c>
      <c r="M21" s="234">
        <f t="shared" si="9"/>
        <v>0</v>
      </c>
      <c r="N21" s="232" t="e">
        <f t="shared" si="1"/>
        <v>#DIV/0!</v>
      </c>
      <c r="O21" s="232" t="e">
        <f>M21/K21%</f>
        <v>#DIV/0!</v>
      </c>
      <c r="P21" s="231">
        <f t="shared" ref="P21:S21" si="10">SUM(P17:P20)</f>
        <v>0</v>
      </c>
      <c r="Q21" s="234">
        <f t="shared" si="10"/>
        <v>0</v>
      </c>
      <c r="R21" s="355">
        <f t="shared" si="10"/>
        <v>0</v>
      </c>
      <c r="S21" s="234">
        <f t="shared" si="10"/>
        <v>0</v>
      </c>
      <c r="T21" s="233"/>
      <c r="U21" s="231">
        <f t="shared" ref="U21:W21" si="11">SUM(U17:U20)</f>
        <v>0</v>
      </c>
      <c r="V21" s="234">
        <f t="shared" si="11"/>
        <v>0</v>
      </c>
      <c r="W21" s="231">
        <f t="shared" si="11"/>
        <v>0</v>
      </c>
      <c r="X21" s="234">
        <f>SUM(X17:X20)</f>
        <v>0</v>
      </c>
      <c r="Y21" s="355">
        <f t="shared" ref="Y21:Z21" si="12">SUM(Y17:Y20)</f>
        <v>0</v>
      </c>
      <c r="Z21" s="234">
        <f t="shared" si="12"/>
        <v>0</v>
      </c>
      <c r="AA21" s="233"/>
      <c r="AB21" s="231">
        <f t="shared" ref="AB21:AD21" si="13">SUM(AB17:AB20)</f>
        <v>0</v>
      </c>
      <c r="AC21" s="234">
        <f t="shared" si="13"/>
        <v>0</v>
      </c>
      <c r="AD21" s="231">
        <f t="shared" si="13"/>
        <v>0</v>
      </c>
      <c r="AE21" s="234">
        <f>SUM(AE17:AE20)</f>
        <v>0</v>
      </c>
      <c r="AF21" s="227"/>
    </row>
    <row r="22" spans="1:32" s="25" customFormat="1">
      <c r="A22" s="336"/>
      <c r="B22" s="22" t="s">
        <v>271</v>
      </c>
      <c r="C22" s="22"/>
      <c r="D22" s="66"/>
      <c r="E22" s="22"/>
      <c r="F22" s="66"/>
      <c r="G22" s="108"/>
      <c r="H22" s="22"/>
      <c r="I22" s="66"/>
      <c r="J22" s="70"/>
      <c r="K22" s="66"/>
      <c r="L22" s="312"/>
      <c r="M22" s="66"/>
      <c r="N22" s="66"/>
      <c r="O22" s="68" t="e">
        <f t="shared" ref="O22:O51" si="14">M22/K22%</f>
        <v>#DIV/0!</v>
      </c>
      <c r="P22" s="70"/>
      <c r="Q22" s="66"/>
      <c r="R22" s="312"/>
      <c r="S22" s="66"/>
      <c r="T22" s="134"/>
      <c r="U22" s="70"/>
      <c r="V22" s="66"/>
      <c r="W22" s="70"/>
      <c r="X22" s="66"/>
      <c r="Y22" s="312"/>
      <c r="Z22" s="66"/>
      <c r="AA22" s="134"/>
      <c r="AB22" s="70"/>
      <c r="AC22" s="66"/>
      <c r="AD22" s="70"/>
      <c r="AE22" s="66"/>
      <c r="AF22" s="22"/>
    </row>
    <row r="23" spans="1:32">
      <c r="A23" s="754">
        <v>2.0499999999999998</v>
      </c>
      <c r="B23" s="24" t="s">
        <v>205</v>
      </c>
      <c r="C23" s="24"/>
      <c r="D23" s="68"/>
      <c r="E23" s="24"/>
      <c r="F23" s="68"/>
      <c r="G23" s="107">
        <v>9</v>
      </c>
      <c r="H23" s="24"/>
      <c r="I23" s="68">
        <f t="shared" ref="I23:I43" si="15">H23*G23</f>
        <v>0</v>
      </c>
      <c r="J23" s="76">
        <f t="shared" ref="J23:K43" si="16">H23+E23+C23</f>
        <v>0</v>
      </c>
      <c r="K23" s="68">
        <f t="shared" si="16"/>
        <v>0</v>
      </c>
      <c r="L23" s="164"/>
      <c r="M23" s="68"/>
      <c r="N23" s="68" t="e">
        <f t="shared" ref="N23:N52" si="17">L23/J23%</f>
        <v>#DIV/0!</v>
      </c>
      <c r="O23" s="68" t="e">
        <f t="shared" si="14"/>
        <v>#DIV/0!</v>
      </c>
      <c r="P23" s="76">
        <f t="shared" ref="P23:Q43" si="18">J23-L23</f>
        <v>0</v>
      </c>
      <c r="Q23" s="68">
        <f t="shared" si="18"/>
        <v>0</v>
      </c>
      <c r="R23" s="164"/>
      <c r="S23" s="68"/>
      <c r="T23" s="133">
        <v>9</v>
      </c>
      <c r="U23" s="76"/>
      <c r="V23" s="68">
        <f t="shared" ref="V23:V43" si="19">U23*T23</f>
        <v>0</v>
      </c>
      <c r="W23" s="76">
        <f t="shared" ref="W23:W37" si="20">U23+R23</f>
        <v>0</v>
      </c>
      <c r="X23" s="68">
        <f t="shared" ref="X23:X43" si="21">V23+S23</f>
        <v>0</v>
      </c>
      <c r="Y23" s="164"/>
      <c r="Z23" s="68"/>
      <c r="AA23" s="133">
        <v>9</v>
      </c>
      <c r="AB23" s="76"/>
      <c r="AC23" s="68">
        <f t="shared" ref="AC23:AC43" si="22">AB23*AA23</f>
        <v>0</v>
      </c>
      <c r="AD23" s="76">
        <f t="shared" ref="AD23:AD38" si="23">AB23+Y23</f>
        <v>0</v>
      </c>
      <c r="AE23" s="68">
        <f t="shared" ref="AE23:AE43" si="24">AC23+Z23</f>
        <v>0</v>
      </c>
      <c r="AF23" s="24"/>
    </row>
    <row r="24" spans="1:32">
      <c r="A24" s="754">
        <v>2.06</v>
      </c>
      <c r="B24" s="24" t="s">
        <v>206</v>
      </c>
      <c r="C24" s="24"/>
      <c r="D24" s="68"/>
      <c r="E24" s="24"/>
      <c r="F24" s="68"/>
      <c r="G24" s="107">
        <v>0.6</v>
      </c>
      <c r="H24" s="24"/>
      <c r="I24" s="68">
        <f t="shared" si="15"/>
        <v>0</v>
      </c>
      <c r="J24" s="76">
        <f t="shared" si="16"/>
        <v>0</v>
      </c>
      <c r="K24" s="68">
        <f t="shared" si="16"/>
        <v>0</v>
      </c>
      <c r="L24" s="164"/>
      <c r="M24" s="68"/>
      <c r="N24" s="68" t="e">
        <f t="shared" si="17"/>
        <v>#DIV/0!</v>
      </c>
      <c r="O24" s="68" t="e">
        <f t="shared" si="14"/>
        <v>#DIV/0!</v>
      </c>
      <c r="P24" s="76">
        <f t="shared" si="18"/>
        <v>0</v>
      </c>
      <c r="Q24" s="68">
        <f t="shared" si="18"/>
        <v>0</v>
      </c>
      <c r="R24" s="164"/>
      <c r="S24" s="68"/>
      <c r="T24" s="133">
        <v>0.6</v>
      </c>
      <c r="U24" s="76"/>
      <c r="V24" s="68">
        <f t="shared" si="19"/>
        <v>0</v>
      </c>
      <c r="W24" s="76">
        <f t="shared" si="20"/>
        <v>0</v>
      </c>
      <c r="X24" s="68">
        <f t="shared" si="21"/>
        <v>0</v>
      </c>
      <c r="Y24" s="164"/>
      <c r="Z24" s="68"/>
      <c r="AA24" s="133">
        <v>0.6</v>
      </c>
      <c r="AB24" s="76"/>
      <c r="AC24" s="68">
        <f t="shared" si="22"/>
        <v>0</v>
      </c>
      <c r="AD24" s="76">
        <f t="shared" si="23"/>
        <v>0</v>
      </c>
      <c r="AE24" s="68">
        <f t="shared" si="24"/>
        <v>0</v>
      </c>
      <c r="AF24" s="24"/>
    </row>
    <row r="25" spans="1:32" ht="47.25">
      <c r="A25" s="754">
        <v>2.0699999999999998</v>
      </c>
      <c r="B25" s="24" t="s">
        <v>256</v>
      </c>
      <c r="C25" s="24"/>
      <c r="D25" s="68"/>
      <c r="E25" s="24"/>
      <c r="F25" s="68"/>
      <c r="G25" s="107"/>
      <c r="H25" s="24"/>
      <c r="I25" s="68">
        <f t="shared" si="15"/>
        <v>0</v>
      </c>
      <c r="J25" s="76">
        <f t="shared" si="16"/>
        <v>0</v>
      </c>
      <c r="K25" s="68">
        <f t="shared" si="16"/>
        <v>0</v>
      </c>
      <c r="L25" s="164"/>
      <c r="M25" s="68"/>
      <c r="N25" s="68"/>
      <c r="O25" s="68"/>
      <c r="P25" s="76">
        <f t="shared" si="18"/>
        <v>0</v>
      </c>
      <c r="Q25" s="68">
        <f t="shared" si="18"/>
        <v>0</v>
      </c>
      <c r="R25" s="164"/>
      <c r="S25" s="68"/>
      <c r="T25" s="133">
        <v>0.5</v>
      </c>
      <c r="U25" s="76"/>
      <c r="V25" s="68">
        <f t="shared" si="19"/>
        <v>0</v>
      </c>
      <c r="W25" s="76">
        <f t="shared" si="20"/>
        <v>0</v>
      </c>
      <c r="X25" s="68">
        <f t="shared" si="21"/>
        <v>0</v>
      </c>
      <c r="Y25" s="164"/>
      <c r="Z25" s="68"/>
      <c r="AA25" s="133">
        <v>0.5</v>
      </c>
      <c r="AB25" s="76"/>
      <c r="AC25" s="68">
        <f t="shared" si="22"/>
        <v>0</v>
      </c>
      <c r="AD25" s="76">
        <f t="shared" si="23"/>
        <v>0</v>
      </c>
      <c r="AE25" s="68">
        <f t="shared" si="24"/>
        <v>0</v>
      </c>
      <c r="AF25" s="24"/>
    </row>
    <row r="26" spans="1:32">
      <c r="A26" s="754">
        <v>2.08</v>
      </c>
      <c r="B26" s="24" t="s">
        <v>27</v>
      </c>
      <c r="C26" s="24"/>
      <c r="D26" s="68"/>
      <c r="E26" s="24"/>
      <c r="F26" s="68"/>
      <c r="G26" s="107"/>
      <c r="H26" s="24"/>
      <c r="I26" s="68">
        <f t="shared" si="15"/>
        <v>0</v>
      </c>
      <c r="J26" s="76">
        <f t="shared" si="16"/>
        <v>0</v>
      </c>
      <c r="K26" s="68">
        <f t="shared" si="16"/>
        <v>0</v>
      </c>
      <c r="L26" s="164"/>
      <c r="M26" s="68"/>
      <c r="N26" s="68"/>
      <c r="O26" s="68"/>
      <c r="P26" s="76">
        <f t="shared" si="18"/>
        <v>0</v>
      </c>
      <c r="Q26" s="68">
        <f t="shared" si="18"/>
        <v>0</v>
      </c>
      <c r="R26" s="164"/>
      <c r="S26" s="68"/>
      <c r="T26" s="133"/>
      <c r="U26" s="76"/>
      <c r="V26" s="68">
        <f t="shared" si="19"/>
        <v>0</v>
      </c>
      <c r="W26" s="76">
        <f t="shared" si="20"/>
        <v>0</v>
      </c>
      <c r="X26" s="68">
        <f t="shared" si="21"/>
        <v>0</v>
      </c>
      <c r="Y26" s="164"/>
      <c r="Z26" s="68"/>
      <c r="AA26" s="133"/>
      <c r="AB26" s="76"/>
      <c r="AC26" s="68">
        <f t="shared" si="22"/>
        <v>0</v>
      </c>
      <c r="AD26" s="76">
        <f t="shared" si="23"/>
        <v>0</v>
      </c>
      <c r="AE26" s="68">
        <f t="shared" si="24"/>
        <v>0</v>
      </c>
      <c r="AF26" s="24"/>
    </row>
    <row r="27" spans="1:32">
      <c r="A27" s="754" t="s">
        <v>212</v>
      </c>
      <c r="B27" s="24" t="s">
        <v>272</v>
      </c>
      <c r="C27" s="24"/>
      <c r="D27" s="68"/>
      <c r="E27" s="24"/>
      <c r="F27" s="68"/>
      <c r="G27" s="107">
        <v>3</v>
      </c>
      <c r="H27" s="24"/>
      <c r="I27" s="68">
        <f t="shared" si="15"/>
        <v>0</v>
      </c>
      <c r="J27" s="76">
        <f t="shared" si="16"/>
        <v>0</v>
      </c>
      <c r="K27" s="68">
        <f t="shared" si="16"/>
        <v>0</v>
      </c>
      <c r="L27" s="164"/>
      <c r="M27" s="68"/>
      <c r="N27" s="68" t="e">
        <f t="shared" si="17"/>
        <v>#DIV/0!</v>
      </c>
      <c r="O27" s="68" t="e">
        <f t="shared" si="14"/>
        <v>#DIV/0!</v>
      </c>
      <c r="P27" s="76">
        <f t="shared" si="18"/>
        <v>0</v>
      </c>
      <c r="Q27" s="68">
        <f t="shared" si="18"/>
        <v>0</v>
      </c>
      <c r="R27" s="164"/>
      <c r="S27" s="68"/>
      <c r="T27" s="133">
        <v>3</v>
      </c>
      <c r="U27" s="76"/>
      <c r="V27" s="68">
        <f t="shared" si="19"/>
        <v>0</v>
      </c>
      <c r="W27" s="76">
        <f t="shared" si="20"/>
        <v>0</v>
      </c>
      <c r="X27" s="68">
        <f t="shared" si="21"/>
        <v>0</v>
      </c>
      <c r="Y27" s="164"/>
      <c r="Z27" s="68"/>
      <c r="AA27" s="133">
        <v>3</v>
      </c>
      <c r="AB27" s="76"/>
      <c r="AC27" s="68">
        <f t="shared" si="22"/>
        <v>0</v>
      </c>
      <c r="AD27" s="76">
        <f t="shared" si="23"/>
        <v>0</v>
      </c>
      <c r="AE27" s="68">
        <f t="shared" si="24"/>
        <v>0</v>
      </c>
      <c r="AF27" s="24"/>
    </row>
    <row r="28" spans="1:32" ht="31.5">
      <c r="A28" s="754" t="s">
        <v>213</v>
      </c>
      <c r="B28" s="24" t="s">
        <v>219</v>
      </c>
      <c r="C28" s="24"/>
      <c r="D28" s="68"/>
      <c r="E28" s="24"/>
      <c r="F28" s="68"/>
      <c r="G28" s="107"/>
      <c r="H28" s="24"/>
      <c r="I28" s="68">
        <f t="shared" si="15"/>
        <v>0</v>
      </c>
      <c r="J28" s="76">
        <f t="shared" si="16"/>
        <v>0</v>
      </c>
      <c r="K28" s="68">
        <f t="shared" si="16"/>
        <v>0</v>
      </c>
      <c r="L28" s="164"/>
      <c r="M28" s="68"/>
      <c r="N28" s="68"/>
      <c r="O28" s="68"/>
      <c r="P28" s="76">
        <f t="shared" si="18"/>
        <v>0</v>
      </c>
      <c r="Q28" s="68">
        <f t="shared" si="18"/>
        <v>0</v>
      </c>
      <c r="R28" s="164"/>
      <c r="S28" s="68"/>
      <c r="T28" s="133"/>
      <c r="U28" s="76"/>
      <c r="V28" s="68">
        <f t="shared" si="19"/>
        <v>0</v>
      </c>
      <c r="W28" s="76">
        <f t="shared" si="20"/>
        <v>0</v>
      </c>
      <c r="X28" s="68">
        <f t="shared" si="21"/>
        <v>0</v>
      </c>
      <c r="Y28" s="164"/>
      <c r="Z28" s="68"/>
      <c r="AA28" s="133"/>
      <c r="AB28" s="76"/>
      <c r="AC28" s="68">
        <f t="shared" si="22"/>
        <v>0</v>
      </c>
      <c r="AD28" s="76">
        <f t="shared" si="23"/>
        <v>0</v>
      </c>
      <c r="AE28" s="68">
        <f t="shared" si="24"/>
        <v>0</v>
      </c>
      <c r="AF28" s="24"/>
    </row>
    <row r="29" spans="1:32" ht="31.5">
      <c r="A29" s="754" t="s">
        <v>214</v>
      </c>
      <c r="B29" s="24" t="s">
        <v>204</v>
      </c>
      <c r="C29" s="24"/>
      <c r="D29" s="68"/>
      <c r="E29" s="24"/>
      <c r="F29" s="68"/>
      <c r="G29" s="107"/>
      <c r="H29" s="24"/>
      <c r="I29" s="68">
        <f t="shared" si="15"/>
        <v>0</v>
      </c>
      <c r="J29" s="76">
        <f t="shared" si="16"/>
        <v>0</v>
      </c>
      <c r="K29" s="68">
        <f t="shared" si="16"/>
        <v>0</v>
      </c>
      <c r="L29" s="164"/>
      <c r="M29" s="68"/>
      <c r="N29" s="68"/>
      <c r="O29" s="68"/>
      <c r="P29" s="76">
        <f t="shared" si="18"/>
        <v>0</v>
      </c>
      <c r="Q29" s="68">
        <f t="shared" si="18"/>
        <v>0</v>
      </c>
      <c r="R29" s="164"/>
      <c r="S29" s="68"/>
      <c r="T29" s="133"/>
      <c r="U29" s="76"/>
      <c r="V29" s="68">
        <f t="shared" si="19"/>
        <v>0</v>
      </c>
      <c r="W29" s="76">
        <f t="shared" si="20"/>
        <v>0</v>
      </c>
      <c r="X29" s="68">
        <f t="shared" si="21"/>
        <v>0</v>
      </c>
      <c r="Y29" s="164"/>
      <c r="Z29" s="68"/>
      <c r="AA29" s="133"/>
      <c r="AB29" s="76"/>
      <c r="AC29" s="68">
        <f t="shared" si="22"/>
        <v>0</v>
      </c>
      <c r="AD29" s="76">
        <f t="shared" si="23"/>
        <v>0</v>
      </c>
      <c r="AE29" s="68">
        <f t="shared" si="24"/>
        <v>0</v>
      </c>
      <c r="AF29" s="24"/>
    </row>
    <row r="30" spans="1:32" ht="31.5">
      <c r="A30" s="754" t="s">
        <v>215</v>
      </c>
      <c r="B30" s="24" t="s">
        <v>273</v>
      </c>
      <c r="C30" s="24"/>
      <c r="D30" s="68"/>
      <c r="E30" s="24"/>
      <c r="F30" s="68"/>
      <c r="G30" s="107">
        <v>1.8</v>
      </c>
      <c r="H30" s="24"/>
      <c r="I30" s="68">
        <f t="shared" si="15"/>
        <v>0</v>
      </c>
      <c r="J30" s="76">
        <f t="shared" si="16"/>
        <v>0</v>
      </c>
      <c r="K30" s="68">
        <f t="shared" si="16"/>
        <v>0</v>
      </c>
      <c r="L30" s="164"/>
      <c r="M30" s="68"/>
      <c r="N30" s="68" t="e">
        <f t="shared" si="17"/>
        <v>#DIV/0!</v>
      </c>
      <c r="O30" s="68" t="e">
        <f t="shared" si="14"/>
        <v>#DIV/0!</v>
      </c>
      <c r="P30" s="76">
        <f t="shared" si="18"/>
        <v>0</v>
      </c>
      <c r="Q30" s="68">
        <f t="shared" si="18"/>
        <v>0</v>
      </c>
      <c r="R30" s="164"/>
      <c r="S30" s="68"/>
      <c r="T30" s="133">
        <v>1.8</v>
      </c>
      <c r="U30" s="76"/>
      <c r="V30" s="68">
        <f t="shared" si="19"/>
        <v>0</v>
      </c>
      <c r="W30" s="76">
        <f t="shared" si="20"/>
        <v>0</v>
      </c>
      <c r="X30" s="68">
        <f t="shared" si="21"/>
        <v>0</v>
      </c>
      <c r="Y30" s="164"/>
      <c r="Z30" s="68"/>
      <c r="AA30" s="133">
        <v>1.8</v>
      </c>
      <c r="AB30" s="76"/>
      <c r="AC30" s="68">
        <f t="shared" si="22"/>
        <v>0</v>
      </c>
      <c r="AD30" s="76">
        <f t="shared" si="23"/>
        <v>0</v>
      </c>
      <c r="AE30" s="68">
        <f t="shared" si="24"/>
        <v>0</v>
      </c>
      <c r="AF30" s="24"/>
    </row>
    <row r="31" spans="1:32">
      <c r="A31" s="754" t="s">
        <v>216</v>
      </c>
      <c r="B31" s="24" t="s">
        <v>274</v>
      </c>
      <c r="C31" s="24"/>
      <c r="D31" s="68"/>
      <c r="E31" s="24"/>
      <c r="F31" s="68"/>
      <c r="G31" s="107">
        <v>1.2</v>
      </c>
      <c r="H31" s="24"/>
      <c r="I31" s="68">
        <f t="shared" si="15"/>
        <v>0</v>
      </c>
      <c r="J31" s="76">
        <f t="shared" si="16"/>
        <v>0</v>
      </c>
      <c r="K31" s="68">
        <f t="shared" si="16"/>
        <v>0</v>
      </c>
      <c r="L31" s="164"/>
      <c r="M31" s="68"/>
      <c r="N31" s="68" t="e">
        <f t="shared" si="17"/>
        <v>#DIV/0!</v>
      </c>
      <c r="O31" s="68" t="e">
        <f t="shared" si="14"/>
        <v>#DIV/0!</v>
      </c>
      <c r="P31" s="76">
        <f t="shared" si="18"/>
        <v>0</v>
      </c>
      <c r="Q31" s="68">
        <f t="shared" si="18"/>
        <v>0</v>
      </c>
      <c r="R31" s="164"/>
      <c r="S31" s="68"/>
      <c r="T31" s="133">
        <v>1.2</v>
      </c>
      <c r="U31" s="76"/>
      <c r="V31" s="68">
        <f t="shared" si="19"/>
        <v>0</v>
      </c>
      <c r="W31" s="76">
        <f t="shared" si="20"/>
        <v>0</v>
      </c>
      <c r="X31" s="68">
        <f t="shared" si="21"/>
        <v>0</v>
      </c>
      <c r="Y31" s="164"/>
      <c r="Z31" s="68"/>
      <c r="AA31" s="133">
        <v>1.2</v>
      </c>
      <c r="AB31" s="76"/>
      <c r="AC31" s="68">
        <f t="shared" si="22"/>
        <v>0</v>
      </c>
      <c r="AD31" s="76">
        <f t="shared" si="23"/>
        <v>0</v>
      </c>
      <c r="AE31" s="68">
        <f t="shared" si="24"/>
        <v>0</v>
      </c>
      <c r="AF31" s="24"/>
    </row>
    <row r="32" spans="1:32" ht="31.5">
      <c r="A32" s="754" t="s">
        <v>217</v>
      </c>
      <c r="B32" s="24" t="s">
        <v>275</v>
      </c>
      <c r="C32" s="24"/>
      <c r="D32" s="68"/>
      <c r="E32" s="24"/>
      <c r="F32" s="68"/>
      <c r="G32" s="107">
        <v>1.2</v>
      </c>
      <c r="H32" s="24"/>
      <c r="I32" s="68">
        <f t="shared" si="15"/>
        <v>0</v>
      </c>
      <c r="J32" s="76">
        <f t="shared" si="16"/>
        <v>0</v>
      </c>
      <c r="K32" s="68">
        <f t="shared" si="16"/>
        <v>0</v>
      </c>
      <c r="L32" s="164"/>
      <c r="M32" s="68"/>
      <c r="N32" s="68" t="e">
        <f t="shared" si="17"/>
        <v>#DIV/0!</v>
      </c>
      <c r="O32" s="68" t="e">
        <f t="shared" si="14"/>
        <v>#DIV/0!</v>
      </c>
      <c r="P32" s="76">
        <f t="shared" si="18"/>
        <v>0</v>
      </c>
      <c r="Q32" s="68">
        <f t="shared" si="18"/>
        <v>0</v>
      </c>
      <c r="R32" s="164"/>
      <c r="S32" s="68"/>
      <c r="T32" s="133">
        <v>1.2</v>
      </c>
      <c r="U32" s="76"/>
      <c r="V32" s="68">
        <f t="shared" si="19"/>
        <v>0</v>
      </c>
      <c r="W32" s="76">
        <f t="shared" si="20"/>
        <v>0</v>
      </c>
      <c r="X32" s="68">
        <f t="shared" si="21"/>
        <v>0</v>
      </c>
      <c r="Y32" s="164"/>
      <c r="Z32" s="68"/>
      <c r="AA32" s="133">
        <v>1.2</v>
      </c>
      <c r="AB32" s="76"/>
      <c r="AC32" s="68">
        <f t="shared" si="22"/>
        <v>0</v>
      </c>
      <c r="AD32" s="76">
        <f t="shared" si="23"/>
        <v>0</v>
      </c>
      <c r="AE32" s="68">
        <f t="shared" si="24"/>
        <v>0</v>
      </c>
      <c r="AF32" s="24"/>
    </row>
    <row r="33" spans="1:32" ht="31.5">
      <c r="A33" s="754" t="s">
        <v>218</v>
      </c>
      <c r="B33" s="24" t="s">
        <v>276</v>
      </c>
      <c r="C33" s="24"/>
      <c r="D33" s="68"/>
      <c r="E33" s="24"/>
      <c r="F33" s="68"/>
      <c r="G33" s="107">
        <v>1.26</v>
      </c>
      <c r="H33" s="24"/>
      <c r="I33" s="68">
        <f t="shared" si="15"/>
        <v>0</v>
      </c>
      <c r="J33" s="76">
        <f t="shared" si="16"/>
        <v>0</v>
      </c>
      <c r="K33" s="68">
        <f t="shared" si="16"/>
        <v>0</v>
      </c>
      <c r="L33" s="164"/>
      <c r="M33" s="68"/>
      <c r="N33" s="68" t="e">
        <f t="shared" si="17"/>
        <v>#DIV/0!</v>
      </c>
      <c r="O33" s="68" t="e">
        <f t="shared" si="14"/>
        <v>#DIV/0!</v>
      </c>
      <c r="P33" s="76">
        <f t="shared" si="18"/>
        <v>0</v>
      </c>
      <c r="Q33" s="68">
        <f t="shared" si="18"/>
        <v>0</v>
      </c>
      <c r="R33" s="164"/>
      <c r="S33" s="68"/>
      <c r="T33" s="133">
        <v>1.26</v>
      </c>
      <c r="U33" s="76"/>
      <c r="V33" s="68">
        <f t="shared" si="19"/>
        <v>0</v>
      </c>
      <c r="W33" s="76">
        <f t="shared" si="20"/>
        <v>0</v>
      </c>
      <c r="X33" s="68">
        <f t="shared" si="21"/>
        <v>0</v>
      </c>
      <c r="Y33" s="164"/>
      <c r="Z33" s="68"/>
      <c r="AA33" s="133">
        <v>1.26</v>
      </c>
      <c r="AB33" s="76"/>
      <c r="AC33" s="68">
        <f t="shared" si="22"/>
        <v>0</v>
      </c>
      <c r="AD33" s="76">
        <f t="shared" si="23"/>
        <v>0</v>
      </c>
      <c r="AE33" s="68">
        <f t="shared" si="24"/>
        <v>0</v>
      </c>
      <c r="AF33" s="24"/>
    </row>
    <row r="34" spans="1:32" ht="31.5">
      <c r="A34" s="754">
        <v>2.09</v>
      </c>
      <c r="B34" s="24" t="s">
        <v>277</v>
      </c>
      <c r="C34" s="24"/>
      <c r="D34" s="68"/>
      <c r="E34" s="24"/>
      <c r="F34" s="68"/>
      <c r="G34" s="107"/>
      <c r="H34" s="24"/>
      <c r="I34" s="68">
        <f t="shared" si="15"/>
        <v>0</v>
      </c>
      <c r="J34" s="76">
        <f t="shared" si="16"/>
        <v>0</v>
      </c>
      <c r="K34" s="68">
        <f t="shared" si="16"/>
        <v>0</v>
      </c>
      <c r="L34" s="164"/>
      <c r="M34" s="68"/>
      <c r="N34" s="68"/>
      <c r="O34" s="68"/>
      <c r="P34" s="76">
        <f t="shared" si="18"/>
        <v>0</v>
      </c>
      <c r="Q34" s="68">
        <f t="shared" si="18"/>
        <v>0</v>
      </c>
      <c r="R34" s="164"/>
      <c r="S34" s="68"/>
      <c r="T34" s="133">
        <v>0.5</v>
      </c>
      <c r="U34" s="76"/>
      <c r="V34" s="68">
        <f t="shared" si="19"/>
        <v>0</v>
      </c>
      <c r="W34" s="76">
        <f t="shared" si="20"/>
        <v>0</v>
      </c>
      <c r="X34" s="68">
        <f t="shared" si="21"/>
        <v>0</v>
      </c>
      <c r="Y34" s="164"/>
      <c r="Z34" s="68"/>
      <c r="AA34" s="133">
        <v>0.5</v>
      </c>
      <c r="AB34" s="76"/>
      <c r="AC34" s="68">
        <f t="shared" si="22"/>
        <v>0</v>
      </c>
      <c r="AD34" s="76">
        <f t="shared" si="23"/>
        <v>0</v>
      </c>
      <c r="AE34" s="68">
        <f t="shared" si="24"/>
        <v>0</v>
      </c>
      <c r="AF34" s="24"/>
    </row>
    <row r="35" spans="1:32" ht="31.5">
      <c r="A35" s="21">
        <v>2.1</v>
      </c>
      <c r="B35" s="24" t="s">
        <v>221</v>
      </c>
      <c r="C35" s="24"/>
      <c r="D35" s="68"/>
      <c r="E35" s="24"/>
      <c r="F35" s="68"/>
      <c r="G35" s="107">
        <v>0.5</v>
      </c>
      <c r="H35" s="24"/>
      <c r="I35" s="68">
        <f t="shared" si="15"/>
        <v>0</v>
      </c>
      <c r="J35" s="76">
        <f t="shared" si="16"/>
        <v>0</v>
      </c>
      <c r="K35" s="68">
        <f t="shared" si="16"/>
        <v>0</v>
      </c>
      <c r="L35" s="164"/>
      <c r="M35" s="68"/>
      <c r="N35" s="68" t="e">
        <f t="shared" si="17"/>
        <v>#DIV/0!</v>
      </c>
      <c r="O35" s="68" t="e">
        <f t="shared" si="14"/>
        <v>#DIV/0!</v>
      </c>
      <c r="P35" s="76">
        <f t="shared" si="18"/>
        <v>0</v>
      </c>
      <c r="Q35" s="68">
        <f t="shared" si="18"/>
        <v>0</v>
      </c>
      <c r="R35" s="164"/>
      <c r="S35" s="68"/>
      <c r="T35" s="133">
        <v>0.5</v>
      </c>
      <c r="U35" s="76"/>
      <c r="V35" s="68">
        <f t="shared" si="19"/>
        <v>0</v>
      </c>
      <c r="W35" s="76">
        <f t="shared" si="20"/>
        <v>0</v>
      </c>
      <c r="X35" s="68">
        <f t="shared" si="21"/>
        <v>0</v>
      </c>
      <c r="Y35" s="164"/>
      <c r="Z35" s="68"/>
      <c r="AA35" s="133">
        <v>0.5</v>
      </c>
      <c r="AB35" s="76"/>
      <c r="AC35" s="68">
        <f t="shared" si="22"/>
        <v>0</v>
      </c>
      <c r="AD35" s="76">
        <f t="shared" si="23"/>
        <v>0</v>
      </c>
      <c r="AE35" s="68">
        <f t="shared" si="24"/>
        <v>0</v>
      </c>
      <c r="AF35" s="24"/>
    </row>
    <row r="36" spans="1:32" ht="31.5">
      <c r="A36" s="21">
        <v>2.11</v>
      </c>
      <c r="B36" s="24" t="s">
        <v>222</v>
      </c>
      <c r="C36" s="24"/>
      <c r="D36" s="68"/>
      <c r="E36" s="24"/>
      <c r="F36" s="68"/>
      <c r="G36" s="107">
        <v>0.625</v>
      </c>
      <c r="H36" s="24"/>
      <c r="I36" s="68">
        <f t="shared" si="15"/>
        <v>0</v>
      </c>
      <c r="J36" s="76">
        <f t="shared" si="16"/>
        <v>0</v>
      </c>
      <c r="K36" s="68">
        <f t="shared" si="16"/>
        <v>0</v>
      </c>
      <c r="L36" s="164"/>
      <c r="M36" s="68"/>
      <c r="N36" s="68" t="e">
        <f t="shared" si="17"/>
        <v>#DIV/0!</v>
      </c>
      <c r="O36" s="68" t="e">
        <f t="shared" si="14"/>
        <v>#DIV/0!</v>
      </c>
      <c r="P36" s="76">
        <f t="shared" si="18"/>
        <v>0</v>
      </c>
      <c r="Q36" s="68">
        <f t="shared" si="18"/>
        <v>0</v>
      </c>
      <c r="R36" s="164"/>
      <c r="S36" s="68"/>
      <c r="T36" s="133">
        <v>0.625</v>
      </c>
      <c r="U36" s="76"/>
      <c r="V36" s="68">
        <f t="shared" si="19"/>
        <v>0</v>
      </c>
      <c r="W36" s="76">
        <f t="shared" si="20"/>
        <v>0</v>
      </c>
      <c r="X36" s="68">
        <f t="shared" si="21"/>
        <v>0</v>
      </c>
      <c r="Y36" s="164"/>
      <c r="Z36" s="68"/>
      <c r="AA36" s="133">
        <v>0.625</v>
      </c>
      <c r="AB36" s="76"/>
      <c r="AC36" s="68">
        <f t="shared" si="22"/>
        <v>0</v>
      </c>
      <c r="AD36" s="76">
        <f t="shared" si="23"/>
        <v>0</v>
      </c>
      <c r="AE36" s="68">
        <f t="shared" si="24"/>
        <v>0</v>
      </c>
      <c r="AF36" s="24"/>
    </row>
    <row r="37" spans="1:32">
      <c r="A37" s="754">
        <v>2.12</v>
      </c>
      <c r="B37" s="24" t="s">
        <v>223</v>
      </c>
      <c r="C37" s="24"/>
      <c r="D37" s="68"/>
      <c r="E37" s="24"/>
      <c r="F37" s="68"/>
      <c r="G37" s="107">
        <v>0.375</v>
      </c>
      <c r="H37" s="24"/>
      <c r="I37" s="68">
        <f t="shared" si="15"/>
        <v>0</v>
      </c>
      <c r="J37" s="76">
        <f t="shared" si="16"/>
        <v>0</v>
      </c>
      <c r="K37" s="68">
        <f t="shared" si="16"/>
        <v>0</v>
      </c>
      <c r="L37" s="164"/>
      <c r="M37" s="68"/>
      <c r="N37" s="68" t="e">
        <f t="shared" si="17"/>
        <v>#DIV/0!</v>
      </c>
      <c r="O37" s="68" t="e">
        <f t="shared" si="14"/>
        <v>#DIV/0!</v>
      </c>
      <c r="P37" s="76">
        <f t="shared" si="18"/>
        <v>0</v>
      </c>
      <c r="Q37" s="68">
        <f t="shared" si="18"/>
        <v>0</v>
      </c>
      <c r="R37" s="164"/>
      <c r="S37" s="68"/>
      <c r="T37" s="133">
        <v>0.375</v>
      </c>
      <c r="U37" s="76"/>
      <c r="V37" s="68">
        <f t="shared" si="19"/>
        <v>0</v>
      </c>
      <c r="W37" s="76">
        <f t="shared" si="20"/>
        <v>0</v>
      </c>
      <c r="X37" s="68">
        <f t="shared" si="21"/>
        <v>0</v>
      </c>
      <c r="Y37" s="164"/>
      <c r="Z37" s="68"/>
      <c r="AA37" s="133">
        <v>0.375</v>
      </c>
      <c r="AB37" s="76"/>
      <c r="AC37" s="68">
        <f t="shared" si="22"/>
        <v>0</v>
      </c>
      <c r="AD37" s="76">
        <f t="shared" si="23"/>
        <v>0</v>
      </c>
      <c r="AE37" s="68">
        <f t="shared" si="24"/>
        <v>0</v>
      </c>
      <c r="AF37" s="24"/>
    </row>
    <row r="38" spans="1:32" ht="31.5">
      <c r="A38" s="754">
        <v>2.13</v>
      </c>
      <c r="B38" s="24" t="s">
        <v>224</v>
      </c>
      <c r="C38" s="24"/>
      <c r="D38" s="68"/>
      <c r="E38" s="24"/>
      <c r="F38" s="68"/>
      <c r="G38" s="107">
        <v>0.375</v>
      </c>
      <c r="H38" s="24"/>
      <c r="I38" s="68">
        <f t="shared" si="15"/>
        <v>0</v>
      </c>
      <c r="J38" s="76">
        <f t="shared" si="16"/>
        <v>0</v>
      </c>
      <c r="K38" s="68">
        <f t="shared" si="16"/>
        <v>0</v>
      </c>
      <c r="L38" s="164"/>
      <c r="M38" s="68"/>
      <c r="N38" s="68" t="e">
        <f t="shared" si="17"/>
        <v>#DIV/0!</v>
      </c>
      <c r="O38" s="68" t="e">
        <f t="shared" si="14"/>
        <v>#DIV/0!</v>
      </c>
      <c r="P38" s="76">
        <f t="shared" si="18"/>
        <v>0</v>
      </c>
      <c r="Q38" s="68">
        <f t="shared" si="18"/>
        <v>0</v>
      </c>
      <c r="R38" s="164"/>
      <c r="S38" s="68"/>
      <c r="T38" s="133">
        <v>0.375</v>
      </c>
      <c r="U38" s="76"/>
      <c r="V38" s="68">
        <f t="shared" si="19"/>
        <v>0</v>
      </c>
      <c r="W38" s="76">
        <f t="shared" ref="W38" si="25">U38+R38</f>
        <v>0</v>
      </c>
      <c r="X38" s="68">
        <f t="shared" si="21"/>
        <v>0</v>
      </c>
      <c r="Y38" s="164"/>
      <c r="Z38" s="68"/>
      <c r="AA38" s="133">
        <v>0.375</v>
      </c>
      <c r="AB38" s="76"/>
      <c r="AC38" s="68">
        <f t="shared" si="22"/>
        <v>0</v>
      </c>
      <c r="AD38" s="76">
        <f t="shared" si="23"/>
        <v>0</v>
      </c>
      <c r="AE38" s="68">
        <f t="shared" si="24"/>
        <v>0</v>
      </c>
      <c r="AF38" s="24"/>
    </row>
    <row r="39" spans="1:32" ht="31.5">
      <c r="A39" s="754">
        <v>2.14</v>
      </c>
      <c r="B39" s="24" t="s">
        <v>606</v>
      </c>
      <c r="C39" s="24"/>
      <c r="D39" s="68"/>
      <c r="E39" s="24"/>
      <c r="F39" s="68"/>
      <c r="G39" s="107"/>
      <c r="H39" s="24"/>
      <c r="I39" s="68">
        <f t="shared" si="15"/>
        <v>0</v>
      </c>
      <c r="J39" s="76">
        <f t="shared" si="16"/>
        <v>0</v>
      </c>
      <c r="K39" s="68">
        <f t="shared" si="16"/>
        <v>0</v>
      </c>
      <c r="L39" s="164"/>
      <c r="M39" s="68"/>
      <c r="N39" s="68"/>
      <c r="O39" s="68"/>
      <c r="P39" s="76">
        <f t="shared" si="18"/>
        <v>0</v>
      </c>
      <c r="Q39" s="68">
        <f t="shared" si="18"/>
        <v>0</v>
      </c>
      <c r="R39" s="164"/>
      <c r="S39" s="68"/>
      <c r="T39" s="133">
        <f>0.003*50</f>
        <v>0.15</v>
      </c>
      <c r="U39" s="76"/>
      <c r="V39" s="68">
        <f t="shared" si="19"/>
        <v>0</v>
      </c>
      <c r="W39" s="76">
        <f>U39+R39</f>
        <v>0</v>
      </c>
      <c r="X39" s="68">
        <f t="shared" si="21"/>
        <v>0</v>
      </c>
      <c r="Y39" s="164"/>
      <c r="Z39" s="68"/>
      <c r="AA39" s="133">
        <f>0.003*50</f>
        <v>0.15</v>
      </c>
      <c r="AB39" s="76"/>
      <c r="AC39" s="68">
        <f t="shared" si="22"/>
        <v>0</v>
      </c>
      <c r="AD39" s="76">
        <f>AB39+Y39</f>
        <v>0</v>
      </c>
      <c r="AE39" s="68">
        <f t="shared" si="24"/>
        <v>0</v>
      </c>
      <c r="AF39" s="24"/>
    </row>
    <row r="40" spans="1:32" ht="31.5">
      <c r="A40" s="754">
        <v>2.15</v>
      </c>
      <c r="B40" s="24" t="s">
        <v>605</v>
      </c>
      <c r="C40" s="24"/>
      <c r="D40" s="68"/>
      <c r="E40" s="24"/>
      <c r="F40" s="68"/>
      <c r="G40" s="107"/>
      <c r="H40" s="24"/>
      <c r="I40" s="68">
        <f t="shared" si="15"/>
        <v>0</v>
      </c>
      <c r="J40" s="76">
        <f t="shared" si="16"/>
        <v>0</v>
      </c>
      <c r="K40" s="68">
        <f t="shared" si="16"/>
        <v>0</v>
      </c>
      <c r="L40" s="164"/>
      <c r="M40" s="68"/>
      <c r="N40" s="68"/>
      <c r="O40" s="68"/>
      <c r="P40" s="76">
        <f t="shared" si="18"/>
        <v>0</v>
      </c>
      <c r="Q40" s="68">
        <f t="shared" si="18"/>
        <v>0</v>
      </c>
      <c r="R40" s="164"/>
      <c r="S40" s="68"/>
      <c r="T40" s="133">
        <v>0.15</v>
      </c>
      <c r="U40" s="76"/>
      <c r="V40" s="68">
        <f t="shared" si="19"/>
        <v>0</v>
      </c>
      <c r="W40" s="76">
        <f>U40+R40</f>
        <v>0</v>
      </c>
      <c r="X40" s="68">
        <f t="shared" si="21"/>
        <v>0</v>
      </c>
      <c r="Y40" s="164"/>
      <c r="Z40" s="68"/>
      <c r="AA40" s="133">
        <v>0.15</v>
      </c>
      <c r="AB40" s="76"/>
      <c r="AC40" s="68">
        <f t="shared" si="22"/>
        <v>0</v>
      </c>
      <c r="AD40" s="76">
        <f>AB40+Y40</f>
        <v>0</v>
      </c>
      <c r="AE40" s="68">
        <f t="shared" si="24"/>
        <v>0</v>
      </c>
      <c r="AF40" s="24"/>
    </row>
    <row r="41" spans="1:32">
      <c r="A41" s="754">
        <v>2.16</v>
      </c>
      <c r="B41" s="24" t="s">
        <v>28</v>
      </c>
      <c r="C41" s="24"/>
      <c r="D41" s="68"/>
      <c r="E41" s="24"/>
      <c r="F41" s="68"/>
      <c r="G41" s="107"/>
      <c r="H41" s="24"/>
      <c r="I41" s="68">
        <f t="shared" si="15"/>
        <v>0</v>
      </c>
      <c r="J41" s="76">
        <f t="shared" si="16"/>
        <v>0</v>
      </c>
      <c r="K41" s="68">
        <f t="shared" si="16"/>
        <v>0</v>
      </c>
      <c r="L41" s="164"/>
      <c r="M41" s="68"/>
      <c r="N41" s="68"/>
      <c r="O41" s="68"/>
      <c r="P41" s="76">
        <f t="shared" si="18"/>
        <v>0</v>
      </c>
      <c r="Q41" s="68">
        <f t="shared" si="18"/>
        <v>0</v>
      </c>
      <c r="R41" s="164"/>
      <c r="S41" s="68"/>
      <c r="T41" s="133"/>
      <c r="U41" s="76"/>
      <c r="V41" s="68">
        <f t="shared" si="19"/>
        <v>0</v>
      </c>
      <c r="W41" s="76">
        <f>U41+R41</f>
        <v>0</v>
      </c>
      <c r="X41" s="68">
        <f t="shared" si="21"/>
        <v>0</v>
      </c>
      <c r="Y41" s="164"/>
      <c r="Z41" s="68"/>
      <c r="AA41" s="133"/>
      <c r="AB41" s="76"/>
      <c r="AC41" s="68">
        <f t="shared" si="22"/>
        <v>0</v>
      </c>
      <c r="AD41" s="76">
        <f>AB41+Y41</f>
        <v>0</v>
      </c>
      <c r="AE41" s="68">
        <f t="shared" si="24"/>
        <v>0</v>
      </c>
      <c r="AF41" s="24"/>
    </row>
    <row r="42" spans="1:32" ht="31.5">
      <c r="A42" s="754">
        <v>2.17</v>
      </c>
      <c r="B42" s="24" t="s">
        <v>225</v>
      </c>
      <c r="C42" s="24"/>
      <c r="D42" s="68"/>
      <c r="E42" s="24"/>
      <c r="F42" s="68"/>
      <c r="G42" s="107">
        <v>0.25</v>
      </c>
      <c r="H42" s="24"/>
      <c r="I42" s="68">
        <f t="shared" si="15"/>
        <v>0</v>
      </c>
      <c r="J42" s="76">
        <f t="shared" si="16"/>
        <v>0</v>
      </c>
      <c r="K42" s="68">
        <f t="shared" si="16"/>
        <v>0</v>
      </c>
      <c r="L42" s="164"/>
      <c r="M42" s="68"/>
      <c r="N42" s="68" t="e">
        <f t="shared" si="17"/>
        <v>#DIV/0!</v>
      </c>
      <c r="O42" s="68" t="e">
        <f t="shared" si="14"/>
        <v>#DIV/0!</v>
      </c>
      <c r="P42" s="76">
        <f t="shared" si="18"/>
        <v>0</v>
      </c>
      <c r="Q42" s="68">
        <f t="shared" si="18"/>
        <v>0</v>
      </c>
      <c r="R42" s="164"/>
      <c r="S42" s="68"/>
      <c r="T42" s="133">
        <v>0.25</v>
      </c>
      <c r="U42" s="76"/>
      <c r="V42" s="68">
        <f t="shared" si="19"/>
        <v>0</v>
      </c>
      <c r="W42" s="76">
        <f>U42+R42</f>
        <v>0</v>
      </c>
      <c r="X42" s="68">
        <f t="shared" si="21"/>
        <v>0</v>
      </c>
      <c r="Y42" s="164"/>
      <c r="Z42" s="68"/>
      <c r="AA42" s="133">
        <v>0.25</v>
      </c>
      <c r="AB42" s="76"/>
      <c r="AC42" s="68">
        <f t="shared" si="22"/>
        <v>0</v>
      </c>
      <c r="AD42" s="76">
        <f>AB42+Y42</f>
        <v>0</v>
      </c>
      <c r="AE42" s="68">
        <f t="shared" si="24"/>
        <v>0</v>
      </c>
      <c r="AF42" s="24"/>
    </row>
    <row r="43" spans="1:32" ht="31.5">
      <c r="A43" s="754">
        <v>2.1800000000000002</v>
      </c>
      <c r="B43" s="24" t="s">
        <v>203</v>
      </c>
      <c r="C43" s="24"/>
      <c r="D43" s="68"/>
      <c r="E43" s="24"/>
      <c r="F43" s="68"/>
      <c r="G43" s="107"/>
      <c r="H43" s="24"/>
      <c r="I43" s="68">
        <f t="shared" si="15"/>
        <v>0</v>
      </c>
      <c r="J43" s="76">
        <f t="shared" si="16"/>
        <v>0</v>
      </c>
      <c r="K43" s="68">
        <f t="shared" si="16"/>
        <v>0</v>
      </c>
      <c r="L43" s="164"/>
      <c r="M43" s="68"/>
      <c r="N43" s="68"/>
      <c r="O43" s="68"/>
      <c r="P43" s="76">
        <f t="shared" si="18"/>
        <v>0</v>
      </c>
      <c r="Q43" s="68">
        <f t="shared" si="18"/>
        <v>0</v>
      </c>
      <c r="R43" s="164"/>
      <c r="S43" s="68"/>
      <c r="T43" s="133">
        <f>0.002*50</f>
        <v>0.1</v>
      </c>
      <c r="U43" s="76"/>
      <c r="V43" s="68">
        <f t="shared" si="19"/>
        <v>0</v>
      </c>
      <c r="W43" s="76">
        <f>U43+R43</f>
        <v>0</v>
      </c>
      <c r="X43" s="68">
        <f t="shared" si="21"/>
        <v>0</v>
      </c>
      <c r="Y43" s="164"/>
      <c r="Z43" s="68"/>
      <c r="AA43" s="133">
        <f>0.002*50</f>
        <v>0.1</v>
      </c>
      <c r="AB43" s="76"/>
      <c r="AC43" s="68">
        <f t="shared" si="22"/>
        <v>0</v>
      </c>
      <c r="AD43" s="76">
        <f>AB43+Y43</f>
        <v>0</v>
      </c>
      <c r="AE43" s="68">
        <f t="shared" si="24"/>
        <v>0</v>
      </c>
      <c r="AF43" s="24"/>
    </row>
    <row r="44" spans="1:32" s="235" customFormat="1">
      <c r="A44" s="226"/>
      <c r="B44" s="227" t="s">
        <v>266</v>
      </c>
      <c r="C44" s="355">
        <f t="shared" ref="C44:F45" si="26">SUM(C40:C43)</f>
        <v>0</v>
      </c>
      <c r="D44" s="234">
        <f t="shared" si="26"/>
        <v>0</v>
      </c>
      <c r="E44" s="355">
        <f t="shared" si="26"/>
        <v>0</v>
      </c>
      <c r="F44" s="234">
        <f t="shared" si="26"/>
        <v>0</v>
      </c>
      <c r="G44" s="230"/>
      <c r="H44" s="355">
        <f t="shared" ref="H44:K45" si="27">SUM(H40:H43)</f>
        <v>0</v>
      </c>
      <c r="I44" s="234">
        <f t="shared" si="27"/>
        <v>0</v>
      </c>
      <c r="J44" s="231">
        <f t="shared" si="27"/>
        <v>0</v>
      </c>
      <c r="K44" s="234">
        <f t="shared" si="27"/>
        <v>0</v>
      </c>
      <c r="L44" s="355">
        <f>L23</f>
        <v>0</v>
      </c>
      <c r="M44" s="234">
        <f t="shared" ref="M44:M45" si="28">SUM(M40:M43)</f>
        <v>0</v>
      </c>
      <c r="N44" s="232" t="e">
        <f t="shared" si="17"/>
        <v>#DIV/0!</v>
      </c>
      <c r="O44" s="232" t="e">
        <f t="shared" si="14"/>
        <v>#DIV/0!</v>
      </c>
      <c r="P44" s="231">
        <f>P23</f>
        <v>0</v>
      </c>
      <c r="Q44" s="234">
        <f t="shared" ref="Q44:Q45" si="29">SUM(Q40:Q43)</f>
        <v>0</v>
      </c>
      <c r="R44" s="355"/>
      <c r="S44" s="234">
        <f t="shared" ref="S44:S45" si="30">SUM(S40:S43)</f>
        <v>0</v>
      </c>
      <c r="T44" s="233"/>
      <c r="U44" s="231">
        <f>U23</f>
        <v>0</v>
      </c>
      <c r="V44" s="234">
        <f>SUM(V23:V43)</f>
        <v>0</v>
      </c>
      <c r="W44" s="231">
        <f>W23</f>
        <v>0</v>
      </c>
      <c r="X44" s="234">
        <f>SUM(X23:X43)</f>
        <v>0</v>
      </c>
      <c r="Y44" s="355"/>
      <c r="Z44" s="234">
        <f t="shared" ref="Z44:Z45" si="31">SUM(Z40:Z43)</f>
        <v>0</v>
      </c>
      <c r="AA44" s="233"/>
      <c r="AB44" s="231">
        <f>AB23</f>
        <v>0</v>
      </c>
      <c r="AC44" s="234">
        <f>SUM(AC23:AC43)</f>
        <v>0</v>
      </c>
      <c r="AD44" s="231">
        <f>AD23</f>
        <v>0</v>
      </c>
      <c r="AE44" s="234">
        <f>SUM(AE23:AE43)</f>
        <v>0</v>
      </c>
      <c r="AF44" s="227"/>
    </row>
    <row r="45" spans="1:32" s="235" customFormat="1">
      <c r="A45" s="226"/>
      <c r="B45" s="227" t="s">
        <v>233</v>
      </c>
      <c r="C45" s="355">
        <f t="shared" si="26"/>
        <v>0</v>
      </c>
      <c r="D45" s="234">
        <f t="shared" si="26"/>
        <v>0</v>
      </c>
      <c r="E45" s="355">
        <f t="shared" si="26"/>
        <v>0</v>
      </c>
      <c r="F45" s="234">
        <f t="shared" si="26"/>
        <v>0</v>
      </c>
      <c r="G45" s="230"/>
      <c r="H45" s="355">
        <f t="shared" si="27"/>
        <v>0</v>
      </c>
      <c r="I45" s="234">
        <f t="shared" si="27"/>
        <v>0</v>
      </c>
      <c r="J45" s="231">
        <f t="shared" si="27"/>
        <v>0</v>
      </c>
      <c r="K45" s="234">
        <f t="shared" si="27"/>
        <v>0</v>
      </c>
      <c r="L45" s="355">
        <f>L44</f>
        <v>0</v>
      </c>
      <c r="M45" s="234">
        <f t="shared" si="28"/>
        <v>0</v>
      </c>
      <c r="N45" s="232" t="e">
        <f t="shared" si="17"/>
        <v>#DIV/0!</v>
      </c>
      <c r="O45" s="232" t="e">
        <f t="shared" si="14"/>
        <v>#DIV/0!</v>
      </c>
      <c r="P45" s="231">
        <f>P44</f>
        <v>0</v>
      </c>
      <c r="Q45" s="234">
        <f t="shared" si="29"/>
        <v>0</v>
      </c>
      <c r="R45" s="355"/>
      <c r="S45" s="234">
        <f t="shared" si="30"/>
        <v>0</v>
      </c>
      <c r="T45" s="233"/>
      <c r="U45" s="231">
        <f>U44</f>
        <v>0</v>
      </c>
      <c r="V45" s="234">
        <f>V44+V21</f>
        <v>0</v>
      </c>
      <c r="W45" s="231">
        <f>W44</f>
        <v>0</v>
      </c>
      <c r="X45" s="234">
        <f>X44+X21</f>
        <v>0</v>
      </c>
      <c r="Y45" s="355"/>
      <c r="Z45" s="234">
        <f t="shared" si="31"/>
        <v>0</v>
      </c>
      <c r="AA45" s="233"/>
      <c r="AB45" s="231">
        <f>AB44</f>
        <v>0</v>
      </c>
      <c r="AC45" s="234">
        <f>AC44+AC21</f>
        <v>0</v>
      </c>
      <c r="AD45" s="231">
        <f>AD44</f>
        <v>0</v>
      </c>
      <c r="AE45" s="234">
        <f>AE44+AE21</f>
        <v>0</v>
      </c>
      <c r="AF45" s="227"/>
    </row>
    <row r="46" spans="1:32" s="25" customFormat="1">
      <c r="A46" s="336">
        <v>3</v>
      </c>
      <c r="B46" s="22" t="s">
        <v>30</v>
      </c>
      <c r="C46" s="22"/>
      <c r="D46" s="66"/>
      <c r="E46" s="22"/>
      <c r="F46" s="66"/>
      <c r="G46" s="108"/>
      <c r="H46" s="22"/>
      <c r="I46" s="66"/>
      <c r="J46" s="70"/>
      <c r="K46" s="66"/>
      <c r="L46" s="312"/>
      <c r="M46" s="66"/>
      <c r="N46" s="68"/>
      <c r="O46" s="68"/>
      <c r="P46" s="76">
        <f t="shared" ref="P46:Q51" si="32">J46-L46</f>
        <v>0</v>
      </c>
      <c r="Q46" s="68">
        <f t="shared" si="32"/>
        <v>0</v>
      </c>
      <c r="R46" s="312"/>
      <c r="S46" s="66"/>
      <c r="T46" s="134"/>
      <c r="U46" s="70"/>
      <c r="V46" s="68">
        <f t="shared" ref="V46:V47" si="33">U46*T46</f>
        <v>0</v>
      </c>
      <c r="W46" s="76">
        <f t="shared" ref="W46:W51" si="34">U46+R46</f>
        <v>0</v>
      </c>
      <c r="X46" s="68">
        <f t="shared" ref="X46:X51" si="35">V46+S46</f>
        <v>0</v>
      </c>
      <c r="Y46" s="312"/>
      <c r="Z46" s="66"/>
      <c r="AA46" s="134"/>
      <c r="AB46" s="70"/>
      <c r="AC46" s="68">
        <f t="shared" ref="AC46:AC47" si="36">AB46*AA46</f>
        <v>0</v>
      </c>
      <c r="AD46" s="76">
        <f t="shared" ref="AD46:AD51" si="37">AB46+Y46</f>
        <v>0</v>
      </c>
      <c r="AE46" s="68">
        <f t="shared" ref="AE46:AE51" si="38">AC46+Z46</f>
        <v>0</v>
      </c>
      <c r="AF46" s="22"/>
    </row>
    <row r="47" spans="1:32">
      <c r="A47" s="200"/>
      <c r="B47" s="24" t="s">
        <v>21</v>
      </c>
      <c r="C47" s="24"/>
      <c r="D47" s="68"/>
      <c r="E47" s="24"/>
      <c r="F47" s="68"/>
      <c r="G47" s="107"/>
      <c r="H47" s="24"/>
      <c r="I47" s="68"/>
      <c r="J47" s="76"/>
      <c r="K47" s="68"/>
      <c r="L47" s="164"/>
      <c r="M47" s="68"/>
      <c r="N47" s="68"/>
      <c r="O47" s="68"/>
      <c r="P47" s="76">
        <f t="shared" si="32"/>
        <v>0</v>
      </c>
      <c r="Q47" s="68">
        <f t="shared" si="32"/>
        <v>0</v>
      </c>
      <c r="R47" s="164"/>
      <c r="S47" s="68"/>
      <c r="T47" s="133"/>
      <c r="U47" s="76"/>
      <c r="V47" s="68">
        <f t="shared" si="33"/>
        <v>0</v>
      </c>
      <c r="W47" s="76">
        <f t="shared" si="34"/>
        <v>0</v>
      </c>
      <c r="X47" s="68">
        <f t="shared" si="35"/>
        <v>0</v>
      </c>
      <c r="Y47" s="164"/>
      <c r="Z47" s="68"/>
      <c r="AA47" s="133"/>
      <c r="AB47" s="76"/>
      <c r="AC47" s="68">
        <f t="shared" si="36"/>
        <v>0</v>
      </c>
      <c r="AD47" s="76">
        <f t="shared" si="37"/>
        <v>0</v>
      </c>
      <c r="AE47" s="68">
        <f t="shared" si="38"/>
        <v>0</v>
      </c>
      <c r="AF47" s="24"/>
    </row>
    <row r="48" spans="1:32" ht="31.5">
      <c r="A48" s="200">
        <v>3.01</v>
      </c>
      <c r="B48" s="24" t="s">
        <v>22</v>
      </c>
      <c r="C48" s="24"/>
      <c r="D48" s="68"/>
      <c r="E48" s="24"/>
      <c r="F48" s="68"/>
      <c r="G48" s="107"/>
      <c r="H48" s="24"/>
      <c r="I48" s="68">
        <f t="shared" ref="I48:I50" si="39">H48*G48</f>
        <v>0</v>
      </c>
      <c r="J48" s="76">
        <f t="shared" ref="J48:J51" si="40">H48+E48+C48</f>
        <v>0</v>
      </c>
      <c r="K48" s="68">
        <f>I48+F48+D48</f>
        <v>0</v>
      </c>
      <c r="L48" s="164"/>
      <c r="M48" s="68"/>
      <c r="N48" s="68"/>
      <c r="O48" s="68"/>
      <c r="P48" s="76">
        <f t="shared" si="32"/>
        <v>0</v>
      </c>
      <c r="Q48" s="68">
        <f t="shared" si="32"/>
        <v>0</v>
      </c>
      <c r="R48" s="164"/>
      <c r="S48" s="68"/>
      <c r="T48" s="133"/>
      <c r="U48" s="76"/>
      <c r="V48" s="68">
        <f>U48*T48</f>
        <v>0</v>
      </c>
      <c r="W48" s="76">
        <f t="shared" si="34"/>
        <v>0</v>
      </c>
      <c r="X48" s="68">
        <f t="shared" si="35"/>
        <v>0</v>
      </c>
      <c r="Y48" s="164"/>
      <c r="Z48" s="68"/>
      <c r="AA48" s="133"/>
      <c r="AB48" s="76"/>
      <c r="AC48" s="68">
        <f>AB48*AA48</f>
        <v>0</v>
      </c>
      <c r="AD48" s="76">
        <f t="shared" si="37"/>
        <v>0</v>
      </c>
      <c r="AE48" s="68">
        <f t="shared" si="38"/>
        <v>0</v>
      </c>
      <c r="AF48" s="24"/>
    </row>
    <row r="49" spans="1:32">
      <c r="A49" s="21">
        <v>3.02</v>
      </c>
      <c r="B49" s="24" t="s">
        <v>23</v>
      </c>
      <c r="C49" s="24"/>
      <c r="D49" s="68"/>
      <c r="E49" s="24"/>
      <c r="F49" s="68"/>
      <c r="G49" s="107"/>
      <c r="H49" s="24"/>
      <c r="I49" s="68">
        <f t="shared" si="39"/>
        <v>0</v>
      </c>
      <c r="J49" s="76">
        <f t="shared" si="40"/>
        <v>0</v>
      </c>
      <c r="K49" s="68">
        <f>I49+F49+D49</f>
        <v>0</v>
      </c>
      <c r="L49" s="164"/>
      <c r="M49" s="68"/>
      <c r="N49" s="68"/>
      <c r="O49" s="68"/>
      <c r="P49" s="76">
        <f t="shared" si="32"/>
        <v>0</v>
      </c>
      <c r="Q49" s="68">
        <f t="shared" si="32"/>
        <v>0</v>
      </c>
      <c r="R49" s="164"/>
      <c r="S49" s="68"/>
      <c r="T49" s="133"/>
      <c r="U49" s="76"/>
      <c r="V49" s="68">
        <f>U49*T49</f>
        <v>0</v>
      </c>
      <c r="W49" s="76">
        <f t="shared" si="34"/>
        <v>0</v>
      </c>
      <c r="X49" s="68">
        <f t="shared" si="35"/>
        <v>0</v>
      </c>
      <c r="Y49" s="164"/>
      <c r="Z49" s="68"/>
      <c r="AA49" s="133"/>
      <c r="AB49" s="76"/>
      <c r="AC49" s="68">
        <f>AB49*AA49</f>
        <v>0</v>
      </c>
      <c r="AD49" s="76">
        <f t="shared" si="37"/>
        <v>0</v>
      </c>
      <c r="AE49" s="68">
        <f t="shared" si="38"/>
        <v>0</v>
      </c>
      <c r="AF49" s="24"/>
    </row>
    <row r="50" spans="1:32">
      <c r="A50" s="200">
        <v>3.03</v>
      </c>
      <c r="B50" s="24" t="s">
        <v>24</v>
      </c>
      <c r="C50" s="24"/>
      <c r="D50" s="68"/>
      <c r="E50" s="24"/>
      <c r="F50" s="68"/>
      <c r="G50" s="107"/>
      <c r="H50" s="24"/>
      <c r="I50" s="68">
        <f t="shared" si="39"/>
        <v>0</v>
      </c>
      <c r="J50" s="76">
        <f t="shared" si="40"/>
        <v>0</v>
      </c>
      <c r="K50" s="68">
        <f>I50+F50+D50</f>
        <v>0</v>
      </c>
      <c r="L50" s="164"/>
      <c r="M50" s="68"/>
      <c r="N50" s="68"/>
      <c r="O50" s="68"/>
      <c r="P50" s="76">
        <f t="shared" si="32"/>
        <v>0</v>
      </c>
      <c r="Q50" s="68">
        <f t="shared" si="32"/>
        <v>0</v>
      </c>
      <c r="R50" s="164"/>
      <c r="S50" s="68"/>
      <c r="T50" s="133"/>
      <c r="U50" s="76"/>
      <c r="V50" s="68">
        <f>U50*T50</f>
        <v>0</v>
      </c>
      <c r="W50" s="76">
        <f t="shared" si="34"/>
        <v>0</v>
      </c>
      <c r="X50" s="68">
        <f t="shared" si="35"/>
        <v>0</v>
      </c>
      <c r="Y50" s="164"/>
      <c r="Z50" s="68"/>
      <c r="AA50" s="133"/>
      <c r="AB50" s="76"/>
      <c r="AC50" s="68">
        <f>AB50*AA50</f>
        <v>0</v>
      </c>
      <c r="AD50" s="76">
        <f t="shared" si="37"/>
        <v>0</v>
      </c>
      <c r="AE50" s="68">
        <f t="shared" si="38"/>
        <v>0</v>
      </c>
      <c r="AF50" s="24"/>
    </row>
    <row r="51" spans="1:32" ht="56.25">
      <c r="A51" s="754">
        <v>3.04</v>
      </c>
      <c r="B51" s="24" t="s">
        <v>149</v>
      </c>
      <c r="C51" s="24"/>
      <c r="D51" s="68"/>
      <c r="E51" s="24"/>
      <c r="F51" s="68"/>
      <c r="G51" s="107">
        <v>0.75</v>
      </c>
      <c r="H51" s="24"/>
      <c r="I51" s="68">
        <f>H51*G51</f>
        <v>0</v>
      </c>
      <c r="J51" s="76">
        <f t="shared" si="40"/>
        <v>0</v>
      </c>
      <c r="K51" s="68">
        <f>I51+F51+D51</f>
        <v>0</v>
      </c>
      <c r="L51" s="164"/>
      <c r="M51" s="68"/>
      <c r="N51" s="68" t="e">
        <f t="shared" si="17"/>
        <v>#DIV/0!</v>
      </c>
      <c r="O51" s="68" t="e">
        <f t="shared" si="14"/>
        <v>#DIV/0!</v>
      </c>
      <c r="P51" s="76">
        <f t="shared" si="32"/>
        <v>0</v>
      </c>
      <c r="Q51" s="68">
        <f t="shared" si="32"/>
        <v>0</v>
      </c>
      <c r="R51" s="164"/>
      <c r="S51" s="68"/>
      <c r="T51" s="133">
        <v>0.75</v>
      </c>
      <c r="U51" s="76"/>
      <c r="V51" s="68">
        <f>U51*T51</f>
        <v>0</v>
      </c>
      <c r="W51" s="76">
        <f t="shared" si="34"/>
        <v>0</v>
      </c>
      <c r="X51" s="68">
        <f t="shared" si="35"/>
        <v>0</v>
      </c>
      <c r="Y51" s="164"/>
      <c r="Z51" s="68"/>
      <c r="AA51" s="133">
        <v>0.75</v>
      </c>
      <c r="AB51" s="76"/>
      <c r="AC51" s="68">
        <f>AB51*AA51</f>
        <v>0</v>
      </c>
      <c r="AD51" s="76">
        <f t="shared" si="37"/>
        <v>0</v>
      </c>
      <c r="AE51" s="68">
        <f t="shared" si="38"/>
        <v>0</v>
      </c>
      <c r="AF51" s="778" t="s">
        <v>484</v>
      </c>
    </row>
    <row r="52" spans="1:32" s="235" customFormat="1">
      <c r="A52" s="226"/>
      <c r="B52" s="227" t="s">
        <v>231</v>
      </c>
      <c r="C52" s="228">
        <f t="shared" ref="C52" si="41">SUM(C48:C51)</f>
        <v>0</v>
      </c>
      <c r="D52" s="229">
        <f>SUM(D48:D51)</f>
        <v>0</v>
      </c>
      <c r="E52" s="228">
        <f t="shared" ref="E52" si="42">SUM(E48:E51)</f>
        <v>0</v>
      </c>
      <c r="F52" s="229">
        <f>SUM(F48:F51)</f>
        <v>0</v>
      </c>
      <c r="G52" s="230"/>
      <c r="H52" s="228">
        <f t="shared" ref="H52:M52" si="43">SUM(H48:H51)</f>
        <v>0</v>
      </c>
      <c r="I52" s="229">
        <f>SUM(I48:I51)</f>
        <v>0</v>
      </c>
      <c r="J52" s="231">
        <f t="shared" si="43"/>
        <v>0</v>
      </c>
      <c r="K52" s="229">
        <f>SUM(K48:K51)</f>
        <v>0</v>
      </c>
      <c r="L52" s="228">
        <f t="shared" si="43"/>
        <v>0</v>
      </c>
      <c r="M52" s="229">
        <f t="shared" si="43"/>
        <v>0</v>
      </c>
      <c r="N52" s="232" t="e">
        <f t="shared" si="17"/>
        <v>#DIV/0!</v>
      </c>
      <c r="O52" s="232" t="e">
        <f>M52/K52%</f>
        <v>#DIV/0!</v>
      </c>
      <c r="P52" s="231">
        <f t="shared" ref="P52:S52" si="44">SUM(P48:P51)</f>
        <v>0</v>
      </c>
      <c r="Q52" s="229">
        <f t="shared" si="44"/>
        <v>0</v>
      </c>
      <c r="R52" s="228">
        <f t="shared" si="44"/>
        <v>0</v>
      </c>
      <c r="S52" s="229">
        <f t="shared" si="44"/>
        <v>0</v>
      </c>
      <c r="T52" s="233"/>
      <c r="U52" s="231">
        <f t="shared" ref="U52:W52" si="45">SUM(U48:U51)</f>
        <v>0</v>
      </c>
      <c r="V52" s="229">
        <f>SUM(V48:V51)</f>
        <v>0</v>
      </c>
      <c r="W52" s="231">
        <f t="shared" si="45"/>
        <v>0</v>
      </c>
      <c r="X52" s="229">
        <f>SUM(X48:X51)</f>
        <v>0</v>
      </c>
      <c r="Y52" s="228">
        <f t="shared" ref="Y52:Z52" si="46">SUM(Y48:Y51)</f>
        <v>0</v>
      </c>
      <c r="Z52" s="229">
        <f t="shared" si="46"/>
        <v>0</v>
      </c>
      <c r="AA52" s="233"/>
      <c r="AB52" s="231">
        <f t="shared" ref="AB52" si="47">SUM(AB48:AB51)</f>
        <v>0</v>
      </c>
      <c r="AC52" s="229">
        <f>SUM(AC48:AC51)</f>
        <v>0</v>
      </c>
      <c r="AD52" s="231">
        <f t="shared" ref="AD52" si="48">SUM(AD48:AD51)</f>
        <v>0</v>
      </c>
      <c r="AE52" s="229">
        <f>SUM(AE48:AE51)</f>
        <v>0</v>
      </c>
      <c r="AF52" s="227"/>
    </row>
    <row r="53" spans="1:32" s="25" customFormat="1">
      <c r="A53" s="336"/>
      <c r="B53" s="22" t="s">
        <v>26</v>
      </c>
      <c r="C53" s="22"/>
      <c r="D53" s="66"/>
      <c r="E53" s="22"/>
      <c r="F53" s="66"/>
      <c r="G53" s="108"/>
      <c r="H53" s="22"/>
      <c r="I53" s="66"/>
      <c r="J53" s="70"/>
      <c r="K53" s="66"/>
      <c r="L53" s="312"/>
      <c r="M53" s="66"/>
      <c r="N53" s="66"/>
      <c r="O53" s="66"/>
      <c r="P53" s="70"/>
      <c r="Q53" s="66"/>
      <c r="R53" s="312"/>
      <c r="S53" s="66"/>
      <c r="T53" s="134"/>
      <c r="U53" s="70"/>
      <c r="V53" s="66"/>
      <c r="W53" s="70"/>
      <c r="X53" s="66"/>
      <c r="Y53" s="312"/>
      <c r="Z53" s="66"/>
      <c r="AA53" s="134"/>
      <c r="AB53" s="70"/>
      <c r="AC53" s="66"/>
      <c r="AD53" s="70"/>
      <c r="AE53" s="66"/>
      <c r="AF53" s="22"/>
    </row>
    <row r="54" spans="1:32">
      <c r="A54" s="754">
        <v>3.05</v>
      </c>
      <c r="B54" s="24" t="s">
        <v>205</v>
      </c>
      <c r="C54" s="24"/>
      <c r="D54" s="68"/>
      <c r="E54" s="24"/>
      <c r="F54" s="68"/>
      <c r="G54" s="107">
        <v>18</v>
      </c>
      <c r="H54" s="24"/>
      <c r="I54" s="68">
        <f t="shared" ref="I54:I75" si="49">H54*G54</f>
        <v>0</v>
      </c>
      <c r="J54" s="76">
        <f t="shared" ref="J54:K75" si="50">H54+E54+C54</f>
        <v>0</v>
      </c>
      <c r="K54" s="68">
        <f t="shared" si="50"/>
        <v>0</v>
      </c>
      <c r="L54" s="164"/>
      <c r="M54" s="68"/>
      <c r="N54" s="68" t="e">
        <f t="shared" ref="N54:O77" si="51">L54/J54%</f>
        <v>#DIV/0!</v>
      </c>
      <c r="O54" s="68" t="e">
        <f t="shared" si="51"/>
        <v>#DIV/0!</v>
      </c>
      <c r="P54" s="76">
        <f t="shared" ref="P54:Q75" si="52">J54-L54</f>
        <v>0</v>
      </c>
      <c r="Q54" s="68">
        <f t="shared" si="52"/>
        <v>0</v>
      </c>
      <c r="R54" s="164"/>
      <c r="S54" s="68"/>
      <c r="T54" s="133">
        <v>18</v>
      </c>
      <c r="U54" s="76"/>
      <c r="V54" s="68">
        <f t="shared" ref="V54:V75" si="53">U54*T54</f>
        <v>0</v>
      </c>
      <c r="W54" s="76">
        <f t="shared" ref="W54:W75" si="54">U54+R54</f>
        <v>0</v>
      </c>
      <c r="X54" s="68">
        <f t="shared" ref="X54:X75" si="55">V54+S54</f>
        <v>0</v>
      </c>
      <c r="Y54" s="164"/>
      <c r="Z54" s="68"/>
      <c r="AA54" s="133">
        <v>18</v>
      </c>
      <c r="AB54" s="76"/>
      <c r="AC54" s="68">
        <f t="shared" ref="AC54:AC75" si="56">AB54*AA54</f>
        <v>0</v>
      </c>
      <c r="AD54" s="76">
        <f t="shared" ref="AD54:AD75" si="57">AB54+Y54</f>
        <v>0</v>
      </c>
      <c r="AE54" s="68">
        <f t="shared" ref="AE54:AE75" si="58">AC54+Z54</f>
        <v>0</v>
      </c>
      <c r="AF54" s="24"/>
    </row>
    <row r="55" spans="1:32">
      <c r="A55" s="754">
        <v>3.06</v>
      </c>
      <c r="B55" s="24" t="s">
        <v>206</v>
      </c>
      <c r="C55" s="24"/>
      <c r="D55" s="68"/>
      <c r="E55" s="24"/>
      <c r="F55" s="68"/>
      <c r="G55" s="107">
        <v>1.2</v>
      </c>
      <c r="H55" s="24"/>
      <c r="I55" s="68">
        <f t="shared" si="49"/>
        <v>0</v>
      </c>
      <c r="J55" s="76">
        <f t="shared" si="50"/>
        <v>0</v>
      </c>
      <c r="K55" s="68">
        <f t="shared" si="50"/>
        <v>0</v>
      </c>
      <c r="L55" s="164"/>
      <c r="M55" s="68"/>
      <c r="N55" s="68" t="e">
        <f t="shared" si="51"/>
        <v>#DIV/0!</v>
      </c>
      <c r="O55" s="68" t="e">
        <f t="shared" si="51"/>
        <v>#DIV/0!</v>
      </c>
      <c r="P55" s="76">
        <f t="shared" si="52"/>
        <v>0</v>
      </c>
      <c r="Q55" s="68">
        <f t="shared" si="52"/>
        <v>0</v>
      </c>
      <c r="R55" s="164"/>
      <c r="S55" s="68"/>
      <c r="T55" s="133">
        <v>1.2</v>
      </c>
      <c r="U55" s="76"/>
      <c r="V55" s="68">
        <f t="shared" si="53"/>
        <v>0</v>
      </c>
      <c r="W55" s="76">
        <f t="shared" si="54"/>
        <v>0</v>
      </c>
      <c r="X55" s="68">
        <f t="shared" si="55"/>
        <v>0</v>
      </c>
      <c r="Y55" s="164"/>
      <c r="Z55" s="68"/>
      <c r="AA55" s="133">
        <v>1.2</v>
      </c>
      <c r="AB55" s="76"/>
      <c r="AC55" s="68">
        <f t="shared" si="56"/>
        <v>0</v>
      </c>
      <c r="AD55" s="76">
        <f t="shared" si="57"/>
        <v>0</v>
      </c>
      <c r="AE55" s="68">
        <f t="shared" si="58"/>
        <v>0</v>
      </c>
      <c r="AF55" s="24"/>
    </row>
    <row r="56" spans="1:32" ht="47.25">
      <c r="A56" s="754">
        <v>3.07</v>
      </c>
      <c r="B56" s="24" t="s">
        <v>226</v>
      </c>
      <c r="C56" s="24"/>
      <c r="D56" s="68"/>
      <c r="E56" s="24"/>
      <c r="F56" s="68"/>
      <c r="G56" s="107"/>
      <c r="H56" s="24"/>
      <c r="I56" s="68">
        <f t="shared" si="49"/>
        <v>0</v>
      </c>
      <c r="J56" s="76">
        <f t="shared" si="50"/>
        <v>0</v>
      </c>
      <c r="K56" s="68">
        <f t="shared" si="50"/>
        <v>0</v>
      </c>
      <c r="L56" s="164"/>
      <c r="M56" s="68"/>
      <c r="N56" s="68"/>
      <c r="O56" s="68"/>
      <c r="P56" s="76">
        <f t="shared" si="52"/>
        <v>0</v>
      </c>
      <c r="Q56" s="68">
        <f t="shared" si="52"/>
        <v>0</v>
      </c>
      <c r="R56" s="164"/>
      <c r="S56" s="68"/>
      <c r="T56" s="133">
        <v>1</v>
      </c>
      <c r="U56" s="76"/>
      <c r="V56" s="68">
        <f t="shared" si="53"/>
        <v>0</v>
      </c>
      <c r="W56" s="76">
        <f t="shared" si="54"/>
        <v>0</v>
      </c>
      <c r="X56" s="68">
        <f t="shared" si="55"/>
        <v>0</v>
      </c>
      <c r="Y56" s="164"/>
      <c r="Z56" s="68"/>
      <c r="AA56" s="133">
        <v>1</v>
      </c>
      <c r="AB56" s="76"/>
      <c r="AC56" s="68">
        <f t="shared" si="56"/>
        <v>0</v>
      </c>
      <c r="AD56" s="76">
        <f t="shared" si="57"/>
        <v>0</v>
      </c>
      <c r="AE56" s="68">
        <f t="shared" si="58"/>
        <v>0</v>
      </c>
      <c r="AF56" s="24"/>
    </row>
    <row r="57" spans="1:32">
      <c r="A57" s="754">
        <v>3.08</v>
      </c>
      <c r="B57" s="24" t="s">
        <v>27</v>
      </c>
      <c r="C57" s="24"/>
      <c r="D57" s="68"/>
      <c r="E57" s="24"/>
      <c r="F57" s="68"/>
      <c r="G57" s="107"/>
      <c r="H57" s="24"/>
      <c r="I57" s="68">
        <f t="shared" si="49"/>
        <v>0</v>
      </c>
      <c r="J57" s="76">
        <f t="shared" si="50"/>
        <v>0</v>
      </c>
      <c r="K57" s="68">
        <f t="shared" si="50"/>
        <v>0</v>
      </c>
      <c r="L57" s="164"/>
      <c r="M57" s="68"/>
      <c r="N57" s="68"/>
      <c r="O57" s="68"/>
      <c r="P57" s="76">
        <f t="shared" si="52"/>
        <v>0</v>
      </c>
      <c r="Q57" s="68">
        <f t="shared" si="52"/>
        <v>0</v>
      </c>
      <c r="R57" s="164"/>
      <c r="S57" s="68"/>
      <c r="T57" s="133"/>
      <c r="U57" s="76"/>
      <c r="V57" s="68">
        <f t="shared" si="53"/>
        <v>0</v>
      </c>
      <c r="W57" s="76">
        <f t="shared" si="54"/>
        <v>0</v>
      </c>
      <c r="X57" s="68">
        <f t="shared" si="55"/>
        <v>0</v>
      </c>
      <c r="Y57" s="164"/>
      <c r="Z57" s="68"/>
      <c r="AA57" s="133"/>
      <c r="AB57" s="76"/>
      <c r="AC57" s="68">
        <f t="shared" si="56"/>
        <v>0</v>
      </c>
      <c r="AD57" s="76">
        <f t="shared" si="57"/>
        <v>0</v>
      </c>
      <c r="AE57" s="68">
        <f t="shared" si="58"/>
        <v>0</v>
      </c>
      <c r="AF57" s="24"/>
    </row>
    <row r="58" spans="1:32">
      <c r="A58" s="754" t="s">
        <v>212</v>
      </c>
      <c r="B58" s="24" t="s">
        <v>227</v>
      </c>
      <c r="C58" s="24"/>
      <c r="D58" s="68"/>
      <c r="E58" s="24"/>
      <c r="F58" s="68"/>
      <c r="G58" s="107">
        <v>3</v>
      </c>
      <c r="H58" s="24"/>
      <c r="I58" s="68">
        <f t="shared" si="49"/>
        <v>0</v>
      </c>
      <c r="J58" s="76">
        <f t="shared" si="50"/>
        <v>0</v>
      </c>
      <c r="K58" s="68">
        <f t="shared" si="50"/>
        <v>0</v>
      </c>
      <c r="L58" s="164"/>
      <c r="M58" s="68"/>
      <c r="N58" s="68" t="e">
        <f t="shared" si="51"/>
        <v>#DIV/0!</v>
      </c>
      <c r="O58" s="68" t="e">
        <f t="shared" si="51"/>
        <v>#DIV/0!</v>
      </c>
      <c r="P58" s="76">
        <f t="shared" si="52"/>
        <v>0</v>
      </c>
      <c r="Q58" s="68">
        <f t="shared" si="52"/>
        <v>0</v>
      </c>
      <c r="R58" s="164"/>
      <c r="S58" s="68"/>
      <c r="T58" s="133">
        <v>3</v>
      </c>
      <c r="U58" s="76"/>
      <c r="V58" s="68">
        <f t="shared" si="53"/>
        <v>0</v>
      </c>
      <c r="W58" s="76">
        <f t="shared" si="54"/>
        <v>0</v>
      </c>
      <c r="X58" s="68">
        <f t="shared" si="55"/>
        <v>0</v>
      </c>
      <c r="Y58" s="164"/>
      <c r="Z58" s="68"/>
      <c r="AA58" s="133">
        <v>3</v>
      </c>
      <c r="AB58" s="76"/>
      <c r="AC58" s="68">
        <f t="shared" si="56"/>
        <v>0</v>
      </c>
      <c r="AD58" s="76">
        <f t="shared" si="57"/>
        <v>0</v>
      </c>
      <c r="AE58" s="68">
        <f t="shared" si="58"/>
        <v>0</v>
      </c>
      <c r="AF58" s="24"/>
    </row>
    <row r="59" spans="1:32" ht="31.5">
      <c r="A59" s="754" t="s">
        <v>213</v>
      </c>
      <c r="B59" s="24" t="s">
        <v>228</v>
      </c>
      <c r="C59" s="24"/>
      <c r="D59" s="68"/>
      <c r="E59" s="24"/>
      <c r="F59" s="68"/>
      <c r="G59" s="107"/>
      <c r="H59" s="24"/>
      <c r="I59" s="68">
        <f t="shared" si="49"/>
        <v>0</v>
      </c>
      <c r="J59" s="76">
        <f t="shared" si="50"/>
        <v>0</v>
      </c>
      <c r="K59" s="68">
        <f t="shared" si="50"/>
        <v>0</v>
      </c>
      <c r="L59" s="164"/>
      <c r="M59" s="68"/>
      <c r="N59" s="68"/>
      <c r="O59" s="68"/>
      <c r="P59" s="76">
        <f t="shared" si="52"/>
        <v>0</v>
      </c>
      <c r="Q59" s="68">
        <f t="shared" si="52"/>
        <v>0</v>
      </c>
      <c r="R59" s="164"/>
      <c r="S59" s="68"/>
      <c r="T59" s="133"/>
      <c r="U59" s="76"/>
      <c r="V59" s="68">
        <f t="shared" si="53"/>
        <v>0</v>
      </c>
      <c r="W59" s="76">
        <f t="shared" si="54"/>
        <v>0</v>
      </c>
      <c r="X59" s="68">
        <f t="shared" si="55"/>
        <v>0</v>
      </c>
      <c r="Y59" s="164"/>
      <c r="Z59" s="68"/>
      <c r="AA59" s="133"/>
      <c r="AB59" s="76"/>
      <c r="AC59" s="68">
        <f t="shared" si="56"/>
        <v>0</v>
      </c>
      <c r="AD59" s="76">
        <f t="shared" si="57"/>
        <v>0</v>
      </c>
      <c r="AE59" s="68">
        <f t="shared" si="58"/>
        <v>0</v>
      </c>
      <c r="AF59" s="24"/>
    </row>
    <row r="60" spans="1:32" ht="31.5">
      <c r="A60" s="754" t="s">
        <v>214</v>
      </c>
      <c r="B60" s="24" t="s">
        <v>230</v>
      </c>
      <c r="C60" s="24"/>
      <c r="D60" s="68"/>
      <c r="E60" s="24"/>
      <c r="F60" s="68"/>
      <c r="G60" s="107"/>
      <c r="H60" s="24"/>
      <c r="I60" s="68">
        <f t="shared" si="49"/>
        <v>0</v>
      </c>
      <c r="J60" s="76">
        <f t="shared" si="50"/>
        <v>0</v>
      </c>
      <c r="K60" s="68">
        <f t="shared" si="50"/>
        <v>0</v>
      </c>
      <c r="L60" s="164"/>
      <c r="M60" s="68"/>
      <c r="N60" s="68"/>
      <c r="O60" s="68"/>
      <c r="P60" s="76">
        <f t="shared" si="52"/>
        <v>0</v>
      </c>
      <c r="Q60" s="68">
        <f t="shared" si="52"/>
        <v>0</v>
      </c>
      <c r="R60" s="164"/>
      <c r="S60" s="68"/>
      <c r="T60" s="133"/>
      <c r="U60" s="76"/>
      <c r="V60" s="68">
        <f t="shared" si="53"/>
        <v>0</v>
      </c>
      <c r="W60" s="76">
        <f t="shared" si="54"/>
        <v>0</v>
      </c>
      <c r="X60" s="68">
        <f t="shared" si="55"/>
        <v>0</v>
      </c>
      <c r="Y60" s="164"/>
      <c r="Z60" s="68"/>
      <c r="AA60" s="133"/>
      <c r="AB60" s="76"/>
      <c r="AC60" s="68">
        <f t="shared" si="56"/>
        <v>0</v>
      </c>
      <c r="AD60" s="76">
        <f t="shared" si="57"/>
        <v>0</v>
      </c>
      <c r="AE60" s="68">
        <f t="shared" si="58"/>
        <v>0</v>
      </c>
      <c r="AF60" s="24"/>
    </row>
    <row r="61" spans="1:32" ht="31.5">
      <c r="A61" s="754" t="s">
        <v>215</v>
      </c>
      <c r="B61" s="24" t="s">
        <v>204</v>
      </c>
      <c r="C61" s="24"/>
      <c r="D61" s="68"/>
      <c r="E61" s="24"/>
      <c r="F61" s="68"/>
      <c r="G61" s="107"/>
      <c r="H61" s="24"/>
      <c r="I61" s="68">
        <f t="shared" si="49"/>
        <v>0</v>
      </c>
      <c r="J61" s="76">
        <f t="shared" si="50"/>
        <v>0</v>
      </c>
      <c r="K61" s="68">
        <f t="shared" si="50"/>
        <v>0</v>
      </c>
      <c r="L61" s="164"/>
      <c r="M61" s="68"/>
      <c r="N61" s="68"/>
      <c r="O61" s="68"/>
      <c r="P61" s="76">
        <f t="shared" si="52"/>
        <v>0</v>
      </c>
      <c r="Q61" s="68">
        <f t="shared" si="52"/>
        <v>0</v>
      </c>
      <c r="R61" s="164"/>
      <c r="S61" s="68"/>
      <c r="T61" s="133"/>
      <c r="U61" s="76"/>
      <c r="V61" s="68">
        <f t="shared" si="53"/>
        <v>0</v>
      </c>
      <c r="W61" s="76">
        <f t="shared" si="54"/>
        <v>0</v>
      </c>
      <c r="X61" s="68">
        <f t="shared" si="55"/>
        <v>0</v>
      </c>
      <c r="Y61" s="164"/>
      <c r="Z61" s="68"/>
      <c r="AA61" s="133"/>
      <c r="AB61" s="76"/>
      <c r="AC61" s="68">
        <f t="shared" si="56"/>
        <v>0</v>
      </c>
      <c r="AD61" s="76">
        <f t="shared" si="57"/>
        <v>0</v>
      </c>
      <c r="AE61" s="68">
        <f t="shared" si="58"/>
        <v>0</v>
      </c>
      <c r="AF61" s="24"/>
    </row>
    <row r="62" spans="1:32">
      <c r="A62" s="754" t="s">
        <v>216</v>
      </c>
      <c r="B62" s="24" t="s">
        <v>267</v>
      </c>
      <c r="C62" s="24"/>
      <c r="D62" s="68"/>
      <c r="E62" s="24"/>
      <c r="F62" s="68"/>
      <c r="G62" s="107">
        <v>1.8</v>
      </c>
      <c r="H62" s="24"/>
      <c r="I62" s="68">
        <f t="shared" si="49"/>
        <v>0</v>
      </c>
      <c r="J62" s="76">
        <f t="shared" si="50"/>
        <v>0</v>
      </c>
      <c r="K62" s="68">
        <f t="shared" si="50"/>
        <v>0</v>
      </c>
      <c r="L62" s="164">
        <f>J62</f>
        <v>0</v>
      </c>
      <c r="M62" s="68"/>
      <c r="N62" s="68" t="e">
        <f t="shared" si="51"/>
        <v>#DIV/0!</v>
      </c>
      <c r="O62" s="68" t="e">
        <f t="shared" si="51"/>
        <v>#DIV/0!</v>
      </c>
      <c r="P62" s="76">
        <f t="shared" si="52"/>
        <v>0</v>
      </c>
      <c r="Q62" s="68">
        <f t="shared" si="52"/>
        <v>0</v>
      </c>
      <c r="R62" s="164"/>
      <c r="S62" s="68"/>
      <c r="T62" s="133">
        <v>1.8</v>
      </c>
      <c r="U62" s="76"/>
      <c r="V62" s="68">
        <f t="shared" si="53"/>
        <v>0</v>
      </c>
      <c r="W62" s="76">
        <f t="shared" si="54"/>
        <v>0</v>
      </c>
      <c r="X62" s="68">
        <f t="shared" si="55"/>
        <v>0</v>
      </c>
      <c r="Y62" s="164"/>
      <c r="Z62" s="68"/>
      <c r="AA62" s="133">
        <v>1.8</v>
      </c>
      <c r="AB62" s="76"/>
      <c r="AC62" s="68">
        <f t="shared" si="56"/>
        <v>0</v>
      </c>
      <c r="AD62" s="76">
        <f t="shared" si="57"/>
        <v>0</v>
      </c>
      <c r="AE62" s="68">
        <f t="shared" si="58"/>
        <v>0</v>
      </c>
      <c r="AF62" s="24"/>
    </row>
    <row r="63" spans="1:32">
      <c r="A63" s="754" t="s">
        <v>217</v>
      </c>
      <c r="B63" s="24" t="s">
        <v>268</v>
      </c>
      <c r="C63" s="24"/>
      <c r="D63" s="68"/>
      <c r="E63" s="24"/>
      <c r="F63" s="68"/>
      <c r="G63" s="107">
        <v>1.2</v>
      </c>
      <c r="H63" s="24"/>
      <c r="I63" s="68">
        <f t="shared" si="49"/>
        <v>0</v>
      </c>
      <c r="J63" s="76">
        <f t="shared" si="50"/>
        <v>0</v>
      </c>
      <c r="K63" s="68">
        <f t="shared" si="50"/>
        <v>0</v>
      </c>
      <c r="L63" s="164">
        <f t="shared" ref="L63:L65" si="59">J63</f>
        <v>0</v>
      </c>
      <c r="M63" s="68"/>
      <c r="N63" s="68" t="e">
        <f t="shared" si="51"/>
        <v>#DIV/0!</v>
      </c>
      <c r="O63" s="68" t="e">
        <f t="shared" si="51"/>
        <v>#DIV/0!</v>
      </c>
      <c r="P63" s="76">
        <f t="shared" si="52"/>
        <v>0</v>
      </c>
      <c r="Q63" s="68">
        <f t="shared" si="52"/>
        <v>0</v>
      </c>
      <c r="R63" s="164"/>
      <c r="S63" s="68"/>
      <c r="T63" s="133">
        <v>1.2</v>
      </c>
      <c r="U63" s="76"/>
      <c r="V63" s="68">
        <f t="shared" si="53"/>
        <v>0</v>
      </c>
      <c r="W63" s="76">
        <f t="shared" si="54"/>
        <v>0</v>
      </c>
      <c r="X63" s="68">
        <f t="shared" si="55"/>
        <v>0</v>
      </c>
      <c r="Y63" s="164"/>
      <c r="Z63" s="68"/>
      <c r="AA63" s="133">
        <v>1.2</v>
      </c>
      <c r="AB63" s="76"/>
      <c r="AC63" s="68">
        <f t="shared" si="56"/>
        <v>0</v>
      </c>
      <c r="AD63" s="76">
        <f t="shared" si="57"/>
        <v>0</v>
      </c>
      <c r="AE63" s="68">
        <f t="shared" si="58"/>
        <v>0</v>
      </c>
      <c r="AF63" s="24"/>
    </row>
    <row r="64" spans="1:32">
      <c r="A64" s="754" t="s">
        <v>218</v>
      </c>
      <c r="B64" s="24" t="s">
        <v>269</v>
      </c>
      <c r="C64" s="24"/>
      <c r="D64" s="68"/>
      <c r="E64" s="24"/>
      <c r="F64" s="68"/>
      <c r="G64" s="107">
        <v>1.2</v>
      </c>
      <c r="H64" s="24"/>
      <c r="I64" s="68">
        <f t="shared" si="49"/>
        <v>0</v>
      </c>
      <c r="J64" s="76">
        <f t="shared" si="50"/>
        <v>0</v>
      </c>
      <c r="K64" s="68">
        <f t="shared" si="50"/>
        <v>0</v>
      </c>
      <c r="L64" s="164">
        <f t="shared" si="59"/>
        <v>0</v>
      </c>
      <c r="M64" s="68"/>
      <c r="N64" s="68" t="e">
        <f t="shared" si="51"/>
        <v>#DIV/0!</v>
      </c>
      <c r="O64" s="68" t="e">
        <f t="shared" si="51"/>
        <v>#DIV/0!</v>
      </c>
      <c r="P64" s="76">
        <f t="shared" si="52"/>
        <v>0</v>
      </c>
      <c r="Q64" s="68">
        <f t="shared" si="52"/>
        <v>0</v>
      </c>
      <c r="R64" s="164"/>
      <c r="S64" s="68"/>
      <c r="T64" s="133">
        <v>1.2</v>
      </c>
      <c r="U64" s="76"/>
      <c r="V64" s="68">
        <f t="shared" si="53"/>
        <v>0</v>
      </c>
      <c r="W64" s="76">
        <f t="shared" si="54"/>
        <v>0</v>
      </c>
      <c r="X64" s="68">
        <f t="shared" si="55"/>
        <v>0</v>
      </c>
      <c r="Y64" s="164"/>
      <c r="Z64" s="68"/>
      <c r="AA64" s="133">
        <v>1.2</v>
      </c>
      <c r="AB64" s="76"/>
      <c r="AC64" s="68">
        <f t="shared" si="56"/>
        <v>0</v>
      </c>
      <c r="AD64" s="76">
        <f t="shared" si="57"/>
        <v>0</v>
      </c>
      <c r="AE64" s="68">
        <f t="shared" si="58"/>
        <v>0</v>
      </c>
      <c r="AF64" s="24"/>
    </row>
    <row r="65" spans="1:32" ht="31.5">
      <c r="A65" s="754" t="s">
        <v>229</v>
      </c>
      <c r="B65" s="24" t="s">
        <v>208</v>
      </c>
      <c r="C65" s="24"/>
      <c r="D65" s="68"/>
      <c r="E65" s="24"/>
      <c r="F65" s="68"/>
      <c r="G65" s="107">
        <v>1.8</v>
      </c>
      <c r="H65" s="24"/>
      <c r="I65" s="68">
        <f t="shared" si="49"/>
        <v>0</v>
      </c>
      <c r="J65" s="76">
        <f t="shared" si="50"/>
        <v>0</v>
      </c>
      <c r="K65" s="68">
        <f t="shared" si="50"/>
        <v>0</v>
      </c>
      <c r="L65" s="164">
        <f t="shared" si="59"/>
        <v>0</v>
      </c>
      <c r="M65" s="68"/>
      <c r="N65" s="68" t="e">
        <f t="shared" si="51"/>
        <v>#DIV/0!</v>
      </c>
      <c r="O65" s="68" t="e">
        <f t="shared" si="51"/>
        <v>#DIV/0!</v>
      </c>
      <c r="P65" s="76">
        <f t="shared" si="52"/>
        <v>0</v>
      </c>
      <c r="Q65" s="68">
        <f t="shared" si="52"/>
        <v>0</v>
      </c>
      <c r="R65" s="164"/>
      <c r="S65" s="68"/>
      <c r="T65" s="133">
        <v>1.8</v>
      </c>
      <c r="U65" s="76"/>
      <c r="V65" s="68">
        <f t="shared" si="53"/>
        <v>0</v>
      </c>
      <c r="W65" s="76">
        <f t="shared" si="54"/>
        <v>0</v>
      </c>
      <c r="X65" s="68">
        <f t="shared" si="55"/>
        <v>0</v>
      </c>
      <c r="Y65" s="164"/>
      <c r="Z65" s="68"/>
      <c r="AA65" s="133">
        <v>1.8</v>
      </c>
      <c r="AB65" s="76"/>
      <c r="AC65" s="68">
        <f t="shared" si="56"/>
        <v>0</v>
      </c>
      <c r="AD65" s="76">
        <f t="shared" si="57"/>
        <v>0</v>
      </c>
      <c r="AE65" s="68">
        <f t="shared" si="58"/>
        <v>0</v>
      </c>
      <c r="AF65" s="24"/>
    </row>
    <row r="66" spans="1:32" ht="31.5">
      <c r="A66" s="754">
        <v>3.09</v>
      </c>
      <c r="B66" s="24" t="s">
        <v>220</v>
      </c>
      <c r="C66" s="24"/>
      <c r="D66" s="68"/>
      <c r="E66" s="24"/>
      <c r="F66" s="68"/>
      <c r="G66" s="107"/>
      <c r="H66" s="24"/>
      <c r="I66" s="68">
        <f t="shared" si="49"/>
        <v>0</v>
      </c>
      <c r="J66" s="76">
        <f t="shared" si="50"/>
        <v>0</v>
      </c>
      <c r="K66" s="68">
        <f t="shared" si="50"/>
        <v>0</v>
      </c>
      <c r="L66" s="164"/>
      <c r="M66" s="68"/>
      <c r="N66" s="68"/>
      <c r="O66" s="68"/>
      <c r="P66" s="76">
        <f t="shared" si="52"/>
        <v>0</v>
      </c>
      <c r="Q66" s="68">
        <f t="shared" si="52"/>
        <v>0</v>
      </c>
      <c r="R66" s="164"/>
      <c r="S66" s="68"/>
      <c r="T66" s="133"/>
      <c r="U66" s="76"/>
      <c r="V66" s="68">
        <f t="shared" si="53"/>
        <v>0</v>
      </c>
      <c r="W66" s="76">
        <f t="shared" si="54"/>
        <v>0</v>
      </c>
      <c r="X66" s="68">
        <f t="shared" si="55"/>
        <v>0</v>
      </c>
      <c r="Y66" s="164"/>
      <c r="Z66" s="68"/>
      <c r="AA66" s="133"/>
      <c r="AB66" s="76"/>
      <c r="AC66" s="68">
        <f t="shared" si="56"/>
        <v>0</v>
      </c>
      <c r="AD66" s="76">
        <f t="shared" si="57"/>
        <v>0</v>
      </c>
      <c r="AE66" s="68">
        <f t="shared" si="58"/>
        <v>0</v>
      </c>
      <c r="AF66" s="24"/>
    </row>
    <row r="67" spans="1:32" ht="31.5">
      <c r="A67" s="754">
        <v>3.1</v>
      </c>
      <c r="B67" s="24" t="s">
        <v>221</v>
      </c>
      <c r="C67" s="24"/>
      <c r="D67" s="68"/>
      <c r="E67" s="24"/>
      <c r="F67" s="68"/>
      <c r="G67" s="107">
        <v>1</v>
      </c>
      <c r="H67" s="24"/>
      <c r="I67" s="68">
        <f t="shared" si="49"/>
        <v>0</v>
      </c>
      <c r="J67" s="76">
        <f t="shared" si="50"/>
        <v>0</v>
      </c>
      <c r="K67" s="68">
        <f t="shared" si="50"/>
        <v>0</v>
      </c>
      <c r="L67" s="164"/>
      <c r="M67" s="68"/>
      <c r="N67" s="68" t="e">
        <f t="shared" si="51"/>
        <v>#DIV/0!</v>
      </c>
      <c r="O67" s="68" t="e">
        <f t="shared" si="51"/>
        <v>#DIV/0!</v>
      </c>
      <c r="P67" s="76">
        <f t="shared" si="52"/>
        <v>0</v>
      </c>
      <c r="Q67" s="68">
        <f t="shared" si="52"/>
        <v>0</v>
      </c>
      <c r="R67" s="164"/>
      <c r="S67" s="68"/>
      <c r="T67" s="133">
        <v>1</v>
      </c>
      <c r="U67" s="76"/>
      <c r="V67" s="68">
        <f t="shared" si="53"/>
        <v>0</v>
      </c>
      <c r="W67" s="76">
        <f t="shared" si="54"/>
        <v>0</v>
      </c>
      <c r="X67" s="68">
        <f t="shared" si="55"/>
        <v>0</v>
      </c>
      <c r="Y67" s="164"/>
      <c r="Z67" s="68"/>
      <c r="AA67" s="133">
        <v>1</v>
      </c>
      <c r="AB67" s="76"/>
      <c r="AC67" s="68">
        <f t="shared" si="56"/>
        <v>0</v>
      </c>
      <c r="AD67" s="76">
        <f t="shared" si="57"/>
        <v>0</v>
      </c>
      <c r="AE67" s="68">
        <f t="shared" si="58"/>
        <v>0</v>
      </c>
      <c r="AF67" s="24"/>
    </row>
    <row r="68" spans="1:32" ht="43.5">
      <c r="A68" s="21">
        <v>3.11</v>
      </c>
      <c r="B68" s="356" t="s">
        <v>324</v>
      </c>
      <c r="C68" s="24"/>
      <c r="D68" s="68"/>
      <c r="E68" s="24"/>
      <c r="F68" s="68"/>
      <c r="G68" s="107">
        <v>1.25</v>
      </c>
      <c r="H68" s="24"/>
      <c r="I68" s="68">
        <f t="shared" si="49"/>
        <v>0</v>
      </c>
      <c r="J68" s="76">
        <f t="shared" si="50"/>
        <v>0</v>
      </c>
      <c r="K68" s="68">
        <f t="shared" si="50"/>
        <v>0</v>
      </c>
      <c r="L68" s="164"/>
      <c r="M68" s="68"/>
      <c r="N68" s="68" t="e">
        <f t="shared" si="51"/>
        <v>#DIV/0!</v>
      </c>
      <c r="O68" s="68" t="e">
        <f t="shared" si="51"/>
        <v>#DIV/0!</v>
      </c>
      <c r="P68" s="76">
        <f t="shared" si="52"/>
        <v>0</v>
      </c>
      <c r="Q68" s="68">
        <f t="shared" si="52"/>
        <v>0</v>
      </c>
      <c r="R68" s="164"/>
      <c r="S68" s="68"/>
      <c r="T68" s="133">
        <v>1.25</v>
      </c>
      <c r="U68" s="76"/>
      <c r="V68" s="68">
        <f t="shared" si="53"/>
        <v>0</v>
      </c>
      <c r="W68" s="76">
        <f t="shared" si="54"/>
        <v>0</v>
      </c>
      <c r="X68" s="68">
        <f t="shared" si="55"/>
        <v>0</v>
      </c>
      <c r="Y68" s="164"/>
      <c r="Z68" s="68"/>
      <c r="AA68" s="133">
        <v>1.25</v>
      </c>
      <c r="AB68" s="76"/>
      <c r="AC68" s="68">
        <f t="shared" si="56"/>
        <v>0</v>
      </c>
      <c r="AD68" s="76">
        <f t="shared" si="57"/>
        <v>0</v>
      </c>
      <c r="AE68" s="68">
        <f t="shared" si="58"/>
        <v>0</v>
      </c>
      <c r="AF68" s="24"/>
    </row>
    <row r="69" spans="1:32">
      <c r="A69" s="21">
        <v>3.12</v>
      </c>
      <c r="B69" s="24" t="s">
        <v>223</v>
      </c>
      <c r="C69" s="24"/>
      <c r="D69" s="68"/>
      <c r="E69" s="24"/>
      <c r="F69" s="68"/>
      <c r="G69" s="107">
        <v>0.75</v>
      </c>
      <c r="H69" s="24"/>
      <c r="I69" s="68">
        <f t="shared" si="49"/>
        <v>0</v>
      </c>
      <c r="J69" s="76">
        <f t="shared" si="50"/>
        <v>0</v>
      </c>
      <c r="K69" s="68">
        <f t="shared" si="50"/>
        <v>0</v>
      </c>
      <c r="L69" s="164"/>
      <c r="M69" s="68"/>
      <c r="N69" s="68" t="e">
        <f t="shared" si="51"/>
        <v>#DIV/0!</v>
      </c>
      <c r="O69" s="68" t="e">
        <f t="shared" si="51"/>
        <v>#DIV/0!</v>
      </c>
      <c r="P69" s="76">
        <f t="shared" si="52"/>
        <v>0</v>
      </c>
      <c r="Q69" s="68">
        <f t="shared" si="52"/>
        <v>0</v>
      </c>
      <c r="R69" s="164"/>
      <c r="S69" s="68"/>
      <c r="T69" s="133">
        <v>0.75</v>
      </c>
      <c r="U69" s="76"/>
      <c r="V69" s="68">
        <f t="shared" si="53"/>
        <v>0</v>
      </c>
      <c r="W69" s="76">
        <f t="shared" si="54"/>
        <v>0</v>
      </c>
      <c r="X69" s="68">
        <f t="shared" si="55"/>
        <v>0</v>
      </c>
      <c r="Y69" s="164"/>
      <c r="Z69" s="68"/>
      <c r="AA69" s="133">
        <v>0.75</v>
      </c>
      <c r="AB69" s="76"/>
      <c r="AC69" s="68">
        <f t="shared" si="56"/>
        <v>0</v>
      </c>
      <c r="AD69" s="76">
        <f t="shared" si="57"/>
        <v>0</v>
      </c>
      <c r="AE69" s="68">
        <f t="shared" si="58"/>
        <v>0</v>
      </c>
      <c r="AF69" s="24"/>
    </row>
    <row r="70" spans="1:32" ht="31.5">
      <c r="A70" s="754">
        <v>3.13</v>
      </c>
      <c r="B70" s="24" t="s">
        <v>224</v>
      </c>
      <c r="C70" s="24"/>
      <c r="D70" s="68"/>
      <c r="E70" s="24"/>
      <c r="F70" s="68"/>
      <c r="G70" s="107">
        <v>0.75</v>
      </c>
      <c r="H70" s="24"/>
      <c r="I70" s="68">
        <f t="shared" si="49"/>
        <v>0</v>
      </c>
      <c r="J70" s="76">
        <f t="shared" si="50"/>
        <v>0</v>
      </c>
      <c r="K70" s="68">
        <f t="shared" si="50"/>
        <v>0</v>
      </c>
      <c r="L70" s="164"/>
      <c r="M70" s="68"/>
      <c r="N70" s="68" t="e">
        <f t="shared" si="51"/>
        <v>#DIV/0!</v>
      </c>
      <c r="O70" s="68" t="e">
        <f t="shared" si="51"/>
        <v>#DIV/0!</v>
      </c>
      <c r="P70" s="76">
        <f t="shared" si="52"/>
        <v>0</v>
      </c>
      <c r="Q70" s="68">
        <f t="shared" si="52"/>
        <v>0</v>
      </c>
      <c r="R70" s="164"/>
      <c r="S70" s="68"/>
      <c r="T70" s="133">
        <v>0.75</v>
      </c>
      <c r="U70" s="76"/>
      <c r="V70" s="68">
        <f t="shared" si="53"/>
        <v>0</v>
      </c>
      <c r="W70" s="76">
        <f t="shared" si="54"/>
        <v>0</v>
      </c>
      <c r="X70" s="68">
        <f t="shared" si="55"/>
        <v>0</v>
      </c>
      <c r="Y70" s="164"/>
      <c r="Z70" s="68"/>
      <c r="AA70" s="133">
        <v>0.75</v>
      </c>
      <c r="AB70" s="76"/>
      <c r="AC70" s="68">
        <f t="shared" si="56"/>
        <v>0</v>
      </c>
      <c r="AD70" s="76">
        <f t="shared" si="57"/>
        <v>0</v>
      </c>
      <c r="AE70" s="68">
        <f t="shared" si="58"/>
        <v>0</v>
      </c>
      <c r="AF70" s="24"/>
    </row>
    <row r="71" spans="1:32" ht="37.5">
      <c r="A71" s="754">
        <v>3.14</v>
      </c>
      <c r="B71" s="193" t="s">
        <v>606</v>
      </c>
      <c r="C71" s="24"/>
      <c r="D71" s="68"/>
      <c r="E71" s="24"/>
      <c r="F71" s="68"/>
      <c r="G71" s="107"/>
      <c r="H71" s="24"/>
      <c r="I71" s="68">
        <f t="shared" si="49"/>
        <v>0</v>
      </c>
      <c r="J71" s="76">
        <f t="shared" si="50"/>
        <v>0</v>
      </c>
      <c r="K71" s="68">
        <f t="shared" si="50"/>
        <v>0</v>
      </c>
      <c r="L71" s="164"/>
      <c r="M71" s="68"/>
      <c r="N71" s="68"/>
      <c r="O71" s="68"/>
      <c r="P71" s="76">
        <f t="shared" si="52"/>
        <v>0</v>
      </c>
      <c r="Q71" s="68">
        <f t="shared" si="52"/>
        <v>0</v>
      </c>
      <c r="R71" s="164"/>
      <c r="S71" s="68"/>
      <c r="T71" s="133"/>
      <c r="U71" s="76"/>
      <c r="V71" s="68">
        <f t="shared" si="53"/>
        <v>0</v>
      </c>
      <c r="W71" s="76">
        <f t="shared" si="54"/>
        <v>0</v>
      </c>
      <c r="X71" s="68">
        <f t="shared" si="55"/>
        <v>0</v>
      </c>
      <c r="Y71" s="164"/>
      <c r="Z71" s="68"/>
      <c r="AA71" s="133"/>
      <c r="AB71" s="76"/>
      <c r="AC71" s="68">
        <f t="shared" si="56"/>
        <v>0</v>
      </c>
      <c r="AD71" s="76">
        <f t="shared" si="57"/>
        <v>0</v>
      </c>
      <c r="AE71" s="68">
        <f t="shared" si="58"/>
        <v>0</v>
      </c>
      <c r="AF71" s="24"/>
    </row>
    <row r="72" spans="1:32" ht="37.5">
      <c r="A72" s="754">
        <v>3.15</v>
      </c>
      <c r="B72" s="193" t="s">
        <v>605</v>
      </c>
      <c r="C72" s="24"/>
      <c r="D72" s="68"/>
      <c r="E72" s="24"/>
      <c r="F72" s="68"/>
      <c r="G72" s="107"/>
      <c r="H72" s="24"/>
      <c r="I72" s="68">
        <f t="shared" si="49"/>
        <v>0</v>
      </c>
      <c r="J72" s="76">
        <f t="shared" si="50"/>
        <v>0</v>
      </c>
      <c r="K72" s="68">
        <f t="shared" si="50"/>
        <v>0</v>
      </c>
      <c r="L72" s="164"/>
      <c r="M72" s="68"/>
      <c r="N72" s="68"/>
      <c r="O72" s="68"/>
      <c r="P72" s="76">
        <f t="shared" si="52"/>
        <v>0</v>
      </c>
      <c r="Q72" s="68">
        <f t="shared" si="52"/>
        <v>0</v>
      </c>
      <c r="R72" s="164"/>
      <c r="S72" s="68"/>
      <c r="T72" s="133">
        <v>0.3</v>
      </c>
      <c r="U72" s="76"/>
      <c r="V72" s="68">
        <f t="shared" si="53"/>
        <v>0</v>
      </c>
      <c r="W72" s="76">
        <f t="shared" si="54"/>
        <v>0</v>
      </c>
      <c r="X72" s="68">
        <f t="shared" si="55"/>
        <v>0</v>
      </c>
      <c r="Y72" s="164"/>
      <c r="Z72" s="68"/>
      <c r="AA72" s="133">
        <v>0.3</v>
      </c>
      <c r="AB72" s="76"/>
      <c r="AC72" s="68">
        <f t="shared" si="56"/>
        <v>0</v>
      </c>
      <c r="AD72" s="76">
        <f t="shared" si="57"/>
        <v>0</v>
      </c>
      <c r="AE72" s="68">
        <f t="shared" si="58"/>
        <v>0</v>
      </c>
      <c r="AF72" s="24"/>
    </row>
    <row r="73" spans="1:32">
      <c r="A73" s="754">
        <v>3.16</v>
      </c>
      <c r="B73" s="24" t="s">
        <v>31</v>
      </c>
      <c r="C73" s="24"/>
      <c r="D73" s="68"/>
      <c r="E73" s="24"/>
      <c r="F73" s="68"/>
      <c r="G73" s="107"/>
      <c r="H73" s="24"/>
      <c r="I73" s="68">
        <f t="shared" si="49"/>
        <v>0</v>
      </c>
      <c r="J73" s="76">
        <f t="shared" si="50"/>
        <v>0</v>
      </c>
      <c r="K73" s="68">
        <f t="shared" si="50"/>
        <v>0</v>
      </c>
      <c r="L73" s="164"/>
      <c r="M73" s="68"/>
      <c r="N73" s="68"/>
      <c r="O73" s="68"/>
      <c r="P73" s="76">
        <f t="shared" si="52"/>
        <v>0</v>
      </c>
      <c r="Q73" s="68">
        <f t="shared" si="52"/>
        <v>0</v>
      </c>
      <c r="R73" s="164"/>
      <c r="S73" s="68"/>
      <c r="T73" s="133"/>
      <c r="U73" s="76"/>
      <c r="V73" s="68">
        <f t="shared" si="53"/>
        <v>0</v>
      </c>
      <c r="W73" s="76">
        <f t="shared" si="54"/>
        <v>0</v>
      </c>
      <c r="X73" s="68">
        <f t="shared" si="55"/>
        <v>0</v>
      </c>
      <c r="Y73" s="164"/>
      <c r="Z73" s="68"/>
      <c r="AA73" s="133"/>
      <c r="AB73" s="76"/>
      <c r="AC73" s="68">
        <f t="shared" si="56"/>
        <v>0</v>
      </c>
      <c r="AD73" s="76">
        <f t="shared" si="57"/>
        <v>0</v>
      </c>
      <c r="AE73" s="68">
        <f t="shared" si="58"/>
        <v>0</v>
      </c>
      <c r="AF73" s="24"/>
    </row>
    <row r="74" spans="1:32" ht="31.5">
      <c r="A74" s="754">
        <v>3.17</v>
      </c>
      <c r="B74" s="24" t="s">
        <v>225</v>
      </c>
      <c r="C74" s="24"/>
      <c r="D74" s="68"/>
      <c r="E74" s="24"/>
      <c r="F74" s="68"/>
      <c r="G74" s="107">
        <v>0.5</v>
      </c>
      <c r="H74" s="24"/>
      <c r="I74" s="68">
        <f t="shared" si="49"/>
        <v>0</v>
      </c>
      <c r="J74" s="76">
        <f t="shared" si="50"/>
        <v>0</v>
      </c>
      <c r="K74" s="68">
        <f t="shared" si="50"/>
        <v>0</v>
      </c>
      <c r="L74" s="164">
        <v>4</v>
      </c>
      <c r="M74" s="68"/>
      <c r="N74" s="68" t="e">
        <f t="shared" si="51"/>
        <v>#DIV/0!</v>
      </c>
      <c r="O74" s="68" t="e">
        <f t="shared" si="51"/>
        <v>#DIV/0!</v>
      </c>
      <c r="P74" s="76">
        <f t="shared" si="52"/>
        <v>-4</v>
      </c>
      <c r="Q74" s="68">
        <f t="shared" si="52"/>
        <v>0</v>
      </c>
      <c r="R74" s="164"/>
      <c r="S74" s="68"/>
      <c r="T74" s="133">
        <v>0.5</v>
      </c>
      <c r="U74" s="76"/>
      <c r="V74" s="68">
        <f t="shared" si="53"/>
        <v>0</v>
      </c>
      <c r="W74" s="76">
        <f t="shared" si="54"/>
        <v>0</v>
      </c>
      <c r="X74" s="68">
        <f t="shared" si="55"/>
        <v>0</v>
      </c>
      <c r="Y74" s="164"/>
      <c r="Z74" s="68"/>
      <c r="AA74" s="133">
        <v>0.5</v>
      </c>
      <c r="AB74" s="76"/>
      <c r="AC74" s="68">
        <f t="shared" si="56"/>
        <v>0</v>
      </c>
      <c r="AD74" s="76">
        <f t="shared" si="57"/>
        <v>0</v>
      </c>
      <c r="AE74" s="68">
        <f t="shared" si="58"/>
        <v>0</v>
      </c>
      <c r="AF74" s="24"/>
    </row>
    <row r="75" spans="1:32" ht="31.5">
      <c r="A75" s="754">
        <v>3.18</v>
      </c>
      <c r="B75" s="24" t="s">
        <v>203</v>
      </c>
      <c r="C75" s="24"/>
      <c r="D75" s="68"/>
      <c r="E75" s="24"/>
      <c r="F75" s="68"/>
      <c r="G75" s="107"/>
      <c r="H75" s="24"/>
      <c r="I75" s="68">
        <f t="shared" si="49"/>
        <v>0</v>
      </c>
      <c r="J75" s="76">
        <f t="shared" si="50"/>
        <v>0</v>
      </c>
      <c r="K75" s="68">
        <f t="shared" si="50"/>
        <v>0</v>
      </c>
      <c r="L75" s="164"/>
      <c r="M75" s="68"/>
      <c r="N75" s="68"/>
      <c r="O75" s="68"/>
      <c r="P75" s="76">
        <f t="shared" si="52"/>
        <v>0</v>
      </c>
      <c r="Q75" s="68">
        <f t="shared" si="52"/>
        <v>0</v>
      </c>
      <c r="R75" s="164"/>
      <c r="S75" s="68"/>
      <c r="T75" s="133"/>
      <c r="U75" s="76"/>
      <c r="V75" s="68">
        <f t="shared" si="53"/>
        <v>0</v>
      </c>
      <c r="W75" s="76">
        <f t="shared" si="54"/>
        <v>0</v>
      </c>
      <c r="X75" s="68">
        <f t="shared" si="55"/>
        <v>0</v>
      </c>
      <c r="Y75" s="164"/>
      <c r="Z75" s="68"/>
      <c r="AA75" s="133"/>
      <c r="AB75" s="76"/>
      <c r="AC75" s="68">
        <f t="shared" si="56"/>
        <v>0</v>
      </c>
      <c r="AD75" s="76">
        <f t="shared" si="57"/>
        <v>0</v>
      </c>
      <c r="AE75" s="68">
        <f t="shared" si="58"/>
        <v>0</v>
      </c>
      <c r="AF75" s="24"/>
    </row>
    <row r="76" spans="1:32" s="235" customFormat="1">
      <c r="A76" s="226"/>
      <c r="B76" s="227" t="s">
        <v>171</v>
      </c>
      <c r="C76" s="228">
        <f t="shared" ref="C76" si="60">SUM(C54:C75)</f>
        <v>0</v>
      </c>
      <c r="D76" s="229">
        <f>SUM(D54:D75)</f>
        <v>0</v>
      </c>
      <c r="E76" s="228">
        <f t="shared" ref="E76" si="61">SUM(E54:E75)</f>
        <v>0</v>
      </c>
      <c r="F76" s="229">
        <f>SUM(F54:F75)</f>
        <v>0</v>
      </c>
      <c r="G76" s="230"/>
      <c r="H76" s="228">
        <f t="shared" ref="H76" si="62">SUM(H54:H75)</f>
        <v>0</v>
      </c>
      <c r="I76" s="229">
        <f>SUM(I54:I75)</f>
        <v>0</v>
      </c>
      <c r="J76" s="231">
        <f t="shared" ref="J76" si="63">SUM(J54:J75)</f>
        <v>0</v>
      </c>
      <c r="K76" s="229">
        <f>SUM(K54:K75)</f>
        <v>0</v>
      </c>
      <c r="L76" s="355">
        <f>L62</f>
        <v>0</v>
      </c>
      <c r="M76" s="229">
        <f>SUM(M54:M75)</f>
        <v>0</v>
      </c>
      <c r="N76" s="232" t="e">
        <f t="shared" si="51"/>
        <v>#DIV/0!</v>
      </c>
      <c r="O76" s="232" t="e">
        <f t="shared" si="51"/>
        <v>#DIV/0!</v>
      </c>
      <c r="P76" s="231">
        <f>P54</f>
        <v>0</v>
      </c>
      <c r="Q76" s="229">
        <f>SUM(Q54:Q75)</f>
        <v>0</v>
      </c>
      <c r="R76" s="228">
        <f>SUM(R54:R75)</f>
        <v>0</v>
      </c>
      <c r="S76" s="229">
        <f>SUM(S54:S75)</f>
        <v>0</v>
      </c>
      <c r="T76" s="233"/>
      <c r="U76" s="231">
        <f>U54</f>
        <v>0</v>
      </c>
      <c r="V76" s="229">
        <f>SUM(V54:V75)</f>
        <v>0</v>
      </c>
      <c r="W76" s="231">
        <f>W54</f>
        <v>0</v>
      </c>
      <c r="X76" s="229">
        <f>SUM(X54:X75)</f>
        <v>0</v>
      </c>
      <c r="Y76" s="228">
        <f>SUM(Y54:Y75)</f>
        <v>0</v>
      </c>
      <c r="Z76" s="229">
        <f>SUM(Z54:Z75)</f>
        <v>0</v>
      </c>
      <c r="AA76" s="233"/>
      <c r="AB76" s="231">
        <f>AB54</f>
        <v>0</v>
      </c>
      <c r="AC76" s="229">
        <f>SUM(AC54:AC75)</f>
        <v>0</v>
      </c>
      <c r="AD76" s="231">
        <f>AD54</f>
        <v>0</v>
      </c>
      <c r="AE76" s="229">
        <f>SUM(AE54:AE75)</f>
        <v>0</v>
      </c>
      <c r="AF76" s="227"/>
    </row>
    <row r="77" spans="1:32" s="235" customFormat="1">
      <c r="A77" s="226"/>
      <c r="B77" s="227" t="s">
        <v>234</v>
      </c>
      <c r="C77" s="228">
        <f t="shared" ref="C77:F77" si="64">C76+C52</f>
        <v>0</v>
      </c>
      <c r="D77" s="229">
        <f t="shared" si="64"/>
        <v>0</v>
      </c>
      <c r="E77" s="228">
        <f t="shared" si="64"/>
        <v>0</v>
      </c>
      <c r="F77" s="229">
        <f t="shared" si="64"/>
        <v>0</v>
      </c>
      <c r="G77" s="230"/>
      <c r="H77" s="228">
        <f>H76+H52</f>
        <v>0</v>
      </c>
      <c r="I77" s="229">
        <f>I76+I52</f>
        <v>0</v>
      </c>
      <c r="J77" s="231">
        <f>J76+J52</f>
        <v>0</v>
      </c>
      <c r="K77" s="229">
        <f>K76+K52</f>
        <v>0</v>
      </c>
      <c r="L77" s="355">
        <f>L76</f>
        <v>0</v>
      </c>
      <c r="M77" s="229">
        <f>M76+M52</f>
        <v>0</v>
      </c>
      <c r="N77" s="232" t="e">
        <f t="shared" si="51"/>
        <v>#DIV/0!</v>
      </c>
      <c r="O77" s="232" t="e">
        <f t="shared" si="51"/>
        <v>#DIV/0!</v>
      </c>
      <c r="P77" s="231">
        <f>P76</f>
        <v>0</v>
      </c>
      <c r="Q77" s="229">
        <f>Q76+Q52</f>
        <v>0</v>
      </c>
      <c r="R77" s="228">
        <f>R76+R52</f>
        <v>0</v>
      </c>
      <c r="S77" s="229">
        <f>S76+S52</f>
        <v>0</v>
      </c>
      <c r="T77" s="233"/>
      <c r="U77" s="231">
        <f>U76</f>
        <v>0</v>
      </c>
      <c r="V77" s="229">
        <f>V76+V52</f>
        <v>0</v>
      </c>
      <c r="W77" s="231">
        <f>W76</f>
        <v>0</v>
      </c>
      <c r="X77" s="229">
        <f>X76+X52</f>
        <v>0</v>
      </c>
      <c r="Y77" s="228">
        <f>Y76+Y52</f>
        <v>0</v>
      </c>
      <c r="Z77" s="229">
        <f>Z76+Z52</f>
        <v>0</v>
      </c>
      <c r="AA77" s="233"/>
      <c r="AB77" s="231">
        <f>AB76</f>
        <v>0</v>
      </c>
      <c r="AC77" s="229">
        <f>AC76+AC52</f>
        <v>0</v>
      </c>
      <c r="AD77" s="231">
        <f>AD76</f>
        <v>0</v>
      </c>
      <c r="AE77" s="229">
        <f>AE76+AE52</f>
        <v>0</v>
      </c>
      <c r="AF77" s="227"/>
    </row>
    <row r="78" spans="1:32">
      <c r="A78" s="200">
        <v>4</v>
      </c>
      <c r="B78" s="24" t="s">
        <v>32</v>
      </c>
      <c r="C78" s="24"/>
      <c r="D78" s="68"/>
      <c r="E78" s="24"/>
      <c r="F78" s="68"/>
      <c r="G78" s="107"/>
      <c r="H78" s="24"/>
      <c r="I78" s="68"/>
      <c r="J78" s="76"/>
      <c r="K78" s="68"/>
      <c r="L78" s="164"/>
      <c r="M78" s="68"/>
      <c r="N78" s="68"/>
      <c r="O78" s="68"/>
      <c r="P78" s="76">
        <f t="shared" ref="P78:Q80" si="65">J78-L78</f>
        <v>0</v>
      </c>
      <c r="Q78" s="68">
        <f t="shared" si="65"/>
        <v>0</v>
      </c>
      <c r="R78" s="164"/>
      <c r="S78" s="68"/>
      <c r="T78" s="133"/>
      <c r="U78" s="76"/>
      <c r="V78" s="68">
        <f t="shared" ref="V78" si="66">U78*T78</f>
        <v>0</v>
      </c>
      <c r="W78" s="76">
        <f t="shared" ref="W78:W80" si="67">U78+R78</f>
        <v>0</v>
      </c>
      <c r="X78" s="68">
        <f>V78+S78</f>
        <v>0</v>
      </c>
      <c r="Y78" s="164"/>
      <c r="Z78" s="68"/>
      <c r="AA78" s="133"/>
      <c r="AB78" s="76"/>
      <c r="AC78" s="68">
        <f t="shared" ref="AC78" si="68">AB78*AA78</f>
        <v>0</v>
      </c>
      <c r="AD78" s="76">
        <f t="shared" ref="AD78:AD80" si="69">AB78+Y78</f>
        <v>0</v>
      </c>
      <c r="AE78" s="68">
        <f>AC78+Z78</f>
        <v>0</v>
      </c>
      <c r="AF78" s="24"/>
    </row>
    <row r="79" spans="1:32">
      <c r="A79" s="754">
        <v>4.01</v>
      </c>
      <c r="B79" s="23" t="s">
        <v>33</v>
      </c>
      <c r="C79" s="24"/>
      <c r="D79" s="68"/>
      <c r="E79" s="24"/>
      <c r="F79" s="68"/>
      <c r="G79" s="107">
        <v>0.03</v>
      </c>
      <c r="H79" s="24">
        <v>23</v>
      </c>
      <c r="I79" s="68">
        <f t="shared" ref="I79:I80" si="70">H79*G79</f>
        <v>0.69</v>
      </c>
      <c r="J79" s="76">
        <f t="shared" ref="J79:J80" si="71">H79+E79+C79</f>
        <v>23</v>
      </c>
      <c r="K79" s="68">
        <f>I79+F79+D79</f>
        <v>0.69</v>
      </c>
      <c r="L79" s="164"/>
      <c r="M79" s="68"/>
      <c r="N79" s="68">
        <f t="shared" ref="N79:O79" si="72">L79/H79%</f>
        <v>0</v>
      </c>
      <c r="O79" s="68">
        <f t="shared" si="72"/>
        <v>0</v>
      </c>
      <c r="P79" s="76">
        <f t="shared" si="65"/>
        <v>23</v>
      </c>
      <c r="Q79" s="68">
        <f t="shared" si="65"/>
        <v>0.69</v>
      </c>
      <c r="R79" s="164"/>
      <c r="S79" s="68"/>
      <c r="T79" s="133">
        <v>0.03</v>
      </c>
      <c r="U79" s="76">
        <v>23</v>
      </c>
      <c r="V79" s="68">
        <f>U79*T79</f>
        <v>0.69</v>
      </c>
      <c r="W79" s="76">
        <f t="shared" si="67"/>
        <v>23</v>
      </c>
      <c r="X79" s="68">
        <f>V79+S79</f>
        <v>0.69</v>
      </c>
      <c r="Y79" s="164"/>
      <c r="Z79" s="68"/>
      <c r="AA79" s="133">
        <v>0.03</v>
      </c>
      <c r="AB79" s="76">
        <v>23</v>
      </c>
      <c r="AC79" s="68">
        <f>AB79*AA79</f>
        <v>0.69</v>
      </c>
      <c r="AD79" s="76">
        <f t="shared" si="69"/>
        <v>23</v>
      </c>
      <c r="AE79" s="68">
        <f>AC79+Z79</f>
        <v>0.69</v>
      </c>
      <c r="AF79" s="24"/>
    </row>
    <row r="80" spans="1:32" ht="35.25" customHeight="1">
      <c r="A80" s="200">
        <v>4.0199999999999996</v>
      </c>
      <c r="B80" s="23" t="s">
        <v>34</v>
      </c>
      <c r="C80" s="24"/>
      <c r="D80" s="68"/>
      <c r="E80" s="24"/>
      <c r="F80" s="68"/>
      <c r="G80" s="107"/>
      <c r="H80" s="24"/>
      <c r="I80" s="68">
        <f t="shared" si="70"/>
        <v>0</v>
      </c>
      <c r="J80" s="76">
        <f t="shared" si="71"/>
        <v>0</v>
      </c>
      <c r="K80" s="68">
        <f>I80+F80+D80</f>
        <v>0</v>
      </c>
      <c r="L80" s="164"/>
      <c r="M80" s="68"/>
      <c r="N80" s="68"/>
      <c r="O80" s="68"/>
      <c r="P80" s="76">
        <f t="shared" si="65"/>
        <v>0</v>
      </c>
      <c r="Q80" s="68">
        <f t="shared" si="65"/>
        <v>0</v>
      </c>
      <c r="R80" s="164"/>
      <c r="S80" s="68"/>
      <c r="T80" s="133"/>
      <c r="U80" s="76"/>
      <c r="V80" s="68">
        <f>U80*T80</f>
        <v>0</v>
      </c>
      <c r="W80" s="76">
        <f t="shared" si="67"/>
        <v>0</v>
      </c>
      <c r="X80" s="68">
        <f>V80+S80</f>
        <v>0</v>
      </c>
      <c r="Y80" s="164"/>
      <c r="Z80" s="68"/>
      <c r="AA80" s="133"/>
      <c r="AB80" s="76"/>
      <c r="AC80" s="68">
        <f>AB80*AA80</f>
        <v>0</v>
      </c>
      <c r="AD80" s="76">
        <f t="shared" si="69"/>
        <v>0</v>
      </c>
      <c r="AE80" s="68">
        <f>AC80+Z80</f>
        <v>0</v>
      </c>
      <c r="AF80" s="24"/>
    </row>
    <row r="81" spans="1:32" s="235" customFormat="1">
      <c r="A81" s="226"/>
      <c r="B81" s="227" t="s">
        <v>35</v>
      </c>
      <c r="C81" s="276">
        <f t="shared" ref="C81" si="73">SUM(C79:C80)</f>
        <v>0</v>
      </c>
      <c r="D81" s="277">
        <f>SUM(D79:D80)</f>
        <v>0</v>
      </c>
      <c r="E81" s="276">
        <f t="shared" ref="E81" si="74">SUM(E79:E80)</f>
        <v>0</v>
      </c>
      <c r="F81" s="277">
        <f>SUM(F79:F80)</f>
        <v>0</v>
      </c>
      <c r="G81" s="230"/>
      <c r="H81" s="276">
        <f t="shared" ref="H81:M81" si="75">SUM(H79:H80)</f>
        <v>23</v>
      </c>
      <c r="I81" s="277">
        <f>SUM(I79:I80)</f>
        <v>0.69</v>
      </c>
      <c r="J81" s="279">
        <f t="shared" si="75"/>
        <v>23</v>
      </c>
      <c r="K81" s="277">
        <f>SUM(K79:K80)</f>
        <v>0.69</v>
      </c>
      <c r="L81" s="276">
        <f t="shared" si="75"/>
        <v>0</v>
      </c>
      <c r="M81" s="277">
        <f t="shared" si="75"/>
        <v>0</v>
      </c>
      <c r="N81" s="232">
        <f t="shared" ref="N81:N83" si="76">L81/J81%</f>
        <v>0</v>
      </c>
      <c r="O81" s="232">
        <f>M81/K81%</f>
        <v>0</v>
      </c>
      <c r="P81" s="279">
        <f t="shared" ref="P81:S81" si="77">SUM(P79:P80)</f>
        <v>23</v>
      </c>
      <c r="Q81" s="277">
        <f t="shared" si="77"/>
        <v>0.69</v>
      </c>
      <c r="R81" s="276">
        <f t="shared" si="77"/>
        <v>0</v>
      </c>
      <c r="S81" s="277">
        <f t="shared" si="77"/>
        <v>0</v>
      </c>
      <c r="T81" s="233"/>
      <c r="U81" s="279">
        <f t="shared" ref="U81:W81" si="78">SUM(U79:U80)</f>
        <v>23</v>
      </c>
      <c r="V81" s="277">
        <f>SUM(V79:V80)</f>
        <v>0.69</v>
      </c>
      <c r="W81" s="279">
        <f t="shared" si="78"/>
        <v>23</v>
      </c>
      <c r="X81" s="277">
        <f>SUM(X79:X80)</f>
        <v>0.69</v>
      </c>
      <c r="Y81" s="276">
        <f t="shared" ref="Y81:Z81" si="79">SUM(Y79:Y80)</f>
        <v>0</v>
      </c>
      <c r="Z81" s="277">
        <f t="shared" si="79"/>
        <v>0</v>
      </c>
      <c r="AA81" s="233"/>
      <c r="AB81" s="279">
        <f t="shared" ref="AB81" si="80">SUM(AB79:AB80)</f>
        <v>23</v>
      </c>
      <c r="AC81" s="277">
        <f>SUM(AC79:AC80)</f>
        <v>0.69</v>
      </c>
      <c r="AD81" s="279">
        <f t="shared" ref="AD81" si="81">SUM(AD79:AD80)</f>
        <v>23</v>
      </c>
      <c r="AE81" s="277">
        <f>SUM(AE79:AE80)</f>
        <v>0.69</v>
      </c>
      <c r="AF81" s="227"/>
    </row>
    <row r="82" spans="1:32" ht="78.75">
      <c r="A82" s="752">
        <v>5</v>
      </c>
      <c r="B82" s="20" t="s">
        <v>235</v>
      </c>
      <c r="C82" s="24">
        <v>2842</v>
      </c>
      <c r="D82" s="68">
        <v>0</v>
      </c>
      <c r="E82" s="24"/>
      <c r="F82" s="68"/>
      <c r="G82" s="107"/>
      <c r="H82" s="24">
        <v>4131</v>
      </c>
      <c r="I82" s="68">
        <v>0</v>
      </c>
      <c r="J82" s="76">
        <f t="shared" ref="J82" si="82">H82+E82+C82</f>
        <v>6973</v>
      </c>
      <c r="K82" s="68">
        <v>0</v>
      </c>
      <c r="L82" s="164"/>
      <c r="M82" s="68"/>
      <c r="N82" s="68">
        <f t="shared" si="76"/>
        <v>0</v>
      </c>
      <c r="O82" s="68" t="e">
        <f>M82/K82%</f>
        <v>#DIV/0!</v>
      </c>
      <c r="P82" s="76">
        <f>J82-L82</f>
        <v>6973</v>
      </c>
      <c r="Q82" s="68">
        <f>K82-M82</f>
        <v>0</v>
      </c>
      <c r="R82" s="164"/>
      <c r="S82" s="68"/>
      <c r="T82" s="133"/>
      <c r="U82" s="76">
        <v>3997</v>
      </c>
      <c r="V82" s="68">
        <v>464.04053999999996</v>
      </c>
      <c r="W82" s="76">
        <f>U82+R82</f>
        <v>3997</v>
      </c>
      <c r="X82" s="68">
        <f>V82+S82</f>
        <v>464.04053999999996</v>
      </c>
      <c r="Y82" s="164"/>
      <c r="Z82" s="68"/>
      <c r="AA82" s="133"/>
      <c r="AB82" s="76">
        <v>3809</v>
      </c>
      <c r="AC82" s="68">
        <v>154.35</v>
      </c>
      <c r="AD82" s="76">
        <f>AB82+Y82</f>
        <v>3809</v>
      </c>
      <c r="AE82" s="68">
        <f>AC82+Z82</f>
        <v>154.35</v>
      </c>
      <c r="AF82" s="24"/>
    </row>
    <row r="83" spans="1:32" s="235" customFormat="1">
      <c r="A83" s="226"/>
      <c r="B83" s="238" t="s">
        <v>35</v>
      </c>
      <c r="C83" s="228">
        <f t="shared" ref="C83:E83" si="83">C82</f>
        <v>2842</v>
      </c>
      <c r="D83" s="229">
        <f t="shared" si="83"/>
        <v>0</v>
      </c>
      <c r="E83" s="228">
        <f t="shared" si="83"/>
        <v>0</v>
      </c>
      <c r="F83" s="229">
        <f>F82</f>
        <v>0</v>
      </c>
      <c r="G83" s="230">
        <v>0</v>
      </c>
      <c r="H83" s="228">
        <f t="shared" ref="H83:M83" si="84">H82</f>
        <v>4131</v>
      </c>
      <c r="I83" s="229">
        <f>I82</f>
        <v>0</v>
      </c>
      <c r="J83" s="231">
        <f t="shared" si="84"/>
        <v>6973</v>
      </c>
      <c r="K83" s="229">
        <f>K82</f>
        <v>0</v>
      </c>
      <c r="L83" s="228">
        <f t="shared" si="84"/>
        <v>0</v>
      </c>
      <c r="M83" s="229">
        <f t="shared" si="84"/>
        <v>0</v>
      </c>
      <c r="N83" s="232">
        <f t="shared" si="76"/>
        <v>0</v>
      </c>
      <c r="O83" s="232" t="e">
        <f>M83/K83%</f>
        <v>#DIV/0!</v>
      </c>
      <c r="P83" s="231">
        <f t="shared" ref="P83:S83" si="85">P82</f>
        <v>6973</v>
      </c>
      <c r="Q83" s="229">
        <f t="shared" si="85"/>
        <v>0</v>
      </c>
      <c r="R83" s="228">
        <f t="shared" si="85"/>
        <v>0</v>
      </c>
      <c r="S83" s="229">
        <f t="shared" si="85"/>
        <v>0</v>
      </c>
      <c r="T83" s="233">
        <v>0</v>
      </c>
      <c r="U83" s="231">
        <f t="shared" ref="U83:W83" si="86">U82</f>
        <v>3997</v>
      </c>
      <c r="V83" s="229">
        <f>V82</f>
        <v>464.04053999999996</v>
      </c>
      <c r="W83" s="231">
        <f t="shared" si="86"/>
        <v>3997</v>
      </c>
      <c r="X83" s="229">
        <f>X82</f>
        <v>464.04053999999996</v>
      </c>
      <c r="Y83" s="228">
        <f t="shared" ref="Y83:Z83" si="87">Y82</f>
        <v>0</v>
      </c>
      <c r="Z83" s="229">
        <f t="shared" si="87"/>
        <v>0</v>
      </c>
      <c r="AA83" s="233">
        <v>0</v>
      </c>
      <c r="AB83" s="231">
        <f t="shared" ref="AB83" si="88">AB82</f>
        <v>3809</v>
      </c>
      <c r="AC83" s="229">
        <f>AC82</f>
        <v>154.35</v>
      </c>
      <c r="AD83" s="231">
        <f t="shared" ref="AD83" si="89">AD82</f>
        <v>3809</v>
      </c>
      <c r="AE83" s="229">
        <f>AE82</f>
        <v>154.35</v>
      </c>
      <c r="AF83" s="227"/>
    </row>
    <row r="84" spans="1:32" ht="31.5">
      <c r="A84" s="336">
        <v>6</v>
      </c>
      <c r="B84" s="20" t="s">
        <v>36</v>
      </c>
      <c r="C84" s="24"/>
      <c r="D84" s="68"/>
      <c r="E84" s="24"/>
      <c r="F84" s="68"/>
      <c r="G84" s="107"/>
      <c r="H84" s="24"/>
      <c r="I84" s="68"/>
      <c r="J84" s="76"/>
      <c r="K84" s="68"/>
      <c r="L84" s="164"/>
      <c r="M84" s="68"/>
      <c r="N84" s="68"/>
      <c r="O84" s="68"/>
      <c r="P84" s="76">
        <f t="shared" ref="P84:Q89" si="90">J84-L84</f>
        <v>0</v>
      </c>
      <c r="Q84" s="68">
        <f t="shared" si="90"/>
        <v>0</v>
      </c>
      <c r="R84" s="164"/>
      <c r="S84" s="68"/>
      <c r="T84" s="133"/>
      <c r="U84" s="76"/>
      <c r="V84" s="68">
        <f t="shared" ref="V84:V85" si="91">U84*T84</f>
        <v>0</v>
      </c>
      <c r="W84" s="76">
        <f t="shared" ref="W84:W89" si="92">U84+R84</f>
        <v>0</v>
      </c>
      <c r="X84" s="68">
        <f t="shared" ref="X84:X89" si="93">V84+S84</f>
        <v>0</v>
      </c>
      <c r="Y84" s="164"/>
      <c r="Z84" s="68"/>
      <c r="AA84" s="133"/>
      <c r="AB84" s="76"/>
      <c r="AC84" s="68">
        <f t="shared" ref="AC84:AC85" si="94">AB84*AA84</f>
        <v>0</v>
      </c>
      <c r="AD84" s="76">
        <f t="shared" ref="AD84:AD89" si="95">AB84+Y84</f>
        <v>0</v>
      </c>
      <c r="AE84" s="68">
        <f t="shared" ref="AE84:AE89" si="96">AC84+Z84</f>
        <v>0</v>
      </c>
      <c r="AF84" s="24"/>
    </row>
    <row r="85" spans="1:32">
      <c r="A85" s="336">
        <v>6.01</v>
      </c>
      <c r="B85" s="20" t="s">
        <v>37</v>
      </c>
      <c r="C85" s="24"/>
      <c r="D85" s="68"/>
      <c r="E85" s="24"/>
      <c r="F85" s="68"/>
      <c r="G85" s="107"/>
      <c r="H85" s="24"/>
      <c r="I85" s="68">
        <f t="shared" ref="I85:I86" si="97">H85*G85</f>
        <v>0</v>
      </c>
      <c r="J85" s="76">
        <f t="shared" ref="J85:J86" si="98">H85+E85+C85</f>
        <v>0</v>
      </c>
      <c r="K85" s="68">
        <f>I85+F85+D85</f>
        <v>0</v>
      </c>
      <c r="L85" s="164"/>
      <c r="M85" s="68"/>
      <c r="N85" s="68"/>
      <c r="O85" s="68"/>
      <c r="P85" s="76">
        <f t="shared" si="90"/>
        <v>0</v>
      </c>
      <c r="Q85" s="68">
        <f t="shared" si="90"/>
        <v>0</v>
      </c>
      <c r="R85" s="164"/>
      <c r="S85" s="68"/>
      <c r="T85" s="133"/>
      <c r="U85" s="76"/>
      <c r="V85" s="68">
        <f t="shared" si="91"/>
        <v>0</v>
      </c>
      <c r="W85" s="76">
        <f t="shared" si="92"/>
        <v>0</v>
      </c>
      <c r="X85" s="68">
        <f t="shared" si="93"/>
        <v>0</v>
      </c>
      <c r="Y85" s="164"/>
      <c r="Z85" s="68"/>
      <c r="AA85" s="133"/>
      <c r="AB85" s="76"/>
      <c r="AC85" s="68">
        <f t="shared" si="94"/>
        <v>0</v>
      </c>
      <c r="AD85" s="76">
        <f t="shared" si="95"/>
        <v>0</v>
      </c>
      <c r="AE85" s="68">
        <f t="shared" si="96"/>
        <v>0</v>
      </c>
      <c r="AF85" s="24"/>
    </row>
    <row r="86" spans="1:32" ht="56.25">
      <c r="A86" s="754"/>
      <c r="B86" s="23" t="s">
        <v>38</v>
      </c>
      <c r="C86" s="24"/>
      <c r="D86" s="68"/>
      <c r="E86" s="24"/>
      <c r="F86" s="68"/>
      <c r="G86" s="107">
        <v>0.2</v>
      </c>
      <c r="H86" s="24"/>
      <c r="I86" s="68">
        <f t="shared" si="97"/>
        <v>0</v>
      </c>
      <c r="J86" s="76">
        <f t="shared" si="98"/>
        <v>0</v>
      </c>
      <c r="K86" s="68">
        <f>I86+F86+D86</f>
        <v>0</v>
      </c>
      <c r="L86" s="164"/>
      <c r="M86" s="68"/>
      <c r="N86" s="68" t="e">
        <f t="shared" ref="N86:O90" si="99">L86/J86%</f>
        <v>#DIV/0!</v>
      </c>
      <c r="O86" s="68" t="e">
        <f t="shared" si="99"/>
        <v>#DIV/0!</v>
      </c>
      <c r="P86" s="76">
        <f t="shared" si="90"/>
        <v>0</v>
      </c>
      <c r="Q86" s="68">
        <f t="shared" si="90"/>
        <v>0</v>
      </c>
      <c r="R86" s="164"/>
      <c r="S86" s="68"/>
      <c r="T86" s="133">
        <v>0.2</v>
      </c>
      <c r="U86" s="76"/>
      <c r="V86" s="68">
        <f>U86*T86</f>
        <v>0</v>
      </c>
      <c r="W86" s="76">
        <f t="shared" si="92"/>
        <v>0</v>
      </c>
      <c r="X86" s="68">
        <f t="shared" si="93"/>
        <v>0</v>
      </c>
      <c r="Y86" s="164"/>
      <c r="Z86" s="68"/>
      <c r="AA86" s="133">
        <v>0.2</v>
      </c>
      <c r="AB86" s="76"/>
      <c r="AC86" s="68">
        <f>AB86*AA86</f>
        <v>0</v>
      </c>
      <c r="AD86" s="76">
        <f t="shared" si="95"/>
        <v>0</v>
      </c>
      <c r="AE86" s="68">
        <f t="shared" si="96"/>
        <v>0</v>
      </c>
      <c r="AF86" s="778" t="s">
        <v>478</v>
      </c>
    </row>
    <row r="87" spans="1:32">
      <c r="A87" s="200"/>
      <c r="B87" s="23" t="s">
        <v>39</v>
      </c>
      <c r="C87" s="24"/>
      <c r="D87" s="68"/>
      <c r="E87" s="24"/>
      <c r="F87" s="68"/>
      <c r="G87" s="107"/>
      <c r="H87" s="24"/>
      <c r="I87" s="68"/>
      <c r="J87" s="76"/>
      <c r="K87" s="68"/>
      <c r="L87" s="164"/>
      <c r="M87" s="68"/>
      <c r="N87" s="68"/>
      <c r="O87" s="68"/>
      <c r="P87" s="76">
        <f t="shared" si="90"/>
        <v>0</v>
      </c>
      <c r="Q87" s="68">
        <f t="shared" si="90"/>
        <v>0</v>
      </c>
      <c r="R87" s="164"/>
      <c r="S87" s="68"/>
      <c r="T87" s="133"/>
      <c r="U87" s="76"/>
      <c r="V87" s="68">
        <f t="shared" ref="V87:V89" si="100">U87*T87</f>
        <v>0</v>
      </c>
      <c r="W87" s="76">
        <f t="shared" si="92"/>
        <v>0</v>
      </c>
      <c r="X87" s="68">
        <f t="shared" si="93"/>
        <v>0</v>
      </c>
      <c r="Y87" s="164"/>
      <c r="Z87" s="68"/>
      <c r="AA87" s="133"/>
      <c r="AB87" s="76"/>
      <c r="AC87" s="68">
        <f t="shared" ref="AC87:AC89" si="101">AB87*AA87</f>
        <v>0</v>
      </c>
      <c r="AD87" s="76">
        <f t="shared" si="95"/>
        <v>0</v>
      </c>
      <c r="AE87" s="68">
        <f t="shared" si="96"/>
        <v>0</v>
      </c>
      <c r="AF87" s="24"/>
    </row>
    <row r="88" spans="1:32" ht="36.75" customHeight="1">
      <c r="A88" s="200"/>
      <c r="B88" s="23" t="s">
        <v>40</v>
      </c>
      <c r="C88" s="24"/>
      <c r="D88" s="68"/>
      <c r="E88" s="24"/>
      <c r="F88" s="68"/>
      <c r="G88" s="107"/>
      <c r="H88" s="24"/>
      <c r="I88" s="68">
        <f t="shared" ref="I88:I89" si="102">H88*G88</f>
        <v>0</v>
      </c>
      <c r="J88" s="76">
        <f t="shared" ref="J88:J89" si="103">H88+E88+C88</f>
        <v>0</v>
      </c>
      <c r="K88" s="68">
        <f>I88+F88+D88</f>
        <v>0</v>
      </c>
      <c r="L88" s="164"/>
      <c r="M88" s="68"/>
      <c r="N88" s="68"/>
      <c r="O88" s="68"/>
      <c r="P88" s="76">
        <f t="shared" si="90"/>
        <v>0</v>
      </c>
      <c r="Q88" s="68">
        <f t="shared" si="90"/>
        <v>0</v>
      </c>
      <c r="R88" s="164"/>
      <c r="S88" s="68"/>
      <c r="T88" s="133"/>
      <c r="U88" s="76"/>
      <c r="V88" s="68">
        <f t="shared" si="100"/>
        <v>0</v>
      </c>
      <c r="W88" s="76">
        <f t="shared" si="92"/>
        <v>0</v>
      </c>
      <c r="X88" s="68">
        <f t="shared" si="93"/>
        <v>0</v>
      </c>
      <c r="Y88" s="164"/>
      <c r="Z88" s="68"/>
      <c r="AA88" s="133"/>
      <c r="AB88" s="76"/>
      <c r="AC88" s="68">
        <f t="shared" si="101"/>
        <v>0</v>
      </c>
      <c r="AD88" s="76">
        <f t="shared" si="95"/>
        <v>0</v>
      </c>
      <c r="AE88" s="68">
        <f t="shared" si="96"/>
        <v>0</v>
      </c>
      <c r="AF88" s="24"/>
    </row>
    <row r="89" spans="1:32">
      <c r="A89" s="200"/>
      <c r="B89" s="23" t="s">
        <v>41</v>
      </c>
      <c r="C89" s="24"/>
      <c r="D89" s="68"/>
      <c r="E89" s="24"/>
      <c r="F89" s="68"/>
      <c r="G89" s="107"/>
      <c r="H89" s="24"/>
      <c r="I89" s="68">
        <f t="shared" si="102"/>
        <v>0</v>
      </c>
      <c r="J89" s="76">
        <f t="shared" si="103"/>
        <v>0</v>
      </c>
      <c r="K89" s="68">
        <f>I89+F89+D89</f>
        <v>0</v>
      </c>
      <c r="L89" s="164"/>
      <c r="M89" s="68"/>
      <c r="N89" s="68"/>
      <c r="O89" s="68"/>
      <c r="P89" s="76">
        <f t="shared" si="90"/>
        <v>0</v>
      </c>
      <c r="Q89" s="68">
        <f t="shared" si="90"/>
        <v>0</v>
      </c>
      <c r="R89" s="164"/>
      <c r="S89" s="68"/>
      <c r="T89" s="133"/>
      <c r="U89" s="76"/>
      <c r="V89" s="68">
        <f t="shared" si="100"/>
        <v>0</v>
      </c>
      <c r="W89" s="76">
        <f t="shared" si="92"/>
        <v>0</v>
      </c>
      <c r="X89" s="68">
        <f t="shared" si="93"/>
        <v>0</v>
      </c>
      <c r="Y89" s="164"/>
      <c r="Z89" s="68"/>
      <c r="AA89" s="133"/>
      <c r="AB89" s="76"/>
      <c r="AC89" s="68">
        <f t="shared" si="101"/>
        <v>0</v>
      </c>
      <c r="AD89" s="76">
        <f t="shared" si="95"/>
        <v>0</v>
      </c>
      <c r="AE89" s="68">
        <f t="shared" si="96"/>
        <v>0</v>
      </c>
      <c r="AF89" s="24"/>
    </row>
    <row r="90" spans="1:32" s="235" customFormat="1">
      <c r="A90" s="226"/>
      <c r="B90" s="227" t="s">
        <v>25</v>
      </c>
      <c r="C90" s="228">
        <f t="shared" ref="C90" si="104">SUM(C86:C89)</f>
        <v>0</v>
      </c>
      <c r="D90" s="229">
        <f>SUM(D86:D89)</f>
        <v>0</v>
      </c>
      <c r="E90" s="228">
        <f t="shared" ref="E90" si="105">SUM(E86:E89)</f>
        <v>0</v>
      </c>
      <c r="F90" s="229">
        <f>SUM(F86:F89)</f>
        <v>0</v>
      </c>
      <c r="G90" s="230"/>
      <c r="H90" s="228">
        <f t="shared" ref="H90:M90" si="106">SUM(H86:H89)</f>
        <v>0</v>
      </c>
      <c r="I90" s="229">
        <f>SUM(I86:I89)</f>
        <v>0</v>
      </c>
      <c r="J90" s="231">
        <f t="shared" si="106"/>
        <v>0</v>
      </c>
      <c r="K90" s="229">
        <f>SUM(K86:K89)</f>
        <v>0</v>
      </c>
      <c r="L90" s="228">
        <f t="shared" si="106"/>
        <v>0</v>
      </c>
      <c r="M90" s="229">
        <f t="shared" si="106"/>
        <v>0</v>
      </c>
      <c r="N90" s="232" t="e">
        <f t="shared" si="99"/>
        <v>#DIV/0!</v>
      </c>
      <c r="O90" s="232" t="e">
        <f>M90/K90%</f>
        <v>#DIV/0!</v>
      </c>
      <c r="P90" s="231">
        <f t="shared" ref="P90" si="107">SUM(P86:P89)</f>
        <v>0</v>
      </c>
      <c r="Q90" s="229">
        <f>SUM(Q86:Q89)</f>
        <v>0</v>
      </c>
      <c r="R90" s="228">
        <f t="shared" ref="R90" si="108">SUM(R86:R89)</f>
        <v>0</v>
      </c>
      <c r="S90" s="229">
        <f>SUM(S86:S89)</f>
        <v>0</v>
      </c>
      <c r="T90" s="233"/>
      <c r="U90" s="231">
        <f t="shared" ref="U90:W90" si="109">SUM(U86:U89)</f>
        <v>0</v>
      </c>
      <c r="V90" s="229">
        <f>SUM(V86:V89)</f>
        <v>0</v>
      </c>
      <c r="W90" s="231">
        <f t="shared" si="109"/>
        <v>0</v>
      </c>
      <c r="X90" s="229">
        <f>SUM(X86:X89)</f>
        <v>0</v>
      </c>
      <c r="Y90" s="228">
        <f t="shared" ref="Y90" si="110">SUM(Y86:Y89)</f>
        <v>0</v>
      </c>
      <c r="Z90" s="229">
        <f>SUM(Z86:Z89)</f>
        <v>0</v>
      </c>
      <c r="AA90" s="233"/>
      <c r="AB90" s="231">
        <f t="shared" ref="AB90" si="111">SUM(AB86:AB89)</f>
        <v>0</v>
      </c>
      <c r="AC90" s="229">
        <f>SUM(AC86:AC89)</f>
        <v>0</v>
      </c>
      <c r="AD90" s="231">
        <f t="shared" ref="AD90" si="112">SUM(AD86:AD89)</f>
        <v>0</v>
      </c>
      <c r="AE90" s="229">
        <f>SUM(AE86:AE89)</f>
        <v>0</v>
      </c>
      <c r="AF90" s="227"/>
    </row>
    <row r="91" spans="1:32" ht="31.5">
      <c r="A91" s="336">
        <v>6.02</v>
      </c>
      <c r="B91" s="20" t="s">
        <v>42</v>
      </c>
      <c r="C91" s="24"/>
      <c r="D91" s="68"/>
      <c r="E91" s="24"/>
      <c r="F91" s="68"/>
      <c r="G91" s="107"/>
      <c r="H91" s="24"/>
      <c r="I91" s="68"/>
      <c r="J91" s="76"/>
      <c r="K91" s="68"/>
      <c r="L91" s="164"/>
      <c r="M91" s="68"/>
      <c r="N91" s="68"/>
      <c r="O91" s="68"/>
      <c r="P91" s="76">
        <f t="shared" ref="P91:Q95" si="113">J91-L91</f>
        <v>0</v>
      </c>
      <c r="Q91" s="68">
        <f t="shared" si="113"/>
        <v>0</v>
      </c>
      <c r="R91" s="164"/>
      <c r="S91" s="68"/>
      <c r="T91" s="133"/>
      <c r="U91" s="76"/>
      <c r="V91" s="68">
        <f t="shared" ref="V91" si="114">U91*T91</f>
        <v>0</v>
      </c>
      <c r="W91" s="76">
        <f t="shared" ref="W91:W95" si="115">U91+R91</f>
        <v>0</v>
      </c>
      <c r="X91" s="68">
        <f>V91+S91</f>
        <v>0</v>
      </c>
      <c r="Y91" s="164"/>
      <c r="Z91" s="68"/>
      <c r="AA91" s="133"/>
      <c r="AB91" s="76"/>
      <c r="AC91" s="68">
        <f t="shared" ref="AC91" si="116">AB91*AA91</f>
        <v>0</v>
      </c>
      <c r="AD91" s="76">
        <f t="shared" ref="AD91:AD95" si="117">AB91+Y91</f>
        <v>0</v>
      </c>
      <c r="AE91" s="68">
        <f>AC91+Z91</f>
        <v>0</v>
      </c>
      <c r="AF91" s="24"/>
    </row>
    <row r="92" spans="1:32" ht="56.25">
      <c r="A92" s="754"/>
      <c r="B92" s="23" t="s">
        <v>38</v>
      </c>
      <c r="C92" s="24"/>
      <c r="D92" s="68"/>
      <c r="E92" s="24"/>
      <c r="F92" s="68"/>
      <c r="G92" s="107"/>
      <c r="H92" s="24"/>
      <c r="I92" s="68">
        <f t="shared" ref="I92:I95" si="118">H92*G92</f>
        <v>0</v>
      </c>
      <c r="J92" s="76">
        <f t="shared" ref="J92:J95" si="119">H92+E92+C92</f>
        <v>0</v>
      </c>
      <c r="K92" s="68">
        <f>I92+F92+D92</f>
        <v>0</v>
      </c>
      <c r="L92" s="164"/>
      <c r="M92" s="68"/>
      <c r="N92" s="68" t="e">
        <f t="shared" ref="N92:O96" si="120">L92/J92%</f>
        <v>#DIV/0!</v>
      </c>
      <c r="O92" s="68" t="e">
        <f t="shared" si="120"/>
        <v>#DIV/0!</v>
      </c>
      <c r="P92" s="76">
        <f t="shared" si="113"/>
        <v>0</v>
      </c>
      <c r="Q92" s="68">
        <f t="shared" si="113"/>
        <v>0</v>
      </c>
      <c r="R92" s="164"/>
      <c r="S92" s="68"/>
      <c r="T92" s="133">
        <v>0.2</v>
      </c>
      <c r="U92" s="76"/>
      <c r="V92" s="68">
        <f>U92*T92</f>
        <v>0</v>
      </c>
      <c r="W92" s="76">
        <f t="shared" si="115"/>
        <v>0</v>
      </c>
      <c r="X92" s="68">
        <f>V92+S92</f>
        <v>0</v>
      </c>
      <c r="Y92" s="164"/>
      <c r="Z92" s="68"/>
      <c r="AA92" s="133">
        <v>0.2</v>
      </c>
      <c r="AB92" s="76"/>
      <c r="AC92" s="68">
        <f>AB92*AA92</f>
        <v>0</v>
      </c>
      <c r="AD92" s="76">
        <f t="shared" si="117"/>
        <v>0</v>
      </c>
      <c r="AE92" s="68">
        <f>AC92+Z92</f>
        <v>0</v>
      </c>
      <c r="AF92" s="778" t="s">
        <v>478</v>
      </c>
    </row>
    <row r="93" spans="1:32">
      <c r="A93" s="200"/>
      <c r="B93" s="23" t="s">
        <v>39</v>
      </c>
      <c r="C93" s="24"/>
      <c r="D93" s="68"/>
      <c r="E93" s="24"/>
      <c r="F93" s="68"/>
      <c r="G93" s="107"/>
      <c r="H93" s="24"/>
      <c r="I93" s="68">
        <f t="shared" si="118"/>
        <v>0</v>
      </c>
      <c r="J93" s="76">
        <f t="shared" si="119"/>
        <v>0</v>
      </c>
      <c r="K93" s="68">
        <f>I93+F93+D93</f>
        <v>0</v>
      </c>
      <c r="L93" s="164"/>
      <c r="M93" s="68"/>
      <c r="N93" s="68" t="e">
        <f t="shared" si="120"/>
        <v>#DIV/0!</v>
      </c>
      <c r="O93" s="68" t="e">
        <f t="shared" si="120"/>
        <v>#DIV/0!</v>
      </c>
      <c r="P93" s="76">
        <f t="shared" si="113"/>
        <v>0</v>
      </c>
      <c r="Q93" s="68">
        <f t="shared" si="113"/>
        <v>0</v>
      </c>
      <c r="R93" s="164"/>
      <c r="S93" s="68"/>
      <c r="T93" s="133"/>
      <c r="U93" s="76"/>
      <c r="V93" s="68">
        <f>U93*T93</f>
        <v>0</v>
      </c>
      <c r="W93" s="76">
        <f t="shared" si="115"/>
        <v>0</v>
      </c>
      <c r="X93" s="68">
        <f>V93+S93</f>
        <v>0</v>
      </c>
      <c r="Y93" s="164"/>
      <c r="Z93" s="68"/>
      <c r="AA93" s="133"/>
      <c r="AB93" s="76"/>
      <c r="AC93" s="68">
        <f>AB93*AA93</f>
        <v>0</v>
      </c>
      <c r="AD93" s="76">
        <f t="shared" si="117"/>
        <v>0</v>
      </c>
      <c r="AE93" s="68">
        <f>AC93+Z93</f>
        <v>0</v>
      </c>
      <c r="AF93" s="24"/>
    </row>
    <row r="94" spans="1:32">
      <c r="A94" s="200"/>
      <c r="B94" s="23" t="s">
        <v>40</v>
      </c>
      <c r="C94" s="24"/>
      <c r="D94" s="68"/>
      <c r="E94" s="24"/>
      <c r="F94" s="68"/>
      <c r="G94" s="107"/>
      <c r="H94" s="24"/>
      <c r="I94" s="68">
        <f t="shared" si="118"/>
        <v>0</v>
      </c>
      <c r="J94" s="76">
        <f t="shared" si="119"/>
        <v>0</v>
      </c>
      <c r="K94" s="68">
        <f>I94+F94+D94</f>
        <v>0</v>
      </c>
      <c r="L94" s="164"/>
      <c r="M94" s="68"/>
      <c r="N94" s="68" t="e">
        <f t="shared" si="120"/>
        <v>#DIV/0!</v>
      </c>
      <c r="O94" s="68" t="e">
        <f t="shared" si="120"/>
        <v>#DIV/0!</v>
      </c>
      <c r="P94" s="76">
        <f t="shared" si="113"/>
        <v>0</v>
      </c>
      <c r="Q94" s="68">
        <f t="shared" si="113"/>
        <v>0</v>
      </c>
      <c r="R94" s="164"/>
      <c r="S94" s="68"/>
      <c r="T94" s="133"/>
      <c r="U94" s="76"/>
      <c r="V94" s="68">
        <f>U94*T94</f>
        <v>0</v>
      </c>
      <c r="W94" s="76">
        <f t="shared" si="115"/>
        <v>0</v>
      </c>
      <c r="X94" s="68">
        <f>V94+S94</f>
        <v>0</v>
      </c>
      <c r="Y94" s="164"/>
      <c r="Z94" s="68"/>
      <c r="AA94" s="133"/>
      <c r="AB94" s="76"/>
      <c r="AC94" s="68">
        <f>AB94*AA94</f>
        <v>0</v>
      </c>
      <c r="AD94" s="76">
        <f t="shared" si="117"/>
        <v>0</v>
      </c>
      <c r="AE94" s="68">
        <f>AC94+Z94</f>
        <v>0</v>
      </c>
      <c r="AF94" s="24"/>
    </row>
    <row r="95" spans="1:32">
      <c r="A95" s="200"/>
      <c r="B95" s="23" t="s">
        <v>41</v>
      </c>
      <c r="C95" s="24"/>
      <c r="D95" s="68"/>
      <c r="E95" s="24"/>
      <c r="F95" s="68"/>
      <c r="G95" s="107"/>
      <c r="H95" s="24"/>
      <c r="I95" s="68">
        <f t="shared" si="118"/>
        <v>0</v>
      </c>
      <c r="J95" s="76">
        <f t="shared" si="119"/>
        <v>0</v>
      </c>
      <c r="K95" s="68">
        <f>I95+F95+D95</f>
        <v>0</v>
      </c>
      <c r="L95" s="164"/>
      <c r="M95" s="68"/>
      <c r="N95" s="68" t="e">
        <f t="shared" si="120"/>
        <v>#DIV/0!</v>
      </c>
      <c r="O95" s="68" t="e">
        <f t="shared" si="120"/>
        <v>#DIV/0!</v>
      </c>
      <c r="P95" s="76">
        <f t="shared" si="113"/>
        <v>0</v>
      </c>
      <c r="Q95" s="68">
        <f t="shared" si="113"/>
        <v>0</v>
      </c>
      <c r="R95" s="164"/>
      <c r="S95" s="68"/>
      <c r="T95" s="133"/>
      <c r="U95" s="76"/>
      <c r="V95" s="68">
        <f>U95*T95</f>
        <v>0</v>
      </c>
      <c r="W95" s="76">
        <f t="shared" si="115"/>
        <v>0</v>
      </c>
      <c r="X95" s="68">
        <f>V95+S95</f>
        <v>0</v>
      </c>
      <c r="Y95" s="164"/>
      <c r="Z95" s="68"/>
      <c r="AA95" s="133"/>
      <c r="AB95" s="76"/>
      <c r="AC95" s="68">
        <f>AB95*AA95</f>
        <v>0</v>
      </c>
      <c r="AD95" s="76">
        <f t="shared" si="117"/>
        <v>0</v>
      </c>
      <c r="AE95" s="68">
        <f>AC95+Z95</f>
        <v>0</v>
      </c>
      <c r="AF95" s="24"/>
    </row>
    <row r="96" spans="1:32" s="235" customFormat="1">
      <c r="A96" s="226"/>
      <c r="B96" s="227" t="s">
        <v>25</v>
      </c>
      <c r="C96" s="228">
        <f t="shared" ref="C96" si="121">SUM(C92:C95)</f>
        <v>0</v>
      </c>
      <c r="D96" s="229">
        <f>SUM(D92:D95)</f>
        <v>0</v>
      </c>
      <c r="E96" s="228">
        <f t="shared" ref="E96" si="122">SUM(E92:E95)</f>
        <v>0</v>
      </c>
      <c r="F96" s="229">
        <f>SUM(F92:F95)</f>
        <v>0</v>
      </c>
      <c r="G96" s="230">
        <v>0</v>
      </c>
      <c r="H96" s="228">
        <f t="shared" ref="H96:M96" si="123">SUM(H92:H95)</f>
        <v>0</v>
      </c>
      <c r="I96" s="229">
        <f>SUM(I92:I95)</f>
        <v>0</v>
      </c>
      <c r="J96" s="231">
        <f t="shared" si="123"/>
        <v>0</v>
      </c>
      <c r="K96" s="229">
        <f>SUM(K92:K95)</f>
        <v>0</v>
      </c>
      <c r="L96" s="228">
        <f t="shared" si="123"/>
        <v>0</v>
      </c>
      <c r="M96" s="229">
        <f t="shared" si="123"/>
        <v>0</v>
      </c>
      <c r="N96" s="232" t="e">
        <f t="shared" si="120"/>
        <v>#DIV/0!</v>
      </c>
      <c r="O96" s="232" t="e">
        <f>M96/K96%</f>
        <v>#DIV/0!</v>
      </c>
      <c r="P96" s="231">
        <f t="shared" ref="P96:S96" si="124">SUM(P92:P95)</f>
        <v>0</v>
      </c>
      <c r="Q96" s="229">
        <f t="shared" si="124"/>
        <v>0</v>
      </c>
      <c r="R96" s="228">
        <f t="shared" si="124"/>
        <v>0</v>
      </c>
      <c r="S96" s="229">
        <f t="shared" si="124"/>
        <v>0</v>
      </c>
      <c r="T96" s="233">
        <v>0</v>
      </c>
      <c r="U96" s="231">
        <f t="shared" ref="U96:W96" si="125">SUM(U92:U95)</f>
        <v>0</v>
      </c>
      <c r="V96" s="229">
        <f>SUM(V92:V95)</f>
        <v>0</v>
      </c>
      <c r="W96" s="231">
        <f t="shared" si="125"/>
        <v>0</v>
      </c>
      <c r="X96" s="229">
        <f>SUM(X92:X95)</f>
        <v>0</v>
      </c>
      <c r="Y96" s="228">
        <f t="shared" ref="Y96:Z96" si="126">SUM(Y92:Y95)</f>
        <v>0</v>
      </c>
      <c r="Z96" s="229">
        <f t="shared" si="126"/>
        <v>0</v>
      </c>
      <c r="AA96" s="233">
        <v>0</v>
      </c>
      <c r="AB96" s="231">
        <f t="shared" ref="AB96" si="127">SUM(AB92:AB95)</f>
        <v>0</v>
      </c>
      <c r="AC96" s="229">
        <f>SUM(AC92:AC95)</f>
        <v>0</v>
      </c>
      <c r="AD96" s="231">
        <f t="shared" ref="AD96" si="128">SUM(AD92:AD95)</f>
        <v>0</v>
      </c>
      <c r="AE96" s="229">
        <f>SUM(AE92:AE95)</f>
        <v>0</v>
      </c>
      <c r="AF96" s="227"/>
    </row>
    <row r="97" spans="1:32" s="25" customFormat="1">
      <c r="A97" s="336">
        <v>6.03</v>
      </c>
      <c r="B97" s="20" t="s">
        <v>43</v>
      </c>
      <c r="C97" s="22"/>
      <c r="D97" s="66"/>
      <c r="E97" s="22"/>
      <c r="F97" s="66"/>
      <c r="G97" s="108"/>
      <c r="H97" s="22"/>
      <c r="I97" s="66"/>
      <c r="J97" s="70"/>
      <c r="K97" s="66"/>
      <c r="L97" s="312"/>
      <c r="M97" s="66"/>
      <c r="N97" s="68"/>
      <c r="O97" s="68"/>
      <c r="P97" s="76">
        <f t="shared" ref="P97:Q101" si="129">J97-L97</f>
        <v>0</v>
      </c>
      <c r="Q97" s="68">
        <f t="shared" si="129"/>
        <v>0</v>
      </c>
      <c r="R97" s="312"/>
      <c r="S97" s="66"/>
      <c r="T97" s="134"/>
      <c r="U97" s="70"/>
      <c r="V97" s="68">
        <f t="shared" ref="V97" si="130">U97*T97</f>
        <v>0</v>
      </c>
      <c r="W97" s="76">
        <f t="shared" ref="W97:W101" si="131">U97+R97</f>
        <v>0</v>
      </c>
      <c r="X97" s="68">
        <f>V97+S97</f>
        <v>0</v>
      </c>
      <c r="Y97" s="312"/>
      <c r="Z97" s="66"/>
      <c r="AA97" s="134"/>
      <c r="AB97" s="70"/>
      <c r="AC97" s="68">
        <f t="shared" ref="AC97" si="132">AB97*AA97</f>
        <v>0</v>
      </c>
      <c r="AD97" s="76">
        <f t="shared" ref="AD97:AD101" si="133">AB97+Y97</f>
        <v>0</v>
      </c>
      <c r="AE97" s="68">
        <f>AC97+Z97</f>
        <v>0</v>
      </c>
      <c r="AF97" s="22"/>
    </row>
    <row r="98" spans="1:32">
      <c r="A98" s="200"/>
      <c r="B98" s="23" t="s">
        <v>38</v>
      </c>
      <c r="C98" s="24"/>
      <c r="D98" s="68"/>
      <c r="E98" s="24"/>
      <c r="F98" s="68"/>
      <c r="G98" s="107"/>
      <c r="H98" s="24"/>
      <c r="I98" s="68">
        <f t="shared" ref="I98:I101" si="134">H98*G98</f>
        <v>0</v>
      </c>
      <c r="J98" s="76">
        <f t="shared" ref="J98:J101" si="135">H98+E98+C98</f>
        <v>0</v>
      </c>
      <c r="K98" s="68">
        <f>I98+F98+D98</f>
        <v>0</v>
      </c>
      <c r="L98" s="164"/>
      <c r="M98" s="68"/>
      <c r="N98" s="68"/>
      <c r="O98" s="68"/>
      <c r="P98" s="76">
        <f t="shared" si="129"/>
        <v>0</v>
      </c>
      <c r="Q98" s="68">
        <f t="shared" si="129"/>
        <v>0</v>
      </c>
      <c r="R98" s="164"/>
      <c r="S98" s="68"/>
      <c r="T98" s="133"/>
      <c r="U98" s="76"/>
      <c r="V98" s="68">
        <f>U98*T98</f>
        <v>0</v>
      </c>
      <c r="W98" s="76">
        <f t="shared" si="131"/>
        <v>0</v>
      </c>
      <c r="X98" s="68">
        <f>V98+S98</f>
        <v>0</v>
      </c>
      <c r="Y98" s="164"/>
      <c r="Z98" s="68"/>
      <c r="AA98" s="133"/>
      <c r="AB98" s="76"/>
      <c r="AC98" s="68">
        <f>AB98*AA98</f>
        <v>0</v>
      </c>
      <c r="AD98" s="76">
        <f t="shared" si="133"/>
        <v>0</v>
      </c>
      <c r="AE98" s="68">
        <f>AC98+Z98</f>
        <v>0</v>
      </c>
      <c r="AF98" s="24"/>
    </row>
    <row r="99" spans="1:32" ht="56.25">
      <c r="A99" s="754"/>
      <c r="B99" s="23" t="s">
        <v>39</v>
      </c>
      <c r="C99" s="24"/>
      <c r="D99" s="68"/>
      <c r="E99" s="24"/>
      <c r="F99" s="68"/>
      <c r="G99" s="107">
        <v>4.4999999999999998E-2</v>
      </c>
      <c r="H99" s="24"/>
      <c r="I99" s="68">
        <f t="shared" si="134"/>
        <v>0</v>
      </c>
      <c r="J99" s="76">
        <f t="shared" si="135"/>
        <v>0</v>
      </c>
      <c r="K99" s="68">
        <f>I99+F99+D99</f>
        <v>0</v>
      </c>
      <c r="L99" s="164"/>
      <c r="M99" s="68"/>
      <c r="N99" s="68" t="e">
        <f t="shared" ref="N99:O102" si="136">L99/J99%</f>
        <v>#DIV/0!</v>
      </c>
      <c r="O99" s="68" t="e">
        <f t="shared" si="136"/>
        <v>#DIV/0!</v>
      </c>
      <c r="P99" s="76">
        <f t="shared" si="129"/>
        <v>0</v>
      </c>
      <c r="Q99" s="68">
        <f t="shared" si="129"/>
        <v>0</v>
      </c>
      <c r="R99" s="164"/>
      <c r="S99" s="68"/>
      <c r="T99" s="133">
        <v>4.4999999999999998E-2</v>
      </c>
      <c r="U99" s="76"/>
      <c r="V99" s="68">
        <f>U99*T99</f>
        <v>0</v>
      </c>
      <c r="W99" s="76">
        <f t="shared" si="131"/>
        <v>0</v>
      </c>
      <c r="X99" s="68">
        <f>V99+S99</f>
        <v>0</v>
      </c>
      <c r="Y99" s="164"/>
      <c r="Z99" s="68"/>
      <c r="AA99" s="133">
        <v>4.4999999999999998E-2</v>
      </c>
      <c r="AB99" s="76"/>
      <c r="AC99" s="68">
        <f>AB99*AA99</f>
        <v>0</v>
      </c>
      <c r="AD99" s="76">
        <f t="shared" si="133"/>
        <v>0</v>
      </c>
      <c r="AE99" s="68">
        <f>AC99+Z99</f>
        <v>0</v>
      </c>
      <c r="AF99" s="778" t="s">
        <v>478</v>
      </c>
    </row>
    <row r="100" spans="1:32" ht="56.25">
      <c r="A100" s="754"/>
      <c r="B100" s="23" t="s">
        <v>40</v>
      </c>
      <c r="C100" s="24"/>
      <c r="D100" s="68"/>
      <c r="E100" s="24"/>
      <c r="F100" s="68"/>
      <c r="G100" s="107">
        <v>0.03</v>
      </c>
      <c r="H100" s="24"/>
      <c r="I100" s="68">
        <f t="shared" si="134"/>
        <v>0</v>
      </c>
      <c r="J100" s="76">
        <f t="shared" si="135"/>
        <v>0</v>
      </c>
      <c r="K100" s="68">
        <f>I100+F100+D100</f>
        <v>0</v>
      </c>
      <c r="L100" s="164"/>
      <c r="M100" s="68"/>
      <c r="N100" s="68" t="e">
        <f t="shared" si="136"/>
        <v>#DIV/0!</v>
      </c>
      <c r="O100" s="68" t="e">
        <f t="shared" si="136"/>
        <v>#DIV/0!</v>
      </c>
      <c r="P100" s="76">
        <f t="shared" si="129"/>
        <v>0</v>
      </c>
      <c r="Q100" s="68">
        <f t="shared" si="129"/>
        <v>0</v>
      </c>
      <c r="R100" s="164"/>
      <c r="S100" s="68"/>
      <c r="T100" s="133">
        <v>0.03</v>
      </c>
      <c r="U100" s="76"/>
      <c r="V100" s="68">
        <f>U100*T100</f>
        <v>0</v>
      </c>
      <c r="W100" s="76">
        <f t="shared" si="131"/>
        <v>0</v>
      </c>
      <c r="X100" s="68">
        <f>V100+S100</f>
        <v>0</v>
      </c>
      <c r="Y100" s="164"/>
      <c r="Z100" s="68"/>
      <c r="AA100" s="133">
        <v>0.03</v>
      </c>
      <c r="AB100" s="76"/>
      <c r="AC100" s="68">
        <f>AB100*AA100</f>
        <v>0</v>
      </c>
      <c r="AD100" s="76">
        <f t="shared" si="133"/>
        <v>0</v>
      </c>
      <c r="AE100" s="68">
        <f>AC100+Z100</f>
        <v>0</v>
      </c>
      <c r="AF100" s="778" t="s">
        <v>478</v>
      </c>
    </row>
    <row r="101" spans="1:32">
      <c r="A101" s="200"/>
      <c r="B101" s="23" t="s">
        <v>41</v>
      </c>
      <c r="C101" s="24"/>
      <c r="D101" s="68"/>
      <c r="E101" s="24"/>
      <c r="F101" s="68"/>
      <c r="G101" s="107"/>
      <c r="H101" s="24"/>
      <c r="I101" s="68">
        <f t="shared" si="134"/>
        <v>0</v>
      </c>
      <c r="J101" s="76">
        <f t="shared" si="135"/>
        <v>0</v>
      </c>
      <c r="K101" s="68">
        <f>I101+F101+D101</f>
        <v>0</v>
      </c>
      <c r="L101" s="164"/>
      <c r="M101" s="68"/>
      <c r="N101" s="68"/>
      <c r="O101" s="68"/>
      <c r="P101" s="76">
        <f t="shared" si="129"/>
        <v>0</v>
      </c>
      <c r="Q101" s="68">
        <f t="shared" si="129"/>
        <v>0</v>
      </c>
      <c r="R101" s="164"/>
      <c r="S101" s="68"/>
      <c r="T101" s="133"/>
      <c r="U101" s="76"/>
      <c r="V101" s="68">
        <f>U101*T101</f>
        <v>0</v>
      </c>
      <c r="W101" s="76">
        <f t="shared" si="131"/>
        <v>0</v>
      </c>
      <c r="X101" s="68">
        <f>V101+S101</f>
        <v>0</v>
      </c>
      <c r="Y101" s="164"/>
      <c r="Z101" s="68"/>
      <c r="AA101" s="133"/>
      <c r="AB101" s="76"/>
      <c r="AC101" s="68">
        <f>AB101*AA101</f>
        <v>0</v>
      </c>
      <c r="AD101" s="76">
        <f t="shared" si="133"/>
        <v>0</v>
      </c>
      <c r="AE101" s="68">
        <f>AC101+Z101</f>
        <v>0</v>
      </c>
      <c r="AF101" s="24"/>
    </row>
    <row r="102" spans="1:32" s="235" customFormat="1">
      <c r="A102" s="226"/>
      <c r="B102" s="227" t="s">
        <v>25</v>
      </c>
      <c r="C102" s="276">
        <f t="shared" ref="C102" si="137">SUM(C98:C101)</f>
        <v>0</v>
      </c>
      <c r="D102" s="234">
        <f>SUM(D98:D101)</f>
        <v>0</v>
      </c>
      <c r="E102" s="276">
        <f t="shared" ref="E102" si="138">SUM(E98:E101)</f>
        <v>0</v>
      </c>
      <c r="F102" s="234">
        <f>SUM(F98:F101)</f>
        <v>0</v>
      </c>
      <c r="G102" s="230"/>
      <c r="H102" s="276">
        <f t="shared" ref="H102:M102" si="139">SUM(H98:H101)</f>
        <v>0</v>
      </c>
      <c r="I102" s="234">
        <f>SUM(I98:I101)</f>
        <v>0</v>
      </c>
      <c r="J102" s="279">
        <f t="shared" si="139"/>
        <v>0</v>
      </c>
      <c r="K102" s="234">
        <f>SUM(K98:K101)</f>
        <v>0</v>
      </c>
      <c r="L102" s="276">
        <f t="shared" si="139"/>
        <v>0</v>
      </c>
      <c r="M102" s="234">
        <f t="shared" si="139"/>
        <v>0</v>
      </c>
      <c r="N102" s="232" t="e">
        <f t="shared" si="136"/>
        <v>#DIV/0!</v>
      </c>
      <c r="O102" s="232" t="e">
        <f>M102/K102%</f>
        <v>#DIV/0!</v>
      </c>
      <c r="P102" s="279">
        <f t="shared" ref="P102:S102" si="140">SUM(P98:P101)</f>
        <v>0</v>
      </c>
      <c r="Q102" s="234">
        <f t="shared" si="140"/>
        <v>0</v>
      </c>
      <c r="R102" s="276">
        <f t="shared" si="140"/>
        <v>0</v>
      </c>
      <c r="S102" s="234">
        <f t="shared" si="140"/>
        <v>0</v>
      </c>
      <c r="T102" s="233"/>
      <c r="U102" s="279">
        <f t="shared" ref="U102:W102" si="141">SUM(U98:U101)</f>
        <v>0</v>
      </c>
      <c r="V102" s="234">
        <f>SUM(V98:V101)</f>
        <v>0</v>
      </c>
      <c r="W102" s="279">
        <f t="shared" si="141"/>
        <v>0</v>
      </c>
      <c r="X102" s="234">
        <f>SUM(X98:X101)</f>
        <v>0</v>
      </c>
      <c r="Y102" s="276">
        <f t="shared" ref="Y102:Z102" si="142">SUM(Y98:Y101)</f>
        <v>0</v>
      </c>
      <c r="Z102" s="234">
        <f t="shared" si="142"/>
        <v>0</v>
      </c>
      <c r="AA102" s="233"/>
      <c r="AB102" s="279">
        <f t="shared" ref="AB102" si="143">SUM(AB98:AB101)</f>
        <v>0</v>
      </c>
      <c r="AC102" s="234">
        <f>SUM(AC98:AC101)</f>
        <v>0</v>
      </c>
      <c r="AD102" s="279">
        <f t="shared" ref="AD102" si="144">SUM(AD98:AD101)</f>
        <v>0</v>
      </c>
      <c r="AE102" s="234">
        <f>SUM(AE98:AE101)</f>
        <v>0</v>
      </c>
      <c r="AF102" s="227"/>
    </row>
    <row r="103" spans="1:32" s="25" customFormat="1" ht="31.5">
      <c r="A103" s="336">
        <v>6.04</v>
      </c>
      <c r="B103" s="20" t="s">
        <v>44</v>
      </c>
      <c r="C103" s="22"/>
      <c r="D103" s="66"/>
      <c r="E103" s="22"/>
      <c r="F103" s="66"/>
      <c r="G103" s="108"/>
      <c r="H103" s="22"/>
      <c r="I103" s="66"/>
      <c r="J103" s="70"/>
      <c r="K103" s="66"/>
      <c r="L103" s="312"/>
      <c r="M103" s="66"/>
      <c r="N103" s="68"/>
      <c r="O103" s="68"/>
      <c r="P103" s="76">
        <f t="shared" ref="P103:Q107" si="145">J103-L103</f>
        <v>0</v>
      </c>
      <c r="Q103" s="68">
        <f t="shared" si="145"/>
        <v>0</v>
      </c>
      <c r="R103" s="312"/>
      <c r="S103" s="66"/>
      <c r="T103" s="134"/>
      <c r="U103" s="70"/>
      <c r="V103" s="68">
        <f t="shared" ref="V103" si="146">U103*T103</f>
        <v>0</v>
      </c>
      <c r="W103" s="76">
        <f t="shared" ref="W103:W107" si="147">U103+R103</f>
        <v>0</v>
      </c>
      <c r="X103" s="68">
        <f>V103+S103</f>
        <v>0</v>
      </c>
      <c r="Y103" s="312"/>
      <c r="Z103" s="66"/>
      <c r="AA103" s="134"/>
      <c r="AB103" s="70"/>
      <c r="AC103" s="68">
        <f t="shared" ref="AC103" si="148">AB103*AA103</f>
        <v>0</v>
      </c>
      <c r="AD103" s="76">
        <f t="shared" ref="AD103:AD107" si="149">AB103+Y103</f>
        <v>0</v>
      </c>
      <c r="AE103" s="68">
        <f>AC103+Z103</f>
        <v>0</v>
      </c>
      <c r="AF103" s="22"/>
    </row>
    <row r="104" spans="1:32">
      <c r="A104" s="200"/>
      <c r="B104" s="23" t="s">
        <v>38</v>
      </c>
      <c r="C104" s="24"/>
      <c r="D104" s="68"/>
      <c r="E104" s="24"/>
      <c r="F104" s="68"/>
      <c r="G104" s="107"/>
      <c r="H104" s="24"/>
      <c r="I104" s="68">
        <f t="shared" ref="I104:I107" si="150">H104*G104</f>
        <v>0</v>
      </c>
      <c r="J104" s="76">
        <f t="shared" ref="J104:J107" si="151">H104+E104+C104</f>
        <v>0</v>
      </c>
      <c r="K104" s="68">
        <f>I104+F104+D104</f>
        <v>0</v>
      </c>
      <c r="L104" s="164"/>
      <c r="M104" s="68"/>
      <c r="N104" s="68"/>
      <c r="O104" s="68"/>
      <c r="P104" s="76">
        <f t="shared" si="145"/>
        <v>0</v>
      </c>
      <c r="Q104" s="68">
        <f t="shared" si="145"/>
        <v>0</v>
      </c>
      <c r="R104" s="164"/>
      <c r="S104" s="68"/>
      <c r="T104" s="133"/>
      <c r="U104" s="76"/>
      <c r="V104" s="68">
        <f>U104*T104</f>
        <v>0</v>
      </c>
      <c r="W104" s="76">
        <f t="shared" si="147"/>
        <v>0</v>
      </c>
      <c r="X104" s="68">
        <f>V104+S104</f>
        <v>0</v>
      </c>
      <c r="Y104" s="164"/>
      <c r="Z104" s="68"/>
      <c r="AA104" s="133"/>
      <c r="AB104" s="76"/>
      <c r="AC104" s="68">
        <f>AB104*AA104</f>
        <v>0</v>
      </c>
      <c r="AD104" s="76">
        <f t="shared" si="149"/>
        <v>0</v>
      </c>
      <c r="AE104" s="68">
        <f>AC104+Z104</f>
        <v>0</v>
      </c>
      <c r="AF104" s="24"/>
    </row>
    <row r="105" spans="1:32" ht="56.25">
      <c r="A105" s="754"/>
      <c r="B105" s="23" t="s">
        <v>39</v>
      </c>
      <c r="C105" s="24"/>
      <c r="D105" s="68"/>
      <c r="E105" s="24"/>
      <c r="F105" s="68"/>
      <c r="G105" s="107">
        <v>4.4999999999999998E-2</v>
      </c>
      <c r="H105" s="24"/>
      <c r="I105" s="68">
        <f t="shared" si="150"/>
        <v>0</v>
      </c>
      <c r="J105" s="76">
        <f t="shared" si="151"/>
        <v>0</v>
      </c>
      <c r="K105" s="68">
        <f>I105+F105+D105</f>
        <v>0</v>
      </c>
      <c r="L105" s="164"/>
      <c r="M105" s="68"/>
      <c r="N105" s="68" t="e">
        <f t="shared" ref="N105:O108" si="152">L105/J105%</f>
        <v>#DIV/0!</v>
      </c>
      <c r="O105" s="68" t="e">
        <f t="shared" si="152"/>
        <v>#DIV/0!</v>
      </c>
      <c r="P105" s="76">
        <f t="shared" si="145"/>
        <v>0</v>
      </c>
      <c r="Q105" s="68">
        <f t="shared" si="145"/>
        <v>0</v>
      </c>
      <c r="R105" s="164"/>
      <c r="S105" s="68"/>
      <c r="T105" s="133">
        <v>4.4999999999999998E-2</v>
      </c>
      <c r="U105" s="76"/>
      <c r="V105" s="68">
        <f>U105*T105</f>
        <v>0</v>
      </c>
      <c r="W105" s="76">
        <f t="shared" si="147"/>
        <v>0</v>
      </c>
      <c r="X105" s="68">
        <f>V105+S105</f>
        <v>0</v>
      </c>
      <c r="Y105" s="164"/>
      <c r="Z105" s="68"/>
      <c r="AA105" s="133">
        <v>4.4999999999999998E-2</v>
      </c>
      <c r="AB105" s="76"/>
      <c r="AC105" s="68">
        <f>AB105*AA105</f>
        <v>0</v>
      </c>
      <c r="AD105" s="76">
        <f t="shared" si="149"/>
        <v>0</v>
      </c>
      <c r="AE105" s="68">
        <f>AC105+Z105</f>
        <v>0</v>
      </c>
      <c r="AF105" s="778" t="s">
        <v>478</v>
      </c>
    </row>
    <row r="106" spans="1:32">
      <c r="A106" s="200"/>
      <c r="B106" s="23" t="s">
        <v>40</v>
      </c>
      <c r="C106" s="24"/>
      <c r="D106" s="68"/>
      <c r="E106" s="24"/>
      <c r="F106" s="68"/>
      <c r="G106" s="107">
        <v>2.6749999999999999E-2</v>
      </c>
      <c r="H106" s="24"/>
      <c r="I106" s="68">
        <f t="shared" si="150"/>
        <v>0</v>
      </c>
      <c r="J106" s="76">
        <f t="shared" si="151"/>
        <v>0</v>
      </c>
      <c r="K106" s="68">
        <f>I106+F106+D106</f>
        <v>0</v>
      </c>
      <c r="L106" s="164"/>
      <c r="M106" s="68"/>
      <c r="N106" s="68"/>
      <c r="O106" s="68"/>
      <c r="P106" s="76">
        <f t="shared" si="145"/>
        <v>0</v>
      </c>
      <c r="Q106" s="68">
        <f t="shared" si="145"/>
        <v>0</v>
      </c>
      <c r="R106" s="164"/>
      <c r="S106" s="68"/>
      <c r="T106" s="133">
        <v>0.03</v>
      </c>
      <c r="U106" s="76"/>
      <c r="V106" s="68">
        <f>U106*T106</f>
        <v>0</v>
      </c>
      <c r="W106" s="76">
        <f t="shared" si="147"/>
        <v>0</v>
      </c>
      <c r="X106" s="68">
        <f>V106+S106</f>
        <v>0</v>
      </c>
      <c r="Y106" s="164"/>
      <c r="Z106" s="68"/>
      <c r="AA106" s="133">
        <v>0.03</v>
      </c>
      <c r="AB106" s="76"/>
      <c r="AC106" s="68">
        <f>AB106*AA106</f>
        <v>0</v>
      </c>
      <c r="AD106" s="76">
        <f t="shared" si="149"/>
        <v>0</v>
      </c>
      <c r="AE106" s="68">
        <f>AC106+Z106</f>
        <v>0</v>
      </c>
      <c r="AF106" s="24"/>
    </row>
    <row r="107" spans="1:32">
      <c r="A107" s="200"/>
      <c r="B107" s="23" t="s">
        <v>41</v>
      </c>
      <c r="C107" s="24"/>
      <c r="D107" s="68"/>
      <c r="E107" s="24"/>
      <c r="F107" s="68"/>
      <c r="G107" s="107"/>
      <c r="H107" s="24"/>
      <c r="I107" s="68">
        <f t="shared" si="150"/>
        <v>0</v>
      </c>
      <c r="J107" s="76">
        <f t="shared" si="151"/>
        <v>0</v>
      </c>
      <c r="K107" s="68">
        <f>I107+F107+D107</f>
        <v>0</v>
      </c>
      <c r="L107" s="164"/>
      <c r="M107" s="68"/>
      <c r="N107" s="68"/>
      <c r="O107" s="68"/>
      <c r="P107" s="76">
        <f t="shared" si="145"/>
        <v>0</v>
      </c>
      <c r="Q107" s="68">
        <f t="shared" si="145"/>
        <v>0</v>
      </c>
      <c r="R107" s="164"/>
      <c r="S107" s="68"/>
      <c r="T107" s="133"/>
      <c r="U107" s="76"/>
      <c r="V107" s="68">
        <f>U107*T107</f>
        <v>0</v>
      </c>
      <c r="W107" s="76">
        <f t="shared" si="147"/>
        <v>0</v>
      </c>
      <c r="X107" s="68">
        <f>V107+S107</f>
        <v>0</v>
      </c>
      <c r="Y107" s="164"/>
      <c r="Z107" s="68"/>
      <c r="AA107" s="133"/>
      <c r="AB107" s="76"/>
      <c r="AC107" s="68">
        <f>AB107*AA107</f>
        <v>0</v>
      </c>
      <c r="AD107" s="76">
        <f t="shared" si="149"/>
        <v>0</v>
      </c>
      <c r="AE107" s="68">
        <f>AC107+Z107</f>
        <v>0</v>
      </c>
      <c r="AF107" s="24"/>
    </row>
    <row r="108" spans="1:32" s="235" customFormat="1">
      <c r="A108" s="226"/>
      <c r="B108" s="227" t="s">
        <v>25</v>
      </c>
      <c r="C108" s="228">
        <f t="shared" ref="C108" si="153">SUM(C104:C107)</f>
        <v>0</v>
      </c>
      <c r="D108" s="229">
        <f>SUM(D104:D107)</f>
        <v>0</v>
      </c>
      <c r="E108" s="228">
        <f t="shared" ref="E108" si="154">SUM(E104:E107)</f>
        <v>0</v>
      </c>
      <c r="F108" s="229">
        <f>SUM(F104:F107)</f>
        <v>0</v>
      </c>
      <c r="G108" s="230"/>
      <c r="H108" s="228">
        <f t="shared" ref="H108:M108" si="155">SUM(H104:H107)</f>
        <v>0</v>
      </c>
      <c r="I108" s="229">
        <f>SUM(I104:I107)</f>
        <v>0</v>
      </c>
      <c r="J108" s="231">
        <f t="shared" si="155"/>
        <v>0</v>
      </c>
      <c r="K108" s="229">
        <f>SUM(K104:K107)</f>
        <v>0</v>
      </c>
      <c r="L108" s="228">
        <f t="shared" si="155"/>
        <v>0</v>
      </c>
      <c r="M108" s="229">
        <f t="shared" si="155"/>
        <v>0</v>
      </c>
      <c r="N108" s="232" t="e">
        <f t="shared" si="152"/>
        <v>#DIV/0!</v>
      </c>
      <c r="O108" s="232" t="e">
        <f>M108/K108%</f>
        <v>#DIV/0!</v>
      </c>
      <c r="P108" s="231">
        <f t="shared" ref="P108:S108" si="156">SUM(P104:P107)</f>
        <v>0</v>
      </c>
      <c r="Q108" s="229">
        <f t="shared" si="156"/>
        <v>0</v>
      </c>
      <c r="R108" s="228">
        <f t="shared" si="156"/>
        <v>0</v>
      </c>
      <c r="S108" s="229">
        <f t="shared" si="156"/>
        <v>0</v>
      </c>
      <c r="T108" s="233"/>
      <c r="U108" s="231">
        <f t="shared" ref="U108:W108" si="157">SUM(U104:U107)</f>
        <v>0</v>
      </c>
      <c r="V108" s="229">
        <f>SUM(V104:V107)</f>
        <v>0</v>
      </c>
      <c r="W108" s="231">
        <f t="shared" si="157"/>
        <v>0</v>
      </c>
      <c r="X108" s="229">
        <f>SUM(X104:X107)</f>
        <v>0</v>
      </c>
      <c r="Y108" s="228">
        <f t="shared" ref="Y108:Z108" si="158">SUM(Y104:Y107)</f>
        <v>0</v>
      </c>
      <c r="Z108" s="229">
        <f t="shared" si="158"/>
        <v>0</v>
      </c>
      <c r="AA108" s="233"/>
      <c r="AB108" s="231">
        <f t="shared" ref="AB108" si="159">SUM(AB104:AB107)</f>
        <v>0</v>
      </c>
      <c r="AC108" s="229">
        <f>SUM(AC104:AC107)</f>
        <v>0</v>
      </c>
      <c r="AD108" s="231">
        <f t="shared" ref="AD108" si="160">SUM(AD104:AD107)</f>
        <v>0</v>
      </c>
      <c r="AE108" s="229">
        <f>SUM(AE104:AE107)</f>
        <v>0</v>
      </c>
      <c r="AF108" s="227"/>
    </row>
    <row r="109" spans="1:32" s="25" customFormat="1">
      <c r="A109" s="336">
        <v>6.05</v>
      </c>
      <c r="B109" s="22" t="s">
        <v>190</v>
      </c>
      <c r="C109" s="22"/>
      <c r="D109" s="66"/>
      <c r="E109" s="22"/>
      <c r="F109" s="66"/>
      <c r="G109" s="108"/>
      <c r="H109" s="22"/>
      <c r="I109" s="66"/>
      <c r="J109" s="70"/>
      <c r="K109" s="66"/>
      <c r="L109" s="312"/>
      <c r="M109" s="66"/>
      <c r="N109" s="68"/>
      <c r="O109" s="68"/>
      <c r="P109" s="76">
        <f t="shared" ref="P109:Q113" si="161">J109-L109</f>
        <v>0</v>
      </c>
      <c r="Q109" s="68">
        <f t="shared" si="161"/>
        <v>0</v>
      </c>
      <c r="R109" s="312"/>
      <c r="S109" s="66"/>
      <c r="T109" s="134"/>
      <c r="U109" s="70"/>
      <c r="V109" s="68">
        <f>U109*T109</f>
        <v>0</v>
      </c>
      <c r="W109" s="76">
        <f t="shared" ref="W109:W113" si="162">U109+R109</f>
        <v>0</v>
      </c>
      <c r="X109" s="68">
        <f>V109+S109</f>
        <v>0</v>
      </c>
      <c r="Y109" s="312"/>
      <c r="Z109" s="66"/>
      <c r="AA109" s="134"/>
      <c r="AB109" s="70"/>
      <c r="AC109" s="68">
        <f>AB109*AA109</f>
        <v>0</v>
      </c>
      <c r="AD109" s="76">
        <f t="shared" ref="AD109:AD113" si="163">AB109+Y109</f>
        <v>0</v>
      </c>
      <c r="AE109" s="68">
        <f>AC109+Z109</f>
        <v>0</v>
      </c>
      <c r="AF109" s="22"/>
    </row>
    <row r="110" spans="1:32">
      <c r="A110" s="200"/>
      <c r="B110" s="23" t="s">
        <v>38</v>
      </c>
      <c r="C110" s="24"/>
      <c r="D110" s="68"/>
      <c r="E110" s="24"/>
      <c r="F110" s="68"/>
      <c r="G110" s="107"/>
      <c r="H110" s="24"/>
      <c r="I110" s="68">
        <f t="shared" ref="I110:I113" si="164">H110*G110</f>
        <v>0</v>
      </c>
      <c r="J110" s="76">
        <f t="shared" ref="J110:J113" si="165">H110+E110+C110</f>
        <v>0</v>
      </c>
      <c r="K110" s="68">
        <f>I110+F110+D110</f>
        <v>0</v>
      </c>
      <c r="L110" s="164"/>
      <c r="M110" s="68"/>
      <c r="N110" s="68"/>
      <c r="O110" s="68"/>
      <c r="P110" s="76">
        <f t="shared" si="161"/>
        <v>0</v>
      </c>
      <c r="Q110" s="68">
        <f t="shared" si="161"/>
        <v>0</v>
      </c>
      <c r="R110" s="164"/>
      <c r="S110" s="68"/>
      <c r="T110" s="133"/>
      <c r="U110" s="76"/>
      <c r="V110" s="68">
        <f>U110*T110</f>
        <v>0</v>
      </c>
      <c r="W110" s="76">
        <f t="shared" si="162"/>
        <v>0</v>
      </c>
      <c r="X110" s="68">
        <f>V110+S110</f>
        <v>0</v>
      </c>
      <c r="Y110" s="164"/>
      <c r="Z110" s="68"/>
      <c r="AA110" s="133"/>
      <c r="AB110" s="76"/>
      <c r="AC110" s="68">
        <f>AB110*AA110</f>
        <v>0</v>
      </c>
      <c r="AD110" s="76">
        <f t="shared" si="163"/>
        <v>0</v>
      </c>
      <c r="AE110" s="68">
        <f>AC110+Z110</f>
        <v>0</v>
      </c>
      <c r="AF110" s="24"/>
    </row>
    <row r="111" spans="1:32">
      <c r="A111" s="200"/>
      <c r="B111" s="23" t="s">
        <v>39</v>
      </c>
      <c r="C111" s="24"/>
      <c r="D111" s="68"/>
      <c r="E111" s="24"/>
      <c r="F111" s="68"/>
      <c r="G111" s="107"/>
      <c r="H111" s="24"/>
      <c r="I111" s="68">
        <f t="shared" si="164"/>
        <v>0</v>
      </c>
      <c r="J111" s="76">
        <f t="shared" si="165"/>
        <v>0</v>
      </c>
      <c r="K111" s="68">
        <f>I111+F111+D111</f>
        <v>0</v>
      </c>
      <c r="L111" s="164"/>
      <c r="M111" s="68"/>
      <c r="N111" s="68"/>
      <c r="O111" s="68"/>
      <c r="P111" s="76">
        <f t="shared" si="161"/>
        <v>0</v>
      </c>
      <c r="Q111" s="68">
        <f t="shared" si="161"/>
        <v>0</v>
      </c>
      <c r="R111" s="164"/>
      <c r="S111" s="68"/>
      <c r="T111" s="133"/>
      <c r="U111" s="76"/>
      <c r="V111" s="68">
        <f>U111*T111</f>
        <v>0</v>
      </c>
      <c r="W111" s="76">
        <f t="shared" si="162"/>
        <v>0</v>
      </c>
      <c r="X111" s="68">
        <f>V111+S111</f>
        <v>0</v>
      </c>
      <c r="Y111" s="164"/>
      <c r="Z111" s="68"/>
      <c r="AA111" s="133"/>
      <c r="AB111" s="76"/>
      <c r="AC111" s="68">
        <f>AB111*AA111</f>
        <v>0</v>
      </c>
      <c r="AD111" s="76">
        <f t="shared" si="163"/>
        <v>0</v>
      </c>
      <c r="AE111" s="68">
        <f>AC111+Z111</f>
        <v>0</v>
      </c>
      <c r="AF111" s="24"/>
    </row>
    <row r="112" spans="1:32">
      <c r="A112" s="200"/>
      <c r="B112" s="23" t="s">
        <v>40</v>
      </c>
      <c r="C112" s="24"/>
      <c r="D112" s="68"/>
      <c r="E112" s="24"/>
      <c r="F112" s="68"/>
      <c r="G112" s="107"/>
      <c r="H112" s="24"/>
      <c r="I112" s="68">
        <f t="shared" si="164"/>
        <v>0</v>
      </c>
      <c r="J112" s="76">
        <f t="shared" si="165"/>
        <v>0</v>
      </c>
      <c r="K112" s="68">
        <f>I112+F112+D112</f>
        <v>0</v>
      </c>
      <c r="L112" s="164"/>
      <c r="M112" s="68"/>
      <c r="N112" s="68"/>
      <c r="O112" s="68"/>
      <c r="P112" s="76">
        <f t="shared" si="161"/>
        <v>0</v>
      </c>
      <c r="Q112" s="68">
        <f t="shared" si="161"/>
        <v>0</v>
      </c>
      <c r="R112" s="164"/>
      <c r="S112" s="68"/>
      <c r="T112" s="133"/>
      <c r="U112" s="76"/>
      <c r="V112" s="68">
        <f>U112*T112</f>
        <v>0</v>
      </c>
      <c r="W112" s="76">
        <f t="shared" si="162"/>
        <v>0</v>
      </c>
      <c r="X112" s="68">
        <f>V112+S112</f>
        <v>0</v>
      </c>
      <c r="Y112" s="164"/>
      <c r="Z112" s="68"/>
      <c r="AA112" s="133"/>
      <c r="AB112" s="76"/>
      <c r="AC112" s="68">
        <f>AB112*AA112</f>
        <v>0</v>
      </c>
      <c r="AD112" s="76">
        <f t="shared" si="163"/>
        <v>0</v>
      </c>
      <c r="AE112" s="68">
        <f>AC112+Z112</f>
        <v>0</v>
      </c>
      <c r="AF112" s="24"/>
    </row>
    <row r="113" spans="1:32">
      <c r="A113" s="200"/>
      <c r="B113" s="23" t="s">
        <v>41</v>
      </c>
      <c r="C113" s="24"/>
      <c r="D113" s="68"/>
      <c r="E113" s="24"/>
      <c r="F113" s="68"/>
      <c r="G113" s="107"/>
      <c r="H113" s="24"/>
      <c r="I113" s="68">
        <f t="shared" si="164"/>
        <v>0</v>
      </c>
      <c r="J113" s="76">
        <f t="shared" si="165"/>
        <v>0</v>
      </c>
      <c r="K113" s="68">
        <f>I113+F113+D113</f>
        <v>0</v>
      </c>
      <c r="L113" s="164"/>
      <c r="M113" s="68"/>
      <c r="N113" s="68"/>
      <c r="O113" s="68"/>
      <c r="P113" s="76">
        <f t="shared" si="161"/>
        <v>0</v>
      </c>
      <c r="Q113" s="68">
        <f t="shared" si="161"/>
        <v>0</v>
      </c>
      <c r="R113" s="164"/>
      <c r="S113" s="68"/>
      <c r="T113" s="133"/>
      <c r="U113" s="76"/>
      <c r="V113" s="68">
        <f>U113*T113</f>
        <v>0</v>
      </c>
      <c r="W113" s="76">
        <f t="shared" si="162"/>
        <v>0</v>
      </c>
      <c r="X113" s="68">
        <f>V113+S113</f>
        <v>0</v>
      </c>
      <c r="Y113" s="164"/>
      <c r="Z113" s="68"/>
      <c r="AA113" s="133"/>
      <c r="AB113" s="76"/>
      <c r="AC113" s="68">
        <f>AB113*AA113</f>
        <v>0</v>
      </c>
      <c r="AD113" s="76">
        <f t="shared" si="163"/>
        <v>0</v>
      </c>
      <c r="AE113" s="68">
        <f>AC113+Z113</f>
        <v>0</v>
      </c>
      <c r="AF113" s="24"/>
    </row>
    <row r="114" spans="1:32" s="235" customFormat="1">
      <c r="A114" s="226"/>
      <c r="B114" s="227" t="s">
        <v>35</v>
      </c>
      <c r="C114" s="228">
        <f t="shared" ref="C114" si="166">SUM(C110:C113)</f>
        <v>0</v>
      </c>
      <c r="D114" s="229">
        <f>SUM(D110:D113)</f>
        <v>0</v>
      </c>
      <c r="E114" s="228">
        <f t="shared" ref="E114" si="167">SUM(E110:E113)</f>
        <v>0</v>
      </c>
      <c r="F114" s="229">
        <f>SUM(F110:F113)</f>
        <v>0</v>
      </c>
      <c r="G114" s="230"/>
      <c r="H114" s="228">
        <f t="shared" ref="H114:M114" si="168">SUM(H110:H113)</f>
        <v>0</v>
      </c>
      <c r="I114" s="229">
        <f>SUM(I110:I113)</f>
        <v>0</v>
      </c>
      <c r="J114" s="231">
        <f t="shared" si="168"/>
        <v>0</v>
      </c>
      <c r="K114" s="229">
        <f>SUM(K110:K113)</f>
        <v>0</v>
      </c>
      <c r="L114" s="228">
        <f t="shared" si="168"/>
        <v>0</v>
      </c>
      <c r="M114" s="229">
        <f t="shared" si="168"/>
        <v>0</v>
      </c>
      <c r="N114" s="232" t="e">
        <f t="shared" ref="N114" si="169">L114/J114%</f>
        <v>#DIV/0!</v>
      </c>
      <c r="O114" s="232" t="e">
        <f>M114/K114%</f>
        <v>#DIV/0!</v>
      </c>
      <c r="P114" s="231">
        <f t="shared" ref="P114:S114" si="170">SUM(P110:P113)</f>
        <v>0</v>
      </c>
      <c r="Q114" s="229">
        <f t="shared" si="170"/>
        <v>0</v>
      </c>
      <c r="R114" s="228">
        <f t="shared" si="170"/>
        <v>0</v>
      </c>
      <c r="S114" s="229">
        <f t="shared" si="170"/>
        <v>0</v>
      </c>
      <c r="T114" s="233"/>
      <c r="U114" s="231">
        <f t="shared" ref="U114:W114" si="171">SUM(U110:U113)</f>
        <v>0</v>
      </c>
      <c r="V114" s="229">
        <f>SUM(V110:V113)</f>
        <v>0</v>
      </c>
      <c r="W114" s="231">
        <f t="shared" si="171"/>
        <v>0</v>
      </c>
      <c r="X114" s="229">
        <f>SUM(X110:X113)</f>
        <v>0</v>
      </c>
      <c r="Y114" s="228">
        <f t="shared" ref="Y114:Z114" si="172">SUM(Y110:Y113)</f>
        <v>0</v>
      </c>
      <c r="Z114" s="229">
        <f t="shared" si="172"/>
        <v>0</v>
      </c>
      <c r="AA114" s="233"/>
      <c r="AB114" s="231">
        <f t="shared" ref="AB114" si="173">SUM(AB110:AB113)</f>
        <v>0</v>
      </c>
      <c r="AC114" s="229">
        <f>SUM(AC110:AC113)</f>
        <v>0</v>
      </c>
      <c r="AD114" s="231">
        <f t="shared" ref="AD114" si="174">SUM(AD110:AD113)</f>
        <v>0</v>
      </c>
      <c r="AE114" s="229">
        <f>SUM(AE110:AE113)</f>
        <v>0</v>
      </c>
      <c r="AF114" s="227"/>
    </row>
    <row r="115" spans="1:32" s="25" customFormat="1">
      <c r="A115" s="336">
        <v>6.06</v>
      </c>
      <c r="B115" s="20" t="s">
        <v>45</v>
      </c>
      <c r="C115" s="22"/>
      <c r="D115" s="66"/>
      <c r="E115" s="22"/>
      <c r="F115" s="66"/>
      <c r="G115" s="108"/>
      <c r="H115" s="22"/>
      <c r="I115" s="66"/>
      <c r="J115" s="70"/>
      <c r="K115" s="66"/>
      <c r="L115" s="312"/>
      <c r="M115" s="66"/>
      <c r="N115" s="66"/>
      <c r="O115" s="66"/>
      <c r="P115" s="70"/>
      <c r="Q115" s="66"/>
      <c r="R115" s="312"/>
      <c r="S115" s="66"/>
      <c r="T115" s="134"/>
      <c r="U115" s="70"/>
      <c r="V115" s="66"/>
      <c r="W115" s="70"/>
      <c r="X115" s="66"/>
      <c r="Y115" s="312"/>
      <c r="Z115" s="66"/>
      <c r="AA115" s="134"/>
      <c r="AB115" s="70"/>
      <c r="AC115" s="66"/>
      <c r="AD115" s="70"/>
      <c r="AE115" s="66"/>
      <c r="AF115" s="22"/>
    </row>
    <row r="116" spans="1:32">
      <c r="A116" s="200"/>
      <c r="B116" s="23" t="s">
        <v>38</v>
      </c>
      <c r="C116" s="24"/>
      <c r="D116" s="68"/>
      <c r="E116" s="24"/>
      <c r="F116" s="68"/>
      <c r="G116" s="107"/>
      <c r="H116" s="24"/>
      <c r="I116" s="68">
        <f t="shared" ref="I116:I119" si="175">H116*G116</f>
        <v>0</v>
      </c>
      <c r="J116" s="76">
        <f t="shared" ref="J116:J119" si="176">H116+E116+C116</f>
        <v>0</v>
      </c>
      <c r="K116" s="68">
        <f>I116+F116+D116</f>
        <v>0</v>
      </c>
      <c r="L116" s="164"/>
      <c r="M116" s="68"/>
      <c r="N116" s="68"/>
      <c r="O116" s="68"/>
      <c r="P116" s="76">
        <f t="shared" ref="P116:Q119" si="177">J116-L116</f>
        <v>0</v>
      </c>
      <c r="Q116" s="68">
        <f t="shared" si="177"/>
        <v>0</v>
      </c>
      <c r="R116" s="164"/>
      <c r="S116" s="68"/>
      <c r="T116" s="133"/>
      <c r="U116" s="76"/>
      <c r="V116" s="68">
        <f>U116*T116</f>
        <v>0</v>
      </c>
      <c r="W116" s="76">
        <f t="shared" ref="W116:W119" si="178">U116+R116</f>
        <v>0</v>
      </c>
      <c r="X116" s="68">
        <f>V116+S116</f>
        <v>0</v>
      </c>
      <c r="Y116" s="164"/>
      <c r="Z116" s="68"/>
      <c r="AA116" s="133"/>
      <c r="AB116" s="76"/>
      <c r="AC116" s="68">
        <f>AB116*AA116</f>
        <v>0</v>
      </c>
      <c r="AD116" s="76">
        <f t="shared" ref="AD116:AD119" si="179">AB116+Y116</f>
        <v>0</v>
      </c>
      <c r="AE116" s="68">
        <f>AC116+Z116</f>
        <v>0</v>
      </c>
      <c r="AF116" s="24"/>
    </row>
    <row r="117" spans="1:32">
      <c r="A117" s="200"/>
      <c r="B117" s="23" t="s">
        <v>39</v>
      </c>
      <c r="C117" s="24"/>
      <c r="D117" s="68"/>
      <c r="E117" s="24"/>
      <c r="F117" s="68"/>
      <c r="G117" s="107"/>
      <c r="H117" s="24"/>
      <c r="I117" s="68">
        <f t="shared" si="175"/>
        <v>0</v>
      </c>
      <c r="J117" s="76">
        <f t="shared" si="176"/>
        <v>0</v>
      </c>
      <c r="K117" s="68">
        <f>I117+F117+D117</f>
        <v>0</v>
      </c>
      <c r="L117" s="164"/>
      <c r="M117" s="68"/>
      <c r="N117" s="68"/>
      <c r="O117" s="68"/>
      <c r="P117" s="76">
        <f t="shared" si="177"/>
        <v>0</v>
      </c>
      <c r="Q117" s="68">
        <f t="shared" si="177"/>
        <v>0</v>
      </c>
      <c r="R117" s="164"/>
      <c r="S117" s="68"/>
      <c r="T117" s="133"/>
      <c r="U117" s="76"/>
      <c r="V117" s="68">
        <f>U117*T117</f>
        <v>0</v>
      </c>
      <c r="W117" s="76">
        <f t="shared" si="178"/>
        <v>0</v>
      </c>
      <c r="X117" s="68">
        <f>V117+S117</f>
        <v>0</v>
      </c>
      <c r="Y117" s="164"/>
      <c r="Z117" s="68"/>
      <c r="AA117" s="133"/>
      <c r="AB117" s="76"/>
      <c r="AC117" s="68">
        <f>AB117*AA117</f>
        <v>0</v>
      </c>
      <c r="AD117" s="76">
        <f t="shared" si="179"/>
        <v>0</v>
      </c>
      <c r="AE117" s="68">
        <f>AC117+Z117</f>
        <v>0</v>
      </c>
      <c r="AF117" s="24"/>
    </row>
    <row r="118" spans="1:32">
      <c r="A118" s="200"/>
      <c r="B118" s="23" t="s">
        <v>40</v>
      </c>
      <c r="C118" s="24"/>
      <c r="D118" s="68"/>
      <c r="E118" s="24"/>
      <c r="F118" s="68"/>
      <c r="G118" s="107"/>
      <c r="H118" s="24"/>
      <c r="I118" s="68">
        <f t="shared" si="175"/>
        <v>0</v>
      </c>
      <c r="J118" s="76">
        <f t="shared" si="176"/>
        <v>0</v>
      </c>
      <c r="K118" s="68">
        <f>I118+F118+D118</f>
        <v>0</v>
      </c>
      <c r="L118" s="164"/>
      <c r="M118" s="68"/>
      <c r="N118" s="68"/>
      <c r="O118" s="68"/>
      <c r="P118" s="76">
        <f t="shared" si="177"/>
        <v>0</v>
      </c>
      <c r="Q118" s="68">
        <f t="shared" si="177"/>
        <v>0</v>
      </c>
      <c r="R118" s="164"/>
      <c r="S118" s="68"/>
      <c r="T118" s="133"/>
      <c r="U118" s="76"/>
      <c r="V118" s="68">
        <f>U118*T118</f>
        <v>0</v>
      </c>
      <c r="W118" s="76">
        <f t="shared" si="178"/>
        <v>0</v>
      </c>
      <c r="X118" s="68">
        <f>V118+S118</f>
        <v>0</v>
      </c>
      <c r="Y118" s="164"/>
      <c r="Z118" s="68"/>
      <c r="AA118" s="133"/>
      <c r="AB118" s="76"/>
      <c r="AC118" s="68">
        <f>AB118*AA118</f>
        <v>0</v>
      </c>
      <c r="AD118" s="76">
        <f t="shared" si="179"/>
        <v>0</v>
      </c>
      <c r="AE118" s="68">
        <f>AC118+Z118</f>
        <v>0</v>
      </c>
      <c r="AF118" s="24"/>
    </row>
    <row r="119" spans="1:32">
      <c r="A119" s="200"/>
      <c r="B119" s="23" t="s">
        <v>41</v>
      </c>
      <c r="C119" s="24"/>
      <c r="D119" s="68"/>
      <c r="E119" s="24"/>
      <c r="F119" s="68"/>
      <c r="G119" s="107"/>
      <c r="H119" s="24"/>
      <c r="I119" s="68">
        <f t="shared" si="175"/>
        <v>0</v>
      </c>
      <c r="J119" s="76">
        <f t="shared" si="176"/>
        <v>0</v>
      </c>
      <c r="K119" s="68">
        <f>I119+F119+D119</f>
        <v>0</v>
      </c>
      <c r="L119" s="164"/>
      <c r="M119" s="68"/>
      <c r="N119" s="68"/>
      <c r="O119" s="68"/>
      <c r="P119" s="76">
        <f t="shared" si="177"/>
        <v>0</v>
      </c>
      <c r="Q119" s="68">
        <f t="shared" si="177"/>
        <v>0</v>
      </c>
      <c r="R119" s="164"/>
      <c r="S119" s="68"/>
      <c r="T119" s="133"/>
      <c r="U119" s="76"/>
      <c r="V119" s="68">
        <f>U119*T119</f>
        <v>0</v>
      </c>
      <c r="W119" s="76">
        <f t="shared" si="178"/>
        <v>0</v>
      </c>
      <c r="X119" s="68">
        <f>V119+S119</f>
        <v>0</v>
      </c>
      <c r="Y119" s="164"/>
      <c r="Z119" s="68"/>
      <c r="AA119" s="133"/>
      <c r="AB119" s="76"/>
      <c r="AC119" s="68">
        <f>AB119*AA119</f>
        <v>0</v>
      </c>
      <c r="AD119" s="76">
        <f t="shared" si="179"/>
        <v>0</v>
      </c>
      <c r="AE119" s="68">
        <f>AC119+Z119</f>
        <v>0</v>
      </c>
      <c r="AF119" s="24"/>
    </row>
    <row r="120" spans="1:32" s="235" customFormat="1">
      <c r="A120" s="226"/>
      <c r="B120" s="227" t="s">
        <v>35</v>
      </c>
      <c r="C120" s="228">
        <f t="shared" ref="C120" si="180">SUM(C116:C119)</f>
        <v>0</v>
      </c>
      <c r="D120" s="229">
        <f>SUM(D116:D119)</f>
        <v>0</v>
      </c>
      <c r="E120" s="228">
        <f t="shared" ref="E120" si="181">SUM(E116:E119)</f>
        <v>0</v>
      </c>
      <c r="F120" s="229">
        <f>SUM(F116:F119)</f>
        <v>0</v>
      </c>
      <c r="G120" s="230"/>
      <c r="H120" s="228">
        <f t="shared" ref="H120" si="182">SUM(H116:H119)</f>
        <v>0</v>
      </c>
      <c r="I120" s="229">
        <f>SUM(I116:I119)</f>
        <v>0</v>
      </c>
      <c r="J120" s="231">
        <f t="shared" ref="J120:M120" si="183">SUM(J116:J119)</f>
        <v>0</v>
      </c>
      <c r="K120" s="229">
        <f>SUM(K116:K119)</f>
        <v>0</v>
      </c>
      <c r="L120" s="228">
        <f t="shared" si="183"/>
        <v>0</v>
      </c>
      <c r="M120" s="229">
        <f t="shared" si="183"/>
        <v>0</v>
      </c>
      <c r="N120" s="232" t="e">
        <f t="shared" ref="N120:N121" si="184">L120/J120%</f>
        <v>#DIV/0!</v>
      </c>
      <c r="O120" s="232" t="e">
        <f>M120/K120%</f>
        <v>#DIV/0!</v>
      </c>
      <c r="P120" s="231">
        <f t="shared" ref="P120:S120" si="185">SUM(P116:P119)</f>
        <v>0</v>
      </c>
      <c r="Q120" s="229">
        <f t="shared" si="185"/>
        <v>0</v>
      </c>
      <c r="R120" s="228">
        <f t="shared" si="185"/>
        <v>0</v>
      </c>
      <c r="S120" s="229">
        <f t="shared" si="185"/>
        <v>0</v>
      </c>
      <c r="T120" s="233"/>
      <c r="U120" s="231">
        <f t="shared" ref="U120:W120" si="186">SUM(U116:U119)</f>
        <v>0</v>
      </c>
      <c r="V120" s="229">
        <f>SUM(V116:V119)</f>
        <v>0</v>
      </c>
      <c r="W120" s="231">
        <f t="shared" si="186"/>
        <v>0</v>
      </c>
      <c r="X120" s="229">
        <f>SUM(X116:X119)</f>
        <v>0</v>
      </c>
      <c r="Y120" s="228">
        <f t="shared" ref="Y120:Z120" si="187">SUM(Y116:Y119)</f>
        <v>0</v>
      </c>
      <c r="Z120" s="229">
        <f t="shared" si="187"/>
        <v>0</v>
      </c>
      <c r="AA120" s="233"/>
      <c r="AB120" s="231">
        <f t="shared" ref="AB120" si="188">SUM(AB116:AB119)</f>
        <v>0</v>
      </c>
      <c r="AC120" s="229">
        <f>SUM(AC116:AC119)</f>
        <v>0</v>
      </c>
      <c r="AD120" s="231">
        <f t="shared" ref="AD120" si="189">SUM(AD116:AD119)</f>
        <v>0</v>
      </c>
      <c r="AE120" s="229">
        <f>SUM(AE116:AE119)</f>
        <v>0</v>
      </c>
      <c r="AF120" s="227"/>
    </row>
    <row r="121" spans="1:32" s="235" customFormat="1">
      <c r="A121" s="226"/>
      <c r="B121" s="227" t="s">
        <v>5</v>
      </c>
      <c r="C121" s="228">
        <f t="shared" ref="C121" si="190">C120+C114+C108+C102+C96+C90</f>
        <v>0</v>
      </c>
      <c r="D121" s="229">
        <f>D120+D114+D108+D102+D96+D90</f>
        <v>0</v>
      </c>
      <c r="E121" s="228">
        <f t="shared" ref="E121" si="191">E120+E114+E108+E102+E96+E90</f>
        <v>0</v>
      </c>
      <c r="F121" s="229">
        <f>F120+F114+F108+F102+F96+F90</f>
        <v>0</v>
      </c>
      <c r="G121" s="230"/>
      <c r="H121" s="228">
        <f t="shared" ref="H121" si="192">H120+H114+H108+H102+H96+H90</f>
        <v>0</v>
      </c>
      <c r="I121" s="229">
        <f>I120+I114+I108+I102+I96+I90</f>
        <v>0</v>
      </c>
      <c r="J121" s="231">
        <f t="shared" ref="J121:M121" si="193">J120+J114+J108+J102+J96+J90</f>
        <v>0</v>
      </c>
      <c r="K121" s="229">
        <f>K120+K114+K108+K102+K96+K90</f>
        <v>0</v>
      </c>
      <c r="L121" s="228">
        <f t="shared" si="193"/>
        <v>0</v>
      </c>
      <c r="M121" s="229">
        <f t="shared" si="193"/>
        <v>0</v>
      </c>
      <c r="N121" s="232" t="e">
        <f t="shared" si="184"/>
        <v>#DIV/0!</v>
      </c>
      <c r="O121" s="232" t="e">
        <f>M121/K121%</f>
        <v>#DIV/0!</v>
      </c>
      <c r="P121" s="231">
        <f t="shared" ref="P121:S121" si="194">P120+P114+P108+P102+P96+P90</f>
        <v>0</v>
      </c>
      <c r="Q121" s="229">
        <f t="shared" si="194"/>
        <v>0</v>
      </c>
      <c r="R121" s="228">
        <f t="shared" si="194"/>
        <v>0</v>
      </c>
      <c r="S121" s="229">
        <f t="shared" si="194"/>
        <v>0</v>
      </c>
      <c r="T121" s="233"/>
      <c r="U121" s="231">
        <f t="shared" ref="U121:W121" si="195">U120+U114+U108+U102+U96+U90</f>
        <v>0</v>
      </c>
      <c r="V121" s="229">
        <f>V120+V114+V108+V102+V96+V90</f>
        <v>0</v>
      </c>
      <c r="W121" s="231">
        <f t="shared" si="195"/>
        <v>0</v>
      </c>
      <c r="X121" s="229">
        <f>X120+X114+X108+X102+X96+X90</f>
        <v>0</v>
      </c>
      <c r="Y121" s="228">
        <f t="shared" ref="Y121:Z121" si="196">Y120+Y114+Y108+Y102+Y96+Y90</f>
        <v>0</v>
      </c>
      <c r="Z121" s="229">
        <f t="shared" si="196"/>
        <v>0</v>
      </c>
      <c r="AA121" s="233"/>
      <c r="AB121" s="231">
        <f t="shared" ref="AB121" si="197">AB120+AB114+AB108+AB102+AB96+AB90</f>
        <v>0</v>
      </c>
      <c r="AC121" s="229">
        <f>AC120+AC114+AC108+AC102+AC96+AC90</f>
        <v>0</v>
      </c>
      <c r="AD121" s="231">
        <f t="shared" ref="AD121" si="198">AD120+AD114+AD108+AD102+AD96+AD90</f>
        <v>0</v>
      </c>
      <c r="AE121" s="229">
        <f>AE120+AE114+AE108+AE102+AE96+AE90</f>
        <v>0</v>
      </c>
      <c r="AF121" s="227"/>
    </row>
    <row r="122" spans="1:32" s="25" customFormat="1">
      <c r="A122" s="336" t="s">
        <v>46</v>
      </c>
      <c r="B122" s="20" t="s">
        <v>47</v>
      </c>
      <c r="C122" s="22"/>
      <c r="D122" s="66"/>
      <c r="E122" s="22"/>
      <c r="F122" s="66"/>
      <c r="G122" s="108"/>
      <c r="H122" s="22"/>
      <c r="I122" s="66"/>
      <c r="J122" s="70"/>
      <c r="K122" s="66"/>
      <c r="L122" s="312"/>
      <c r="M122" s="66"/>
      <c r="N122" s="66"/>
      <c r="O122" s="66"/>
      <c r="P122" s="70"/>
      <c r="Q122" s="66"/>
      <c r="R122" s="312"/>
      <c r="S122" s="66"/>
      <c r="T122" s="134"/>
      <c r="U122" s="70"/>
      <c r="V122" s="66"/>
      <c r="W122" s="70"/>
      <c r="X122" s="66"/>
      <c r="Y122" s="312"/>
      <c r="Z122" s="66"/>
      <c r="AA122" s="134"/>
      <c r="AB122" s="70"/>
      <c r="AC122" s="66"/>
      <c r="AD122" s="70"/>
      <c r="AE122" s="66"/>
      <c r="AF122" s="22"/>
    </row>
    <row r="123" spans="1:32" s="25" customFormat="1">
      <c r="A123" s="336">
        <v>7</v>
      </c>
      <c r="B123" s="20" t="s">
        <v>48</v>
      </c>
      <c r="C123" s="22"/>
      <c r="D123" s="66"/>
      <c r="E123" s="22"/>
      <c r="F123" s="66"/>
      <c r="G123" s="108"/>
      <c r="H123" s="22"/>
      <c r="I123" s="66"/>
      <c r="J123" s="70">
        <f t="shared" ref="J123:K133" si="199">H123+E123+C123</f>
        <v>0</v>
      </c>
      <c r="K123" s="66">
        <f t="shared" si="199"/>
        <v>0</v>
      </c>
      <c r="L123" s="312"/>
      <c r="M123" s="66"/>
      <c r="N123" s="66"/>
      <c r="O123" s="66"/>
      <c r="P123" s="70"/>
      <c r="Q123" s="66"/>
      <c r="R123" s="312"/>
      <c r="S123" s="66"/>
      <c r="T123" s="134"/>
      <c r="U123" s="70"/>
      <c r="V123" s="66"/>
      <c r="W123" s="70"/>
      <c r="X123" s="66"/>
      <c r="Y123" s="312"/>
      <c r="Z123" s="66"/>
      <c r="AA123" s="134"/>
      <c r="AB123" s="70"/>
      <c r="AC123" s="66"/>
      <c r="AD123" s="70"/>
      <c r="AE123" s="66"/>
      <c r="AF123" s="22"/>
    </row>
    <row r="124" spans="1:32">
      <c r="A124" s="200">
        <v>7.01</v>
      </c>
      <c r="B124" s="23" t="s">
        <v>49</v>
      </c>
      <c r="C124" s="24"/>
      <c r="D124" s="68"/>
      <c r="E124" s="24"/>
      <c r="F124" s="68"/>
      <c r="G124" s="107"/>
      <c r="H124" s="24"/>
      <c r="I124" s="68"/>
      <c r="J124" s="76">
        <f t="shared" si="199"/>
        <v>0</v>
      </c>
      <c r="K124" s="68">
        <f t="shared" si="199"/>
        <v>0</v>
      </c>
      <c r="L124" s="164"/>
      <c r="M124" s="68"/>
      <c r="N124" s="68"/>
      <c r="O124" s="68"/>
      <c r="P124" s="76">
        <f t="shared" ref="P124:Q133" si="200">J124-L124</f>
        <v>0</v>
      </c>
      <c r="Q124" s="68">
        <f t="shared" si="200"/>
        <v>0</v>
      </c>
      <c r="R124" s="164"/>
      <c r="S124" s="68"/>
      <c r="T124" s="133"/>
      <c r="U124" s="76"/>
      <c r="V124" s="68">
        <f t="shared" ref="V124:V133" si="201">U124*T124</f>
        <v>0</v>
      </c>
      <c r="W124" s="76">
        <f t="shared" ref="W124:W133" si="202">U124+R124</f>
        <v>0</v>
      </c>
      <c r="X124" s="68">
        <f t="shared" ref="X124:X133" si="203">V124+S124</f>
        <v>0</v>
      </c>
      <c r="Y124" s="164"/>
      <c r="Z124" s="68"/>
      <c r="AA124" s="133"/>
      <c r="AB124" s="76"/>
      <c r="AC124" s="68">
        <f t="shared" ref="AC124:AC133" si="204">AB124*AA124</f>
        <v>0</v>
      </c>
      <c r="AD124" s="76">
        <f t="shared" ref="AD124:AD133" si="205">AB124+Y124</f>
        <v>0</v>
      </c>
      <c r="AE124" s="68">
        <f t="shared" ref="AE124:AE133" si="206">AC124+Z124</f>
        <v>0</v>
      </c>
      <c r="AF124" s="24"/>
    </row>
    <row r="125" spans="1:32">
      <c r="A125" s="754"/>
      <c r="B125" s="23" t="s">
        <v>236</v>
      </c>
      <c r="C125" s="24"/>
      <c r="D125" s="68"/>
      <c r="E125" s="24"/>
      <c r="F125" s="68"/>
      <c r="G125" s="107">
        <v>1.5E-3</v>
      </c>
      <c r="H125" s="24">
        <v>9249</v>
      </c>
      <c r="I125" s="68">
        <f t="shared" ref="I125" si="207">H125*G125</f>
        <v>13.8735</v>
      </c>
      <c r="J125" s="76">
        <f t="shared" si="199"/>
        <v>9249</v>
      </c>
      <c r="K125" s="68">
        <f t="shared" si="199"/>
        <v>13.8735</v>
      </c>
      <c r="L125" s="164">
        <v>9249</v>
      </c>
      <c r="M125" s="68">
        <v>13.87</v>
      </c>
      <c r="N125" s="68">
        <f t="shared" ref="N125:O134" si="208">L125/J125%</f>
        <v>100</v>
      </c>
      <c r="O125" s="68">
        <f t="shared" si="208"/>
        <v>99.974772047428544</v>
      </c>
      <c r="P125" s="76">
        <f t="shared" si="200"/>
        <v>0</v>
      </c>
      <c r="Q125" s="68">
        <f t="shared" si="200"/>
        <v>3.5000000000007248E-3</v>
      </c>
      <c r="R125" s="164"/>
      <c r="S125" s="68"/>
      <c r="T125" s="133">
        <v>1.5E-3</v>
      </c>
      <c r="U125" s="76">
        <v>8743</v>
      </c>
      <c r="V125" s="68">
        <f t="shared" si="201"/>
        <v>13.1145</v>
      </c>
      <c r="W125" s="76">
        <f t="shared" si="202"/>
        <v>8743</v>
      </c>
      <c r="X125" s="68">
        <f t="shared" si="203"/>
        <v>13.1145</v>
      </c>
      <c r="Y125" s="164"/>
      <c r="Z125" s="68"/>
      <c r="AA125" s="133">
        <v>1.5E-3</v>
      </c>
      <c r="AB125" s="76">
        <v>8743</v>
      </c>
      <c r="AC125" s="68">
        <f t="shared" si="204"/>
        <v>13.1145</v>
      </c>
      <c r="AD125" s="76">
        <f t="shared" si="205"/>
        <v>8743</v>
      </c>
      <c r="AE125" s="68">
        <f t="shared" si="206"/>
        <v>13.1145</v>
      </c>
      <c r="AF125" s="24"/>
    </row>
    <row r="126" spans="1:32">
      <c r="A126" s="754"/>
      <c r="B126" s="23" t="s">
        <v>278</v>
      </c>
      <c r="C126" s="24"/>
      <c r="D126" s="68"/>
      <c r="E126" s="24"/>
      <c r="F126" s="68"/>
      <c r="G126" s="107">
        <v>1.5E-3</v>
      </c>
      <c r="H126" s="24"/>
      <c r="I126" s="68">
        <f>H126*G126</f>
        <v>0</v>
      </c>
      <c r="J126" s="76">
        <f t="shared" si="199"/>
        <v>0</v>
      </c>
      <c r="K126" s="68">
        <f t="shared" si="199"/>
        <v>0</v>
      </c>
      <c r="L126" s="164"/>
      <c r="M126" s="68"/>
      <c r="N126" s="68" t="e">
        <f t="shared" si="208"/>
        <v>#DIV/0!</v>
      </c>
      <c r="O126" s="68" t="e">
        <f t="shared" si="208"/>
        <v>#DIV/0!</v>
      </c>
      <c r="P126" s="76">
        <f t="shared" si="200"/>
        <v>0</v>
      </c>
      <c r="Q126" s="68">
        <f t="shared" si="200"/>
        <v>0</v>
      </c>
      <c r="R126" s="164"/>
      <c r="S126" s="68"/>
      <c r="T126" s="133">
        <v>1.5E-3</v>
      </c>
      <c r="U126" s="76"/>
      <c r="V126" s="68">
        <f t="shared" si="201"/>
        <v>0</v>
      </c>
      <c r="W126" s="76">
        <f t="shared" si="202"/>
        <v>0</v>
      </c>
      <c r="X126" s="68">
        <f t="shared" si="203"/>
        <v>0</v>
      </c>
      <c r="Y126" s="164"/>
      <c r="Z126" s="68"/>
      <c r="AA126" s="133">
        <v>1.5E-3</v>
      </c>
      <c r="AB126" s="76"/>
      <c r="AC126" s="68">
        <f t="shared" si="204"/>
        <v>0</v>
      </c>
      <c r="AD126" s="76">
        <f t="shared" si="205"/>
        <v>0</v>
      </c>
      <c r="AE126" s="68">
        <f t="shared" si="206"/>
        <v>0</v>
      </c>
      <c r="AF126" s="24"/>
    </row>
    <row r="127" spans="1:32">
      <c r="A127" s="754"/>
      <c r="B127" s="23" t="s">
        <v>280</v>
      </c>
      <c r="C127" s="24"/>
      <c r="D127" s="68"/>
      <c r="E127" s="24"/>
      <c r="F127" s="68"/>
      <c r="G127" s="107">
        <v>1.5E-3</v>
      </c>
      <c r="H127" s="24"/>
      <c r="I127" s="68">
        <f>H127*G127</f>
        <v>0</v>
      </c>
      <c r="J127" s="76">
        <f t="shared" si="199"/>
        <v>0</v>
      </c>
      <c r="K127" s="68">
        <f t="shared" si="199"/>
        <v>0</v>
      </c>
      <c r="L127" s="164"/>
      <c r="M127" s="68"/>
      <c r="N127" s="68"/>
      <c r="O127" s="68"/>
      <c r="P127" s="76">
        <f t="shared" si="200"/>
        <v>0</v>
      </c>
      <c r="Q127" s="68">
        <f t="shared" si="200"/>
        <v>0</v>
      </c>
      <c r="R127" s="164"/>
      <c r="S127" s="68"/>
      <c r="T127" s="133">
        <v>1.5E-3</v>
      </c>
      <c r="U127" s="76"/>
      <c r="V127" s="68">
        <f t="shared" si="201"/>
        <v>0</v>
      </c>
      <c r="W127" s="76">
        <f t="shared" si="202"/>
        <v>0</v>
      </c>
      <c r="X127" s="68">
        <f t="shared" si="203"/>
        <v>0</v>
      </c>
      <c r="Y127" s="164"/>
      <c r="Z127" s="68"/>
      <c r="AA127" s="133">
        <v>1.5E-3</v>
      </c>
      <c r="AB127" s="76"/>
      <c r="AC127" s="68">
        <f t="shared" si="204"/>
        <v>0</v>
      </c>
      <c r="AD127" s="76">
        <f t="shared" si="205"/>
        <v>0</v>
      </c>
      <c r="AE127" s="68">
        <f t="shared" si="206"/>
        <v>0</v>
      </c>
      <c r="AF127" s="24"/>
    </row>
    <row r="128" spans="1:32">
      <c r="A128" s="754"/>
      <c r="B128" s="23" t="s">
        <v>279</v>
      </c>
      <c r="C128" s="24"/>
      <c r="D128" s="68"/>
      <c r="E128" s="24"/>
      <c r="F128" s="68"/>
      <c r="G128" s="107">
        <v>1.5E-3</v>
      </c>
      <c r="H128" s="24">
        <v>14818</v>
      </c>
      <c r="I128" s="68">
        <f>H128*G128</f>
        <v>22.227</v>
      </c>
      <c r="J128" s="76">
        <f t="shared" si="199"/>
        <v>14818</v>
      </c>
      <c r="K128" s="68">
        <f t="shared" si="199"/>
        <v>22.227</v>
      </c>
      <c r="L128" s="164">
        <v>14818</v>
      </c>
      <c r="M128" s="68">
        <v>22.23</v>
      </c>
      <c r="N128" s="68">
        <f t="shared" si="208"/>
        <v>100</v>
      </c>
      <c r="O128" s="68">
        <f t="shared" si="208"/>
        <v>100.01349709812391</v>
      </c>
      <c r="P128" s="76">
        <f t="shared" si="200"/>
        <v>0</v>
      </c>
      <c r="Q128" s="68">
        <f t="shared" si="200"/>
        <v>-3.0000000000001137E-3</v>
      </c>
      <c r="R128" s="164"/>
      <c r="S128" s="68"/>
      <c r="T128" s="133">
        <v>1.5E-3</v>
      </c>
      <c r="U128" s="76">
        <v>13246</v>
      </c>
      <c r="V128" s="68">
        <f t="shared" si="201"/>
        <v>19.869</v>
      </c>
      <c r="W128" s="76">
        <f t="shared" si="202"/>
        <v>13246</v>
      </c>
      <c r="X128" s="68">
        <f t="shared" si="203"/>
        <v>19.869</v>
      </c>
      <c r="Y128" s="164"/>
      <c r="Z128" s="68"/>
      <c r="AA128" s="133">
        <v>1.5E-3</v>
      </c>
      <c r="AB128" s="76">
        <v>13246</v>
      </c>
      <c r="AC128" s="68">
        <f t="shared" si="204"/>
        <v>19.869</v>
      </c>
      <c r="AD128" s="76">
        <f t="shared" si="205"/>
        <v>13246</v>
      </c>
      <c r="AE128" s="68">
        <f t="shared" si="206"/>
        <v>19.869</v>
      </c>
      <c r="AF128" s="24"/>
    </row>
    <row r="129" spans="1:32">
      <c r="A129" s="754"/>
      <c r="B129" s="23" t="s">
        <v>281</v>
      </c>
      <c r="C129" s="24"/>
      <c r="D129" s="68"/>
      <c r="E129" s="24"/>
      <c r="F129" s="68"/>
      <c r="G129" s="107">
        <v>1.5E-3</v>
      </c>
      <c r="H129" s="24"/>
      <c r="I129" s="68"/>
      <c r="J129" s="76">
        <f t="shared" si="199"/>
        <v>0</v>
      </c>
      <c r="K129" s="68">
        <f t="shared" si="199"/>
        <v>0</v>
      </c>
      <c r="L129" s="164"/>
      <c r="M129" s="68"/>
      <c r="N129" s="68" t="e">
        <f t="shared" si="208"/>
        <v>#DIV/0!</v>
      </c>
      <c r="O129" s="68" t="e">
        <f t="shared" si="208"/>
        <v>#DIV/0!</v>
      </c>
      <c r="P129" s="76">
        <f t="shared" si="200"/>
        <v>0</v>
      </c>
      <c r="Q129" s="68">
        <f t="shared" si="200"/>
        <v>0</v>
      </c>
      <c r="R129" s="164"/>
      <c r="S129" s="68"/>
      <c r="T129" s="133">
        <v>1.5E-3</v>
      </c>
      <c r="U129" s="76"/>
      <c r="V129" s="68">
        <f t="shared" si="201"/>
        <v>0</v>
      </c>
      <c r="W129" s="76">
        <f t="shared" si="202"/>
        <v>0</v>
      </c>
      <c r="X129" s="68">
        <f t="shared" si="203"/>
        <v>0</v>
      </c>
      <c r="Y129" s="164"/>
      <c r="Z129" s="68"/>
      <c r="AA129" s="133">
        <v>1.5E-3</v>
      </c>
      <c r="AB129" s="76"/>
      <c r="AC129" s="68">
        <f t="shared" si="204"/>
        <v>0</v>
      </c>
      <c r="AD129" s="76">
        <f t="shared" si="205"/>
        <v>0</v>
      </c>
      <c r="AE129" s="68">
        <f t="shared" si="206"/>
        <v>0</v>
      </c>
      <c r="AF129" s="24"/>
    </row>
    <row r="130" spans="1:32">
      <c r="A130" s="754"/>
      <c r="B130" s="23" t="s">
        <v>282</v>
      </c>
      <c r="C130" s="24"/>
      <c r="D130" s="68"/>
      <c r="E130" s="24"/>
      <c r="F130" s="68"/>
      <c r="G130" s="107">
        <v>1.5E-3</v>
      </c>
      <c r="H130" s="24">
        <v>28</v>
      </c>
      <c r="I130" s="68">
        <f t="shared" ref="I130" si="209">H130*G130</f>
        <v>4.2000000000000003E-2</v>
      </c>
      <c r="J130" s="76">
        <f t="shared" si="199"/>
        <v>28</v>
      </c>
      <c r="K130" s="68">
        <f t="shared" si="199"/>
        <v>4.2000000000000003E-2</v>
      </c>
      <c r="L130" s="164">
        <v>28</v>
      </c>
      <c r="M130" s="68">
        <v>0.04</v>
      </c>
      <c r="N130" s="68">
        <f t="shared" si="208"/>
        <v>99.999999999999986</v>
      </c>
      <c r="O130" s="68">
        <f t="shared" si="208"/>
        <v>95.238095238095241</v>
      </c>
      <c r="P130" s="76">
        <f t="shared" si="200"/>
        <v>0</v>
      </c>
      <c r="Q130" s="68">
        <f t="shared" si="200"/>
        <v>2.0000000000000018E-3</v>
      </c>
      <c r="R130" s="164"/>
      <c r="S130" s="68"/>
      <c r="T130" s="133">
        <v>1.5E-3</v>
      </c>
      <c r="U130" s="76">
        <v>24</v>
      </c>
      <c r="V130" s="68">
        <f t="shared" si="201"/>
        <v>3.6000000000000004E-2</v>
      </c>
      <c r="W130" s="76">
        <f t="shared" si="202"/>
        <v>24</v>
      </c>
      <c r="X130" s="68">
        <f t="shared" si="203"/>
        <v>3.6000000000000004E-2</v>
      </c>
      <c r="Y130" s="164"/>
      <c r="Z130" s="68"/>
      <c r="AA130" s="133">
        <v>1.5E-3</v>
      </c>
      <c r="AB130" s="76">
        <v>24</v>
      </c>
      <c r="AC130" s="68">
        <f t="shared" si="204"/>
        <v>3.6000000000000004E-2</v>
      </c>
      <c r="AD130" s="76">
        <f t="shared" si="205"/>
        <v>24</v>
      </c>
      <c r="AE130" s="68">
        <f t="shared" si="206"/>
        <v>3.6000000000000004E-2</v>
      </c>
      <c r="AF130" s="24"/>
    </row>
    <row r="131" spans="1:32">
      <c r="A131" s="754">
        <v>7.02</v>
      </c>
      <c r="B131" s="23" t="s">
        <v>50</v>
      </c>
      <c r="C131" s="24"/>
      <c r="D131" s="68"/>
      <c r="E131" s="24"/>
      <c r="F131" s="68"/>
      <c r="G131" s="107">
        <v>2.5000000000000001E-3</v>
      </c>
      <c r="H131" s="24">
        <v>18690</v>
      </c>
      <c r="I131" s="68">
        <f>H131*G131</f>
        <v>46.725000000000001</v>
      </c>
      <c r="J131" s="76">
        <f t="shared" si="199"/>
        <v>18690</v>
      </c>
      <c r="K131" s="68">
        <f t="shared" si="199"/>
        <v>46.725000000000001</v>
      </c>
      <c r="L131" s="164">
        <v>18690</v>
      </c>
      <c r="M131" s="68">
        <v>46.73</v>
      </c>
      <c r="N131" s="68">
        <f t="shared" si="208"/>
        <v>100</v>
      </c>
      <c r="O131" s="68">
        <f t="shared" si="208"/>
        <v>100.01070090957731</v>
      </c>
      <c r="P131" s="76">
        <f t="shared" si="200"/>
        <v>0</v>
      </c>
      <c r="Q131" s="68">
        <f t="shared" si="200"/>
        <v>-4.9999999999954525E-3</v>
      </c>
      <c r="R131" s="164"/>
      <c r="S131" s="68"/>
      <c r="T131" s="133">
        <v>2.5000000000000001E-3</v>
      </c>
      <c r="U131" s="76">
        <v>17983</v>
      </c>
      <c r="V131" s="68">
        <f t="shared" si="201"/>
        <v>44.957500000000003</v>
      </c>
      <c r="W131" s="76">
        <f t="shared" si="202"/>
        <v>17983</v>
      </c>
      <c r="X131" s="68">
        <f t="shared" si="203"/>
        <v>44.957500000000003</v>
      </c>
      <c r="Y131" s="164"/>
      <c r="Z131" s="68"/>
      <c r="AA131" s="133">
        <v>2.5000000000000001E-3</v>
      </c>
      <c r="AB131" s="76">
        <v>17983</v>
      </c>
      <c r="AC131" s="68">
        <f t="shared" si="204"/>
        <v>44.957500000000003</v>
      </c>
      <c r="AD131" s="76">
        <f t="shared" si="205"/>
        <v>17983</v>
      </c>
      <c r="AE131" s="68">
        <f t="shared" si="206"/>
        <v>44.957500000000003</v>
      </c>
      <c r="AF131" s="24"/>
    </row>
    <row r="132" spans="1:32">
      <c r="A132" s="754">
        <v>7.03</v>
      </c>
      <c r="B132" s="23" t="s">
        <v>51</v>
      </c>
      <c r="C132" s="24"/>
      <c r="D132" s="68"/>
      <c r="E132" s="24"/>
      <c r="F132" s="68"/>
      <c r="G132" s="107">
        <v>2.5000000000000001E-3</v>
      </c>
      <c r="H132" s="24"/>
      <c r="I132" s="68">
        <f t="shared" ref="I132:I133" si="210">H132*G132</f>
        <v>0</v>
      </c>
      <c r="J132" s="76">
        <f t="shared" si="199"/>
        <v>0</v>
      </c>
      <c r="K132" s="68">
        <f t="shared" si="199"/>
        <v>0</v>
      </c>
      <c r="L132" s="164"/>
      <c r="M132" s="68"/>
      <c r="N132" s="68" t="e">
        <f t="shared" si="208"/>
        <v>#DIV/0!</v>
      </c>
      <c r="O132" s="68" t="e">
        <f t="shared" si="208"/>
        <v>#DIV/0!</v>
      </c>
      <c r="P132" s="76">
        <f t="shared" si="200"/>
        <v>0</v>
      </c>
      <c r="Q132" s="68">
        <f t="shared" si="200"/>
        <v>0</v>
      </c>
      <c r="R132" s="164"/>
      <c r="S132" s="68"/>
      <c r="T132" s="133">
        <v>2.5000000000000001E-3</v>
      </c>
      <c r="U132" s="76"/>
      <c r="V132" s="68">
        <f t="shared" si="201"/>
        <v>0</v>
      </c>
      <c r="W132" s="76">
        <f t="shared" si="202"/>
        <v>0</v>
      </c>
      <c r="X132" s="68">
        <f t="shared" si="203"/>
        <v>0</v>
      </c>
      <c r="Y132" s="164"/>
      <c r="Z132" s="68"/>
      <c r="AA132" s="133">
        <v>2.5000000000000001E-3</v>
      </c>
      <c r="AB132" s="76"/>
      <c r="AC132" s="68">
        <f t="shared" si="204"/>
        <v>0</v>
      </c>
      <c r="AD132" s="76">
        <f t="shared" si="205"/>
        <v>0</v>
      </c>
      <c r="AE132" s="68">
        <f t="shared" si="206"/>
        <v>0</v>
      </c>
      <c r="AF132" s="24"/>
    </row>
    <row r="133" spans="1:32">
      <c r="A133" s="754">
        <v>7.04</v>
      </c>
      <c r="B133" s="23" t="s">
        <v>52</v>
      </c>
      <c r="C133" s="24"/>
      <c r="D133" s="68"/>
      <c r="E133" s="24"/>
      <c r="F133" s="68"/>
      <c r="G133" s="107">
        <v>2.5000000000000001E-3</v>
      </c>
      <c r="H133" s="24"/>
      <c r="I133" s="68">
        <f t="shared" si="210"/>
        <v>0</v>
      </c>
      <c r="J133" s="76">
        <f t="shared" si="199"/>
        <v>0</v>
      </c>
      <c r="K133" s="68">
        <f t="shared" si="199"/>
        <v>0</v>
      </c>
      <c r="L133" s="164"/>
      <c r="M133" s="68"/>
      <c r="N133" s="68" t="e">
        <f t="shared" si="208"/>
        <v>#DIV/0!</v>
      </c>
      <c r="O133" s="68" t="e">
        <f t="shared" si="208"/>
        <v>#DIV/0!</v>
      </c>
      <c r="P133" s="76">
        <f t="shared" si="200"/>
        <v>0</v>
      </c>
      <c r="Q133" s="68">
        <f t="shared" si="200"/>
        <v>0</v>
      </c>
      <c r="R133" s="164"/>
      <c r="S133" s="68"/>
      <c r="T133" s="133">
        <v>2.5000000000000001E-3</v>
      </c>
      <c r="U133" s="76">
        <v>27</v>
      </c>
      <c r="V133" s="68">
        <f t="shared" si="201"/>
        <v>6.7500000000000004E-2</v>
      </c>
      <c r="W133" s="76">
        <f t="shared" si="202"/>
        <v>27</v>
      </c>
      <c r="X133" s="68">
        <f t="shared" si="203"/>
        <v>6.7500000000000004E-2</v>
      </c>
      <c r="Y133" s="164"/>
      <c r="Z133" s="68"/>
      <c r="AA133" s="133">
        <v>2.5000000000000001E-3</v>
      </c>
      <c r="AB133" s="76">
        <v>27</v>
      </c>
      <c r="AC133" s="68">
        <f t="shared" si="204"/>
        <v>6.7500000000000004E-2</v>
      </c>
      <c r="AD133" s="76">
        <f t="shared" si="205"/>
        <v>27</v>
      </c>
      <c r="AE133" s="68">
        <f t="shared" si="206"/>
        <v>6.7500000000000004E-2</v>
      </c>
      <c r="AF133" s="24"/>
    </row>
    <row r="134" spans="1:32" s="235" customFormat="1">
      <c r="A134" s="226"/>
      <c r="B134" s="227" t="s">
        <v>25</v>
      </c>
      <c r="C134" s="228">
        <f t="shared" ref="C134" si="211">SUM(C125:C133)</f>
        <v>0</v>
      </c>
      <c r="D134" s="229">
        <f>SUM(D125:D133)</f>
        <v>0</v>
      </c>
      <c r="E134" s="228">
        <f t="shared" ref="E134" si="212">SUM(E125:E133)</f>
        <v>0</v>
      </c>
      <c r="F134" s="229">
        <f>SUM(F125:F133)</f>
        <v>0</v>
      </c>
      <c r="G134" s="230"/>
      <c r="H134" s="228">
        <f t="shared" ref="H134:M134" si="213">SUM(H125:H133)</f>
        <v>42785</v>
      </c>
      <c r="I134" s="229">
        <f>SUM(I125:I133)</f>
        <v>82.867500000000007</v>
      </c>
      <c r="J134" s="231">
        <f t="shared" si="213"/>
        <v>42785</v>
      </c>
      <c r="K134" s="229">
        <f>SUM(K125:K133)</f>
        <v>82.867500000000007</v>
      </c>
      <c r="L134" s="228">
        <f t="shared" si="213"/>
        <v>42785</v>
      </c>
      <c r="M134" s="229">
        <f t="shared" si="213"/>
        <v>82.87</v>
      </c>
      <c r="N134" s="232">
        <f t="shared" si="208"/>
        <v>100</v>
      </c>
      <c r="O134" s="232">
        <f>M134/K134%</f>
        <v>100.00301686427127</v>
      </c>
      <c r="P134" s="231">
        <f t="shared" ref="P134" si="214">SUM(P125:P133)</f>
        <v>0</v>
      </c>
      <c r="Q134" s="229">
        <f>SUM(Q125:Q133)</f>
        <v>-2.4999999999948397E-3</v>
      </c>
      <c r="R134" s="228">
        <f t="shared" ref="R134" si="215">SUM(R125:R133)</f>
        <v>0</v>
      </c>
      <c r="S134" s="229">
        <f>SUM(S125:S133)</f>
        <v>0</v>
      </c>
      <c r="T134" s="233"/>
      <c r="U134" s="231">
        <f t="shared" ref="U134" si="216">SUM(U125:U133)</f>
        <v>40023</v>
      </c>
      <c r="V134" s="229">
        <f>SUM(V125:V133)</f>
        <v>78.044499999999999</v>
      </c>
      <c r="W134" s="231">
        <f t="shared" ref="W134" si="217">SUM(W125:W133)</f>
        <v>40023</v>
      </c>
      <c r="X134" s="229">
        <f>SUM(X125:X133)</f>
        <v>78.044499999999999</v>
      </c>
      <c r="Y134" s="228">
        <f t="shared" ref="Y134" si="218">SUM(Y125:Y133)</f>
        <v>0</v>
      </c>
      <c r="Z134" s="229">
        <f>SUM(Z125:Z133)</f>
        <v>0</v>
      </c>
      <c r="AA134" s="233"/>
      <c r="AB134" s="231">
        <f t="shared" ref="AB134" si="219">SUM(AB125:AB133)</f>
        <v>40023</v>
      </c>
      <c r="AC134" s="229">
        <f>SUM(AC125:AC133)</f>
        <v>78.044499999999999</v>
      </c>
      <c r="AD134" s="231">
        <f t="shared" ref="AD134" si="220">SUM(AD125:AD133)</f>
        <v>40023</v>
      </c>
      <c r="AE134" s="229">
        <f>SUM(AE125:AE133)</f>
        <v>78.044499999999999</v>
      </c>
      <c r="AF134" s="227"/>
    </row>
    <row r="135" spans="1:32" s="25" customFormat="1">
      <c r="A135" s="336">
        <v>8</v>
      </c>
      <c r="B135" s="20" t="s">
        <v>53</v>
      </c>
      <c r="C135" s="22"/>
      <c r="D135" s="66"/>
      <c r="E135" s="22"/>
      <c r="F135" s="66"/>
      <c r="G135" s="108"/>
      <c r="H135" s="22"/>
      <c r="I135" s="66"/>
      <c r="J135" s="70"/>
      <c r="K135" s="66"/>
      <c r="L135" s="312"/>
      <c r="M135" s="66"/>
      <c r="N135" s="66"/>
      <c r="O135" s="66"/>
      <c r="P135" s="70"/>
      <c r="Q135" s="66"/>
      <c r="R135" s="312"/>
      <c r="S135" s="66"/>
      <c r="T135" s="134"/>
      <c r="U135" s="70"/>
      <c r="V135" s="66"/>
      <c r="W135" s="70"/>
      <c r="X135" s="66"/>
      <c r="Y135" s="312"/>
      <c r="Z135" s="66"/>
      <c r="AA135" s="134"/>
      <c r="AB135" s="70"/>
      <c r="AC135" s="66"/>
      <c r="AD135" s="70"/>
      <c r="AE135" s="66"/>
      <c r="AF135" s="22"/>
    </row>
    <row r="136" spans="1:32">
      <c r="A136" s="754">
        <v>8.01</v>
      </c>
      <c r="B136" s="23" t="s">
        <v>54</v>
      </c>
      <c r="C136" s="24"/>
      <c r="D136" s="68"/>
      <c r="E136" s="24"/>
      <c r="F136" s="68"/>
      <c r="G136" s="107">
        <v>4.0000000000000001E-3</v>
      </c>
      <c r="H136" s="24">
        <v>32964</v>
      </c>
      <c r="I136" s="68">
        <f t="shared" ref="I136:I139" si="221">H136*G136</f>
        <v>131.85599999999999</v>
      </c>
      <c r="J136" s="76">
        <f t="shared" ref="J136:J139" si="222">H136+E136+C136</f>
        <v>32964</v>
      </c>
      <c r="K136" s="68">
        <f>I136+F136+D136</f>
        <v>131.85599999999999</v>
      </c>
      <c r="L136" s="164">
        <f t="shared" ref="L136:M139" si="223">D136+H136</f>
        <v>32964</v>
      </c>
      <c r="M136" s="68">
        <f t="shared" si="223"/>
        <v>131.85599999999999</v>
      </c>
      <c r="N136" s="68">
        <f t="shared" ref="N136:O140" si="224">L136/J136%</f>
        <v>100</v>
      </c>
      <c r="O136" s="68">
        <f t="shared" si="224"/>
        <v>100</v>
      </c>
      <c r="P136" s="76">
        <f t="shared" ref="P136:Q139" si="225">J136-L136</f>
        <v>0</v>
      </c>
      <c r="Q136" s="68">
        <f t="shared" si="225"/>
        <v>0</v>
      </c>
      <c r="R136" s="164"/>
      <c r="S136" s="68"/>
      <c r="T136" s="133">
        <v>4.0000000000000001E-3</v>
      </c>
      <c r="U136" s="76">
        <v>30936</v>
      </c>
      <c r="V136" s="68">
        <f>U136*T136</f>
        <v>123.744</v>
      </c>
      <c r="W136" s="76">
        <f t="shared" ref="W136:W139" si="226">U136+R136</f>
        <v>30936</v>
      </c>
      <c r="X136" s="68">
        <f>V136+S136</f>
        <v>123.744</v>
      </c>
      <c r="Y136" s="164"/>
      <c r="Z136" s="68"/>
      <c r="AA136" s="133">
        <v>4.0000000000000001E-3</v>
      </c>
      <c r="AB136" s="76">
        <v>30936</v>
      </c>
      <c r="AC136" s="68">
        <f>AB136*AA136</f>
        <v>123.744</v>
      </c>
      <c r="AD136" s="76">
        <f t="shared" ref="AD136:AD139" si="227">AB136+Y136</f>
        <v>30936</v>
      </c>
      <c r="AE136" s="68">
        <f>AC136+Z136</f>
        <v>123.744</v>
      </c>
      <c r="AF136" s="24"/>
    </row>
    <row r="137" spans="1:32">
      <c r="A137" s="754">
        <v>8.02</v>
      </c>
      <c r="B137" s="23" t="s">
        <v>55</v>
      </c>
      <c r="C137" s="24"/>
      <c r="D137" s="68"/>
      <c r="E137" s="24"/>
      <c r="F137" s="68"/>
      <c r="G137" s="107">
        <v>4.0000000000000001E-3</v>
      </c>
      <c r="H137" s="24">
        <v>8331</v>
      </c>
      <c r="I137" s="68">
        <f t="shared" si="221"/>
        <v>33.323999999999998</v>
      </c>
      <c r="J137" s="76">
        <f t="shared" si="222"/>
        <v>8331</v>
      </c>
      <c r="K137" s="68">
        <f>I137+F137+D137</f>
        <v>33.323999999999998</v>
      </c>
      <c r="L137" s="164">
        <f t="shared" si="223"/>
        <v>8331</v>
      </c>
      <c r="M137" s="68">
        <f t="shared" si="223"/>
        <v>33.323999999999998</v>
      </c>
      <c r="N137" s="68">
        <f t="shared" si="224"/>
        <v>100</v>
      </c>
      <c r="O137" s="68">
        <f t="shared" si="224"/>
        <v>100</v>
      </c>
      <c r="P137" s="76">
        <f t="shared" si="225"/>
        <v>0</v>
      </c>
      <c r="Q137" s="68">
        <f t="shared" si="225"/>
        <v>0</v>
      </c>
      <c r="R137" s="164"/>
      <c r="S137" s="68"/>
      <c r="T137" s="133">
        <v>4.0000000000000001E-3</v>
      </c>
      <c r="U137" s="76">
        <v>7958</v>
      </c>
      <c r="V137" s="68">
        <f>U137*T137</f>
        <v>31.832000000000001</v>
      </c>
      <c r="W137" s="76">
        <f t="shared" si="226"/>
        <v>7958</v>
      </c>
      <c r="X137" s="68">
        <f>V137+S137</f>
        <v>31.832000000000001</v>
      </c>
      <c r="Y137" s="164"/>
      <c r="Z137" s="68"/>
      <c r="AA137" s="133">
        <v>4.0000000000000001E-3</v>
      </c>
      <c r="AB137" s="76">
        <v>7958</v>
      </c>
      <c r="AC137" s="68">
        <f>AB137*AA137</f>
        <v>31.832000000000001</v>
      </c>
      <c r="AD137" s="76">
        <f t="shared" si="227"/>
        <v>7958</v>
      </c>
      <c r="AE137" s="68">
        <f>AC137+Z137</f>
        <v>31.832000000000001</v>
      </c>
      <c r="AF137" s="24"/>
    </row>
    <row r="138" spans="1:32">
      <c r="A138" s="754">
        <v>8.0299999999999994</v>
      </c>
      <c r="B138" s="23" t="s">
        <v>56</v>
      </c>
      <c r="C138" s="24"/>
      <c r="D138" s="68"/>
      <c r="E138" s="24"/>
      <c r="F138" s="68"/>
      <c r="G138" s="107">
        <v>4.0000000000000001E-3</v>
      </c>
      <c r="H138" s="24">
        <v>21</v>
      </c>
      <c r="I138" s="68">
        <f t="shared" si="221"/>
        <v>8.4000000000000005E-2</v>
      </c>
      <c r="J138" s="76">
        <f t="shared" si="222"/>
        <v>21</v>
      </c>
      <c r="K138" s="68">
        <f>I138+F138+D138</f>
        <v>8.4000000000000005E-2</v>
      </c>
      <c r="L138" s="164">
        <f t="shared" si="223"/>
        <v>21</v>
      </c>
      <c r="M138" s="68">
        <f t="shared" si="223"/>
        <v>8.4000000000000005E-2</v>
      </c>
      <c r="N138" s="68">
        <f t="shared" si="224"/>
        <v>100</v>
      </c>
      <c r="O138" s="68">
        <f t="shared" si="224"/>
        <v>100</v>
      </c>
      <c r="P138" s="76">
        <f t="shared" si="225"/>
        <v>0</v>
      </c>
      <c r="Q138" s="68">
        <f t="shared" si="225"/>
        <v>0</v>
      </c>
      <c r="R138" s="164"/>
      <c r="S138" s="68"/>
      <c r="T138" s="133">
        <v>4.0000000000000001E-3</v>
      </c>
      <c r="U138" s="76">
        <v>18</v>
      </c>
      <c r="V138" s="68">
        <f>U138*T138</f>
        <v>7.2000000000000008E-2</v>
      </c>
      <c r="W138" s="76">
        <f t="shared" si="226"/>
        <v>18</v>
      </c>
      <c r="X138" s="68">
        <f>V138+S138</f>
        <v>7.2000000000000008E-2</v>
      </c>
      <c r="Y138" s="164"/>
      <c r="Z138" s="68"/>
      <c r="AA138" s="133">
        <v>4.0000000000000001E-3</v>
      </c>
      <c r="AB138" s="76">
        <v>18</v>
      </c>
      <c r="AC138" s="68">
        <f>AB138*AA138</f>
        <v>7.2000000000000008E-2</v>
      </c>
      <c r="AD138" s="76">
        <f t="shared" si="227"/>
        <v>18</v>
      </c>
      <c r="AE138" s="68">
        <f>AC138+Z138</f>
        <v>7.2000000000000008E-2</v>
      </c>
      <c r="AF138" s="24"/>
    </row>
    <row r="139" spans="1:32">
      <c r="A139" s="754">
        <v>8.0399999999999991</v>
      </c>
      <c r="B139" s="23" t="s">
        <v>57</v>
      </c>
      <c r="C139" s="24"/>
      <c r="D139" s="68"/>
      <c r="E139" s="24"/>
      <c r="F139" s="68"/>
      <c r="G139" s="107">
        <v>4.0000000000000001E-3</v>
      </c>
      <c r="H139" s="24">
        <v>21106</v>
      </c>
      <c r="I139" s="68">
        <f t="shared" si="221"/>
        <v>84.424000000000007</v>
      </c>
      <c r="J139" s="76">
        <f t="shared" si="222"/>
        <v>21106</v>
      </c>
      <c r="K139" s="68">
        <f>I139+F139+D139</f>
        <v>84.424000000000007</v>
      </c>
      <c r="L139" s="164">
        <f t="shared" si="223"/>
        <v>21106</v>
      </c>
      <c r="M139" s="68">
        <f t="shared" si="223"/>
        <v>84.424000000000007</v>
      </c>
      <c r="N139" s="68">
        <f t="shared" si="224"/>
        <v>100</v>
      </c>
      <c r="O139" s="68">
        <f t="shared" si="224"/>
        <v>100</v>
      </c>
      <c r="P139" s="76">
        <f t="shared" si="225"/>
        <v>0</v>
      </c>
      <c r="Q139" s="68">
        <f t="shared" si="225"/>
        <v>0</v>
      </c>
      <c r="R139" s="164"/>
      <c r="S139" s="68"/>
      <c r="T139" s="133">
        <v>4.0000000000000001E-3</v>
      </c>
      <c r="U139" s="76">
        <v>19605</v>
      </c>
      <c r="V139" s="68">
        <f>U139*T139</f>
        <v>78.42</v>
      </c>
      <c r="W139" s="76">
        <f t="shared" si="226"/>
        <v>19605</v>
      </c>
      <c r="X139" s="68">
        <f>V139+S139</f>
        <v>78.42</v>
      </c>
      <c r="Y139" s="164"/>
      <c r="Z139" s="68"/>
      <c r="AA139" s="133">
        <v>4.0000000000000001E-3</v>
      </c>
      <c r="AB139" s="76">
        <v>19605</v>
      </c>
      <c r="AC139" s="68">
        <f>AB139*AA139</f>
        <v>78.42</v>
      </c>
      <c r="AD139" s="76">
        <f t="shared" si="227"/>
        <v>19605</v>
      </c>
      <c r="AE139" s="68">
        <f>AC139+Z139</f>
        <v>78.42</v>
      </c>
      <c r="AF139" s="24"/>
    </row>
    <row r="140" spans="1:32" s="235" customFormat="1">
      <c r="A140" s="226"/>
      <c r="B140" s="227" t="s">
        <v>35</v>
      </c>
      <c r="C140" s="228">
        <f t="shared" ref="C140" si="228">SUM(C136:C139)</f>
        <v>0</v>
      </c>
      <c r="D140" s="229">
        <f>SUM(D136:D139)</f>
        <v>0</v>
      </c>
      <c r="E140" s="228">
        <f t="shared" ref="E140" si="229">SUM(E136:E139)</f>
        <v>0</v>
      </c>
      <c r="F140" s="229">
        <f>SUM(F136:F139)</f>
        <v>0</v>
      </c>
      <c r="G140" s="230"/>
      <c r="H140" s="228">
        <f t="shared" ref="H140:L140" si="230">SUM(H136:H139)</f>
        <v>62422</v>
      </c>
      <c r="I140" s="229">
        <f>SUM(I136:I139)</f>
        <v>249.68800000000002</v>
      </c>
      <c r="J140" s="231">
        <f t="shared" si="230"/>
        <v>62422</v>
      </c>
      <c r="K140" s="229">
        <f>SUM(K136:K139)</f>
        <v>249.68800000000002</v>
      </c>
      <c r="L140" s="228">
        <f t="shared" si="230"/>
        <v>62422</v>
      </c>
      <c r="M140" s="229">
        <f>SUM(M136:M139)</f>
        <v>249.68800000000002</v>
      </c>
      <c r="N140" s="232">
        <f t="shared" si="224"/>
        <v>100</v>
      </c>
      <c r="O140" s="232">
        <f>M140/K140%</f>
        <v>100.00000000000001</v>
      </c>
      <c r="P140" s="231">
        <f t="shared" ref="P140:S140" si="231">SUM(P136:P139)</f>
        <v>0</v>
      </c>
      <c r="Q140" s="229">
        <f t="shared" si="231"/>
        <v>0</v>
      </c>
      <c r="R140" s="228">
        <f t="shared" si="231"/>
        <v>0</v>
      </c>
      <c r="S140" s="229">
        <f t="shared" si="231"/>
        <v>0</v>
      </c>
      <c r="T140" s="233"/>
      <c r="U140" s="231">
        <f t="shared" ref="U140:W140" si="232">SUM(U136:U139)</f>
        <v>58517</v>
      </c>
      <c r="V140" s="229">
        <f>SUM(V136:V139)</f>
        <v>234.06799999999998</v>
      </c>
      <c r="W140" s="231">
        <f t="shared" si="232"/>
        <v>58517</v>
      </c>
      <c r="X140" s="229">
        <f>SUM(X136:X139)</f>
        <v>234.06799999999998</v>
      </c>
      <c r="Y140" s="228">
        <f t="shared" ref="Y140:Z140" si="233">SUM(Y136:Y139)</f>
        <v>0</v>
      </c>
      <c r="Z140" s="229">
        <f t="shared" si="233"/>
        <v>0</v>
      </c>
      <c r="AA140" s="233"/>
      <c r="AB140" s="231">
        <f t="shared" ref="AB140" si="234">SUM(AB136:AB139)</f>
        <v>58517</v>
      </c>
      <c r="AC140" s="229">
        <f>SUM(AC136:AC139)</f>
        <v>234.06799999999998</v>
      </c>
      <c r="AD140" s="231">
        <f t="shared" ref="AD140" si="235">SUM(AD136:AD139)</f>
        <v>58517</v>
      </c>
      <c r="AE140" s="229">
        <f>SUM(AE136:AE139)</f>
        <v>234.06799999999998</v>
      </c>
      <c r="AF140" s="227"/>
    </row>
    <row r="141" spans="1:32" s="25" customFormat="1">
      <c r="A141" s="336">
        <v>9</v>
      </c>
      <c r="B141" s="20" t="s">
        <v>58</v>
      </c>
      <c r="C141" s="22"/>
      <c r="D141" s="66"/>
      <c r="E141" s="22"/>
      <c r="F141" s="66"/>
      <c r="G141" s="108"/>
      <c r="H141" s="22"/>
      <c r="I141" s="66"/>
      <c r="J141" s="70">
        <f t="shared" ref="J141:J143" si="236">H141+E141+C141</f>
        <v>0</v>
      </c>
      <c r="K141" s="66">
        <f>I141+F141+D141</f>
        <v>0</v>
      </c>
      <c r="L141" s="312"/>
      <c r="M141" s="66"/>
      <c r="N141" s="66"/>
      <c r="O141" s="66"/>
      <c r="P141" s="70"/>
      <c r="Q141" s="66"/>
      <c r="R141" s="312"/>
      <c r="S141" s="66"/>
      <c r="T141" s="134"/>
      <c r="U141" s="70"/>
      <c r="V141" s="66"/>
      <c r="W141" s="70"/>
      <c r="X141" s="66"/>
      <c r="Y141" s="312"/>
      <c r="Z141" s="66"/>
      <c r="AA141" s="134"/>
      <c r="AB141" s="70"/>
      <c r="AC141" s="66"/>
      <c r="AD141" s="70"/>
      <c r="AE141" s="66"/>
      <c r="AF141" s="22"/>
    </row>
    <row r="142" spans="1:32">
      <c r="A142" s="200">
        <v>9.01</v>
      </c>
      <c r="B142" s="23" t="s">
        <v>59</v>
      </c>
      <c r="C142" s="24"/>
      <c r="D142" s="68"/>
      <c r="E142" s="24"/>
      <c r="F142" s="68"/>
      <c r="G142" s="107"/>
      <c r="H142" s="24"/>
      <c r="I142" s="68">
        <f t="shared" ref="I142:I143" si="237">H142*G142</f>
        <v>0</v>
      </c>
      <c r="J142" s="76">
        <f t="shared" si="236"/>
        <v>0</v>
      </c>
      <c r="K142" s="68">
        <f>I142+F142+D142</f>
        <v>0</v>
      </c>
      <c r="L142" s="164"/>
      <c r="M142" s="68"/>
      <c r="N142" s="68"/>
      <c r="O142" s="68"/>
      <c r="P142" s="76">
        <f>J142-L142</f>
        <v>0</v>
      </c>
      <c r="Q142" s="68">
        <f>K142-M142</f>
        <v>0</v>
      </c>
      <c r="R142" s="164"/>
      <c r="S142" s="68"/>
      <c r="T142" s="133"/>
      <c r="U142" s="76"/>
      <c r="V142" s="68">
        <f t="shared" ref="V142" si="238">U142*T142</f>
        <v>0</v>
      </c>
      <c r="W142" s="76">
        <f t="shared" ref="W142:W143" si="239">U142+R142</f>
        <v>0</v>
      </c>
      <c r="X142" s="68">
        <f>V142+S142</f>
        <v>0</v>
      </c>
      <c r="Y142" s="164"/>
      <c r="Z142" s="68"/>
      <c r="AA142" s="133"/>
      <c r="AB142" s="76"/>
      <c r="AC142" s="68">
        <f t="shared" ref="AC142" si="240">AB142*AA142</f>
        <v>0</v>
      </c>
      <c r="AD142" s="76">
        <f t="shared" ref="AD142:AD143" si="241">AB142+Y142</f>
        <v>0</v>
      </c>
      <c r="AE142" s="68">
        <f>AC142+Z142</f>
        <v>0</v>
      </c>
      <c r="AF142" s="24"/>
    </row>
    <row r="143" spans="1:32">
      <c r="A143" s="754">
        <v>9.02</v>
      </c>
      <c r="B143" s="23" t="s">
        <v>60</v>
      </c>
      <c r="C143" s="24"/>
      <c r="D143" s="68"/>
      <c r="E143" s="24"/>
      <c r="F143" s="68"/>
      <c r="G143" s="107"/>
      <c r="H143" s="24"/>
      <c r="I143" s="68">
        <f t="shared" si="237"/>
        <v>0</v>
      </c>
      <c r="J143" s="76">
        <f t="shared" si="236"/>
        <v>0</v>
      </c>
      <c r="K143" s="68">
        <f>I143+F143+D143</f>
        <v>0</v>
      </c>
      <c r="L143" s="164"/>
      <c r="M143" s="68"/>
      <c r="N143" s="68"/>
      <c r="O143" s="68"/>
      <c r="P143" s="76">
        <f>J143-L143</f>
        <v>0</v>
      </c>
      <c r="Q143" s="68">
        <f>K143-M143</f>
        <v>0</v>
      </c>
      <c r="R143" s="164"/>
      <c r="S143" s="68"/>
      <c r="T143" s="133">
        <v>0.5</v>
      </c>
      <c r="U143" s="76">
        <v>1</v>
      </c>
      <c r="V143" s="68">
        <f>U143*T143</f>
        <v>0.5</v>
      </c>
      <c r="W143" s="76">
        <f t="shared" si="239"/>
        <v>1</v>
      </c>
      <c r="X143" s="68">
        <f>V143+S143</f>
        <v>0.5</v>
      </c>
      <c r="Y143" s="164"/>
      <c r="Z143" s="68"/>
      <c r="AA143" s="133">
        <v>0.5</v>
      </c>
      <c r="AB143" s="76">
        <v>1</v>
      </c>
      <c r="AC143" s="68">
        <f>AB143*AA143</f>
        <v>0.5</v>
      </c>
      <c r="AD143" s="76">
        <f t="shared" si="241"/>
        <v>1</v>
      </c>
      <c r="AE143" s="68">
        <f>AC143+Z143</f>
        <v>0.5</v>
      </c>
      <c r="AF143" s="24"/>
    </row>
    <row r="144" spans="1:32" s="235" customFormat="1">
      <c r="A144" s="226"/>
      <c r="B144" s="227" t="s">
        <v>35</v>
      </c>
      <c r="C144" s="228">
        <f t="shared" ref="C144" si="242">SUM(C142:C143)</f>
        <v>0</v>
      </c>
      <c r="D144" s="229">
        <f>SUM(D142:D143)</f>
        <v>0</v>
      </c>
      <c r="E144" s="228">
        <f t="shared" ref="E144" si="243">SUM(E142:E143)</f>
        <v>0</v>
      </c>
      <c r="F144" s="229">
        <f>SUM(F142:F143)</f>
        <v>0</v>
      </c>
      <c r="G144" s="230"/>
      <c r="H144" s="228">
        <f t="shared" ref="H144:S144" si="244">SUM(H142:H143)</f>
        <v>0</v>
      </c>
      <c r="I144" s="229">
        <f>SUM(I142:I143)</f>
        <v>0</v>
      </c>
      <c r="J144" s="231">
        <f t="shared" si="244"/>
        <v>0</v>
      </c>
      <c r="K144" s="229">
        <f>SUM(K142:K143)</f>
        <v>0</v>
      </c>
      <c r="L144" s="228">
        <f t="shared" si="244"/>
        <v>0</v>
      </c>
      <c r="M144" s="229">
        <f t="shared" si="244"/>
        <v>0</v>
      </c>
      <c r="N144" s="232" t="e">
        <f t="shared" ref="N144" si="245">L144/J144%</f>
        <v>#DIV/0!</v>
      </c>
      <c r="O144" s="232" t="e">
        <f>M144/K144%</f>
        <v>#DIV/0!</v>
      </c>
      <c r="P144" s="231">
        <f t="shared" si="244"/>
        <v>0</v>
      </c>
      <c r="Q144" s="229">
        <f t="shared" si="244"/>
        <v>0</v>
      </c>
      <c r="R144" s="228">
        <f t="shared" si="244"/>
        <v>0</v>
      </c>
      <c r="S144" s="229">
        <f t="shared" si="244"/>
        <v>0</v>
      </c>
      <c r="T144" s="233"/>
      <c r="U144" s="231">
        <f t="shared" ref="U144:W144" si="246">SUM(U142:U143)</f>
        <v>1</v>
      </c>
      <c r="V144" s="229">
        <f>SUM(V142:V143)</f>
        <v>0.5</v>
      </c>
      <c r="W144" s="231">
        <f t="shared" si="246"/>
        <v>1</v>
      </c>
      <c r="X144" s="229">
        <f>SUM(X142:X143)</f>
        <v>0.5</v>
      </c>
      <c r="Y144" s="228">
        <f t="shared" ref="Y144:Z144" si="247">SUM(Y142:Y143)</f>
        <v>0</v>
      </c>
      <c r="Z144" s="229">
        <f t="shared" si="247"/>
        <v>0</v>
      </c>
      <c r="AA144" s="233"/>
      <c r="AB144" s="231">
        <f t="shared" ref="AB144" si="248">SUM(AB142:AB143)</f>
        <v>1</v>
      </c>
      <c r="AC144" s="229">
        <f>SUM(AC142:AC143)</f>
        <v>0.5</v>
      </c>
      <c r="AD144" s="231">
        <f t="shared" ref="AD144" si="249">SUM(AD142:AD143)</f>
        <v>1</v>
      </c>
      <c r="AE144" s="229">
        <f>SUM(AE142:AE143)</f>
        <v>0.5</v>
      </c>
      <c r="AF144" s="227"/>
    </row>
    <row r="145" spans="1:32" s="25" customFormat="1">
      <c r="A145" s="336" t="s">
        <v>61</v>
      </c>
      <c r="B145" s="20" t="s">
        <v>62</v>
      </c>
      <c r="C145" s="22"/>
      <c r="D145" s="66"/>
      <c r="E145" s="22"/>
      <c r="F145" s="66"/>
      <c r="G145" s="108"/>
      <c r="H145" s="22"/>
      <c r="I145" s="66"/>
      <c r="J145" s="70"/>
      <c r="K145" s="66"/>
      <c r="L145" s="312"/>
      <c r="M145" s="66"/>
      <c r="N145" s="66"/>
      <c r="O145" s="66"/>
      <c r="P145" s="70"/>
      <c r="Q145" s="66"/>
      <c r="R145" s="312"/>
      <c r="S145" s="66"/>
      <c r="T145" s="134"/>
      <c r="U145" s="70"/>
      <c r="V145" s="66"/>
      <c r="W145" s="70"/>
      <c r="X145" s="66"/>
      <c r="Y145" s="312"/>
      <c r="Z145" s="66"/>
      <c r="AA145" s="134"/>
      <c r="AB145" s="70"/>
      <c r="AC145" s="66"/>
      <c r="AD145" s="70"/>
      <c r="AE145" s="66"/>
      <c r="AF145" s="22"/>
    </row>
    <row r="146" spans="1:32" s="25" customFormat="1">
      <c r="A146" s="336">
        <v>10</v>
      </c>
      <c r="B146" s="20" t="s">
        <v>63</v>
      </c>
      <c r="C146" s="22"/>
      <c r="D146" s="66"/>
      <c r="E146" s="22"/>
      <c r="F146" s="66"/>
      <c r="G146" s="108"/>
      <c r="H146" s="22"/>
      <c r="I146" s="66"/>
      <c r="J146" s="70">
        <f t="shared" ref="J146" si="250">H146+E146+C146</f>
        <v>0</v>
      </c>
      <c r="K146" s="66">
        <f>I146+F146+D146</f>
        <v>0</v>
      </c>
      <c r="L146" s="312"/>
      <c r="M146" s="66"/>
      <c r="N146" s="66"/>
      <c r="O146" s="66"/>
      <c r="P146" s="70"/>
      <c r="Q146" s="66"/>
      <c r="R146" s="312"/>
      <c r="S146" s="66"/>
      <c r="T146" s="134"/>
      <c r="U146" s="70"/>
      <c r="V146" s="66"/>
      <c r="W146" s="70"/>
      <c r="X146" s="66"/>
      <c r="Y146" s="312"/>
      <c r="Z146" s="66"/>
      <c r="AA146" s="134"/>
      <c r="AB146" s="70"/>
      <c r="AC146" s="66"/>
      <c r="AD146" s="70"/>
      <c r="AE146" s="66"/>
      <c r="AF146" s="22"/>
    </row>
    <row r="147" spans="1:32" s="25" customFormat="1">
      <c r="A147" s="336"/>
      <c r="B147" s="20" t="s">
        <v>288</v>
      </c>
      <c r="C147" s="22"/>
      <c r="D147" s="66"/>
      <c r="E147" s="22"/>
      <c r="F147" s="66"/>
      <c r="G147" s="108"/>
      <c r="H147" s="22"/>
      <c r="I147" s="66"/>
      <c r="J147" s="70"/>
      <c r="K147" s="66"/>
      <c r="L147" s="312"/>
      <c r="M147" s="66"/>
      <c r="N147" s="66"/>
      <c r="O147" s="66"/>
      <c r="P147" s="70"/>
      <c r="Q147" s="66"/>
      <c r="R147" s="312"/>
      <c r="S147" s="66"/>
      <c r="T147" s="134"/>
      <c r="U147" s="70"/>
      <c r="V147" s="66"/>
      <c r="W147" s="70"/>
      <c r="X147" s="66"/>
      <c r="Y147" s="312"/>
      <c r="Z147" s="66"/>
      <c r="AA147" s="134"/>
      <c r="AB147" s="70"/>
      <c r="AC147" s="66"/>
      <c r="AD147" s="70"/>
      <c r="AE147" s="66"/>
      <c r="AF147" s="22"/>
    </row>
    <row r="148" spans="1:32">
      <c r="A148" s="200">
        <v>10.01</v>
      </c>
      <c r="B148" s="24" t="s">
        <v>64</v>
      </c>
      <c r="C148" s="24"/>
      <c r="D148" s="68"/>
      <c r="E148" s="24"/>
      <c r="F148" s="68"/>
      <c r="G148" s="107">
        <v>0.52</v>
      </c>
      <c r="H148" s="24"/>
      <c r="I148" s="68">
        <f>H148*G148*12</f>
        <v>0</v>
      </c>
      <c r="J148" s="76">
        <f t="shared" ref="J148:K164" si="251">H148+E148+C148</f>
        <v>0</v>
      </c>
      <c r="K148" s="68">
        <f t="shared" si="251"/>
        <v>0</v>
      </c>
      <c r="L148" s="164"/>
      <c r="M148" s="68"/>
      <c r="N148" s="68"/>
      <c r="O148" s="68"/>
      <c r="P148" s="76">
        <f t="shared" ref="P148:Q164" si="252">J148-L148</f>
        <v>0</v>
      </c>
      <c r="Q148" s="68">
        <f t="shared" si="252"/>
        <v>0</v>
      </c>
      <c r="R148" s="164"/>
      <c r="S148" s="68"/>
      <c r="T148" s="133">
        <v>0.65</v>
      </c>
      <c r="U148" s="76"/>
      <c r="V148" s="68">
        <f t="shared" ref="V148:V164" si="253">U148*T148*12</f>
        <v>0</v>
      </c>
      <c r="W148" s="76">
        <f t="shared" ref="W148:W164" si="254">U148+R148</f>
        <v>0</v>
      </c>
      <c r="X148" s="68">
        <f t="shared" ref="X148:X164" si="255">V148+S148</f>
        <v>0</v>
      </c>
      <c r="Y148" s="164"/>
      <c r="Z148" s="68"/>
      <c r="AA148" s="133">
        <v>0.65</v>
      </c>
      <c r="AB148" s="76"/>
      <c r="AC148" s="68">
        <f t="shared" ref="AC148:AC164" si="256">AB148*AA148*12</f>
        <v>0</v>
      </c>
      <c r="AD148" s="76">
        <f t="shared" ref="AD148:AD164" si="257">AB148+Y148</f>
        <v>0</v>
      </c>
      <c r="AE148" s="68">
        <f t="shared" ref="AE148:AE164" si="258">AC148+Z148</f>
        <v>0</v>
      </c>
      <c r="AF148" s="24"/>
    </row>
    <row r="149" spans="1:32">
      <c r="A149" s="200">
        <v>10.02</v>
      </c>
      <c r="B149" s="24" t="s">
        <v>289</v>
      </c>
      <c r="C149" s="24"/>
      <c r="D149" s="68"/>
      <c r="E149" s="24"/>
      <c r="F149" s="68"/>
      <c r="G149" s="107">
        <v>0.13</v>
      </c>
      <c r="H149" s="24"/>
      <c r="I149" s="68">
        <f>H149*G149*12</f>
        <v>0</v>
      </c>
      <c r="J149" s="76">
        <f t="shared" si="251"/>
        <v>0</v>
      </c>
      <c r="K149" s="68">
        <f t="shared" si="251"/>
        <v>0</v>
      </c>
      <c r="L149" s="164"/>
      <c r="M149" s="68"/>
      <c r="N149" s="68"/>
      <c r="O149" s="68"/>
      <c r="P149" s="76">
        <f t="shared" si="252"/>
        <v>0</v>
      </c>
      <c r="Q149" s="68">
        <f t="shared" si="252"/>
        <v>0</v>
      </c>
      <c r="R149" s="164"/>
      <c r="S149" s="68"/>
      <c r="T149" s="133">
        <v>0.13</v>
      </c>
      <c r="U149" s="76"/>
      <c r="V149" s="68">
        <f t="shared" si="253"/>
        <v>0</v>
      </c>
      <c r="W149" s="76">
        <f t="shared" si="254"/>
        <v>0</v>
      </c>
      <c r="X149" s="68">
        <f t="shared" si="255"/>
        <v>0</v>
      </c>
      <c r="Y149" s="164"/>
      <c r="Z149" s="68"/>
      <c r="AA149" s="133">
        <v>0.13</v>
      </c>
      <c r="AB149" s="76"/>
      <c r="AC149" s="68">
        <f t="shared" si="256"/>
        <v>0</v>
      </c>
      <c r="AD149" s="76">
        <f t="shared" si="257"/>
        <v>0</v>
      </c>
      <c r="AE149" s="68">
        <f t="shared" si="258"/>
        <v>0</v>
      </c>
      <c r="AF149" s="24"/>
    </row>
    <row r="150" spans="1:32" ht="48.75" customHeight="1">
      <c r="A150" s="200">
        <v>10.029999999999999</v>
      </c>
      <c r="B150" s="24" t="s">
        <v>68</v>
      </c>
      <c r="C150" s="24"/>
      <c r="D150" s="68"/>
      <c r="E150" s="24"/>
      <c r="F150" s="68"/>
      <c r="G150" s="107"/>
      <c r="H150" s="24"/>
      <c r="I150" s="68">
        <f t="shared" ref="I150:I164" si="259">H150*G150*12</f>
        <v>0</v>
      </c>
      <c r="J150" s="76">
        <f t="shared" si="251"/>
        <v>0</v>
      </c>
      <c r="K150" s="68">
        <f t="shared" si="251"/>
        <v>0</v>
      </c>
      <c r="L150" s="164"/>
      <c r="M150" s="68"/>
      <c r="N150" s="68"/>
      <c r="O150" s="68"/>
      <c r="P150" s="76">
        <f t="shared" si="252"/>
        <v>0</v>
      </c>
      <c r="Q150" s="68">
        <f t="shared" si="252"/>
        <v>0</v>
      </c>
      <c r="R150" s="164"/>
      <c r="S150" s="68"/>
      <c r="T150" s="133"/>
      <c r="U150" s="76"/>
      <c r="V150" s="68">
        <f t="shared" si="253"/>
        <v>0</v>
      </c>
      <c r="W150" s="76">
        <f t="shared" si="254"/>
        <v>0</v>
      </c>
      <c r="X150" s="68">
        <f t="shared" si="255"/>
        <v>0</v>
      </c>
      <c r="Y150" s="164"/>
      <c r="Z150" s="68"/>
      <c r="AA150" s="133"/>
      <c r="AB150" s="76"/>
      <c r="AC150" s="68">
        <f t="shared" si="256"/>
        <v>0</v>
      </c>
      <c r="AD150" s="76">
        <f t="shared" si="257"/>
        <v>0</v>
      </c>
      <c r="AE150" s="68">
        <f t="shared" si="258"/>
        <v>0</v>
      </c>
      <c r="AF150" s="24"/>
    </row>
    <row r="151" spans="1:32" s="25" customFormat="1">
      <c r="A151" s="336"/>
      <c r="B151" s="22" t="s">
        <v>73</v>
      </c>
      <c r="C151" s="22"/>
      <c r="D151" s="66"/>
      <c r="E151" s="22"/>
      <c r="F151" s="66"/>
      <c r="G151" s="108"/>
      <c r="H151" s="22"/>
      <c r="I151" s="66">
        <f t="shared" si="259"/>
        <v>0</v>
      </c>
      <c r="J151" s="70">
        <f t="shared" si="251"/>
        <v>0</v>
      </c>
      <c r="K151" s="66">
        <f t="shared" si="251"/>
        <v>0</v>
      </c>
      <c r="L151" s="312"/>
      <c r="M151" s="66"/>
      <c r="N151" s="68"/>
      <c r="O151" s="68"/>
      <c r="P151" s="76">
        <f t="shared" si="252"/>
        <v>0</v>
      </c>
      <c r="Q151" s="68">
        <f t="shared" si="252"/>
        <v>0</v>
      </c>
      <c r="R151" s="312"/>
      <c r="S151" s="66"/>
      <c r="T151" s="134"/>
      <c r="U151" s="70"/>
      <c r="V151" s="68">
        <f t="shared" si="253"/>
        <v>0</v>
      </c>
      <c r="W151" s="76">
        <f t="shared" si="254"/>
        <v>0</v>
      </c>
      <c r="X151" s="68">
        <f t="shared" si="255"/>
        <v>0</v>
      </c>
      <c r="Y151" s="312"/>
      <c r="Z151" s="66"/>
      <c r="AA151" s="134"/>
      <c r="AB151" s="70"/>
      <c r="AC151" s="68">
        <f t="shared" si="256"/>
        <v>0</v>
      </c>
      <c r="AD151" s="76">
        <f t="shared" si="257"/>
        <v>0</v>
      </c>
      <c r="AE151" s="68">
        <f t="shared" si="258"/>
        <v>0</v>
      </c>
      <c r="AF151" s="22"/>
    </row>
    <row r="152" spans="1:32" ht="31.5">
      <c r="A152" s="200">
        <v>10.039999999999999</v>
      </c>
      <c r="B152" s="24" t="s">
        <v>290</v>
      </c>
      <c r="C152" s="24"/>
      <c r="D152" s="68"/>
      <c r="E152" s="24"/>
      <c r="F152" s="68"/>
      <c r="G152" s="107"/>
      <c r="H152" s="24"/>
      <c r="I152" s="68">
        <f t="shared" si="259"/>
        <v>0</v>
      </c>
      <c r="J152" s="76">
        <f t="shared" si="251"/>
        <v>0</v>
      </c>
      <c r="K152" s="68">
        <f t="shared" si="251"/>
        <v>0</v>
      </c>
      <c r="L152" s="164"/>
      <c r="M152" s="68"/>
      <c r="N152" s="68"/>
      <c r="O152" s="68"/>
      <c r="P152" s="76">
        <f t="shared" si="252"/>
        <v>0</v>
      </c>
      <c r="Q152" s="68">
        <f t="shared" si="252"/>
        <v>0</v>
      </c>
      <c r="R152" s="164"/>
      <c r="S152" s="68"/>
      <c r="T152" s="133"/>
      <c r="U152" s="76"/>
      <c r="V152" s="68">
        <f t="shared" si="253"/>
        <v>0</v>
      </c>
      <c r="W152" s="76">
        <f t="shared" si="254"/>
        <v>0</v>
      </c>
      <c r="X152" s="68">
        <f t="shared" si="255"/>
        <v>0</v>
      </c>
      <c r="Y152" s="164"/>
      <c r="Z152" s="68"/>
      <c r="AA152" s="133"/>
      <c r="AB152" s="76"/>
      <c r="AC152" s="68">
        <f t="shared" si="256"/>
        <v>0</v>
      </c>
      <c r="AD152" s="76">
        <f t="shared" si="257"/>
        <v>0</v>
      </c>
      <c r="AE152" s="68">
        <f t="shared" si="258"/>
        <v>0</v>
      </c>
      <c r="AF152" s="24"/>
    </row>
    <row r="153" spans="1:32">
      <c r="A153" s="200"/>
      <c r="B153" s="24" t="s">
        <v>65</v>
      </c>
      <c r="C153" s="24"/>
      <c r="D153" s="68"/>
      <c r="E153" s="24"/>
      <c r="F153" s="68"/>
      <c r="G153" s="107">
        <v>0.6</v>
      </c>
      <c r="H153" s="24"/>
      <c r="I153" s="68">
        <f t="shared" si="259"/>
        <v>0</v>
      </c>
      <c r="J153" s="76">
        <f t="shared" si="251"/>
        <v>0</v>
      </c>
      <c r="K153" s="68">
        <f t="shared" si="251"/>
        <v>0</v>
      </c>
      <c r="L153" s="164"/>
      <c r="M153" s="68"/>
      <c r="N153" s="68"/>
      <c r="O153" s="68"/>
      <c r="P153" s="76">
        <f t="shared" si="252"/>
        <v>0</v>
      </c>
      <c r="Q153" s="68">
        <f t="shared" si="252"/>
        <v>0</v>
      </c>
      <c r="R153" s="164"/>
      <c r="S153" s="68"/>
      <c r="T153" s="133">
        <v>0.75</v>
      </c>
      <c r="U153" s="76"/>
      <c r="V153" s="68">
        <f t="shared" si="253"/>
        <v>0</v>
      </c>
      <c r="W153" s="76">
        <f t="shared" si="254"/>
        <v>0</v>
      </c>
      <c r="X153" s="68">
        <f t="shared" si="255"/>
        <v>0</v>
      </c>
      <c r="Y153" s="164"/>
      <c r="Z153" s="68"/>
      <c r="AA153" s="133">
        <v>0.75</v>
      </c>
      <c r="AB153" s="76"/>
      <c r="AC153" s="68">
        <f t="shared" si="256"/>
        <v>0</v>
      </c>
      <c r="AD153" s="76">
        <f t="shared" si="257"/>
        <v>0</v>
      </c>
      <c r="AE153" s="68">
        <f t="shared" si="258"/>
        <v>0</v>
      </c>
      <c r="AF153" s="24"/>
    </row>
    <row r="154" spans="1:32">
      <c r="A154" s="200"/>
      <c r="B154" s="24" t="s">
        <v>66</v>
      </c>
      <c r="C154" s="24"/>
      <c r="D154" s="68"/>
      <c r="E154" s="24"/>
      <c r="F154" s="68"/>
      <c r="G154" s="107">
        <v>0.6</v>
      </c>
      <c r="H154" s="24"/>
      <c r="I154" s="68">
        <f t="shared" si="259"/>
        <v>0</v>
      </c>
      <c r="J154" s="76">
        <f t="shared" si="251"/>
        <v>0</v>
      </c>
      <c r="K154" s="68">
        <f t="shared" si="251"/>
        <v>0</v>
      </c>
      <c r="L154" s="164"/>
      <c r="M154" s="68"/>
      <c r="N154" s="68"/>
      <c r="O154" s="68"/>
      <c r="P154" s="76">
        <f t="shared" si="252"/>
        <v>0</v>
      </c>
      <c r="Q154" s="68">
        <f t="shared" si="252"/>
        <v>0</v>
      </c>
      <c r="R154" s="164"/>
      <c r="S154" s="68"/>
      <c r="T154" s="133">
        <v>0.75</v>
      </c>
      <c r="U154" s="76"/>
      <c r="V154" s="68">
        <f t="shared" si="253"/>
        <v>0</v>
      </c>
      <c r="W154" s="76">
        <f t="shared" si="254"/>
        <v>0</v>
      </c>
      <c r="X154" s="68">
        <f t="shared" si="255"/>
        <v>0</v>
      </c>
      <c r="Y154" s="164"/>
      <c r="Z154" s="68"/>
      <c r="AA154" s="133">
        <v>0.75</v>
      </c>
      <c r="AB154" s="76"/>
      <c r="AC154" s="68">
        <f t="shared" si="256"/>
        <v>0</v>
      </c>
      <c r="AD154" s="76">
        <f t="shared" si="257"/>
        <v>0</v>
      </c>
      <c r="AE154" s="68">
        <f t="shared" si="258"/>
        <v>0</v>
      </c>
      <c r="AF154" s="24"/>
    </row>
    <row r="155" spans="1:32">
      <c r="A155" s="200"/>
      <c r="B155" s="24" t="s">
        <v>67</v>
      </c>
      <c r="C155" s="24"/>
      <c r="D155" s="68"/>
      <c r="E155" s="24"/>
      <c r="F155" s="68"/>
      <c r="G155" s="107">
        <v>0.6</v>
      </c>
      <c r="H155" s="24"/>
      <c r="I155" s="68">
        <f t="shared" si="259"/>
        <v>0</v>
      </c>
      <c r="J155" s="76">
        <f t="shared" si="251"/>
        <v>0</v>
      </c>
      <c r="K155" s="68">
        <f t="shared" si="251"/>
        <v>0</v>
      </c>
      <c r="L155" s="164"/>
      <c r="M155" s="68"/>
      <c r="N155" s="68"/>
      <c r="O155" s="68"/>
      <c r="P155" s="76">
        <f t="shared" si="252"/>
        <v>0</v>
      </c>
      <c r="Q155" s="68">
        <f t="shared" si="252"/>
        <v>0</v>
      </c>
      <c r="R155" s="164"/>
      <c r="S155" s="68"/>
      <c r="T155" s="133">
        <v>0.75</v>
      </c>
      <c r="U155" s="76"/>
      <c r="V155" s="68">
        <f t="shared" si="253"/>
        <v>0</v>
      </c>
      <c r="W155" s="76">
        <f t="shared" si="254"/>
        <v>0</v>
      </c>
      <c r="X155" s="68">
        <f t="shared" si="255"/>
        <v>0</v>
      </c>
      <c r="Y155" s="164"/>
      <c r="Z155" s="68"/>
      <c r="AA155" s="133">
        <v>0.75</v>
      </c>
      <c r="AB155" s="76"/>
      <c r="AC155" s="68">
        <f t="shared" si="256"/>
        <v>0</v>
      </c>
      <c r="AD155" s="76">
        <f t="shared" si="257"/>
        <v>0</v>
      </c>
      <c r="AE155" s="68">
        <f t="shared" si="258"/>
        <v>0</v>
      </c>
      <c r="AF155" s="24"/>
    </row>
    <row r="156" spans="1:32" ht="31.5">
      <c r="A156" s="200">
        <v>10.050000000000001</v>
      </c>
      <c r="B156" s="24" t="s">
        <v>291</v>
      </c>
      <c r="C156" s="24"/>
      <c r="D156" s="68"/>
      <c r="E156" s="24"/>
      <c r="F156" s="68"/>
      <c r="G156" s="107"/>
      <c r="H156" s="24"/>
      <c r="I156" s="68">
        <f t="shared" si="259"/>
        <v>0</v>
      </c>
      <c r="J156" s="76">
        <f t="shared" si="251"/>
        <v>0</v>
      </c>
      <c r="K156" s="68">
        <f t="shared" si="251"/>
        <v>0</v>
      </c>
      <c r="L156" s="164"/>
      <c r="M156" s="68"/>
      <c r="N156" s="68"/>
      <c r="O156" s="68"/>
      <c r="P156" s="76">
        <f t="shared" si="252"/>
        <v>0</v>
      </c>
      <c r="Q156" s="68">
        <f t="shared" si="252"/>
        <v>0</v>
      </c>
      <c r="R156" s="164"/>
      <c r="S156" s="68"/>
      <c r="T156" s="133"/>
      <c r="U156" s="76"/>
      <c r="V156" s="68">
        <f t="shared" si="253"/>
        <v>0</v>
      </c>
      <c r="W156" s="76">
        <f t="shared" si="254"/>
        <v>0</v>
      </c>
      <c r="X156" s="68">
        <f t="shared" si="255"/>
        <v>0</v>
      </c>
      <c r="Y156" s="164"/>
      <c r="Z156" s="68"/>
      <c r="AA156" s="133"/>
      <c r="AB156" s="76"/>
      <c r="AC156" s="68">
        <f t="shared" si="256"/>
        <v>0</v>
      </c>
      <c r="AD156" s="76">
        <f t="shared" si="257"/>
        <v>0</v>
      </c>
      <c r="AE156" s="68">
        <f t="shared" si="258"/>
        <v>0</v>
      </c>
      <c r="AF156" s="24"/>
    </row>
    <row r="157" spans="1:32">
      <c r="A157" s="200"/>
      <c r="B157" s="24" t="s">
        <v>65</v>
      </c>
      <c r="C157" s="24"/>
      <c r="D157" s="68"/>
      <c r="E157" s="24"/>
      <c r="F157" s="68"/>
      <c r="G157" s="107"/>
      <c r="H157" s="24"/>
      <c r="I157" s="68">
        <f t="shared" si="259"/>
        <v>0</v>
      </c>
      <c r="J157" s="76">
        <f t="shared" si="251"/>
        <v>0</v>
      </c>
      <c r="K157" s="68">
        <f t="shared" si="251"/>
        <v>0</v>
      </c>
      <c r="L157" s="164"/>
      <c r="M157" s="68"/>
      <c r="N157" s="68"/>
      <c r="O157" s="68"/>
      <c r="P157" s="76">
        <f t="shared" si="252"/>
        <v>0</v>
      </c>
      <c r="Q157" s="68">
        <f t="shared" si="252"/>
        <v>0</v>
      </c>
      <c r="R157" s="164"/>
      <c r="S157" s="68"/>
      <c r="T157" s="133"/>
      <c r="U157" s="76"/>
      <c r="V157" s="68">
        <f t="shared" si="253"/>
        <v>0</v>
      </c>
      <c r="W157" s="76">
        <f t="shared" si="254"/>
        <v>0</v>
      </c>
      <c r="X157" s="68">
        <f t="shared" si="255"/>
        <v>0</v>
      </c>
      <c r="Y157" s="164"/>
      <c r="Z157" s="68"/>
      <c r="AA157" s="133"/>
      <c r="AB157" s="76"/>
      <c r="AC157" s="68">
        <f t="shared" si="256"/>
        <v>0</v>
      </c>
      <c r="AD157" s="76">
        <f t="shared" si="257"/>
        <v>0</v>
      </c>
      <c r="AE157" s="68">
        <f t="shared" si="258"/>
        <v>0</v>
      </c>
      <c r="AF157" s="24"/>
    </row>
    <row r="158" spans="1:32">
      <c r="A158" s="200"/>
      <c r="B158" s="24" t="s">
        <v>66</v>
      </c>
      <c r="C158" s="24"/>
      <c r="D158" s="68"/>
      <c r="E158" s="24"/>
      <c r="F158" s="68"/>
      <c r="G158" s="107"/>
      <c r="H158" s="24"/>
      <c r="I158" s="68">
        <f t="shared" si="259"/>
        <v>0</v>
      </c>
      <c r="J158" s="76">
        <f t="shared" si="251"/>
        <v>0</v>
      </c>
      <c r="K158" s="68">
        <f t="shared" si="251"/>
        <v>0</v>
      </c>
      <c r="L158" s="164"/>
      <c r="M158" s="68"/>
      <c r="N158" s="68"/>
      <c r="O158" s="68"/>
      <c r="P158" s="76">
        <f t="shared" si="252"/>
        <v>0</v>
      </c>
      <c r="Q158" s="68">
        <f t="shared" si="252"/>
        <v>0</v>
      </c>
      <c r="R158" s="164"/>
      <c r="S158" s="68"/>
      <c r="T158" s="133"/>
      <c r="U158" s="76"/>
      <c r="V158" s="68">
        <f t="shared" si="253"/>
        <v>0</v>
      </c>
      <c r="W158" s="76">
        <f t="shared" si="254"/>
        <v>0</v>
      </c>
      <c r="X158" s="68">
        <f t="shared" si="255"/>
        <v>0</v>
      </c>
      <c r="Y158" s="164"/>
      <c r="Z158" s="68"/>
      <c r="AA158" s="133"/>
      <c r="AB158" s="76"/>
      <c r="AC158" s="68">
        <f t="shared" si="256"/>
        <v>0</v>
      </c>
      <c r="AD158" s="76">
        <f t="shared" si="257"/>
        <v>0</v>
      </c>
      <c r="AE158" s="68">
        <f t="shared" si="258"/>
        <v>0</v>
      </c>
      <c r="AF158" s="24"/>
    </row>
    <row r="159" spans="1:32">
      <c r="A159" s="200"/>
      <c r="B159" s="24" t="s">
        <v>67</v>
      </c>
      <c r="C159" s="24"/>
      <c r="D159" s="68"/>
      <c r="E159" s="24"/>
      <c r="F159" s="68"/>
      <c r="G159" s="107"/>
      <c r="H159" s="24"/>
      <c r="I159" s="68">
        <f t="shared" si="259"/>
        <v>0</v>
      </c>
      <c r="J159" s="76">
        <f t="shared" si="251"/>
        <v>0</v>
      </c>
      <c r="K159" s="68">
        <f t="shared" si="251"/>
        <v>0</v>
      </c>
      <c r="L159" s="164"/>
      <c r="M159" s="68"/>
      <c r="N159" s="68"/>
      <c r="O159" s="68"/>
      <c r="P159" s="76">
        <f t="shared" si="252"/>
        <v>0</v>
      </c>
      <c r="Q159" s="68">
        <f t="shared" si="252"/>
        <v>0</v>
      </c>
      <c r="R159" s="164"/>
      <c r="S159" s="68"/>
      <c r="T159" s="133"/>
      <c r="U159" s="76"/>
      <c r="V159" s="68">
        <f t="shared" si="253"/>
        <v>0</v>
      </c>
      <c r="W159" s="76">
        <f t="shared" si="254"/>
        <v>0</v>
      </c>
      <c r="X159" s="68">
        <f t="shared" si="255"/>
        <v>0</v>
      </c>
      <c r="Y159" s="164"/>
      <c r="Z159" s="68"/>
      <c r="AA159" s="133"/>
      <c r="AB159" s="76"/>
      <c r="AC159" s="68">
        <f t="shared" si="256"/>
        <v>0</v>
      </c>
      <c r="AD159" s="76">
        <f t="shared" si="257"/>
        <v>0</v>
      </c>
      <c r="AE159" s="68">
        <f t="shared" si="258"/>
        <v>0</v>
      </c>
      <c r="AF159" s="24"/>
    </row>
    <row r="160" spans="1:32" ht="31.5">
      <c r="A160" s="200">
        <v>10.06</v>
      </c>
      <c r="B160" s="24" t="s">
        <v>292</v>
      </c>
      <c r="C160" s="24"/>
      <c r="D160" s="68"/>
      <c r="E160" s="24"/>
      <c r="F160" s="68"/>
      <c r="G160" s="107"/>
      <c r="H160" s="24"/>
      <c r="I160" s="68">
        <f t="shared" si="259"/>
        <v>0</v>
      </c>
      <c r="J160" s="76">
        <f t="shared" si="251"/>
        <v>0</v>
      </c>
      <c r="K160" s="68">
        <f t="shared" si="251"/>
        <v>0</v>
      </c>
      <c r="L160" s="164"/>
      <c r="M160" s="68"/>
      <c r="N160" s="68"/>
      <c r="O160" s="68"/>
      <c r="P160" s="76">
        <f t="shared" si="252"/>
        <v>0</v>
      </c>
      <c r="Q160" s="68">
        <f t="shared" si="252"/>
        <v>0</v>
      </c>
      <c r="R160" s="164"/>
      <c r="S160" s="68"/>
      <c r="T160" s="133"/>
      <c r="U160" s="76"/>
      <c r="V160" s="68">
        <f t="shared" si="253"/>
        <v>0</v>
      </c>
      <c r="W160" s="76">
        <f t="shared" si="254"/>
        <v>0</v>
      </c>
      <c r="X160" s="68">
        <f t="shared" si="255"/>
        <v>0</v>
      </c>
      <c r="Y160" s="164"/>
      <c r="Z160" s="68"/>
      <c r="AA160" s="133"/>
      <c r="AB160" s="76"/>
      <c r="AC160" s="68">
        <f t="shared" si="256"/>
        <v>0</v>
      </c>
      <c r="AD160" s="76">
        <f t="shared" si="257"/>
        <v>0</v>
      </c>
      <c r="AE160" s="68">
        <f t="shared" si="258"/>
        <v>0</v>
      </c>
      <c r="AF160" s="24"/>
    </row>
    <row r="161" spans="1:32" ht="31.5">
      <c r="A161" s="200">
        <v>10.07</v>
      </c>
      <c r="B161" s="24" t="s">
        <v>69</v>
      </c>
      <c r="C161" s="24"/>
      <c r="D161" s="68"/>
      <c r="E161" s="24"/>
      <c r="F161" s="68"/>
      <c r="G161" s="107"/>
      <c r="H161" s="24"/>
      <c r="I161" s="68">
        <f t="shared" si="259"/>
        <v>0</v>
      </c>
      <c r="J161" s="76">
        <f t="shared" si="251"/>
        <v>0</v>
      </c>
      <c r="K161" s="68">
        <f t="shared" si="251"/>
        <v>0</v>
      </c>
      <c r="L161" s="164"/>
      <c r="M161" s="68"/>
      <c r="N161" s="68"/>
      <c r="O161" s="68"/>
      <c r="P161" s="76">
        <f t="shared" si="252"/>
        <v>0</v>
      </c>
      <c r="Q161" s="68">
        <f t="shared" si="252"/>
        <v>0</v>
      </c>
      <c r="R161" s="164"/>
      <c r="S161" s="68"/>
      <c r="T161" s="133"/>
      <c r="U161" s="76"/>
      <c r="V161" s="68">
        <f t="shared" si="253"/>
        <v>0</v>
      </c>
      <c r="W161" s="76">
        <f t="shared" si="254"/>
        <v>0</v>
      </c>
      <c r="X161" s="68">
        <f t="shared" si="255"/>
        <v>0</v>
      </c>
      <c r="Y161" s="164"/>
      <c r="Z161" s="68"/>
      <c r="AA161" s="133"/>
      <c r="AB161" s="76"/>
      <c r="AC161" s="68">
        <f t="shared" si="256"/>
        <v>0</v>
      </c>
      <c r="AD161" s="76">
        <f t="shared" si="257"/>
        <v>0</v>
      </c>
      <c r="AE161" s="68">
        <f t="shared" si="258"/>
        <v>0</v>
      </c>
      <c r="AF161" s="24"/>
    </row>
    <row r="162" spans="1:32">
      <c r="A162" s="200"/>
      <c r="B162" s="24" t="s">
        <v>70</v>
      </c>
      <c r="C162" s="24"/>
      <c r="D162" s="68"/>
      <c r="E162" s="24"/>
      <c r="F162" s="68"/>
      <c r="G162" s="107">
        <v>0.08</v>
      </c>
      <c r="H162" s="24"/>
      <c r="I162" s="68">
        <f t="shared" si="259"/>
        <v>0</v>
      </c>
      <c r="J162" s="76">
        <f t="shared" si="251"/>
        <v>0</v>
      </c>
      <c r="K162" s="68">
        <f t="shared" si="251"/>
        <v>0</v>
      </c>
      <c r="L162" s="164"/>
      <c r="M162" s="68"/>
      <c r="N162" s="68"/>
      <c r="O162" s="68"/>
      <c r="P162" s="76">
        <f t="shared" si="252"/>
        <v>0</v>
      </c>
      <c r="Q162" s="68">
        <f t="shared" si="252"/>
        <v>0</v>
      </c>
      <c r="R162" s="164"/>
      <c r="S162" s="68"/>
      <c r="T162" s="133">
        <v>8.0000000000000002E-3</v>
      </c>
      <c r="U162" s="76"/>
      <c r="V162" s="68">
        <f t="shared" si="253"/>
        <v>0</v>
      </c>
      <c r="W162" s="76">
        <f t="shared" si="254"/>
        <v>0</v>
      </c>
      <c r="X162" s="68">
        <f t="shared" si="255"/>
        <v>0</v>
      </c>
      <c r="Y162" s="164"/>
      <c r="Z162" s="68"/>
      <c r="AA162" s="133">
        <v>8.0000000000000002E-3</v>
      </c>
      <c r="AB162" s="76"/>
      <c r="AC162" s="68">
        <f t="shared" si="256"/>
        <v>0</v>
      </c>
      <c r="AD162" s="76">
        <f t="shared" si="257"/>
        <v>0</v>
      </c>
      <c r="AE162" s="68">
        <f t="shared" si="258"/>
        <v>0</v>
      </c>
      <c r="AF162" s="24"/>
    </row>
    <row r="163" spans="1:32">
      <c r="A163" s="200"/>
      <c r="B163" s="24" t="s">
        <v>71</v>
      </c>
      <c r="C163" s="24"/>
      <c r="D163" s="68"/>
      <c r="E163" s="24"/>
      <c r="F163" s="68"/>
      <c r="G163" s="107">
        <v>0.08</v>
      </c>
      <c r="H163" s="24"/>
      <c r="I163" s="68">
        <f t="shared" si="259"/>
        <v>0</v>
      </c>
      <c r="J163" s="76">
        <f t="shared" si="251"/>
        <v>0</v>
      </c>
      <c r="K163" s="68">
        <f t="shared" si="251"/>
        <v>0</v>
      </c>
      <c r="L163" s="164"/>
      <c r="M163" s="68"/>
      <c r="N163" s="68"/>
      <c r="O163" s="68"/>
      <c r="P163" s="76">
        <f t="shared" si="252"/>
        <v>0</v>
      </c>
      <c r="Q163" s="68">
        <f t="shared" si="252"/>
        <v>0</v>
      </c>
      <c r="R163" s="164"/>
      <c r="S163" s="68"/>
      <c r="T163" s="133">
        <v>8.0000000000000002E-3</v>
      </c>
      <c r="U163" s="76"/>
      <c r="V163" s="68">
        <f t="shared" si="253"/>
        <v>0</v>
      </c>
      <c r="W163" s="76">
        <f t="shared" si="254"/>
        <v>0</v>
      </c>
      <c r="X163" s="68">
        <f t="shared" si="255"/>
        <v>0</v>
      </c>
      <c r="Y163" s="164"/>
      <c r="Z163" s="68"/>
      <c r="AA163" s="133">
        <v>8.0000000000000002E-3</v>
      </c>
      <c r="AB163" s="76"/>
      <c r="AC163" s="68">
        <f t="shared" si="256"/>
        <v>0</v>
      </c>
      <c r="AD163" s="76">
        <f t="shared" si="257"/>
        <v>0</v>
      </c>
      <c r="AE163" s="68">
        <f t="shared" si="258"/>
        <v>0</v>
      </c>
      <c r="AF163" s="24"/>
    </row>
    <row r="164" spans="1:32">
      <c r="A164" s="200"/>
      <c r="B164" s="24" t="s">
        <v>72</v>
      </c>
      <c r="C164" s="24"/>
      <c r="D164" s="68"/>
      <c r="E164" s="24"/>
      <c r="F164" s="68"/>
      <c r="G164" s="107">
        <v>0.08</v>
      </c>
      <c r="H164" s="24"/>
      <c r="I164" s="68">
        <f t="shared" si="259"/>
        <v>0</v>
      </c>
      <c r="J164" s="76">
        <f t="shared" si="251"/>
        <v>0</v>
      </c>
      <c r="K164" s="68">
        <f t="shared" si="251"/>
        <v>0</v>
      </c>
      <c r="L164" s="164"/>
      <c r="M164" s="68"/>
      <c r="N164" s="68"/>
      <c r="O164" s="68"/>
      <c r="P164" s="76">
        <f t="shared" si="252"/>
        <v>0</v>
      </c>
      <c r="Q164" s="68">
        <f t="shared" si="252"/>
        <v>0</v>
      </c>
      <c r="R164" s="164"/>
      <c r="S164" s="68"/>
      <c r="T164" s="133">
        <v>8.0000000000000002E-3</v>
      </c>
      <c r="U164" s="76"/>
      <c r="V164" s="68">
        <f t="shared" si="253"/>
        <v>0</v>
      </c>
      <c r="W164" s="76">
        <f t="shared" si="254"/>
        <v>0</v>
      </c>
      <c r="X164" s="68">
        <f t="shared" si="255"/>
        <v>0</v>
      </c>
      <c r="Y164" s="164"/>
      <c r="Z164" s="68"/>
      <c r="AA164" s="133">
        <v>8.0000000000000002E-3</v>
      </c>
      <c r="AB164" s="76"/>
      <c r="AC164" s="68">
        <f t="shared" si="256"/>
        <v>0</v>
      </c>
      <c r="AD164" s="76">
        <f t="shared" si="257"/>
        <v>0</v>
      </c>
      <c r="AE164" s="68">
        <f t="shared" si="258"/>
        <v>0</v>
      </c>
      <c r="AF164" s="24"/>
    </row>
    <row r="165" spans="1:32" s="235" customFormat="1">
      <c r="A165" s="226"/>
      <c r="B165" s="227" t="s">
        <v>35</v>
      </c>
      <c r="C165" s="228">
        <f t="shared" ref="C165:F165" si="260">SUM(C148:C164)</f>
        <v>0</v>
      </c>
      <c r="D165" s="229">
        <f t="shared" si="260"/>
        <v>0</v>
      </c>
      <c r="E165" s="228">
        <f t="shared" si="260"/>
        <v>0</v>
      </c>
      <c r="F165" s="229">
        <f t="shared" si="260"/>
        <v>0</v>
      </c>
      <c r="G165" s="230"/>
      <c r="H165" s="228">
        <f>SUM(H148:H164)</f>
        <v>0</v>
      </c>
      <c r="I165" s="229">
        <f>SUM(I148:I164)</f>
        <v>0</v>
      </c>
      <c r="J165" s="231">
        <f t="shared" ref="J165:K165" si="261">SUM(J148:J164)</f>
        <v>0</v>
      </c>
      <c r="K165" s="229">
        <f t="shared" si="261"/>
        <v>0</v>
      </c>
      <c r="L165" s="228">
        <f>SUM(L148:L164)</f>
        <v>0</v>
      </c>
      <c r="M165" s="229">
        <f>SUM(M148:M164)</f>
        <v>0</v>
      </c>
      <c r="N165" s="232" t="e">
        <f t="shared" ref="N165:O166" si="262">L165/J165%</f>
        <v>#DIV/0!</v>
      </c>
      <c r="O165" s="232" t="e">
        <f t="shared" si="262"/>
        <v>#DIV/0!</v>
      </c>
      <c r="P165" s="231">
        <f t="shared" ref="P165:S165" si="263">SUM(P148:P164)</f>
        <v>0</v>
      </c>
      <c r="Q165" s="229">
        <f t="shared" si="263"/>
        <v>0</v>
      </c>
      <c r="R165" s="228">
        <f t="shared" si="263"/>
        <v>0</v>
      </c>
      <c r="S165" s="229">
        <f t="shared" si="263"/>
        <v>0</v>
      </c>
      <c r="T165" s="233"/>
      <c r="U165" s="231">
        <f t="shared" ref="U165:W165" si="264">SUM(U148:U164)</f>
        <v>0</v>
      </c>
      <c r="V165" s="229">
        <f>SUM(V148:V164)</f>
        <v>0</v>
      </c>
      <c r="W165" s="231">
        <f t="shared" si="264"/>
        <v>0</v>
      </c>
      <c r="X165" s="229">
        <f>SUM(X148:X164)</f>
        <v>0</v>
      </c>
      <c r="Y165" s="228">
        <f t="shared" ref="Y165:Z165" si="265">SUM(Y148:Y164)</f>
        <v>0</v>
      </c>
      <c r="Z165" s="229">
        <f t="shared" si="265"/>
        <v>0</v>
      </c>
      <c r="AA165" s="233"/>
      <c r="AB165" s="231">
        <f t="shared" ref="AB165" si="266">SUM(AB148:AB164)</f>
        <v>0</v>
      </c>
      <c r="AC165" s="229">
        <f>SUM(AC148:AC164)</f>
        <v>0</v>
      </c>
      <c r="AD165" s="231">
        <f t="shared" ref="AD165" si="267">SUM(AD148:AD164)</f>
        <v>0</v>
      </c>
      <c r="AE165" s="229">
        <f>SUM(AE148:AE164)</f>
        <v>0</v>
      </c>
      <c r="AF165" s="227"/>
    </row>
    <row r="166" spans="1:32" s="235" customFormat="1">
      <c r="A166" s="226"/>
      <c r="B166" s="227" t="s">
        <v>29</v>
      </c>
      <c r="C166" s="228">
        <f t="shared" ref="C166:F166" si="268">C165</f>
        <v>0</v>
      </c>
      <c r="D166" s="229">
        <f t="shared" si="268"/>
        <v>0</v>
      </c>
      <c r="E166" s="228">
        <f t="shared" si="268"/>
        <v>0</v>
      </c>
      <c r="F166" s="229">
        <f t="shared" si="268"/>
        <v>0</v>
      </c>
      <c r="G166" s="230"/>
      <c r="H166" s="228">
        <f>H165</f>
        <v>0</v>
      </c>
      <c r="I166" s="229">
        <f>I165</f>
        <v>0</v>
      </c>
      <c r="J166" s="231">
        <f t="shared" ref="J166:K166" si="269">J165</f>
        <v>0</v>
      </c>
      <c r="K166" s="229">
        <f t="shared" si="269"/>
        <v>0</v>
      </c>
      <c r="L166" s="228">
        <f>L165</f>
        <v>0</v>
      </c>
      <c r="M166" s="229">
        <f>M165</f>
        <v>0</v>
      </c>
      <c r="N166" s="232" t="e">
        <f t="shared" si="262"/>
        <v>#DIV/0!</v>
      </c>
      <c r="O166" s="232" t="e">
        <f t="shared" si="262"/>
        <v>#DIV/0!</v>
      </c>
      <c r="P166" s="231">
        <f t="shared" ref="P166:S166" si="270">P165</f>
        <v>0</v>
      </c>
      <c r="Q166" s="229">
        <f t="shared" si="270"/>
        <v>0</v>
      </c>
      <c r="R166" s="228">
        <f t="shared" si="270"/>
        <v>0</v>
      </c>
      <c r="S166" s="229">
        <f t="shared" si="270"/>
        <v>0</v>
      </c>
      <c r="T166" s="233"/>
      <c r="U166" s="231">
        <f t="shared" ref="U166:W166" si="271">U165</f>
        <v>0</v>
      </c>
      <c r="V166" s="229">
        <f>V165</f>
        <v>0</v>
      </c>
      <c r="W166" s="231">
        <f t="shared" si="271"/>
        <v>0</v>
      </c>
      <c r="X166" s="229">
        <f>X165</f>
        <v>0</v>
      </c>
      <c r="Y166" s="228">
        <f t="shared" ref="Y166:Z166" si="272">Y165</f>
        <v>0</v>
      </c>
      <c r="Z166" s="229">
        <f t="shared" si="272"/>
        <v>0</v>
      </c>
      <c r="AA166" s="233"/>
      <c r="AB166" s="231">
        <f t="shared" ref="AB166" si="273">AB165</f>
        <v>0</v>
      </c>
      <c r="AC166" s="229">
        <f>AC165</f>
        <v>0</v>
      </c>
      <c r="AD166" s="231">
        <f t="shared" ref="AD166" si="274">AD165</f>
        <v>0</v>
      </c>
      <c r="AE166" s="229">
        <f>AE165</f>
        <v>0</v>
      </c>
      <c r="AF166" s="227"/>
    </row>
    <row r="167" spans="1:32" s="25" customFormat="1" ht="31.5">
      <c r="A167" s="336"/>
      <c r="B167" s="20" t="s">
        <v>293</v>
      </c>
      <c r="C167" s="22"/>
      <c r="D167" s="66"/>
      <c r="E167" s="22"/>
      <c r="F167" s="66"/>
      <c r="G167" s="108"/>
      <c r="H167" s="22"/>
      <c r="I167" s="66"/>
      <c r="J167" s="70"/>
      <c r="K167" s="66"/>
      <c r="L167" s="312"/>
      <c r="M167" s="66"/>
      <c r="N167" s="66"/>
      <c r="O167" s="66"/>
      <c r="P167" s="70"/>
      <c r="Q167" s="66"/>
      <c r="R167" s="312"/>
      <c r="S167" s="66"/>
      <c r="T167" s="134"/>
      <c r="U167" s="70"/>
      <c r="V167" s="66"/>
      <c r="W167" s="70"/>
      <c r="X167" s="66"/>
      <c r="Y167" s="312"/>
      <c r="Z167" s="66"/>
      <c r="AA167" s="134"/>
      <c r="AB167" s="70"/>
      <c r="AC167" s="66"/>
      <c r="AD167" s="70"/>
      <c r="AE167" s="66"/>
      <c r="AF167" s="22"/>
    </row>
    <row r="168" spans="1:32" s="25" customFormat="1">
      <c r="A168" s="336"/>
      <c r="B168" s="20" t="s">
        <v>288</v>
      </c>
      <c r="C168" s="22"/>
      <c r="D168" s="66"/>
      <c r="E168" s="22"/>
      <c r="F168" s="66"/>
      <c r="G168" s="108"/>
      <c r="H168" s="22"/>
      <c r="I168" s="66">
        <f t="shared" ref="I168" si="275">H168*G168</f>
        <v>0</v>
      </c>
      <c r="J168" s="70"/>
      <c r="K168" s="66"/>
      <c r="L168" s="312"/>
      <c r="M168" s="66"/>
      <c r="N168" s="66"/>
      <c r="O168" s="66"/>
      <c r="P168" s="70"/>
      <c r="Q168" s="66"/>
      <c r="R168" s="312"/>
      <c r="S168" s="66"/>
      <c r="T168" s="134"/>
      <c r="U168" s="70"/>
      <c r="V168" s="66"/>
      <c r="W168" s="70"/>
      <c r="X168" s="66"/>
      <c r="Y168" s="312"/>
      <c r="Z168" s="66"/>
      <c r="AA168" s="134"/>
      <c r="AB168" s="70"/>
      <c r="AC168" s="66"/>
      <c r="AD168" s="70"/>
      <c r="AE168" s="66"/>
      <c r="AF168" s="22"/>
    </row>
    <row r="169" spans="1:32" ht="31.5">
      <c r="A169" s="754">
        <v>10.08</v>
      </c>
      <c r="B169" s="23" t="s">
        <v>294</v>
      </c>
      <c r="C169" s="24"/>
      <c r="D169" s="68"/>
      <c r="E169" s="24"/>
      <c r="F169" s="68"/>
      <c r="G169" s="107">
        <v>0.5</v>
      </c>
      <c r="H169" s="24">
        <v>273</v>
      </c>
      <c r="I169" s="68">
        <f t="shared" ref="I169:I173" si="276">H169*G169*12</f>
        <v>1638</v>
      </c>
      <c r="J169" s="76">
        <f t="shared" ref="J169:K185" si="277">H169+E169+C169</f>
        <v>273</v>
      </c>
      <c r="K169" s="68">
        <f t="shared" si="277"/>
        <v>1638</v>
      </c>
      <c r="L169" s="164">
        <v>273</v>
      </c>
      <c r="M169" s="68">
        <v>1638</v>
      </c>
      <c r="N169" s="68">
        <f t="shared" ref="N169:O188" si="278">L169/J169%</f>
        <v>100</v>
      </c>
      <c r="O169" s="68">
        <f t="shared" si="278"/>
        <v>100</v>
      </c>
      <c r="P169" s="76">
        <f t="shared" ref="P169:Q171" si="279">J169-L169</f>
        <v>0</v>
      </c>
      <c r="Q169" s="68">
        <f t="shared" si="279"/>
        <v>0</v>
      </c>
      <c r="R169" s="164"/>
      <c r="S169" s="68"/>
      <c r="T169" s="133">
        <v>0.65</v>
      </c>
      <c r="U169" s="76">
        <v>264</v>
      </c>
      <c r="V169" s="68">
        <f t="shared" ref="V169:V185" si="280">U169*T169*12</f>
        <v>2059.1999999999998</v>
      </c>
      <c r="W169" s="76">
        <f t="shared" ref="W169:W185" si="281">U169+R169</f>
        <v>264</v>
      </c>
      <c r="X169" s="68">
        <f t="shared" ref="X169:X185" si="282">V169+S169</f>
        <v>2059.1999999999998</v>
      </c>
      <c r="Y169" s="164"/>
      <c r="Z169" s="68"/>
      <c r="AA169" s="133">
        <v>0.65</v>
      </c>
      <c r="AB169" s="76">
        <v>264</v>
      </c>
      <c r="AC169" s="68">
        <f t="shared" ref="AC169:AC185" si="283">AB169*AA169*12</f>
        <v>2059.1999999999998</v>
      </c>
      <c r="AD169" s="76">
        <f t="shared" ref="AD169:AD185" si="284">AB169+Y169</f>
        <v>264</v>
      </c>
      <c r="AE169" s="68">
        <f t="shared" ref="AE169:AE185" si="285">AC169+Z169</f>
        <v>2059.1999999999998</v>
      </c>
      <c r="AF169" s="24"/>
    </row>
    <row r="170" spans="1:32" ht="31.5">
      <c r="A170" s="754">
        <v>10.09</v>
      </c>
      <c r="B170" s="23" t="s">
        <v>295</v>
      </c>
      <c r="C170" s="24"/>
      <c r="D170" s="68"/>
      <c r="E170" s="24"/>
      <c r="F170" s="68"/>
      <c r="G170" s="107">
        <v>0.13</v>
      </c>
      <c r="H170" s="24"/>
      <c r="I170" s="68">
        <f t="shared" si="276"/>
        <v>0</v>
      </c>
      <c r="J170" s="76">
        <f t="shared" si="277"/>
        <v>0</v>
      </c>
      <c r="K170" s="68">
        <f t="shared" si="277"/>
        <v>0</v>
      </c>
      <c r="L170" s="164"/>
      <c r="M170" s="68"/>
      <c r="N170" s="68" t="e">
        <f t="shared" si="278"/>
        <v>#DIV/0!</v>
      </c>
      <c r="O170" s="68" t="e">
        <f t="shared" si="278"/>
        <v>#DIV/0!</v>
      </c>
      <c r="P170" s="76">
        <f t="shared" si="279"/>
        <v>0</v>
      </c>
      <c r="Q170" s="68">
        <f t="shared" si="279"/>
        <v>0</v>
      </c>
      <c r="R170" s="164"/>
      <c r="S170" s="68"/>
      <c r="T170" s="133">
        <v>0.15</v>
      </c>
      <c r="U170" s="76"/>
      <c r="V170" s="68">
        <f t="shared" si="280"/>
        <v>0</v>
      </c>
      <c r="W170" s="76">
        <f t="shared" si="281"/>
        <v>0</v>
      </c>
      <c r="X170" s="68">
        <f t="shared" si="282"/>
        <v>0</v>
      </c>
      <c r="Y170" s="164"/>
      <c r="Z170" s="68"/>
      <c r="AA170" s="133">
        <v>0.15</v>
      </c>
      <c r="AB170" s="76"/>
      <c r="AC170" s="68">
        <f t="shared" si="283"/>
        <v>0</v>
      </c>
      <c r="AD170" s="76">
        <f t="shared" si="284"/>
        <v>0</v>
      </c>
      <c r="AE170" s="68">
        <f t="shared" si="285"/>
        <v>0</v>
      </c>
      <c r="AF170" s="24"/>
    </row>
    <row r="171" spans="1:32">
      <c r="A171" s="21">
        <v>10.1</v>
      </c>
      <c r="B171" s="24" t="s">
        <v>154</v>
      </c>
      <c r="C171" s="24"/>
      <c r="D171" s="68"/>
      <c r="E171" s="24"/>
      <c r="F171" s="68"/>
      <c r="G171" s="107"/>
      <c r="H171" s="24"/>
      <c r="I171" s="68">
        <f t="shared" si="276"/>
        <v>0</v>
      </c>
      <c r="J171" s="76">
        <f t="shared" si="277"/>
        <v>0</v>
      </c>
      <c r="K171" s="68">
        <f t="shared" si="277"/>
        <v>0</v>
      </c>
      <c r="L171" s="164"/>
      <c r="M171" s="68"/>
      <c r="N171" s="68"/>
      <c r="O171" s="68"/>
      <c r="P171" s="76">
        <f t="shared" si="279"/>
        <v>0</v>
      </c>
      <c r="Q171" s="68">
        <f t="shared" si="279"/>
        <v>0</v>
      </c>
      <c r="R171" s="164"/>
      <c r="S171" s="68"/>
      <c r="T171" s="133"/>
      <c r="U171" s="76"/>
      <c r="V171" s="68">
        <f t="shared" si="280"/>
        <v>0</v>
      </c>
      <c r="W171" s="76">
        <f t="shared" si="281"/>
        <v>0</v>
      </c>
      <c r="X171" s="68">
        <f t="shared" si="282"/>
        <v>0</v>
      </c>
      <c r="Y171" s="164"/>
      <c r="Z171" s="68"/>
      <c r="AA171" s="133"/>
      <c r="AB171" s="76"/>
      <c r="AC171" s="68">
        <f t="shared" si="283"/>
        <v>0</v>
      </c>
      <c r="AD171" s="76">
        <f t="shared" si="284"/>
        <v>0</v>
      </c>
      <c r="AE171" s="68">
        <f t="shared" si="285"/>
        <v>0</v>
      </c>
      <c r="AF171" s="24"/>
    </row>
    <row r="172" spans="1:32">
      <c r="A172" s="754"/>
      <c r="B172" s="23" t="s">
        <v>296</v>
      </c>
      <c r="C172" s="24"/>
      <c r="D172" s="68"/>
      <c r="E172" s="24"/>
      <c r="F172" s="68"/>
      <c r="G172" s="107"/>
      <c r="H172" s="24"/>
      <c r="I172" s="68">
        <f t="shared" si="276"/>
        <v>0</v>
      </c>
      <c r="J172" s="76">
        <f t="shared" si="277"/>
        <v>0</v>
      </c>
      <c r="K172" s="68">
        <f t="shared" si="277"/>
        <v>0</v>
      </c>
      <c r="L172" s="164"/>
      <c r="M172" s="68"/>
      <c r="N172" s="68"/>
      <c r="O172" s="68"/>
      <c r="P172" s="76"/>
      <c r="Q172" s="68"/>
      <c r="R172" s="164"/>
      <c r="S172" s="68"/>
      <c r="T172" s="133"/>
      <c r="U172" s="76"/>
      <c r="V172" s="68">
        <f t="shared" si="280"/>
        <v>0</v>
      </c>
      <c r="W172" s="76">
        <f t="shared" si="281"/>
        <v>0</v>
      </c>
      <c r="X172" s="68">
        <f t="shared" si="282"/>
        <v>0</v>
      </c>
      <c r="Y172" s="164"/>
      <c r="Z172" s="68"/>
      <c r="AA172" s="133"/>
      <c r="AB172" s="76"/>
      <c r="AC172" s="68">
        <f t="shared" si="283"/>
        <v>0</v>
      </c>
      <c r="AD172" s="76">
        <f t="shared" si="284"/>
        <v>0</v>
      </c>
      <c r="AE172" s="68">
        <f t="shared" si="285"/>
        <v>0</v>
      </c>
      <c r="AF172" s="24"/>
    </row>
    <row r="173" spans="1:32" ht="31.5">
      <c r="A173" s="754">
        <v>10.11</v>
      </c>
      <c r="B173" s="24" t="s">
        <v>297</v>
      </c>
      <c r="C173" s="24"/>
      <c r="D173" s="68"/>
      <c r="E173" s="24"/>
      <c r="F173" s="68"/>
      <c r="G173" s="107"/>
      <c r="H173" s="24"/>
      <c r="I173" s="68">
        <f t="shared" si="276"/>
        <v>0</v>
      </c>
      <c r="J173" s="76">
        <f t="shared" si="277"/>
        <v>0</v>
      </c>
      <c r="K173" s="68">
        <f t="shared" si="277"/>
        <v>0</v>
      </c>
      <c r="L173" s="164"/>
      <c r="M173" s="68"/>
      <c r="N173" s="68"/>
      <c r="O173" s="68"/>
      <c r="P173" s="76">
        <f t="shared" ref="P173:Q185" si="286">J173-L173</f>
        <v>0</v>
      </c>
      <c r="Q173" s="68">
        <f t="shared" si="286"/>
        <v>0</v>
      </c>
      <c r="R173" s="164"/>
      <c r="S173" s="68"/>
      <c r="T173" s="133"/>
      <c r="U173" s="76"/>
      <c r="V173" s="68">
        <f t="shared" si="280"/>
        <v>0</v>
      </c>
      <c r="W173" s="76">
        <f t="shared" si="281"/>
        <v>0</v>
      </c>
      <c r="X173" s="68">
        <f t="shared" si="282"/>
        <v>0</v>
      </c>
      <c r="Y173" s="164"/>
      <c r="Z173" s="68"/>
      <c r="AA173" s="133"/>
      <c r="AB173" s="76"/>
      <c r="AC173" s="68">
        <f t="shared" si="283"/>
        <v>0</v>
      </c>
      <c r="AD173" s="76">
        <f t="shared" si="284"/>
        <v>0</v>
      </c>
      <c r="AE173" s="68">
        <f t="shared" si="285"/>
        <v>0</v>
      </c>
      <c r="AF173" s="24"/>
    </row>
    <row r="174" spans="1:32">
      <c r="A174" s="754"/>
      <c r="B174" s="24" t="s">
        <v>65</v>
      </c>
      <c r="C174" s="24"/>
      <c r="D174" s="68"/>
      <c r="E174" s="24"/>
      <c r="F174" s="68"/>
      <c r="G174" s="107">
        <v>0.56999999999999995</v>
      </c>
      <c r="H174" s="24">
        <v>93</v>
      </c>
      <c r="I174" s="68">
        <f>H174*G174*12</f>
        <v>636.12</v>
      </c>
      <c r="J174" s="76">
        <f t="shared" si="277"/>
        <v>93</v>
      </c>
      <c r="K174" s="68">
        <f t="shared" si="277"/>
        <v>636.12</v>
      </c>
      <c r="L174" s="76">
        <v>93</v>
      </c>
      <c r="M174" s="68">
        <v>636.12</v>
      </c>
      <c r="N174" s="68">
        <f t="shared" si="278"/>
        <v>100</v>
      </c>
      <c r="O174" s="68">
        <f t="shared" si="278"/>
        <v>100</v>
      </c>
      <c r="P174" s="76">
        <f t="shared" si="286"/>
        <v>0</v>
      </c>
      <c r="Q174" s="68">
        <f t="shared" si="286"/>
        <v>0</v>
      </c>
      <c r="R174" s="164"/>
      <c r="S174" s="68"/>
      <c r="T174" s="133">
        <v>0.75</v>
      </c>
      <c r="U174" s="76">
        <v>100</v>
      </c>
      <c r="V174" s="68">
        <f t="shared" si="280"/>
        <v>900</v>
      </c>
      <c r="W174" s="76">
        <f t="shared" si="281"/>
        <v>100</v>
      </c>
      <c r="X174" s="68">
        <f t="shared" si="282"/>
        <v>900</v>
      </c>
      <c r="Y174" s="164"/>
      <c r="Z174" s="68"/>
      <c r="AA174" s="133">
        <v>0.75</v>
      </c>
      <c r="AB174" s="76">
        <v>100</v>
      </c>
      <c r="AC174" s="68">
        <f t="shared" si="283"/>
        <v>900</v>
      </c>
      <c r="AD174" s="76">
        <f t="shared" si="284"/>
        <v>100</v>
      </c>
      <c r="AE174" s="68">
        <f t="shared" si="285"/>
        <v>900</v>
      </c>
      <c r="AF174" s="24"/>
    </row>
    <row r="175" spans="1:32">
      <c r="A175" s="754"/>
      <c r="B175" s="24" t="s">
        <v>66</v>
      </c>
      <c r="C175" s="24"/>
      <c r="D175" s="68"/>
      <c r="E175" s="24"/>
      <c r="F175" s="68"/>
      <c r="G175" s="107">
        <v>0.56999999999999995</v>
      </c>
      <c r="H175" s="24">
        <v>114</v>
      </c>
      <c r="I175" s="68">
        <f>H175*G175*12</f>
        <v>779.75999999999988</v>
      </c>
      <c r="J175" s="76">
        <f t="shared" si="277"/>
        <v>114</v>
      </c>
      <c r="K175" s="68">
        <f t="shared" si="277"/>
        <v>779.75999999999988</v>
      </c>
      <c r="L175" s="76">
        <v>114</v>
      </c>
      <c r="M175" s="68">
        <v>779.75999999999988</v>
      </c>
      <c r="N175" s="68">
        <f t="shared" si="278"/>
        <v>100.00000000000001</v>
      </c>
      <c r="O175" s="68">
        <f t="shared" si="278"/>
        <v>100</v>
      </c>
      <c r="P175" s="76">
        <f t="shared" si="286"/>
        <v>0</v>
      </c>
      <c r="Q175" s="68">
        <f t="shared" si="286"/>
        <v>0</v>
      </c>
      <c r="R175" s="164"/>
      <c r="S175" s="68"/>
      <c r="T175" s="133">
        <v>0.75</v>
      </c>
      <c r="U175" s="76">
        <v>111</v>
      </c>
      <c r="V175" s="68">
        <f t="shared" si="280"/>
        <v>999</v>
      </c>
      <c r="W175" s="76">
        <f t="shared" si="281"/>
        <v>111</v>
      </c>
      <c r="X175" s="68">
        <f t="shared" si="282"/>
        <v>999</v>
      </c>
      <c r="Y175" s="164"/>
      <c r="Z175" s="68"/>
      <c r="AA175" s="133">
        <v>0.75</v>
      </c>
      <c r="AB175" s="76">
        <v>111</v>
      </c>
      <c r="AC175" s="68">
        <f t="shared" si="283"/>
        <v>999</v>
      </c>
      <c r="AD175" s="76">
        <f t="shared" si="284"/>
        <v>111</v>
      </c>
      <c r="AE175" s="68">
        <f t="shared" si="285"/>
        <v>999</v>
      </c>
      <c r="AF175" s="24"/>
    </row>
    <row r="176" spans="1:32">
      <c r="A176" s="754"/>
      <c r="B176" s="24" t="s">
        <v>67</v>
      </c>
      <c r="C176" s="24"/>
      <c r="D176" s="68"/>
      <c r="E176" s="24"/>
      <c r="F176" s="68"/>
      <c r="G176" s="107">
        <v>0.56999999999999995</v>
      </c>
      <c r="H176" s="24">
        <v>86</v>
      </c>
      <c r="I176" s="68">
        <f>H176*G176*12</f>
        <v>588.24</v>
      </c>
      <c r="J176" s="76">
        <f t="shared" si="277"/>
        <v>86</v>
      </c>
      <c r="K176" s="68">
        <f t="shared" si="277"/>
        <v>588.24</v>
      </c>
      <c r="L176" s="76">
        <v>86</v>
      </c>
      <c r="M176" s="68">
        <v>588.24</v>
      </c>
      <c r="N176" s="68">
        <f t="shared" si="278"/>
        <v>100</v>
      </c>
      <c r="O176" s="68">
        <f t="shared" si="278"/>
        <v>99.999999999999986</v>
      </c>
      <c r="P176" s="76">
        <f t="shared" si="286"/>
        <v>0</v>
      </c>
      <c r="Q176" s="68">
        <f t="shared" si="286"/>
        <v>0</v>
      </c>
      <c r="R176" s="164"/>
      <c r="S176" s="68"/>
      <c r="T176" s="133">
        <v>0.75</v>
      </c>
      <c r="U176" s="76">
        <v>96</v>
      </c>
      <c r="V176" s="68">
        <f t="shared" si="280"/>
        <v>864</v>
      </c>
      <c r="W176" s="76">
        <f t="shared" si="281"/>
        <v>96</v>
      </c>
      <c r="X176" s="68">
        <f t="shared" si="282"/>
        <v>864</v>
      </c>
      <c r="Y176" s="164"/>
      <c r="Z176" s="68"/>
      <c r="AA176" s="133">
        <v>0.75</v>
      </c>
      <c r="AB176" s="76">
        <v>96</v>
      </c>
      <c r="AC176" s="68">
        <f t="shared" si="283"/>
        <v>864</v>
      </c>
      <c r="AD176" s="76">
        <f t="shared" si="284"/>
        <v>96</v>
      </c>
      <c r="AE176" s="68">
        <f t="shared" si="285"/>
        <v>864</v>
      </c>
      <c r="AF176" s="24"/>
    </row>
    <row r="177" spans="1:32" ht="31.5">
      <c r="A177" s="754">
        <v>10.119999999999999</v>
      </c>
      <c r="B177" s="24" t="s">
        <v>298</v>
      </c>
      <c r="C177" s="24"/>
      <c r="D177" s="68"/>
      <c r="E177" s="24"/>
      <c r="F177" s="68"/>
      <c r="G177" s="107"/>
      <c r="H177" s="24"/>
      <c r="I177" s="68">
        <f t="shared" ref="I177:I182" si="287">H177*G177*12</f>
        <v>0</v>
      </c>
      <c r="J177" s="76">
        <f t="shared" si="277"/>
        <v>0</v>
      </c>
      <c r="K177" s="68">
        <f t="shared" si="277"/>
        <v>0</v>
      </c>
      <c r="L177" s="164"/>
      <c r="M177" s="68"/>
      <c r="N177" s="68"/>
      <c r="O177" s="68"/>
      <c r="P177" s="76">
        <f t="shared" si="286"/>
        <v>0</v>
      </c>
      <c r="Q177" s="68">
        <f t="shared" si="286"/>
        <v>0</v>
      </c>
      <c r="R177" s="164"/>
      <c r="S177" s="68"/>
      <c r="T177" s="133"/>
      <c r="U177" s="76"/>
      <c r="V177" s="68">
        <f t="shared" si="280"/>
        <v>0</v>
      </c>
      <c r="W177" s="76">
        <f t="shared" si="281"/>
        <v>0</v>
      </c>
      <c r="X177" s="68">
        <f t="shared" si="282"/>
        <v>0</v>
      </c>
      <c r="Y177" s="164"/>
      <c r="Z177" s="68"/>
      <c r="AA177" s="133"/>
      <c r="AB177" s="76"/>
      <c r="AC177" s="68">
        <f t="shared" si="283"/>
        <v>0</v>
      </c>
      <c r="AD177" s="76">
        <f t="shared" si="284"/>
        <v>0</v>
      </c>
      <c r="AE177" s="68">
        <f t="shared" si="285"/>
        <v>0</v>
      </c>
      <c r="AF177" s="24"/>
    </row>
    <row r="178" spans="1:32">
      <c r="A178" s="754"/>
      <c r="B178" s="24" t="s">
        <v>65</v>
      </c>
      <c r="C178" s="24"/>
      <c r="D178" s="68"/>
      <c r="E178" s="24"/>
      <c r="F178" s="68"/>
      <c r="G178" s="107"/>
      <c r="H178" s="24"/>
      <c r="I178" s="68">
        <f t="shared" si="287"/>
        <v>0</v>
      </c>
      <c r="J178" s="76">
        <f t="shared" si="277"/>
        <v>0</v>
      </c>
      <c r="K178" s="68">
        <f t="shared" si="277"/>
        <v>0</v>
      </c>
      <c r="L178" s="164"/>
      <c r="M178" s="68"/>
      <c r="N178" s="68"/>
      <c r="O178" s="68"/>
      <c r="P178" s="76">
        <f t="shared" si="286"/>
        <v>0</v>
      </c>
      <c r="Q178" s="68">
        <f t="shared" si="286"/>
        <v>0</v>
      </c>
      <c r="R178" s="164"/>
      <c r="S178" s="68"/>
      <c r="T178" s="133"/>
      <c r="U178" s="76"/>
      <c r="V178" s="68">
        <f t="shared" si="280"/>
        <v>0</v>
      </c>
      <c r="W178" s="76">
        <f t="shared" si="281"/>
        <v>0</v>
      </c>
      <c r="X178" s="68">
        <f t="shared" si="282"/>
        <v>0</v>
      </c>
      <c r="Y178" s="164"/>
      <c r="Z178" s="68"/>
      <c r="AA178" s="133"/>
      <c r="AB178" s="76"/>
      <c r="AC178" s="68">
        <f t="shared" si="283"/>
        <v>0</v>
      </c>
      <c r="AD178" s="76">
        <f t="shared" si="284"/>
        <v>0</v>
      </c>
      <c r="AE178" s="68">
        <f t="shared" si="285"/>
        <v>0</v>
      </c>
      <c r="AF178" s="24"/>
    </row>
    <row r="179" spans="1:32">
      <c r="A179" s="754"/>
      <c r="B179" s="24" t="s">
        <v>66</v>
      </c>
      <c r="C179" s="24"/>
      <c r="D179" s="68"/>
      <c r="E179" s="24"/>
      <c r="F179" s="68"/>
      <c r="G179" s="107"/>
      <c r="H179" s="24"/>
      <c r="I179" s="68">
        <f t="shared" si="287"/>
        <v>0</v>
      </c>
      <c r="J179" s="76">
        <f t="shared" si="277"/>
        <v>0</v>
      </c>
      <c r="K179" s="68">
        <f t="shared" si="277"/>
        <v>0</v>
      </c>
      <c r="L179" s="164"/>
      <c r="M179" s="68"/>
      <c r="N179" s="68"/>
      <c r="O179" s="68"/>
      <c r="P179" s="76">
        <f t="shared" si="286"/>
        <v>0</v>
      </c>
      <c r="Q179" s="68">
        <f t="shared" si="286"/>
        <v>0</v>
      </c>
      <c r="R179" s="164"/>
      <c r="S179" s="68"/>
      <c r="T179" s="133"/>
      <c r="U179" s="76"/>
      <c r="V179" s="68">
        <f t="shared" si="280"/>
        <v>0</v>
      </c>
      <c r="W179" s="76">
        <f t="shared" si="281"/>
        <v>0</v>
      </c>
      <c r="X179" s="68">
        <f t="shared" si="282"/>
        <v>0</v>
      </c>
      <c r="Y179" s="164"/>
      <c r="Z179" s="68"/>
      <c r="AA179" s="133"/>
      <c r="AB179" s="76"/>
      <c r="AC179" s="68">
        <f t="shared" si="283"/>
        <v>0</v>
      </c>
      <c r="AD179" s="76">
        <f t="shared" si="284"/>
        <v>0</v>
      </c>
      <c r="AE179" s="68">
        <f t="shared" si="285"/>
        <v>0</v>
      </c>
      <c r="AF179" s="24"/>
    </row>
    <row r="180" spans="1:32">
      <c r="A180" s="754"/>
      <c r="B180" s="24" t="s">
        <v>67</v>
      </c>
      <c r="C180" s="24"/>
      <c r="D180" s="68"/>
      <c r="E180" s="24"/>
      <c r="F180" s="68"/>
      <c r="G180" s="107"/>
      <c r="H180" s="24"/>
      <c r="I180" s="68">
        <f t="shared" si="287"/>
        <v>0</v>
      </c>
      <c r="J180" s="76">
        <f t="shared" si="277"/>
        <v>0</v>
      </c>
      <c r="K180" s="68">
        <f t="shared" si="277"/>
        <v>0</v>
      </c>
      <c r="L180" s="164"/>
      <c r="M180" s="68"/>
      <c r="N180" s="68"/>
      <c r="O180" s="68"/>
      <c r="P180" s="76">
        <f t="shared" si="286"/>
        <v>0</v>
      </c>
      <c r="Q180" s="68">
        <f t="shared" si="286"/>
        <v>0</v>
      </c>
      <c r="R180" s="164"/>
      <c r="S180" s="68"/>
      <c r="T180" s="133"/>
      <c r="U180" s="76"/>
      <c r="V180" s="68">
        <f t="shared" si="280"/>
        <v>0</v>
      </c>
      <c r="W180" s="76">
        <f t="shared" si="281"/>
        <v>0</v>
      </c>
      <c r="X180" s="68">
        <f t="shared" si="282"/>
        <v>0</v>
      </c>
      <c r="Y180" s="164"/>
      <c r="Z180" s="68"/>
      <c r="AA180" s="133"/>
      <c r="AB180" s="76"/>
      <c r="AC180" s="68">
        <f t="shared" si="283"/>
        <v>0</v>
      </c>
      <c r="AD180" s="76">
        <f t="shared" si="284"/>
        <v>0</v>
      </c>
      <c r="AE180" s="68">
        <f t="shared" si="285"/>
        <v>0</v>
      </c>
      <c r="AF180" s="24"/>
    </row>
    <row r="181" spans="1:32" ht="47.25">
      <c r="A181" s="754">
        <v>10.130000000000001</v>
      </c>
      <c r="B181" s="23" t="s">
        <v>299</v>
      </c>
      <c r="C181" s="24"/>
      <c r="D181" s="68"/>
      <c r="E181" s="24"/>
      <c r="F181" s="68"/>
      <c r="G181" s="107"/>
      <c r="H181" s="24"/>
      <c r="I181" s="68">
        <f t="shared" si="287"/>
        <v>0</v>
      </c>
      <c r="J181" s="76">
        <f t="shared" si="277"/>
        <v>0</v>
      </c>
      <c r="K181" s="68">
        <f t="shared" si="277"/>
        <v>0</v>
      </c>
      <c r="L181" s="164"/>
      <c r="M181" s="68"/>
      <c r="N181" s="68"/>
      <c r="O181" s="68"/>
      <c r="P181" s="76">
        <f t="shared" si="286"/>
        <v>0</v>
      </c>
      <c r="Q181" s="68">
        <f t="shared" si="286"/>
        <v>0</v>
      </c>
      <c r="R181" s="164"/>
      <c r="S181" s="68"/>
      <c r="T181" s="133"/>
      <c r="U181" s="76"/>
      <c r="V181" s="68">
        <f t="shared" si="280"/>
        <v>0</v>
      </c>
      <c r="W181" s="76">
        <f t="shared" si="281"/>
        <v>0</v>
      </c>
      <c r="X181" s="68">
        <f t="shared" si="282"/>
        <v>0</v>
      </c>
      <c r="Y181" s="164"/>
      <c r="Z181" s="68"/>
      <c r="AA181" s="133"/>
      <c r="AB181" s="76"/>
      <c r="AC181" s="68">
        <f t="shared" si="283"/>
        <v>0</v>
      </c>
      <c r="AD181" s="76">
        <f t="shared" si="284"/>
        <v>0</v>
      </c>
      <c r="AE181" s="68">
        <f t="shared" si="285"/>
        <v>0</v>
      </c>
      <c r="AF181" s="24"/>
    </row>
    <row r="182" spans="1:32">
      <c r="A182" s="754">
        <v>10.14</v>
      </c>
      <c r="B182" s="24" t="s">
        <v>155</v>
      </c>
      <c r="C182" s="24"/>
      <c r="D182" s="68"/>
      <c r="E182" s="24"/>
      <c r="F182" s="68"/>
      <c r="G182" s="107"/>
      <c r="H182" s="24"/>
      <c r="I182" s="68">
        <f t="shared" si="287"/>
        <v>0</v>
      </c>
      <c r="J182" s="76">
        <f t="shared" si="277"/>
        <v>0</v>
      </c>
      <c r="K182" s="68">
        <f t="shared" si="277"/>
        <v>0</v>
      </c>
      <c r="L182" s="164"/>
      <c r="M182" s="68"/>
      <c r="N182" s="68"/>
      <c r="O182" s="68"/>
      <c r="P182" s="76">
        <f t="shared" si="286"/>
        <v>0</v>
      </c>
      <c r="Q182" s="68">
        <f t="shared" si="286"/>
        <v>0</v>
      </c>
      <c r="R182" s="164"/>
      <c r="S182" s="68"/>
      <c r="T182" s="133"/>
      <c r="U182" s="76"/>
      <c r="V182" s="68">
        <f t="shared" si="280"/>
        <v>0</v>
      </c>
      <c r="W182" s="76">
        <f t="shared" si="281"/>
        <v>0</v>
      </c>
      <c r="X182" s="68">
        <f t="shared" si="282"/>
        <v>0</v>
      </c>
      <c r="Y182" s="164"/>
      <c r="Z182" s="68"/>
      <c r="AA182" s="133"/>
      <c r="AB182" s="76"/>
      <c r="AC182" s="68">
        <f t="shared" si="283"/>
        <v>0</v>
      </c>
      <c r="AD182" s="76">
        <f t="shared" si="284"/>
        <v>0</v>
      </c>
      <c r="AE182" s="68">
        <f t="shared" si="285"/>
        <v>0</v>
      </c>
      <c r="AF182" s="24"/>
    </row>
    <row r="183" spans="1:32">
      <c r="A183" s="754"/>
      <c r="B183" s="24" t="s">
        <v>70</v>
      </c>
      <c r="C183" s="24"/>
      <c r="D183" s="68"/>
      <c r="E183" s="24"/>
      <c r="F183" s="68"/>
      <c r="G183" s="107"/>
      <c r="H183" s="24"/>
      <c r="I183" s="68">
        <f>H183*G183*12</f>
        <v>0</v>
      </c>
      <c r="J183" s="76">
        <f t="shared" si="277"/>
        <v>0</v>
      </c>
      <c r="K183" s="68">
        <f t="shared" si="277"/>
        <v>0</v>
      </c>
      <c r="L183" s="164"/>
      <c r="M183" s="68"/>
      <c r="N183" s="68"/>
      <c r="O183" s="68"/>
      <c r="P183" s="76">
        <f t="shared" si="286"/>
        <v>0</v>
      </c>
      <c r="Q183" s="68">
        <f t="shared" si="286"/>
        <v>0</v>
      </c>
      <c r="R183" s="164"/>
      <c r="S183" s="68"/>
      <c r="T183" s="133">
        <v>0.08</v>
      </c>
      <c r="U183" s="76">
        <v>15</v>
      </c>
      <c r="V183" s="68">
        <f t="shared" si="280"/>
        <v>14.399999999999999</v>
      </c>
      <c r="W183" s="76">
        <f t="shared" si="281"/>
        <v>15</v>
      </c>
      <c r="X183" s="68">
        <f t="shared" si="282"/>
        <v>14.399999999999999</v>
      </c>
      <c r="Y183" s="164"/>
      <c r="Z183" s="68"/>
      <c r="AA183" s="133">
        <v>0.08</v>
      </c>
      <c r="AB183" s="76"/>
      <c r="AC183" s="68">
        <f t="shared" si="283"/>
        <v>0</v>
      </c>
      <c r="AD183" s="76">
        <f t="shared" si="284"/>
        <v>0</v>
      </c>
      <c r="AE183" s="68">
        <f t="shared" si="285"/>
        <v>0</v>
      </c>
      <c r="AF183" s="24"/>
    </row>
    <row r="184" spans="1:32">
      <c r="A184" s="754"/>
      <c r="B184" s="24" t="s">
        <v>71</v>
      </c>
      <c r="C184" s="24"/>
      <c r="D184" s="68"/>
      <c r="E184" s="24"/>
      <c r="F184" s="68"/>
      <c r="G184" s="107"/>
      <c r="H184" s="24"/>
      <c r="I184" s="68">
        <f>H184*G184*12</f>
        <v>0</v>
      </c>
      <c r="J184" s="76">
        <f t="shared" si="277"/>
        <v>0</v>
      </c>
      <c r="K184" s="68">
        <f t="shared" si="277"/>
        <v>0</v>
      </c>
      <c r="L184" s="164"/>
      <c r="M184" s="68"/>
      <c r="N184" s="68"/>
      <c r="O184" s="68"/>
      <c r="P184" s="76">
        <f t="shared" si="286"/>
        <v>0</v>
      </c>
      <c r="Q184" s="68">
        <f t="shared" si="286"/>
        <v>0</v>
      </c>
      <c r="R184" s="164"/>
      <c r="S184" s="68"/>
      <c r="T184" s="133">
        <v>0.08</v>
      </c>
      <c r="U184" s="76">
        <v>15</v>
      </c>
      <c r="V184" s="68">
        <f t="shared" si="280"/>
        <v>14.399999999999999</v>
      </c>
      <c r="W184" s="76">
        <f t="shared" si="281"/>
        <v>15</v>
      </c>
      <c r="X184" s="68">
        <f t="shared" si="282"/>
        <v>14.399999999999999</v>
      </c>
      <c r="Y184" s="164"/>
      <c r="Z184" s="68"/>
      <c r="AA184" s="133">
        <v>0.08</v>
      </c>
      <c r="AB184" s="76"/>
      <c r="AC184" s="68">
        <f t="shared" si="283"/>
        <v>0</v>
      </c>
      <c r="AD184" s="76">
        <f t="shared" si="284"/>
        <v>0</v>
      </c>
      <c r="AE184" s="68">
        <f t="shared" si="285"/>
        <v>0</v>
      </c>
      <c r="AF184" s="24"/>
    </row>
    <row r="185" spans="1:32">
      <c r="A185" s="754"/>
      <c r="B185" s="24" t="s">
        <v>74</v>
      </c>
      <c r="C185" s="24"/>
      <c r="D185" s="68"/>
      <c r="E185" s="24"/>
      <c r="F185" s="68"/>
      <c r="G185" s="107"/>
      <c r="H185" s="24"/>
      <c r="I185" s="68">
        <f>H185*G185*12</f>
        <v>0</v>
      </c>
      <c r="J185" s="76">
        <f t="shared" si="277"/>
        <v>0</v>
      </c>
      <c r="K185" s="68">
        <f t="shared" si="277"/>
        <v>0</v>
      </c>
      <c r="L185" s="164"/>
      <c r="M185" s="68"/>
      <c r="N185" s="68"/>
      <c r="O185" s="68"/>
      <c r="P185" s="76">
        <f t="shared" si="286"/>
        <v>0</v>
      </c>
      <c r="Q185" s="68">
        <f t="shared" si="286"/>
        <v>0</v>
      </c>
      <c r="R185" s="164"/>
      <c r="S185" s="68"/>
      <c r="T185" s="133">
        <v>0.08</v>
      </c>
      <c r="U185" s="76">
        <v>56</v>
      </c>
      <c r="V185" s="68">
        <f t="shared" si="280"/>
        <v>53.760000000000005</v>
      </c>
      <c r="W185" s="76">
        <f t="shared" si="281"/>
        <v>56</v>
      </c>
      <c r="X185" s="68">
        <f t="shared" si="282"/>
        <v>53.760000000000005</v>
      </c>
      <c r="Y185" s="164"/>
      <c r="Z185" s="68"/>
      <c r="AA185" s="133">
        <v>0.08</v>
      </c>
      <c r="AB185" s="76"/>
      <c r="AC185" s="68">
        <f t="shared" si="283"/>
        <v>0</v>
      </c>
      <c r="AD185" s="76">
        <f t="shared" si="284"/>
        <v>0</v>
      </c>
      <c r="AE185" s="68">
        <f t="shared" si="285"/>
        <v>0</v>
      </c>
      <c r="AF185" s="24"/>
    </row>
    <row r="186" spans="1:32" s="235" customFormat="1">
      <c r="A186" s="226"/>
      <c r="B186" s="227" t="s">
        <v>35</v>
      </c>
      <c r="C186" s="228">
        <f t="shared" ref="C186:F186" si="288">SUM(C169:C185)</f>
        <v>0</v>
      </c>
      <c r="D186" s="229">
        <f t="shared" si="288"/>
        <v>0</v>
      </c>
      <c r="E186" s="228">
        <f t="shared" si="288"/>
        <v>0</v>
      </c>
      <c r="F186" s="229">
        <f t="shared" si="288"/>
        <v>0</v>
      </c>
      <c r="G186" s="230"/>
      <c r="H186" s="228">
        <f>SUM(H169:H185)</f>
        <v>566</v>
      </c>
      <c r="I186" s="229">
        <f>SUM(I169:I185)</f>
        <v>3642.12</v>
      </c>
      <c r="J186" s="231">
        <f>SUM(J169:J185)</f>
        <v>566</v>
      </c>
      <c r="K186" s="229">
        <f>SUM(K169:K185)</f>
        <v>3642.12</v>
      </c>
      <c r="L186" s="228">
        <f t="shared" ref="L186:M186" si="289">SUM(L169:L185)</f>
        <v>566</v>
      </c>
      <c r="M186" s="229">
        <f t="shared" si="289"/>
        <v>3642.12</v>
      </c>
      <c r="N186" s="232">
        <f t="shared" si="278"/>
        <v>100</v>
      </c>
      <c r="O186" s="232">
        <f t="shared" si="278"/>
        <v>100</v>
      </c>
      <c r="P186" s="231">
        <f t="shared" ref="P186:S186" si="290">SUM(P169:P185)</f>
        <v>0</v>
      </c>
      <c r="Q186" s="229">
        <f t="shared" si="290"/>
        <v>0</v>
      </c>
      <c r="R186" s="228">
        <f t="shared" si="290"/>
        <v>0</v>
      </c>
      <c r="S186" s="229">
        <f t="shared" si="290"/>
        <v>0</v>
      </c>
      <c r="T186" s="233"/>
      <c r="U186" s="231">
        <f t="shared" ref="U186:W186" si="291">SUM(U169:U185)</f>
        <v>657</v>
      </c>
      <c r="V186" s="229">
        <f>SUM(V169:V185)</f>
        <v>4904.7599999999993</v>
      </c>
      <c r="W186" s="231">
        <f t="shared" si="291"/>
        <v>657</v>
      </c>
      <c r="X186" s="229">
        <f>SUM(X169:X185)</f>
        <v>4904.7599999999993</v>
      </c>
      <c r="Y186" s="228">
        <f t="shared" ref="Y186:Z186" si="292">SUM(Y169:Y185)</f>
        <v>0</v>
      </c>
      <c r="Z186" s="229">
        <f t="shared" si="292"/>
        <v>0</v>
      </c>
      <c r="AA186" s="233"/>
      <c r="AB186" s="231">
        <f t="shared" ref="AB186" si="293">SUM(AB169:AB185)</f>
        <v>571</v>
      </c>
      <c r="AC186" s="229">
        <f>SUM(AC169:AC185)</f>
        <v>4822.2</v>
      </c>
      <c r="AD186" s="231">
        <f t="shared" ref="AD186" si="294">SUM(AD169:AD185)</f>
        <v>571</v>
      </c>
      <c r="AE186" s="229">
        <f>SUM(AE169:AE185)</f>
        <v>4822.2</v>
      </c>
      <c r="AF186" s="227"/>
    </row>
    <row r="187" spans="1:32" s="235" customFormat="1" ht="15.75" customHeight="1">
      <c r="A187" s="226"/>
      <c r="B187" s="227" t="s">
        <v>5</v>
      </c>
      <c r="C187" s="355">
        <f t="shared" ref="C187:F187" si="295">C186</f>
        <v>0</v>
      </c>
      <c r="D187" s="234">
        <f t="shared" si="295"/>
        <v>0</v>
      </c>
      <c r="E187" s="355">
        <f t="shared" si="295"/>
        <v>0</v>
      </c>
      <c r="F187" s="234">
        <f t="shared" si="295"/>
        <v>0</v>
      </c>
      <c r="G187" s="230"/>
      <c r="H187" s="355">
        <f>H186</f>
        <v>566</v>
      </c>
      <c r="I187" s="234">
        <f>I186</f>
        <v>3642.12</v>
      </c>
      <c r="J187" s="231">
        <f>J186</f>
        <v>566</v>
      </c>
      <c r="K187" s="234">
        <f>K186</f>
        <v>3642.12</v>
      </c>
      <c r="L187" s="355">
        <f t="shared" ref="L187:M187" si="296">L186</f>
        <v>566</v>
      </c>
      <c r="M187" s="234">
        <f t="shared" si="296"/>
        <v>3642.12</v>
      </c>
      <c r="N187" s="232">
        <f t="shared" si="278"/>
        <v>100</v>
      </c>
      <c r="O187" s="232">
        <f t="shared" si="278"/>
        <v>100</v>
      </c>
      <c r="P187" s="231">
        <f t="shared" ref="P187:S187" si="297">P186</f>
        <v>0</v>
      </c>
      <c r="Q187" s="234">
        <f t="shared" si="297"/>
        <v>0</v>
      </c>
      <c r="R187" s="355">
        <f t="shared" si="297"/>
        <v>0</v>
      </c>
      <c r="S187" s="234">
        <f t="shared" si="297"/>
        <v>0</v>
      </c>
      <c r="T187" s="233"/>
      <c r="U187" s="231">
        <f t="shared" ref="U187:W187" si="298">U186</f>
        <v>657</v>
      </c>
      <c r="V187" s="234">
        <f>V186</f>
        <v>4904.7599999999993</v>
      </c>
      <c r="W187" s="231">
        <f t="shared" si="298"/>
        <v>657</v>
      </c>
      <c r="X187" s="234">
        <f>X186</f>
        <v>4904.7599999999993</v>
      </c>
      <c r="Y187" s="355">
        <f t="shared" ref="Y187:Z187" si="299">Y186</f>
        <v>0</v>
      </c>
      <c r="Z187" s="234">
        <f t="shared" si="299"/>
        <v>0</v>
      </c>
      <c r="AA187" s="233"/>
      <c r="AB187" s="231">
        <f t="shared" ref="AB187" si="300">AB186</f>
        <v>571</v>
      </c>
      <c r="AC187" s="234">
        <f>AC186</f>
        <v>4822.2</v>
      </c>
      <c r="AD187" s="231">
        <f t="shared" ref="AD187" si="301">AD186</f>
        <v>571</v>
      </c>
      <c r="AE187" s="234">
        <f>AE186</f>
        <v>4822.2</v>
      </c>
      <c r="AF187" s="227"/>
    </row>
    <row r="188" spans="1:32" s="235" customFormat="1" ht="15.75" customHeight="1">
      <c r="A188" s="226"/>
      <c r="B188" s="227" t="s">
        <v>75</v>
      </c>
      <c r="C188" s="228">
        <f>C187+C166</f>
        <v>0</v>
      </c>
      <c r="D188" s="229">
        <f>SUM(D187+D166)</f>
        <v>0</v>
      </c>
      <c r="E188" s="228">
        <f>E187+E166</f>
        <v>0</v>
      </c>
      <c r="F188" s="229">
        <f>SUM(F187+F166)</f>
        <v>0</v>
      </c>
      <c r="G188" s="230"/>
      <c r="H188" s="228">
        <f>H187+H166</f>
        <v>566</v>
      </c>
      <c r="I188" s="229">
        <f>SUM(I187+I166)</f>
        <v>3642.12</v>
      </c>
      <c r="J188" s="231">
        <f>J187+J166</f>
        <v>566</v>
      </c>
      <c r="K188" s="229">
        <f>SUM(K187+K166)</f>
        <v>3642.12</v>
      </c>
      <c r="L188" s="228">
        <f t="shared" ref="L188" si="302">L187+L166</f>
        <v>566</v>
      </c>
      <c r="M188" s="229">
        <f t="shared" ref="M188" si="303">SUM(M187+M166)</f>
        <v>3642.12</v>
      </c>
      <c r="N188" s="232">
        <f t="shared" si="278"/>
        <v>100</v>
      </c>
      <c r="O188" s="232">
        <f t="shared" si="278"/>
        <v>100</v>
      </c>
      <c r="P188" s="231">
        <f t="shared" ref="P188" si="304">P187+P166</f>
        <v>0</v>
      </c>
      <c r="Q188" s="229">
        <f t="shared" ref="Q188" si="305">SUM(Q187+Q166)</f>
        <v>0</v>
      </c>
      <c r="R188" s="228">
        <f t="shared" ref="R188" si="306">R187+R166</f>
        <v>0</v>
      </c>
      <c r="S188" s="229">
        <f t="shared" ref="S188" si="307">SUM(S187+S166)</f>
        <v>0</v>
      </c>
      <c r="T188" s="233"/>
      <c r="U188" s="231">
        <f t="shared" ref="U188" si="308">U187+U166</f>
        <v>657</v>
      </c>
      <c r="V188" s="229">
        <f>SUM(V187+V166)</f>
        <v>4904.7599999999993</v>
      </c>
      <c r="W188" s="231">
        <f t="shared" ref="W188" si="309">W187+W166</f>
        <v>657</v>
      </c>
      <c r="X188" s="229">
        <f>SUM(X187+X166)</f>
        <v>4904.7599999999993</v>
      </c>
      <c r="Y188" s="228">
        <f t="shared" ref="Y188" si="310">Y187+Y166</f>
        <v>0</v>
      </c>
      <c r="Z188" s="229">
        <f t="shared" ref="Z188" si="311">SUM(Z187+Z166)</f>
        <v>0</v>
      </c>
      <c r="AA188" s="233"/>
      <c r="AB188" s="231">
        <f t="shared" ref="AB188" si="312">AB187+AB166</f>
        <v>571</v>
      </c>
      <c r="AC188" s="229">
        <f>SUM(AC187+AC166)</f>
        <v>4822.2</v>
      </c>
      <c r="AD188" s="231">
        <f t="shared" ref="AD188" si="313">AD187+AD166</f>
        <v>571</v>
      </c>
      <c r="AE188" s="229">
        <f>SUM(AE187+AE166)</f>
        <v>4822.2</v>
      </c>
      <c r="AF188" s="227"/>
    </row>
    <row r="189" spans="1:32" s="25" customFormat="1">
      <c r="A189" s="336">
        <v>11</v>
      </c>
      <c r="B189" s="20" t="s">
        <v>76</v>
      </c>
      <c r="C189" s="22"/>
      <c r="D189" s="66"/>
      <c r="E189" s="22"/>
      <c r="F189" s="66"/>
      <c r="G189" s="108"/>
      <c r="H189" s="22"/>
      <c r="I189" s="66"/>
      <c r="J189" s="70"/>
      <c r="K189" s="66"/>
      <c r="L189" s="312"/>
      <c r="M189" s="66"/>
      <c r="N189" s="66"/>
      <c r="O189" s="66"/>
      <c r="P189" s="70"/>
      <c r="Q189" s="66"/>
      <c r="R189" s="312"/>
      <c r="S189" s="66"/>
      <c r="T189" s="134"/>
      <c r="U189" s="70"/>
      <c r="V189" s="66"/>
      <c r="W189" s="70"/>
      <c r="X189" s="66"/>
      <c r="Y189" s="312"/>
      <c r="Z189" s="66"/>
      <c r="AA189" s="134"/>
      <c r="AB189" s="70"/>
      <c r="AC189" s="66"/>
      <c r="AD189" s="70"/>
      <c r="AE189" s="66"/>
      <c r="AF189" s="22"/>
    </row>
    <row r="190" spans="1:32" s="25" customFormat="1">
      <c r="A190" s="336"/>
      <c r="B190" s="20" t="s">
        <v>283</v>
      </c>
      <c r="C190" s="22"/>
      <c r="D190" s="66"/>
      <c r="E190" s="22"/>
      <c r="F190" s="66"/>
      <c r="G190" s="108"/>
      <c r="H190" s="22"/>
      <c r="I190" s="66"/>
      <c r="J190" s="70"/>
      <c r="K190" s="66"/>
      <c r="L190" s="312"/>
      <c r="M190" s="66"/>
      <c r="N190" s="66"/>
      <c r="O190" s="66"/>
      <c r="P190" s="70"/>
      <c r="Q190" s="66"/>
      <c r="R190" s="312"/>
      <c r="S190" s="66"/>
      <c r="T190" s="134"/>
      <c r="U190" s="70"/>
      <c r="V190" s="66"/>
      <c r="W190" s="70"/>
      <c r="X190" s="66"/>
      <c r="Y190" s="312"/>
      <c r="Z190" s="66"/>
      <c r="AA190" s="134"/>
      <c r="AB190" s="70"/>
      <c r="AC190" s="66"/>
      <c r="AD190" s="70"/>
      <c r="AE190" s="66"/>
      <c r="AF190" s="22"/>
    </row>
    <row r="191" spans="1:32" ht="31.5">
      <c r="A191" s="200">
        <v>11.01</v>
      </c>
      <c r="B191" s="98" t="s">
        <v>240</v>
      </c>
      <c r="C191" s="24"/>
      <c r="D191" s="68"/>
      <c r="E191" s="24"/>
      <c r="F191" s="68"/>
      <c r="G191" s="107"/>
      <c r="H191" s="24"/>
      <c r="I191" s="68"/>
      <c r="J191" s="76"/>
      <c r="K191" s="68"/>
      <c r="L191" s="164"/>
      <c r="M191" s="68"/>
      <c r="N191" s="68"/>
      <c r="O191" s="68"/>
      <c r="P191" s="76"/>
      <c r="Q191" s="68"/>
      <c r="R191" s="164"/>
      <c r="S191" s="68"/>
      <c r="T191" s="133"/>
      <c r="U191" s="76"/>
      <c r="V191" s="68"/>
      <c r="W191" s="76"/>
      <c r="X191" s="68"/>
      <c r="Y191" s="164"/>
      <c r="Z191" s="68"/>
      <c r="AA191" s="133"/>
      <c r="AB191" s="76"/>
      <c r="AC191" s="68"/>
      <c r="AD191" s="76"/>
      <c r="AE191" s="68"/>
      <c r="AF191" s="24"/>
    </row>
    <row r="192" spans="1:32">
      <c r="A192" s="754"/>
      <c r="B192" s="98" t="s">
        <v>236</v>
      </c>
      <c r="C192" s="24"/>
      <c r="D192" s="68"/>
      <c r="E192" s="24"/>
      <c r="F192" s="68"/>
      <c r="G192" s="107">
        <v>0.01</v>
      </c>
      <c r="H192" s="24">
        <v>1364</v>
      </c>
      <c r="I192" s="68">
        <f>H192*G192</f>
        <v>13.64</v>
      </c>
      <c r="J192" s="76">
        <f t="shared" ref="J192:K207" si="314">H192+E192+C192</f>
        <v>1364</v>
      </c>
      <c r="K192" s="68">
        <f t="shared" si="314"/>
        <v>13.64</v>
      </c>
      <c r="L192" s="188">
        <v>300</v>
      </c>
      <c r="M192" s="68">
        <v>11.5398</v>
      </c>
      <c r="N192" s="68">
        <f t="shared" ref="N192:O211" si="315">L192/J192%</f>
        <v>21.994134897360702</v>
      </c>
      <c r="O192" s="68">
        <f t="shared" si="315"/>
        <v>84.602639296187689</v>
      </c>
      <c r="P192" s="76">
        <f t="shared" ref="P192:Q210" si="316">J192-L192</f>
        <v>1064</v>
      </c>
      <c r="Q192" s="68">
        <f t="shared" si="316"/>
        <v>2.100200000000001</v>
      </c>
      <c r="R192" s="164"/>
      <c r="S192" s="68"/>
      <c r="T192" s="133">
        <v>1.2E-2</v>
      </c>
      <c r="U192" s="76">
        <v>1350</v>
      </c>
      <c r="V192" s="68">
        <f t="shared" ref="V192:V210" si="317">U192*T192</f>
        <v>16.2</v>
      </c>
      <c r="W192" s="76">
        <f t="shared" ref="W192:W209" si="318">U192+R192</f>
        <v>1350</v>
      </c>
      <c r="X192" s="68">
        <f t="shared" ref="X192:X210" si="319">V192+S192</f>
        <v>16.2</v>
      </c>
      <c r="Y192" s="164"/>
      <c r="Z192" s="68"/>
      <c r="AA192" s="133">
        <v>1.2E-2</v>
      </c>
      <c r="AB192" s="76">
        <v>1350</v>
      </c>
      <c r="AC192" s="68">
        <f t="shared" ref="AC192:AC210" si="320">AB192*AA192</f>
        <v>16.2</v>
      </c>
      <c r="AD192" s="76">
        <f t="shared" ref="AD192:AD209" si="321">AB192+Y192</f>
        <v>1350</v>
      </c>
      <c r="AE192" s="68">
        <f t="shared" ref="AE192:AE210" si="322">AC192+Z192</f>
        <v>16.2</v>
      </c>
      <c r="AF192" s="24"/>
    </row>
    <row r="193" spans="1:32">
      <c r="A193" s="754"/>
      <c r="B193" s="98" t="s">
        <v>237</v>
      </c>
      <c r="C193" s="24"/>
      <c r="D193" s="68"/>
      <c r="E193" s="24"/>
      <c r="F193" s="68"/>
      <c r="G193" s="107">
        <v>0.01</v>
      </c>
      <c r="H193" s="24">
        <v>1380</v>
      </c>
      <c r="I193" s="68">
        <f t="shared" ref="I193:I199" si="323">H193*G193</f>
        <v>13.8</v>
      </c>
      <c r="J193" s="76">
        <f t="shared" si="314"/>
        <v>1380</v>
      </c>
      <c r="K193" s="68">
        <f t="shared" si="314"/>
        <v>13.8</v>
      </c>
      <c r="L193" s="188">
        <v>300</v>
      </c>
      <c r="M193" s="68">
        <v>10</v>
      </c>
      <c r="N193" s="68">
        <f t="shared" si="315"/>
        <v>21.739130434782609</v>
      </c>
      <c r="O193" s="68">
        <f t="shared" si="315"/>
        <v>72.463768115942017</v>
      </c>
      <c r="P193" s="76">
        <f t="shared" si="316"/>
        <v>1080</v>
      </c>
      <c r="Q193" s="68">
        <f t="shared" si="316"/>
        <v>3.8000000000000007</v>
      </c>
      <c r="R193" s="164"/>
      <c r="S193" s="68"/>
      <c r="T193" s="133">
        <v>1.2E-2</v>
      </c>
      <c r="U193" s="76">
        <v>1350</v>
      </c>
      <c r="V193" s="68">
        <f t="shared" si="317"/>
        <v>16.2</v>
      </c>
      <c r="W193" s="76">
        <f t="shared" si="318"/>
        <v>1350</v>
      </c>
      <c r="X193" s="68">
        <f t="shared" si="319"/>
        <v>16.2</v>
      </c>
      <c r="Y193" s="164"/>
      <c r="Z193" s="68"/>
      <c r="AA193" s="133">
        <v>1.2E-2</v>
      </c>
      <c r="AB193" s="76">
        <v>1350</v>
      </c>
      <c r="AC193" s="68">
        <f t="shared" si="320"/>
        <v>16.2</v>
      </c>
      <c r="AD193" s="76">
        <f t="shared" si="321"/>
        <v>1350</v>
      </c>
      <c r="AE193" s="68">
        <f t="shared" si="322"/>
        <v>16.2</v>
      </c>
      <c r="AF193" s="24"/>
    </row>
    <row r="194" spans="1:32">
      <c r="A194" s="754"/>
      <c r="B194" s="98" t="s">
        <v>241</v>
      </c>
      <c r="C194" s="24"/>
      <c r="D194" s="68"/>
      <c r="E194" s="24"/>
      <c r="F194" s="68"/>
      <c r="G194" s="107">
        <v>0.01</v>
      </c>
      <c r="H194" s="24">
        <v>1352</v>
      </c>
      <c r="I194" s="68">
        <f t="shared" si="323"/>
        <v>13.52</v>
      </c>
      <c r="J194" s="76">
        <f t="shared" si="314"/>
        <v>1352</v>
      </c>
      <c r="K194" s="68">
        <f t="shared" si="314"/>
        <v>13.52</v>
      </c>
      <c r="L194" s="188">
        <v>244</v>
      </c>
      <c r="M194" s="68">
        <v>11.435499999999999</v>
      </c>
      <c r="N194" s="68">
        <f t="shared" si="315"/>
        <v>18.047337278106511</v>
      </c>
      <c r="O194" s="68">
        <f t="shared" si="315"/>
        <v>84.582100591715985</v>
      </c>
      <c r="P194" s="76">
        <f t="shared" si="316"/>
        <v>1108</v>
      </c>
      <c r="Q194" s="68">
        <f t="shared" si="316"/>
        <v>2.0845000000000002</v>
      </c>
      <c r="R194" s="164"/>
      <c r="S194" s="68"/>
      <c r="T194" s="133">
        <v>1.2E-2</v>
      </c>
      <c r="U194" s="76">
        <v>1032</v>
      </c>
      <c r="V194" s="68">
        <f t="shared" si="317"/>
        <v>12.384</v>
      </c>
      <c r="W194" s="76">
        <f t="shared" si="318"/>
        <v>1032</v>
      </c>
      <c r="X194" s="68">
        <f t="shared" si="319"/>
        <v>12.384</v>
      </c>
      <c r="Y194" s="164"/>
      <c r="Z194" s="68"/>
      <c r="AA194" s="133">
        <v>1.2E-2</v>
      </c>
      <c r="AB194" s="76">
        <v>1032</v>
      </c>
      <c r="AC194" s="68">
        <f t="shared" si="320"/>
        <v>12.384</v>
      </c>
      <c r="AD194" s="76">
        <f t="shared" si="321"/>
        <v>1032</v>
      </c>
      <c r="AE194" s="68">
        <f t="shared" si="322"/>
        <v>12.384</v>
      </c>
      <c r="AF194" s="24"/>
    </row>
    <row r="195" spans="1:32">
      <c r="A195" s="754">
        <v>11.02</v>
      </c>
      <c r="B195" s="98" t="s">
        <v>242</v>
      </c>
      <c r="C195" s="24"/>
      <c r="D195" s="68"/>
      <c r="E195" s="24"/>
      <c r="F195" s="68"/>
      <c r="G195" s="107"/>
      <c r="H195" s="24"/>
      <c r="I195" s="68">
        <f t="shared" si="323"/>
        <v>0</v>
      </c>
      <c r="J195" s="76">
        <f t="shared" si="314"/>
        <v>0</v>
      </c>
      <c r="K195" s="68">
        <f t="shared" si="314"/>
        <v>0</v>
      </c>
      <c r="L195" s="164"/>
      <c r="M195" s="68"/>
      <c r="N195" s="68"/>
      <c r="O195" s="68"/>
      <c r="P195" s="76">
        <f t="shared" si="316"/>
        <v>0</v>
      </c>
      <c r="Q195" s="68">
        <f t="shared" si="316"/>
        <v>0</v>
      </c>
      <c r="R195" s="164"/>
      <c r="S195" s="68"/>
      <c r="T195" s="133"/>
      <c r="U195" s="76"/>
      <c r="V195" s="68">
        <f t="shared" si="317"/>
        <v>0</v>
      </c>
      <c r="W195" s="76">
        <f t="shared" si="318"/>
        <v>0</v>
      </c>
      <c r="X195" s="68">
        <f t="shared" si="319"/>
        <v>0</v>
      </c>
      <c r="Y195" s="164"/>
      <c r="Z195" s="68"/>
      <c r="AA195" s="133"/>
      <c r="AB195" s="76"/>
      <c r="AC195" s="68">
        <f t="shared" si="320"/>
        <v>0</v>
      </c>
      <c r="AD195" s="76">
        <f t="shared" si="321"/>
        <v>0</v>
      </c>
      <c r="AE195" s="68">
        <f t="shared" si="322"/>
        <v>0</v>
      </c>
      <c r="AF195" s="24"/>
    </row>
    <row r="196" spans="1:32">
      <c r="A196" s="754"/>
      <c r="B196" s="98" t="s">
        <v>236</v>
      </c>
      <c r="C196" s="24"/>
      <c r="D196" s="68"/>
      <c r="E196" s="24"/>
      <c r="F196" s="68"/>
      <c r="G196" s="107">
        <v>5.0000000000000001E-3</v>
      </c>
      <c r="H196" s="24">
        <v>1364</v>
      </c>
      <c r="I196" s="68">
        <f t="shared" si="323"/>
        <v>6.82</v>
      </c>
      <c r="J196" s="76">
        <f t="shared" si="314"/>
        <v>1364</v>
      </c>
      <c r="K196" s="68">
        <f t="shared" si="314"/>
        <v>6.82</v>
      </c>
      <c r="L196" s="188">
        <v>300</v>
      </c>
      <c r="M196" s="68">
        <v>6.82</v>
      </c>
      <c r="N196" s="68">
        <f t="shared" si="315"/>
        <v>21.994134897360702</v>
      </c>
      <c r="O196" s="68">
        <f t="shared" si="315"/>
        <v>100.00000000000001</v>
      </c>
      <c r="P196" s="76">
        <f t="shared" si="316"/>
        <v>1064</v>
      </c>
      <c r="Q196" s="68">
        <f t="shared" si="316"/>
        <v>0</v>
      </c>
      <c r="R196" s="164"/>
      <c r="S196" s="68"/>
      <c r="T196" s="133">
        <v>0.01</v>
      </c>
      <c r="U196" s="76">
        <v>1350</v>
      </c>
      <c r="V196" s="68">
        <f t="shared" si="317"/>
        <v>13.5</v>
      </c>
      <c r="W196" s="76">
        <f t="shared" si="318"/>
        <v>1350</v>
      </c>
      <c r="X196" s="68">
        <f t="shared" si="319"/>
        <v>13.5</v>
      </c>
      <c r="Y196" s="164"/>
      <c r="Z196" s="68"/>
      <c r="AA196" s="133">
        <v>0.01</v>
      </c>
      <c r="AB196" s="76">
        <v>1350</v>
      </c>
      <c r="AC196" s="68">
        <f t="shared" si="320"/>
        <v>13.5</v>
      </c>
      <c r="AD196" s="76">
        <f t="shared" si="321"/>
        <v>1350</v>
      </c>
      <c r="AE196" s="68">
        <f t="shared" si="322"/>
        <v>13.5</v>
      </c>
      <c r="AF196" s="24"/>
    </row>
    <row r="197" spans="1:32">
      <c r="A197" s="754"/>
      <c r="B197" s="98" t="s">
        <v>237</v>
      </c>
      <c r="C197" s="24"/>
      <c r="D197" s="68"/>
      <c r="E197" s="24"/>
      <c r="F197" s="68"/>
      <c r="G197" s="107">
        <v>5.0000000000000001E-3</v>
      </c>
      <c r="H197" s="24">
        <v>1380</v>
      </c>
      <c r="I197" s="68">
        <f t="shared" si="323"/>
        <v>6.9</v>
      </c>
      <c r="J197" s="76">
        <f t="shared" si="314"/>
        <v>1380</v>
      </c>
      <c r="K197" s="68">
        <f t="shared" si="314"/>
        <v>6.9</v>
      </c>
      <c r="L197" s="188">
        <v>300</v>
      </c>
      <c r="M197" s="68">
        <v>6.9</v>
      </c>
      <c r="N197" s="68">
        <f t="shared" si="315"/>
        <v>21.739130434782609</v>
      </c>
      <c r="O197" s="68">
        <f t="shared" si="315"/>
        <v>100</v>
      </c>
      <c r="P197" s="76">
        <f t="shared" si="316"/>
        <v>1080</v>
      </c>
      <c r="Q197" s="68">
        <f t="shared" si="316"/>
        <v>0</v>
      </c>
      <c r="R197" s="164"/>
      <c r="S197" s="68"/>
      <c r="T197" s="133">
        <v>0.01</v>
      </c>
      <c r="U197" s="76">
        <v>1350</v>
      </c>
      <c r="V197" s="68">
        <f t="shared" si="317"/>
        <v>13.5</v>
      </c>
      <c r="W197" s="76">
        <f t="shared" si="318"/>
        <v>1350</v>
      </c>
      <c r="X197" s="68">
        <f t="shared" si="319"/>
        <v>13.5</v>
      </c>
      <c r="Y197" s="164"/>
      <c r="Z197" s="68"/>
      <c r="AA197" s="133">
        <v>0.01</v>
      </c>
      <c r="AB197" s="76">
        <v>1350</v>
      </c>
      <c r="AC197" s="68">
        <f t="shared" si="320"/>
        <v>13.5</v>
      </c>
      <c r="AD197" s="76">
        <f t="shared" si="321"/>
        <v>1350</v>
      </c>
      <c r="AE197" s="68">
        <f t="shared" si="322"/>
        <v>13.5</v>
      </c>
      <c r="AF197" s="24"/>
    </row>
    <row r="198" spans="1:32">
      <c r="A198" s="754"/>
      <c r="B198" s="98" t="s">
        <v>241</v>
      </c>
      <c r="C198" s="24"/>
      <c r="D198" s="68"/>
      <c r="E198" s="24"/>
      <c r="F198" s="68"/>
      <c r="G198" s="107">
        <v>5.0000000000000001E-3</v>
      </c>
      <c r="H198" s="24">
        <v>1352</v>
      </c>
      <c r="I198" s="68">
        <f t="shared" si="323"/>
        <v>6.76</v>
      </c>
      <c r="J198" s="76">
        <f t="shared" si="314"/>
        <v>1352</v>
      </c>
      <c r="K198" s="68">
        <f t="shared" si="314"/>
        <v>6.76</v>
      </c>
      <c r="L198" s="188">
        <v>244</v>
      </c>
      <c r="M198" s="68">
        <v>6.76</v>
      </c>
      <c r="N198" s="68">
        <f t="shared" si="315"/>
        <v>18.047337278106511</v>
      </c>
      <c r="O198" s="68">
        <f t="shared" si="315"/>
        <v>100</v>
      </c>
      <c r="P198" s="76">
        <f t="shared" si="316"/>
        <v>1108</v>
      </c>
      <c r="Q198" s="68">
        <f t="shared" si="316"/>
        <v>0</v>
      </c>
      <c r="R198" s="164"/>
      <c r="S198" s="68"/>
      <c r="T198" s="133">
        <v>0.01</v>
      </c>
      <c r="U198" s="76">
        <v>1032</v>
      </c>
      <c r="V198" s="68">
        <f t="shared" si="317"/>
        <v>10.32</v>
      </c>
      <c r="W198" s="76">
        <f t="shared" si="318"/>
        <v>1032</v>
      </c>
      <c r="X198" s="68">
        <f t="shared" si="319"/>
        <v>10.32</v>
      </c>
      <c r="Y198" s="164"/>
      <c r="Z198" s="68"/>
      <c r="AA198" s="133">
        <v>0.01</v>
      </c>
      <c r="AB198" s="76">
        <v>1032</v>
      </c>
      <c r="AC198" s="68">
        <f t="shared" si="320"/>
        <v>10.32</v>
      </c>
      <c r="AD198" s="76">
        <f t="shared" si="321"/>
        <v>1032</v>
      </c>
      <c r="AE198" s="68">
        <f t="shared" si="322"/>
        <v>10.32</v>
      </c>
      <c r="AF198" s="24"/>
    </row>
    <row r="199" spans="1:32" ht="15.75" customHeight="1">
      <c r="A199" s="754">
        <v>11.03</v>
      </c>
      <c r="B199" s="3" t="s">
        <v>243</v>
      </c>
      <c r="C199" s="24"/>
      <c r="D199" s="68"/>
      <c r="E199" s="24"/>
      <c r="F199" s="68"/>
      <c r="G199" s="107"/>
      <c r="H199" s="24"/>
      <c r="I199" s="68">
        <f t="shared" si="323"/>
        <v>0</v>
      </c>
      <c r="J199" s="76">
        <f t="shared" si="314"/>
        <v>0</v>
      </c>
      <c r="K199" s="68">
        <f t="shared" si="314"/>
        <v>0</v>
      </c>
      <c r="L199" s="164"/>
      <c r="M199" s="68"/>
      <c r="N199" s="68"/>
      <c r="O199" s="68"/>
      <c r="P199" s="76">
        <f t="shared" si="316"/>
        <v>0</v>
      </c>
      <c r="Q199" s="68">
        <f t="shared" si="316"/>
        <v>0</v>
      </c>
      <c r="R199" s="164"/>
      <c r="S199" s="68"/>
      <c r="T199" s="133"/>
      <c r="U199" s="76"/>
      <c r="V199" s="68">
        <f t="shared" si="317"/>
        <v>0</v>
      </c>
      <c r="W199" s="76">
        <f t="shared" si="318"/>
        <v>0</v>
      </c>
      <c r="X199" s="68">
        <f t="shared" si="319"/>
        <v>0</v>
      </c>
      <c r="Y199" s="164"/>
      <c r="Z199" s="68"/>
      <c r="AA199" s="133"/>
      <c r="AB199" s="76"/>
      <c r="AC199" s="68">
        <f t="shared" si="320"/>
        <v>0</v>
      </c>
      <c r="AD199" s="76">
        <f t="shared" si="321"/>
        <v>0</v>
      </c>
      <c r="AE199" s="68">
        <f t="shared" si="322"/>
        <v>0</v>
      </c>
      <c r="AF199" s="24"/>
    </row>
    <row r="200" spans="1:32" ht="15.75" customHeight="1">
      <c r="A200" s="754">
        <v>11.04</v>
      </c>
      <c r="B200" s="3" t="s">
        <v>244</v>
      </c>
      <c r="C200" s="24"/>
      <c r="D200" s="68"/>
      <c r="E200" s="24"/>
      <c r="F200" s="68"/>
      <c r="G200" s="107"/>
      <c r="H200" s="24"/>
      <c r="I200" s="68"/>
      <c r="J200" s="76"/>
      <c r="K200" s="68">
        <f t="shared" si="314"/>
        <v>0</v>
      </c>
      <c r="L200" s="164"/>
      <c r="M200" s="68"/>
      <c r="N200" s="68"/>
      <c r="O200" s="68"/>
      <c r="P200" s="76">
        <f t="shared" si="316"/>
        <v>0</v>
      </c>
      <c r="Q200" s="68">
        <f t="shared" si="316"/>
        <v>0</v>
      </c>
      <c r="R200" s="164"/>
      <c r="S200" s="68"/>
      <c r="T200" s="133"/>
      <c r="U200" s="76"/>
      <c r="V200" s="68">
        <f t="shared" si="317"/>
        <v>0</v>
      </c>
      <c r="W200" s="76">
        <f t="shared" si="318"/>
        <v>0</v>
      </c>
      <c r="X200" s="68">
        <f t="shared" si="319"/>
        <v>0</v>
      </c>
      <c r="Y200" s="164"/>
      <c r="Z200" s="68"/>
      <c r="AA200" s="133"/>
      <c r="AB200" s="76"/>
      <c r="AC200" s="68">
        <f t="shared" si="320"/>
        <v>0</v>
      </c>
      <c r="AD200" s="76">
        <f t="shared" si="321"/>
        <v>0</v>
      </c>
      <c r="AE200" s="68">
        <f t="shared" si="322"/>
        <v>0</v>
      </c>
      <c r="AF200" s="24"/>
    </row>
    <row r="201" spans="1:32" ht="48" customHeight="1">
      <c r="A201" s="754"/>
      <c r="B201" s="3" t="s">
        <v>245</v>
      </c>
      <c r="C201" s="24"/>
      <c r="D201" s="68"/>
      <c r="E201" s="24"/>
      <c r="F201" s="68"/>
      <c r="G201" s="107"/>
      <c r="H201" s="24"/>
      <c r="I201" s="68">
        <f t="shared" ref="I201:I203" si="324">H201*G201</f>
        <v>0</v>
      </c>
      <c r="J201" s="76">
        <f t="shared" ref="J201:J203" si="325">H201+E201+C201</f>
        <v>0</v>
      </c>
      <c r="K201" s="68">
        <f t="shared" si="314"/>
        <v>0</v>
      </c>
      <c r="L201" s="164"/>
      <c r="M201" s="68"/>
      <c r="N201" s="68"/>
      <c r="O201" s="68"/>
      <c r="P201" s="76">
        <f t="shared" si="316"/>
        <v>0</v>
      </c>
      <c r="Q201" s="68">
        <f t="shared" si="316"/>
        <v>0</v>
      </c>
      <c r="R201" s="164"/>
      <c r="S201" s="68"/>
      <c r="T201" s="133"/>
      <c r="U201" s="76"/>
      <c r="V201" s="68">
        <f t="shared" si="317"/>
        <v>0</v>
      </c>
      <c r="W201" s="76">
        <f t="shared" si="318"/>
        <v>0</v>
      </c>
      <c r="X201" s="68">
        <f t="shared" si="319"/>
        <v>0</v>
      </c>
      <c r="Y201" s="164"/>
      <c r="Z201" s="68"/>
      <c r="AA201" s="133"/>
      <c r="AB201" s="76"/>
      <c r="AC201" s="68">
        <f t="shared" si="320"/>
        <v>0</v>
      </c>
      <c r="AD201" s="76">
        <f t="shared" si="321"/>
        <v>0</v>
      </c>
      <c r="AE201" s="68">
        <f t="shared" si="322"/>
        <v>0</v>
      </c>
      <c r="AF201" s="24"/>
    </row>
    <row r="202" spans="1:32" ht="47.25">
      <c r="A202" s="754"/>
      <c r="B202" s="3" t="s">
        <v>246</v>
      </c>
      <c r="C202" s="24"/>
      <c r="D202" s="68"/>
      <c r="E202" s="24"/>
      <c r="F202" s="68"/>
      <c r="G202" s="107"/>
      <c r="H202" s="24"/>
      <c r="I202" s="68">
        <f t="shared" si="324"/>
        <v>0</v>
      </c>
      <c r="J202" s="76">
        <f t="shared" si="325"/>
        <v>0</v>
      </c>
      <c r="K202" s="68">
        <f t="shared" si="314"/>
        <v>0</v>
      </c>
      <c r="L202" s="164"/>
      <c r="M202" s="68"/>
      <c r="N202" s="68"/>
      <c r="O202" s="68"/>
      <c r="P202" s="76">
        <f t="shared" si="316"/>
        <v>0</v>
      </c>
      <c r="Q202" s="68">
        <f t="shared" si="316"/>
        <v>0</v>
      </c>
      <c r="R202" s="164"/>
      <c r="S202" s="68"/>
      <c r="T202" s="133"/>
      <c r="U202" s="76"/>
      <c r="V202" s="68">
        <f t="shared" si="317"/>
        <v>0</v>
      </c>
      <c r="W202" s="76">
        <f t="shared" si="318"/>
        <v>0</v>
      </c>
      <c r="X202" s="68">
        <f t="shared" si="319"/>
        <v>0</v>
      </c>
      <c r="Y202" s="164"/>
      <c r="Z202" s="68"/>
      <c r="AA202" s="133"/>
      <c r="AB202" s="76"/>
      <c r="AC202" s="68">
        <f t="shared" si="320"/>
        <v>0</v>
      </c>
      <c r="AD202" s="76">
        <f t="shared" si="321"/>
        <v>0</v>
      </c>
      <c r="AE202" s="68">
        <f t="shared" si="322"/>
        <v>0</v>
      </c>
      <c r="AF202" s="24"/>
    </row>
    <row r="203" spans="1:32">
      <c r="A203" s="754"/>
      <c r="B203" s="24" t="s">
        <v>247</v>
      </c>
      <c r="C203" s="24"/>
      <c r="D203" s="68"/>
      <c r="E203" s="24"/>
      <c r="F203" s="68"/>
      <c r="G203" s="107"/>
      <c r="H203" s="24"/>
      <c r="I203" s="68">
        <f t="shared" si="324"/>
        <v>0</v>
      </c>
      <c r="J203" s="76">
        <f t="shared" si="325"/>
        <v>0</v>
      </c>
      <c r="K203" s="68">
        <f t="shared" si="314"/>
        <v>0</v>
      </c>
      <c r="L203" s="164"/>
      <c r="M203" s="68"/>
      <c r="N203" s="68"/>
      <c r="O203" s="68"/>
      <c r="P203" s="76">
        <f t="shared" si="316"/>
        <v>0</v>
      </c>
      <c r="Q203" s="68">
        <f t="shared" si="316"/>
        <v>0</v>
      </c>
      <c r="R203" s="164"/>
      <c r="S203" s="68"/>
      <c r="T203" s="133"/>
      <c r="U203" s="76"/>
      <c r="V203" s="68">
        <f t="shared" si="317"/>
        <v>0</v>
      </c>
      <c r="W203" s="76">
        <f t="shared" si="318"/>
        <v>0</v>
      </c>
      <c r="X203" s="68">
        <f t="shared" si="319"/>
        <v>0</v>
      </c>
      <c r="Y203" s="164"/>
      <c r="Z203" s="68"/>
      <c r="AA203" s="133"/>
      <c r="AB203" s="76"/>
      <c r="AC203" s="68">
        <f t="shared" si="320"/>
        <v>0</v>
      </c>
      <c r="AD203" s="76">
        <f t="shared" si="321"/>
        <v>0</v>
      </c>
      <c r="AE203" s="68">
        <f t="shared" si="322"/>
        <v>0</v>
      </c>
      <c r="AF203" s="24"/>
    </row>
    <row r="204" spans="1:32" ht="74.45" customHeight="1">
      <c r="A204" s="754">
        <v>11.05</v>
      </c>
      <c r="B204" s="3" t="s">
        <v>248</v>
      </c>
      <c r="C204" s="24"/>
      <c r="D204" s="68"/>
      <c r="E204" s="24"/>
      <c r="F204" s="68"/>
      <c r="G204" s="107"/>
      <c r="H204" s="24"/>
      <c r="I204" s="68"/>
      <c r="J204" s="76"/>
      <c r="K204" s="68">
        <f t="shared" si="314"/>
        <v>0</v>
      </c>
      <c r="L204" s="164"/>
      <c r="M204" s="68"/>
      <c r="N204" s="68"/>
      <c r="O204" s="68"/>
      <c r="P204" s="76">
        <f t="shared" si="316"/>
        <v>0</v>
      </c>
      <c r="Q204" s="68">
        <f t="shared" si="316"/>
        <v>0</v>
      </c>
      <c r="R204" s="164"/>
      <c r="S204" s="68"/>
      <c r="T204" s="133"/>
      <c r="U204" s="76"/>
      <c r="V204" s="68">
        <f t="shared" si="317"/>
        <v>0</v>
      </c>
      <c r="W204" s="76">
        <f t="shared" si="318"/>
        <v>0</v>
      </c>
      <c r="X204" s="68">
        <f t="shared" si="319"/>
        <v>0</v>
      </c>
      <c r="Y204" s="164"/>
      <c r="Z204" s="68"/>
      <c r="AA204" s="133"/>
      <c r="AB204" s="76"/>
      <c r="AC204" s="68">
        <f t="shared" si="320"/>
        <v>0</v>
      </c>
      <c r="AD204" s="76">
        <f t="shared" si="321"/>
        <v>0</v>
      </c>
      <c r="AE204" s="68">
        <f t="shared" si="322"/>
        <v>0</v>
      </c>
      <c r="AF204" s="24"/>
    </row>
    <row r="205" spans="1:32">
      <c r="A205" s="754"/>
      <c r="B205" s="98" t="s">
        <v>236</v>
      </c>
      <c r="C205" s="24"/>
      <c r="D205" s="68"/>
      <c r="E205" s="24"/>
      <c r="F205" s="68"/>
      <c r="G205" s="107">
        <v>0.01</v>
      </c>
      <c r="H205" s="24">
        <v>36</v>
      </c>
      <c r="I205" s="68">
        <f t="shared" ref="I205:I208" si="326">H205*G205</f>
        <v>0.36</v>
      </c>
      <c r="J205" s="76">
        <f t="shared" ref="J205:J207" si="327">H205+E205+C205</f>
        <v>36</v>
      </c>
      <c r="K205" s="68">
        <f t="shared" si="314"/>
        <v>0.36</v>
      </c>
      <c r="L205" s="164"/>
      <c r="M205" s="68"/>
      <c r="N205" s="68">
        <f t="shared" si="315"/>
        <v>0</v>
      </c>
      <c r="O205" s="68">
        <f t="shared" si="315"/>
        <v>0</v>
      </c>
      <c r="P205" s="76">
        <f t="shared" si="316"/>
        <v>36</v>
      </c>
      <c r="Q205" s="68">
        <f t="shared" si="316"/>
        <v>0.36</v>
      </c>
      <c r="R205" s="164"/>
      <c r="S205" s="68"/>
      <c r="T205" s="133">
        <v>1.2E-2</v>
      </c>
      <c r="U205" s="76">
        <v>76</v>
      </c>
      <c r="V205" s="68">
        <f t="shared" si="317"/>
        <v>0.91200000000000003</v>
      </c>
      <c r="W205" s="76">
        <f t="shared" si="318"/>
        <v>76</v>
      </c>
      <c r="X205" s="68">
        <f t="shared" si="319"/>
        <v>0.91200000000000003</v>
      </c>
      <c r="Y205" s="164"/>
      <c r="Z205" s="68"/>
      <c r="AA205" s="133">
        <v>1.2E-2</v>
      </c>
      <c r="AB205" s="76">
        <v>76</v>
      </c>
      <c r="AC205" s="68">
        <f t="shared" si="320"/>
        <v>0.91200000000000003</v>
      </c>
      <c r="AD205" s="76">
        <f t="shared" si="321"/>
        <v>76</v>
      </c>
      <c r="AE205" s="68">
        <f t="shared" si="322"/>
        <v>0.91200000000000003</v>
      </c>
      <c r="AF205" s="24"/>
    </row>
    <row r="206" spans="1:32">
      <c r="A206" s="754"/>
      <c r="B206" s="98" t="s">
        <v>237</v>
      </c>
      <c r="C206" s="24"/>
      <c r="D206" s="68"/>
      <c r="E206" s="24"/>
      <c r="F206" s="68"/>
      <c r="G206" s="107">
        <v>0.01</v>
      </c>
      <c r="H206" s="24">
        <v>27</v>
      </c>
      <c r="I206" s="68">
        <f t="shared" si="326"/>
        <v>0.27</v>
      </c>
      <c r="J206" s="76">
        <f t="shared" si="327"/>
        <v>27</v>
      </c>
      <c r="K206" s="68">
        <f t="shared" si="314"/>
        <v>0.27</v>
      </c>
      <c r="L206" s="164"/>
      <c r="M206" s="68"/>
      <c r="N206" s="68">
        <f t="shared" si="315"/>
        <v>0</v>
      </c>
      <c r="O206" s="68">
        <f t="shared" si="315"/>
        <v>0</v>
      </c>
      <c r="P206" s="76">
        <f t="shared" si="316"/>
        <v>27</v>
      </c>
      <c r="Q206" s="68">
        <f t="shared" si="316"/>
        <v>0.27</v>
      </c>
      <c r="R206" s="164"/>
      <c r="S206" s="68"/>
      <c r="T206" s="133">
        <v>1.2E-2</v>
      </c>
      <c r="U206" s="76">
        <v>76</v>
      </c>
      <c r="V206" s="68">
        <f t="shared" si="317"/>
        <v>0.91200000000000003</v>
      </c>
      <c r="W206" s="76">
        <f t="shared" si="318"/>
        <v>76</v>
      </c>
      <c r="X206" s="68">
        <f t="shared" si="319"/>
        <v>0.91200000000000003</v>
      </c>
      <c r="Y206" s="164"/>
      <c r="Z206" s="68"/>
      <c r="AA206" s="133">
        <v>1.2E-2</v>
      </c>
      <c r="AB206" s="76">
        <v>76</v>
      </c>
      <c r="AC206" s="68">
        <f t="shared" si="320"/>
        <v>0.91200000000000003</v>
      </c>
      <c r="AD206" s="76">
        <f t="shared" si="321"/>
        <v>76</v>
      </c>
      <c r="AE206" s="68">
        <f t="shared" si="322"/>
        <v>0.91200000000000003</v>
      </c>
      <c r="AF206" s="24"/>
    </row>
    <row r="207" spans="1:32">
      <c r="A207" s="754"/>
      <c r="B207" s="98" t="s">
        <v>241</v>
      </c>
      <c r="C207" s="24"/>
      <c r="D207" s="68"/>
      <c r="E207" s="24"/>
      <c r="F207" s="68"/>
      <c r="G207" s="107">
        <v>0.01</v>
      </c>
      <c r="H207" s="24">
        <v>36</v>
      </c>
      <c r="I207" s="68">
        <f t="shared" si="326"/>
        <v>0.36</v>
      </c>
      <c r="J207" s="76">
        <f t="shared" si="327"/>
        <v>36</v>
      </c>
      <c r="K207" s="68">
        <f t="shared" si="314"/>
        <v>0.36</v>
      </c>
      <c r="L207" s="164"/>
      <c r="M207" s="68"/>
      <c r="N207" s="68">
        <f t="shared" si="315"/>
        <v>0</v>
      </c>
      <c r="O207" s="68">
        <f t="shared" si="315"/>
        <v>0</v>
      </c>
      <c r="P207" s="76">
        <f t="shared" si="316"/>
        <v>36</v>
      </c>
      <c r="Q207" s="68">
        <f t="shared" si="316"/>
        <v>0.36</v>
      </c>
      <c r="R207" s="164"/>
      <c r="S207" s="68"/>
      <c r="T207" s="133">
        <v>1.2E-2</v>
      </c>
      <c r="U207" s="76">
        <v>76</v>
      </c>
      <c r="V207" s="68">
        <f t="shared" si="317"/>
        <v>0.91200000000000003</v>
      </c>
      <c r="W207" s="76">
        <f t="shared" si="318"/>
        <v>76</v>
      </c>
      <c r="X207" s="68">
        <f t="shared" si="319"/>
        <v>0.91200000000000003</v>
      </c>
      <c r="Y207" s="164"/>
      <c r="Z207" s="68"/>
      <c r="AA207" s="133">
        <v>1.2E-2</v>
      </c>
      <c r="AB207" s="76">
        <v>76</v>
      </c>
      <c r="AC207" s="68">
        <f t="shared" si="320"/>
        <v>0.91200000000000003</v>
      </c>
      <c r="AD207" s="76">
        <f t="shared" si="321"/>
        <v>76</v>
      </c>
      <c r="AE207" s="68">
        <f t="shared" si="322"/>
        <v>0.91200000000000003</v>
      </c>
      <c r="AF207" s="24"/>
    </row>
    <row r="208" spans="1:32">
      <c r="A208" s="754"/>
      <c r="B208" s="24" t="s">
        <v>250</v>
      </c>
      <c r="C208" s="24"/>
      <c r="D208" s="68"/>
      <c r="E208" s="24"/>
      <c r="F208" s="68"/>
      <c r="G208" s="107"/>
      <c r="H208" s="24"/>
      <c r="I208" s="68">
        <f t="shared" si="326"/>
        <v>0</v>
      </c>
      <c r="J208" s="76"/>
      <c r="K208" s="68">
        <f t="shared" ref="K208:K210" si="328">I208+F208+D208</f>
        <v>0</v>
      </c>
      <c r="L208" s="164"/>
      <c r="M208" s="68"/>
      <c r="N208" s="68" t="e">
        <f t="shared" si="315"/>
        <v>#DIV/0!</v>
      </c>
      <c r="O208" s="68" t="e">
        <f t="shared" si="315"/>
        <v>#DIV/0!</v>
      </c>
      <c r="P208" s="76">
        <f t="shared" si="316"/>
        <v>0</v>
      </c>
      <c r="Q208" s="68">
        <f t="shared" si="316"/>
        <v>0</v>
      </c>
      <c r="R208" s="164"/>
      <c r="S208" s="68"/>
      <c r="T208" s="133"/>
      <c r="U208" s="76"/>
      <c r="V208" s="68">
        <f t="shared" si="317"/>
        <v>0</v>
      </c>
      <c r="W208" s="76">
        <f t="shared" si="318"/>
        <v>0</v>
      </c>
      <c r="X208" s="68">
        <f t="shared" si="319"/>
        <v>0</v>
      </c>
      <c r="Y208" s="164"/>
      <c r="Z208" s="68"/>
      <c r="AA208" s="133"/>
      <c r="AB208" s="76"/>
      <c r="AC208" s="68">
        <f t="shared" si="320"/>
        <v>0</v>
      </c>
      <c r="AD208" s="76">
        <f t="shared" si="321"/>
        <v>0</v>
      </c>
      <c r="AE208" s="68">
        <f t="shared" si="322"/>
        <v>0</v>
      </c>
      <c r="AF208" s="24"/>
    </row>
    <row r="209" spans="1:32">
      <c r="A209" s="754">
        <v>11.06</v>
      </c>
      <c r="B209" s="23" t="s">
        <v>249</v>
      </c>
      <c r="C209" s="24"/>
      <c r="D209" s="68"/>
      <c r="E209" s="24"/>
      <c r="F209" s="68"/>
      <c r="G209" s="107">
        <v>0.02</v>
      </c>
      <c r="H209" s="24">
        <v>10</v>
      </c>
      <c r="I209" s="68">
        <f>H209*G209</f>
        <v>0.2</v>
      </c>
      <c r="J209" s="76">
        <f t="shared" ref="J209:J210" si="329">H209+E209+C209</f>
        <v>10</v>
      </c>
      <c r="K209" s="68">
        <f t="shared" si="328"/>
        <v>0.2</v>
      </c>
      <c r="L209" s="164">
        <v>10</v>
      </c>
      <c r="M209" s="68">
        <v>0.2</v>
      </c>
      <c r="N209" s="68">
        <f t="shared" si="315"/>
        <v>100</v>
      </c>
      <c r="O209" s="68">
        <f t="shared" si="315"/>
        <v>100</v>
      </c>
      <c r="P209" s="76">
        <f t="shared" si="316"/>
        <v>0</v>
      </c>
      <c r="Q209" s="68">
        <f t="shared" si="316"/>
        <v>0</v>
      </c>
      <c r="R209" s="164"/>
      <c r="S209" s="68"/>
      <c r="T209" s="133">
        <v>0.02</v>
      </c>
      <c r="U209" s="76">
        <v>10</v>
      </c>
      <c r="V209" s="68">
        <f t="shared" si="317"/>
        <v>0.2</v>
      </c>
      <c r="W209" s="76">
        <f t="shared" si="318"/>
        <v>10</v>
      </c>
      <c r="X209" s="68">
        <f t="shared" si="319"/>
        <v>0.2</v>
      </c>
      <c r="Y209" s="164"/>
      <c r="Z209" s="68"/>
      <c r="AA209" s="133">
        <v>0.02</v>
      </c>
      <c r="AB209" s="76">
        <v>10</v>
      </c>
      <c r="AC209" s="68">
        <f t="shared" si="320"/>
        <v>0.2</v>
      </c>
      <c r="AD209" s="76">
        <f t="shared" si="321"/>
        <v>10</v>
      </c>
      <c r="AE209" s="68">
        <f t="shared" si="322"/>
        <v>0.2</v>
      </c>
      <c r="AF209" s="24"/>
    </row>
    <row r="210" spans="1:32">
      <c r="A210" s="754">
        <v>11.07</v>
      </c>
      <c r="B210" s="23" t="s">
        <v>238</v>
      </c>
      <c r="C210" s="24"/>
      <c r="D210" s="68"/>
      <c r="E210" s="24"/>
      <c r="F210" s="68"/>
      <c r="G210" s="107">
        <v>1.6E-2</v>
      </c>
      <c r="H210" s="24">
        <v>130</v>
      </c>
      <c r="I210" s="68">
        <f>H210*G210</f>
        <v>2.08</v>
      </c>
      <c r="J210" s="76">
        <f t="shared" si="329"/>
        <v>130</v>
      </c>
      <c r="K210" s="68">
        <f t="shared" si="328"/>
        <v>2.08</v>
      </c>
      <c r="L210" s="164"/>
      <c r="M210" s="68"/>
      <c r="N210" s="68">
        <f t="shared" si="315"/>
        <v>0</v>
      </c>
      <c r="O210" s="68">
        <f t="shared" si="315"/>
        <v>0</v>
      </c>
      <c r="P210" s="76">
        <f t="shared" si="316"/>
        <v>130</v>
      </c>
      <c r="Q210" s="68">
        <f t="shared" si="316"/>
        <v>2.08</v>
      </c>
      <c r="R210" s="164"/>
      <c r="S210" s="68"/>
      <c r="T210" s="133">
        <v>1.6E-2</v>
      </c>
      <c r="U210" s="76">
        <v>40</v>
      </c>
      <c r="V210" s="68">
        <f t="shared" si="317"/>
        <v>0.64</v>
      </c>
      <c r="W210" s="76">
        <f>U210+R210</f>
        <v>40</v>
      </c>
      <c r="X210" s="68">
        <f t="shared" si="319"/>
        <v>0.64</v>
      </c>
      <c r="Y210" s="164"/>
      <c r="Z210" s="68"/>
      <c r="AA210" s="133">
        <v>1.6E-2</v>
      </c>
      <c r="AB210" s="76">
        <v>40</v>
      </c>
      <c r="AC210" s="68">
        <f t="shared" si="320"/>
        <v>0.64</v>
      </c>
      <c r="AD210" s="76">
        <f>AB210+Y210</f>
        <v>40</v>
      </c>
      <c r="AE210" s="68">
        <f t="shared" si="322"/>
        <v>0.64</v>
      </c>
      <c r="AF210" s="24"/>
    </row>
    <row r="211" spans="1:32" s="235" customFormat="1">
      <c r="A211" s="226"/>
      <c r="B211" s="227" t="s">
        <v>35</v>
      </c>
      <c r="C211" s="228">
        <f t="shared" ref="C211" si="330">SUM(C192:C210)</f>
        <v>0</v>
      </c>
      <c r="D211" s="229">
        <f>SUM(D192:D210)</f>
        <v>0</v>
      </c>
      <c r="E211" s="228">
        <f t="shared" ref="E211" si="331">SUM(E192:E210)</f>
        <v>0</v>
      </c>
      <c r="F211" s="229">
        <f>SUM(F192:F210)</f>
        <v>0</v>
      </c>
      <c r="G211" s="230"/>
      <c r="H211" s="231">
        <f>SUM(H196:H210)</f>
        <v>4335</v>
      </c>
      <c r="I211" s="229">
        <f>SUM(I192:I210)</f>
        <v>64.710000000000008</v>
      </c>
      <c r="J211" s="231">
        <f>SUM(J196:J210)</f>
        <v>4335</v>
      </c>
      <c r="K211" s="229">
        <f>SUM(K192:K210)</f>
        <v>64.710000000000008</v>
      </c>
      <c r="L211" s="231">
        <f>SUM(L196:L210)</f>
        <v>854</v>
      </c>
      <c r="M211" s="229">
        <f t="shared" ref="M211" si="332">SUM(M192:M210)</f>
        <v>53.655299999999997</v>
      </c>
      <c r="N211" s="232">
        <f t="shared" si="315"/>
        <v>19.700115340253749</v>
      </c>
      <c r="O211" s="232">
        <f>M211/K211%</f>
        <v>82.916550764951296</v>
      </c>
      <c r="P211" s="231">
        <f>SUM(P196:P210)</f>
        <v>3481</v>
      </c>
      <c r="Q211" s="229">
        <f>SUM(Q192:Q210)</f>
        <v>11.0547</v>
      </c>
      <c r="R211" s="228">
        <f t="shared" ref="R211" si="333">SUM(R192:R210)</f>
        <v>0</v>
      </c>
      <c r="S211" s="229">
        <f>SUM(S192:S210)</f>
        <v>0</v>
      </c>
      <c r="T211" s="233"/>
      <c r="U211" s="231">
        <f>SUM(U196:U210)</f>
        <v>4010</v>
      </c>
      <c r="V211" s="229">
        <f>SUM(V192:V210)</f>
        <v>85.68</v>
      </c>
      <c r="W211" s="231">
        <f>SUM(W196:W210)</f>
        <v>4010</v>
      </c>
      <c r="X211" s="229">
        <f>SUM(X192:X210)</f>
        <v>85.68</v>
      </c>
      <c r="Y211" s="228">
        <f t="shared" ref="Y211" si="334">SUM(Y192:Y210)</f>
        <v>0</v>
      </c>
      <c r="Z211" s="229">
        <f>SUM(Z192:Z210)</f>
        <v>0</v>
      </c>
      <c r="AA211" s="233"/>
      <c r="AB211" s="231">
        <f>SUM(AB196:AB210)</f>
        <v>4010</v>
      </c>
      <c r="AC211" s="229">
        <f>SUM(AC192:AC210)</f>
        <v>85.68</v>
      </c>
      <c r="AD211" s="231">
        <f>SUM(AD196:AD210)</f>
        <v>4010</v>
      </c>
      <c r="AE211" s="229">
        <f>SUM(AE192:AE210)</f>
        <v>85.68</v>
      </c>
      <c r="AF211" s="227"/>
    </row>
    <row r="212" spans="1:32" s="25" customFormat="1" ht="31.5">
      <c r="A212" s="336">
        <v>12</v>
      </c>
      <c r="B212" s="20" t="s">
        <v>77</v>
      </c>
      <c r="C212" s="22"/>
      <c r="D212" s="66"/>
      <c r="E212" s="22"/>
      <c r="F212" s="66"/>
      <c r="G212" s="108"/>
      <c r="H212" s="22"/>
      <c r="I212" s="66"/>
      <c r="J212" s="70"/>
      <c r="K212" s="66"/>
      <c r="L212" s="312"/>
      <c r="M212" s="66"/>
      <c r="N212" s="66"/>
      <c r="O212" s="66"/>
      <c r="P212" s="70"/>
      <c r="Q212" s="66"/>
      <c r="R212" s="312"/>
      <c r="S212" s="66"/>
      <c r="T212" s="134"/>
      <c r="U212" s="70"/>
      <c r="V212" s="66"/>
      <c r="W212" s="70"/>
      <c r="X212" s="66"/>
      <c r="Y212" s="312"/>
      <c r="Z212" s="66"/>
      <c r="AA212" s="134"/>
      <c r="AB212" s="70"/>
      <c r="AC212" s="66"/>
      <c r="AD212" s="70"/>
      <c r="AE212" s="66"/>
      <c r="AF212" s="22"/>
    </row>
    <row r="213" spans="1:32" s="25" customFormat="1">
      <c r="A213" s="336">
        <v>12.01</v>
      </c>
      <c r="B213" s="20" t="s">
        <v>78</v>
      </c>
      <c r="C213" s="22"/>
      <c r="D213" s="66"/>
      <c r="E213" s="22"/>
      <c r="F213" s="66"/>
      <c r="G213" s="108"/>
      <c r="H213" s="22"/>
      <c r="I213" s="66"/>
      <c r="J213" s="70">
        <f t="shared" ref="J213:K224" si="335">H213+E213+C213</f>
        <v>0</v>
      </c>
      <c r="K213" s="66">
        <f t="shared" si="335"/>
        <v>0</v>
      </c>
      <c r="L213" s="312"/>
      <c r="M213" s="66"/>
      <c r="N213" s="66"/>
      <c r="O213" s="66"/>
      <c r="P213" s="70"/>
      <c r="Q213" s="66"/>
      <c r="R213" s="312"/>
      <c r="S213" s="66"/>
      <c r="T213" s="134"/>
      <c r="U213" s="70"/>
      <c r="V213" s="66"/>
      <c r="W213" s="70"/>
      <c r="X213" s="66"/>
      <c r="Y213" s="312"/>
      <c r="Z213" s="66"/>
      <c r="AA213" s="134"/>
      <c r="AB213" s="70"/>
      <c r="AC213" s="66"/>
      <c r="AD213" s="70"/>
      <c r="AE213" s="66"/>
      <c r="AF213" s="22"/>
    </row>
    <row r="214" spans="1:32" ht="31.5">
      <c r="A214" s="754"/>
      <c r="B214" s="24" t="s">
        <v>175</v>
      </c>
      <c r="C214" s="24"/>
      <c r="D214" s="68"/>
      <c r="E214" s="24"/>
      <c r="F214" s="68"/>
      <c r="G214" s="107">
        <v>0.56999999999999995</v>
      </c>
      <c r="H214" s="24">
        <v>0</v>
      </c>
      <c r="I214" s="68">
        <f>H214*G214*12</f>
        <v>0</v>
      </c>
      <c r="J214" s="76">
        <f t="shared" si="335"/>
        <v>0</v>
      </c>
      <c r="K214" s="68">
        <f t="shared" si="335"/>
        <v>0</v>
      </c>
      <c r="L214" s="164"/>
      <c r="M214" s="68"/>
      <c r="N214" s="68" t="e">
        <f t="shared" ref="N214:O225" si="336">L214/J214%</f>
        <v>#DIV/0!</v>
      </c>
      <c r="O214" s="68" t="e">
        <f t="shared" si="336"/>
        <v>#DIV/0!</v>
      </c>
      <c r="P214" s="76">
        <f t="shared" ref="P214:Q224" si="337">J214-L214</f>
        <v>0</v>
      </c>
      <c r="Q214" s="68">
        <f t="shared" si="337"/>
        <v>0</v>
      </c>
      <c r="R214" s="164"/>
      <c r="S214" s="68"/>
      <c r="T214" s="133">
        <v>0.75</v>
      </c>
      <c r="U214" s="76">
        <v>27</v>
      </c>
      <c r="V214" s="68">
        <f>U214*T214*12</f>
        <v>243</v>
      </c>
      <c r="W214" s="76">
        <f t="shared" ref="W214:W224" si="338">U214+R214</f>
        <v>27</v>
      </c>
      <c r="X214" s="68">
        <f t="shared" ref="X214:X224" si="339">V214+S214</f>
        <v>243</v>
      </c>
      <c r="Y214" s="164"/>
      <c r="Z214" s="68"/>
      <c r="AA214" s="133">
        <v>0.75</v>
      </c>
      <c r="AB214" s="76">
        <v>27</v>
      </c>
      <c r="AC214" s="68">
        <f>AB214*AA214*12</f>
        <v>243</v>
      </c>
      <c r="AD214" s="76">
        <f t="shared" ref="AD214:AD224" si="340">AB214+Y214</f>
        <v>27</v>
      </c>
      <c r="AE214" s="68">
        <f t="shared" ref="AE214:AE224" si="341">AC214+Z214</f>
        <v>243</v>
      </c>
      <c r="AF214" s="24"/>
    </row>
    <row r="215" spans="1:32">
      <c r="A215" s="754"/>
      <c r="B215" s="24" t="s">
        <v>197</v>
      </c>
      <c r="C215" s="24"/>
      <c r="D215" s="68"/>
      <c r="E215" s="24"/>
      <c r="F215" s="68"/>
      <c r="G215" s="107"/>
      <c r="H215" s="24"/>
      <c r="I215" s="68">
        <f>H215*G215*12</f>
        <v>0</v>
      </c>
      <c r="J215" s="76">
        <f t="shared" si="335"/>
        <v>0</v>
      </c>
      <c r="K215" s="68">
        <f t="shared" si="335"/>
        <v>0</v>
      </c>
      <c r="L215" s="164"/>
      <c r="M215" s="68"/>
      <c r="N215" s="68"/>
      <c r="O215" s="68"/>
      <c r="P215" s="76">
        <f t="shared" si="337"/>
        <v>0</v>
      </c>
      <c r="Q215" s="68">
        <f t="shared" si="337"/>
        <v>0</v>
      </c>
      <c r="R215" s="164"/>
      <c r="S215" s="68"/>
      <c r="T215" s="133">
        <v>0.16</v>
      </c>
      <c r="U215" s="76">
        <v>18</v>
      </c>
      <c r="V215" s="68">
        <f>U215*T215*12</f>
        <v>34.56</v>
      </c>
      <c r="W215" s="76">
        <f t="shared" si="338"/>
        <v>18</v>
      </c>
      <c r="X215" s="68">
        <f t="shared" si="339"/>
        <v>34.56</v>
      </c>
      <c r="Y215" s="164"/>
      <c r="Z215" s="68"/>
      <c r="AA215" s="133">
        <v>0.16</v>
      </c>
      <c r="AB215" s="76"/>
      <c r="AC215" s="68">
        <f>AB215*AA215*12</f>
        <v>0</v>
      </c>
      <c r="AD215" s="76">
        <f t="shared" si="340"/>
        <v>0</v>
      </c>
      <c r="AE215" s="68">
        <f t="shared" si="341"/>
        <v>0</v>
      </c>
      <c r="AF215" s="24"/>
    </row>
    <row r="216" spans="1:32">
      <c r="A216" s="754"/>
      <c r="B216" s="24" t="s">
        <v>198</v>
      </c>
      <c r="C216" s="24"/>
      <c r="D216" s="68"/>
      <c r="E216" s="24"/>
      <c r="F216" s="68"/>
      <c r="G216" s="107"/>
      <c r="H216" s="24"/>
      <c r="I216" s="68">
        <f>H216*G216*12</f>
        <v>0</v>
      </c>
      <c r="J216" s="76">
        <f t="shared" si="335"/>
        <v>0</v>
      </c>
      <c r="K216" s="68">
        <f t="shared" si="335"/>
        <v>0</v>
      </c>
      <c r="L216" s="164"/>
      <c r="M216" s="68"/>
      <c r="N216" s="68"/>
      <c r="O216" s="68"/>
      <c r="P216" s="76">
        <f t="shared" si="337"/>
        <v>0</v>
      </c>
      <c r="Q216" s="68">
        <f t="shared" si="337"/>
        <v>0</v>
      </c>
      <c r="R216" s="164"/>
      <c r="S216" s="68"/>
      <c r="T216" s="133"/>
      <c r="U216" s="76"/>
      <c r="V216" s="68">
        <f>U216*T216*12</f>
        <v>0</v>
      </c>
      <c r="W216" s="76">
        <f t="shared" si="338"/>
        <v>0</v>
      </c>
      <c r="X216" s="68">
        <f t="shared" si="339"/>
        <v>0</v>
      </c>
      <c r="Y216" s="164"/>
      <c r="Z216" s="68"/>
      <c r="AA216" s="133"/>
      <c r="AB216" s="76"/>
      <c r="AC216" s="68">
        <f>AB216*AA216*12</f>
        <v>0</v>
      </c>
      <c r="AD216" s="76">
        <f t="shared" si="340"/>
        <v>0</v>
      </c>
      <c r="AE216" s="68">
        <f t="shared" si="341"/>
        <v>0</v>
      </c>
      <c r="AF216" s="24"/>
    </row>
    <row r="217" spans="1:32" ht="60" customHeight="1">
      <c r="A217" s="754"/>
      <c r="B217" s="24" t="s">
        <v>199</v>
      </c>
      <c r="C217" s="24"/>
      <c r="D217" s="68"/>
      <c r="E217" s="24"/>
      <c r="F217" s="68"/>
      <c r="G217" s="107">
        <v>0.12</v>
      </c>
      <c r="H217" s="24">
        <v>9</v>
      </c>
      <c r="I217" s="68">
        <f>H217*G217*12</f>
        <v>12.96</v>
      </c>
      <c r="J217" s="76">
        <f t="shared" si="335"/>
        <v>9</v>
      </c>
      <c r="K217" s="68">
        <f t="shared" si="335"/>
        <v>12.96</v>
      </c>
      <c r="L217" s="164">
        <v>9</v>
      </c>
      <c r="M217" s="68">
        <v>12.96</v>
      </c>
      <c r="N217" s="68">
        <f t="shared" si="336"/>
        <v>100</v>
      </c>
      <c r="O217" s="68">
        <f t="shared" si="336"/>
        <v>99.999999999999986</v>
      </c>
      <c r="P217" s="76">
        <f t="shared" si="337"/>
        <v>0</v>
      </c>
      <c r="Q217" s="68">
        <f t="shared" si="337"/>
        <v>0</v>
      </c>
      <c r="R217" s="164"/>
      <c r="S217" s="68"/>
      <c r="T217" s="133">
        <v>0.16</v>
      </c>
      <c r="U217" s="76">
        <v>9</v>
      </c>
      <c r="V217" s="68">
        <f>U217*T217*12</f>
        <v>17.28</v>
      </c>
      <c r="W217" s="76">
        <f t="shared" si="338"/>
        <v>9</v>
      </c>
      <c r="X217" s="68">
        <f t="shared" si="339"/>
        <v>17.28</v>
      </c>
      <c r="Y217" s="164"/>
      <c r="Z217" s="68"/>
      <c r="AA217" s="133">
        <v>0.16</v>
      </c>
      <c r="AB217" s="76">
        <v>9</v>
      </c>
      <c r="AC217" s="68">
        <f>AB217*AA217*12</f>
        <v>17.28</v>
      </c>
      <c r="AD217" s="76">
        <f t="shared" si="340"/>
        <v>9</v>
      </c>
      <c r="AE217" s="68">
        <f t="shared" si="341"/>
        <v>17.28</v>
      </c>
      <c r="AF217" s="24"/>
    </row>
    <row r="218" spans="1:32" ht="69.75" customHeight="1">
      <c r="A218" s="754"/>
      <c r="B218" s="24" t="s">
        <v>200</v>
      </c>
      <c r="C218" s="24"/>
      <c r="D218" s="68"/>
      <c r="E218" s="24"/>
      <c r="F218" s="68"/>
      <c r="G218" s="107">
        <v>0.12</v>
      </c>
      <c r="H218" s="24"/>
      <c r="I218" s="68">
        <f>H218*G218*12</f>
        <v>0</v>
      </c>
      <c r="J218" s="76">
        <f t="shared" si="335"/>
        <v>0</v>
      </c>
      <c r="K218" s="68">
        <f t="shared" si="335"/>
        <v>0</v>
      </c>
      <c r="L218" s="164"/>
      <c r="M218" s="68"/>
      <c r="N218" s="68" t="e">
        <f t="shared" si="336"/>
        <v>#DIV/0!</v>
      </c>
      <c r="O218" s="68" t="e">
        <f t="shared" si="336"/>
        <v>#DIV/0!</v>
      </c>
      <c r="P218" s="76">
        <f t="shared" si="337"/>
        <v>0</v>
      </c>
      <c r="Q218" s="68">
        <f t="shared" si="337"/>
        <v>0</v>
      </c>
      <c r="R218" s="164"/>
      <c r="S218" s="68"/>
      <c r="T218" s="133">
        <v>0.16</v>
      </c>
      <c r="U218" s="76"/>
      <c r="V218" s="68">
        <f>U218*T218*12</f>
        <v>0</v>
      </c>
      <c r="W218" s="76">
        <f t="shared" si="338"/>
        <v>0</v>
      </c>
      <c r="X218" s="68">
        <f t="shared" si="339"/>
        <v>0</v>
      </c>
      <c r="Y218" s="164"/>
      <c r="Z218" s="68"/>
      <c r="AA218" s="133">
        <v>0.16</v>
      </c>
      <c r="AB218" s="76"/>
      <c r="AC218" s="68">
        <f>AB218*AA218*12</f>
        <v>0</v>
      </c>
      <c r="AD218" s="76">
        <f t="shared" si="340"/>
        <v>0</v>
      </c>
      <c r="AE218" s="68">
        <f t="shared" si="341"/>
        <v>0</v>
      </c>
      <c r="AF218" s="24"/>
    </row>
    <row r="219" spans="1:32">
      <c r="A219" s="754">
        <v>12.02</v>
      </c>
      <c r="B219" s="23" t="s">
        <v>79</v>
      </c>
      <c r="C219" s="24"/>
      <c r="D219" s="68"/>
      <c r="E219" s="24"/>
      <c r="F219" s="68"/>
      <c r="G219" s="107"/>
      <c r="H219" s="24"/>
      <c r="I219" s="68">
        <f t="shared" ref="I219:I224" si="342">H219*G219</f>
        <v>0</v>
      </c>
      <c r="J219" s="76">
        <f t="shared" si="335"/>
        <v>0</v>
      </c>
      <c r="K219" s="68">
        <f t="shared" si="335"/>
        <v>0</v>
      </c>
      <c r="L219" s="164"/>
      <c r="M219" s="68"/>
      <c r="N219" s="68"/>
      <c r="O219" s="68"/>
      <c r="P219" s="76">
        <f t="shared" si="337"/>
        <v>0</v>
      </c>
      <c r="Q219" s="68">
        <f t="shared" si="337"/>
        <v>0</v>
      </c>
      <c r="R219" s="164"/>
      <c r="S219" s="68"/>
      <c r="T219" s="133"/>
      <c r="U219" s="76"/>
      <c r="V219" s="68">
        <f t="shared" ref="V219:V224" si="343">U219*T219</f>
        <v>0</v>
      </c>
      <c r="W219" s="76">
        <f t="shared" si="338"/>
        <v>0</v>
      </c>
      <c r="X219" s="68">
        <f t="shared" si="339"/>
        <v>0</v>
      </c>
      <c r="Y219" s="164"/>
      <c r="Z219" s="68"/>
      <c r="AA219" s="133"/>
      <c r="AB219" s="76"/>
      <c r="AC219" s="68">
        <f t="shared" ref="AC219:AC224" si="344">AB219*AA219</f>
        <v>0</v>
      </c>
      <c r="AD219" s="76">
        <f t="shared" si="340"/>
        <v>0</v>
      </c>
      <c r="AE219" s="68">
        <f t="shared" si="341"/>
        <v>0</v>
      </c>
      <c r="AF219" s="24"/>
    </row>
    <row r="220" spans="1:32">
      <c r="A220" s="754">
        <v>12.03</v>
      </c>
      <c r="B220" s="24" t="s">
        <v>80</v>
      </c>
      <c r="C220" s="24"/>
      <c r="D220" s="68"/>
      <c r="E220" s="24"/>
      <c r="F220" s="68"/>
      <c r="G220" s="107"/>
      <c r="H220" s="24"/>
      <c r="I220" s="68">
        <f t="shared" si="342"/>
        <v>0</v>
      </c>
      <c r="J220" s="76">
        <f t="shared" si="335"/>
        <v>0</v>
      </c>
      <c r="K220" s="68">
        <f t="shared" si="335"/>
        <v>0</v>
      </c>
      <c r="L220" s="164"/>
      <c r="M220" s="68"/>
      <c r="N220" s="68"/>
      <c r="O220" s="68"/>
      <c r="P220" s="76">
        <f t="shared" si="337"/>
        <v>0</v>
      </c>
      <c r="Q220" s="68">
        <f t="shared" si="337"/>
        <v>0</v>
      </c>
      <c r="R220" s="164"/>
      <c r="S220" s="68"/>
      <c r="T220" s="133"/>
      <c r="U220" s="76"/>
      <c r="V220" s="68">
        <f t="shared" si="343"/>
        <v>0</v>
      </c>
      <c r="W220" s="76">
        <f t="shared" si="338"/>
        <v>0</v>
      </c>
      <c r="X220" s="68">
        <f t="shared" si="339"/>
        <v>0</v>
      </c>
      <c r="Y220" s="164"/>
      <c r="Z220" s="68"/>
      <c r="AA220" s="133"/>
      <c r="AB220" s="76"/>
      <c r="AC220" s="68">
        <f t="shared" si="344"/>
        <v>0</v>
      </c>
      <c r="AD220" s="76">
        <f t="shared" si="340"/>
        <v>0</v>
      </c>
      <c r="AE220" s="68">
        <f t="shared" si="341"/>
        <v>0</v>
      </c>
      <c r="AF220" s="24"/>
    </row>
    <row r="221" spans="1:32" ht="56.25">
      <c r="A221" s="754">
        <v>12.04</v>
      </c>
      <c r="B221" s="23" t="s">
        <v>81</v>
      </c>
      <c r="C221" s="24"/>
      <c r="D221" s="68"/>
      <c r="E221" s="24"/>
      <c r="F221" s="68"/>
      <c r="G221" s="107">
        <v>0.5</v>
      </c>
      <c r="H221" s="24">
        <v>9</v>
      </c>
      <c r="I221" s="68">
        <f t="shared" si="342"/>
        <v>4.5</v>
      </c>
      <c r="J221" s="76">
        <f t="shared" si="335"/>
        <v>9</v>
      </c>
      <c r="K221" s="68">
        <f t="shared" si="335"/>
        <v>4.5</v>
      </c>
      <c r="L221" s="164">
        <v>9</v>
      </c>
      <c r="M221" s="68">
        <v>4.5</v>
      </c>
      <c r="N221" s="68">
        <f t="shared" si="336"/>
        <v>100</v>
      </c>
      <c r="O221" s="68">
        <f t="shared" si="336"/>
        <v>100</v>
      </c>
      <c r="P221" s="76">
        <f t="shared" si="337"/>
        <v>0</v>
      </c>
      <c r="Q221" s="68">
        <f t="shared" si="337"/>
        <v>0</v>
      </c>
      <c r="R221" s="164"/>
      <c r="S221" s="68"/>
      <c r="T221" s="133">
        <v>0.5</v>
      </c>
      <c r="U221" s="76">
        <v>9</v>
      </c>
      <c r="V221" s="68">
        <f t="shared" si="343"/>
        <v>4.5</v>
      </c>
      <c r="W221" s="76">
        <f t="shared" si="338"/>
        <v>9</v>
      </c>
      <c r="X221" s="68">
        <f t="shared" si="339"/>
        <v>4.5</v>
      </c>
      <c r="Y221" s="164"/>
      <c r="Z221" s="68"/>
      <c r="AA221" s="133">
        <v>0.5</v>
      </c>
      <c r="AB221" s="76">
        <v>9</v>
      </c>
      <c r="AC221" s="68">
        <f t="shared" si="344"/>
        <v>4.5</v>
      </c>
      <c r="AD221" s="76">
        <f t="shared" si="340"/>
        <v>9</v>
      </c>
      <c r="AE221" s="68">
        <f t="shared" si="341"/>
        <v>4.5</v>
      </c>
      <c r="AF221" s="778" t="s">
        <v>478</v>
      </c>
    </row>
    <row r="222" spans="1:32" ht="56.25">
      <c r="A222" s="754">
        <v>12.05</v>
      </c>
      <c r="B222" s="23" t="s">
        <v>82</v>
      </c>
      <c r="C222" s="24"/>
      <c r="D222" s="68"/>
      <c r="E222" s="24"/>
      <c r="F222" s="68"/>
      <c r="G222" s="107">
        <v>0.3</v>
      </c>
      <c r="H222" s="24">
        <v>9</v>
      </c>
      <c r="I222" s="68">
        <f t="shared" si="342"/>
        <v>2.6999999999999997</v>
      </c>
      <c r="J222" s="76">
        <f t="shared" si="335"/>
        <v>9</v>
      </c>
      <c r="K222" s="68">
        <f t="shared" si="335"/>
        <v>2.6999999999999997</v>
      </c>
      <c r="L222" s="164">
        <v>9</v>
      </c>
      <c r="M222" s="68">
        <v>2.7</v>
      </c>
      <c r="N222" s="68">
        <f t="shared" si="336"/>
        <v>100</v>
      </c>
      <c r="O222" s="68">
        <f t="shared" si="336"/>
        <v>100.00000000000001</v>
      </c>
      <c r="P222" s="76">
        <f t="shared" si="337"/>
        <v>0</v>
      </c>
      <c r="Q222" s="68">
        <f t="shared" si="337"/>
        <v>0</v>
      </c>
      <c r="R222" s="164"/>
      <c r="S222" s="68"/>
      <c r="T222" s="133">
        <v>0.3</v>
      </c>
      <c r="U222" s="76">
        <v>9</v>
      </c>
      <c r="V222" s="68">
        <f t="shared" si="343"/>
        <v>2.6999999999999997</v>
      </c>
      <c r="W222" s="76">
        <f t="shared" si="338"/>
        <v>9</v>
      </c>
      <c r="X222" s="68">
        <f t="shared" si="339"/>
        <v>2.6999999999999997</v>
      </c>
      <c r="Y222" s="164"/>
      <c r="Z222" s="68"/>
      <c r="AA222" s="133">
        <v>0.3</v>
      </c>
      <c r="AB222" s="76">
        <v>9</v>
      </c>
      <c r="AC222" s="68">
        <f t="shared" si="344"/>
        <v>2.6999999999999997</v>
      </c>
      <c r="AD222" s="76">
        <f t="shared" si="340"/>
        <v>9</v>
      </c>
      <c r="AE222" s="68">
        <f t="shared" si="341"/>
        <v>2.6999999999999997</v>
      </c>
      <c r="AF222" s="778" t="s">
        <v>478</v>
      </c>
    </row>
    <row r="223" spans="1:32">
      <c r="A223" s="200">
        <v>12.06</v>
      </c>
      <c r="B223" s="23" t="s">
        <v>83</v>
      </c>
      <c r="C223" s="24"/>
      <c r="D223" s="68"/>
      <c r="E223" s="24"/>
      <c r="F223" s="68"/>
      <c r="G223" s="107"/>
      <c r="H223" s="24"/>
      <c r="I223" s="68">
        <f t="shared" si="342"/>
        <v>0</v>
      </c>
      <c r="J223" s="76">
        <f t="shared" si="335"/>
        <v>0</v>
      </c>
      <c r="K223" s="68">
        <f t="shared" si="335"/>
        <v>0</v>
      </c>
      <c r="L223" s="164"/>
      <c r="M223" s="68"/>
      <c r="N223" s="68"/>
      <c r="O223" s="68"/>
      <c r="P223" s="76">
        <f t="shared" si="337"/>
        <v>0</v>
      </c>
      <c r="Q223" s="68">
        <f t="shared" si="337"/>
        <v>0</v>
      </c>
      <c r="R223" s="164"/>
      <c r="S223" s="68"/>
      <c r="T223" s="133"/>
      <c r="U223" s="76"/>
      <c r="V223" s="68">
        <f t="shared" si="343"/>
        <v>0</v>
      </c>
      <c r="W223" s="76">
        <f t="shared" si="338"/>
        <v>0</v>
      </c>
      <c r="X223" s="68">
        <f t="shared" si="339"/>
        <v>0</v>
      </c>
      <c r="Y223" s="164"/>
      <c r="Z223" s="68"/>
      <c r="AA223" s="133"/>
      <c r="AB223" s="76"/>
      <c r="AC223" s="68">
        <f t="shared" si="344"/>
        <v>0</v>
      </c>
      <c r="AD223" s="76">
        <f t="shared" si="340"/>
        <v>0</v>
      </c>
      <c r="AE223" s="68">
        <f t="shared" si="341"/>
        <v>0</v>
      </c>
      <c r="AF223" s="24"/>
    </row>
    <row r="224" spans="1:32">
      <c r="A224" s="200">
        <v>12.07</v>
      </c>
      <c r="B224" s="24" t="s">
        <v>84</v>
      </c>
      <c r="C224" s="24"/>
      <c r="D224" s="68"/>
      <c r="E224" s="24"/>
      <c r="F224" s="68"/>
      <c r="G224" s="107"/>
      <c r="H224" s="24"/>
      <c r="I224" s="68">
        <f t="shared" si="342"/>
        <v>0</v>
      </c>
      <c r="J224" s="76">
        <f t="shared" si="335"/>
        <v>0</v>
      </c>
      <c r="K224" s="68">
        <f t="shared" si="335"/>
        <v>0</v>
      </c>
      <c r="L224" s="164"/>
      <c r="M224" s="68"/>
      <c r="N224" s="68"/>
      <c r="O224" s="68"/>
      <c r="P224" s="76">
        <f t="shared" si="337"/>
        <v>0</v>
      </c>
      <c r="Q224" s="68">
        <f t="shared" si="337"/>
        <v>0</v>
      </c>
      <c r="R224" s="164"/>
      <c r="S224" s="68"/>
      <c r="T224" s="133"/>
      <c r="U224" s="76"/>
      <c r="V224" s="68">
        <f t="shared" si="343"/>
        <v>0</v>
      </c>
      <c r="W224" s="76">
        <f t="shared" si="338"/>
        <v>0</v>
      </c>
      <c r="X224" s="68">
        <f t="shared" si="339"/>
        <v>0</v>
      </c>
      <c r="Y224" s="164"/>
      <c r="Z224" s="68"/>
      <c r="AA224" s="133"/>
      <c r="AB224" s="76"/>
      <c r="AC224" s="68">
        <f t="shared" si="344"/>
        <v>0</v>
      </c>
      <c r="AD224" s="76">
        <f t="shared" si="340"/>
        <v>0</v>
      </c>
      <c r="AE224" s="68">
        <f t="shared" si="341"/>
        <v>0</v>
      </c>
      <c r="AF224" s="24"/>
    </row>
    <row r="225" spans="1:32" s="235" customFormat="1">
      <c r="A225" s="226"/>
      <c r="B225" s="227" t="s">
        <v>35</v>
      </c>
      <c r="C225" s="228">
        <f t="shared" ref="C225" si="345">SUM(C214:C224)</f>
        <v>0</v>
      </c>
      <c r="D225" s="229">
        <f>SUM(D214:D224)</f>
        <v>0</v>
      </c>
      <c r="E225" s="228">
        <f t="shared" ref="E225" si="346">SUM(E214:E224)</f>
        <v>0</v>
      </c>
      <c r="F225" s="229">
        <f>SUM(F214:F224)</f>
        <v>0</v>
      </c>
      <c r="G225" s="228">
        <f t="shared" ref="G225:M225" si="347">SUM(G214:G224)</f>
        <v>1.61</v>
      </c>
      <c r="H225" s="229">
        <f>SUM(H214:H224)</f>
        <v>27</v>
      </c>
      <c r="I225" s="229">
        <f t="shared" si="347"/>
        <v>20.16</v>
      </c>
      <c r="J225" s="231">
        <f t="shared" si="347"/>
        <v>27</v>
      </c>
      <c r="K225" s="229">
        <f>SUM(K214:K224)</f>
        <v>20.16</v>
      </c>
      <c r="L225" s="228">
        <f>L221</f>
        <v>9</v>
      </c>
      <c r="M225" s="229">
        <f t="shared" si="347"/>
        <v>20.16</v>
      </c>
      <c r="N225" s="232">
        <f t="shared" si="336"/>
        <v>33.333333333333329</v>
      </c>
      <c r="O225" s="232">
        <f>M225/K225%</f>
        <v>100</v>
      </c>
      <c r="P225" s="231">
        <f>P221</f>
        <v>0</v>
      </c>
      <c r="Q225" s="229">
        <f t="shared" ref="Q225" si="348">SUM(Q214:Q224)</f>
        <v>0</v>
      </c>
      <c r="R225" s="228">
        <f>SUM(R214:R224)</f>
        <v>0</v>
      </c>
      <c r="S225" s="229">
        <f t="shared" ref="S225" si="349">SUM(S214:S224)</f>
        <v>0</v>
      </c>
      <c r="T225" s="233">
        <v>1.61</v>
      </c>
      <c r="U225" s="231">
        <f>U221</f>
        <v>9</v>
      </c>
      <c r="V225" s="229">
        <f>SUM(V214:V224)</f>
        <v>302.04000000000002</v>
      </c>
      <c r="W225" s="231">
        <f>W221</f>
        <v>9</v>
      </c>
      <c r="X225" s="229">
        <f>SUM(X214:X224)</f>
        <v>302.04000000000002</v>
      </c>
      <c r="Y225" s="228">
        <f>SUM(Y214:Y224)</f>
        <v>0</v>
      </c>
      <c r="Z225" s="229">
        <f t="shared" ref="Z225" si="350">SUM(Z214:Z224)</f>
        <v>0</v>
      </c>
      <c r="AA225" s="233">
        <v>1.61</v>
      </c>
      <c r="AB225" s="231">
        <f>AB221</f>
        <v>9</v>
      </c>
      <c r="AC225" s="229">
        <f>SUM(AC214:AC224)</f>
        <v>267.47999999999996</v>
      </c>
      <c r="AD225" s="231">
        <f>AD221</f>
        <v>9</v>
      </c>
      <c r="AE225" s="229">
        <f>SUM(AE214:AE224)</f>
        <v>267.47999999999996</v>
      </c>
      <c r="AF225" s="227"/>
    </row>
    <row r="226" spans="1:32" s="25" customFormat="1" ht="17.25" customHeight="1">
      <c r="A226" s="336">
        <v>13</v>
      </c>
      <c r="B226" s="20" t="s">
        <v>85</v>
      </c>
      <c r="C226" s="22"/>
      <c r="D226" s="66"/>
      <c r="E226" s="22"/>
      <c r="F226" s="66"/>
      <c r="G226" s="108"/>
      <c r="H226" s="22"/>
      <c r="I226" s="66"/>
      <c r="J226" s="70"/>
      <c r="K226" s="66"/>
      <c r="L226" s="312"/>
      <c r="M226" s="66"/>
      <c r="N226" s="66"/>
      <c r="O226" s="66"/>
      <c r="P226" s="70"/>
      <c r="Q226" s="66"/>
      <c r="R226" s="312"/>
      <c r="S226" s="66"/>
      <c r="T226" s="134"/>
      <c r="U226" s="70"/>
      <c r="V226" s="66"/>
      <c r="W226" s="70"/>
      <c r="X226" s="66"/>
      <c r="Y226" s="312"/>
      <c r="Z226" s="66"/>
      <c r="AA226" s="134"/>
      <c r="AB226" s="70"/>
      <c r="AC226" s="66"/>
      <c r="AD226" s="70"/>
      <c r="AE226" s="66"/>
      <c r="AF226" s="22"/>
    </row>
    <row r="227" spans="1:32" ht="31.5">
      <c r="A227" s="754">
        <v>13.01</v>
      </c>
      <c r="B227" s="24" t="s">
        <v>251</v>
      </c>
      <c r="C227" s="24"/>
      <c r="D227" s="68"/>
      <c r="E227" s="24"/>
      <c r="F227" s="68"/>
      <c r="G227" s="107">
        <v>0.56999999999999995</v>
      </c>
      <c r="H227" s="24">
        <v>10</v>
      </c>
      <c r="I227" s="68">
        <f t="shared" ref="I227" si="351">H227*G227*12</f>
        <v>68.399999999999991</v>
      </c>
      <c r="J227" s="76">
        <f t="shared" ref="J227:K233" si="352">H227+E227+C227</f>
        <v>10</v>
      </c>
      <c r="K227" s="68">
        <f t="shared" si="352"/>
        <v>68.399999999999991</v>
      </c>
      <c r="L227" s="164">
        <v>8</v>
      </c>
      <c r="M227" s="68">
        <v>35</v>
      </c>
      <c r="N227" s="68">
        <f t="shared" ref="N227:O234" si="353">L227/J227%</f>
        <v>80</v>
      </c>
      <c r="O227" s="68">
        <f t="shared" si="353"/>
        <v>51.169590643274859</v>
      </c>
      <c r="P227" s="76">
        <f t="shared" ref="P227:Q233" si="354">J227-L227</f>
        <v>2</v>
      </c>
      <c r="Q227" s="68">
        <f t="shared" si="354"/>
        <v>33.399999999999991</v>
      </c>
      <c r="R227" s="164"/>
      <c r="S227" s="68"/>
      <c r="T227" s="133">
        <v>0.75</v>
      </c>
      <c r="U227" s="76">
        <v>110</v>
      </c>
      <c r="V227" s="68">
        <f>U227*T227*12</f>
        <v>990</v>
      </c>
      <c r="W227" s="76">
        <f t="shared" ref="W227:W233" si="355">U227+R227</f>
        <v>110</v>
      </c>
      <c r="X227" s="68">
        <f t="shared" ref="X227:X233" si="356">V227+S227</f>
        <v>990</v>
      </c>
      <c r="Y227" s="164"/>
      <c r="Z227" s="68"/>
      <c r="AA227" s="133">
        <v>0.75</v>
      </c>
      <c r="AB227" s="76">
        <v>110</v>
      </c>
      <c r="AC227" s="68">
        <f>AB227*AA227*12</f>
        <v>990</v>
      </c>
      <c r="AD227" s="76">
        <f t="shared" ref="AD227:AD233" si="357">AB227+Y227</f>
        <v>110</v>
      </c>
      <c r="AE227" s="68">
        <f t="shared" ref="AE227:AE233" si="358">AC227+Z227</f>
        <v>990</v>
      </c>
      <c r="AF227" s="24"/>
    </row>
    <row r="228" spans="1:32">
      <c r="A228" s="754">
        <v>13.02</v>
      </c>
      <c r="B228" s="23" t="s">
        <v>79</v>
      </c>
      <c r="C228" s="24"/>
      <c r="D228" s="68"/>
      <c r="E228" s="24"/>
      <c r="F228" s="68"/>
      <c r="G228" s="107"/>
      <c r="H228" s="24"/>
      <c r="I228" s="68">
        <f t="shared" ref="I228:I233" si="359">H228*G228</f>
        <v>0</v>
      </c>
      <c r="J228" s="76">
        <f t="shared" si="352"/>
        <v>0</v>
      </c>
      <c r="K228" s="68">
        <f t="shared" si="352"/>
        <v>0</v>
      </c>
      <c r="L228" s="164"/>
      <c r="M228" s="68"/>
      <c r="N228" s="68" t="e">
        <f t="shared" si="353"/>
        <v>#DIV/0!</v>
      </c>
      <c r="O228" s="68" t="e">
        <f t="shared" si="353"/>
        <v>#DIV/0!</v>
      </c>
      <c r="P228" s="76">
        <f t="shared" si="354"/>
        <v>0</v>
      </c>
      <c r="Q228" s="68">
        <f t="shared" si="354"/>
        <v>0</v>
      </c>
      <c r="R228" s="164"/>
      <c r="S228" s="68"/>
      <c r="T228" s="133"/>
      <c r="U228" s="76"/>
      <c r="V228" s="68">
        <f t="shared" ref="V228:V233" si="360">U228*T228</f>
        <v>0</v>
      </c>
      <c r="W228" s="76">
        <f t="shared" si="355"/>
        <v>0</v>
      </c>
      <c r="X228" s="68">
        <f t="shared" si="356"/>
        <v>0</v>
      </c>
      <c r="Y228" s="164"/>
      <c r="Z228" s="68"/>
      <c r="AA228" s="133"/>
      <c r="AB228" s="76"/>
      <c r="AC228" s="68">
        <f t="shared" ref="AC228:AC233" si="361">AB228*AA228</f>
        <v>0</v>
      </c>
      <c r="AD228" s="76">
        <f t="shared" si="357"/>
        <v>0</v>
      </c>
      <c r="AE228" s="68">
        <f t="shared" si="358"/>
        <v>0</v>
      </c>
      <c r="AF228" s="24"/>
    </row>
    <row r="229" spans="1:32">
      <c r="A229" s="754">
        <v>13.03</v>
      </c>
      <c r="B229" s="24" t="s">
        <v>86</v>
      </c>
      <c r="C229" s="24"/>
      <c r="D229" s="68"/>
      <c r="E229" s="24"/>
      <c r="F229" s="68"/>
      <c r="G229" s="107"/>
      <c r="H229" s="24"/>
      <c r="I229" s="68">
        <f t="shared" si="359"/>
        <v>0</v>
      </c>
      <c r="J229" s="76">
        <f t="shared" si="352"/>
        <v>0</v>
      </c>
      <c r="K229" s="68">
        <f t="shared" si="352"/>
        <v>0</v>
      </c>
      <c r="L229" s="164"/>
      <c r="M229" s="68"/>
      <c r="N229" s="68" t="e">
        <f t="shared" si="353"/>
        <v>#DIV/0!</v>
      </c>
      <c r="O229" s="68" t="e">
        <f t="shared" si="353"/>
        <v>#DIV/0!</v>
      </c>
      <c r="P229" s="76">
        <f t="shared" si="354"/>
        <v>0</v>
      </c>
      <c r="Q229" s="68">
        <f t="shared" si="354"/>
        <v>0</v>
      </c>
      <c r="R229" s="164"/>
      <c r="S229" s="68"/>
      <c r="T229" s="133"/>
      <c r="U229" s="76"/>
      <c r="V229" s="68">
        <f t="shared" si="360"/>
        <v>0</v>
      </c>
      <c r="W229" s="76">
        <f t="shared" si="355"/>
        <v>0</v>
      </c>
      <c r="X229" s="68">
        <f t="shared" si="356"/>
        <v>0</v>
      </c>
      <c r="Y229" s="164"/>
      <c r="Z229" s="68"/>
      <c r="AA229" s="133"/>
      <c r="AB229" s="76"/>
      <c r="AC229" s="68">
        <f t="shared" si="361"/>
        <v>0</v>
      </c>
      <c r="AD229" s="76">
        <f t="shared" si="357"/>
        <v>0</v>
      </c>
      <c r="AE229" s="68">
        <f t="shared" si="358"/>
        <v>0</v>
      </c>
      <c r="AF229" s="24"/>
    </row>
    <row r="230" spans="1:32" ht="56.25">
      <c r="A230" s="754">
        <v>13.04</v>
      </c>
      <c r="B230" s="23" t="s">
        <v>81</v>
      </c>
      <c r="C230" s="24"/>
      <c r="D230" s="68"/>
      <c r="E230" s="24"/>
      <c r="F230" s="68"/>
      <c r="G230" s="107">
        <v>0.1</v>
      </c>
      <c r="H230" s="24">
        <v>115</v>
      </c>
      <c r="I230" s="68">
        <f t="shared" si="359"/>
        <v>11.5</v>
      </c>
      <c r="J230" s="76">
        <f t="shared" si="352"/>
        <v>115</v>
      </c>
      <c r="K230" s="68">
        <f t="shared" si="352"/>
        <v>11.5</v>
      </c>
      <c r="L230" s="164">
        <v>115</v>
      </c>
      <c r="M230" s="68">
        <v>11.5</v>
      </c>
      <c r="N230" s="68">
        <f t="shared" si="353"/>
        <v>100.00000000000001</v>
      </c>
      <c r="O230" s="68">
        <f t="shared" si="353"/>
        <v>100</v>
      </c>
      <c r="P230" s="76">
        <f t="shared" si="354"/>
        <v>0</v>
      </c>
      <c r="Q230" s="68">
        <f t="shared" si="354"/>
        <v>0</v>
      </c>
      <c r="R230" s="164"/>
      <c r="S230" s="68"/>
      <c r="T230" s="133">
        <v>0.1</v>
      </c>
      <c r="U230" s="76">
        <v>115</v>
      </c>
      <c r="V230" s="68">
        <f t="shared" si="360"/>
        <v>11.5</v>
      </c>
      <c r="W230" s="76">
        <f t="shared" si="355"/>
        <v>115</v>
      </c>
      <c r="X230" s="68">
        <f t="shared" si="356"/>
        <v>11.5</v>
      </c>
      <c r="Y230" s="164"/>
      <c r="Z230" s="68"/>
      <c r="AA230" s="133">
        <v>0.1</v>
      </c>
      <c r="AB230" s="76">
        <v>115</v>
      </c>
      <c r="AC230" s="68">
        <f t="shared" si="361"/>
        <v>11.5</v>
      </c>
      <c r="AD230" s="76">
        <f t="shared" si="357"/>
        <v>115</v>
      </c>
      <c r="AE230" s="68">
        <f t="shared" si="358"/>
        <v>11.5</v>
      </c>
      <c r="AF230" s="778" t="s">
        <v>478</v>
      </c>
    </row>
    <row r="231" spans="1:32" ht="56.25">
      <c r="A231" s="754">
        <v>13.05</v>
      </c>
      <c r="B231" s="23" t="s">
        <v>82</v>
      </c>
      <c r="C231" s="24"/>
      <c r="D231" s="68"/>
      <c r="E231" s="24"/>
      <c r="F231" s="68"/>
      <c r="G231" s="107">
        <v>0.12</v>
      </c>
      <c r="H231" s="24">
        <v>115</v>
      </c>
      <c r="I231" s="68">
        <f t="shared" si="359"/>
        <v>13.799999999999999</v>
      </c>
      <c r="J231" s="76">
        <f t="shared" si="352"/>
        <v>115</v>
      </c>
      <c r="K231" s="68">
        <f t="shared" si="352"/>
        <v>13.799999999999999</v>
      </c>
      <c r="L231" s="164">
        <v>115</v>
      </c>
      <c r="M231" s="68">
        <v>13.8</v>
      </c>
      <c r="N231" s="68">
        <f t="shared" si="353"/>
        <v>100.00000000000001</v>
      </c>
      <c r="O231" s="68">
        <f t="shared" si="353"/>
        <v>100.00000000000001</v>
      </c>
      <c r="P231" s="76">
        <f t="shared" si="354"/>
        <v>0</v>
      </c>
      <c r="Q231" s="68">
        <f t="shared" si="354"/>
        <v>0</v>
      </c>
      <c r="R231" s="164"/>
      <c r="S231" s="68"/>
      <c r="T231" s="133">
        <v>0.12</v>
      </c>
      <c r="U231" s="76">
        <v>115</v>
      </c>
      <c r="V231" s="68">
        <f t="shared" si="360"/>
        <v>13.799999999999999</v>
      </c>
      <c r="W231" s="76">
        <f t="shared" si="355"/>
        <v>115</v>
      </c>
      <c r="X231" s="68">
        <f t="shared" si="356"/>
        <v>13.799999999999999</v>
      </c>
      <c r="Y231" s="164"/>
      <c r="Z231" s="68"/>
      <c r="AA231" s="133">
        <v>0.12</v>
      </c>
      <c r="AB231" s="76">
        <v>115</v>
      </c>
      <c r="AC231" s="68">
        <f t="shared" si="361"/>
        <v>13.799999999999999</v>
      </c>
      <c r="AD231" s="76">
        <f t="shared" si="357"/>
        <v>115</v>
      </c>
      <c r="AE231" s="68">
        <f t="shared" si="358"/>
        <v>13.799999999999999</v>
      </c>
      <c r="AF231" s="778" t="s">
        <v>478</v>
      </c>
    </row>
    <row r="232" spans="1:32">
      <c r="A232" s="200">
        <v>13.06</v>
      </c>
      <c r="B232" s="23" t="s">
        <v>83</v>
      </c>
      <c r="C232" s="24"/>
      <c r="D232" s="68"/>
      <c r="E232" s="24"/>
      <c r="F232" s="68"/>
      <c r="G232" s="107"/>
      <c r="H232" s="24"/>
      <c r="I232" s="68">
        <f t="shared" si="359"/>
        <v>0</v>
      </c>
      <c r="J232" s="76">
        <f t="shared" si="352"/>
        <v>0</v>
      </c>
      <c r="K232" s="68">
        <f t="shared" si="352"/>
        <v>0</v>
      </c>
      <c r="L232" s="164"/>
      <c r="M232" s="68"/>
      <c r="N232" s="68" t="e">
        <f t="shared" si="353"/>
        <v>#DIV/0!</v>
      </c>
      <c r="O232" s="68" t="e">
        <f t="shared" si="353"/>
        <v>#DIV/0!</v>
      </c>
      <c r="P232" s="76">
        <f t="shared" si="354"/>
        <v>0</v>
      </c>
      <c r="Q232" s="68">
        <f t="shared" si="354"/>
        <v>0</v>
      </c>
      <c r="R232" s="164"/>
      <c r="S232" s="68"/>
      <c r="T232" s="133"/>
      <c r="U232" s="76"/>
      <c r="V232" s="68">
        <f t="shared" si="360"/>
        <v>0</v>
      </c>
      <c r="W232" s="76">
        <f t="shared" si="355"/>
        <v>0</v>
      </c>
      <c r="X232" s="68">
        <f t="shared" si="356"/>
        <v>0</v>
      </c>
      <c r="Y232" s="164"/>
      <c r="Z232" s="68"/>
      <c r="AA232" s="133"/>
      <c r="AB232" s="76"/>
      <c r="AC232" s="68">
        <f t="shared" si="361"/>
        <v>0</v>
      </c>
      <c r="AD232" s="76">
        <f t="shared" si="357"/>
        <v>0</v>
      </c>
      <c r="AE232" s="68">
        <f t="shared" si="358"/>
        <v>0</v>
      </c>
      <c r="AF232" s="24"/>
    </row>
    <row r="233" spans="1:32">
      <c r="A233" s="200">
        <v>13.07</v>
      </c>
      <c r="B233" s="24" t="s">
        <v>84</v>
      </c>
      <c r="C233" s="24"/>
      <c r="D233" s="68"/>
      <c r="E233" s="24"/>
      <c r="F233" s="68"/>
      <c r="G233" s="107"/>
      <c r="H233" s="24"/>
      <c r="I233" s="68">
        <f t="shared" si="359"/>
        <v>0</v>
      </c>
      <c r="J233" s="76">
        <f t="shared" si="352"/>
        <v>0</v>
      </c>
      <c r="K233" s="68">
        <f t="shared" si="352"/>
        <v>0</v>
      </c>
      <c r="L233" s="164"/>
      <c r="M233" s="68"/>
      <c r="N233" s="68" t="e">
        <f t="shared" si="353"/>
        <v>#DIV/0!</v>
      </c>
      <c r="O233" s="68" t="e">
        <f t="shared" si="353"/>
        <v>#DIV/0!</v>
      </c>
      <c r="P233" s="76">
        <f t="shared" si="354"/>
        <v>0</v>
      </c>
      <c r="Q233" s="68">
        <f t="shared" si="354"/>
        <v>0</v>
      </c>
      <c r="R233" s="164"/>
      <c r="S233" s="68"/>
      <c r="T233" s="133"/>
      <c r="U233" s="76"/>
      <c r="V233" s="68">
        <f t="shared" si="360"/>
        <v>0</v>
      </c>
      <c r="W233" s="76">
        <f t="shared" si="355"/>
        <v>0</v>
      </c>
      <c r="X233" s="68">
        <f t="shared" si="356"/>
        <v>0</v>
      </c>
      <c r="Y233" s="164"/>
      <c r="Z233" s="68"/>
      <c r="AA233" s="133"/>
      <c r="AB233" s="76"/>
      <c r="AC233" s="68">
        <f t="shared" si="361"/>
        <v>0</v>
      </c>
      <c r="AD233" s="76">
        <f t="shared" si="357"/>
        <v>0</v>
      </c>
      <c r="AE233" s="68">
        <f t="shared" si="358"/>
        <v>0</v>
      </c>
      <c r="AF233" s="24"/>
    </row>
    <row r="234" spans="1:32" s="235" customFormat="1">
      <c r="A234" s="226"/>
      <c r="B234" s="227" t="s">
        <v>35</v>
      </c>
      <c r="C234" s="228">
        <f t="shared" ref="C234" si="362">SUM(C227:C233)</f>
        <v>0</v>
      </c>
      <c r="D234" s="229">
        <f>SUM(D227:D233)</f>
        <v>0</v>
      </c>
      <c r="E234" s="228">
        <f t="shared" ref="E234" si="363">SUM(E227:E233)</f>
        <v>0</v>
      </c>
      <c r="F234" s="229">
        <f>SUM(F227:F233)</f>
        <v>0</v>
      </c>
      <c r="G234" s="230"/>
      <c r="H234" s="228">
        <f t="shared" ref="H234:J234" si="364">SUM(H227:H233)</f>
        <v>240</v>
      </c>
      <c r="I234" s="229">
        <f>SUM(I227:I233)</f>
        <v>93.699999999999989</v>
      </c>
      <c r="J234" s="231">
        <f t="shared" si="364"/>
        <v>240</v>
      </c>
      <c r="K234" s="229">
        <f>SUM(K227:K233)</f>
        <v>93.699999999999989</v>
      </c>
      <c r="L234" s="228">
        <f>L230</f>
        <v>115</v>
      </c>
      <c r="M234" s="229">
        <f>SUM(M227:M233)</f>
        <v>60.3</v>
      </c>
      <c r="N234" s="232">
        <f t="shared" si="353"/>
        <v>47.916666666666671</v>
      </c>
      <c r="O234" s="232">
        <f>M234/K234%</f>
        <v>64.354322305229459</v>
      </c>
      <c r="P234" s="231">
        <f>P230</f>
        <v>0</v>
      </c>
      <c r="Q234" s="229">
        <f t="shared" ref="Q234:S234" si="365">SUM(Q227:Q233)</f>
        <v>33.399999999999991</v>
      </c>
      <c r="R234" s="228">
        <f t="shared" si="365"/>
        <v>0</v>
      </c>
      <c r="S234" s="229">
        <f t="shared" si="365"/>
        <v>0</v>
      </c>
      <c r="T234" s="233"/>
      <c r="U234" s="231">
        <f>U230</f>
        <v>115</v>
      </c>
      <c r="V234" s="229">
        <f>SUM(V227:V233)</f>
        <v>1015.3</v>
      </c>
      <c r="W234" s="231">
        <f>W230</f>
        <v>115</v>
      </c>
      <c r="X234" s="229">
        <f>SUM(X227:X233)</f>
        <v>1015.3</v>
      </c>
      <c r="Y234" s="228">
        <f t="shared" ref="Y234:Z234" si="366">SUM(Y227:Y233)</f>
        <v>0</v>
      </c>
      <c r="Z234" s="229">
        <f t="shared" si="366"/>
        <v>0</v>
      </c>
      <c r="AA234" s="233"/>
      <c r="AB234" s="231">
        <f>AB230</f>
        <v>115</v>
      </c>
      <c r="AC234" s="229">
        <f>SUM(AC227:AC233)</f>
        <v>1015.3</v>
      </c>
      <c r="AD234" s="231">
        <f>AD230</f>
        <v>115</v>
      </c>
      <c r="AE234" s="229">
        <f>SUM(AE227:AE233)</f>
        <v>1015.3</v>
      </c>
      <c r="AF234" s="227"/>
    </row>
    <row r="235" spans="1:32" s="25" customFormat="1" ht="31.5">
      <c r="A235" s="336">
        <v>14</v>
      </c>
      <c r="B235" s="20" t="s">
        <v>87</v>
      </c>
      <c r="C235" s="22"/>
      <c r="D235" s="66"/>
      <c r="E235" s="22"/>
      <c r="F235" s="66"/>
      <c r="G235" s="108"/>
      <c r="H235" s="22"/>
      <c r="I235" s="66"/>
      <c r="J235" s="70"/>
      <c r="K235" s="66"/>
      <c r="L235" s="312"/>
      <c r="M235" s="66"/>
      <c r="N235" s="66"/>
      <c r="O235" s="66"/>
      <c r="P235" s="70"/>
      <c r="Q235" s="66"/>
      <c r="R235" s="312"/>
      <c r="S235" s="66"/>
      <c r="T235" s="134"/>
      <c r="U235" s="70"/>
      <c r="V235" s="66"/>
      <c r="W235" s="70"/>
      <c r="X235" s="66"/>
      <c r="Y235" s="312"/>
      <c r="Z235" s="66"/>
      <c r="AA235" s="134"/>
      <c r="AB235" s="70"/>
      <c r="AC235" s="66"/>
      <c r="AD235" s="70"/>
      <c r="AE235" s="66"/>
      <c r="AF235" s="22"/>
    </row>
    <row r="236" spans="1:32" ht="47.25">
      <c r="A236" s="200">
        <v>14.01</v>
      </c>
      <c r="B236" s="23" t="s">
        <v>284</v>
      </c>
      <c r="C236" s="24"/>
      <c r="D236" s="68"/>
      <c r="E236" s="24"/>
      <c r="F236" s="68"/>
      <c r="G236" s="107"/>
      <c r="H236" s="24"/>
      <c r="I236" s="68"/>
      <c r="J236" s="76">
        <f t="shared" ref="J236:J238" si="367">H236+E236+C236</f>
        <v>0</v>
      </c>
      <c r="K236" s="68">
        <f>I236+F236+D236</f>
        <v>0</v>
      </c>
      <c r="L236" s="164"/>
      <c r="M236" s="68"/>
      <c r="N236" s="68" t="e">
        <f t="shared" ref="N236:O239" si="368">L236/J236%</f>
        <v>#DIV/0!</v>
      </c>
      <c r="O236" s="68" t="e">
        <f t="shared" si="368"/>
        <v>#DIV/0!</v>
      </c>
      <c r="P236" s="76"/>
      <c r="Q236" s="68"/>
      <c r="R236" s="164"/>
      <c r="S236" s="68"/>
      <c r="T236" s="133"/>
      <c r="U236" s="76"/>
      <c r="V236" s="68"/>
      <c r="W236" s="76"/>
      <c r="X236" s="68"/>
      <c r="Y236" s="164"/>
      <c r="Z236" s="68"/>
      <c r="AA236" s="133"/>
      <c r="AB236" s="76"/>
      <c r="AC236" s="68"/>
      <c r="AD236" s="76"/>
      <c r="AE236" s="68"/>
      <c r="AF236" s="24"/>
    </row>
    <row r="237" spans="1:32" ht="78" customHeight="1">
      <c r="A237" s="754"/>
      <c r="B237" s="23" t="s">
        <v>285</v>
      </c>
      <c r="C237" s="24"/>
      <c r="D237" s="68"/>
      <c r="E237" s="24"/>
      <c r="F237" s="68"/>
      <c r="G237" s="107">
        <v>47.486153846153798</v>
      </c>
      <c r="H237" s="24">
        <v>1</v>
      </c>
      <c r="I237" s="68">
        <f>+G237*H237</f>
        <v>47.486153846153798</v>
      </c>
      <c r="J237" s="76">
        <f t="shared" si="367"/>
        <v>1</v>
      </c>
      <c r="K237" s="68">
        <f>I237+F237+D237</f>
        <v>47.486153846153798</v>
      </c>
      <c r="L237" s="164"/>
      <c r="M237" s="68"/>
      <c r="N237" s="68">
        <f t="shared" si="368"/>
        <v>0</v>
      </c>
      <c r="O237" s="68">
        <f t="shared" si="368"/>
        <v>0</v>
      </c>
      <c r="P237" s="76">
        <f>J237-L237</f>
        <v>1</v>
      </c>
      <c r="Q237" s="68">
        <f>K237-M237</f>
        <v>47.486153846153798</v>
      </c>
      <c r="R237" s="164"/>
      <c r="S237" s="68"/>
      <c r="T237" s="133">
        <v>50</v>
      </c>
      <c r="U237" s="76">
        <v>1</v>
      </c>
      <c r="V237" s="68">
        <f>U237*T237</f>
        <v>50</v>
      </c>
      <c r="W237" s="76">
        <f t="shared" ref="W237:W238" si="369">U237+R237</f>
        <v>1</v>
      </c>
      <c r="X237" s="68">
        <f>V237+S237</f>
        <v>50</v>
      </c>
      <c r="Y237" s="164"/>
      <c r="Z237" s="68"/>
      <c r="AA237" s="133">
        <v>50</v>
      </c>
      <c r="AB237" s="76">
        <v>1</v>
      </c>
      <c r="AC237" s="68">
        <f>AB237*AA237</f>
        <v>50</v>
      </c>
      <c r="AD237" s="76">
        <f t="shared" ref="AD237:AD238" si="370">AB237+Y237</f>
        <v>1</v>
      </c>
      <c r="AE237" s="68">
        <f>AC237+Z237</f>
        <v>50</v>
      </c>
      <c r="AF237" s="778" t="s">
        <v>631</v>
      </c>
    </row>
    <row r="238" spans="1:32" ht="18.75">
      <c r="A238" s="200"/>
      <c r="B238" s="357" t="s">
        <v>343</v>
      </c>
      <c r="C238" s="24"/>
      <c r="D238" s="68"/>
      <c r="E238" s="24"/>
      <c r="F238" s="68"/>
      <c r="G238" s="107"/>
      <c r="H238" s="24">
        <v>12</v>
      </c>
      <c r="I238" s="68"/>
      <c r="J238" s="76">
        <f t="shared" si="367"/>
        <v>12</v>
      </c>
      <c r="K238" s="68"/>
      <c r="L238" s="164"/>
      <c r="M238" s="68"/>
      <c r="N238" s="68">
        <f t="shared" si="368"/>
        <v>0</v>
      </c>
      <c r="O238" s="68" t="e">
        <f t="shared" si="368"/>
        <v>#DIV/0!</v>
      </c>
      <c r="P238" s="76">
        <f>J238-L238</f>
        <v>12</v>
      </c>
      <c r="Q238" s="68">
        <f>K238-M238</f>
        <v>0</v>
      </c>
      <c r="R238" s="164"/>
      <c r="S238" s="68"/>
      <c r="T238" s="133"/>
      <c r="U238" s="76">
        <v>10</v>
      </c>
      <c r="V238" s="68">
        <f t="shared" ref="V238" si="371">U238*T238</f>
        <v>0</v>
      </c>
      <c r="W238" s="76">
        <f t="shared" si="369"/>
        <v>10</v>
      </c>
      <c r="X238" s="68">
        <f>V238+S238</f>
        <v>0</v>
      </c>
      <c r="Y238" s="164"/>
      <c r="Z238" s="68"/>
      <c r="AA238" s="133"/>
      <c r="AB238" s="76">
        <v>10</v>
      </c>
      <c r="AC238" s="68">
        <f t="shared" ref="AC238" si="372">AB238*AA238</f>
        <v>0</v>
      </c>
      <c r="AD238" s="76">
        <f t="shared" si="370"/>
        <v>10</v>
      </c>
      <c r="AE238" s="68">
        <f>AC238+Z238</f>
        <v>0</v>
      </c>
      <c r="AF238" s="24"/>
    </row>
    <row r="239" spans="1:32" s="235" customFormat="1" ht="18.75">
      <c r="A239" s="226"/>
      <c r="B239" s="227" t="s">
        <v>25</v>
      </c>
      <c r="C239" s="228">
        <f t="shared" ref="C239" si="373">C238+C237</f>
        <v>0</v>
      </c>
      <c r="D239" s="229">
        <f>D238+D237</f>
        <v>0</v>
      </c>
      <c r="E239" s="228">
        <f t="shared" ref="E239" si="374">E238+E237</f>
        <v>0</v>
      </c>
      <c r="F239" s="229">
        <f>F238+F237</f>
        <v>0</v>
      </c>
      <c r="G239" s="230"/>
      <c r="H239" s="228">
        <f>H237</f>
        <v>1</v>
      </c>
      <c r="I239" s="229">
        <f>I238+I237</f>
        <v>47.486153846153798</v>
      </c>
      <c r="J239" s="667">
        <f>J237</f>
        <v>1</v>
      </c>
      <c r="K239" s="229">
        <f>K238+K237</f>
        <v>47.486153846153798</v>
      </c>
      <c r="L239" s="228">
        <f>L237</f>
        <v>0</v>
      </c>
      <c r="M239" s="229">
        <f>M238+M237</f>
        <v>0</v>
      </c>
      <c r="N239" s="232">
        <f t="shared" si="368"/>
        <v>0</v>
      </c>
      <c r="O239" s="232">
        <f>M239/K239%</f>
        <v>0</v>
      </c>
      <c r="P239" s="231">
        <f t="shared" ref="P239" si="375">P238+P237</f>
        <v>13</v>
      </c>
      <c r="Q239" s="229">
        <f>Q238+Q237</f>
        <v>47.486153846153798</v>
      </c>
      <c r="R239" s="228">
        <f t="shared" ref="R239" si="376">R238+R237</f>
        <v>0</v>
      </c>
      <c r="S239" s="229">
        <f>S238+S237</f>
        <v>0</v>
      </c>
      <c r="T239" s="233"/>
      <c r="U239" s="229"/>
      <c r="V239" s="229">
        <f>V238+V237</f>
        <v>50</v>
      </c>
      <c r="W239" s="229"/>
      <c r="X239" s="229">
        <f>X238+X237</f>
        <v>50</v>
      </c>
      <c r="Y239" s="228">
        <f t="shared" ref="Y239" si="377">Y238+Y237</f>
        <v>0</v>
      </c>
      <c r="Z239" s="229">
        <f>Z238+Z237</f>
        <v>0</v>
      </c>
      <c r="AA239" s="233"/>
      <c r="AB239" s="229"/>
      <c r="AC239" s="229">
        <f>AC238+AC237</f>
        <v>50</v>
      </c>
      <c r="AD239" s="229"/>
      <c r="AE239" s="229">
        <f>AE238+AE237</f>
        <v>50</v>
      </c>
      <c r="AF239" s="227"/>
    </row>
    <row r="240" spans="1:32" s="25" customFormat="1">
      <c r="A240" s="336">
        <v>15</v>
      </c>
      <c r="B240" s="20" t="s">
        <v>88</v>
      </c>
      <c r="C240" s="22"/>
      <c r="D240" s="66"/>
      <c r="E240" s="22"/>
      <c r="F240" s="66"/>
      <c r="G240" s="108"/>
      <c r="H240" s="22"/>
      <c r="I240" s="66"/>
      <c r="J240" s="70"/>
      <c r="K240" s="66"/>
      <c r="L240" s="312"/>
      <c r="M240" s="66"/>
      <c r="N240" s="66"/>
      <c r="O240" s="66"/>
      <c r="P240" s="70"/>
      <c r="Q240" s="66"/>
      <c r="R240" s="312"/>
      <c r="S240" s="66"/>
      <c r="T240" s="134"/>
      <c r="U240" s="70"/>
      <c r="V240" s="66"/>
      <c r="W240" s="70"/>
      <c r="X240" s="66"/>
      <c r="Y240" s="312"/>
      <c r="Z240" s="66"/>
      <c r="AA240" s="134"/>
      <c r="AB240" s="70"/>
      <c r="AC240" s="66"/>
      <c r="AD240" s="70"/>
      <c r="AE240" s="66"/>
      <c r="AF240" s="22"/>
    </row>
    <row r="241" spans="1:32">
      <c r="A241" s="200">
        <v>15.01</v>
      </c>
      <c r="B241" s="23" t="s">
        <v>92</v>
      </c>
      <c r="C241" s="24"/>
      <c r="D241" s="68"/>
      <c r="E241" s="24"/>
      <c r="F241" s="68"/>
      <c r="G241" s="107"/>
      <c r="H241" s="24"/>
      <c r="I241" s="68">
        <f t="shared" ref="I241:I242" si="378">H241*G241</f>
        <v>0</v>
      </c>
      <c r="J241" s="76">
        <f t="shared" ref="J241:J242" si="379">H241+E241+C241</f>
        <v>0</v>
      </c>
      <c r="K241" s="68">
        <f>I241+F241+D241</f>
        <v>0</v>
      </c>
      <c r="L241" s="164"/>
      <c r="M241" s="68"/>
      <c r="N241" s="68"/>
      <c r="O241" s="68"/>
      <c r="P241" s="76">
        <f>J241-L241</f>
        <v>0</v>
      </c>
      <c r="Q241" s="68">
        <f>K241-M241</f>
        <v>0</v>
      </c>
      <c r="R241" s="164"/>
      <c r="S241" s="68"/>
      <c r="T241" s="133"/>
      <c r="U241" s="76"/>
      <c r="V241" s="68">
        <f>U241*T241</f>
        <v>0</v>
      </c>
      <c r="W241" s="76">
        <f>U241+R241</f>
        <v>0</v>
      </c>
      <c r="X241" s="68">
        <f>V241+S241</f>
        <v>0</v>
      </c>
      <c r="Y241" s="164"/>
      <c r="Z241" s="68"/>
      <c r="AA241" s="133"/>
      <c r="AB241" s="76"/>
      <c r="AC241" s="68">
        <f>AB241*AA241</f>
        <v>0</v>
      </c>
      <c r="AD241" s="76">
        <f>AB241+Y241</f>
        <v>0</v>
      </c>
      <c r="AE241" s="68">
        <f>AC241+Z241</f>
        <v>0</v>
      </c>
      <c r="AF241" s="24"/>
    </row>
    <row r="242" spans="1:32">
      <c r="A242" s="200">
        <v>15.02</v>
      </c>
      <c r="B242" s="23" t="s">
        <v>93</v>
      </c>
      <c r="C242" s="24"/>
      <c r="D242" s="68"/>
      <c r="E242" s="24"/>
      <c r="F242" s="68"/>
      <c r="G242" s="107"/>
      <c r="H242" s="24"/>
      <c r="I242" s="68">
        <f t="shared" si="378"/>
        <v>0</v>
      </c>
      <c r="J242" s="76">
        <f t="shared" si="379"/>
        <v>0</v>
      </c>
      <c r="K242" s="68">
        <f>I242+F242+D242</f>
        <v>0</v>
      </c>
      <c r="L242" s="164"/>
      <c r="M242" s="68"/>
      <c r="N242" s="68"/>
      <c r="O242" s="68"/>
      <c r="P242" s="76">
        <f>J242-L242</f>
        <v>0</v>
      </c>
      <c r="Q242" s="68">
        <f>K242-M242</f>
        <v>0</v>
      </c>
      <c r="R242" s="164"/>
      <c r="S242" s="68"/>
      <c r="T242" s="133"/>
      <c r="U242" s="76"/>
      <c r="V242" s="68">
        <f>U242*T242</f>
        <v>0</v>
      </c>
      <c r="W242" s="76">
        <f>U242+R242</f>
        <v>0</v>
      </c>
      <c r="X242" s="68">
        <f>V242+S242</f>
        <v>0</v>
      </c>
      <c r="Y242" s="164"/>
      <c r="Z242" s="68"/>
      <c r="AA242" s="133"/>
      <c r="AB242" s="76"/>
      <c r="AC242" s="68">
        <f>AB242*AA242</f>
        <v>0</v>
      </c>
      <c r="AD242" s="76">
        <f>AB242+Y242</f>
        <v>0</v>
      </c>
      <c r="AE242" s="68">
        <f>AC242+Z242</f>
        <v>0</v>
      </c>
      <c r="AF242" s="24"/>
    </row>
    <row r="243" spans="1:32" s="235" customFormat="1">
      <c r="A243" s="226"/>
      <c r="B243" s="227" t="s">
        <v>25</v>
      </c>
      <c r="C243" s="228">
        <f t="shared" ref="C243" si="380">SUM(C241:C242)</f>
        <v>0</v>
      </c>
      <c r="D243" s="229">
        <f>SUM(D241:D242)</f>
        <v>0</v>
      </c>
      <c r="E243" s="228">
        <f t="shared" ref="E243" si="381">SUM(E241:E242)</f>
        <v>0</v>
      </c>
      <c r="F243" s="229">
        <f>SUM(F241:F242)</f>
        <v>0</v>
      </c>
      <c r="G243" s="230"/>
      <c r="H243" s="228">
        <f t="shared" ref="H243:M243" si="382">SUM(H241:H242)</f>
        <v>0</v>
      </c>
      <c r="I243" s="229">
        <f>SUM(I241:I242)</f>
        <v>0</v>
      </c>
      <c r="J243" s="231">
        <f t="shared" si="382"/>
        <v>0</v>
      </c>
      <c r="K243" s="229">
        <f>SUM(K241:K242)</f>
        <v>0</v>
      </c>
      <c r="L243" s="228">
        <f t="shared" si="382"/>
        <v>0</v>
      </c>
      <c r="M243" s="229">
        <f t="shared" si="382"/>
        <v>0</v>
      </c>
      <c r="N243" s="232"/>
      <c r="O243" s="232"/>
      <c r="P243" s="231">
        <f t="shared" ref="P243:S243" si="383">SUM(P241:P242)</f>
        <v>0</v>
      </c>
      <c r="Q243" s="229">
        <f t="shared" si="383"/>
        <v>0</v>
      </c>
      <c r="R243" s="228">
        <f t="shared" si="383"/>
        <v>0</v>
      </c>
      <c r="S243" s="229">
        <f t="shared" si="383"/>
        <v>0</v>
      </c>
      <c r="T243" s="233"/>
      <c r="U243" s="231">
        <f t="shared" ref="U243:W243" si="384">SUM(U241:U242)</f>
        <v>0</v>
      </c>
      <c r="V243" s="229">
        <f>SUM(V241:V242)</f>
        <v>0</v>
      </c>
      <c r="W243" s="231">
        <f t="shared" si="384"/>
        <v>0</v>
      </c>
      <c r="X243" s="229">
        <f>SUM(X241:X242)</f>
        <v>0</v>
      </c>
      <c r="Y243" s="228">
        <f t="shared" ref="Y243:Z243" si="385">SUM(Y241:Y242)</f>
        <v>0</v>
      </c>
      <c r="Z243" s="229">
        <f t="shared" si="385"/>
        <v>0</v>
      </c>
      <c r="AA243" s="233"/>
      <c r="AB243" s="231">
        <f t="shared" ref="AB243" si="386">SUM(AB241:AB242)</f>
        <v>0</v>
      </c>
      <c r="AC243" s="229">
        <f>SUM(AC241:AC242)</f>
        <v>0</v>
      </c>
      <c r="AD243" s="231">
        <f t="shared" ref="AD243" si="387">SUM(AD241:AD242)</f>
        <v>0</v>
      </c>
      <c r="AE243" s="229">
        <f>SUM(AE241:AE242)</f>
        <v>0</v>
      </c>
      <c r="AF243" s="227"/>
    </row>
    <row r="244" spans="1:32" s="25" customFormat="1">
      <c r="A244" s="336" t="s">
        <v>89</v>
      </c>
      <c r="B244" s="20" t="s">
        <v>90</v>
      </c>
      <c r="C244" s="22"/>
      <c r="D244" s="66"/>
      <c r="E244" s="22"/>
      <c r="F244" s="66"/>
      <c r="G244" s="108"/>
      <c r="H244" s="22"/>
      <c r="I244" s="66"/>
      <c r="J244" s="70"/>
      <c r="K244" s="66"/>
      <c r="L244" s="312"/>
      <c r="M244" s="66"/>
      <c r="N244" s="66"/>
      <c r="O244" s="66"/>
      <c r="P244" s="70"/>
      <c r="Q244" s="66"/>
      <c r="R244" s="312"/>
      <c r="S244" s="66"/>
      <c r="T244" s="134"/>
      <c r="U244" s="70"/>
      <c r="V244" s="66"/>
      <c r="W244" s="70"/>
      <c r="X244" s="66"/>
      <c r="Y244" s="312"/>
      <c r="Z244" s="66"/>
      <c r="AA244" s="134"/>
      <c r="AB244" s="70"/>
      <c r="AC244" s="66"/>
      <c r="AD244" s="70"/>
      <c r="AE244" s="66"/>
      <c r="AF244" s="22"/>
    </row>
    <row r="245" spans="1:32" s="25" customFormat="1">
      <c r="A245" s="336">
        <v>16</v>
      </c>
      <c r="B245" s="20" t="s">
        <v>91</v>
      </c>
      <c r="C245" s="22"/>
      <c r="D245" s="66"/>
      <c r="E245" s="22"/>
      <c r="F245" s="66"/>
      <c r="G245" s="108"/>
      <c r="H245" s="22"/>
      <c r="I245" s="66">
        <f t="shared" ref="I245:I246" si="388">H245*G245</f>
        <v>0</v>
      </c>
      <c r="J245" s="70"/>
      <c r="K245" s="66"/>
      <c r="L245" s="312"/>
      <c r="M245" s="66"/>
      <c r="N245" s="66"/>
      <c r="O245" s="66"/>
      <c r="P245" s="70"/>
      <c r="Q245" s="66"/>
      <c r="R245" s="312"/>
      <c r="S245" s="66"/>
      <c r="T245" s="134"/>
      <c r="U245" s="70"/>
      <c r="V245" s="66"/>
      <c r="W245" s="70"/>
      <c r="X245" s="66"/>
      <c r="Y245" s="312"/>
      <c r="Z245" s="66"/>
      <c r="AA245" s="134"/>
      <c r="AB245" s="70"/>
      <c r="AC245" s="66"/>
      <c r="AD245" s="70"/>
      <c r="AE245" s="66"/>
      <c r="AF245" s="22"/>
    </row>
    <row r="246" spans="1:32" s="25" customFormat="1">
      <c r="A246" s="336">
        <v>16.010000000000002</v>
      </c>
      <c r="B246" s="20" t="s">
        <v>92</v>
      </c>
      <c r="C246" s="22"/>
      <c r="D246" s="66"/>
      <c r="E246" s="22"/>
      <c r="F246" s="66"/>
      <c r="G246" s="108"/>
      <c r="H246" s="22"/>
      <c r="I246" s="66">
        <f t="shared" si="388"/>
        <v>0</v>
      </c>
      <c r="J246" s="70">
        <f t="shared" ref="J246:J249" si="389">H246+E246+C246</f>
        <v>0</v>
      </c>
      <c r="K246" s="66">
        <f>I246+F246+D246</f>
        <v>0</v>
      </c>
      <c r="L246" s="312"/>
      <c r="M246" s="66"/>
      <c r="N246" s="68" t="e">
        <f t="shared" ref="N246:O250" si="390">L246/J246%</f>
        <v>#DIV/0!</v>
      </c>
      <c r="O246" s="68" t="e">
        <f t="shared" si="390"/>
        <v>#DIV/0!</v>
      </c>
      <c r="P246" s="76"/>
      <c r="Q246" s="68"/>
      <c r="R246" s="164"/>
      <c r="S246" s="66"/>
      <c r="T246" s="134"/>
      <c r="U246" s="70"/>
      <c r="V246" s="66"/>
      <c r="W246" s="70"/>
      <c r="X246" s="66"/>
      <c r="Y246" s="164"/>
      <c r="Z246" s="66"/>
      <c r="AA246" s="134"/>
      <c r="AB246" s="70"/>
      <c r="AC246" s="66"/>
      <c r="AD246" s="70"/>
      <c r="AE246" s="66"/>
      <c r="AF246" s="22"/>
    </row>
    <row r="247" spans="1:32" ht="56.25">
      <c r="A247" s="754"/>
      <c r="B247" s="23" t="s">
        <v>236</v>
      </c>
      <c r="C247" s="24"/>
      <c r="D247" s="68"/>
      <c r="E247" s="24"/>
      <c r="F247" s="68"/>
      <c r="G247" s="107">
        <v>5.0000000000000001E-3</v>
      </c>
      <c r="H247" s="24">
        <v>1364</v>
      </c>
      <c r="I247" s="68">
        <f>+G247*H247</f>
        <v>6.82</v>
      </c>
      <c r="J247" s="76">
        <f t="shared" si="389"/>
        <v>1364</v>
      </c>
      <c r="K247" s="68">
        <f>I247+F247+D247</f>
        <v>6.82</v>
      </c>
      <c r="L247" s="164"/>
      <c r="M247" s="68"/>
      <c r="N247" s="68">
        <f t="shared" si="390"/>
        <v>0</v>
      </c>
      <c r="O247" s="68">
        <f t="shared" si="390"/>
        <v>0</v>
      </c>
      <c r="P247" s="76">
        <f t="shared" ref="P247:Q249" si="391">J247-L247</f>
        <v>1364</v>
      </c>
      <c r="Q247" s="68">
        <f t="shared" si="391"/>
        <v>6.82</v>
      </c>
      <c r="R247" s="164"/>
      <c r="S247" s="68"/>
      <c r="T247" s="133">
        <v>5.0000000000000001E-3</v>
      </c>
      <c r="U247" s="76">
        <v>1452</v>
      </c>
      <c r="V247" s="68">
        <f>U247*T247</f>
        <v>7.26</v>
      </c>
      <c r="W247" s="76">
        <f t="shared" ref="W247:W249" si="392">U247+R247</f>
        <v>1452</v>
      </c>
      <c r="X247" s="68">
        <f>V247+S247</f>
        <v>7.26</v>
      </c>
      <c r="Y247" s="164"/>
      <c r="Z247" s="68"/>
      <c r="AA247" s="133">
        <v>5.0000000000000001E-3</v>
      </c>
      <c r="AB247" s="76">
        <v>1452</v>
      </c>
      <c r="AC247" s="68">
        <f>AB247*AA247</f>
        <v>7.26</v>
      </c>
      <c r="AD247" s="76">
        <f t="shared" ref="AD247:AD249" si="393">AB247+Y247</f>
        <v>1452</v>
      </c>
      <c r="AE247" s="68">
        <f>AC247+Z247</f>
        <v>7.26</v>
      </c>
      <c r="AF247" s="778" t="s">
        <v>478</v>
      </c>
    </row>
    <row r="248" spans="1:32" ht="56.25">
      <c r="A248" s="754"/>
      <c r="B248" s="23" t="s">
        <v>237</v>
      </c>
      <c r="C248" s="24"/>
      <c r="D248" s="68"/>
      <c r="E248" s="24"/>
      <c r="F248" s="68"/>
      <c r="G248" s="107">
        <v>5.0000000000000001E-3</v>
      </c>
      <c r="H248" s="24">
        <v>1597</v>
      </c>
      <c r="I248" s="68">
        <f t="shared" ref="I248:I249" si="394">+G248*H248</f>
        <v>7.9850000000000003</v>
      </c>
      <c r="J248" s="76">
        <f t="shared" si="389"/>
        <v>1597</v>
      </c>
      <c r="K248" s="68">
        <f>I248+F248+D248</f>
        <v>7.9850000000000003</v>
      </c>
      <c r="L248" s="164"/>
      <c r="M248" s="68"/>
      <c r="N248" s="68">
        <f t="shared" si="390"/>
        <v>0</v>
      </c>
      <c r="O248" s="68">
        <f t="shared" si="390"/>
        <v>0</v>
      </c>
      <c r="P248" s="76">
        <f t="shared" si="391"/>
        <v>1597</v>
      </c>
      <c r="Q248" s="68">
        <f t="shared" si="391"/>
        <v>7.9850000000000003</v>
      </c>
      <c r="R248" s="164"/>
      <c r="S248" s="68"/>
      <c r="T248" s="133">
        <v>5.0000000000000001E-3</v>
      </c>
      <c r="U248" s="76">
        <v>1251</v>
      </c>
      <c r="V248" s="68">
        <f>U248*T248</f>
        <v>6.2549999999999999</v>
      </c>
      <c r="W248" s="76">
        <f t="shared" si="392"/>
        <v>1251</v>
      </c>
      <c r="X248" s="68">
        <f>V248+S248</f>
        <v>6.2549999999999999</v>
      </c>
      <c r="Y248" s="164"/>
      <c r="Z248" s="68"/>
      <c r="AA248" s="133">
        <v>5.0000000000000001E-3</v>
      </c>
      <c r="AB248" s="76">
        <v>1251</v>
      </c>
      <c r="AC248" s="68">
        <f>AB248*AA248</f>
        <v>6.2549999999999999</v>
      </c>
      <c r="AD248" s="76">
        <f t="shared" si="393"/>
        <v>1251</v>
      </c>
      <c r="AE248" s="68">
        <f>AC248+Z248</f>
        <v>6.2549999999999999</v>
      </c>
      <c r="AF248" s="778" t="s">
        <v>478</v>
      </c>
    </row>
    <row r="249" spans="1:32" ht="56.25">
      <c r="A249" s="754">
        <v>16.02</v>
      </c>
      <c r="B249" s="23" t="s">
        <v>252</v>
      </c>
      <c r="C249" s="24"/>
      <c r="D249" s="68"/>
      <c r="E249" s="24"/>
      <c r="F249" s="68"/>
      <c r="G249" s="107">
        <v>5.0000000000000001E-3</v>
      </c>
      <c r="H249" s="24">
        <v>1165</v>
      </c>
      <c r="I249" s="68">
        <f t="shared" si="394"/>
        <v>5.8250000000000002</v>
      </c>
      <c r="J249" s="76">
        <f t="shared" si="389"/>
        <v>1165</v>
      </c>
      <c r="K249" s="68">
        <f>I249+F249+D249</f>
        <v>5.8250000000000002</v>
      </c>
      <c r="L249" s="164"/>
      <c r="M249" s="68"/>
      <c r="N249" s="68">
        <f t="shared" si="390"/>
        <v>0</v>
      </c>
      <c r="O249" s="68">
        <f t="shared" si="390"/>
        <v>0</v>
      </c>
      <c r="P249" s="76">
        <f t="shared" si="391"/>
        <v>1165</v>
      </c>
      <c r="Q249" s="68">
        <f t="shared" si="391"/>
        <v>5.8250000000000002</v>
      </c>
      <c r="R249" s="164"/>
      <c r="S249" s="68"/>
      <c r="T249" s="133">
        <v>5.0000000000000001E-3</v>
      </c>
      <c r="U249" s="76">
        <v>1101</v>
      </c>
      <c r="V249" s="68">
        <f>U249*T249</f>
        <v>5.5049999999999999</v>
      </c>
      <c r="W249" s="76">
        <f t="shared" si="392"/>
        <v>1101</v>
      </c>
      <c r="X249" s="68">
        <f>V249+S249</f>
        <v>5.5049999999999999</v>
      </c>
      <c r="Y249" s="164"/>
      <c r="Z249" s="68"/>
      <c r="AA249" s="133">
        <v>5.0000000000000001E-3</v>
      </c>
      <c r="AB249" s="76">
        <v>1101</v>
      </c>
      <c r="AC249" s="68">
        <f>AB249*AA249</f>
        <v>5.5049999999999999</v>
      </c>
      <c r="AD249" s="76">
        <f t="shared" si="393"/>
        <v>1101</v>
      </c>
      <c r="AE249" s="68">
        <f>AC249+Z249</f>
        <v>5.5049999999999999</v>
      </c>
      <c r="AF249" s="778" t="s">
        <v>478</v>
      </c>
    </row>
    <row r="250" spans="1:32" s="235" customFormat="1">
      <c r="A250" s="226"/>
      <c r="B250" s="227" t="s">
        <v>35</v>
      </c>
      <c r="C250" s="228">
        <f t="shared" ref="C250" si="395">SUM(C247:C249)</f>
        <v>0</v>
      </c>
      <c r="D250" s="229">
        <f>SUM(D247:D249)</f>
        <v>0</v>
      </c>
      <c r="E250" s="228">
        <f t="shared" ref="E250" si="396">SUM(E247:E249)</f>
        <v>0</v>
      </c>
      <c r="F250" s="229">
        <f>SUM(F247:F249)</f>
        <v>0</v>
      </c>
      <c r="G250" s="230"/>
      <c r="H250" s="228">
        <f t="shared" ref="H250:L250" si="397">SUM(H247:H249)</f>
        <v>4126</v>
      </c>
      <c r="I250" s="229">
        <f>SUM(I247:I249)</f>
        <v>20.63</v>
      </c>
      <c r="J250" s="231">
        <f t="shared" si="397"/>
        <v>4126</v>
      </c>
      <c r="K250" s="229">
        <f>SUM(K247:K249)</f>
        <v>20.63</v>
      </c>
      <c r="L250" s="228">
        <f t="shared" si="397"/>
        <v>0</v>
      </c>
      <c r="M250" s="229">
        <f>SUM(M247:M249)</f>
        <v>0</v>
      </c>
      <c r="N250" s="232">
        <f t="shared" si="390"/>
        <v>0</v>
      </c>
      <c r="O250" s="232">
        <f>M250/K250%</f>
        <v>0</v>
      </c>
      <c r="P250" s="231">
        <f t="shared" ref="P250" si="398">SUM(P247:P249)</f>
        <v>4126</v>
      </c>
      <c r="Q250" s="229">
        <f>SUM(Q247:Q249)</f>
        <v>20.63</v>
      </c>
      <c r="R250" s="228">
        <f t="shared" ref="R250" si="399">SUM(R247:R249)</f>
        <v>0</v>
      </c>
      <c r="S250" s="229">
        <f>SUM(S247:S249)</f>
        <v>0</v>
      </c>
      <c r="T250" s="233"/>
      <c r="U250" s="231">
        <f t="shared" ref="U250" si="400">SUM(U247:U249)</f>
        <v>3804</v>
      </c>
      <c r="V250" s="229">
        <f>SUM(V247:V249)</f>
        <v>19.02</v>
      </c>
      <c r="W250" s="231">
        <f t="shared" ref="W250" si="401">SUM(W247:W249)</f>
        <v>3804</v>
      </c>
      <c r="X250" s="229">
        <f>SUM(X247:X249)</f>
        <v>19.02</v>
      </c>
      <c r="Y250" s="228">
        <f t="shared" ref="Y250" si="402">SUM(Y247:Y249)</f>
        <v>0</v>
      </c>
      <c r="Z250" s="229">
        <f>SUM(Z247:Z249)</f>
        <v>0</v>
      </c>
      <c r="AA250" s="233"/>
      <c r="AB250" s="231">
        <f t="shared" ref="AB250" si="403">SUM(AB247:AB249)</f>
        <v>3804</v>
      </c>
      <c r="AC250" s="229">
        <f>SUM(AC247:AC249)</f>
        <v>19.02</v>
      </c>
      <c r="AD250" s="231">
        <f t="shared" ref="AD250" si="404">SUM(AD247:AD249)</f>
        <v>3804</v>
      </c>
      <c r="AE250" s="229">
        <f>SUM(AE247:AE249)</f>
        <v>19.02</v>
      </c>
      <c r="AF250" s="227"/>
    </row>
    <row r="251" spans="1:32" s="25" customFormat="1">
      <c r="A251" s="336">
        <v>17</v>
      </c>
      <c r="B251" s="20" t="s">
        <v>94</v>
      </c>
      <c r="C251" s="22"/>
      <c r="D251" s="66"/>
      <c r="E251" s="22"/>
      <c r="F251" s="66"/>
      <c r="G251" s="108"/>
      <c r="H251" s="22"/>
      <c r="I251" s="66"/>
      <c r="J251" s="70"/>
      <c r="K251" s="66"/>
      <c r="L251" s="312"/>
      <c r="M251" s="66"/>
      <c r="N251" s="66"/>
      <c r="O251" s="66"/>
      <c r="P251" s="70"/>
      <c r="Q251" s="66"/>
      <c r="R251" s="312"/>
      <c r="S251" s="66"/>
      <c r="T251" s="134"/>
      <c r="U251" s="70"/>
      <c r="V251" s="66"/>
      <c r="W251" s="70"/>
      <c r="X251" s="66"/>
      <c r="Y251" s="312"/>
      <c r="Z251" s="66"/>
      <c r="AA251" s="134"/>
      <c r="AB251" s="70"/>
      <c r="AC251" s="66"/>
      <c r="AD251" s="70"/>
      <c r="AE251" s="66"/>
      <c r="AF251" s="22"/>
    </row>
    <row r="252" spans="1:32">
      <c r="A252" s="754">
        <v>17.010000000000002</v>
      </c>
      <c r="B252" s="23" t="s">
        <v>92</v>
      </c>
      <c r="C252" s="24"/>
      <c r="D252" s="68"/>
      <c r="E252" s="24"/>
      <c r="F252" s="68"/>
      <c r="G252" s="107">
        <v>0.05</v>
      </c>
      <c r="H252" s="24">
        <v>1353</v>
      </c>
      <c r="I252" s="68">
        <f t="shared" ref="I252:I253" si="405">H252*G252</f>
        <v>67.650000000000006</v>
      </c>
      <c r="J252" s="76">
        <f t="shared" ref="J252:J253" si="406">H252+E252+C252</f>
        <v>1353</v>
      </c>
      <c r="K252" s="68">
        <f>I252+F252+D252</f>
        <v>67.650000000000006</v>
      </c>
      <c r="L252" s="164">
        <v>1353</v>
      </c>
      <c r="M252" s="68">
        <v>67.650000000000006</v>
      </c>
      <c r="N252" s="68">
        <f t="shared" ref="N252:O254" si="407">L252/J252%</f>
        <v>100</v>
      </c>
      <c r="O252" s="68">
        <f t="shared" si="407"/>
        <v>100</v>
      </c>
      <c r="P252" s="76">
        <f>J252-L252</f>
        <v>0</v>
      </c>
      <c r="Q252" s="68">
        <f>K252-M252</f>
        <v>0</v>
      </c>
      <c r="R252" s="164"/>
      <c r="S252" s="68"/>
      <c r="T252" s="133">
        <v>0.05</v>
      </c>
      <c r="U252" s="76">
        <v>1405</v>
      </c>
      <c r="V252" s="68">
        <f>U252*T252</f>
        <v>70.25</v>
      </c>
      <c r="W252" s="76">
        <f t="shared" ref="W252:W253" si="408">U252+R252</f>
        <v>1405</v>
      </c>
      <c r="X252" s="68">
        <f>V252+S252</f>
        <v>70.25</v>
      </c>
      <c r="Y252" s="164"/>
      <c r="Z252" s="68"/>
      <c r="AA252" s="133">
        <v>0.05</v>
      </c>
      <c r="AB252" s="76">
        <v>1405</v>
      </c>
      <c r="AC252" s="68">
        <f>AB252*AA252</f>
        <v>70.25</v>
      </c>
      <c r="AD252" s="76">
        <f t="shared" ref="AD252:AD253" si="409">AB252+Y252</f>
        <v>1405</v>
      </c>
      <c r="AE252" s="68">
        <f>AC252+Z252</f>
        <v>70.25</v>
      </c>
      <c r="AF252" s="24"/>
    </row>
    <row r="253" spans="1:32">
      <c r="A253" s="754">
        <v>17.02</v>
      </c>
      <c r="B253" s="23" t="s">
        <v>93</v>
      </c>
      <c r="C253" s="24"/>
      <c r="D253" s="68"/>
      <c r="E253" s="24"/>
      <c r="F253" s="68"/>
      <c r="G253" s="107">
        <v>7.0000000000000007E-2</v>
      </c>
      <c r="H253" s="24">
        <v>580</v>
      </c>
      <c r="I253" s="68">
        <f t="shared" si="405"/>
        <v>40.6</v>
      </c>
      <c r="J253" s="76">
        <f t="shared" si="406"/>
        <v>580</v>
      </c>
      <c r="K253" s="68">
        <f>I253+F253+D253</f>
        <v>40.6</v>
      </c>
      <c r="L253" s="164">
        <v>580</v>
      </c>
      <c r="M253" s="68">
        <v>40.6</v>
      </c>
      <c r="N253" s="68">
        <f t="shared" si="407"/>
        <v>100</v>
      </c>
      <c r="O253" s="68">
        <f t="shared" si="407"/>
        <v>100</v>
      </c>
      <c r="P253" s="76">
        <f>J253-L253</f>
        <v>0</v>
      </c>
      <c r="Q253" s="68">
        <f>K253-M253</f>
        <v>0</v>
      </c>
      <c r="R253" s="164"/>
      <c r="S253" s="68"/>
      <c r="T253" s="133">
        <v>7.0000000000000007E-2</v>
      </c>
      <c r="U253" s="76">
        <v>590</v>
      </c>
      <c r="V253" s="68">
        <f>U253*T253</f>
        <v>41.300000000000004</v>
      </c>
      <c r="W253" s="76">
        <f t="shared" si="408"/>
        <v>590</v>
      </c>
      <c r="X253" s="68">
        <f>V253+S253</f>
        <v>41.300000000000004</v>
      </c>
      <c r="Y253" s="164"/>
      <c r="Z253" s="68"/>
      <c r="AA253" s="133">
        <v>7.0000000000000007E-2</v>
      </c>
      <c r="AB253" s="76">
        <v>590</v>
      </c>
      <c r="AC253" s="68">
        <f>AB253*AA253</f>
        <v>41.300000000000004</v>
      </c>
      <c r="AD253" s="76">
        <f t="shared" si="409"/>
        <v>590</v>
      </c>
      <c r="AE253" s="68">
        <f>AC253+Z253</f>
        <v>41.300000000000004</v>
      </c>
      <c r="AF253" s="24"/>
    </row>
    <row r="254" spans="1:32" s="235" customFormat="1">
      <c r="A254" s="226"/>
      <c r="B254" s="227" t="s">
        <v>35</v>
      </c>
      <c r="C254" s="228">
        <f t="shared" ref="C254" si="410">SUM(C252:C253)</f>
        <v>0</v>
      </c>
      <c r="D254" s="229">
        <f>SUM(D252:D253)</f>
        <v>0</v>
      </c>
      <c r="E254" s="228">
        <f t="shared" ref="E254" si="411">SUM(E252:E253)</f>
        <v>0</v>
      </c>
      <c r="F254" s="229">
        <f>SUM(F252:F253)</f>
        <v>0</v>
      </c>
      <c r="G254" s="230"/>
      <c r="H254" s="228">
        <f t="shared" ref="H254:L254" si="412">SUM(H252:H253)</f>
        <v>1933</v>
      </c>
      <c r="I254" s="229">
        <f>SUM(I252:I253)</f>
        <v>108.25</v>
      </c>
      <c r="J254" s="231">
        <f t="shared" si="412"/>
        <v>1933</v>
      </c>
      <c r="K254" s="229">
        <f>SUM(K252:K253)</f>
        <v>108.25</v>
      </c>
      <c r="L254" s="228">
        <f t="shared" si="412"/>
        <v>1933</v>
      </c>
      <c r="M254" s="229">
        <f>SUM(M252:M253)</f>
        <v>108.25</v>
      </c>
      <c r="N254" s="232">
        <f t="shared" si="407"/>
        <v>100.00000000000001</v>
      </c>
      <c r="O254" s="232">
        <f>M254/K254%</f>
        <v>100</v>
      </c>
      <c r="P254" s="231">
        <f t="shared" ref="P254" si="413">SUM(P252:P253)</f>
        <v>0</v>
      </c>
      <c r="Q254" s="229">
        <f>SUM(Q252:Q253)</f>
        <v>0</v>
      </c>
      <c r="R254" s="228">
        <f t="shared" ref="R254" si="414">SUM(R252:R253)</f>
        <v>0</v>
      </c>
      <c r="S254" s="229">
        <f>SUM(S252:S253)</f>
        <v>0</v>
      </c>
      <c r="T254" s="233"/>
      <c r="U254" s="231">
        <f t="shared" ref="U254" si="415">SUM(U252:U253)</f>
        <v>1995</v>
      </c>
      <c r="V254" s="229">
        <f>SUM(V252:V253)</f>
        <v>111.55000000000001</v>
      </c>
      <c r="W254" s="231">
        <f t="shared" ref="W254" si="416">SUM(W252:W253)</f>
        <v>1995</v>
      </c>
      <c r="X254" s="229">
        <f>SUM(X252:X253)</f>
        <v>111.55000000000001</v>
      </c>
      <c r="Y254" s="228">
        <f t="shared" ref="Y254" si="417">SUM(Y252:Y253)</f>
        <v>0</v>
      </c>
      <c r="Z254" s="229">
        <f>SUM(Z252:Z253)</f>
        <v>0</v>
      </c>
      <c r="AA254" s="233"/>
      <c r="AB254" s="231">
        <f t="shared" ref="AB254" si="418">SUM(AB252:AB253)</f>
        <v>1995</v>
      </c>
      <c r="AC254" s="229">
        <f>SUM(AC252:AC253)</f>
        <v>111.55000000000001</v>
      </c>
      <c r="AD254" s="231">
        <f t="shared" ref="AD254" si="419">SUM(AD252:AD253)</f>
        <v>1995</v>
      </c>
      <c r="AE254" s="229">
        <f>SUM(AE252:AE253)</f>
        <v>111.55000000000001</v>
      </c>
      <c r="AF254" s="227"/>
    </row>
    <row r="255" spans="1:32" s="25" customFormat="1" ht="31.5">
      <c r="A255" s="336">
        <v>18</v>
      </c>
      <c r="B255" s="20" t="s">
        <v>95</v>
      </c>
      <c r="C255" s="22"/>
      <c r="D255" s="66"/>
      <c r="E255" s="22"/>
      <c r="F255" s="66"/>
      <c r="G255" s="108"/>
      <c r="H255" s="22"/>
      <c r="I255" s="66"/>
      <c r="J255" s="70"/>
      <c r="K255" s="66"/>
      <c r="L255" s="312"/>
      <c r="M255" s="66"/>
      <c r="N255" s="66"/>
      <c r="O255" s="66"/>
      <c r="P255" s="70"/>
      <c r="Q255" s="66"/>
      <c r="R255" s="312"/>
      <c r="S255" s="66"/>
      <c r="T255" s="134"/>
      <c r="U255" s="70"/>
      <c r="V255" s="66"/>
      <c r="W255" s="70"/>
      <c r="X255" s="66"/>
      <c r="Y255" s="312"/>
      <c r="Z255" s="66"/>
      <c r="AA255" s="134"/>
      <c r="AB255" s="70"/>
      <c r="AC255" s="66"/>
      <c r="AD255" s="70"/>
      <c r="AE255" s="66"/>
      <c r="AF255" s="22"/>
    </row>
    <row r="256" spans="1:32" ht="24" customHeight="1">
      <c r="A256" s="200">
        <v>18.010000000000002</v>
      </c>
      <c r="B256" s="23" t="s">
        <v>96</v>
      </c>
      <c r="C256" s="24"/>
      <c r="D256" s="68"/>
      <c r="E256" s="24"/>
      <c r="F256" s="68"/>
      <c r="G256" s="107"/>
      <c r="H256" s="24"/>
      <c r="I256" s="68"/>
      <c r="J256" s="76">
        <f t="shared" ref="J256:J257" si="420">H256+E256+C256</f>
        <v>0</v>
      </c>
      <c r="K256" s="68">
        <f>I256+F256+D256</f>
        <v>0</v>
      </c>
      <c r="L256" s="164"/>
      <c r="M256" s="68"/>
      <c r="N256" s="68"/>
      <c r="O256" s="68"/>
      <c r="P256" s="76">
        <f>J256-L256</f>
        <v>0</v>
      </c>
      <c r="Q256" s="68">
        <f>K256-M256</f>
        <v>0</v>
      </c>
      <c r="R256" s="164"/>
      <c r="S256" s="68"/>
      <c r="T256" s="133"/>
      <c r="U256" s="76"/>
      <c r="V256" s="68">
        <f>U256*T256</f>
        <v>0</v>
      </c>
      <c r="W256" s="76">
        <f>U256+R256</f>
        <v>0</v>
      </c>
      <c r="X256" s="68">
        <f>V256+S256</f>
        <v>0</v>
      </c>
      <c r="Y256" s="164"/>
      <c r="Z256" s="68"/>
      <c r="AA256" s="133"/>
      <c r="AB256" s="76"/>
      <c r="AC256" s="68">
        <f>AB256*AA256</f>
        <v>0</v>
      </c>
      <c r="AD256" s="76">
        <f>AB256+Y256</f>
        <v>0</v>
      </c>
      <c r="AE256" s="68">
        <f>AC256+Z256</f>
        <v>0</v>
      </c>
      <c r="AF256" s="24"/>
    </row>
    <row r="257" spans="1:32">
      <c r="A257" s="200">
        <v>18.02</v>
      </c>
      <c r="B257" s="23" t="s">
        <v>239</v>
      </c>
      <c r="C257" s="24"/>
      <c r="D257" s="68"/>
      <c r="E257" s="24"/>
      <c r="F257" s="68"/>
      <c r="G257" s="107"/>
      <c r="H257" s="24"/>
      <c r="I257" s="68">
        <f t="shared" ref="I257" si="421">H257*G257</f>
        <v>0</v>
      </c>
      <c r="J257" s="76">
        <f t="shared" si="420"/>
        <v>0</v>
      </c>
      <c r="K257" s="68">
        <f>I257+F257+D257</f>
        <v>0</v>
      </c>
      <c r="L257" s="164"/>
      <c r="M257" s="68"/>
      <c r="N257" s="68"/>
      <c r="O257" s="68"/>
      <c r="P257" s="76">
        <f>J257-L257</f>
        <v>0</v>
      </c>
      <c r="Q257" s="68">
        <f>K257-M257</f>
        <v>0</v>
      </c>
      <c r="R257" s="164"/>
      <c r="S257" s="68"/>
      <c r="T257" s="133"/>
      <c r="U257" s="76"/>
      <c r="V257" s="68">
        <f>U257*T257</f>
        <v>0</v>
      </c>
      <c r="W257" s="76">
        <f>U257+R257</f>
        <v>0</v>
      </c>
      <c r="X257" s="68">
        <f>V257+S257</f>
        <v>0</v>
      </c>
      <c r="Y257" s="164"/>
      <c r="Z257" s="68"/>
      <c r="AA257" s="133"/>
      <c r="AB257" s="76"/>
      <c r="AC257" s="68">
        <f>AB257*AA257</f>
        <v>0</v>
      </c>
      <c r="AD257" s="76">
        <f>AB257+Y257</f>
        <v>0</v>
      </c>
      <c r="AE257" s="68">
        <f>AC257+Z257</f>
        <v>0</v>
      </c>
      <c r="AF257" s="24"/>
    </row>
    <row r="258" spans="1:32" s="235" customFormat="1">
      <c r="A258" s="226"/>
      <c r="B258" s="227" t="s">
        <v>35</v>
      </c>
      <c r="C258" s="228">
        <f t="shared" ref="C258" si="422">SUM(C256:C257)</f>
        <v>0</v>
      </c>
      <c r="D258" s="229">
        <f>SUM(D256:D257)</f>
        <v>0</v>
      </c>
      <c r="E258" s="228">
        <f t="shared" ref="E258" si="423">SUM(E256:E257)</f>
        <v>0</v>
      </c>
      <c r="F258" s="229">
        <f>SUM(F256:F257)</f>
        <v>0</v>
      </c>
      <c r="G258" s="230"/>
      <c r="H258" s="228">
        <f t="shared" ref="H258:L258" si="424">SUM(H256:H257)</f>
        <v>0</v>
      </c>
      <c r="I258" s="229">
        <f>SUM(I256:I257)</f>
        <v>0</v>
      </c>
      <c r="J258" s="231">
        <f t="shared" si="424"/>
        <v>0</v>
      </c>
      <c r="K258" s="229">
        <f>SUM(K256:K257)</f>
        <v>0</v>
      </c>
      <c r="L258" s="228">
        <f t="shared" si="424"/>
        <v>0</v>
      </c>
      <c r="M258" s="229">
        <f>SUM(M256:M257)</f>
        <v>0</v>
      </c>
      <c r="N258" s="232"/>
      <c r="O258" s="232"/>
      <c r="P258" s="231">
        <f t="shared" ref="P258" si="425">SUM(P256:P257)</f>
        <v>0</v>
      </c>
      <c r="Q258" s="229">
        <f>SUM(Q256:Q257)</f>
        <v>0</v>
      </c>
      <c r="R258" s="228">
        <f t="shared" ref="R258" si="426">SUM(R256:R257)</f>
        <v>0</v>
      </c>
      <c r="S258" s="229">
        <f>SUM(S256:S257)</f>
        <v>0</v>
      </c>
      <c r="T258" s="233"/>
      <c r="U258" s="231">
        <f t="shared" ref="U258" si="427">SUM(U256:U257)</f>
        <v>0</v>
      </c>
      <c r="V258" s="229">
        <f>SUM(V256:V257)</f>
        <v>0</v>
      </c>
      <c r="W258" s="231">
        <f t="shared" ref="W258" si="428">SUM(W256:W257)</f>
        <v>0</v>
      </c>
      <c r="X258" s="229">
        <f>SUM(X256:X257)</f>
        <v>0</v>
      </c>
      <c r="Y258" s="228">
        <f t="shared" ref="Y258" si="429">SUM(Y256:Y257)</f>
        <v>0</v>
      </c>
      <c r="Z258" s="229">
        <f>SUM(Z256:Z257)</f>
        <v>0</v>
      </c>
      <c r="AA258" s="233"/>
      <c r="AB258" s="231">
        <f t="shared" ref="AB258" si="430">SUM(AB256:AB257)</f>
        <v>0</v>
      </c>
      <c r="AC258" s="229">
        <f>SUM(AC256:AC257)</f>
        <v>0</v>
      </c>
      <c r="AD258" s="231">
        <f t="shared" ref="AD258" si="431">SUM(AD256:AD257)</f>
        <v>0</v>
      </c>
      <c r="AE258" s="229">
        <f>SUM(AE256:AE257)</f>
        <v>0</v>
      </c>
      <c r="AF258" s="227"/>
    </row>
    <row r="259" spans="1:32" s="25" customFormat="1">
      <c r="A259" s="336">
        <v>19</v>
      </c>
      <c r="B259" s="20" t="s">
        <v>84</v>
      </c>
      <c r="C259" s="22"/>
      <c r="D259" s="66"/>
      <c r="E259" s="22"/>
      <c r="F259" s="66"/>
      <c r="G259" s="108"/>
      <c r="H259" s="22"/>
      <c r="I259" s="66"/>
      <c r="J259" s="70"/>
      <c r="K259" s="66"/>
      <c r="L259" s="312"/>
      <c r="M259" s="66"/>
      <c r="N259" s="66"/>
      <c r="O259" s="66"/>
      <c r="P259" s="70"/>
      <c r="Q259" s="66"/>
      <c r="R259" s="312"/>
      <c r="S259" s="66"/>
      <c r="T259" s="134"/>
      <c r="U259" s="70"/>
      <c r="V259" s="66"/>
      <c r="W259" s="70"/>
      <c r="X259" s="66"/>
      <c r="Y259" s="312"/>
      <c r="Z259" s="66"/>
      <c r="AA259" s="134"/>
      <c r="AB259" s="70"/>
      <c r="AC259" s="66"/>
      <c r="AD259" s="70"/>
      <c r="AE259" s="66"/>
      <c r="AF259" s="22"/>
    </row>
    <row r="260" spans="1:32" ht="56.25">
      <c r="A260" s="754">
        <v>19.010000000000002</v>
      </c>
      <c r="B260" s="23" t="s">
        <v>201</v>
      </c>
      <c r="C260" s="24"/>
      <c r="D260" s="68"/>
      <c r="E260" s="24"/>
      <c r="F260" s="68"/>
      <c r="G260" s="107">
        <v>7.4999999999999997E-2</v>
      </c>
      <c r="H260" s="24">
        <v>2009</v>
      </c>
      <c r="I260" s="68">
        <v>109.05</v>
      </c>
      <c r="J260" s="76">
        <f t="shared" ref="J260" si="432">H260+E260+C260</f>
        <v>2009</v>
      </c>
      <c r="K260" s="68">
        <f>I260+F260+D260</f>
        <v>109.05</v>
      </c>
      <c r="L260" s="164">
        <v>2009</v>
      </c>
      <c r="M260" s="68">
        <v>109.05</v>
      </c>
      <c r="N260" s="68">
        <f t="shared" ref="N260:N261" si="433">L260/J260%</f>
        <v>100</v>
      </c>
      <c r="O260" s="68">
        <f>M260/K260%</f>
        <v>100</v>
      </c>
      <c r="P260" s="76">
        <f>J260-L260</f>
        <v>0</v>
      </c>
      <c r="Q260" s="68">
        <f>K260-M260</f>
        <v>0</v>
      </c>
      <c r="R260" s="164"/>
      <c r="S260" s="68"/>
      <c r="T260" s="133">
        <v>7.4999999999999997E-2</v>
      </c>
      <c r="U260" s="76">
        <v>1889</v>
      </c>
      <c r="V260" s="68">
        <v>103.05</v>
      </c>
      <c r="W260" s="76">
        <f>U260+R260</f>
        <v>1889</v>
      </c>
      <c r="X260" s="68">
        <f>V260+S260</f>
        <v>103.05</v>
      </c>
      <c r="Y260" s="164"/>
      <c r="Z260" s="68"/>
      <c r="AA260" s="133">
        <v>7.4999999999999997E-2</v>
      </c>
      <c r="AB260" s="76">
        <v>1889</v>
      </c>
      <c r="AC260" s="68">
        <v>103.05</v>
      </c>
      <c r="AD260" s="76">
        <f>AB260+Y260</f>
        <v>1889</v>
      </c>
      <c r="AE260" s="68">
        <f>AC260+Z260</f>
        <v>103.05</v>
      </c>
      <c r="AF260" s="778" t="s">
        <v>487</v>
      </c>
    </row>
    <row r="261" spans="1:32" s="235" customFormat="1">
      <c r="A261" s="226"/>
      <c r="B261" s="227" t="s">
        <v>35</v>
      </c>
      <c r="C261" s="228">
        <f t="shared" ref="C261" si="434">C260</f>
        <v>0</v>
      </c>
      <c r="D261" s="229">
        <f>D260</f>
        <v>0</v>
      </c>
      <c r="E261" s="228">
        <f t="shared" ref="E261" si="435">E260</f>
        <v>0</v>
      </c>
      <c r="F261" s="229">
        <f>F260</f>
        <v>0</v>
      </c>
      <c r="G261" s="230"/>
      <c r="H261" s="228">
        <f t="shared" ref="H261:L261" si="436">H260</f>
        <v>2009</v>
      </c>
      <c r="I261" s="229">
        <f>I260</f>
        <v>109.05</v>
      </c>
      <c r="J261" s="231">
        <f t="shared" si="436"/>
        <v>2009</v>
      </c>
      <c r="K261" s="229">
        <f>K260</f>
        <v>109.05</v>
      </c>
      <c r="L261" s="228">
        <f t="shared" si="436"/>
        <v>2009</v>
      </c>
      <c r="M261" s="229">
        <f>M260</f>
        <v>109.05</v>
      </c>
      <c r="N261" s="232">
        <f t="shared" si="433"/>
        <v>100</v>
      </c>
      <c r="O261" s="232">
        <f>M261/K261%</f>
        <v>100</v>
      </c>
      <c r="P261" s="231">
        <f t="shared" ref="P261" si="437">P260</f>
        <v>0</v>
      </c>
      <c r="Q261" s="229">
        <f>Q260</f>
        <v>0</v>
      </c>
      <c r="R261" s="228">
        <f t="shared" ref="R261" si="438">R260</f>
        <v>0</v>
      </c>
      <c r="S261" s="229">
        <f>S260</f>
        <v>0</v>
      </c>
      <c r="T261" s="233"/>
      <c r="U261" s="231">
        <f t="shared" ref="U261" si="439">U260</f>
        <v>1889</v>
      </c>
      <c r="V261" s="229">
        <f>V260</f>
        <v>103.05</v>
      </c>
      <c r="W261" s="231">
        <f t="shared" ref="W261" si="440">W260</f>
        <v>1889</v>
      </c>
      <c r="X261" s="229">
        <f>X260</f>
        <v>103.05</v>
      </c>
      <c r="Y261" s="228">
        <f t="shared" ref="Y261" si="441">Y260</f>
        <v>0</v>
      </c>
      <c r="Z261" s="229">
        <f>Z260</f>
        <v>0</v>
      </c>
      <c r="AA261" s="233"/>
      <c r="AB261" s="231">
        <f t="shared" ref="AB261" si="442">AB260</f>
        <v>1889</v>
      </c>
      <c r="AC261" s="229">
        <f>AC260</f>
        <v>103.05</v>
      </c>
      <c r="AD261" s="231">
        <f t="shared" ref="AD261" si="443">AD260</f>
        <v>1889</v>
      </c>
      <c r="AE261" s="229">
        <f>AE260</f>
        <v>103.05</v>
      </c>
      <c r="AF261" s="227"/>
    </row>
    <row r="262" spans="1:32" s="25" customFormat="1" ht="31.5">
      <c r="A262" s="336" t="s">
        <v>97</v>
      </c>
      <c r="B262" s="20" t="s">
        <v>98</v>
      </c>
      <c r="C262" s="22"/>
      <c r="D262" s="66"/>
      <c r="E262" s="22"/>
      <c r="F262" s="66"/>
      <c r="G262" s="108"/>
      <c r="H262" s="22"/>
      <c r="I262" s="66"/>
      <c r="J262" s="70"/>
      <c r="K262" s="66"/>
      <c r="L262" s="312"/>
      <c r="M262" s="66"/>
      <c r="N262" s="66"/>
      <c r="O262" s="66"/>
      <c r="P262" s="70"/>
      <c r="Q262" s="66"/>
      <c r="R262" s="312"/>
      <c r="S262" s="66"/>
      <c r="T262" s="134"/>
      <c r="U262" s="70"/>
      <c r="V262" s="66"/>
      <c r="W262" s="70"/>
      <c r="X262" s="66"/>
      <c r="Y262" s="312"/>
      <c r="Z262" s="66"/>
      <c r="AA262" s="134"/>
      <c r="AB262" s="70"/>
      <c r="AC262" s="66"/>
      <c r="AD262" s="70"/>
      <c r="AE262" s="66"/>
      <c r="AF262" s="22"/>
    </row>
    <row r="263" spans="1:32" s="25" customFormat="1">
      <c r="A263" s="336">
        <v>20</v>
      </c>
      <c r="B263" s="20" t="s">
        <v>99</v>
      </c>
      <c r="C263" s="22"/>
      <c r="D263" s="66"/>
      <c r="E263" s="22"/>
      <c r="F263" s="66"/>
      <c r="G263" s="108"/>
      <c r="H263" s="22"/>
      <c r="I263" s="66"/>
      <c r="J263" s="70"/>
      <c r="K263" s="66"/>
      <c r="L263" s="312"/>
      <c r="M263" s="66"/>
      <c r="N263" s="66"/>
      <c r="O263" s="66"/>
      <c r="P263" s="70"/>
      <c r="Q263" s="66"/>
      <c r="R263" s="312"/>
      <c r="S263" s="66"/>
      <c r="T263" s="134"/>
      <c r="U263" s="70"/>
      <c r="V263" s="66"/>
      <c r="W263" s="70"/>
      <c r="X263" s="66"/>
      <c r="Y263" s="312"/>
      <c r="Z263" s="66"/>
      <c r="AA263" s="134"/>
      <c r="AB263" s="70"/>
      <c r="AC263" s="66"/>
      <c r="AD263" s="70"/>
      <c r="AE263" s="66"/>
      <c r="AF263" s="22"/>
    </row>
    <row r="264" spans="1:32">
      <c r="A264" s="754">
        <v>20.010000000000002</v>
      </c>
      <c r="B264" s="23" t="s">
        <v>100</v>
      </c>
      <c r="C264" s="24"/>
      <c r="D264" s="68"/>
      <c r="E264" s="24"/>
      <c r="F264" s="68"/>
      <c r="G264" s="107">
        <v>0.03</v>
      </c>
      <c r="H264" s="24">
        <v>738</v>
      </c>
      <c r="I264" s="68">
        <f t="shared" ref="I264" si="444">H264*G264</f>
        <v>22.14</v>
      </c>
      <c r="J264" s="76">
        <f t="shared" ref="J264" si="445">H264+E264+C264</f>
        <v>738</v>
      </c>
      <c r="K264" s="68">
        <f>I264+F264+D264</f>
        <v>22.14</v>
      </c>
      <c r="L264" s="164">
        <v>738</v>
      </c>
      <c r="M264" s="68">
        <v>22.14</v>
      </c>
      <c r="N264" s="68">
        <f t="shared" ref="N264:N265" si="446">L264/J264%</f>
        <v>100</v>
      </c>
      <c r="O264" s="68">
        <f>M264/K264%</f>
        <v>100</v>
      </c>
      <c r="P264" s="76">
        <f>J264-L264</f>
        <v>0</v>
      </c>
      <c r="Q264" s="68">
        <f>K264-M264</f>
        <v>0</v>
      </c>
      <c r="R264" s="164"/>
      <c r="S264" s="68"/>
      <c r="T264" s="133">
        <v>0.03</v>
      </c>
      <c r="U264" s="76">
        <v>717</v>
      </c>
      <c r="V264" s="68">
        <f>U264*T264</f>
        <v>21.509999999999998</v>
      </c>
      <c r="W264" s="76">
        <f>U264+R264</f>
        <v>717</v>
      </c>
      <c r="X264" s="68">
        <f>V264+S264</f>
        <v>21.509999999999998</v>
      </c>
      <c r="Y264" s="164"/>
      <c r="Z264" s="68"/>
      <c r="AA264" s="133">
        <v>0.03</v>
      </c>
      <c r="AB264" s="76">
        <v>636</v>
      </c>
      <c r="AC264" s="68">
        <f>AB264*AA264</f>
        <v>19.079999999999998</v>
      </c>
      <c r="AD264" s="76">
        <f>AB264+Y264</f>
        <v>636</v>
      </c>
      <c r="AE264" s="68">
        <f>AC264+Z264</f>
        <v>19.079999999999998</v>
      </c>
      <c r="AF264" s="24"/>
    </row>
    <row r="265" spans="1:32" s="282" customFormat="1">
      <c r="A265" s="226"/>
      <c r="B265" s="227" t="s">
        <v>35</v>
      </c>
      <c r="C265" s="276">
        <f t="shared" ref="C265" si="447">C264</f>
        <v>0</v>
      </c>
      <c r="D265" s="277">
        <f>D264</f>
        <v>0</v>
      </c>
      <c r="E265" s="276">
        <f t="shared" ref="E265" si="448">E264</f>
        <v>0</v>
      </c>
      <c r="F265" s="277">
        <f>F264</f>
        <v>0</v>
      </c>
      <c r="G265" s="278"/>
      <c r="H265" s="276">
        <f t="shared" ref="H265:L265" si="449">H264</f>
        <v>738</v>
      </c>
      <c r="I265" s="277">
        <f>I264</f>
        <v>22.14</v>
      </c>
      <c r="J265" s="279">
        <f t="shared" si="449"/>
        <v>738</v>
      </c>
      <c r="K265" s="277">
        <f>K264</f>
        <v>22.14</v>
      </c>
      <c r="L265" s="276">
        <f t="shared" si="449"/>
        <v>738</v>
      </c>
      <c r="M265" s="277">
        <f>M264</f>
        <v>22.14</v>
      </c>
      <c r="N265" s="232">
        <f t="shared" si="446"/>
        <v>100</v>
      </c>
      <c r="O265" s="232">
        <f>M265/K265%</f>
        <v>100</v>
      </c>
      <c r="P265" s="279">
        <f t="shared" ref="P265" si="450">P264</f>
        <v>0</v>
      </c>
      <c r="Q265" s="277">
        <f>Q264</f>
        <v>0</v>
      </c>
      <c r="R265" s="276">
        <f t="shared" ref="R265" si="451">R264</f>
        <v>0</v>
      </c>
      <c r="S265" s="277">
        <f>S264</f>
        <v>0</v>
      </c>
      <c r="T265" s="280"/>
      <c r="U265" s="279">
        <f t="shared" ref="U265" si="452">U264</f>
        <v>717</v>
      </c>
      <c r="V265" s="277">
        <f>V264</f>
        <v>21.509999999999998</v>
      </c>
      <c r="W265" s="279">
        <f t="shared" ref="W265" si="453">W264</f>
        <v>717</v>
      </c>
      <c r="X265" s="277">
        <f>X264</f>
        <v>21.509999999999998</v>
      </c>
      <c r="Y265" s="276">
        <f t="shared" ref="Y265" si="454">Y264</f>
        <v>0</v>
      </c>
      <c r="Z265" s="277">
        <f>Z264</f>
        <v>0</v>
      </c>
      <c r="AA265" s="280"/>
      <c r="AB265" s="279">
        <f t="shared" ref="AB265" si="455">AB264</f>
        <v>636</v>
      </c>
      <c r="AC265" s="277">
        <f>AC264</f>
        <v>19.079999999999998</v>
      </c>
      <c r="AD265" s="279">
        <f t="shared" ref="AD265" si="456">AD264</f>
        <v>636</v>
      </c>
      <c r="AE265" s="277">
        <f>AE264</f>
        <v>19.079999999999998</v>
      </c>
      <c r="AF265" s="281"/>
    </row>
    <row r="266" spans="1:32" s="25" customFormat="1" ht="31.5">
      <c r="A266" s="336">
        <v>21</v>
      </c>
      <c r="B266" s="20" t="s">
        <v>101</v>
      </c>
      <c r="C266" s="22"/>
      <c r="D266" s="66"/>
      <c r="E266" s="22"/>
      <c r="F266" s="66"/>
      <c r="G266" s="108"/>
      <c r="H266" s="22"/>
      <c r="I266" s="66"/>
      <c r="J266" s="70"/>
      <c r="K266" s="66"/>
      <c r="L266" s="312"/>
      <c r="M266" s="66"/>
      <c r="N266" s="66"/>
      <c r="O266" s="66"/>
      <c r="P266" s="70"/>
      <c r="Q266" s="66"/>
      <c r="R266" s="312"/>
      <c r="S266" s="66"/>
      <c r="T266" s="134"/>
      <c r="U266" s="70"/>
      <c r="V266" s="66"/>
      <c r="W266" s="70"/>
      <c r="X266" s="66"/>
      <c r="Y266" s="312"/>
      <c r="Z266" s="66"/>
      <c r="AA266" s="134"/>
      <c r="AB266" s="70"/>
      <c r="AC266" s="66"/>
      <c r="AD266" s="70"/>
      <c r="AE266" s="66"/>
      <c r="AF266" s="22"/>
    </row>
    <row r="267" spans="1:32">
      <c r="A267" s="754">
        <v>21.01</v>
      </c>
      <c r="B267" s="23" t="s">
        <v>102</v>
      </c>
      <c r="C267" s="24"/>
      <c r="D267" s="68"/>
      <c r="E267" s="24"/>
      <c r="F267" s="68"/>
      <c r="G267" s="107">
        <v>12.5</v>
      </c>
      <c r="H267" s="24">
        <v>1</v>
      </c>
      <c r="I267" s="68">
        <f>+G267*H267</f>
        <v>12.5</v>
      </c>
      <c r="J267" s="76">
        <f t="shared" ref="J267" si="457">H267+E267+C267</f>
        <v>1</v>
      </c>
      <c r="K267" s="68">
        <f>I267+F267+D267</f>
        <v>12.5</v>
      </c>
      <c r="L267" s="164"/>
      <c r="M267" s="68"/>
      <c r="N267" s="68">
        <f t="shared" ref="N267:O272" si="458">L267/J267%</f>
        <v>0</v>
      </c>
      <c r="O267" s="68">
        <f t="shared" si="458"/>
        <v>0</v>
      </c>
      <c r="P267" s="76">
        <f t="shared" ref="P267:Q271" si="459">J267-L267</f>
        <v>1</v>
      </c>
      <c r="Q267" s="68">
        <f t="shared" si="459"/>
        <v>12.5</v>
      </c>
      <c r="R267" s="164"/>
      <c r="S267" s="68"/>
      <c r="T267" s="133"/>
      <c r="U267" s="76">
        <v>1</v>
      </c>
      <c r="V267" s="68">
        <v>11.38</v>
      </c>
      <c r="W267" s="76">
        <f t="shared" ref="W267:W271" si="460">U267+R267</f>
        <v>1</v>
      </c>
      <c r="X267" s="68">
        <f>V267+S267</f>
        <v>11.38</v>
      </c>
      <c r="Y267" s="164"/>
      <c r="Z267" s="68"/>
      <c r="AA267" s="133">
        <v>12.5</v>
      </c>
      <c r="AB267" s="76">
        <v>1</v>
      </c>
      <c r="AC267" s="68">
        <f>AB267*AA267</f>
        <v>12.5</v>
      </c>
      <c r="AD267" s="76">
        <f t="shared" ref="AD267:AD271" si="461">AB267+Y267</f>
        <v>1</v>
      </c>
      <c r="AE267" s="68">
        <f>AC267+Z267</f>
        <v>12.5</v>
      </c>
      <c r="AF267" s="24"/>
    </row>
    <row r="268" spans="1:32">
      <c r="A268" s="754">
        <v>21.02</v>
      </c>
      <c r="B268" s="23" t="s">
        <v>308</v>
      </c>
      <c r="C268" s="24"/>
      <c r="D268" s="68"/>
      <c r="E268" s="24"/>
      <c r="F268" s="68"/>
      <c r="G268" s="107"/>
      <c r="H268" s="24"/>
      <c r="I268" s="68"/>
      <c r="J268" s="76">
        <f>H268+E268+C268</f>
        <v>0</v>
      </c>
      <c r="K268" s="68">
        <f>I268+F268+D268</f>
        <v>0</v>
      </c>
      <c r="L268" s="164"/>
      <c r="M268" s="68"/>
      <c r="N268" s="68"/>
      <c r="O268" s="68"/>
      <c r="P268" s="76">
        <f t="shared" si="459"/>
        <v>0</v>
      </c>
      <c r="Q268" s="68">
        <f t="shared" si="459"/>
        <v>0</v>
      </c>
      <c r="R268" s="164"/>
      <c r="S268" s="68"/>
      <c r="T268" s="133"/>
      <c r="U268" s="76"/>
      <c r="V268" s="68">
        <f t="shared" ref="V268" si="462">U268*T268</f>
        <v>0</v>
      </c>
      <c r="W268" s="76">
        <f t="shared" si="460"/>
        <v>0</v>
      </c>
      <c r="X268" s="68">
        <f>V268+S268</f>
        <v>0</v>
      </c>
      <c r="Y268" s="164"/>
      <c r="Z268" s="68"/>
      <c r="AA268" s="133"/>
      <c r="AB268" s="76"/>
      <c r="AC268" s="68">
        <f t="shared" ref="AC268" si="463">AB268*AA268</f>
        <v>0</v>
      </c>
      <c r="AD268" s="76">
        <f t="shared" si="461"/>
        <v>0</v>
      </c>
      <c r="AE268" s="68">
        <f>AC268+Z268</f>
        <v>0</v>
      </c>
      <c r="AF268" s="24"/>
    </row>
    <row r="269" spans="1:32">
      <c r="A269" s="754">
        <v>21.03</v>
      </c>
      <c r="B269" s="23" t="s">
        <v>103</v>
      </c>
      <c r="C269" s="24"/>
      <c r="D269" s="68"/>
      <c r="E269" s="24"/>
      <c r="F269" s="68"/>
      <c r="G269" s="107">
        <v>12.5</v>
      </c>
      <c r="H269" s="24">
        <v>1</v>
      </c>
      <c r="I269" s="68">
        <f t="shared" ref="I269:I271" si="464">+G269*H269</f>
        <v>12.5</v>
      </c>
      <c r="J269" s="76">
        <f t="shared" ref="J269:J271" si="465">H269+E269+C269</f>
        <v>1</v>
      </c>
      <c r="K269" s="68">
        <f>I269+F269+D269</f>
        <v>12.5</v>
      </c>
      <c r="L269" s="164"/>
      <c r="M269" s="68"/>
      <c r="N269" s="68">
        <f t="shared" si="458"/>
        <v>0</v>
      </c>
      <c r="O269" s="68">
        <f t="shared" si="458"/>
        <v>0</v>
      </c>
      <c r="P269" s="76">
        <f t="shared" si="459"/>
        <v>1</v>
      </c>
      <c r="Q269" s="68">
        <f t="shared" si="459"/>
        <v>12.5</v>
      </c>
      <c r="R269" s="164"/>
      <c r="S269" s="68"/>
      <c r="T269" s="133"/>
      <c r="U269" s="76">
        <v>1</v>
      </c>
      <c r="V269" s="68">
        <v>8.9499999999999993</v>
      </c>
      <c r="W269" s="76">
        <f t="shared" si="460"/>
        <v>1</v>
      </c>
      <c r="X269" s="68">
        <f>V269+S269</f>
        <v>8.9499999999999993</v>
      </c>
      <c r="Y269" s="164"/>
      <c r="Z269" s="68"/>
      <c r="AA269" s="133">
        <v>12.5</v>
      </c>
      <c r="AB269" s="76">
        <v>1</v>
      </c>
      <c r="AC269" s="68">
        <f>AB269*AA269</f>
        <v>12.5</v>
      </c>
      <c r="AD269" s="76">
        <f t="shared" si="461"/>
        <v>1</v>
      </c>
      <c r="AE269" s="68">
        <f>AC269+Z269</f>
        <v>12.5</v>
      </c>
      <c r="AF269" s="24"/>
    </row>
    <row r="270" spans="1:32">
      <c r="A270" s="754">
        <v>21.04</v>
      </c>
      <c r="B270" s="23" t="s">
        <v>104</v>
      </c>
      <c r="C270" s="24"/>
      <c r="D270" s="68"/>
      <c r="E270" s="24"/>
      <c r="F270" s="68"/>
      <c r="G270" s="107">
        <v>12.5</v>
      </c>
      <c r="H270" s="24">
        <v>1</v>
      </c>
      <c r="I270" s="68">
        <f t="shared" si="464"/>
        <v>12.5</v>
      </c>
      <c r="J270" s="76">
        <f t="shared" si="465"/>
        <v>1</v>
      </c>
      <c r="K270" s="68">
        <f>I270+F270+D270</f>
        <v>12.5</v>
      </c>
      <c r="L270" s="164"/>
      <c r="M270" s="68"/>
      <c r="N270" s="68">
        <f t="shared" si="458"/>
        <v>0</v>
      </c>
      <c r="O270" s="68">
        <f t="shared" si="458"/>
        <v>0</v>
      </c>
      <c r="P270" s="76">
        <f t="shared" si="459"/>
        <v>1</v>
      </c>
      <c r="Q270" s="68">
        <f t="shared" si="459"/>
        <v>12.5</v>
      </c>
      <c r="R270" s="164"/>
      <c r="S270" s="68"/>
      <c r="T270" s="133"/>
      <c r="U270" s="76"/>
      <c r="V270" s="68"/>
      <c r="W270" s="76">
        <f t="shared" si="460"/>
        <v>0</v>
      </c>
      <c r="X270" s="68">
        <f>V270+S270</f>
        <v>0</v>
      </c>
      <c r="Y270" s="164"/>
      <c r="Z270" s="68"/>
      <c r="AA270" s="133">
        <v>12.5</v>
      </c>
      <c r="AB270" s="76">
        <v>1</v>
      </c>
      <c r="AC270" s="68">
        <f>AB270*AA270</f>
        <v>12.5</v>
      </c>
      <c r="AD270" s="76">
        <f t="shared" si="461"/>
        <v>1</v>
      </c>
      <c r="AE270" s="68">
        <f>AC270+Z270</f>
        <v>12.5</v>
      </c>
      <c r="AF270" s="24"/>
    </row>
    <row r="271" spans="1:32">
      <c r="A271" s="754">
        <v>21.05</v>
      </c>
      <c r="B271" s="23" t="s">
        <v>105</v>
      </c>
      <c r="C271" s="24"/>
      <c r="D271" s="68"/>
      <c r="E271" s="24"/>
      <c r="F271" s="68"/>
      <c r="G271" s="107">
        <v>12.5</v>
      </c>
      <c r="H271" s="24">
        <v>1</v>
      </c>
      <c r="I271" s="68">
        <f t="shared" si="464"/>
        <v>12.5</v>
      </c>
      <c r="J271" s="76">
        <f t="shared" si="465"/>
        <v>1</v>
      </c>
      <c r="K271" s="68">
        <f>I271+F271+D271</f>
        <v>12.5</v>
      </c>
      <c r="L271" s="164"/>
      <c r="M271" s="68"/>
      <c r="N271" s="68">
        <f t="shared" si="458"/>
        <v>0</v>
      </c>
      <c r="O271" s="68">
        <f t="shared" si="458"/>
        <v>0</v>
      </c>
      <c r="P271" s="76">
        <f t="shared" si="459"/>
        <v>1</v>
      </c>
      <c r="Q271" s="68">
        <f t="shared" si="459"/>
        <v>12.5</v>
      </c>
      <c r="R271" s="164"/>
      <c r="S271" s="68"/>
      <c r="T271" s="133">
        <v>0.03</v>
      </c>
      <c r="U271" s="76"/>
      <c r="V271" s="68">
        <f>U271*T271</f>
        <v>0</v>
      </c>
      <c r="W271" s="76">
        <f t="shared" si="460"/>
        <v>0</v>
      </c>
      <c r="X271" s="68">
        <f>V271+S271</f>
        <v>0</v>
      </c>
      <c r="Y271" s="164"/>
      <c r="Z271" s="68"/>
      <c r="AA271" s="133">
        <v>12.5</v>
      </c>
      <c r="AB271" s="76">
        <v>1</v>
      </c>
      <c r="AC271" s="68">
        <f>AB271*AA271</f>
        <v>12.5</v>
      </c>
      <c r="AD271" s="76">
        <f t="shared" si="461"/>
        <v>1</v>
      </c>
      <c r="AE271" s="68">
        <f>AC271+Z271</f>
        <v>12.5</v>
      </c>
      <c r="AF271" s="24"/>
    </row>
    <row r="272" spans="1:32" s="235" customFormat="1" ht="18.75">
      <c r="A272" s="226"/>
      <c r="B272" s="227" t="s">
        <v>35</v>
      </c>
      <c r="C272" s="228">
        <f t="shared" ref="C272" si="466">SUM(C267:C271)</f>
        <v>0</v>
      </c>
      <c r="D272" s="229">
        <f>SUM(D267:D271)</f>
        <v>0</v>
      </c>
      <c r="E272" s="228">
        <f t="shared" ref="E272" si="467">SUM(E267:E271)</f>
        <v>0</v>
      </c>
      <c r="F272" s="229">
        <f>SUM(F267:F271)</f>
        <v>0</v>
      </c>
      <c r="G272" s="230"/>
      <c r="H272" s="228">
        <f>H267</f>
        <v>1</v>
      </c>
      <c r="I272" s="229">
        <f>SUM(I267:I271)</f>
        <v>50</v>
      </c>
      <c r="J272" s="231">
        <f>J267</f>
        <v>1</v>
      </c>
      <c r="K272" s="229">
        <f>SUM(K267:K271)</f>
        <v>50</v>
      </c>
      <c r="L272" s="228">
        <f>L267</f>
        <v>0</v>
      </c>
      <c r="M272" s="229">
        <f>SUM(M267:M271)</f>
        <v>0</v>
      </c>
      <c r="N272" s="232">
        <f t="shared" si="458"/>
        <v>0</v>
      </c>
      <c r="O272" s="232">
        <f>M272/K272%</f>
        <v>0</v>
      </c>
      <c r="P272" s="667">
        <f>P267</f>
        <v>1</v>
      </c>
      <c r="Q272" s="229">
        <f>SUM(Q267:Q271)</f>
        <v>50</v>
      </c>
      <c r="R272" s="228">
        <f t="shared" ref="R272" si="468">SUM(R267:R271)</f>
        <v>0</v>
      </c>
      <c r="S272" s="229">
        <f>SUM(S267:S271)</f>
        <v>0</v>
      </c>
      <c r="T272" s="233"/>
      <c r="U272" s="231">
        <f t="shared" ref="U272" si="469">SUM(U267:U271)</f>
        <v>2</v>
      </c>
      <c r="V272" s="229">
        <f>SUM(V267:V271)</f>
        <v>20.329999999999998</v>
      </c>
      <c r="W272" s="231">
        <f t="shared" ref="W272" si="470">SUM(W267:W271)</f>
        <v>2</v>
      </c>
      <c r="X272" s="229">
        <f>SUM(X267:X271)</f>
        <v>20.329999999999998</v>
      </c>
      <c r="Y272" s="228">
        <f t="shared" ref="Y272" si="471">SUM(Y267:Y271)</f>
        <v>0</v>
      </c>
      <c r="Z272" s="229">
        <f>SUM(Z267:Z271)</f>
        <v>0</v>
      </c>
      <c r="AA272" s="233"/>
      <c r="AB272" s="231">
        <f>AB267</f>
        <v>1</v>
      </c>
      <c r="AC272" s="229">
        <f>SUM(AC267:AC271)</f>
        <v>50</v>
      </c>
      <c r="AD272" s="231">
        <f>AD267</f>
        <v>1</v>
      </c>
      <c r="AE272" s="229">
        <f>SUM(AE267:AE271)</f>
        <v>50</v>
      </c>
      <c r="AF272" s="227"/>
    </row>
    <row r="273" spans="1:32" s="25" customFormat="1">
      <c r="A273" s="336">
        <v>22</v>
      </c>
      <c r="B273" s="20" t="s">
        <v>106</v>
      </c>
      <c r="C273" s="22"/>
      <c r="D273" s="66"/>
      <c r="E273" s="22"/>
      <c r="F273" s="66"/>
      <c r="G273" s="108"/>
      <c r="H273" s="22"/>
      <c r="I273" s="66"/>
      <c r="J273" s="70"/>
      <c r="K273" s="66"/>
      <c r="L273" s="312"/>
      <c r="M273" s="66"/>
      <c r="N273" s="66"/>
      <c r="O273" s="66"/>
      <c r="P273" s="70"/>
      <c r="Q273" s="66"/>
      <c r="R273" s="312"/>
      <c r="S273" s="66"/>
      <c r="T273" s="134"/>
      <c r="U273" s="70"/>
      <c r="V273" s="66"/>
      <c r="W273" s="70"/>
      <c r="X273" s="66"/>
      <c r="Y273" s="312"/>
      <c r="Z273" s="66"/>
      <c r="AA273" s="134"/>
      <c r="AB273" s="70"/>
      <c r="AC273" s="66"/>
      <c r="AD273" s="70"/>
      <c r="AE273" s="66"/>
      <c r="AF273" s="22"/>
    </row>
    <row r="274" spans="1:32">
      <c r="A274" s="200">
        <v>22.01</v>
      </c>
      <c r="B274" s="23" t="s">
        <v>107</v>
      </c>
      <c r="C274" s="24"/>
      <c r="D274" s="68"/>
      <c r="E274" s="24"/>
      <c r="F274" s="68"/>
      <c r="G274" s="107"/>
      <c r="H274" s="24"/>
      <c r="I274" s="68">
        <f t="shared" ref="I274:I275" si="472">H274*G274</f>
        <v>0</v>
      </c>
      <c r="J274" s="76">
        <f t="shared" ref="J274:K275" si="473">H274+E274+C274</f>
        <v>0</v>
      </c>
      <c r="K274" s="68">
        <f t="shared" si="473"/>
        <v>0</v>
      </c>
      <c r="L274" s="164"/>
      <c r="M274" s="68"/>
      <c r="N274" s="68"/>
      <c r="O274" s="68"/>
      <c r="P274" s="76"/>
      <c r="Q274" s="68"/>
      <c r="R274" s="164"/>
      <c r="S274" s="68"/>
      <c r="T274" s="133"/>
      <c r="U274" s="76"/>
      <c r="V274" s="68">
        <f>U274*T274</f>
        <v>0</v>
      </c>
      <c r="W274" s="76">
        <f>U274+R274</f>
        <v>0</v>
      </c>
      <c r="X274" s="68">
        <f>V274+S274</f>
        <v>0</v>
      </c>
      <c r="Y274" s="164"/>
      <c r="Z274" s="68"/>
      <c r="AA274" s="133"/>
      <c r="AB274" s="76"/>
      <c r="AC274" s="68">
        <f>AB274*AA274</f>
        <v>0</v>
      </c>
      <c r="AD274" s="76">
        <f>AB274+Y274</f>
        <v>0</v>
      </c>
      <c r="AE274" s="68">
        <f>AC274+Z274</f>
        <v>0</v>
      </c>
      <c r="AF274" s="24"/>
    </row>
    <row r="275" spans="1:32">
      <c r="A275" s="754">
        <v>22.02</v>
      </c>
      <c r="B275" s="24" t="s">
        <v>108</v>
      </c>
      <c r="C275" s="24"/>
      <c r="D275" s="68"/>
      <c r="E275" s="24"/>
      <c r="F275" s="68"/>
      <c r="G275" s="107">
        <v>3.0000000000000001E-3</v>
      </c>
      <c r="H275" s="24">
        <v>11910</v>
      </c>
      <c r="I275" s="68">
        <f t="shared" si="472"/>
        <v>35.730000000000004</v>
      </c>
      <c r="J275" s="76">
        <f t="shared" si="473"/>
        <v>11910</v>
      </c>
      <c r="K275" s="68">
        <f>I275+F275+D275</f>
        <v>35.730000000000004</v>
      </c>
      <c r="L275" s="164"/>
      <c r="M275" s="68"/>
      <c r="N275" s="68">
        <f t="shared" ref="N275:N276" si="474">L275/J275%</f>
        <v>0</v>
      </c>
      <c r="O275" s="68">
        <f>M275/K275%</f>
        <v>0</v>
      </c>
      <c r="P275" s="76">
        <f t="shared" ref="P275:Q275" si="475">J275-L275</f>
        <v>11910</v>
      </c>
      <c r="Q275" s="68">
        <f t="shared" si="475"/>
        <v>35.730000000000004</v>
      </c>
      <c r="R275" s="164"/>
      <c r="S275" s="68"/>
      <c r="T275" s="133">
        <v>3.0000000000000001E-3</v>
      </c>
      <c r="U275" s="76">
        <v>12396</v>
      </c>
      <c r="V275" s="68">
        <f>U275*T275</f>
        <v>37.188000000000002</v>
      </c>
      <c r="W275" s="76">
        <f>U275+R275</f>
        <v>12396</v>
      </c>
      <c r="X275" s="68">
        <f>V275+S275</f>
        <v>37.188000000000002</v>
      </c>
      <c r="Y275" s="164"/>
      <c r="Z275" s="68"/>
      <c r="AA275" s="133">
        <v>3.0000000000000001E-3</v>
      </c>
      <c r="AB275" s="76">
        <v>12396</v>
      </c>
      <c r="AC275" s="68">
        <f>AB275*AA275</f>
        <v>37.188000000000002</v>
      </c>
      <c r="AD275" s="76">
        <f>AB275+Y275</f>
        <v>12396</v>
      </c>
      <c r="AE275" s="68">
        <f>AC275+Z275</f>
        <v>37.188000000000002</v>
      </c>
      <c r="AF275" s="24"/>
    </row>
    <row r="276" spans="1:32" s="235" customFormat="1">
      <c r="A276" s="226"/>
      <c r="B276" s="227" t="s">
        <v>25</v>
      </c>
      <c r="C276" s="276">
        <f t="shared" ref="C276" si="476">SUM(C274:C275)</f>
        <v>0</v>
      </c>
      <c r="D276" s="277">
        <f>SUM(D274:D275)</f>
        <v>0</v>
      </c>
      <c r="E276" s="276">
        <f t="shared" ref="E276" si="477">SUM(E274:E275)</f>
        <v>0</v>
      </c>
      <c r="F276" s="277">
        <f>SUM(F274:F275)</f>
        <v>0</v>
      </c>
      <c r="G276" s="230"/>
      <c r="H276" s="276">
        <f t="shared" ref="H276:L276" si="478">SUM(H274:H275)</f>
        <v>11910</v>
      </c>
      <c r="I276" s="277">
        <f>SUM(I274:I275)</f>
        <v>35.730000000000004</v>
      </c>
      <c r="J276" s="279">
        <f t="shared" si="478"/>
        <v>11910</v>
      </c>
      <c r="K276" s="277">
        <f>SUM(K274:K275)</f>
        <v>35.730000000000004</v>
      </c>
      <c r="L276" s="276">
        <f t="shared" si="478"/>
        <v>0</v>
      </c>
      <c r="M276" s="277">
        <f>SUM(M274:M275)</f>
        <v>0</v>
      </c>
      <c r="N276" s="232">
        <f t="shared" si="474"/>
        <v>0</v>
      </c>
      <c r="O276" s="232">
        <f>M276/K276%</f>
        <v>0</v>
      </c>
      <c r="P276" s="279">
        <f t="shared" ref="P276" si="479">SUM(P274:P275)</f>
        <v>11910</v>
      </c>
      <c r="Q276" s="277">
        <f>SUM(Q274:Q275)</f>
        <v>35.730000000000004</v>
      </c>
      <c r="R276" s="276">
        <f t="shared" ref="R276" si="480">SUM(R274:R275)</f>
        <v>0</v>
      </c>
      <c r="S276" s="277">
        <f>SUM(S274:S275)</f>
        <v>0</v>
      </c>
      <c r="T276" s="233"/>
      <c r="U276" s="279">
        <f t="shared" ref="U276" si="481">SUM(U274:U275)</f>
        <v>12396</v>
      </c>
      <c r="V276" s="277">
        <f>SUM(V274:V275)</f>
        <v>37.188000000000002</v>
      </c>
      <c r="W276" s="279">
        <f t="shared" ref="W276" si="482">SUM(W274:W275)</f>
        <v>12396</v>
      </c>
      <c r="X276" s="277">
        <f>SUM(X274:X275)</f>
        <v>37.188000000000002</v>
      </c>
      <c r="Y276" s="276">
        <f t="shared" ref="Y276" si="483">SUM(Y274:Y275)</f>
        <v>0</v>
      </c>
      <c r="Z276" s="277">
        <f>SUM(Z274:Z275)</f>
        <v>0</v>
      </c>
      <c r="AA276" s="233"/>
      <c r="AB276" s="279">
        <f t="shared" ref="AB276" si="484">SUM(AB274:AB275)</f>
        <v>12396</v>
      </c>
      <c r="AC276" s="277">
        <f>SUM(AC274:AC275)</f>
        <v>37.188000000000002</v>
      </c>
      <c r="AD276" s="279">
        <f t="shared" ref="AD276" si="485">SUM(AD274:AD275)</f>
        <v>12396</v>
      </c>
      <c r="AE276" s="277">
        <f>SUM(AE274:AE275)</f>
        <v>37.188000000000002</v>
      </c>
      <c r="AF276" s="227"/>
    </row>
    <row r="277" spans="1:32" s="25" customFormat="1">
      <c r="A277" s="336" t="s">
        <v>97</v>
      </c>
      <c r="B277" s="20" t="s">
        <v>109</v>
      </c>
      <c r="C277" s="22"/>
      <c r="D277" s="66"/>
      <c r="E277" s="22"/>
      <c r="F277" s="66"/>
      <c r="G277" s="108"/>
      <c r="H277" s="22"/>
      <c r="I277" s="66"/>
      <c r="J277" s="70"/>
      <c r="K277" s="66"/>
      <c r="L277" s="312"/>
      <c r="M277" s="66"/>
      <c r="N277" s="66"/>
      <c r="O277" s="66"/>
      <c r="P277" s="70"/>
      <c r="Q277" s="66"/>
      <c r="R277" s="312"/>
      <c r="S277" s="66"/>
      <c r="T277" s="134"/>
      <c r="U277" s="70"/>
      <c r="V277" s="66"/>
      <c r="W277" s="70"/>
      <c r="X277" s="66"/>
      <c r="Y277" s="312"/>
      <c r="Z277" s="66"/>
      <c r="AA277" s="134"/>
      <c r="AB277" s="70"/>
      <c r="AC277" s="66"/>
      <c r="AD277" s="70"/>
      <c r="AE277" s="66"/>
      <c r="AF277" s="22"/>
    </row>
    <row r="278" spans="1:32" s="25" customFormat="1">
      <c r="A278" s="336">
        <v>23</v>
      </c>
      <c r="B278" s="20" t="s">
        <v>110</v>
      </c>
      <c r="C278" s="22"/>
      <c r="D278" s="66"/>
      <c r="E278" s="22"/>
      <c r="F278" s="66"/>
      <c r="G278" s="108"/>
      <c r="H278" s="22"/>
      <c r="I278" s="66"/>
      <c r="J278" s="70"/>
      <c r="K278" s="66"/>
      <c r="L278" s="312"/>
      <c r="M278" s="66"/>
      <c r="N278" s="66"/>
      <c r="O278" s="66"/>
      <c r="P278" s="70"/>
      <c r="Q278" s="66"/>
      <c r="R278" s="312"/>
      <c r="S278" s="66"/>
      <c r="T278" s="134"/>
      <c r="U278" s="70"/>
      <c r="V278" s="66"/>
      <c r="W278" s="70"/>
      <c r="X278" s="66"/>
      <c r="Y278" s="312"/>
      <c r="Z278" s="66"/>
      <c r="AA278" s="134"/>
      <c r="AB278" s="70"/>
      <c r="AC278" s="66"/>
      <c r="AD278" s="70"/>
      <c r="AE278" s="66"/>
      <c r="AF278" s="22"/>
    </row>
    <row r="279" spans="1:32">
      <c r="A279" s="754">
        <v>23.01</v>
      </c>
      <c r="B279" s="23" t="s">
        <v>309</v>
      </c>
      <c r="C279" s="24"/>
      <c r="D279" s="68"/>
      <c r="E279" s="24"/>
      <c r="F279" s="68"/>
      <c r="G279" s="107"/>
      <c r="H279" s="24"/>
      <c r="I279" s="68"/>
      <c r="J279" s="76">
        <f t="shared" ref="J279:K325" si="486">H279+E279+C279</f>
        <v>0</v>
      </c>
      <c r="K279" s="68">
        <f t="shared" si="486"/>
        <v>0</v>
      </c>
      <c r="L279" s="76">
        <v>0</v>
      </c>
      <c r="M279" s="68">
        <v>0</v>
      </c>
      <c r="N279" s="68" t="e">
        <f t="shared" ref="N279:O326" si="487">L279/J279%</f>
        <v>#DIV/0!</v>
      </c>
      <c r="O279" s="68" t="e">
        <f t="shared" si="487"/>
        <v>#DIV/0!</v>
      </c>
      <c r="P279" s="76">
        <f t="shared" ref="P279:Q325" si="488">J279-L279</f>
        <v>0</v>
      </c>
      <c r="Q279" s="68">
        <f t="shared" si="488"/>
        <v>0</v>
      </c>
      <c r="R279" s="164"/>
      <c r="S279" s="68"/>
      <c r="T279" s="133"/>
      <c r="U279" s="76"/>
      <c r="V279" s="68">
        <f t="shared" ref="V279:V324" si="489">U279*T279</f>
        <v>0</v>
      </c>
      <c r="W279" s="76">
        <f t="shared" ref="W279:W325" si="490">U279+R279</f>
        <v>0</v>
      </c>
      <c r="X279" s="68">
        <f t="shared" ref="X279:X325" si="491">V279+S279</f>
        <v>0</v>
      </c>
      <c r="Y279" s="164">
        <f>R279</f>
        <v>0</v>
      </c>
      <c r="Z279" s="68">
        <f>S279</f>
        <v>0</v>
      </c>
      <c r="AA279" s="133"/>
      <c r="AB279" s="76"/>
      <c r="AC279" s="68">
        <f t="shared" ref="AC279:AC280" si="492">AB279*AA279</f>
        <v>0</v>
      </c>
      <c r="AD279" s="76">
        <f t="shared" ref="AD279:AD325" si="493">AB279+Y279</f>
        <v>0</v>
      </c>
      <c r="AE279" s="68">
        <f t="shared" ref="AE279:AE325" si="494">AC279+Z279</f>
        <v>0</v>
      </c>
      <c r="AF279" s="24"/>
    </row>
    <row r="280" spans="1:32">
      <c r="A280" s="754">
        <v>23.02</v>
      </c>
      <c r="B280" s="23" t="s">
        <v>310</v>
      </c>
      <c r="C280" s="24"/>
      <c r="D280" s="68"/>
      <c r="E280" s="24"/>
      <c r="F280" s="68"/>
      <c r="G280" s="107"/>
      <c r="H280" s="24"/>
      <c r="I280" s="68"/>
      <c r="J280" s="76">
        <f t="shared" si="486"/>
        <v>0</v>
      </c>
      <c r="K280" s="68">
        <f t="shared" si="486"/>
        <v>0</v>
      </c>
      <c r="L280" s="76">
        <v>0</v>
      </c>
      <c r="M280" s="68">
        <v>0</v>
      </c>
      <c r="N280" s="68" t="e">
        <f t="shared" si="487"/>
        <v>#DIV/0!</v>
      </c>
      <c r="O280" s="68" t="e">
        <f t="shared" si="487"/>
        <v>#DIV/0!</v>
      </c>
      <c r="P280" s="76">
        <f t="shared" si="488"/>
        <v>0</v>
      </c>
      <c r="Q280" s="68">
        <f t="shared" si="488"/>
        <v>0</v>
      </c>
      <c r="R280" s="164"/>
      <c r="S280" s="68"/>
      <c r="T280" s="133"/>
      <c r="U280" s="76"/>
      <c r="V280" s="68">
        <f t="shared" si="489"/>
        <v>0</v>
      </c>
      <c r="W280" s="76">
        <f t="shared" si="490"/>
        <v>0</v>
      </c>
      <c r="X280" s="68">
        <f t="shared" si="491"/>
        <v>0</v>
      </c>
      <c r="Y280" s="164">
        <f t="shared" ref="Y280:Y325" si="495">R280</f>
        <v>0</v>
      </c>
      <c r="Z280" s="68">
        <f t="shared" ref="Z280:Z325" si="496">S280</f>
        <v>0</v>
      </c>
      <c r="AA280" s="133"/>
      <c r="AB280" s="76"/>
      <c r="AC280" s="68">
        <f t="shared" si="492"/>
        <v>0</v>
      </c>
      <c r="AD280" s="76">
        <f t="shared" si="493"/>
        <v>0</v>
      </c>
      <c r="AE280" s="68">
        <f t="shared" si="494"/>
        <v>0</v>
      </c>
      <c r="AF280" s="24"/>
    </row>
    <row r="281" spans="1:32">
      <c r="A281" s="754">
        <v>23.03</v>
      </c>
      <c r="B281" s="23" t="s">
        <v>170</v>
      </c>
      <c r="C281" s="24"/>
      <c r="D281" s="68"/>
      <c r="E281" s="24"/>
      <c r="F281" s="68"/>
      <c r="G281" s="107">
        <v>20.45</v>
      </c>
      <c r="H281" s="24">
        <v>0</v>
      </c>
      <c r="I281" s="68">
        <f t="shared" ref="I281:I286" si="497">H281*G281</f>
        <v>0</v>
      </c>
      <c r="J281" s="76">
        <f t="shared" si="486"/>
        <v>0</v>
      </c>
      <c r="K281" s="68">
        <f t="shared" si="486"/>
        <v>0</v>
      </c>
      <c r="L281" s="76">
        <v>0</v>
      </c>
      <c r="M281" s="68">
        <v>0</v>
      </c>
      <c r="N281" s="68" t="e">
        <f t="shared" si="487"/>
        <v>#DIV/0!</v>
      </c>
      <c r="O281" s="68" t="e">
        <f t="shared" si="487"/>
        <v>#DIV/0!</v>
      </c>
      <c r="P281" s="76">
        <f t="shared" si="488"/>
        <v>0</v>
      </c>
      <c r="Q281" s="68">
        <f t="shared" si="488"/>
        <v>0</v>
      </c>
      <c r="R281" s="164"/>
      <c r="S281" s="68"/>
      <c r="T281" s="133">
        <v>20.45</v>
      </c>
      <c r="U281" s="76"/>
      <c r="V281" s="68">
        <f>U281*T281</f>
        <v>0</v>
      </c>
      <c r="W281" s="76">
        <f t="shared" si="490"/>
        <v>0</v>
      </c>
      <c r="X281" s="68">
        <f t="shared" si="491"/>
        <v>0</v>
      </c>
      <c r="Y281" s="164">
        <f t="shared" si="495"/>
        <v>0</v>
      </c>
      <c r="Z281" s="68">
        <f t="shared" si="496"/>
        <v>0</v>
      </c>
      <c r="AA281" s="133">
        <v>20.45</v>
      </c>
      <c r="AB281" s="76"/>
      <c r="AC281" s="68">
        <f>AB281*AA281</f>
        <v>0</v>
      </c>
      <c r="AD281" s="76">
        <f t="shared" si="493"/>
        <v>0</v>
      </c>
      <c r="AE281" s="68">
        <f t="shared" si="494"/>
        <v>0</v>
      </c>
      <c r="AF281" s="24"/>
    </row>
    <row r="282" spans="1:32">
      <c r="A282" s="754">
        <v>23.04</v>
      </c>
      <c r="B282" s="23" t="s">
        <v>111</v>
      </c>
      <c r="C282" s="24"/>
      <c r="D282" s="68"/>
      <c r="E282" s="24"/>
      <c r="F282" s="68"/>
      <c r="G282" s="107">
        <v>19.25</v>
      </c>
      <c r="H282" s="24"/>
      <c r="I282" s="68">
        <f t="shared" si="497"/>
        <v>0</v>
      </c>
      <c r="J282" s="76">
        <f t="shared" si="486"/>
        <v>0</v>
      </c>
      <c r="K282" s="68">
        <f t="shared" si="486"/>
        <v>0</v>
      </c>
      <c r="L282" s="76">
        <v>0</v>
      </c>
      <c r="M282" s="68">
        <v>0</v>
      </c>
      <c r="N282" s="68" t="e">
        <f t="shared" si="487"/>
        <v>#DIV/0!</v>
      </c>
      <c r="O282" s="68" t="e">
        <f t="shared" si="487"/>
        <v>#DIV/0!</v>
      </c>
      <c r="P282" s="76">
        <f t="shared" si="488"/>
        <v>0</v>
      </c>
      <c r="Q282" s="68">
        <f t="shared" si="488"/>
        <v>0</v>
      </c>
      <c r="R282" s="164"/>
      <c r="S282" s="68"/>
      <c r="T282" s="133">
        <v>19.25</v>
      </c>
      <c r="U282" s="76"/>
      <c r="V282" s="68">
        <f>U282*T282</f>
        <v>0</v>
      </c>
      <c r="W282" s="76">
        <f t="shared" si="490"/>
        <v>0</v>
      </c>
      <c r="X282" s="68">
        <f t="shared" si="491"/>
        <v>0</v>
      </c>
      <c r="Y282" s="164">
        <f t="shared" si="495"/>
        <v>0</v>
      </c>
      <c r="Z282" s="68">
        <f t="shared" si="496"/>
        <v>0</v>
      </c>
      <c r="AA282" s="133">
        <v>19.25</v>
      </c>
      <c r="AB282" s="76"/>
      <c r="AC282" s="68">
        <f>AB282*AA282</f>
        <v>0</v>
      </c>
      <c r="AD282" s="76">
        <f t="shared" si="493"/>
        <v>0</v>
      </c>
      <c r="AE282" s="68">
        <f t="shared" si="494"/>
        <v>0</v>
      </c>
      <c r="AF282" s="24"/>
    </row>
    <row r="283" spans="1:32">
      <c r="A283" s="754">
        <v>23.05</v>
      </c>
      <c r="B283" s="23" t="s">
        <v>112</v>
      </c>
      <c r="C283" s="24"/>
      <c r="D283" s="68"/>
      <c r="E283" s="24"/>
      <c r="F283" s="68"/>
      <c r="G283" s="107">
        <v>26.69</v>
      </c>
      <c r="H283" s="24">
        <v>1</v>
      </c>
      <c r="I283" s="68">
        <f t="shared" si="497"/>
        <v>26.69</v>
      </c>
      <c r="J283" s="76">
        <f t="shared" si="486"/>
        <v>1</v>
      </c>
      <c r="K283" s="68">
        <f t="shared" si="486"/>
        <v>26.69</v>
      </c>
      <c r="L283" s="76">
        <v>0</v>
      </c>
      <c r="M283" s="68">
        <v>8.0069999999999997</v>
      </c>
      <c r="N283" s="68">
        <f t="shared" si="487"/>
        <v>0</v>
      </c>
      <c r="O283" s="68">
        <f t="shared" si="487"/>
        <v>29.999999999999996</v>
      </c>
      <c r="P283" s="76">
        <f t="shared" si="488"/>
        <v>1</v>
      </c>
      <c r="Q283" s="68">
        <f t="shared" si="488"/>
        <v>18.683</v>
      </c>
      <c r="R283" s="164">
        <v>1</v>
      </c>
      <c r="S283" s="68">
        <v>18.68</v>
      </c>
      <c r="T283" s="133">
        <v>26.69</v>
      </c>
      <c r="U283" s="76"/>
      <c r="V283" s="68">
        <f>U283*T283</f>
        <v>0</v>
      </c>
      <c r="W283" s="76">
        <f t="shared" si="490"/>
        <v>1</v>
      </c>
      <c r="X283" s="68">
        <f t="shared" si="491"/>
        <v>18.68</v>
      </c>
      <c r="Y283" s="164">
        <f t="shared" si="495"/>
        <v>1</v>
      </c>
      <c r="Z283" s="68">
        <f t="shared" si="496"/>
        <v>18.68</v>
      </c>
      <c r="AA283" s="133">
        <v>26.69</v>
      </c>
      <c r="AB283" s="76"/>
      <c r="AC283" s="68">
        <f>AB283*AA283</f>
        <v>0</v>
      </c>
      <c r="AD283" s="76">
        <f t="shared" si="493"/>
        <v>1</v>
      </c>
      <c r="AE283" s="68">
        <f t="shared" si="494"/>
        <v>18.68</v>
      </c>
      <c r="AF283" s="24"/>
    </row>
    <row r="284" spans="1:32">
      <c r="A284" s="754">
        <v>23.06</v>
      </c>
      <c r="B284" s="23" t="s">
        <v>113</v>
      </c>
      <c r="C284" s="24"/>
      <c r="D284" s="68"/>
      <c r="E284" s="24"/>
      <c r="F284" s="68"/>
      <c r="G284" s="107">
        <v>24.57</v>
      </c>
      <c r="H284" s="24"/>
      <c r="I284" s="68">
        <f t="shared" si="497"/>
        <v>0</v>
      </c>
      <c r="J284" s="76">
        <f t="shared" si="486"/>
        <v>0</v>
      </c>
      <c r="K284" s="68">
        <f t="shared" si="486"/>
        <v>0</v>
      </c>
      <c r="L284" s="76">
        <v>0</v>
      </c>
      <c r="M284" s="68">
        <v>0</v>
      </c>
      <c r="N284" s="68" t="e">
        <f t="shared" si="487"/>
        <v>#DIV/0!</v>
      </c>
      <c r="O284" s="68" t="e">
        <f t="shared" si="487"/>
        <v>#DIV/0!</v>
      </c>
      <c r="P284" s="76">
        <f t="shared" si="488"/>
        <v>0</v>
      </c>
      <c r="Q284" s="68">
        <f t="shared" si="488"/>
        <v>0</v>
      </c>
      <c r="R284" s="164"/>
      <c r="S284" s="68"/>
      <c r="T284" s="133">
        <v>24.57</v>
      </c>
      <c r="U284" s="76"/>
      <c r="V284" s="68">
        <f>U284*T284</f>
        <v>0</v>
      </c>
      <c r="W284" s="76">
        <f t="shared" si="490"/>
        <v>0</v>
      </c>
      <c r="X284" s="68">
        <f t="shared" si="491"/>
        <v>0</v>
      </c>
      <c r="Y284" s="164">
        <f t="shared" si="495"/>
        <v>0</v>
      </c>
      <c r="Z284" s="68">
        <f t="shared" si="496"/>
        <v>0</v>
      </c>
      <c r="AA284" s="133">
        <v>24.57</v>
      </c>
      <c r="AB284" s="76"/>
      <c r="AC284" s="68">
        <f>AB284*AA284</f>
        <v>0</v>
      </c>
      <c r="AD284" s="76">
        <f t="shared" si="493"/>
        <v>0</v>
      </c>
      <c r="AE284" s="68">
        <f t="shared" si="494"/>
        <v>0</v>
      </c>
      <c r="AF284" s="24"/>
    </row>
    <row r="285" spans="1:32" ht="31.5">
      <c r="A285" s="754">
        <v>23.07</v>
      </c>
      <c r="B285" s="24" t="s">
        <v>186</v>
      </c>
      <c r="C285" s="24">
        <v>1</v>
      </c>
      <c r="D285" s="68">
        <v>10.48</v>
      </c>
      <c r="E285" s="24"/>
      <c r="F285" s="68"/>
      <c r="G285" s="107"/>
      <c r="H285" s="24"/>
      <c r="I285" s="68">
        <f t="shared" si="497"/>
        <v>0</v>
      </c>
      <c r="J285" s="76">
        <f t="shared" si="486"/>
        <v>1</v>
      </c>
      <c r="K285" s="68">
        <f t="shared" si="486"/>
        <v>10.48</v>
      </c>
      <c r="L285" s="76">
        <v>0</v>
      </c>
      <c r="M285" s="68">
        <v>0</v>
      </c>
      <c r="N285" s="68">
        <f t="shared" si="487"/>
        <v>0</v>
      </c>
      <c r="O285" s="68">
        <f t="shared" si="487"/>
        <v>0</v>
      </c>
      <c r="P285" s="76">
        <f t="shared" si="488"/>
        <v>1</v>
      </c>
      <c r="Q285" s="68">
        <f t="shared" si="488"/>
        <v>10.48</v>
      </c>
      <c r="R285" s="164">
        <v>1</v>
      </c>
      <c r="S285" s="68">
        <v>10.48</v>
      </c>
      <c r="T285" s="133"/>
      <c r="U285" s="76"/>
      <c r="V285" s="68">
        <f t="shared" si="489"/>
        <v>0</v>
      </c>
      <c r="W285" s="76">
        <f t="shared" si="490"/>
        <v>1</v>
      </c>
      <c r="X285" s="68">
        <f t="shared" si="491"/>
        <v>10.48</v>
      </c>
      <c r="Y285" s="164">
        <f t="shared" si="495"/>
        <v>1</v>
      </c>
      <c r="Z285" s="68">
        <f t="shared" si="496"/>
        <v>10.48</v>
      </c>
      <c r="AA285" s="133"/>
      <c r="AB285" s="76"/>
      <c r="AC285" s="68">
        <f t="shared" ref="AC285:AC303" si="498">AB285*AA285</f>
        <v>0</v>
      </c>
      <c r="AD285" s="76">
        <f t="shared" si="493"/>
        <v>1</v>
      </c>
      <c r="AE285" s="68">
        <f t="shared" si="494"/>
        <v>10.48</v>
      </c>
      <c r="AF285" s="24"/>
    </row>
    <row r="286" spans="1:32" ht="31.5" customHeight="1">
      <c r="A286" s="754">
        <v>23.08</v>
      </c>
      <c r="B286" s="24" t="s">
        <v>187</v>
      </c>
      <c r="C286" s="24"/>
      <c r="D286" s="68"/>
      <c r="E286" s="24"/>
      <c r="F286" s="68"/>
      <c r="G286" s="107"/>
      <c r="H286" s="24"/>
      <c r="I286" s="68">
        <f t="shared" si="497"/>
        <v>0</v>
      </c>
      <c r="J286" s="76">
        <f t="shared" si="486"/>
        <v>0</v>
      </c>
      <c r="K286" s="68">
        <f t="shared" si="486"/>
        <v>0</v>
      </c>
      <c r="L286" s="76">
        <v>0</v>
      </c>
      <c r="M286" s="68">
        <v>0</v>
      </c>
      <c r="N286" s="68" t="e">
        <f t="shared" si="487"/>
        <v>#DIV/0!</v>
      </c>
      <c r="O286" s="68" t="e">
        <f t="shared" si="487"/>
        <v>#DIV/0!</v>
      </c>
      <c r="P286" s="76">
        <f t="shared" si="488"/>
        <v>0</v>
      </c>
      <c r="Q286" s="68">
        <f t="shared" si="488"/>
        <v>0</v>
      </c>
      <c r="R286" s="164"/>
      <c r="S286" s="68"/>
      <c r="T286" s="133"/>
      <c r="U286" s="76"/>
      <c r="V286" s="68">
        <f t="shared" si="489"/>
        <v>0</v>
      </c>
      <c r="W286" s="76">
        <f t="shared" si="490"/>
        <v>0</v>
      </c>
      <c r="X286" s="68">
        <f t="shared" si="491"/>
        <v>0</v>
      </c>
      <c r="Y286" s="164">
        <f t="shared" si="495"/>
        <v>0</v>
      </c>
      <c r="Z286" s="68">
        <f t="shared" si="496"/>
        <v>0</v>
      </c>
      <c r="AA286" s="133"/>
      <c r="AB286" s="76"/>
      <c r="AC286" s="68">
        <f t="shared" si="498"/>
        <v>0</v>
      </c>
      <c r="AD286" s="76">
        <f t="shared" si="493"/>
        <v>0</v>
      </c>
      <c r="AE286" s="68">
        <f t="shared" si="494"/>
        <v>0</v>
      </c>
      <c r="AF286" s="24"/>
    </row>
    <row r="287" spans="1:32" ht="18.75">
      <c r="A287" s="754">
        <v>23.09</v>
      </c>
      <c r="B287" s="24" t="s">
        <v>311</v>
      </c>
      <c r="C287" s="24"/>
      <c r="D287" s="68"/>
      <c r="E287" s="24"/>
      <c r="F287" s="68"/>
      <c r="G287" s="107">
        <v>20.45</v>
      </c>
      <c r="H287" s="24">
        <v>0</v>
      </c>
      <c r="I287" s="68"/>
      <c r="J287" s="76">
        <f t="shared" si="486"/>
        <v>0</v>
      </c>
      <c r="K287" s="68">
        <f t="shared" si="486"/>
        <v>0</v>
      </c>
      <c r="L287" s="76">
        <v>0</v>
      </c>
      <c r="M287" s="68">
        <v>0</v>
      </c>
      <c r="N287" s="68" t="e">
        <f t="shared" si="487"/>
        <v>#DIV/0!</v>
      </c>
      <c r="O287" s="68" t="e">
        <f t="shared" si="487"/>
        <v>#DIV/0!</v>
      </c>
      <c r="P287" s="76">
        <f t="shared" si="488"/>
        <v>0</v>
      </c>
      <c r="Q287" s="68">
        <f t="shared" si="488"/>
        <v>0</v>
      </c>
      <c r="R287" s="164"/>
      <c r="S287" s="68"/>
      <c r="T287" s="827">
        <v>27.12</v>
      </c>
      <c r="U287" s="76"/>
      <c r="V287" s="68">
        <f t="shared" ref="V287:V294" si="499">U287*T287</f>
        <v>0</v>
      </c>
      <c r="W287" s="76">
        <f t="shared" si="490"/>
        <v>0</v>
      </c>
      <c r="X287" s="68">
        <f t="shared" si="491"/>
        <v>0</v>
      </c>
      <c r="Y287" s="164">
        <f t="shared" si="495"/>
        <v>0</v>
      </c>
      <c r="Z287" s="68">
        <f t="shared" si="496"/>
        <v>0</v>
      </c>
      <c r="AA287" s="827">
        <v>27.12</v>
      </c>
      <c r="AB287" s="76"/>
      <c r="AC287" s="68">
        <f t="shared" si="498"/>
        <v>0</v>
      </c>
      <c r="AD287" s="76">
        <f t="shared" si="493"/>
        <v>0</v>
      </c>
      <c r="AE287" s="68">
        <f t="shared" si="494"/>
        <v>0</v>
      </c>
      <c r="AF287" s="24"/>
    </row>
    <row r="288" spans="1:32" ht="18.75">
      <c r="A288" s="754">
        <v>23.1</v>
      </c>
      <c r="B288" s="24" t="s">
        <v>312</v>
      </c>
      <c r="C288" s="24"/>
      <c r="D288" s="68"/>
      <c r="E288" s="24"/>
      <c r="F288" s="68"/>
      <c r="G288" s="107">
        <v>19.25</v>
      </c>
      <c r="H288" s="24"/>
      <c r="I288" s="68"/>
      <c r="J288" s="76">
        <f t="shared" si="486"/>
        <v>0</v>
      </c>
      <c r="K288" s="68">
        <f t="shared" si="486"/>
        <v>0</v>
      </c>
      <c r="L288" s="76">
        <v>0</v>
      </c>
      <c r="M288" s="68">
        <v>0</v>
      </c>
      <c r="N288" s="68" t="e">
        <f t="shared" si="487"/>
        <v>#DIV/0!</v>
      </c>
      <c r="O288" s="68" t="e">
        <f t="shared" si="487"/>
        <v>#DIV/0!</v>
      </c>
      <c r="P288" s="76">
        <f t="shared" si="488"/>
        <v>0</v>
      </c>
      <c r="Q288" s="68">
        <f t="shared" si="488"/>
        <v>0</v>
      </c>
      <c r="R288" s="164"/>
      <c r="S288" s="68"/>
      <c r="T288" s="827">
        <v>22.474</v>
      </c>
      <c r="U288" s="76"/>
      <c r="V288" s="68">
        <f t="shared" si="499"/>
        <v>0</v>
      </c>
      <c r="W288" s="76">
        <f t="shared" si="490"/>
        <v>0</v>
      </c>
      <c r="X288" s="68">
        <f t="shared" si="491"/>
        <v>0</v>
      </c>
      <c r="Y288" s="164">
        <f t="shared" si="495"/>
        <v>0</v>
      </c>
      <c r="Z288" s="68">
        <f t="shared" si="496"/>
        <v>0</v>
      </c>
      <c r="AA288" s="827">
        <v>22.474</v>
      </c>
      <c r="AB288" s="76"/>
      <c r="AC288" s="68">
        <f t="shared" si="498"/>
        <v>0</v>
      </c>
      <c r="AD288" s="76">
        <f t="shared" si="493"/>
        <v>0</v>
      </c>
      <c r="AE288" s="68">
        <f t="shared" si="494"/>
        <v>0</v>
      </c>
      <c r="AF288" s="24"/>
    </row>
    <row r="289" spans="1:32" ht="18.75">
      <c r="A289" s="754">
        <v>23.11</v>
      </c>
      <c r="B289" s="24" t="s">
        <v>314</v>
      </c>
      <c r="C289" s="24"/>
      <c r="D289" s="68"/>
      <c r="E289" s="24"/>
      <c r="F289" s="68"/>
      <c r="G289" s="107">
        <v>26.69</v>
      </c>
      <c r="H289" s="24"/>
      <c r="I289" s="68"/>
      <c r="J289" s="76">
        <f t="shared" si="486"/>
        <v>0</v>
      </c>
      <c r="K289" s="68">
        <f t="shared" si="486"/>
        <v>0</v>
      </c>
      <c r="L289" s="76">
        <v>0</v>
      </c>
      <c r="M289" s="68">
        <v>0</v>
      </c>
      <c r="N289" s="68" t="e">
        <f t="shared" si="487"/>
        <v>#DIV/0!</v>
      </c>
      <c r="O289" s="68" t="e">
        <f t="shared" si="487"/>
        <v>#DIV/0!</v>
      </c>
      <c r="P289" s="76">
        <f t="shared" si="488"/>
        <v>0</v>
      </c>
      <c r="Q289" s="68">
        <f t="shared" si="488"/>
        <v>0</v>
      </c>
      <c r="R289" s="164"/>
      <c r="S289" s="68"/>
      <c r="T289" s="690">
        <v>34.630000000000003</v>
      </c>
      <c r="U289" s="76"/>
      <c r="V289" s="68">
        <f t="shared" si="499"/>
        <v>0</v>
      </c>
      <c r="W289" s="76">
        <f t="shared" si="490"/>
        <v>0</v>
      </c>
      <c r="X289" s="68">
        <f t="shared" si="491"/>
        <v>0</v>
      </c>
      <c r="Y289" s="164">
        <f t="shared" si="495"/>
        <v>0</v>
      </c>
      <c r="Z289" s="68">
        <f t="shared" si="496"/>
        <v>0</v>
      </c>
      <c r="AA289" s="690">
        <v>34.630000000000003</v>
      </c>
      <c r="AB289" s="76"/>
      <c r="AC289" s="68">
        <f t="shared" si="498"/>
        <v>0</v>
      </c>
      <c r="AD289" s="76">
        <f t="shared" si="493"/>
        <v>0</v>
      </c>
      <c r="AE289" s="68">
        <f t="shared" si="494"/>
        <v>0</v>
      </c>
      <c r="AF289" s="24"/>
    </row>
    <row r="290" spans="1:32" ht="18.75">
      <c r="A290" s="754">
        <v>23.12</v>
      </c>
      <c r="B290" s="24" t="s">
        <v>313</v>
      </c>
      <c r="C290" s="24"/>
      <c r="D290" s="68"/>
      <c r="E290" s="24"/>
      <c r="F290" s="68"/>
      <c r="G290" s="107">
        <v>24.57</v>
      </c>
      <c r="H290" s="24"/>
      <c r="I290" s="68"/>
      <c r="J290" s="76">
        <f t="shared" si="486"/>
        <v>0</v>
      </c>
      <c r="K290" s="68">
        <f t="shared" si="486"/>
        <v>0</v>
      </c>
      <c r="L290" s="76">
        <v>0</v>
      </c>
      <c r="M290" s="68">
        <v>0</v>
      </c>
      <c r="N290" s="68" t="e">
        <f t="shared" si="487"/>
        <v>#DIV/0!</v>
      </c>
      <c r="O290" s="68" t="e">
        <f t="shared" si="487"/>
        <v>#DIV/0!</v>
      </c>
      <c r="P290" s="76">
        <f t="shared" si="488"/>
        <v>0</v>
      </c>
      <c r="Q290" s="68">
        <f t="shared" si="488"/>
        <v>0</v>
      </c>
      <c r="R290" s="164"/>
      <c r="S290" s="68"/>
      <c r="T290" s="690">
        <v>26.71</v>
      </c>
      <c r="U290" s="76"/>
      <c r="V290" s="68">
        <f t="shared" si="499"/>
        <v>0</v>
      </c>
      <c r="W290" s="76">
        <f t="shared" si="490"/>
        <v>0</v>
      </c>
      <c r="X290" s="68">
        <f t="shared" si="491"/>
        <v>0</v>
      </c>
      <c r="Y290" s="164">
        <f t="shared" si="495"/>
        <v>0</v>
      </c>
      <c r="Z290" s="68">
        <f t="shared" si="496"/>
        <v>0</v>
      </c>
      <c r="AA290" s="690">
        <v>26.71</v>
      </c>
      <c r="AB290" s="76"/>
      <c r="AC290" s="68">
        <f t="shared" si="498"/>
        <v>0</v>
      </c>
      <c r="AD290" s="76">
        <f t="shared" si="493"/>
        <v>0</v>
      </c>
      <c r="AE290" s="68">
        <f t="shared" si="494"/>
        <v>0</v>
      </c>
      <c r="AF290" s="24"/>
    </row>
    <row r="291" spans="1:32" ht="18.75">
      <c r="A291" s="754">
        <v>23.13</v>
      </c>
      <c r="B291" s="23" t="s">
        <v>114</v>
      </c>
      <c r="C291" s="24"/>
      <c r="D291" s="68"/>
      <c r="E291" s="24"/>
      <c r="F291" s="68"/>
      <c r="G291" s="107">
        <v>12.86</v>
      </c>
      <c r="H291" s="24">
        <v>26</v>
      </c>
      <c r="I291" s="68">
        <v>334.36</v>
      </c>
      <c r="J291" s="76">
        <f t="shared" si="486"/>
        <v>26</v>
      </c>
      <c r="K291" s="68">
        <f t="shared" si="486"/>
        <v>334.36</v>
      </c>
      <c r="L291" s="76"/>
      <c r="M291" s="68">
        <v>111.94380000000001</v>
      </c>
      <c r="N291" s="68">
        <f t="shared" si="487"/>
        <v>0</v>
      </c>
      <c r="O291" s="68">
        <f t="shared" si="487"/>
        <v>33.480021533676279</v>
      </c>
      <c r="P291" s="76">
        <f t="shared" si="488"/>
        <v>26</v>
      </c>
      <c r="Q291" s="68">
        <f t="shared" si="488"/>
        <v>222.4162</v>
      </c>
      <c r="R291" s="164">
        <v>26</v>
      </c>
      <c r="S291" s="68">
        <v>222.42</v>
      </c>
      <c r="T291" s="827">
        <v>19.34</v>
      </c>
      <c r="U291" s="76">
        <v>110</v>
      </c>
      <c r="V291" s="68">
        <f t="shared" si="499"/>
        <v>2127.4</v>
      </c>
      <c r="W291" s="76">
        <f t="shared" si="490"/>
        <v>136</v>
      </c>
      <c r="X291" s="68">
        <f t="shared" si="491"/>
        <v>2349.8200000000002</v>
      </c>
      <c r="Y291" s="164">
        <f t="shared" si="495"/>
        <v>26</v>
      </c>
      <c r="Z291" s="68">
        <f t="shared" si="496"/>
        <v>222.42</v>
      </c>
      <c r="AA291" s="827">
        <v>19.34</v>
      </c>
      <c r="AB291" s="76">
        <v>54</v>
      </c>
      <c r="AC291" s="68">
        <f t="shared" si="498"/>
        <v>1044.3599999999999</v>
      </c>
      <c r="AD291" s="76">
        <f t="shared" si="493"/>
        <v>80</v>
      </c>
      <c r="AE291" s="68">
        <f t="shared" si="494"/>
        <v>1266.78</v>
      </c>
      <c r="AF291" s="24"/>
    </row>
    <row r="292" spans="1:32" ht="18.75">
      <c r="A292" s="754">
        <v>23.14</v>
      </c>
      <c r="B292" s="23" t="s">
        <v>115</v>
      </c>
      <c r="C292" s="24"/>
      <c r="D292" s="68"/>
      <c r="E292" s="24"/>
      <c r="F292" s="68"/>
      <c r="G292" s="107">
        <v>11.41</v>
      </c>
      <c r="H292" s="24">
        <v>0</v>
      </c>
      <c r="I292" s="68">
        <f t="shared" ref="I292:I297" si="500">H292*G292</f>
        <v>0</v>
      </c>
      <c r="J292" s="76">
        <f t="shared" si="486"/>
        <v>0</v>
      </c>
      <c r="K292" s="68">
        <f t="shared" si="486"/>
        <v>0</v>
      </c>
      <c r="L292" s="76">
        <v>0</v>
      </c>
      <c r="M292" s="68">
        <v>0</v>
      </c>
      <c r="N292" s="68" t="e">
        <f t="shared" si="487"/>
        <v>#DIV/0!</v>
      </c>
      <c r="O292" s="68" t="e">
        <f t="shared" si="487"/>
        <v>#DIV/0!</v>
      </c>
      <c r="P292" s="76">
        <f t="shared" si="488"/>
        <v>0</v>
      </c>
      <c r="Q292" s="68">
        <f t="shared" si="488"/>
        <v>0</v>
      </c>
      <c r="R292" s="164"/>
      <c r="S292" s="68"/>
      <c r="T292" s="827">
        <v>15.43</v>
      </c>
      <c r="U292" s="76"/>
      <c r="V292" s="68">
        <f t="shared" si="499"/>
        <v>0</v>
      </c>
      <c r="W292" s="76">
        <f t="shared" si="490"/>
        <v>0</v>
      </c>
      <c r="X292" s="68">
        <f t="shared" si="491"/>
        <v>0</v>
      </c>
      <c r="Y292" s="164">
        <f t="shared" si="495"/>
        <v>0</v>
      </c>
      <c r="Z292" s="68">
        <f t="shared" si="496"/>
        <v>0</v>
      </c>
      <c r="AA292" s="827">
        <v>15.43</v>
      </c>
      <c r="AB292" s="76"/>
      <c r="AC292" s="68">
        <f t="shared" si="498"/>
        <v>0</v>
      </c>
      <c r="AD292" s="76">
        <f t="shared" si="493"/>
        <v>0</v>
      </c>
      <c r="AE292" s="68">
        <f t="shared" si="494"/>
        <v>0</v>
      </c>
      <c r="AF292" s="24"/>
    </row>
    <row r="293" spans="1:32" ht="18.75">
      <c r="A293" s="754">
        <v>23.15</v>
      </c>
      <c r="B293" s="23" t="s">
        <v>116</v>
      </c>
      <c r="C293" s="24"/>
      <c r="D293" s="68"/>
      <c r="E293" s="24"/>
      <c r="F293" s="68"/>
      <c r="G293" s="107">
        <v>17.420000000000002</v>
      </c>
      <c r="H293" s="24">
        <v>4</v>
      </c>
      <c r="I293" s="68">
        <v>69.680000000000007</v>
      </c>
      <c r="J293" s="76">
        <f t="shared" si="486"/>
        <v>4</v>
      </c>
      <c r="K293" s="68">
        <f t="shared" si="486"/>
        <v>69.680000000000007</v>
      </c>
      <c r="L293" s="76"/>
      <c r="M293" s="68">
        <v>20.904</v>
      </c>
      <c r="N293" s="68">
        <f t="shared" si="487"/>
        <v>0</v>
      </c>
      <c r="O293" s="68">
        <f t="shared" si="487"/>
        <v>29.999999999999996</v>
      </c>
      <c r="P293" s="76">
        <f t="shared" si="488"/>
        <v>4</v>
      </c>
      <c r="Q293" s="68">
        <f t="shared" si="488"/>
        <v>48.77600000000001</v>
      </c>
      <c r="R293" s="164">
        <v>4</v>
      </c>
      <c r="S293" s="68">
        <v>48.78</v>
      </c>
      <c r="T293" s="827">
        <v>25.18</v>
      </c>
      <c r="U293" s="76">
        <v>7</v>
      </c>
      <c r="V293" s="68">
        <f t="shared" si="499"/>
        <v>176.26</v>
      </c>
      <c r="W293" s="76">
        <f t="shared" si="490"/>
        <v>11</v>
      </c>
      <c r="X293" s="68">
        <f t="shared" si="491"/>
        <v>225.04</v>
      </c>
      <c r="Y293" s="164">
        <f t="shared" si="495"/>
        <v>4</v>
      </c>
      <c r="Z293" s="68">
        <f t="shared" si="496"/>
        <v>48.78</v>
      </c>
      <c r="AA293" s="827">
        <v>25.18</v>
      </c>
      <c r="AB293" s="76">
        <v>3</v>
      </c>
      <c r="AC293" s="68">
        <f t="shared" si="498"/>
        <v>75.539999999999992</v>
      </c>
      <c r="AD293" s="76">
        <f t="shared" si="493"/>
        <v>7</v>
      </c>
      <c r="AE293" s="68">
        <f t="shared" si="494"/>
        <v>124.32</v>
      </c>
      <c r="AF293" s="24"/>
    </row>
    <row r="294" spans="1:32" ht="18.75">
      <c r="A294" s="754">
        <v>23.16</v>
      </c>
      <c r="B294" s="23" t="s">
        <v>117</v>
      </c>
      <c r="C294" s="24"/>
      <c r="D294" s="68"/>
      <c r="E294" s="24"/>
      <c r="F294" s="68"/>
      <c r="G294" s="107">
        <v>14.82</v>
      </c>
      <c r="H294" s="24">
        <v>0</v>
      </c>
      <c r="I294" s="68">
        <f t="shared" si="500"/>
        <v>0</v>
      </c>
      <c r="J294" s="76">
        <f t="shared" si="486"/>
        <v>0</v>
      </c>
      <c r="K294" s="68">
        <f t="shared" si="486"/>
        <v>0</v>
      </c>
      <c r="L294" s="76">
        <v>0</v>
      </c>
      <c r="M294" s="68">
        <v>0</v>
      </c>
      <c r="N294" s="68" t="e">
        <f t="shared" si="487"/>
        <v>#DIV/0!</v>
      </c>
      <c r="O294" s="68" t="e">
        <f t="shared" si="487"/>
        <v>#DIV/0!</v>
      </c>
      <c r="P294" s="76">
        <f t="shared" si="488"/>
        <v>0</v>
      </c>
      <c r="Q294" s="68">
        <f t="shared" si="488"/>
        <v>0</v>
      </c>
      <c r="R294" s="164"/>
      <c r="S294" s="68"/>
      <c r="T294" s="827">
        <v>17.489999999999998</v>
      </c>
      <c r="U294" s="76"/>
      <c r="V294" s="68">
        <f t="shared" si="499"/>
        <v>0</v>
      </c>
      <c r="W294" s="76">
        <f t="shared" si="490"/>
        <v>0</v>
      </c>
      <c r="X294" s="68">
        <f t="shared" si="491"/>
        <v>0</v>
      </c>
      <c r="Y294" s="164">
        <f t="shared" si="495"/>
        <v>0</v>
      </c>
      <c r="Z294" s="68">
        <f t="shared" si="496"/>
        <v>0</v>
      </c>
      <c r="AA294" s="827">
        <v>17.489999999999998</v>
      </c>
      <c r="AB294" s="76"/>
      <c r="AC294" s="68">
        <f t="shared" si="498"/>
        <v>0</v>
      </c>
      <c r="AD294" s="76">
        <f t="shared" si="493"/>
        <v>0</v>
      </c>
      <c r="AE294" s="68">
        <f t="shared" si="494"/>
        <v>0</v>
      </c>
      <c r="AF294" s="24"/>
    </row>
    <row r="295" spans="1:32" ht="18.75">
      <c r="A295" s="754">
        <v>23.17</v>
      </c>
      <c r="B295" s="23" t="s">
        <v>300</v>
      </c>
      <c r="C295" s="24"/>
      <c r="D295" s="68"/>
      <c r="E295" s="24"/>
      <c r="F295" s="68"/>
      <c r="G295" s="107"/>
      <c r="H295" s="24"/>
      <c r="I295" s="68">
        <f t="shared" si="500"/>
        <v>0</v>
      </c>
      <c r="J295" s="76">
        <f t="shared" si="486"/>
        <v>0</v>
      </c>
      <c r="K295" s="68">
        <f t="shared" si="486"/>
        <v>0</v>
      </c>
      <c r="L295" s="76">
        <v>0</v>
      </c>
      <c r="M295" s="68">
        <v>0</v>
      </c>
      <c r="N295" s="68" t="e">
        <f t="shared" si="487"/>
        <v>#DIV/0!</v>
      </c>
      <c r="O295" s="68" t="e">
        <f t="shared" si="487"/>
        <v>#DIV/0!</v>
      </c>
      <c r="P295" s="76">
        <f t="shared" si="488"/>
        <v>0</v>
      </c>
      <c r="Q295" s="68">
        <f t="shared" si="488"/>
        <v>0</v>
      </c>
      <c r="R295" s="164"/>
      <c r="S295" s="68"/>
      <c r="T295" s="690"/>
      <c r="U295" s="76"/>
      <c r="V295" s="68">
        <f t="shared" si="489"/>
        <v>0</v>
      </c>
      <c r="W295" s="76">
        <f t="shared" si="490"/>
        <v>0</v>
      </c>
      <c r="X295" s="68">
        <f t="shared" si="491"/>
        <v>0</v>
      </c>
      <c r="Y295" s="164">
        <f t="shared" si="495"/>
        <v>0</v>
      </c>
      <c r="Z295" s="68">
        <f t="shared" si="496"/>
        <v>0</v>
      </c>
      <c r="AA295" s="690"/>
      <c r="AB295" s="76"/>
      <c r="AC295" s="68">
        <f t="shared" si="498"/>
        <v>0</v>
      </c>
      <c r="AD295" s="76">
        <f t="shared" si="493"/>
        <v>0</v>
      </c>
      <c r="AE295" s="68">
        <f t="shared" si="494"/>
        <v>0</v>
      </c>
      <c r="AF295" s="24"/>
    </row>
    <row r="296" spans="1:32" ht="18" customHeight="1">
      <c r="A296" s="754">
        <v>23.18</v>
      </c>
      <c r="B296" s="23" t="s">
        <v>157</v>
      </c>
      <c r="C296" s="24"/>
      <c r="D296" s="68"/>
      <c r="E296" s="24"/>
      <c r="F296" s="68"/>
      <c r="G296" s="107">
        <v>5.79</v>
      </c>
      <c r="H296" s="24">
        <v>0</v>
      </c>
      <c r="I296" s="68">
        <f t="shared" si="500"/>
        <v>0</v>
      </c>
      <c r="J296" s="76">
        <f t="shared" si="486"/>
        <v>0</v>
      </c>
      <c r="K296" s="68">
        <f t="shared" si="486"/>
        <v>0</v>
      </c>
      <c r="L296" s="76">
        <v>0</v>
      </c>
      <c r="M296" s="68">
        <v>0</v>
      </c>
      <c r="N296" s="68" t="e">
        <f t="shared" si="487"/>
        <v>#DIV/0!</v>
      </c>
      <c r="O296" s="68" t="e">
        <f t="shared" si="487"/>
        <v>#DIV/0!</v>
      </c>
      <c r="P296" s="76">
        <f t="shared" si="488"/>
        <v>0</v>
      </c>
      <c r="Q296" s="68">
        <f t="shared" si="488"/>
        <v>0</v>
      </c>
      <c r="R296" s="164"/>
      <c r="S296" s="68"/>
      <c r="T296" s="827">
        <v>7.92</v>
      </c>
      <c r="U296" s="76">
        <v>12</v>
      </c>
      <c r="V296" s="68">
        <f t="shared" ref="V296:V303" si="501">U296*T296</f>
        <v>95.039999999999992</v>
      </c>
      <c r="W296" s="76">
        <f t="shared" si="490"/>
        <v>12</v>
      </c>
      <c r="X296" s="68">
        <f t="shared" si="491"/>
        <v>95.039999999999992</v>
      </c>
      <c r="Y296" s="164">
        <f t="shared" si="495"/>
        <v>0</v>
      </c>
      <c r="Z296" s="68">
        <f t="shared" si="496"/>
        <v>0</v>
      </c>
      <c r="AA296" s="827">
        <v>7.92</v>
      </c>
      <c r="AB296" s="76">
        <v>10</v>
      </c>
      <c r="AC296" s="68">
        <f t="shared" si="498"/>
        <v>79.2</v>
      </c>
      <c r="AD296" s="76">
        <f t="shared" si="493"/>
        <v>10</v>
      </c>
      <c r="AE296" s="68">
        <f t="shared" si="494"/>
        <v>79.2</v>
      </c>
      <c r="AF296" s="24"/>
    </row>
    <row r="297" spans="1:32" ht="18.75">
      <c r="A297" s="754">
        <v>23.19</v>
      </c>
      <c r="B297" s="23" t="s">
        <v>342</v>
      </c>
      <c r="C297" s="24"/>
      <c r="D297" s="68"/>
      <c r="E297" s="24"/>
      <c r="F297" s="68"/>
      <c r="G297" s="107">
        <v>4.83</v>
      </c>
      <c r="H297" s="24">
        <v>0</v>
      </c>
      <c r="I297" s="68">
        <f t="shared" si="500"/>
        <v>0</v>
      </c>
      <c r="J297" s="76">
        <f t="shared" si="486"/>
        <v>0</v>
      </c>
      <c r="K297" s="68">
        <f t="shared" si="486"/>
        <v>0</v>
      </c>
      <c r="L297" s="76">
        <v>0</v>
      </c>
      <c r="M297" s="68">
        <v>0</v>
      </c>
      <c r="N297" s="68" t="e">
        <f t="shared" si="487"/>
        <v>#DIV/0!</v>
      </c>
      <c r="O297" s="68" t="e">
        <f t="shared" si="487"/>
        <v>#DIV/0!</v>
      </c>
      <c r="P297" s="76">
        <f t="shared" si="488"/>
        <v>0</v>
      </c>
      <c r="Q297" s="68">
        <f t="shared" si="488"/>
        <v>0</v>
      </c>
      <c r="R297" s="164"/>
      <c r="S297" s="68"/>
      <c r="T297" s="827">
        <v>6.25</v>
      </c>
      <c r="U297" s="76"/>
      <c r="V297" s="68">
        <f t="shared" si="501"/>
        <v>0</v>
      </c>
      <c r="W297" s="76">
        <f t="shared" si="490"/>
        <v>0</v>
      </c>
      <c r="X297" s="68">
        <f t="shared" si="491"/>
        <v>0</v>
      </c>
      <c r="Y297" s="164">
        <f t="shared" si="495"/>
        <v>0</v>
      </c>
      <c r="Z297" s="68">
        <f t="shared" si="496"/>
        <v>0</v>
      </c>
      <c r="AA297" s="827">
        <v>6.25</v>
      </c>
      <c r="AB297" s="76"/>
      <c r="AC297" s="68">
        <f t="shared" si="498"/>
        <v>0</v>
      </c>
      <c r="AD297" s="76">
        <f t="shared" si="493"/>
        <v>0</v>
      </c>
      <c r="AE297" s="68">
        <f t="shared" si="494"/>
        <v>0</v>
      </c>
      <c r="AF297" s="24"/>
    </row>
    <row r="298" spans="1:32" ht="18.75">
      <c r="A298" s="21">
        <v>23.2</v>
      </c>
      <c r="B298" s="23" t="s">
        <v>336</v>
      </c>
      <c r="C298" s="24"/>
      <c r="D298" s="68"/>
      <c r="E298" s="24"/>
      <c r="F298" s="68"/>
      <c r="G298" s="107">
        <v>2.14</v>
      </c>
      <c r="H298" s="24">
        <v>0</v>
      </c>
      <c r="I298" s="68">
        <f>H298*0.9</f>
        <v>0</v>
      </c>
      <c r="J298" s="76">
        <f t="shared" si="486"/>
        <v>0</v>
      </c>
      <c r="K298" s="68">
        <f t="shared" si="486"/>
        <v>0</v>
      </c>
      <c r="L298" s="76">
        <v>0</v>
      </c>
      <c r="M298" s="68">
        <v>0</v>
      </c>
      <c r="N298" s="68" t="e">
        <f t="shared" si="487"/>
        <v>#DIV/0!</v>
      </c>
      <c r="O298" s="68" t="e">
        <f t="shared" si="487"/>
        <v>#DIV/0!</v>
      </c>
      <c r="P298" s="76">
        <f t="shared" si="488"/>
        <v>0</v>
      </c>
      <c r="Q298" s="68">
        <f t="shared" si="488"/>
        <v>0</v>
      </c>
      <c r="R298" s="164"/>
      <c r="S298" s="68"/>
      <c r="T298" s="827">
        <v>2.72</v>
      </c>
      <c r="U298" s="76">
        <f>77+20</f>
        <v>97</v>
      </c>
      <c r="V298" s="68">
        <f t="shared" si="501"/>
        <v>263.84000000000003</v>
      </c>
      <c r="W298" s="76">
        <f t="shared" si="490"/>
        <v>97</v>
      </c>
      <c r="X298" s="68">
        <f t="shared" si="491"/>
        <v>263.84000000000003</v>
      </c>
      <c r="Y298" s="164">
        <f t="shared" si="495"/>
        <v>0</v>
      </c>
      <c r="Z298" s="68">
        <f t="shared" si="496"/>
        <v>0</v>
      </c>
      <c r="AA298" s="827">
        <v>2.72</v>
      </c>
      <c r="AB298" s="76">
        <v>49</v>
      </c>
      <c r="AC298" s="68">
        <f t="shared" si="498"/>
        <v>133.28</v>
      </c>
      <c r="AD298" s="76">
        <f t="shared" si="493"/>
        <v>49</v>
      </c>
      <c r="AE298" s="68">
        <f t="shared" si="494"/>
        <v>133.28</v>
      </c>
      <c r="AF298" s="24"/>
    </row>
    <row r="299" spans="1:32" ht="18.75">
      <c r="A299" s="754">
        <v>23.21</v>
      </c>
      <c r="B299" s="23" t="s">
        <v>301</v>
      </c>
      <c r="C299" s="24"/>
      <c r="D299" s="68"/>
      <c r="E299" s="24"/>
      <c r="F299" s="68"/>
      <c r="G299" s="107">
        <v>1.76</v>
      </c>
      <c r="H299" s="24">
        <v>0</v>
      </c>
      <c r="I299" s="68">
        <f t="shared" ref="I299:I303" si="502">H299*G299</f>
        <v>0</v>
      </c>
      <c r="J299" s="76">
        <f t="shared" si="486"/>
        <v>0</v>
      </c>
      <c r="K299" s="68">
        <f t="shared" si="486"/>
        <v>0</v>
      </c>
      <c r="L299" s="76">
        <v>0</v>
      </c>
      <c r="M299" s="68">
        <v>0</v>
      </c>
      <c r="N299" s="68" t="e">
        <f t="shared" si="487"/>
        <v>#DIV/0!</v>
      </c>
      <c r="O299" s="68" t="e">
        <f t="shared" si="487"/>
        <v>#DIV/0!</v>
      </c>
      <c r="P299" s="76">
        <f t="shared" si="488"/>
        <v>0</v>
      </c>
      <c r="Q299" s="68">
        <f t="shared" si="488"/>
        <v>0</v>
      </c>
      <c r="R299" s="164"/>
      <c r="S299" s="68"/>
      <c r="T299" s="827">
        <v>2</v>
      </c>
      <c r="U299" s="76"/>
      <c r="V299" s="68">
        <f t="shared" si="501"/>
        <v>0</v>
      </c>
      <c r="W299" s="76">
        <f t="shared" si="490"/>
        <v>0</v>
      </c>
      <c r="X299" s="68">
        <f t="shared" si="491"/>
        <v>0</v>
      </c>
      <c r="Y299" s="164">
        <f t="shared" si="495"/>
        <v>0</v>
      </c>
      <c r="Z299" s="68">
        <f t="shared" si="496"/>
        <v>0</v>
      </c>
      <c r="AA299" s="827">
        <v>2</v>
      </c>
      <c r="AB299" s="76"/>
      <c r="AC299" s="68">
        <f t="shared" si="498"/>
        <v>0</v>
      </c>
      <c r="AD299" s="76">
        <f t="shared" si="493"/>
        <v>0</v>
      </c>
      <c r="AE299" s="68">
        <f t="shared" si="494"/>
        <v>0</v>
      </c>
      <c r="AF299" s="24"/>
    </row>
    <row r="300" spans="1:32" ht="18.75">
      <c r="A300" s="754">
        <v>23.22</v>
      </c>
      <c r="B300" s="23" t="s">
        <v>181</v>
      </c>
      <c r="C300" s="24"/>
      <c r="D300" s="68"/>
      <c r="E300" s="24"/>
      <c r="F300" s="68"/>
      <c r="G300" s="107">
        <v>2.14</v>
      </c>
      <c r="H300" s="24"/>
      <c r="I300" s="68">
        <f t="shared" si="502"/>
        <v>0</v>
      </c>
      <c r="J300" s="76">
        <f t="shared" si="486"/>
        <v>0</v>
      </c>
      <c r="K300" s="68">
        <f t="shared" si="486"/>
        <v>0</v>
      </c>
      <c r="L300" s="76">
        <v>0</v>
      </c>
      <c r="M300" s="68">
        <v>0</v>
      </c>
      <c r="N300" s="68" t="e">
        <f t="shared" si="487"/>
        <v>#DIV/0!</v>
      </c>
      <c r="O300" s="68" t="e">
        <f t="shared" si="487"/>
        <v>#DIV/0!</v>
      </c>
      <c r="P300" s="76">
        <f t="shared" si="488"/>
        <v>0</v>
      </c>
      <c r="Q300" s="68">
        <f t="shared" si="488"/>
        <v>0</v>
      </c>
      <c r="R300" s="164"/>
      <c r="S300" s="68"/>
      <c r="T300" s="827">
        <v>2.72</v>
      </c>
      <c r="U300" s="76"/>
      <c r="V300" s="68">
        <f t="shared" si="501"/>
        <v>0</v>
      </c>
      <c r="W300" s="76">
        <f t="shared" si="490"/>
        <v>0</v>
      </c>
      <c r="X300" s="68">
        <f t="shared" si="491"/>
        <v>0</v>
      </c>
      <c r="Y300" s="164">
        <f t="shared" si="495"/>
        <v>0</v>
      </c>
      <c r="Z300" s="68">
        <f t="shared" si="496"/>
        <v>0</v>
      </c>
      <c r="AA300" s="827">
        <v>2.72</v>
      </c>
      <c r="AB300" s="76"/>
      <c r="AC300" s="68">
        <f t="shared" si="498"/>
        <v>0</v>
      </c>
      <c r="AD300" s="76">
        <f t="shared" si="493"/>
        <v>0</v>
      </c>
      <c r="AE300" s="68">
        <f t="shared" si="494"/>
        <v>0</v>
      </c>
      <c r="AF300" s="24"/>
    </row>
    <row r="301" spans="1:32" ht="18.75">
      <c r="A301" s="754">
        <v>23.23</v>
      </c>
      <c r="B301" s="23" t="s">
        <v>182</v>
      </c>
      <c r="C301" s="24"/>
      <c r="D301" s="68"/>
      <c r="E301" s="24"/>
      <c r="F301" s="68"/>
      <c r="G301" s="107">
        <v>1.76</v>
      </c>
      <c r="H301" s="24">
        <v>0</v>
      </c>
      <c r="I301" s="68">
        <f t="shared" si="502"/>
        <v>0</v>
      </c>
      <c r="J301" s="76">
        <f t="shared" si="486"/>
        <v>0</v>
      </c>
      <c r="K301" s="68">
        <f t="shared" si="486"/>
        <v>0</v>
      </c>
      <c r="L301" s="76">
        <v>0</v>
      </c>
      <c r="M301" s="68">
        <v>0</v>
      </c>
      <c r="N301" s="68" t="e">
        <f t="shared" si="487"/>
        <v>#DIV/0!</v>
      </c>
      <c r="O301" s="68" t="e">
        <f t="shared" si="487"/>
        <v>#DIV/0!</v>
      </c>
      <c r="P301" s="76">
        <f t="shared" si="488"/>
        <v>0</v>
      </c>
      <c r="Q301" s="68">
        <f t="shared" si="488"/>
        <v>0</v>
      </c>
      <c r="R301" s="164"/>
      <c r="S301" s="68"/>
      <c r="T301" s="827">
        <v>2</v>
      </c>
      <c r="U301" s="76"/>
      <c r="V301" s="68">
        <f t="shared" si="501"/>
        <v>0</v>
      </c>
      <c r="W301" s="76">
        <f t="shared" si="490"/>
        <v>0</v>
      </c>
      <c r="X301" s="68">
        <f t="shared" si="491"/>
        <v>0</v>
      </c>
      <c r="Y301" s="164">
        <f t="shared" si="495"/>
        <v>0</v>
      </c>
      <c r="Z301" s="68">
        <f t="shared" si="496"/>
        <v>0</v>
      </c>
      <c r="AA301" s="827">
        <v>2</v>
      </c>
      <c r="AB301" s="76"/>
      <c r="AC301" s="68">
        <f t="shared" si="498"/>
        <v>0</v>
      </c>
      <c r="AD301" s="76">
        <f t="shared" si="493"/>
        <v>0</v>
      </c>
      <c r="AE301" s="68">
        <f t="shared" si="494"/>
        <v>0</v>
      </c>
      <c r="AF301" s="24"/>
    </row>
    <row r="302" spans="1:32">
      <c r="A302" s="754">
        <v>23.24</v>
      </c>
      <c r="B302" s="23" t="s">
        <v>183</v>
      </c>
      <c r="C302" s="24"/>
      <c r="D302" s="68"/>
      <c r="E302" s="24"/>
      <c r="F302" s="68"/>
      <c r="G302" s="107">
        <v>2.14</v>
      </c>
      <c r="H302" s="24"/>
      <c r="I302" s="68">
        <f t="shared" si="502"/>
        <v>0</v>
      </c>
      <c r="J302" s="76">
        <f t="shared" si="486"/>
        <v>0</v>
      </c>
      <c r="K302" s="68">
        <f t="shared" si="486"/>
        <v>0</v>
      </c>
      <c r="L302" s="76">
        <v>0</v>
      </c>
      <c r="M302" s="68">
        <v>0</v>
      </c>
      <c r="N302" s="68" t="e">
        <f t="shared" si="487"/>
        <v>#DIV/0!</v>
      </c>
      <c r="O302" s="68" t="e">
        <f t="shared" si="487"/>
        <v>#DIV/0!</v>
      </c>
      <c r="P302" s="76">
        <f t="shared" si="488"/>
        <v>0</v>
      </c>
      <c r="Q302" s="68">
        <f t="shared" si="488"/>
        <v>0</v>
      </c>
      <c r="R302" s="164"/>
      <c r="S302" s="68"/>
      <c r="T302" s="133">
        <v>2.14</v>
      </c>
      <c r="U302" s="76"/>
      <c r="V302" s="68">
        <f t="shared" si="501"/>
        <v>0</v>
      </c>
      <c r="W302" s="76">
        <f t="shared" si="490"/>
        <v>0</v>
      </c>
      <c r="X302" s="68">
        <f t="shared" si="491"/>
        <v>0</v>
      </c>
      <c r="Y302" s="164">
        <f t="shared" si="495"/>
        <v>0</v>
      </c>
      <c r="Z302" s="68">
        <f t="shared" si="496"/>
        <v>0</v>
      </c>
      <c r="AA302" s="133">
        <v>2.14</v>
      </c>
      <c r="AB302" s="76"/>
      <c r="AC302" s="68">
        <f t="shared" si="498"/>
        <v>0</v>
      </c>
      <c r="AD302" s="76">
        <f t="shared" si="493"/>
        <v>0</v>
      </c>
      <c r="AE302" s="68">
        <f t="shared" si="494"/>
        <v>0</v>
      </c>
      <c r="AF302" s="24"/>
    </row>
    <row r="303" spans="1:32">
      <c r="A303" s="754">
        <v>23.25</v>
      </c>
      <c r="B303" s="23" t="s">
        <v>184</v>
      </c>
      <c r="C303" s="24"/>
      <c r="D303" s="68"/>
      <c r="E303" s="24"/>
      <c r="F303" s="68"/>
      <c r="G303" s="107">
        <v>1.76</v>
      </c>
      <c r="H303" s="24"/>
      <c r="I303" s="68">
        <f t="shared" si="502"/>
        <v>0</v>
      </c>
      <c r="J303" s="76">
        <f t="shared" si="486"/>
        <v>0</v>
      </c>
      <c r="K303" s="68">
        <f t="shared" si="486"/>
        <v>0</v>
      </c>
      <c r="L303" s="76">
        <v>0</v>
      </c>
      <c r="M303" s="68">
        <v>0</v>
      </c>
      <c r="N303" s="68" t="e">
        <f t="shared" si="487"/>
        <v>#DIV/0!</v>
      </c>
      <c r="O303" s="68" t="e">
        <f t="shared" si="487"/>
        <v>#DIV/0!</v>
      </c>
      <c r="P303" s="76">
        <f t="shared" si="488"/>
        <v>0</v>
      </c>
      <c r="Q303" s="68">
        <f t="shared" si="488"/>
        <v>0</v>
      </c>
      <c r="R303" s="164"/>
      <c r="S303" s="68"/>
      <c r="T303" s="133">
        <v>1.76</v>
      </c>
      <c r="U303" s="76"/>
      <c r="V303" s="68">
        <f t="shared" si="501"/>
        <v>0</v>
      </c>
      <c r="W303" s="76">
        <f t="shared" si="490"/>
        <v>0</v>
      </c>
      <c r="X303" s="68">
        <f t="shared" si="491"/>
        <v>0</v>
      </c>
      <c r="Y303" s="164">
        <f t="shared" si="495"/>
        <v>0</v>
      </c>
      <c r="Z303" s="68">
        <f t="shared" si="496"/>
        <v>0</v>
      </c>
      <c r="AA303" s="133">
        <v>1.76</v>
      </c>
      <c r="AB303" s="76"/>
      <c r="AC303" s="68">
        <f t="shared" si="498"/>
        <v>0</v>
      </c>
      <c r="AD303" s="76">
        <f t="shared" si="493"/>
        <v>0</v>
      </c>
      <c r="AE303" s="68">
        <f t="shared" si="494"/>
        <v>0</v>
      </c>
      <c r="AF303" s="24"/>
    </row>
    <row r="304" spans="1:32">
      <c r="A304" s="754">
        <v>23.26</v>
      </c>
      <c r="B304" s="23" t="s">
        <v>316</v>
      </c>
      <c r="C304" s="24"/>
      <c r="D304" s="68"/>
      <c r="E304" s="24"/>
      <c r="F304" s="68"/>
      <c r="G304" s="107"/>
      <c r="H304" s="24">
        <v>0</v>
      </c>
      <c r="I304" s="68">
        <v>0</v>
      </c>
      <c r="J304" s="76">
        <f t="shared" si="486"/>
        <v>0</v>
      </c>
      <c r="K304" s="68">
        <f t="shared" si="486"/>
        <v>0</v>
      </c>
      <c r="L304" s="76">
        <v>0</v>
      </c>
      <c r="M304" s="68">
        <v>0</v>
      </c>
      <c r="N304" s="68" t="e">
        <f t="shared" si="487"/>
        <v>#DIV/0!</v>
      </c>
      <c r="O304" s="68" t="e">
        <f t="shared" si="487"/>
        <v>#DIV/0!</v>
      </c>
      <c r="P304" s="76">
        <f t="shared" si="488"/>
        <v>0</v>
      </c>
      <c r="Q304" s="68">
        <f t="shared" si="488"/>
        <v>0</v>
      </c>
      <c r="R304" s="164"/>
      <c r="S304" s="68"/>
      <c r="T304" s="133"/>
      <c r="U304" s="76">
        <v>338</v>
      </c>
      <c r="V304" s="68">
        <v>162.94999999999999</v>
      </c>
      <c r="W304" s="76">
        <f t="shared" si="490"/>
        <v>338</v>
      </c>
      <c r="X304" s="68">
        <f t="shared" si="491"/>
        <v>162.94999999999999</v>
      </c>
      <c r="Y304" s="164">
        <f t="shared" si="495"/>
        <v>0</v>
      </c>
      <c r="Z304" s="68">
        <f t="shared" si="496"/>
        <v>0</v>
      </c>
      <c r="AA304" s="133"/>
      <c r="AB304" s="76"/>
      <c r="AC304" s="68"/>
      <c r="AD304" s="76">
        <f t="shared" si="493"/>
        <v>0</v>
      </c>
      <c r="AE304" s="68">
        <f t="shared" si="494"/>
        <v>0</v>
      </c>
      <c r="AF304" s="24"/>
    </row>
    <row r="305" spans="1:32">
      <c r="A305" s="754">
        <v>23.2699999999999</v>
      </c>
      <c r="B305" s="23" t="s">
        <v>202</v>
      </c>
      <c r="C305" s="24"/>
      <c r="D305" s="68"/>
      <c r="E305" s="24"/>
      <c r="F305" s="68"/>
      <c r="G305" s="107">
        <v>0.4</v>
      </c>
      <c r="H305" s="24">
        <v>0</v>
      </c>
      <c r="I305" s="68">
        <f t="shared" ref="I305" si="503">H305*G305</f>
        <v>0</v>
      </c>
      <c r="J305" s="76">
        <f t="shared" si="486"/>
        <v>0</v>
      </c>
      <c r="K305" s="68">
        <f t="shared" si="486"/>
        <v>0</v>
      </c>
      <c r="L305" s="76">
        <v>0</v>
      </c>
      <c r="M305" s="68">
        <v>0</v>
      </c>
      <c r="N305" s="68" t="e">
        <f t="shared" si="487"/>
        <v>#DIV/0!</v>
      </c>
      <c r="O305" s="68" t="e">
        <f t="shared" si="487"/>
        <v>#DIV/0!</v>
      </c>
      <c r="P305" s="76">
        <f t="shared" si="488"/>
        <v>0</v>
      </c>
      <c r="Q305" s="68">
        <f t="shared" si="488"/>
        <v>0</v>
      </c>
      <c r="R305" s="164"/>
      <c r="S305" s="68"/>
      <c r="T305" s="133"/>
      <c r="U305" s="76">
        <v>86</v>
      </c>
      <c r="V305" s="68">
        <v>34.4</v>
      </c>
      <c r="W305" s="76">
        <f t="shared" si="490"/>
        <v>86</v>
      </c>
      <c r="X305" s="68">
        <f t="shared" si="491"/>
        <v>34.4</v>
      </c>
      <c r="Y305" s="164">
        <f t="shared" si="495"/>
        <v>0</v>
      </c>
      <c r="Z305" s="68">
        <f t="shared" si="496"/>
        <v>0</v>
      </c>
      <c r="AA305" s="133"/>
      <c r="AB305" s="76"/>
      <c r="AC305" s="68"/>
      <c r="AD305" s="76">
        <f t="shared" si="493"/>
        <v>0</v>
      </c>
      <c r="AE305" s="68">
        <f t="shared" si="494"/>
        <v>0</v>
      </c>
      <c r="AF305" s="24"/>
    </row>
    <row r="306" spans="1:32">
      <c r="A306" s="754">
        <v>23.279999999999902</v>
      </c>
      <c r="B306" s="23" t="s">
        <v>118</v>
      </c>
      <c r="C306" s="24"/>
      <c r="D306" s="68"/>
      <c r="E306" s="24"/>
      <c r="F306" s="68"/>
      <c r="G306" s="107"/>
      <c r="H306" s="24">
        <v>0</v>
      </c>
      <c r="I306" s="68">
        <v>0</v>
      </c>
      <c r="J306" s="76">
        <f t="shared" si="486"/>
        <v>0</v>
      </c>
      <c r="K306" s="68">
        <f t="shared" si="486"/>
        <v>0</v>
      </c>
      <c r="L306" s="76">
        <v>0</v>
      </c>
      <c r="M306" s="68">
        <v>0</v>
      </c>
      <c r="N306" s="68" t="e">
        <f t="shared" si="487"/>
        <v>#DIV/0!</v>
      </c>
      <c r="O306" s="68" t="e">
        <f t="shared" si="487"/>
        <v>#DIV/0!</v>
      </c>
      <c r="P306" s="76">
        <f t="shared" si="488"/>
        <v>0</v>
      </c>
      <c r="Q306" s="68">
        <f t="shared" si="488"/>
        <v>0</v>
      </c>
      <c r="R306" s="164"/>
      <c r="S306" s="68"/>
      <c r="T306" s="133"/>
      <c r="U306" s="76">
        <v>439</v>
      </c>
      <c r="V306" s="68">
        <v>1308.2</v>
      </c>
      <c r="W306" s="76">
        <f t="shared" si="490"/>
        <v>439</v>
      </c>
      <c r="X306" s="68">
        <f t="shared" si="491"/>
        <v>1308.2</v>
      </c>
      <c r="Y306" s="164">
        <f t="shared" si="495"/>
        <v>0</v>
      </c>
      <c r="Z306" s="68">
        <f t="shared" si="496"/>
        <v>0</v>
      </c>
      <c r="AA306" s="133"/>
      <c r="AB306" s="76"/>
      <c r="AC306" s="68"/>
      <c r="AD306" s="76">
        <f t="shared" si="493"/>
        <v>0</v>
      </c>
      <c r="AE306" s="68">
        <f t="shared" si="494"/>
        <v>0</v>
      </c>
      <c r="AF306" s="24"/>
    </row>
    <row r="307" spans="1:32">
      <c r="A307" s="754">
        <v>23.2899999999999</v>
      </c>
      <c r="B307" s="3" t="s">
        <v>119</v>
      </c>
      <c r="C307" s="24"/>
      <c r="D307" s="68"/>
      <c r="E307" s="24"/>
      <c r="F307" s="68"/>
      <c r="G307" s="107">
        <v>0.3</v>
      </c>
      <c r="H307" s="24">
        <v>0</v>
      </c>
      <c r="I307" s="68">
        <f>H307*G307</f>
        <v>0</v>
      </c>
      <c r="J307" s="76">
        <f t="shared" si="486"/>
        <v>0</v>
      </c>
      <c r="K307" s="68">
        <f t="shared" si="486"/>
        <v>0</v>
      </c>
      <c r="L307" s="76">
        <v>0</v>
      </c>
      <c r="M307" s="68">
        <v>0</v>
      </c>
      <c r="N307" s="68" t="e">
        <f t="shared" si="487"/>
        <v>#DIV/0!</v>
      </c>
      <c r="O307" s="68" t="e">
        <f t="shared" si="487"/>
        <v>#DIV/0!</v>
      </c>
      <c r="P307" s="76">
        <f t="shared" si="488"/>
        <v>0</v>
      </c>
      <c r="Q307" s="68">
        <f t="shared" si="488"/>
        <v>0</v>
      </c>
      <c r="R307" s="164"/>
      <c r="S307" s="68"/>
      <c r="T307" s="133"/>
      <c r="U307" s="76">
        <f>234+47</f>
        <v>281</v>
      </c>
      <c r="V307" s="68">
        <v>84.3</v>
      </c>
      <c r="W307" s="76">
        <f t="shared" si="490"/>
        <v>281</v>
      </c>
      <c r="X307" s="68">
        <f t="shared" si="491"/>
        <v>84.3</v>
      </c>
      <c r="Y307" s="164">
        <f t="shared" si="495"/>
        <v>0</v>
      </c>
      <c r="Z307" s="68">
        <f t="shared" si="496"/>
        <v>0</v>
      </c>
      <c r="AA307" s="133"/>
      <c r="AB307" s="76"/>
      <c r="AC307" s="68"/>
      <c r="AD307" s="76">
        <f t="shared" si="493"/>
        <v>0</v>
      </c>
      <c r="AE307" s="68">
        <f t="shared" si="494"/>
        <v>0</v>
      </c>
      <c r="AF307" s="24"/>
    </row>
    <row r="308" spans="1:32" ht="31.5">
      <c r="A308" s="754">
        <v>23.299999999999901</v>
      </c>
      <c r="B308" s="24" t="s">
        <v>120</v>
      </c>
      <c r="C308" s="24"/>
      <c r="D308" s="68"/>
      <c r="E308" s="24"/>
      <c r="F308" s="68"/>
      <c r="G308" s="107">
        <v>7.3</v>
      </c>
      <c r="H308" s="24"/>
      <c r="I308" s="68">
        <f t="shared" ref="I308:I312" si="504">H308*G308</f>
        <v>0</v>
      </c>
      <c r="J308" s="76">
        <f t="shared" si="486"/>
        <v>0</v>
      </c>
      <c r="K308" s="68">
        <f t="shared" si="486"/>
        <v>0</v>
      </c>
      <c r="L308" s="76">
        <v>0</v>
      </c>
      <c r="M308" s="68">
        <v>0</v>
      </c>
      <c r="N308" s="68" t="e">
        <f t="shared" si="487"/>
        <v>#DIV/0!</v>
      </c>
      <c r="O308" s="68" t="e">
        <f t="shared" si="487"/>
        <v>#DIV/0!</v>
      </c>
      <c r="P308" s="76">
        <f t="shared" si="488"/>
        <v>0</v>
      </c>
      <c r="Q308" s="68">
        <f t="shared" si="488"/>
        <v>0</v>
      </c>
      <c r="R308" s="164"/>
      <c r="S308" s="68"/>
      <c r="T308" s="133">
        <v>7.3</v>
      </c>
      <c r="U308" s="76"/>
      <c r="V308" s="68">
        <f>U308*T308</f>
        <v>0</v>
      </c>
      <c r="W308" s="76">
        <f t="shared" si="490"/>
        <v>0</v>
      </c>
      <c r="X308" s="68">
        <f t="shared" si="491"/>
        <v>0</v>
      </c>
      <c r="Y308" s="164">
        <f t="shared" si="495"/>
        <v>0</v>
      </c>
      <c r="Z308" s="68">
        <f t="shared" si="496"/>
        <v>0</v>
      </c>
      <c r="AA308" s="133">
        <v>7.3</v>
      </c>
      <c r="AB308" s="76"/>
      <c r="AC308" s="68">
        <f>AB308*AA308</f>
        <v>0</v>
      </c>
      <c r="AD308" s="76">
        <f t="shared" si="493"/>
        <v>0</v>
      </c>
      <c r="AE308" s="68">
        <f t="shared" si="494"/>
        <v>0</v>
      </c>
      <c r="AF308" s="24"/>
    </row>
    <row r="309" spans="1:32" ht="31.5">
      <c r="A309" s="754">
        <v>23.309999999999899</v>
      </c>
      <c r="B309" s="24" t="s">
        <v>121</v>
      </c>
      <c r="C309" s="24"/>
      <c r="D309" s="68"/>
      <c r="E309" s="24"/>
      <c r="F309" s="68"/>
      <c r="G309" s="107">
        <v>6.32</v>
      </c>
      <c r="H309" s="24">
        <v>0</v>
      </c>
      <c r="I309" s="68">
        <f t="shared" si="504"/>
        <v>0</v>
      </c>
      <c r="J309" s="76">
        <f t="shared" si="486"/>
        <v>0</v>
      </c>
      <c r="K309" s="68">
        <f t="shared" si="486"/>
        <v>0</v>
      </c>
      <c r="L309" s="76">
        <v>0</v>
      </c>
      <c r="M309" s="68">
        <v>0</v>
      </c>
      <c r="N309" s="68" t="e">
        <f t="shared" si="487"/>
        <v>#DIV/0!</v>
      </c>
      <c r="O309" s="68" t="e">
        <f t="shared" si="487"/>
        <v>#DIV/0!</v>
      </c>
      <c r="P309" s="76">
        <f t="shared" si="488"/>
        <v>0</v>
      </c>
      <c r="Q309" s="68">
        <f t="shared" si="488"/>
        <v>0</v>
      </c>
      <c r="R309" s="164"/>
      <c r="S309" s="68"/>
      <c r="T309" s="133">
        <v>6.32</v>
      </c>
      <c r="U309" s="76"/>
      <c r="V309" s="68">
        <f>U309*T309</f>
        <v>0</v>
      </c>
      <c r="W309" s="76">
        <f t="shared" si="490"/>
        <v>0</v>
      </c>
      <c r="X309" s="68">
        <f t="shared" si="491"/>
        <v>0</v>
      </c>
      <c r="Y309" s="164">
        <f t="shared" si="495"/>
        <v>0</v>
      </c>
      <c r="Z309" s="68">
        <f t="shared" si="496"/>
        <v>0</v>
      </c>
      <c r="AA309" s="133">
        <v>6.32</v>
      </c>
      <c r="AB309" s="76"/>
      <c r="AC309" s="68">
        <f>AB309*AA309</f>
        <v>0</v>
      </c>
      <c r="AD309" s="76">
        <f t="shared" si="493"/>
        <v>0</v>
      </c>
      <c r="AE309" s="68">
        <f t="shared" si="494"/>
        <v>0</v>
      </c>
      <c r="AF309" s="24"/>
    </row>
    <row r="310" spans="1:32" ht="31.5">
      <c r="A310" s="754">
        <v>23.319999999999901</v>
      </c>
      <c r="B310" s="24" t="s">
        <v>122</v>
      </c>
      <c r="C310" s="24"/>
      <c r="D310" s="68"/>
      <c r="E310" s="24"/>
      <c r="F310" s="68"/>
      <c r="G310" s="107">
        <v>7.3</v>
      </c>
      <c r="H310" s="24">
        <v>0</v>
      </c>
      <c r="I310" s="68">
        <f t="shared" si="504"/>
        <v>0</v>
      </c>
      <c r="J310" s="76">
        <f t="shared" si="486"/>
        <v>0</v>
      </c>
      <c r="K310" s="68">
        <f t="shared" si="486"/>
        <v>0</v>
      </c>
      <c r="L310" s="76">
        <v>0</v>
      </c>
      <c r="M310" s="68">
        <v>0</v>
      </c>
      <c r="N310" s="68" t="e">
        <f t="shared" si="487"/>
        <v>#DIV/0!</v>
      </c>
      <c r="O310" s="68" t="e">
        <f t="shared" si="487"/>
        <v>#DIV/0!</v>
      </c>
      <c r="P310" s="76">
        <f t="shared" si="488"/>
        <v>0</v>
      </c>
      <c r="Q310" s="68">
        <f t="shared" si="488"/>
        <v>0</v>
      </c>
      <c r="R310" s="164"/>
      <c r="S310" s="68"/>
      <c r="T310" s="133">
        <v>7.3</v>
      </c>
      <c r="U310" s="76"/>
      <c r="V310" s="68">
        <f>U310*T310</f>
        <v>0</v>
      </c>
      <c r="W310" s="76">
        <f t="shared" si="490"/>
        <v>0</v>
      </c>
      <c r="X310" s="68">
        <f t="shared" si="491"/>
        <v>0</v>
      </c>
      <c r="Y310" s="164">
        <f t="shared" si="495"/>
        <v>0</v>
      </c>
      <c r="Z310" s="68">
        <f t="shared" si="496"/>
        <v>0</v>
      </c>
      <c r="AA310" s="133">
        <v>7.3</v>
      </c>
      <c r="AB310" s="76"/>
      <c r="AC310" s="68">
        <f>AB310*AA310</f>
        <v>0</v>
      </c>
      <c r="AD310" s="76">
        <f t="shared" si="493"/>
        <v>0</v>
      </c>
      <c r="AE310" s="68">
        <f t="shared" si="494"/>
        <v>0</v>
      </c>
      <c r="AF310" s="24"/>
    </row>
    <row r="311" spans="1:32" ht="31.5">
      <c r="A311" s="754">
        <v>23.329999999999899</v>
      </c>
      <c r="B311" s="24" t="s">
        <v>123</v>
      </c>
      <c r="C311" s="24"/>
      <c r="D311" s="68"/>
      <c r="E311" s="24"/>
      <c r="F311" s="68"/>
      <c r="G311" s="107">
        <v>6.32</v>
      </c>
      <c r="H311" s="24"/>
      <c r="I311" s="68">
        <f t="shared" si="504"/>
        <v>0</v>
      </c>
      <c r="J311" s="76">
        <f t="shared" si="486"/>
        <v>0</v>
      </c>
      <c r="K311" s="68">
        <f t="shared" si="486"/>
        <v>0</v>
      </c>
      <c r="L311" s="76">
        <v>0</v>
      </c>
      <c r="M311" s="68">
        <v>0</v>
      </c>
      <c r="N311" s="68" t="e">
        <f t="shared" si="487"/>
        <v>#DIV/0!</v>
      </c>
      <c r="O311" s="68" t="e">
        <f t="shared" si="487"/>
        <v>#DIV/0!</v>
      </c>
      <c r="P311" s="76">
        <f t="shared" si="488"/>
        <v>0</v>
      </c>
      <c r="Q311" s="68">
        <f t="shared" si="488"/>
        <v>0</v>
      </c>
      <c r="R311" s="164"/>
      <c r="S311" s="68"/>
      <c r="T311" s="133">
        <v>6.32</v>
      </c>
      <c r="U311" s="76"/>
      <c r="V311" s="68">
        <f>U311*T311</f>
        <v>0</v>
      </c>
      <c r="W311" s="76">
        <f t="shared" si="490"/>
        <v>0</v>
      </c>
      <c r="X311" s="68">
        <f t="shared" si="491"/>
        <v>0</v>
      </c>
      <c r="Y311" s="164">
        <f t="shared" si="495"/>
        <v>0</v>
      </c>
      <c r="Z311" s="68">
        <f t="shared" si="496"/>
        <v>0</v>
      </c>
      <c r="AA311" s="133">
        <v>6.32</v>
      </c>
      <c r="AB311" s="76"/>
      <c r="AC311" s="68">
        <f>AB311*AA311</f>
        <v>0</v>
      </c>
      <c r="AD311" s="76">
        <f t="shared" si="493"/>
        <v>0</v>
      </c>
      <c r="AE311" s="68">
        <f t="shared" si="494"/>
        <v>0</v>
      </c>
      <c r="AF311" s="24"/>
    </row>
    <row r="312" spans="1:32" ht="31.5">
      <c r="A312" s="754">
        <v>23.3399999999999</v>
      </c>
      <c r="B312" s="24" t="s">
        <v>124</v>
      </c>
      <c r="C312" s="24"/>
      <c r="D312" s="68"/>
      <c r="E312" s="24"/>
      <c r="F312" s="68"/>
      <c r="G312" s="107"/>
      <c r="H312" s="24"/>
      <c r="I312" s="68">
        <f t="shared" si="504"/>
        <v>0</v>
      </c>
      <c r="J312" s="76">
        <f t="shared" si="486"/>
        <v>0</v>
      </c>
      <c r="K312" s="68">
        <f t="shared" si="486"/>
        <v>0</v>
      </c>
      <c r="L312" s="76">
        <v>0</v>
      </c>
      <c r="M312" s="68">
        <v>0</v>
      </c>
      <c r="N312" s="68" t="e">
        <f t="shared" si="487"/>
        <v>#DIV/0!</v>
      </c>
      <c r="O312" s="68" t="e">
        <f t="shared" si="487"/>
        <v>#DIV/0!</v>
      </c>
      <c r="P312" s="76">
        <f t="shared" si="488"/>
        <v>0</v>
      </c>
      <c r="Q312" s="68">
        <f t="shared" si="488"/>
        <v>0</v>
      </c>
      <c r="R312" s="164"/>
      <c r="S312" s="68"/>
      <c r="T312" s="133"/>
      <c r="U312" s="76">
        <v>3</v>
      </c>
      <c r="V312" s="68">
        <v>14</v>
      </c>
      <c r="W312" s="76">
        <f t="shared" si="490"/>
        <v>3</v>
      </c>
      <c r="X312" s="68">
        <f t="shared" si="491"/>
        <v>14</v>
      </c>
      <c r="Y312" s="164">
        <f t="shared" si="495"/>
        <v>0</v>
      </c>
      <c r="Z312" s="68">
        <f t="shared" si="496"/>
        <v>0</v>
      </c>
      <c r="AA312" s="133"/>
      <c r="AB312" s="76"/>
      <c r="AC312" s="68"/>
      <c r="AD312" s="76">
        <f t="shared" si="493"/>
        <v>0</v>
      </c>
      <c r="AE312" s="68">
        <f t="shared" si="494"/>
        <v>0</v>
      </c>
      <c r="AF312" s="24"/>
    </row>
    <row r="313" spans="1:32">
      <c r="A313" s="754">
        <v>23.349999999999898</v>
      </c>
      <c r="B313" s="24" t="s">
        <v>315</v>
      </c>
      <c r="C313" s="24"/>
      <c r="D313" s="68"/>
      <c r="E313" s="24"/>
      <c r="F313" s="68"/>
      <c r="G313" s="107"/>
      <c r="H313" s="24"/>
      <c r="I313" s="68"/>
      <c r="J313" s="76">
        <f t="shared" si="486"/>
        <v>0</v>
      </c>
      <c r="K313" s="68">
        <f t="shared" si="486"/>
        <v>0</v>
      </c>
      <c r="L313" s="76">
        <v>0</v>
      </c>
      <c r="M313" s="68">
        <v>0</v>
      </c>
      <c r="N313" s="68" t="e">
        <f t="shared" si="487"/>
        <v>#DIV/0!</v>
      </c>
      <c r="O313" s="68" t="e">
        <f t="shared" si="487"/>
        <v>#DIV/0!</v>
      </c>
      <c r="P313" s="76">
        <f t="shared" si="488"/>
        <v>0</v>
      </c>
      <c r="Q313" s="68">
        <f t="shared" si="488"/>
        <v>0</v>
      </c>
      <c r="R313" s="164"/>
      <c r="S313" s="68"/>
      <c r="T313" s="133"/>
      <c r="U313" s="76"/>
      <c r="V313" s="68">
        <f t="shared" si="489"/>
        <v>0</v>
      </c>
      <c r="W313" s="76">
        <f t="shared" si="490"/>
        <v>0</v>
      </c>
      <c r="X313" s="68">
        <f t="shared" si="491"/>
        <v>0</v>
      </c>
      <c r="Y313" s="164">
        <f t="shared" si="495"/>
        <v>0</v>
      </c>
      <c r="Z313" s="68">
        <f t="shared" si="496"/>
        <v>0</v>
      </c>
      <c r="AA313" s="133"/>
      <c r="AB313" s="76"/>
      <c r="AC313" s="68">
        <f t="shared" ref="AC313" si="505">AB313*AA313</f>
        <v>0</v>
      </c>
      <c r="AD313" s="76">
        <f t="shared" si="493"/>
        <v>0</v>
      </c>
      <c r="AE313" s="68">
        <f t="shared" si="494"/>
        <v>0</v>
      </c>
      <c r="AF313" s="24"/>
    </row>
    <row r="314" spans="1:32">
      <c r="A314" s="754">
        <v>23.3599999999999</v>
      </c>
      <c r="B314" s="3" t="s">
        <v>125</v>
      </c>
      <c r="C314" s="24"/>
      <c r="D314" s="68"/>
      <c r="E314" s="24"/>
      <c r="F314" s="68"/>
      <c r="G314" s="107"/>
      <c r="H314" s="24"/>
      <c r="I314" s="68">
        <f t="shared" ref="I314:I316" si="506">H314*G314</f>
        <v>0</v>
      </c>
      <c r="J314" s="76">
        <f t="shared" si="486"/>
        <v>0</v>
      </c>
      <c r="K314" s="68">
        <f t="shared" si="486"/>
        <v>0</v>
      </c>
      <c r="L314" s="76">
        <v>0</v>
      </c>
      <c r="M314" s="68">
        <v>0</v>
      </c>
      <c r="N314" s="68"/>
      <c r="O314" s="68"/>
      <c r="P314" s="76">
        <f t="shared" si="488"/>
        <v>0</v>
      </c>
      <c r="Q314" s="68">
        <f t="shared" si="488"/>
        <v>0</v>
      </c>
      <c r="R314" s="164"/>
      <c r="S314" s="68"/>
      <c r="T314" s="133">
        <v>0.15</v>
      </c>
      <c r="U314" s="76">
        <v>137</v>
      </c>
      <c r="V314" s="68">
        <f>U314*T314</f>
        <v>20.55</v>
      </c>
      <c r="W314" s="76">
        <f t="shared" si="490"/>
        <v>137</v>
      </c>
      <c r="X314" s="68">
        <f t="shared" si="491"/>
        <v>20.55</v>
      </c>
      <c r="Y314" s="164">
        <f t="shared" si="495"/>
        <v>0</v>
      </c>
      <c r="Z314" s="68">
        <f t="shared" si="496"/>
        <v>0</v>
      </c>
      <c r="AA314" s="133">
        <v>0.15</v>
      </c>
      <c r="AB314" s="76">
        <v>137</v>
      </c>
      <c r="AC314" s="68">
        <f>AB314*AA314</f>
        <v>20.55</v>
      </c>
      <c r="AD314" s="76">
        <f t="shared" si="493"/>
        <v>137</v>
      </c>
      <c r="AE314" s="68">
        <f t="shared" si="494"/>
        <v>20.55</v>
      </c>
      <c r="AF314" s="24"/>
    </row>
    <row r="315" spans="1:32">
      <c r="A315" s="754">
        <v>23.369999999999902</v>
      </c>
      <c r="B315" s="3" t="s">
        <v>126</v>
      </c>
      <c r="C315" s="24"/>
      <c r="D315" s="68"/>
      <c r="E315" s="24"/>
      <c r="F315" s="68"/>
      <c r="G315" s="107"/>
      <c r="H315" s="24"/>
      <c r="I315" s="68">
        <f t="shared" si="506"/>
        <v>0</v>
      </c>
      <c r="J315" s="76">
        <f t="shared" si="486"/>
        <v>0</v>
      </c>
      <c r="K315" s="68">
        <f t="shared" si="486"/>
        <v>0</v>
      </c>
      <c r="L315" s="76">
        <v>0</v>
      </c>
      <c r="M315" s="68">
        <v>0</v>
      </c>
      <c r="N315" s="68"/>
      <c r="O315" s="68"/>
      <c r="P315" s="76">
        <f t="shared" si="488"/>
        <v>0</v>
      </c>
      <c r="Q315" s="68">
        <f t="shared" si="488"/>
        <v>0</v>
      </c>
      <c r="R315" s="164"/>
      <c r="S315" s="68"/>
      <c r="T315" s="133"/>
      <c r="U315" s="76"/>
      <c r="V315" s="68">
        <f>U315*T315</f>
        <v>0</v>
      </c>
      <c r="W315" s="76">
        <f t="shared" si="490"/>
        <v>0</v>
      </c>
      <c r="X315" s="68">
        <f t="shared" si="491"/>
        <v>0</v>
      </c>
      <c r="Y315" s="164">
        <f t="shared" si="495"/>
        <v>0</v>
      </c>
      <c r="Z315" s="68">
        <f t="shared" si="496"/>
        <v>0</v>
      </c>
      <c r="AA315" s="133"/>
      <c r="AB315" s="76"/>
      <c r="AC315" s="68">
        <f>AB315*AA315</f>
        <v>0</v>
      </c>
      <c r="AD315" s="76">
        <f t="shared" si="493"/>
        <v>0</v>
      </c>
      <c r="AE315" s="68">
        <f t="shared" si="494"/>
        <v>0</v>
      </c>
      <c r="AF315" s="24"/>
    </row>
    <row r="316" spans="1:32">
      <c r="A316" s="754">
        <v>23.3799999999999</v>
      </c>
      <c r="B316" s="3" t="s">
        <v>130</v>
      </c>
      <c r="C316" s="24"/>
      <c r="D316" s="68"/>
      <c r="E316" s="24"/>
      <c r="F316" s="68"/>
      <c r="G316" s="107"/>
      <c r="H316" s="24"/>
      <c r="I316" s="68">
        <f t="shared" si="506"/>
        <v>0</v>
      </c>
      <c r="J316" s="76">
        <f t="shared" si="486"/>
        <v>0</v>
      </c>
      <c r="K316" s="68">
        <f t="shared" si="486"/>
        <v>0</v>
      </c>
      <c r="L316" s="76">
        <v>0</v>
      </c>
      <c r="M316" s="68">
        <v>0</v>
      </c>
      <c r="N316" s="68"/>
      <c r="O316" s="68"/>
      <c r="P316" s="76">
        <f t="shared" si="488"/>
        <v>0</v>
      </c>
      <c r="Q316" s="68">
        <f t="shared" si="488"/>
        <v>0</v>
      </c>
      <c r="R316" s="164"/>
      <c r="S316" s="68"/>
      <c r="T316" s="133"/>
      <c r="U316" s="76"/>
      <c r="V316" s="68">
        <f>U316*T316</f>
        <v>0</v>
      </c>
      <c r="W316" s="76">
        <f t="shared" si="490"/>
        <v>0</v>
      </c>
      <c r="X316" s="68">
        <f t="shared" si="491"/>
        <v>0</v>
      </c>
      <c r="Y316" s="164">
        <f t="shared" si="495"/>
        <v>0</v>
      </c>
      <c r="Z316" s="68">
        <f t="shared" si="496"/>
        <v>0</v>
      </c>
      <c r="AA316" s="133"/>
      <c r="AB316" s="76"/>
      <c r="AC316" s="68">
        <f>AB316*AA316</f>
        <v>0</v>
      </c>
      <c r="AD316" s="76">
        <f t="shared" si="493"/>
        <v>0</v>
      </c>
      <c r="AE316" s="68">
        <f t="shared" si="494"/>
        <v>0</v>
      </c>
      <c r="AF316" s="24"/>
    </row>
    <row r="317" spans="1:32" ht="29.25" customHeight="1">
      <c r="A317" s="754">
        <v>23.389999999999901</v>
      </c>
      <c r="B317" s="24" t="s">
        <v>303</v>
      </c>
      <c r="C317" s="24">
        <v>3</v>
      </c>
      <c r="D317" s="68">
        <v>2.87</v>
      </c>
      <c r="E317" s="24"/>
      <c r="F317" s="68"/>
      <c r="G317" s="107"/>
      <c r="H317" s="24">
        <v>4</v>
      </c>
      <c r="I317" s="68">
        <v>19.96</v>
      </c>
      <c r="J317" s="76">
        <f t="shared" si="486"/>
        <v>7</v>
      </c>
      <c r="K317" s="68">
        <f t="shared" si="486"/>
        <v>22.830000000000002</v>
      </c>
      <c r="L317" s="76">
        <v>5</v>
      </c>
      <c r="M317" s="68">
        <v>16.37</v>
      </c>
      <c r="N317" s="68">
        <f t="shared" si="487"/>
        <v>71.428571428571416</v>
      </c>
      <c r="O317" s="68">
        <f t="shared" si="487"/>
        <v>71.703898379325437</v>
      </c>
      <c r="P317" s="76">
        <f t="shared" si="488"/>
        <v>2</v>
      </c>
      <c r="Q317" s="68">
        <f t="shared" si="488"/>
        <v>6.4600000000000009</v>
      </c>
      <c r="R317" s="164">
        <v>2</v>
      </c>
      <c r="S317" s="68">
        <v>6.46</v>
      </c>
      <c r="T317" s="133"/>
      <c r="U317" s="76">
        <v>201</v>
      </c>
      <c r="V317" s="68">
        <v>1065.5</v>
      </c>
      <c r="W317" s="76">
        <f t="shared" si="490"/>
        <v>203</v>
      </c>
      <c r="X317" s="68">
        <f t="shared" si="491"/>
        <v>1071.96</v>
      </c>
      <c r="Y317" s="164"/>
      <c r="Z317" s="68"/>
      <c r="AA317" s="133"/>
      <c r="AB317" s="76">
        <v>3</v>
      </c>
      <c r="AC317" s="68">
        <v>14</v>
      </c>
      <c r="AD317" s="76">
        <f t="shared" si="493"/>
        <v>3</v>
      </c>
      <c r="AE317" s="68">
        <f t="shared" si="494"/>
        <v>14</v>
      </c>
      <c r="AF317" s="24"/>
    </row>
    <row r="318" spans="1:32" ht="31.5" customHeight="1">
      <c r="A318" s="754">
        <v>23.399999999999899</v>
      </c>
      <c r="B318" s="23" t="s">
        <v>131</v>
      </c>
      <c r="C318" s="24"/>
      <c r="D318" s="68"/>
      <c r="E318" s="24"/>
      <c r="F318" s="68"/>
      <c r="G318" s="107"/>
      <c r="H318" s="24">
        <v>0</v>
      </c>
      <c r="I318" s="68">
        <v>0</v>
      </c>
      <c r="J318" s="76">
        <f t="shared" si="486"/>
        <v>0</v>
      </c>
      <c r="K318" s="68">
        <f t="shared" si="486"/>
        <v>0</v>
      </c>
      <c r="L318" s="76">
        <v>0</v>
      </c>
      <c r="M318" s="68">
        <v>0</v>
      </c>
      <c r="N318" s="68" t="e">
        <f t="shared" si="487"/>
        <v>#DIV/0!</v>
      </c>
      <c r="O318" s="68" t="e">
        <f t="shared" si="487"/>
        <v>#DIV/0!</v>
      </c>
      <c r="P318" s="76">
        <f t="shared" si="488"/>
        <v>0</v>
      </c>
      <c r="Q318" s="68">
        <f t="shared" si="488"/>
        <v>0</v>
      </c>
      <c r="R318" s="164"/>
      <c r="S318" s="68"/>
      <c r="T318" s="133"/>
      <c r="U318" s="76">
        <v>25</v>
      </c>
      <c r="V318" s="68">
        <v>149</v>
      </c>
      <c r="W318" s="76">
        <f t="shared" si="490"/>
        <v>25</v>
      </c>
      <c r="X318" s="68">
        <f t="shared" si="491"/>
        <v>149</v>
      </c>
      <c r="Y318" s="164"/>
      <c r="Z318" s="68"/>
      <c r="AA318" s="133"/>
      <c r="AB318" s="76">
        <v>1</v>
      </c>
      <c r="AC318" s="68">
        <v>6</v>
      </c>
      <c r="AD318" s="76">
        <f t="shared" si="493"/>
        <v>1</v>
      </c>
      <c r="AE318" s="68">
        <f t="shared" si="494"/>
        <v>6</v>
      </c>
      <c r="AF318" s="24"/>
    </row>
    <row r="319" spans="1:32" ht="31.5">
      <c r="A319" s="754">
        <v>23.409999999999901</v>
      </c>
      <c r="B319" s="24" t="s">
        <v>304</v>
      </c>
      <c r="C319" s="24"/>
      <c r="D319" s="68"/>
      <c r="E319" s="24"/>
      <c r="F319" s="68"/>
      <c r="G319" s="107"/>
      <c r="H319" s="24"/>
      <c r="I319" s="68">
        <f t="shared" ref="I319:I324" si="507">H319*G319</f>
        <v>0</v>
      </c>
      <c r="J319" s="76">
        <f t="shared" si="486"/>
        <v>0</v>
      </c>
      <c r="K319" s="68">
        <f t="shared" si="486"/>
        <v>0</v>
      </c>
      <c r="L319" s="76">
        <v>0</v>
      </c>
      <c r="M319" s="68">
        <v>0</v>
      </c>
      <c r="N319" s="68"/>
      <c r="O319" s="68"/>
      <c r="P319" s="76">
        <f t="shared" si="488"/>
        <v>0</v>
      </c>
      <c r="Q319" s="68">
        <f t="shared" si="488"/>
        <v>0</v>
      </c>
      <c r="R319" s="164"/>
      <c r="S319" s="68"/>
      <c r="T319" s="133"/>
      <c r="U319" s="76"/>
      <c r="V319" s="68">
        <f t="shared" si="489"/>
        <v>0</v>
      </c>
      <c r="W319" s="76">
        <f t="shared" si="490"/>
        <v>0</v>
      </c>
      <c r="X319" s="68">
        <f t="shared" si="491"/>
        <v>0</v>
      </c>
      <c r="Y319" s="164">
        <f t="shared" si="495"/>
        <v>0</v>
      </c>
      <c r="Z319" s="68">
        <f t="shared" si="496"/>
        <v>0</v>
      </c>
      <c r="AA319" s="133"/>
      <c r="AB319" s="76"/>
      <c r="AC319" s="68">
        <f t="shared" ref="AC319:AC324" si="508">AB319*AA319</f>
        <v>0</v>
      </c>
      <c r="AD319" s="76">
        <f t="shared" si="493"/>
        <v>0</v>
      </c>
      <c r="AE319" s="68">
        <f t="shared" si="494"/>
        <v>0</v>
      </c>
      <c r="AF319" s="24"/>
    </row>
    <row r="320" spans="1:32" ht="47.25">
      <c r="A320" s="958"/>
      <c r="B320" s="3" t="s">
        <v>127</v>
      </c>
      <c r="C320" s="24"/>
      <c r="D320" s="68"/>
      <c r="E320" s="24"/>
      <c r="F320" s="68"/>
      <c r="G320" s="107"/>
      <c r="H320" s="24"/>
      <c r="I320" s="68">
        <f t="shared" si="507"/>
        <v>0</v>
      </c>
      <c r="J320" s="76">
        <f t="shared" si="486"/>
        <v>0</v>
      </c>
      <c r="K320" s="68">
        <f t="shared" si="486"/>
        <v>0</v>
      </c>
      <c r="L320" s="76">
        <v>0</v>
      </c>
      <c r="M320" s="68">
        <v>0</v>
      </c>
      <c r="N320" s="68"/>
      <c r="O320" s="68"/>
      <c r="P320" s="76">
        <f t="shared" si="488"/>
        <v>0</v>
      </c>
      <c r="Q320" s="68">
        <f t="shared" si="488"/>
        <v>0</v>
      </c>
      <c r="R320" s="164"/>
      <c r="S320" s="68"/>
      <c r="T320" s="133"/>
      <c r="U320" s="76"/>
      <c r="V320" s="68">
        <f t="shared" si="489"/>
        <v>0</v>
      </c>
      <c r="W320" s="76">
        <f t="shared" si="490"/>
        <v>0</v>
      </c>
      <c r="X320" s="68">
        <f t="shared" si="491"/>
        <v>0</v>
      </c>
      <c r="Y320" s="164">
        <f t="shared" si="495"/>
        <v>0</v>
      </c>
      <c r="Z320" s="68">
        <f t="shared" si="496"/>
        <v>0</v>
      </c>
      <c r="AA320" s="133"/>
      <c r="AB320" s="76"/>
      <c r="AC320" s="68">
        <f t="shared" si="508"/>
        <v>0</v>
      </c>
      <c r="AD320" s="76">
        <f t="shared" si="493"/>
        <v>0</v>
      </c>
      <c r="AE320" s="68">
        <f t="shared" si="494"/>
        <v>0</v>
      </c>
      <c r="AF320" s="24"/>
    </row>
    <row r="321" spans="1:33">
      <c r="A321" s="958"/>
      <c r="B321" s="3" t="s">
        <v>128</v>
      </c>
      <c r="C321" s="24"/>
      <c r="D321" s="68"/>
      <c r="E321" s="24"/>
      <c r="F321" s="68"/>
      <c r="G321" s="107"/>
      <c r="H321" s="24"/>
      <c r="I321" s="68">
        <f t="shared" si="507"/>
        <v>0</v>
      </c>
      <c r="J321" s="76">
        <f t="shared" si="486"/>
        <v>0</v>
      </c>
      <c r="K321" s="68">
        <f t="shared" si="486"/>
        <v>0</v>
      </c>
      <c r="L321" s="76">
        <v>0</v>
      </c>
      <c r="M321" s="68">
        <v>0</v>
      </c>
      <c r="N321" s="68"/>
      <c r="O321" s="68"/>
      <c r="P321" s="76">
        <f t="shared" si="488"/>
        <v>0</v>
      </c>
      <c r="Q321" s="68">
        <f t="shared" si="488"/>
        <v>0</v>
      </c>
      <c r="R321" s="164"/>
      <c r="S321" s="68"/>
      <c r="T321" s="133"/>
      <c r="U321" s="76"/>
      <c r="V321" s="68">
        <f t="shared" si="489"/>
        <v>0</v>
      </c>
      <c r="W321" s="76">
        <f t="shared" si="490"/>
        <v>0</v>
      </c>
      <c r="X321" s="68">
        <f t="shared" si="491"/>
        <v>0</v>
      </c>
      <c r="Y321" s="164">
        <f t="shared" si="495"/>
        <v>0</v>
      </c>
      <c r="Z321" s="68">
        <f t="shared" si="496"/>
        <v>0</v>
      </c>
      <c r="AA321" s="133"/>
      <c r="AB321" s="76"/>
      <c r="AC321" s="68">
        <f t="shared" si="508"/>
        <v>0</v>
      </c>
      <c r="AD321" s="76">
        <f t="shared" si="493"/>
        <v>0</v>
      </c>
      <c r="AE321" s="68">
        <f t="shared" si="494"/>
        <v>0</v>
      </c>
      <c r="AF321" s="24"/>
    </row>
    <row r="322" spans="1:33" ht="56.25">
      <c r="A322" s="958"/>
      <c r="B322" s="3" t="s">
        <v>129</v>
      </c>
      <c r="C322" s="24"/>
      <c r="D322" s="68"/>
      <c r="E322" s="24"/>
      <c r="F322" s="68"/>
      <c r="G322" s="107"/>
      <c r="H322" s="24"/>
      <c r="I322" s="68">
        <f t="shared" si="507"/>
        <v>0</v>
      </c>
      <c r="J322" s="76">
        <f t="shared" si="486"/>
        <v>0</v>
      </c>
      <c r="K322" s="68">
        <f t="shared" si="486"/>
        <v>0</v>
      </c>
      <c r="L322" s="76">
        <v>0</v>
      </c>
      <c r="M322" s="68">
        <v>0</v>
      </c>
      <c r="N322" s="68" t="e">
        <f t="shared" si="487"/>
        <v>#DIV/0!</v>
      </c>
      <c r="O322" s="68" t="e">
        <f t="shared" si="487"/>
        <v>#DIV/0!</v>
      </c>
      <c r="P322" s="76">
        <f t="shared" si="488"/>
        <v>0</v>
      </c>
      <c r="Q322" s="68">
        <f t="shared" si="488"/>
        <v>0</v>
      </c>
      <c r="R322" s="164"/>
      <c r="S322" s="68"/>
      <c r="T322" s="133"/>
      <c r="U322" s="76"/>
      <c r="V322" s="68">
        <f t="shared" si="489"/>
        <v>0</v>
      </c>
      <c r="W322" s="76">
        <f t="shared" si="490"/>
        <v>0</v>
      </c>
      <c r="X322" s="68">
        <f t="shared" si="491"/>
        <v>0</v>
      </c>
      <c r="Y322" s="164">
        <f t="shared" si="495"/>
        <v>0</v>
      </c>
      <c r="Z322" s="68">
        <f t="shared" si="496"/>
        <v>0</v>
      </c>
      <c r="AA322" s="133"/>
      <c r="AB322" s="76"/>
      <c r="AC322" s="68"/>
      <c r="AD322" s="76">
        <f t="shared" si="493"/>
        <v>0</v>
      </c>
      <c r="AE322" s="68">
        <f t="shared" si="494"/>
        <v>0</v>
      </c>
      <c r="AF322" s="783" t="s">
        <v>637</v>
      </c>
    </row>
    <row r="323" spans="1:33" ht="31.5">
      <c r="A323" s="754"/>
      <c r="B323" s="3" t="s">
        <v>305</v>
      </c>
      <c r="C323" s="24"/>
      <c r="D323" s="68"/>
      <c r="E323" s="24"/>
      <c r="F323" s="68"/>
      <c r="G323" s="107"/>
      <c r="H323" s="24"/>
      <c r="I323" s="68">
        <f t="shared" si="507"/>
        <v>0</v>
      </c>
      <c r="J323" s="76">
        <f t="shared" si="486"/>
        <v>0</v>
      </c>
      <c r="K323" s="68">
        <f t="shared" si="486"/>
        <v>0</v>
      </c>
      <c r="L323" s="76">
        <v>0</v>
      </c>
      <c r="M323" s="68">
        <v>0</v>
      </c>
      <c r="N323" s="68"/>
      <c r="O323" s="68"/>
      <c r="P323" s="76">
        <f t="shared" si="488"/>
        <v>0</v>
      </c>
      <c r="Q323" s="68">
        <f t="shared" si="488"/>
        <v>0</v>
      </c>
      <c r="R323" s="164"/>
      <c r="S323" s="68"/>
      <c r="T323" s="133"/>
      <c r="U323" s="76"/>
      <c r="V323" s="68">
        <f t="shared" si="489"/>
        <v>0</v>
      </c>
      <c r="W323" s="76">
        <f t="shared" si="490"/>
        <v>0</v>
      </c>
      <c r="X323" s="68">
        <f t="shared" si="491"/>
        <v>0</v>
      </c>
      <c r="Y323" s="164">
        <f t="shared" si="495"/>
        <v>0</v>
      </c>
      <c r="Z323" s="68">
        <f t="shared" si="496"/>
        <v>0</v>
      </c>
      <c r="AA323" s="133"/>
      <c r="AB323" s="76"/>
      <c r="AC323" s="68">
        <f t="shared" si="508"/>
        <v>0</v>
      </c>
      <c r="AD323" s="76">
        <f t="shared" si="493"/>
        <v>0</v>
      </c>
      <c r="AE323" s="68">
        <f t="shared" si="494"/>
        <v>0</v>
      </c>
      <c r="AF323" s="24"/>
    </row>
    <row r="324" spans="1:33">
      <c r="A324" s="754">
        <v>23.42</v>
      </c>
      <c r="B324" s="23" t="s">
        <v>130</v>
      </c>
      <c r="C324" s="24"/>
      <c r="D324" s="68"/>
      <c r="E324" s="24"/>
      <c r="F324" s="68"/>
      <c r="G324" s="107"/>
      <c r="H324" s="24"/>
      <c r="I324" s="68">
        <f t="shared" si="507"/>
        <v>0</v>
      </c>
      <c r="J324" s="76">
        <f t="shared" si="486"/>
        <v>0</v>
      </c>
      <c r="K324" s="68">
        <f t="shared" si="486"/>
        <v>0</v>
      </c>
      <c r="L324" s="76">
        <v>0</v>
      </c>
      <c r="M324" s="68">
        <v>0</v>
      </c>
      <c r="N324" s="68"/>
      <c r="O324" s="68"/>
      <c r="P324" s="76">
        <f t="shared" si="488"/>
        <v>0</v>
      </c>
      <c r="Q324" s="68">
        <f t="shared" si="488"/>
        <v>0</v>
      </c>
      <c r="R324" s="164"/>
      <c r="S324" s="68"/>
      <c r="T324" s="133"/>
      <c r="U324" s="76"/>
      <c r="V324" s="68">
        <f t="shared" si="489"/>
        <v>0</v>
      </c>
      <c r="W324" s="76">
        <f t="shared" si="490"/>
        <v>0</v>
      </c>
      <c r="X324" s="68">
        <f t="shared" si="491"/>
        <v>0</v>
      </c>
      <c r="Y324" s="164">
        <f t="shared" si="495"/>
        <v>0</v>
      </c>
      <c r="Z324" s="68">
        <f t="shared" si="496"/>
        <v>0</v>
      </c>
      <c r="AA324" s="133"/>
      <c r="AB324" s="76"/>
      <c r="AC324" s="68">
        <f t="shared" si="508"/>
        <v>0</v>
      </c>
      <c r="AD324" s="76">
        <f t="shared" si="493"/>
        <v>0</v>
      </c>
      <c r="AE324" s="68">
        <f t="shared" si="494"/>
        <v>0</v>
      </c>
      <c r="AF324" s="24"/>
    </row>
    <row r="325" spans="1:33" ht="56.25">
      <c r="A325" s="754">
        <v>23.43</v>
      </c>
      <c r="B325" s="3" t="s">
        <v>344</v>
      </c>
      <c r="C325" s="24"/>
      <c r="D325" s="68"/>
      <c r="E325" s="24"/>
      <c r="F325" s="68"/>
      <c r="G325" s="107"/>
      <c r="H325" s="24">
        <v>0</v>
      </c>
      <c r="I325" s="68">
        <v>0</v>
      </c>
      <c r="J325" s="76">
        <f t="shared" si="486"/>
        <v>0</v>
      </c>
      <c r="K325" s="68">
        <f t="shared" si="486"/>
        <v>0</v>
      </c>
      <c r="L325" s="76">
        <v>0</v>
      </c>
      <c r="M325" s="68">
        <v>0</v>
      </c>
      <c r="N325" s="68"/>
      <c r="O325" s="68"/>
      <c r="P325" s="76">
        <f t="shared" si="488"/>
        <v>0</v>
      </c>
      <c r="Q325" s="68">
        <f t="shared" si="488"/>
        <v>0</v>
      </c>
      <c r="R325" s="164"/>
      <c r="S325" s="68"/>
      <c r="T325" s="133"/>
      <c r="U325" s="76">
        <v>1730</v>
      </c>
      <c r="V325" s="68">
        <v>311.39999999999998</v>
      </c>
      <c r="W325" s="76">
        <f t="shared" si="490"/>
        <v>1730</v>
      </c>
      <c r="X325" s="68">
        <f t="shared" si="491"/>
        <v>311.39999999999998</v>
      </c>
      <c r="Y325" s="164">
        <f t="shared" si="495"/>
        <v>0</v>
      </c>
      <c r="Z325" s="68">
        <f t="shared" si="496"/>
        <v>0</v>
      </c>
      <c r="AA325" s="133"/>
      <c r="AB325" s="76"/>
      <c r="AC325" s="68"/>
      <c r="AD325" s="76">
        <f t="shared" si="493"/>
        <v>0</v>
      </c>
      <c r="AE325" s="68">
        <f t="shared" si="494"/>
        <v>0</v>
      </c>
      <c r="AF325" s="783" t="s">
        <v>637</v>
      </c>
    </row>
    <row r="326" spans="1:33" s="235" customFormat="1" ht="16.5" customHeight="1">
      <c r="A326" s="226"/>
      <c r="B326" s="227" t="s">
        <v>25</v>
      </c>
      <c r="C326" s="228">
        <f t="shared" ref="C326:F326" si="509">SUM(C279:C325)</f>
        <v>4</v>
      </c>
      <c r="D326" s="229">
        <f t="shared" si="509"/>
        <v>13.350000000000001</v>
      </c>
      <c r="E326" s="228">
        <f t="shared" si="509"/>
        <v>0</v>
      </c>
      <c r="F326" s="229">
        <f t="shared" si="509"/>
        <v>0</v>
      </c>
      <c r="G326" s="230"/>
      <c r="H326" s="228">
        <f t="shared" ref="H326:M326" si="510">SUM(H279:H325)</f>
        <v>35</v>
      </c>
      <c r="I326" s="229">
        <f t="shared" si="510"/>
        <v>450.69</v>
      </c>
      <c r="J326" s="231">
        <f t="shared" si="510"/>
        <v>39</v>
      </c>
      <c r="K326" s="229">
        <f t="shared" si="510"/>
        <v>464.04</v>
      </c>
      <c r="L326" s="228">
        <f t="shared" si="510"/>
        <v>5</v>
      </c>
      <c r="M326" s="229">
        <f t="shared" si="510"/>
        <v>157.22480000000002</v>
      </c>
      <c r="N326" s="234">
        <f t="shared" si="487"/>
        <v>12.820512820512819</v>
      </c>
      <c r="O326" s="234">
        <f>M326/K326%</f>
        <v>33.881734333247131</v>
      </c>
      <c r="P326" s="231">
        <f>SUM(P279:P325)</f>
        <v>34</v>
      </c>
      <c r="Q326" s="229">
        <f>SUM(Q279:Q325)</f>
        <v>306.8152</v>
      </c>
      <c r="R326" s="228">
        <f>SUM(R279:R325)</f>
        <v>34</v>
      </c>
      <c r="S326" s="229">
        <f>SUM(S279:S325)</f>
        <v>306.82</v>
      </c>
      <c r="T326" s="233"/>
      <c r="U326" s="231">
        <f t="shared" ref="U326:Z326" si="511">SUM(U279:U325)</f>
        <v>3466</v>
      </c>
      <c r="V326" s="229">
        <f t="shared" si="511"/>
        <v>5812.84</v>
      </c>
      <c r="W326" s="231">
        <f t="shared" si="511"/>
        <v>3500</v>
      </c>
      <c r="X326" s="229">
        <f t="shared" si="511"/>
        <v>6119.66</v>
      </c>
      <c r="Y326" s="228">
        <f t="shared" si="511"/>
        <v>32</v>
      </c>
      <c r="Z326" s="229">
        <f t="shared" si="511"/>
        <v>300.36</v>
      </c>
      <c r="AA326" s="233"/>
      <c r="AB326" s="231">
        <f>SUM(AB279:AB325)</f>
        <v>257</v>
      </c>
      <c r="AC326" s="229">
        <f>SUM(AC279:AC325)</f>
        <v>1372.9299999999998</v>
      </c>
      <c r="AD326" s="231">
        <f>SUM(AD279:AD325)</f>
        <v>289</v>
      </c>
      <c r="AE326" s="229">
        <f>SUM(AE279:AE325)</f>
        <v>1673.29</v>
      </c>
      <c r="AF326" s="227"/>
    </row>
    <row r="327" spans="1:33" s="25" customFormat="1">
      <c r="A327" s="336" t="s">
        <v>132</v>
      </c>
      <c r="B327" s="20" t="s">
        <v>133</v>
      </c>
      <c r="C327" s="22"/>
      <c r="D327" s="66"/>
      <c r="E327" s="22"/>
      <c r="F327" s="66"/>
      <c r="G327" s="108"/>
      <c r="H327" s="22"/>
      <c r="I327" s="66"/>
      <c r="J327" s="70"/>
      <c r="K327" s="66"/>
      <c r="L327" s="312"/>
      <c r="M327" s="66"/>
      <c r="N327" s="66"/>
      <c r="O327" s="66"/>
      <c r="P327" s="70"/>
      <c r="Q327" s="66"/>
      <c r="R327" s="312"/>
      <c r="S327" s="66"/>
      <c r="T327" s="134"/>
      <c r="U327" s="70"/>
      <c r="V327" s="66"/>
      <c r="W327" s="70"/>
      <c r="X327" s="66"/>
      <c r="Y327" s="312"/>
      <c r="Z327" s="66"/>
      <c r="AA327" s="134"/>
      <c r="AB327" s="70"/>
      <c r="AC327" s="66"/>
      <c r="AD327" s="70"/>
      <c r="AE327" s="66"/>
      <c r="AF327" s="22"/>
    </row>
    <row r="328" spans="1:33" s="25" customFormat="1">
      <c r="A328" s="336">
        <v>24</v>
      </c>
      <c r="B328" s="20" t="s">
        <v>134</v>
      </c>
      <c r="C328" s="22"/>
      <c r="D328" s="66"/>
      <c r="E328" s="22"/>
      <c r="F328" s="66"/>
      <c r="G328" s="108"/>
      <c r="H328" s="22"/>
      <c r="I328" s="66"/>
      <c r="J328" s="70"/>
      <c r="K328" s="66"/>
      <c r="L328" s="312"/>
      <c r="M328" s="66"/>
      <c r="N328" s="66"/>
      <c r="O328" s="66"/>
      <c r="P328" s="70"/>
      <c r="Q328" s="66"/>
      <c r="R328" s="312"/>
      <c r="S328" s="66"/>
      <c r="T328" s="134"/>
      <c r="U328" s="70"/>
      <c r="V328" s="66"/>
      <c r="W328" s="70"/>
      <c r="X328" s="68"/>
      <c r="Y328" s="312"/>
      <c r="Z328" s="66"/>
      <c r="AA328" s="134"/>
      <c r="AB328" s="70"/>
      <c r="AC328" s="66"/>
      <c r="AD328" s="70"/>
      <c r="AE328" s="68"/>
      <c r="AF328" s="22"/>
    </row>
    <row r="329" spans="1:33">
      <c r="A329" s="200">
        <v>24.01</v>
      </c>
      <c r="B329" s="23" t="s">
        <v>135</v>
      </c>
      <c r="C329" s="24"/>
      <c r="D329" s="68"/>
      <c r="E329" s="24"/>
      <c r="F329" s="68"/>
      <c r="G329" s="107"/>
      <c r="H329" s="24"/>
      <c r="I329" s="68"/>
      <c r="J329" s="76">
        <f t="shared" ref="J329:J332" si="512">H329+E329+C329</f>
        <v>0</v>
      </c>
      <c r="K329" s="68">
        <f>I329+F329+D329</f>
        <v>0</v>
      </c>
      <c r="L329" s="164"/>
      <c r="M329" s="68"/>
      <c r="N329" s="68"/>
      <c r="O329" s="68"/>
      <c r="P329" s="76"/>
      <c r="Q329" s="68"/>
      <c r="R329" s="164"/>
      <c r="S329" s="68"/>
      <c r="T329" s="133"/>
      <c r="U329" s="76"/>
      <c r="V329" s="68"/>
      <c r="W329" s="76"/>
      <c r="X329" s="68">
        <f>V329+S329</f>
        <v>0</v>
      </c>
      <c r="Y329" s="164"/>
      <c r="Z329" s="68"/>
      <c r="AA329" s="133"/>
      <c r="AB329" s="76"/>
      <c r="AC329" s="68"/>
      <c r="AD329" s="76"/>
      <c r="AE329" s="68">
        <f>AC329+Z329</f>
        <v>0</v>
      </c>
      <c r="AF329" s="24"/>
    </row>
    <row r="330" spans="1:33">
      <c r="A330" s="754"/>
      <c r="B330" s="23" t="s">
        <v>136</v>
      </c>
      <c r="C330" s="24"/>
      <c r="D330" s="68"/>
      <c r="E330" s="24"/>
      <c r="F330" s="68"/>
      <c r="G330" s="107"/>
      <c r="H330" s="24">
        <v>1</v>
      </c>
      <c r="I330" s="68">
        <v>108.5</v>
      </c>
      <c r="J330" s="76">
        <f t="shared" si="512"/>
        <v>1</v>
      </c>
      <c r="K330" s="68">
        <f>I330+F330+D330</f>
        <v>108.5</v>
      </c>
      <c r="L330" s="164">
        <v>1</v>
      </c>
      <c r="M330" s="68">
        <v>108.5</v>
      </c>
      <c r="N330" s="68">
        <f t="shared" ref="N330:O333" si="513">L330/J330%</f>
        <v>100</v>
      </c>
      <c r="O330" s="68">
        <f t="shared" si="513"/>
        <v>100</v>
      </c>
      <c r="P330" s="76">
        <f>J330-L330</f>
        <v>0</v>
      </c>
      <c r="Q330" s="68">
        <f>K330-M330</f>
        <v>0</v>
      </c>
      <c r="R330" s="164"/>
      <c r="S330" s="68"/>
      <c r="T330" s="133"/>
      <c r="U330" s="76">
        <v>1</v>
      </c>
      <c r="V330" s="68">
        <v>220</v>
      </c>
      <c r="W330" s="76">
        <f>U330+R330</f>
        <v>1</v>
      </c>
      <c r="X330" s="68">
        <f>V330+S330</f>
        <v>220</v>
      </c>
      <c r="Y330" s="164"/>
      <c r="Z330" s="68"/>
      <c r="AA330" s="133"/>
      <c r="AB330" s="76">
        <v>1</v>
      </c>
      <c r="AC330" s="68">
        <v>207.05880399999998</v>
      </c>
      <c r="AD330" s="76">
        <f>AB330+Y330</f>
        <v>1</v>
      </c>
      <c r="AE330" s="68">
        <f>AC330+Z330</f>
        <v>207.05880399999998</v>
      </c>
      <c r="AF330" s="24"/>
    </row>
    <row r="331" spans="1:33" ht="22.15" customHeight="1">
      <c r="A331" s="200"/>
      <c r="B331" s="3" t="s">
        <v>137</v>
      </c>
      <c r="C331" s="24"/>
      <c r="D331" s="68"/>
      <c r="E331" s="24"/>
      <c r="F331" s="68"/>
      <c r="G331" s="107"/>
      <c r="H331" s="24"/>
      <c r="I331" s="68"/>
      <c r="J331" s="76">
        <f t="shared" si="512"/>
        <v>0</v>
      </c>
      <c r="K331" s="68">
        <f>I331+F331+D331</f>
        <v>0</v>
      </c>
      <c r="L331" s="164"/>
      <c r="M331" s="68"/>
      <c r="N331" s="68"/>
      <c r="O331" s="68"/>
      <c r="P331" s="76"/>
      <c r="Q331" s="68"/>
      <c r="R331" s="164"/>
      <c r="S331" s="68"/>
      <c r="T331" s="133"/>
      <c r="U331" s="76"/>
      <c r="V331" s="68"/>
      <c r="W331" s="76"/>
      <c r="X331" s="68">
        <f>V331+S331</f>
        <v>0</v>
      </c>
      <c r="Y331" s="164"/>
      <c r="Z331" s="68"/>
      <c r="AA331" s="133"/>
      <c r="AB331" s="76"/>
      <c r="AC331" s="68"/>
      <c r="AD331" s="76"/>
      <c r="AE331" s="68">
        <f>AC331+Z331</f>
        <v>0</v>
      </c>
      <c r="AF331" s="24"/>
    </row>
    <row r="332" spans="1:33">
      <c r="A332" s="200"/>
      <c r="B332" s="23" t="s">
        <v>138</v>
      </c>
      <c r="C332" s="24"/>
      <c r="D332" s="68"/>
      <c r="E332" s="24"/>
      <c r="F332" s="68"/>
      <c r="G332" s="107"/>
      <c r="H332" s="24"/>
      <c r="I332" s="68"/>
      <c r="J332" s="76">
        <f t="shared" si="512"/>
        <v>0</v>
      </c>
      <c r="K332" s="68">
        <f>I332+F332+D332</f>
        <v>0</v>
      </c>
      <c r="L332" s="164"/>
      <c r="M332" s="68"/>
      <c r="N332" s="68"/>
      <c r="O332" s="68"/>
      <c r="P332" s="76"/>
      <c r="Q332" s="68"/>
      <c r="R332" s="164"/>
      <c r="S332" s="68"/>
      <c r="T332" s="133"/>
      <c r="U332" s="76"/>
      <c r="V332" s="68"/>
      <c r="W332" s="76"/>
      <c r="X332" s="68">
        <f>V332+S332</f>
        <v>0</v>
      </c>
      <c r="Y332" s="164"/>
      <c r="Z332" s="68"/>
      <c r="AA332" s="133"/>
      <c r="AB332" s="76"/>
      <c r="AC332" s="68"/>
      <c r="AD332" s="76"/>
      <c r="AE332" s="68">
        <f>AC332+Z332</f>
        <v>0</v>
      </c>
      <c r="AF332" s="24"/>
    </row>
    <row r="333" spans="1:33" s="235" customFormat="1">
      <c r="A333" s="226"/>
      <c r="B333" s="227" t="s">
        <v>35</v>
      </c>
      <c r="C333" s="228">
        <f t="shared" ref="C333" si="514">SUM(C330:C332)</f>
        <v>0</v>
      </c>
      <c r="D333" s="229">
        <f>SUM(D330:D332)</f>
        <v>0</v>
      </c>
      <c r="E333" s="228">
        <f t="shared" ref="E333" si="515">SUM(E330:E332)</f>
        <v>0</v>
      </c>
      <c r="F333" s="229">
        <f>SUM(F330:F332)</f>
        <v>0</v>
      </c>
      <c r="G333" s="230"/>
      <c r="H333" s="228">
        <f t="shared" ref="H333:L333" si="516">SUM(H330:H332)</f>
        <v>1</v>
      </c>
      <c r="I333" s="229">
        <f>SUM(I330:I332)</f>
        <v>108.5</v>
      </c>
      <c r="J333" s="231">
        <f t="shared" si="516"/>
        <v>1</v>
      </c>
      <c r="K333" s="229">
        <f>SUM(K330:K332)</f>
        <v>108.5</v>
      </c>
      <c r="L333" s="228">
        <f t="shared" si="516"/>
        <v>1</v>
      </c>
      <c r="M333" s="229">
        <f>SUM(M330:M332)</f>
        <v>108.5</v>
      </c>
      <c r="N333" s="234">
        <f t="shared" si="513"/>
        <v>100</v>
      </c>
      <c r="O333" s="234">
        <f>M333/K333%</f>
        <v>100</v>
      </c>
      <c r="P333" s="231">
        <f t="shared" ref="P333" si="517">SUM(P330:P332)</f>
        <v>0</v>
      </c>
      <c r="Q333" s="229">
        <f>SUM(Q330:Q332)</f>
        <v>0</v>
      </c>
      <c r="R333" s="228">
        <f t="shared" ref="R333" si="518">SUM(R330:R332)</f>
        <v>0</v>
      </c>
      <c r="S333" s="229">
        <f>SUM(S330:S332)</f>
        <v>0</v>
      </c>
      <c r="T333" s="233"/>
      <c r="U333" s="231">
        <f t="shared" ref="U333" si="519">SUM(U330:U332)</f>
        <v>1</v>
      </c>
      <c r="V333" s="229">
        <f>SUM(V330:V332)</f>
        <v>220</v>
      </c>
      <c r="W333" s="231">
        <f t="shared" ref="W333" si="520">SUM(W330:W332)</f>
        <v>1</v>
      </c>
      <c r="X333" s="229">
        <f>SUM(X330:X332)</f>
        <v>220</v>
      </c>
      <c r="Y333" s="228">
        <f t="shared" ref="Y333" si="521">SUM(Y330:Y332)</f>
        <v>0</v>
      </c>
      <c r="Z333" s="229">
        <f>SUM(Z330:Z332)</f>
        <v>0</v>
      </c>
      <c r="AA333" s="233"/>
      <c r="AB333" s="231">
        <f t="shared" ref="AB333" si="522">SUM(AB330:AB332)</f>
        <v>1</v>
      </c>
      <c r="AC333" s="229">
        <f>SUM(AC330:AC332)</f>
        <v>207.05880399999998</v>
      </c>
      <c r="AD333" s="231">
        <f t="shared" ref="AD333" si="523">SUM(AD330:AD332)</f>
        <v>1</v>
      </c>
      <c r="AE333" s="229">
        <f>SUM(AE330:AE332)</f>
        <v>207.05880399999998</v>
      </c>
      <c r="AF333" s="234">
        <f>AE333/AE382*100</f>
        <v>2.233765560990681</v>
      </c>
    </row>
    <row r="334" spans="1:33" s="25" customFormat="1" ht="47.25">
      <c r="A334" s="336">
        <v>24.02</v>
      </c>
      <c r="B334" s="20" t="s">
        <v>253</v>
      </c>
      <c r="C334" s="22"/>
      <c r="D334" s="66"/>
      <c r="E334" s="22"/>
      <c r="F334" s="66"/>
      <c r="G334" s="108"/>
      <c r="H334" s="22"/>
      <c r="I334" s="66"/>
      <c r="J334" s="70">
        <f t="shared" ref="J334:J338" si="524">H334+E334+C334</f>
        <v>0</v>
      </c>
      <c r="K334" s="66"/>
      <c r="L334" s="312"/>
      <c r="M334" s="66"/>
      <c r="N334" s="68"/>
      <c r="O334" s="68"/>
      <c r="P334" s="76"/>
      <c r="Q334" s="68"/>
      <c r="R334" s="312"/>
      <c r="S334" s="66"/>
      <c r="T334" s="134"/>
      <c r="U334" s="70"/>
      <c r="V334" s="66"/>
      <c r="W334" s="70"/>
      <c r="X334" s="66"/>
      <c r="Y334" s="312"/>
      <c r="Z334" s="66"/>
      <c r="AA334" s="134"/>
      <c r="AB334" s="70"/>
      <c r="AC334" s="66"/>
      <c r="AD334" s="70"/>
      <c r="AE334" s="66"/>
      <c r="AF334" s="22"/>
    </row>
    <row r="335" spans="1:33">
      <c r="A335" s="754"/>
      <c r="B335" s="23" t="s">
        <v>236</v>
      </c>
      <c r="C335" s="24"/>
      <c r="D335" s="68"/>
      <c r="E335" s="24"/>
      <c r="F335" s="68"/>
      <c r="G335" s="117">
        <v>1.2880000000000001E-3</v>
      </c>
      <c r="H335" s="24">
        <v>13995</v>
      </c>
      <c r="I335" s="68">
        <f>+G335*H335</f>
        <v>18.025560000000002</v>
      </c>
      <c r="J335" s="76">
        <f t="shared" si="524"/>
        <v>13995</v>
      </c>
      <c r="K335" s="68">
        <f>I335+F335+D335</f>
        <v>18.025560000000002</v>
      </c>
      <c r="L335" s="164"/>
      <c r="M335" s="68"/>
      <c r="N335" s="68">
        <f t="shared" ref="N335:O340" si="525">L335/J335%</f>
        <v>0</v>
      </c>
      <c r="O335" s="68">
        <f t="shared" si="525"/>
        <v>0</v>
      </c>
      <c r="P335" s="76">
        <f t="shared" ref="P335:Q338" si="526">J335-L335</f>
        <v>13995</v>
      </c>
      <c r="Q335" s="68">
        <f t="shared" si="526"/>
        <v>18.025560000000002</v>
      </c>
      <c r="R335" s="164"/>
      <c r="S335" s="68"/>
      <c r="T335" s="133">
        <v>1.1999999999999999E-3</v>
      </c>
      <c r="U335" s="76">
        <v>13186</v>
      </c>
      <c r="V335" s="68">
        <v>36.714600000000004</v>
      </c>
      <c r="W335" s="76">
        <f t="shared" ref="W335:W338" si="527">U335+R335</f>
        <v>13186</v>
      </c>
      <c r="X335" s="68">
        <f>V335+S335</f>
        <v>36.714600000000004</v>
      </c>
      <c r="Y335" s="164"/>
      <c r="Z335" s="68"/>
      <c r="AA335" s="133">
        <v>1.1999999999999999E-3</v>
      </c>
      <c r="AB335" s="76">
        <v>13186</v>
      </c>
      <c r="AC335" s="68">
        <v>36.714600000000004</v>
      </c>
      <c r="AD335" s="76">
        <f t="shared" ref="AD335:AD338" si="528">AB335+Y335</f>
        <v>13186</v>
      </c>
      <c r="AE335" s="68">
        <f>AC335+Z335</f>
        <v>36.714600000000004</v>
      </c>
      <c r="AF335" s="24"/>
      <c r="AG335" s="79">
        <f>X335-AE335</f>
        <v>0</v>
      </c>
    </row>
    <row r="336" spans="1:33">
      <c r="A336" s="754"/>
      <c r="B336" s="23" t="s">
        <v>237</v>
      </c>
      <c r="C336" s="24"/>
      <c r="D336" s="68"/>
      <c r="E336" s="24"/>
      <c r="F336" s="68"/>
      <c r="G336" s="117">
        <v>1.325E-3</v>
      </c>
      <c r="H336" s="24">
        <v>22254</v>
      </c>
      <c r="I336" s="68">
        <f t="shared" ref="I336:I337" si="529">+G336*H336</f>
        <v>29.486550000000001</v>
      </c>
      <c r="J336" s="76">
        <f t="shared" si="524"/>
        <v>22254</v>
      </c>
      <c r="K336" s="68">
        <f>I336+F336+D336</f>
        <v>29.486550000000001</v>
      </c>
      <c r="L336" s="164"/>
      <c r="M336" s="68"/>
      <c r="N336" s="68">
        <f t="shared" si="525"/>
        <v>0</v>
      </c>
      <c r="O336" s="68">
        <f t="shared" si="525"/>
        <v>0</v>
      </c>
      <c r="P336" s="76">
        <f t="shared" si="526"/>
        <v>22254</v>
      </c>
      <c r="Q336" s="68">
        <f t="shared" si="526"/>
        <v>29.486550000000001</v>
      </c>
      <c r="R336" s="164"/>
      <c r="S336" s="68"/>
      <c r="T336" s="133">
        <v>1.1999999999999999E-3</v>
      </c>
      <c r="U336" s="76">
        <v>19888</v>
      </c>
      <c r="V336" s="68">
        <v>42.066800000000001</v>
      </c>
      <c r="W336" s="76">
        <f t="shared" si="527"/>
        <v>19888</v>
      </c>
      <c r="X336" s="68">
        <f>V336+S336</f>
        <v>42.066800000000001</v>
      </c>
      <c r="Y336" s="164"/>
      <c r="Z336" s="68"/>
      <c r="AA336" s="133">
        <v>1.1999999999999999E-3</v>
      </c>
      <c r="AB336" s="76">
        <v>19888</v>
      </c>
      <c r="AC336" s="68">
        <v>42.066800000000001</v>
      </c>
      <c r="AD336" s="76">
        <f t="shared" si="528"/>
        <v>19888</v>
      </c>
      <c r="AE336" s="68">
        <f>AC336+Z336</f>
        <v>42.066800000000001</v>
      </c>
      <c r="AF336" s="24"/>
      <c r="AG336" s="79">
        <f t="shared" ref="AG336:AG337" si="530">X336-AE336</f>
        <v>0</v>
      </c>
    </row>
    <row r="337" spans="1:33">
      <c r="A337" s="754"/>
      <c r="B337" s="23" t="s">
        <v>241</v>
      </c>
      <c r="C337" s="24"/>
      <c r="D337" s="68"/>
      <c r="E337" s="24"/>
      <c r="F337" s="68"/>
      <c r="G337" s="117">
        <v>1.5870000000000001E-3</v>
      </c>
      <c r="H337" s="24">
        <v>28980</v>
      </c>
      <c r="I337" s="68">
        <f t="shared" si="529"/>
        <v>45.991260000000004</v>
      </c>
      <c r="J337" s="76">
        <f t="shared" si="524"/>
        <v>28980</v>
      </c>
      <c r="K337" s="68">
        <f>I337+F337+D337</f>
        <v>45.991260000000004</v>
      </c>
      <c r="L337" s="164"/>
      <c r="M337" s="68"/>
      <c r="N337" s="68">
        <f t="shared" si="525"/>
        <v>0</v>
      </c>
      <c r="O337" s="68">
        <f t="shared" si="525"/>
        <v>0</v>
      </c>
      <c r="P337" s="76">
        <f t="shared" si="526"/>
        <v>28980</v>
      </c>
      <c r="Q337" s="68">
        <f t="shared" si="526"/>
        <v>45.991260000000004</v>
      </c>
      <c r="R337" s="164"/>
      <c r="S337" s="68"/>
      <c r="T337" s="133"/>
      <c r="U337" s="76">
        <v>27667</v>
      </c>
      <c r="V337" s="68">
        <v>106.4337</v>
      </c>
      <c r="W337" s="76">
        <f t="shared" si="527"/>
        <v>27667</v>
      </c>
      <c r="X337" s="68">
        <f>V337+S337</f>
        <v>106.4337</v>
      </c>
      <c r="Y337" s="164"/>
      <c r="Z337" s="68"/>
      <c r="AA337" s="133"/>
      <c r="AB337" s="76">
        <v>27667</v>
      </c>
      <c r="AC337" s="68">
        <v>106.4337</v>
      </c>
      <c r="AD337" s="76">
        <f t="shared" si="528"/>
        <v>27667</v>
      </c>
      <c r="AE337" s="68">
        <f>AC337+Z337</f>
        <v>106.4337</v>
      </c>
      <c r="AF337" s="68">
        <f>(AE335+AE336+AE337)/AE382*100</f>
        <v>1.9981140804592166</v>
      </c>
      <c r="AG337" s="79">
        <f t="shared" si="530"/>
        <v>0</v>
      </c>
    </row>
    <row r="338" spans="1:33" ht="32.25" customHeight="1">
      <c r="A338" s="754">
        <v>24.03</v>
      </c>
      <c r="B338" s="23" t="s">
        <v>139</v>
      </c>
      <c r="C338" s="24"/>
      <c r="D338" s="68"/>
      <c r="E338" s="24"/>
      <c r="F338" s="68"/>
      <c r="G338" s="107"/>
      <c r="H338" s="24">
        <v>1</v>
      </c>
      <c r="I338" s="68">
        <v>24.65</v>
      </c>
      <c r="J338" s="76">
        <f t="shared" si="524"/>
        <v>1</v>
      </c>
      <c r="K338" s="68">
        <f>I338+F338+D338</f>
        <v>24.65</v>
      </c>
      <c r="L338" s="164"/>
      <c r="M338" s="68"/>
      <c r="N338" s="68">
        <f t="shared" si="525"/>
        <v>0</v>
      </c>
      <c r="O338" s="68">
        <f t="shared" si="525"/>
        <v>0</v>
      </c>
      <c r="P338" s="76">
        <f t="shared" si="526"/>
        <v>1</v>
      </c>
      <c r="Q338" s="68">
        <f t="shared" si="526"/>
        <v>24.65</v>
      </c>
      <c r="R338" s="164"/>
      <c r="S338" s="68"/>
      <c r="T338" s="133"/>
      <c r="U338" s="76">
        <v>1</v>
      </c>
      <c r="V338" s="68">
        <v>46.306357594999994</v>
      </c>
      <c r="W338" s="76">
        <f t="shared" si="527"/>
        <v>1</v>
      </c>
      <c r="X338" s="68">
        <f>V338+S338</f>
        <v>46.306357594999994</v>
      </c>
      <c r="Y338" s="164"/>
      <c r="Z338" s="68"/>
      <c r="AA338" s="133"/>
      <c r="AB338" s="76">
        <v>1</v>
      </c>
      <c r="AC338" s="68">
        <v>46.306357594999994</v>
      </c>
      <c r="AD338" s="76">
        <f t="shared" si="528"/>
        <v>1</v>
      </c>
      <c r="AE338" s="68">
        <f>AC338+Z338</f>
        <v>46.306357594999994</v>
      </c>
      <c r="AF338" s="68">
        <f>AE338/AE382*100</f>
        <v>0.49955638133904345</v>
      </c>
    </row>
    <row r="339" spans="1:33" s="235" customFormat="1">
      <c r="A339" s="226"/>
      <c r="B339" s="227" t="s">
        <v>35</v>
      </c>
      <c r="C339" s="228">
        <f t="shared" ref="C339" si="531">SUM(C335:C338)</f>
        <v>0</v>
      </c>
      <c r="D339" s="229">
        <f>SUM(D335:D338)</f>
        <v>0</v>
      </c>
      <c r="E339" s="228">
        <f t="shared" ref="E339" si="532">SUM(E335:E338)</f>
        <v>0</v>
      </c>
      <c r="F339" s="229">
        <f>SUM(F335:F338)</f>
        <v>0</v>
      </c>
      <c r="G339" s="230"/>
      <c r="H339" s="228">
        <f t="shared" ref="H339" si="533">SUM(H335:H338)</f>
        <v>65230</v>
      </c>
      <c r="I339" s="229">
        <f>SUM(I335:I338)</f>
        <v>118.15337000000002</v>
      </c>
      <c r="J339" s="231">
        <f t="shared" ref="J339" si="534">SUM(J335:J338)</f>
        <v>65230</v>
      </c>
      <c r="K339" s="229">
        <f>SUM(K335:K338)</f>
        <v>118.15337000000002</v>
      </c>
      <c r="L339" s="228">
        <f t="shared" ref="L339" si="535">SUM(L335:L338)</f>
        <v>0</v>
      </c>
      <c r="M339" s="229">
        <f>SUM(M335:M338)</f>
        <v>0</v>
      </c>
      <c r="N339" s="234">
        <f t="shared" si="525"/>
        <v>0</v>
      </c>
      <c r="O339" s="234">
        <f t="shared" si="525"/>
        <v>0</v>
      </c>
      <c r="P339" s="231">
        <f t="shared" ref="P339" si="536">SUM(P335:P338)</f>
        <v>65230</v>
      </c>
      <c r="Q339" s="229">
        <f>SUM(Q335:Q338)</f>
        <v>118.15337000000002</v>
      </c>
      <c r="R339" s="228">
        <f t="shared" ref="R339" si="537">SUM(R335:R338)</f>
        <v>0</v>
      </c>
      <c r="S339" s="229">
        <f>SUM(S335:S338)</f>
        <v>0</v>
      </c>
      <c r="T339" s="233"/>
      <c r="U339" s="231">
        <f t="shared" ref="U339" si="538">SUM(U335:U338)</f>
        <v>60742</v>
      </c>
      <c r="V339" s="229">
        <f>SUM(V335:V338)</f>
        <v>231.52145759500002</v>
      </c>
      <c r="W339" s="231">
        <f t="shared" ref="W339" si="539">SUM(W335:W338)</f>
        <v>60742</v>
      </c>
      <c r="X339" s="229">
        <f>SUM(X335:X338)</f>
        <v>231.52145759500002</v>
      </c>
      <c r="Y339" s="228">
        <f t="shared" ref="Y339" si="540">SUM(Y335:Y338)</f>
        <v>0</v>
      </c>
      <c r="Z339" s="229">
        <f>SUM(Z335:Z338)</f>
        <v>0</v>
      </c>
      <c r="AA339" s="233"/>
      <c r="AB339" s="231">
        <f t="shared" ref="AB339" si="541">SUM(AB335:AB338)</f>
        <v>60742</v>
      </c>
      <c r="AC339" s="229">
        <f>SUM(AC335:AC338)</f>
        <v>231.52145759500002</v>
      </c>
      <c r="AD339" s="231">
        <f t="shared" ref="AD339" si="542">SUM(AD335:AD338)</f>
        <v>60742</v>
      </c>
      <c r="AE339" s="229">
        <f>SUM(AE335:AE338)</f>
        <v>231.52145759500002</v>
      </c>
      <c r="AF339" s="234">
        <f>AF333+AF337+AF338</f>
        <v>4.7314360227889409</v>
      </c>
    </row>
    <row r="340" spans="1:33" s="235" customFormat="1">
      <c r="A340" s="226"/>
      <c r="B340" s="227" t="s">
        <v>140</v>
      </c>
      <c r="C340" s="228">
        <f>C339+C333+C326+C276+C272+C265+C261+C258+C254+C250+C243+C239+C234+C225+C211+C188+C144+C140+C134+C121+C83+C81+C77+C45</f>
        <v>2846</v>
      </c>
      <c r="D340" s="229">
        <f t="shared" ref="D340:F340" si="543">D339+D333+D326+D276+D272+D265+D261+D258+D254+D250+D243+D239+D234+D225+D211+D188+D144+D140+D134+D121+D83+D81+D77+D45</f>
        <v>13.350000000000001</v>
      </c>
      <c r="E340" s="228">
        <f t="shared" si="543"/>
        <v>0</v>
      </c>
      <c r="F340" s="229">
        <f t="shared" si="543"/>
        <v>0</v>
      </c>
      <c r="G340" s="230"/>
      <c r="H340" s="228">
        <f t="shared" ref="H340:M340" si="544">H339+H333+H326+H276+H272+H265+H261+H258+H254+H250+H243+H239+H234+H225+H211+H188+H144+H140+H134+H121+H83+H81+H77+H45</f>
        <v>200513</v>
      </c>
      <c r="I340" s="229">
        <f t="shared" si="544"/>
        <v>5224.565023846154</v>
      </c>
      <c r="J340" s="231">
        <f t="shared" si="544"/>
        <v>203359</v>
      </c>
      <c r="K340" s="229">
        <f t="shared" si="544"/>
        <v>5237.9150238461543</v>
      </c>
      <c r="L340" s="228">
        <f t="shared" si="544"/>
        <v>111437</v>
      </c>
      <c r="M340" s="229">
        <f t="shared" si="544"/>
        <v>4613.9580999999998</v>
      </c>
      <c r="N340" s="234">
        <f t="shared" si="525"/>
        <v>54.798164821817579</v>
      </c>
      <c r="O340" s="234">
        <f t="shared" si="525"/>
        <v>88.087685252518881</v>
      </c>
      <c r="P340" s="231">
        <f>P339+P333+P326+P276+P272+P265+P261+P258+P254+P250+P243+P239+P234+P225+P211+P188+P144+P140+P134+P121+P83+P81+P77+P45</f>
        <v>91791</v>
      </c>
      <c r="Q340" s="229">
        <f>Q339+Q333+Q326+Q276+Q272+Q265+Q261+Q258+Q254+Q250+Q243+Q239+Q234+Q225+Q211+Q188+Q144+Q140+Q134+Q121+Q83+Q81+Q77+Q45</f>
        <v>623.95692384615393</v>
      </c>
      <c r="R340" s="228">
        <f>R339+R333+R326+R276+R272+R265+R261+R258+R254+R250+R243+R239+R234+R225+R211+R188+R144+R140+R134+R121+R83+R81+R77+R45</f>
        <v>34</v>
      </c>
      <c r="S340" s="229">
        <f>S339+S333+S326+S276+S272+S265+S261+S258+S254+S250+S243+S239+S234+S225+S211+S188+S144+S140+S134+S121+S83+S81+S77+S45</f>
        <v>306.82</v>
      </c>
      <c r="T340" s="233"/>
      <c r="U340" s="231">
        <f t="shared" ref="U340:Z340" si="545">U339+U333+U326+U276+U272+U265+U261+U258+U254+U250+U243+U239+U234+U225+U211+U188+U144+U140+U134+U121+U83+U81+U77+U45</f>
        <v>192364</v>
      </c>
      <c r="V340" s="229">
        <f t="shared" si="545"/>
        <v>13712.132497595001</v>
      </c>
      <c r="W340" s="231">
        <f t="shared" si="545"/>
        <v>192398</v>
      </c>
      <c r="X340" s="229">
        <f t="shared" si="545"/>
        <v>14018.952497595001</v>
      </c>
      <c r="Y340" s="228">
        <f t="shared" si="545"/>
        <v>32</v>
      </c>
      <c r="Z340" s="229">
        <f t="shared" si="545"/>
        <v>300.36</v>
      </c>
      <c r="AA340" s="233"/>
      <c r="AB340" s="231">
        <f>AB339+AB333+AB326+AB276+AB272+AB265+AB261+AB258+AB254+AB250+AB243+AB239+AB234+AB225+AB211+AB188+AB144+AB140+AB134+AB121+AB83+AB81+AB77+AB45</f>
        <v>188799</v>
      </c>
      <c r="AC340" s="229">
        <f>AC339+AC333+AC326+AC276+AC272+AC265+AC261+AC258+AC254+AC250+AC243+AC239+AC234+AC225+AC211+AC188+AC144+AC140+AC134+AC121+AC83+AC81+AC77+AC45</f>
        <v>8859.7107615950008</v>
      </c>
      <c r="AD340" s="231">
        <f>AD339+AD333+AD326+AD276+AD272+AD265+AD261+AD258+AD254+AD250+AD243+AD239+AD234+AD225+AD211+AD188+AD144+AD140+AD134+AD121+AD83+AD81+AD77+AD45</f>
        <v>188831</v>
      </c>
      <c r="AE340" s="229">
        <f>AE339+AE333+AE326+AE276+AE272+AE265+AE261+AE258+AE254+AE250+AE243+AE239+AE234+AE225+AE211+AE188+AE144+AE140+AE134+AE121+AE83+AE81+AE77+AE45</f>
        <v>9160.0707615950014</v>
      </c>
      <c r="AF340" s="227"/>
    </row>
    <row r="341" spans="1:33" s="25" customFormat="1">
      <c r="A341" s="336">
        <v>25</v>
      </c>
      <c r="B341" s="20" t="s">
        <v>141</v>
      </c>
      <c r="C341" s="22"/>
      <c r="D341" s="66"/>
      <c r="E341" s="22"/>
      <c r="F341" s="66"/>
      <c r="G341" s="108"/>
      <c r="H341" s="22"/>
      <c r="I341" s="66"/>
      <c r="J341" s="70"/>
      <c r="K341" s="66"/>
      <c r="L341" s="312"/>
      <c r="M341" s="66"/>
      <c r="N341" s="66"/>
      <c r="O341" s="66"/>
      <c r="P341" s="70"/>
      <c r="Q341" s="66"/>
      <c r="R341" s="312"/>
      <c r="S341" s="66"/>
      <c r="T341" s="134"/>
      <c r="U341" s="70"/>
      <c r="V341" s="66"/>
      <c r="W341" s="70"/>
      <c r="X341" s="66"/>
      <c r="Y341" s="312"/>
      <c r="Z341" s="66"/>
      <c r="AA341" s="134"/>
      <c r="AB341" s="70"/>
      <c r="AC341" s="66"/>
      <c r="AD341" s="70"/>
      <c r="AE341" s="66"/>
      <c r="AF341" s="22"/>
    </row>
    <row r="342" spans="1:33">
      <c r="A342" s="200">
        <v>25.01</v>
      </c>
      <c r="B342" s="23" t="s">
        <v>142</v>
      </c>
      <c r="C342" s="24"/>
      <c r="D342" s="68"/>
      <c r="E342" s="24"/>
      <c r="F342" s="68"/>
      <c r="G342" s="107"/>
      <c r="H342" s="24"/>
      <c r="I342" s="68"/>
      <c r="J342" s="76">
        <f t="shared" ref="J342:J343" si="546">H342+E342+C342</f>
        <v>0</v>
      </c>
      <c r="K342" s="68">
        <f>I342+F342+D342</f>
        <v>0</v>
      </c>
      <c r="L342" s="164"/>
      <c r="M342" s="68"/>
      <c r="N342" s="68" t="e">
        <f t="shared" ref="N342:O345" si="547">L342/J342%</f>
        <v>#DIV/0!</v>
      </c>
      <c r="O342" s="68" t="e">
        <f t="shared" si="547"/>
        <v>#DIV/0!</v>
      </c>
      <c r="P342" s="76">
        <f>J342-L342</f>
        <v>0</v>
      </c>
      <c r="Q342" s="68">
        <f>K342-M342</f>
        <v>0</v>
      </c>
      <c r="R342" s="164"/>
      <c r="S342" s="68"/>
      <c r="T342" s="133"/>
      <c r="U342" s="76"/>
      <c r="V342" s="68">
        <f>U342*T342</f>
        <v>0</v>
      </c>
      <c r="W342" s="76">
        <f>U342+R342</f>
        <v>0</v>
      </c>
      <c r="X342" s="68">
        <f>V342+S342</f>
        <v>0</v>
      </c>
      <c r="Y342" s="164"/>
      <c r="Z342" s="68"/>
      <c r="AA342" s="133"/>
      <c r="AB342" s="76"/>
      <c r="AC342" s="68">
        <f>AB342*AA342</f>
        <v>0</v>
      </c>
      <c r="AD342" s="76">
        <f>AB342+Y342</f>
        <v>0</v>
      </c>
      <c r="AE342" s="68">
        <f>AC342+Z342</f>
        <v>0</v>
      </c>
      <c r="AF342" s="24"/>
    </row>
    <row r="343" spans="1:33">
      <c r="A343" s="200">
        <v>25.02</v>
      </c>
      <c r="B343" s="23" t="s">
        <v>143</v>
      </c>
      <c r="C343" s="24"/>
      <c r="D343" s="68"/>
      <c r="E343" s="24"/>
      <c r="F343" s="68"/>
      <c r="G343" s="107">
        <v>6.0000000000000001E-3</v>
      </c>
      <c r="H343" s="24"/>
      <c r="I343" s="68">
        <f t="shared" ref="I343" si="548">H343*G343</f>
        <v>0</v>
      </c>
      <c r="J343" s="76">
        <f t="shared" si="546"/>
        <v>0</v>
      </c>
      <c r="K343" s="68">
        <f>I343+F343+D343</f>
        <v>0</v>
      </c>
      <c r="L343" s="164"/>
      <c r="M343" s="68"/>
      <c r="N343" s="68" t="e">
        <f t="shared" si="547"/>
        <v>#DIV/0!</v>
      </c>
      <c r="O343" s="68" t="e">
        <f t="shared" si="547"/>
        <v>#DIV/0!</v>
      </c>
      <c r="P343" s="76">
        <f>J343-L343</f>
        <v>0</v>
      </c>
      <c r="Q343" s="68">
        <f>K343-M343</f>
        <v>0</v>
      </c>
      <c r="R343" s="164"/>
      <c r="S343" s="68"/>
      <c r="T343" s="133"/>
      <c r="U343" s="76"/>
      <c r="V343" s="68">
        <f>U343*T343</f>
        <v>0</v>
      </c>
      <c r="W343" s="76">
        <f>U343+R343</f>
        <v>0</v>
      </c>
      <c r="X343" s="68">
        <f>V343+S343</f>
        <v>0</v>
      </c>
      <c r="Y343" s="164"/>
      <c r="Z343" s="68"/>
      <c r="AA343" s="133"/>
      <c r="AB343" s="76"/>
      <c r="AC343" s="68">
        <f>AB343*AA343</f>
        <v>0</v>
      </c>
      <c r="AD343" s="76">
        <f>AB343+Y343</f>
        <v>0</v>
      </c>
      <c r="AE343" s="68">
        <f>AC343+Z343</f>
        <v>0</v>
      </c>
      <c r="AF343" s="24"/>
    </row>
    <row r="344" spans="1:33" s="235" customFormat="1">
      <c r="A344" s="226"/>
      <c r="B344" s="227" t="s">
        <v>35</v>
      </c>
      <c r="C344" s="228">
        <f t="shared" ref="C344" si="549">SUM(C342:C343)</f>
        <v>0</v>
      </c>
      <c r="D344" s="229">
        <f>SUM(D342:D343)</f>
        <v>0</v>
      </c>
      <c r="E344" s="228">
        <f t="shared" ref="E344" si="550">SUM(E342:E343)</f>
        <v>0</v>
      </c>
      <c r="F344" s="229">
        <f>SUM(F342:F343)</f>
        <v>0</v>
      </c>
      <c r="G344" s="230"/>
      <c r="H344" s="228">
        <f t="shared" ref="H344" si="551">SUM(H342:H343)</f>
        <v>0</v>
      </c>
      <c r="I344" s="229">
        <f>SUM(I342:I343)</f>
        <v>0</v>
      </c>
      <c r="J344" s="231">
        <f t="shared" ref="J344" si="552">SUM(J342:J343)</f>
        <v>0</v>
      </c>
      <c r="K344" s="229">
        <f>SUM(K342:K343)</f>
        <v>0</v>
      </c>
      <c r="L344" s="228">
        <f t="shared" ref="L344" si="553">SUM(L342:L343)</f>
        <v>0</v>
      </c>
      <c r="M344" s="229">
        <f>SUM(M342:M343)</f>
        <v>0</v>
      </c>
      <c r="N344" s="232" t="e">
        <f t="shared" si="547"/>
        <v>#DIV/0!</v>
      </c>
      <c r="O344" s="232" t="e">
        <f t="shared" si="547"/>
        <v>#DIV/0!</v>
      </c>
      <c r="P344" s="231">
        <f t="shared" ref="P344" si="554">SUM(P342:P343)</f>
        <v>0</v>
      </c>
      <c r="Q344" s="229">
        <f>SUM(Q342:Q343)</f>
        <v>0</v>
      </c>
      <c r="R344" s="228">
        <f t="shared" ref="R344" si="555">SUM(R342:R343)</f>
        <v>0</v>
      </c>
      <c r="S344" s="229">
        <f>SUM(S342:S343)</f>
        <v>0</v>
      </c>
      <c r="T344" s="233"/>
      <c r="U344" s="231">
        <f t="shared" ref="U344" si="556">SUM(U342:U343)</f>
        <v>0</v>
      </c>
      <c r="V344" s="229">
        <f>SUM(V342:V343)</f>
        <v>0</v>
      </c>
      <c r="W344" s="231">
        <f t="shared" ref="W344" si="557">SUM(W342:W343)</f>
        <v>0</v>
      </c>
      <c r="X344" s="229">
        <f>SUM(X342:X343)</f>
        <v>0</v>
      </c>
      <c r="Y344" s="228">
        <f t="shared" ref="Y344" si="558">SUM(Y342:Y343)</f>
        <v>0</v>
      </c>
      <c r="Z344" s="229">
        <f>SUM(Z342:Z343)</f>
        <v>0</v>
      </c>
      <c r="AA344" s="233"/>
      <c r="AB344" s="231">
        <f t="shared" ref="AB344" si="559">SUM(AB342:AB343)</f>
        <v>0</v>
      </c>
      <c r="AC344" s="229">
        <f>SUM(AC342:AC343)</f>
        <v>0</v>
      </c>
      <c r="AD344" s="231">
        <f t="shared" ref="AD344" si="560">SUM(AD342:AD343)</f>
        <v>0</v>
      </c>
      <c r="AE344" s="229">
        <f>SUM(AE342:AE343)</f>
        <v>0</v>
      </c>
      <c r="AF344" s="227"/>
    </row>
    <row r="345" spans="1:33" s="235" customFormat="1">
      <c r="A345" s="226"/>
      <c r="B345" s="227" t="s">
        <v>144</v>
      </c>
      <c r="C345" s="228">
        <f t="shared" ref="C345" si="561">C344+C340</f>
        <v>2846</v>
      </c>
      <c r="D345" s="229">
        <f>D344+D340</f>
        <v>13.350000000000001</v>
      </c>
      <c r="E345" s="228">
        <f t="shared" ref="E345" si="562">E344+E340</f>
        <v>0</v>
      </c>
      <c r="F345" s="229">
        <f>F344+F340</f>
        <v>0</v>
      </c>
      <c r="G345" s="230"/>
      <c r="H345" s="228">
        <f t="shared" ref="H345" si="563">H344+H340</f>
        <v>200513</v>
      </c>
      <c r="I345" s="229">
        <f>I344+I340</f>
        <v>5224.565023846154</v>
      </c>
      <c r="J345" s="231">
        <f t="shared" ref="J345" si="564">J344+J340</f>
        <v>203359</v>
      </c>
      <c r="K345" s="229">
        <f>K344+K340</f>
        <v>5237.9150238461543</v>
      </c>
      <c r="L345" s="228">
        <f t="shared" ref="L345" si="565">L344+L340</f>
        <v>111437</v>
      </c>
      <c r="M345" s="229">
        <f>M344+M340</f>
        <v>4613.9580999999998</v>
      </c>
      <c r="N345" s="232">
        <f t="shared" si="547"/>
        <v>54.798164821817579</v>
      </c>
      <c r="O345" s="232">
        <f t="shared" si="547"/>
        <v>88.087685252518881</v>
      </c>
      <c r="P345" s="231">
        <f t="shared" ref="P345" si="566">P344+P340</f>
        <v>91791</v>
      </c>
      <c r="Q345" s="229">
        <f>Q344+Q340</f>
        <v>623.95692384615393</v>
      </c>
      <c r="R345" s="228">
        <f t="shared" ref="R345" si="567">R344+R340</f>
        <v>34</v>
      </c>
      <c r="S345" s="229">
        <f>S344+S340</f>
        <v>306.82</v>
      </c>
      <c r="T345" s="233"/>
      <c r="U345" s="231">
        <f t="shared" ref="U345" si="568">U344+U340</f>
        <v>192364</v>
      </c>
      <c r="V345" s="229">
        <f>V344+V340</f>
        <v>13712.132497595001</v>
      </c>
      <c r="W345" s="231">
        <f t="shared" ref="W345" si="569">W344+W340</f>
        <v>192398</v>
      </c>
      <c r="X345" s="229">
        <f>X344+X340</f>
        <v>14018.952497595001</v>
      </c>
      <c r="Y345" s="228">
        <f t="shared" ref="Y345" si="570">Y344+Y340</f>
        <v>32</v>
      </c>
      <c r="Z345" s="229">
        <f>Z344+Z340</f>
        <v>300.36</v>
      </c>
      <c r="AA345" s="233"/>
      <c r="AB345" s="231">
        <f t="shared" ref="AB345" si="571">AB344+AB340</f>
        <v>188799</v>
      </c>
      <c r="AC345" s="229">
        <f>AC344+AC340</f>
        <v>8859.7107615950008</v>
      </c>
      <c r="AD345" s="231">
        <f t="shared" ref="AD345" si="572">AD344+AD340</f>
        <v>188831</v>
      </c>
      <c r="AE345" s="229">
        <f>AE344+AE340</f>
        <v>9160.0707615950014</v>
      </c>
      <c r="AF345" s="227"/>
    </row>
    <row r="346" spans="1:33" s="25" customFormat="1" ht="47.25">
      <c r="A346" s="336">
        <v>26</v>
      </c>
      <c r="B346" s="20" t="s">
        <v>145</v>
      </c>
      <c r="C346" s="22"/>
      <c r="D346" s="66"/>
      <c r="E346" s="22"/>
      <c r="F346" s="66"/>
      <c r="G346" s="108"/>
      <c r="H346" s="22"/>
      <c r="I346" s="66"/>
      <c r="J346" s="70"/>
      <c r="K346" s="66"/>
      <c r="L346" s="312"/>
      <c r="M346" s="66"/>
      <c r="N346" s="66"/>
      <c r="O346" s="66"/>
      <c r="P346" s="70"/>
      <c r="Q346" s="66"/>
      <c r="R346" s="312"/>
      <c r="S346" s="66"/>
      <c r="T346" s="134"/>
      <c r="U346" s="70"/>
      <c r="V346" s="66"/>
      <c r="W346" s="70"/>
      <c r="X346" s="66"/>
      <c r="Y346" s="312"/>
      <c r="Z346" s="66"/>
      <c r="AA346" s="134"/>
      <c r="AB346" s="70"/>
      <c r="AC346" s="66"/>
      <c r="AD346" s="70"/>
      <c r="AE346" s="66"/>
      <c r="AF346" s="22"/>
    </row>
    <row r="347" spans="1:33" s="25" customFormat="1">
      <c r="A347" s="336"/>
      <c r="B347" s="20" t="s">
        <v>21</v>
      </c>
      <c r="C347" s="22"/>
      <c r="D347" s="66"/>
      <c r="E347" s="22"/>
      <c r="F347" s="66"/>
      <c r="G347" s="108"/>
      <c r="H347" s="22"/>
      <c r="I347" s="66"/>
      <c r="J347" s="70">
        <f t="shared" ref="J347:K357" si="573">H347+E347+C347</f>
        <v>0</v>
      </c>
      <c r="K347" s="66">
        <f t="shared" si="573"/>
        <v>0</v>
      </c>
      <c r="L347" s="312"/>
      <c r="M347" s="66"/>
      <c r="N347" s="66"/>
      <c r="O347" s="66"/>
      <c r="P347" s="70"/>
      <c r="Q347" s="66"/>
      <c r="R347" s="312"/>
      <c r="S347" s="66"/>
      <c r="T347" s="134"/>
      <c r="U347" s="70"/>
      <c r="V347" s="66"/>
      <c r="W347" s="70"/>
      <c r="X347" s="66"/>
      <c r="Y347" s="312"/>
      <c r="Z347" s="66"/>
      <c r="AA347" s="134"/>
      <c r="AB347" s="70"/>
      <c r="AC347" s="66"/>
      <c r="AD347" s="70"/>
      <c r="AE347" s="66"/>
      <c r="AF347" s="22"/>
    </row>
    <row r="348" spans="1:33">
      <c r="A348" s="21">
        <v>26.01</v>
      </c>
      <c r="B348" s="24" t="s">
        <v>179</v>
      </c>
      <c r="C348" s="24"/>
      <c r="D348" s="68"/>
      <c r="E348" s="24"/>
      <c r="F348" s="68"/>
      <c r="G348" s="107"/>
      <c r="H348" s="24"/>
      <c r="I348" s="68">
        <f t="shared" ref="I348:I349" si="574">H348*G348</f>
        <v>0</v>
      </c>
      <c r="J348" s="76">
        <f t="shared" si="573"/>
        <v>0</v>
      </c>
      <c r="K348" s="68">
        <f t="shared" si="573"/>
        <v>0</v>
      </c>
      <c r="L348" s="164"/>
      <c r="M348" s="68"/>
      <c r="N348" s="68"/>
      <c r="O348" s="68"/>
      <c r="P348" s="76">
        <f t="shared" ref="P348:Q357" si="575">J348-L348</f>
        <v>0</v>
      </c>
      <c r="Q348" s="68">
        <f t="shared" si="575"/>
        <v>0</v>
      </c>
      <c r="R348" s="164"/>
      <c r="S348" s="68"/>
      <c r="T348" s="133"/>
      <c r="U348" s="76"/>
      <c r="V348" s="68">
        <f t="shared" ref="V348:V356" si="576">U348*T348</f>
        <v>0</v>
      </c>
      <c r="W348" s="76">
        <f t="shared" ref="W348:W357" si="577">U348+R348</f>
        <v>0</v>
      </c>
      <c r="X348" s="68">
        <f t="shared" ref="X348:X357" si="578">V348+S348</f>
        <v>0</v>
      </c>
      <c r="Y348" s="164"/>
      <c r="Z348" s="68"/>
      <c r="AA348" s="133"/>
      <c r="AB348" s="76"/>
      <c r="AC348" s="68">
        <f t="shared" ref="AC348:AC356" si="579">AB348*AA348</f>
        <v>0</v>
      </c>
      <c r="AD348" s="76">
        <f t="shared" ref="AD348:AD357" si="580">AB348+Y348</f>
        <v>0</v>
      </c>
      <c r="AE348" s="68">
        <f t="shared" ref="AE348:AE357" si="581">AC348+Z348</f>
        <v>0</v>
      </c>
      <c r="AF348" s="24"/>
    </row>
    <row r="349" spans="1:33">
      <c r="A349" s="21">
        <v>26.02</v>
      </c>
      <c r="B349" s="24" t="s">
        <v>180</v>
      </c>
      <c r="C349" s="24"/>
      <c r="D349" s="68"/>
      <c r="E349" s="24"/>
      <c r="F349" s="68"/>
      <c r="G349" s="107"/>
      <c r="H349" s="24"/>
      <c r="I349" s="68">
        <f t="shared" si="574"/>
        <v>0</v>
      </c>
      <c r="J349" s="76">
        <f t="shared" si="573"/>
        <v>0</v>
      </c>
      <c r="K349" s="68">
        <f t="shared" si="573"/>
        <v>0</v>
      </c>
      <c r="L349" s="164"/>
      <c r="M349" s="68"/>
      <c r="N349" s="68"/>
      <c r="O349" s="68"/>
      <c r="P349" s="76">
        <f t="shared" si="575"/>
        <v>0</v>
      </c>
      <c r="Q349" s="68">
        <f t="shared" si="575"/>
        <v>0</v>
      </c>
      <c r="R349" s="164"/>
      <c r="S349" s="68"/>
      <c r="T349" s="133"/>
      <c r="U349" s="76"/>
      <c r="V349" s="68">
        <f t="shared" si="576"/>
        <v>0</v>
      </c>
      <c r="W349" s="76">
        <f t="shared" si="577"/>
        <v>0</v>
      </c>
      <c r="X349" s="68">
        <f t="shared" si="578"/>
        <v>0</v>
      </c>
      <c r="Y349" s="164"/>
      <c r="Z349" s="68"/>
      <c r="AA349" s="133"/>
      <c r="AB349" s="76"/>
      <c r="AC349" s="68">
        <f t="shared" si="579"/>
        <v>0</v>
      </c>
      <c r="AD349" s="76">
        <f t="shared" si="580"/>
        <v>0</v>
      </c>
      <c r="AE349" s="68">
        <f t="shared" si="581"/>
        <v>0</v>
      </c>
      <c r="AF349" s="24"/>
    </row>
    <row r="350" spans="1:33" ht="31.5">
      <c r="A350" s="21">
        <v>26.03</v>
      </c>
      <c r="B350" s="24" t="s">
        <v>317</v>
      </c>
      <c r="C350" s="24"/>
      <c r="D350" s="68"/>
      <c r="E350" s="24"/>
      <c r="F350" s="68"/>
      <c r="G350" s="107"/>
      <c r="H350" s="24"/>
      <c r="I350" s="68">
        <f>H350*G350</f>
        <v>0</v>
      </c>
      <c r="J350" s="76">
        <f t="shared" si="573"/>
        <v>0</v>
      </c>
      <c r="K350" s="68">
        <f t="shared" si="573"/>
        <v>0</v>
      </c>
      <c r="L350" s="164"/>
      <c r="M350" s="68"/>
      <c r="N350" s="68"/>
      <c r="O350" s="68"/>
      <c r="P350" s="76">
        <f t="shared" si="575"/>
        <v>0</v>
      </c>
      <c r="Q350" s="68">
        <f t="shared" si="575"/>
        <v>0</v>
      </c>
      <c r="R350" s="164"/>
      <c r="S350" s="68"/>
      <c r="T350" s="133"/>
      <c r="U350" s="76"/>
      <c r="V350" s="68">
        <f t="shared" si="576"/>
        <v>0</v>
      </c>
      <c r="W350" s="76">
        <f t="shared" si="577"/>
        <v>0</v>
      </c>
      <c r="X350" s="68">
        <f t="shared" si="578"/>
        <v>0</v>
      </c>
      <c r="Y350" s="164"/>
      <c r="Z350" s="68"/>
      <c r="AA350" s="133"/>
      <c r="AB350" s="76"/>
      <c r="AC350" s="68">
        <f t="shared" si="579"/>
        <v>0</v>
      </c>
      <c r="AD350" s="76">
        <f t="shared" si="580"/>
        <v>0</v>
      </c>
      <c r="AE350" s="68">
        <f t="shared" si="581"/>
        <v>0</v>
      </c>
      <c r="AF350" s="24"/>
    </row>
    <row r="351" spans="1:33">
      <c r="A351" s="21">
        <v>26.04</v>
      </c>
      <c r="B351" s="24" t="s">
        <v>146</v>
      </c>
      <c r="C351" s="24"/>
      <c r="D351" s="68"/>
      <c r="E351" s="24"/>
      <c r="F351" s="68"/>
      <c r="G351" s="107"/>
      <c r="H351" s="24"/>
      <c r="I351" s="68">
        <f t="shared" ref="I351:I353" si="582">H351*G351</f>
        <v>0</v>
      </c>
      <c r="J351" s="76">
        <f t="shared" si="573"/>
        <v>0</v>
      </c>
      <c r="K351" s="68">
        <f t="shared" si="573"/>
        <v>0</v>
      </c>
      <c r="L351" s="164"/>
      <c r="M351" s="68"/>
      <c r="N351" s="68"/>
      <c r="O351" s="68"/>
      <c r="P351" s="76">
        <f t="shared" si="575"/>
        <v>0</v>
      </c>
      <c r="Q351" s="68">
        <f t="shared" si="575"/>
        <v>0</v>
      </c>
      <c r="R351" s="164"/>
      <c r="S351" s="68"/>
      <c r="T351" s="133"/>
      <c r="U351" s="76"/>
      <c r="V351" s="68">
        <f t="shared" si="576"/>
        <v>0</v>
      </c>
      <c r="W351" s="76">
        <f t="shared" si="577"/>
        <v>0</v>
      </c>
      <c r="X351" s="68">
        <f t="shared" si="578"/>
        <v>0</v>
      </c>
      <c r="Y351" s="164"/>
      <c r="Z351" s="68"/>
      <c r="AA351" s="133"/>
      <c r="AB351" s="76"/>
      <c r="AC351" s="68">
        <f t="shared" si="579"/>
        <v>0</v>
      </c>
      <c r="AD351" s="76">
        <f t="shared" si="580"/>
        <v>0</v>
      </c>
      <c r="AE351" s="68">
        <f t="shared" si="581"/>
        <v>0</v>
      </c>
      <c r="AF351" s="24"/>
    </row>
    <row r="352" spans="1:33">
      <c r="A352" s="21">
        <v>26.05</v>
      </c>
      <c r="B352" s="24" t="s">
        <v>262</v>
      </c>
      <c r="C352" s="24"/>
      <c r="D352" s="68"/>
      <c r="E352" s="24"/>
      <c r="F352" s="68"/>
      <c r="G352" s="107"/>
      <c r="H352" s="24"/>
      <c r="I352" s="68">
        <f t="shared" si="582"/>
        <v>0</v>
      </c>
      <c r="J352" s="76">
        <f t="shared" si="573"/>
        <v>0</v>
      </c>
      <c r="K352" s="68">
        <f t="shared" si="573"/>
        <v>0</v>
      </c>
      <c r="L352" s="164"/>
      <c r="M352" s="68"/>
      <c r="N352" s="68"/>
      <c r="O352" s="68"/>
      <c r="P352" s="76">
        <f t="shared" si="575"/>
        <v>0</v>
      </c>
      <c r="Q352" s="68">
        <f t="shared" si="575"/>
        <v>0</v>
      </c>
      <c r="R352" s="164"/>
      <c r="S352" s="68"/>
      <c r="T352" s="133"/>
      <c r="U352" s="76"/>
      <c r="V352" s="68">
        <f t="shared" si="576"/>
        <v>0</v>
      </c>
      <c r="W352" s="76">
        <f t="shared" si="577"/>
        <v>0</v>
      </c>
      <c r="X352" s="68">
        <f t="shared" si="578"/>
        <v>0</v>
      </c>
      <c r="Y352" s="164"/>
      <c r="Z352" s="68"/>
      <c r="AA352" s="133"/>
      <c r="AB352" s="76"/>
      <c r="AC352" s="68">
        <f t="shared" si="579"/>
        <v>0</v>
      </c>
      <c r="AD352" s="76">
        <f t="shared" si="580"/>
        <v>0</v>
      </c>
      <c r="AE352" s="68">
        <f t="shared" si="581"/>
        <v>0</v>
      </c>
      <c r="AF352" s="24"/>
    </row>
    <row r="353" spans="1:32">
      <c r="A353" s="21">
        <v>26.06</v>
      </c>
      <c r="B353" s="24" t="s">
        <v>254</v>
      </c>
      <c r="C353" s="24"/>
      <c r="D353" s="68"/>
      <c r="E353" s="24"/>
      <c r="F353" s="68"/>
      <c r="G353" s="107"/>
      <c r="H353" s="24"/>
      <c r="I353" s="68">
        <f t="shared" si="582"/>
        <v>0</v>
      </c>
      <c r="J353" s="76">
        <f t="shared" si="573"/>
        <v>0</v>
      </c>
      <c r="K353" s="68">
        <f t="shared" si="573"/>
        <v>0</v>
      </c>
      <c r="L353" s="164"/>
      <c r="M353" s="68"/>
      <c r="N353" s="68"/>
      <c r="O353" s="68"/>
      <c r="P353" s="76">
        <f t="shared" si="575"/>
        <v>0</v>
      </c>
      <c r="Q353" s="68">
        <f t="shared" si="575"/>
        <v>0</v>
      </c>
      <c r="R353" s="164"/>
      <c r="S353" s="68"/>
      <c r="T353" s="133"/>
      <c r="U353" s="76"/>
      <c r="V353" s="68">
        <f t="shared" si="576"/>
        <v>0</v>
      </c>
      <c r="W353" s="76">
        <f t="shared" si="577"/>
        <v>0</v>
      </c>
      <c r="X353" s="68">
        <f t="shared" si="578"/>
        <v>0</v>
      </c>
      <c r="Y353" s="164"/>
      <c r="Z353" s="68"/>
      <c r="AA353" s="133"/>
      <c r="AB353" s="76"/>
      <c r="AC353" s="68">
        <f t="shared" si="579"/>
        <v>0</v>
      </c>
      <c r="AD353" s="76">
        <f t="shared" si="580"/>
        <v>0</v>
      </c>
      <c r="AE353" s="68">
        <f t="shared" si="581"/>
        <v>0</v>
      </c>
      <c r="AF353" s="24"/>
    </row>
    <row r="354" spans="1:32" ht="31.5">
      <c r="A354" s="21">
        <v>26.07</v>
      </c>
      <c r="B354" s="24" t="s">
        <v>147</v>
      </c>
      <c r="C354" s="24"/>
      <c r="D354" s="68"/>
      <c r="E354" s="24"/>
      <c r="F354" s="68"/>
      <c r="G354" s="107"/>
      <c r="H354" s="24"/>
      <c r="I354" s="68">
        <f>H354*G354</f>
        <v>0</v>
      </c>
      <c r="J354" s="76">
        <f t="shared" si="573"/>
        <v>0</v>
      </c>
      <c r="K354" s="68">
        <f t="shared" si="573"/>
        <v>0</v>
      </c>
      <c r="L354" s="164"/>
      <c r="M354" s="68"/>
      <c r="N354" s="68"/>
      <c r="O354" s="68"/>
      <c r="P354" s="76">
        <f t="shared" si="575"/>
        <v>0</v>
      </c>
      <c r="Q354" s="68">
        <f t="shared" si="575"/>
        <v>0</v>
      </c>
      <c r="R354" s="164"/>
      <c r="S354" s="68"/>
      <c r="T354" s="133"/>
      <c r="U354" s="76"/>
      <c r="V354" s="68">
        <f t="shared" si="576"/>
        <v>0</v>
      </c>
      <c r="W354" s="76">
        <f t="shared" si="577"/>
        <v>0</v>
      </c>
      <c r="X354" s="68">
        <f t="shared" si="578"/>
        <v>0</v>
      </c>
      <c r="Y354" s="164"/>
      <c r="Z354" s="68"/>
      <c r="AA354" s="133"/>
      <c r="AB354" s="76"/>
      <c r="AC354" s="68">
        <f t="shared" si="579"/>
        <v>0</v>
      </c>
      <c r="AD354" s="76">
        <f t="shared" si="580"/>
        <v>0</v>
      </c>
      <c r="AE354" s="68">
        <f t="shared" si="581"/>
        <v>0</v>
      </c>
      <c r="AF354" s="24"/>
    </row>
    <row r="355" spans="1:32" ht="31.5">
      <c r="A355" s="21">
        <v>26.08</v>
      </c>
      <c r="B355" s="24" t="s">
        <v>148</v>
      </c>
      <c r="C355" s="24"/>
      <c r="D355" s="68"/>
      <c r="E355" s="24"/>
      <c r="F355" s="68"/>
      <c r="G355" s="107"/>
      <c r="H355" s="24"/>
      <c r="I355" s="68">
        <f t="shared" ref="I355:I357" si="583">H355*G355</f>
        <v>0</v>
      </c>
      <c r="J355" s="76">
        <f t="shared" si="573"/>
        <v>0</v>
      </c>
      <c r="K355" s="68">
        <f t="shared" si="573"/>
        <v>0</v>
      </c>
      <c r="L355" s="164"/>
      <c r="M355" s="68"/>
      <c r="N355" s="68"/>
      <c r="O355" s="68"/>
      <c r="P355" s="76">
        <f t="shared" si="575"/>
        <v>0</v>
      </c>
      <c r="Q355" s="68">
        <f t="shared" si="575"/>
        <v>0</v>
      </c>
      <c r="R355" s="164"/>
      <c r="S355" s="68"/>
      <c r="T355" s="133"/>
      <c r="U355" s="76"/>
      <c r="V355" s="68">
        <f t="shared" si="576"/>
        <v>0</v>
      </c>
      <c r="W355" s="76">
        <f t="shared" si="577"/>
        <v>0</v>
      </c>
      <c r="X355" s="68">
        <f t="shared" si="578"/>
        <v>0</v>
      </c>
      <c r="Y355" s="164"/>
      <c r="Z355" s="68"/>
      <c r="AA355" s="133"/>
      <c r="AB355" s="76"/>
      <c r="AC355" s="68">
        <f t="shared" si="579"/>
        <v>0</v>
      </c>
      <c r="AD355" s="76">
        <f t="shared" si="580"/>
        <v>0</v>
      </c>
      <c r="AE355" s="68">
        <f t="shared" si="581"/>
        <v>0</v>
      </c>
      <c r="AF355" s="24"/>
    </row>
    <row r="356" spans="1:32">
      <c r="A356" s="21">
        <v>26.09</v>
      </c>
      <c r="B356" s="24" t="s">
        <v>24</v>
      </c>
      <c r="C356" s="24"/>
      <c r="D356" s="68"/>
      <c r="E356" s="24"/>
      <c r="F356" s="68"/>
      <c r="G356" s="107"/>
      <c r="H356" s="24"/>
      <c r="I356" s="68">
        <f t="shared" si="583"/>
        <v>0</v>
      </c>
      <c r="J356" s="76">
        <f t="shared" si="573"/>
        <v>0</v>
      </c>
      <c r="K356" s="68">
        <f t="shared" si="573"/>
        <v>0</v>
      </c>
      <c r="L356" s="164"/>
      <c r="M356" s="68"/>
      <c r="N356" s="68"/>
      <c r="O356" s="68"/>
      <c r="P356" s="76">
        <f t="shared" si="575"/>
        <v>0</v>
      </c>
      <c r="Q356" s="68">
        <f t="shared" si="575"/>
        <v>0</v>
      </c>
      <c r="R356" s="164"/>
      <c r="S356" s="68"/>
      <c r="T356" s="133"/>
      <c r="U356" s="76"/>
      <c r="V356" s="68">
        <f t="shared" si="576"/>
        <v>0</v>
      </c>
      <c r="W356" s="76">
        <f t="shared" si="577"/>
        <v>0</v>
      </c>
      <c r="X356" s="68">
        <f t="shared" si="578"/>
        <v>0</v>
      </c>
      <c r="Y356" s="164"/>
      <c r="Z356" s="68"/>
      <c r="AA356" s="133"/>
      <c r="AB356" s="76"/>
      <c r="AC356" s="68">
        <f t="shared" si="579"/>
        <v>0</v>
      </c>
      <c r="AD356" s="76">
        <f t="shared" si="580"/>
        <v>0</v>
      </c>
      <c r="AE356" s="68">
        <f t="shared" si="581"/>
        <v>0</v>
      </c>
      <c r="AF356" s="24"/>
    </row>
    <row r="357" spans="1:32">
      <c r="A357" s="21">
        <v>26.1</v>
      </c>
      <c r="B357" s="24" t="s">
        <v>149</v>
      </c>
      <c r="C357" s="24"/>
      <c r="D357" s="68"/>
      <c r="E357" s="24"/>
      <c r="F357" s="68"/>
      <c r="G357" s="107">
        <v>0.375</v>
      </c>
      <c r="H357" s="24">
        <v>1</v>
      </c>
      <c r="I357" s="68">
        <f t="shared" si="583"/>
        <v>0.375</v>
      </c>
      <c r="J357" s="76">
        <f t="shared" si="573"/>
        <v>1</v>
      </c>
      <c r="K357" s="68">
        <f t="shared" si="573"/>
        <v>0.375</v>
      </c>
      <c r="L357" s="164">
        <v>1</v>
      </c>
      <c r="M357" s="68">
        <v>0.375</v>
      </c>
      <c r="N357" s="68">
        <f t="shared" ref="N357:O358" si="584">L357/J357%</f>
        <v>100</v>
      </c>
      <c r="O357" s="68">
        <f t="shared" si="584"/>
        <v>100</v>
      </c>
      <c r="P357" s="76">
        <f t="shared" si="575"/>
        <v>0</v>
      </c>
      <c r="Q357" s="68">
        <f t="shared" si="575"/>
        <v>0</v>
      </c>
      <c r="R357" s="164"/>
      <c r="S357" s="68"/>
      <c r="T357" s="133">
        <v>0.375</v>
      </c>
      <c r="U357" s="76">
        <v>4</v>
      </c>
      <c r="V357" s="68">
        <f>U357*T357</f>
        <v>1.5</v>
      </c>
      <c r="W357" s="76">
        <f t="shared" si="577"/>
        <v>4</v>
      </c>
      <c r="X357" s="68">
        <f t="shared" si="578"/>
        <v>1.5</v>
      </c>
      <c r="Y357" s="164"/>
      <c r="Z357" s="68"/>
      <c r="AA357" s="133">
        <v>0.375</v>
      </c>
      <c r="AB357" s="76">
        <v>4</v>
      </c>
      <c r="AC357" s="68">
        <f>AB357*AA357</f>
        <v>1.5</v>
      </c>
      <c r="AD357" s="76">
        <f t="shared" si="580"/>
        <v>4</v>
      </c>
      <c r="AE357" s="68">
        <f t="shared" si="581"/>
        <v>1.5</v>
      </c>
      <c r="AF357" s="24"/>
    </row>
    <row r="358" spans="1:32" s="235" customFormat="1">
      <c r="A358" s="226"/>
      <c r="B358" s="227" t="s">
        <v>150</v>
      </c>
      <c r="C358" s="228">
        <f t="shared" ref="C358" si="585">SUM(C348:C357)</f>
        <v>0</v>
      </c>
      <c r="D358" s="229">
        <f>SUM(D348:D357)</f>
        <v>0</v>
      </c>
      <c r="E358" s="228">
        <f t="shared" ref="E358" si="586">SUM(E348:E357)</f>
        <v>0</v>
      </c>
      <c r="F358" s="229">
        <f>SUM(F348:F357)</f>
        <v>0</v>
      </c>
      <c r="G358" s="230"/>
      <c r="H358" s="228">
        <f t="shared" ref="H358:L358" si="587">SUM(H348:H357)</f>
        <v>1</v>
      </c>
      <c r="I358" s="229">
        <f>SUM(I348:I357)</f>
        <v>0.375</v>
      </c>
      <c r="J358" s="231">
        <f t="shared" si="587"/>
        <v>1</v>
      </c>
      <c r="K358" s="229">
        <f>SUM(K348:K357)</f>
        <v>0.375</v>
      </c>
      <c r="L358" s="228">
        <f t="shared" si="587"/>
        <v>1</v>
      </c>
      <c r="M358" s="229">
        <f>SUM(M348:M357)</f>
        <v>0.375</v>
      </c>
      <c r="N358" s="232">
        <f t="shared" si="584"/>
        <v>100</v>
      </c>
      <c r="O358" s="232">
        <f>M358/K358%</f>
        <v>100</v>
      </c>
      <c r="P358" s="231">
        <f t="shared" ref="P358" si="588">SUM(P348:P357)</f>
        <v>0</v>
      </c>
      <c r="Q358" s="229">
        <f>SUM(Q348:Q357)</f>
        <v>0</v>
      </c>
      <c r="R358" s="228">
        <f t="shared" ref="R358" si="589">SUM(R348:R357)</f>
        <v>0</v>
      </c>
      <c r="S358" s="229">
        <f>SUM(S348:S357)</f>
        <v>0</v>
      </c>
      <c r="T358" s="233"/>
      <c r="U358" s="231">
        <f t="shared" ref="U358" si="590">SUM(U348:U357)</f>
        <v>4</v>
      </c>
      <c r="V358" s="229">
        <f>SUM(V348:V357)</f>
        <v>1.5</v>
      </c>
      <c r="W358" s="231">
        <f t="shared" ref="W358" si="591">SUM(W348:W357)</f>
        <v>4</v>
      </c>
      <c r="X358" s="229">
        <f>SUM(X348:X357)</f>
        <v>1.5</v>
      </c>
      <c r="Y358" s="228">
        <f t="shared" ref="Y358" si="592">SUM(Y348:Y357)</f>
        <v>0</v>
      </c>
      <c r="Z358" s="229">
        <f>SUM(Z348:Z357)</f>
        <v>0</v>
      </c>
      <c r="AA358" s="233"/>
      <c r="AB358" s="231">
        <f t="shared" ref="AB358" si="593">SUM(AB348:AB357)</f>
        <v>4</v>
      </c>
      <c r="AC358" s="229">
        <f>SUM(AC348:AC357)</f>
        <v>1.5</v>
      </c>
      <c r="AD358" s="231">
        <f t="shared" ref="AD358" si="594">SUM(AD348:AD357)</f>
        <v>4</v>
      </c>
      <c r="AE358" s="229">
        <f>SUM(AE348:AE357)</f>
        <v>1.5</v>
      </c>
      <c r="AF358" s="227"/>
    </row>
    <row r="359" spans="1:32" s="25" customFormat="1">
      <c r="A359" s="336"/>
      <c r="B359" s="20" t="s">
        <v>255</v>
      </c>
      <c r="C359" s="22"/>
      <c r="D359" s="66"/>
      <c r="E359" s="22"/>
      <c r="F359" s="66"/>
      <c r="G359" s="108"/>
      <c r="H359" s="22"/>
      <c r="I359" s="66"/>
      <c r="J359" s="70"/>
      <c r="K359" s="66"/>
      <c r="L359" s="312"/>
      <c r="M359" s="66"/>
      <c r="N359" s="66"/>
      <c r="O359" s="66"/>
      <c r="P359" s="70"/>
      <c r="Q359" s="66"/>
      <c r="R359" s="312"/>
      <c r="S359" s="66"/>
      <c r="T359" s="134"/>
      <c r="U359" s="70"/>
      <c r="V359" s="66"/>
      <c r="W359" s="70"/>
      <c r="X359" s="66"/>
      <c r="Y359" s="312"/>
      <c r="Z359" s="66"/>
      <c r="AA359" s="134"/>
      <c r="AB359" s="70"/>
      <c r="AC359" s="66"/>
      <c r="AD359" s="70"/>
      <c r="AE359" s="66"/>
      <c r="AF359" s="22"/>
    </row>
    <row r="360" spans="1:32">
      <c r="A360" s="21">
        <v>26.1</v>
      </c>
      <c r="B360" s="24" t="s">
        <v>196</v>
      </c>
      <c r="C360" s="24"/>
      <c r="D360" s="68"/>
      <c r="E360" s="24"/>
      <c r="F360" s="68"/>
      <c r="G360" s="107">
        <v>9</v>
      </c>
      <c r="H360" s="24">
        <v>5</v>
      </c>
      <c r="I360" s="68">
        <f t="shared" ref="I360:I379" si="595">H360*G360</f>
        <v>45</v>
      </c>
      <c r="J360" s="76">
        <f t="shared" ref="J360:K379" si="596">H360+E360+C360</f>
        <v>5</v>
      </c>
      <c r="K360" s="68">
        <f t="shared" si="596"/>
        <v>45</v>
      </c>
      <c r="L360" s="164">
        <v>5</v>
      </c>
      <c r="M360" s="68">
        <v>36.840000000000003</v>
      </c>
      <c r="N360" s="68">
        <f t="shared" ref="N360:O382" si="597">L360/J360%</f>
        <v>100</v>
      </c>
      <c r="O360" s="68">
        <f t="shared" si="597"/>
        <v>81.866666666666674</v>
      </c>
      <c r="P360" s="76">
        <f t="shared" ref="P360:Q379" si="598">J360-L360</f>
        <v>0</v>
      </c>
      <c r="Q360" s="68">
        <f t="shared" si="598"/>
        <v>8.1599999999999966</v>
      </c>
      <c r="R360" s="164"/>
      <c r="S360" s="68"/>
      <c r="T360" s="133">
        <v>9</v>
      </c>
      <c r="U360" s="76">
        <v>5</v>
      </c>
      <c r="V360" s="68">
        <f t="shared" ref="V360:V379" si="599">U360*T360</f>
        <v>45</v>
      </c>
      <c r="W360" s="76">
        <f t="shared" ref="W360:W379" si="600">U360+R360</f>
        <v>5</v>
      </c>
      <c r="X360" s="68">
        <f t="shared" ref="X360:X379" si="601">V360+S360</f>
        <v>45</v>
      </c>
      <c r="Y360" s="164"/>
      <c r="Z360" s="68"/>
      <c r="AA360" s="133">
        <v>9</v>
      </c>
      <c r="AB360" s="76">
        <v>5</v>
      </c>
      <c r="AC360" s="68">
        <f t="shared" ref="AC360:AC379" si="602">AB360*AA360</f>
        <v>45</v>
      </c>
      <c r="AD360" s="76">
        <f t="shared" ref="AD360:AD379" si="603">AB360+Y360</f>
        <v>5</v>
      </c>
      <c r="AE360" s="68">
        <f t="shared" ref="AE360:AE379" si="604">AC360+Z360</f>
        <v>45</v>
      </c>
      <c r="AF360" s="24"/>
    </row>
    <row r="361" spans="1:32">
      <c r="A361" s="200">
        <v>26.11</v>
      </c>
      <c r="B361" s="24" t="s">
        <v>206</v>
      </c>
      <c r="C361" s="24"/>
      <c r="D361" s="68"/>
      <c r="E361" s="24"/>
      <c r="F361" s="68"/>
      <c r="G361" s="107">
        <v>0.6</v>
      </c>
      <c r="H361" s="24">
        <v>5</v>
      </c>
      <c r="I361" s="68">
        <f t="shared" si="595"/>
        <v>3</v>
      </c>
      <c r="J361" s="76">
        <f t="shared" si="596"/>
        <v>5</v>
      </c>
      <c r="K361" s="68">
        <f t="shared" si="596"/>
        <v>3</v>
      </c>
      <c r="L361" s="164">
        <v>5</v>
      </c>
      <c r="M361" s="68">
        <v>1.3260000000000001</v>
      </c>
      <c r="N361" s="68">
        <f t="shared" si="597"/>
        <v>100</v>
      </c>
      <c r="O361" s="68">
        <f t="shared" si="597"/>
        <v>44.2</v>
      </c>
      <c r="P361" s="76">
        <f t="shared" si="598"/>
        <v>0</v>
      </c>
      <c r="Q361" s="68">
        <f t="shared" si="598"/>
        <v>1.6739999999999999</v>
      </c>
      <c r="R361" s="164"/>
      <c r="S361" s="68"/>
      <c r="T361" s="133">
        <v>0.6</v>
      </c>
      <c r="U361" s="76">
        <v>5</v>
      </c>
      <c r="V361" s="68">
        <f t="shared" si="599"/>
        <v>3</v>
      </c>
      <c r="W361" s="76">
        <f t="shared" si="600"/>
        <v>5</v>
      </c>
      <c r="X361" s="68">
        <f t="shared" si="601"/>
        <v>3</v>
      </c>
      <c r="Y361" s="164"/>
      <c r="Z361" s="68"/>
      <c r="AA361" s="133">
        <v>0.6</v>
      </c>
      <c r="AB361" s="76">
        <v>5</v>
      </c>
      <c r="AC361" s="68">
        <f t="shared" si="602"/>
        <v>3</v>
      </c>
      <c r="AD361" s="76">
        <f t="shared" si="603"/>
        <v>5</v>
      </c>
      <c r="AE361" s="68">
        <f t="shared" si="604"/>
        <v>3</v>
      </c>
      <c r="AF361" s="24"/>
    </row>
    <row r="362" spans="1:32" ht="47.25">
      <c r="A362" s="21">
        <v>26.12</v>
      </c>
      <c r="B362" s="24" t="s">
        <v>256</v>
      </c>
      <c r="C362" s="24"/>
      <c r="D362" s="68"/>
      <c r="E362" s="24"/>
      <c r="F362" s="68"/>
      <c r="G362" s="107">
        <v>0.5</v>
      </c>
      <c r="H362" s="24">
        <v>5</v>
      </c>
      <c r="I362" s="68">
        <f t="shared" si="595"/>
        <v>2.5</v>
      </c>
      <c r="J362" s="76">
        <f t="shared" si="596"/>
        <v>5</v>
      </c>
      <c r="K362" s="68">
        <f t="shared" si="596"/>
        <v>2.5</v>
      </c>
      <c r="L362" s="164">
        <v>5</v>
      </c>
      <c r="M362" s="68">
        <v>2.2599999999999998</v>
      </c>
      <c r="N362" s="68">
        <f t="shared" si="597"/>
        <v>100</v>
      </c>
      <c r="O362" s="68">
        <f t="shared" si="597"/>
        <v>90.399999999999991</v>
      </c>
      <c r="P362" s="76">
        <f t="shared" si="598"/>
        <v>0</v>
      </c>
      <c r="Q362" s="68">
        <f t="shared" si="598"/>
        <v>0.24000000000000021</v>
      </c>
      <c r="R362" s="164"/>
      <c r="S362" s="68"/>
      <c r="T362" s="133">
        <v>0.5</v>
      </c>
      <c r="U362" s="76">
        <v>5</v>
      </c>
      <c r="V362" s="68">
        <f t="shared" si="599"/>
        <v>2.5</v>
      </c>
      <c r="W362" s="76">
        <f t="shared" si="600"/>
        <v>5</v>
      </c>
      <c r="X362" s="68">
        <f t="shared" si="601"/>
        <v>2.5</v>
      </c>
      <c r="Y362" s="164"/>
      <c r="Z362" s="68"/>
      <c r="AA362" s="133">
        <v>0.5</v>
      </c>
      <c r="AB362" s="76">
        <v>5</v>
      </c>
      <c r="AC362" s="68">
        <f t="shared" si="602"/>
        <v>2.5</v>
      </c>
      <c r="AD362" s="76">
        <f t="shared" si="603"/>
        <v>5</v>
      </c>
      <c r="AE362" s="68">
        <f t="shared" si="604"/>
        <v>2.5</v>
      </c>
      <c r="AF362" s="24"/>
    </row>
    <row r="363" spans="1:32" s="25" customFormat="1">
      <c r="A363" s="336">
        <v>26.13</v>
      </c>
      <c r="B363" s="22" t="s">
        <v>27</v>
      </c>
      <c r="C363" s="22"/>
      <c r="D363" s="66"/>
      <c r="E363" s="22"/>
      <c r="F363" s="66"/>
      <c r="G363" s="108"/>
      <c r="H363" s="22"/>
      <c r="I363" s="66">
        <f t="shared" si="595"/>
        <v>0</v>
      </c>
      <c r="J363" s="70">
        <f t="shared" si="596"/>
        <v>0</v>
      </c>
      <c r="K363" s="66">
        <f t="shared" si="596"/>
        <v>0</v>
      </c>
      <c r="L363" s="164">
        <v>0</v>
      </c>
      <c r="M363" s="66">
        <v>0</v>
      </c>
      <c r="N363" s="68"/>
      <c r="O363" s="68"/>
      <c r="P363" s="76">
        <f t="shared" si="598"/>
        <v>0</v>
      </c>
      <c r="Q363" s="68">
        <f t="shared" si="598"/>
        <v>0</v>
      </c>
      <c r="R363" s="312"/>
      <c r="S363" s="66"/>
      <c r="T363" s="134"/>
      <c r="U363" s="76">
        <v>0</v>
      </c>
      <c r="V363" s="68">
        <f t="shared" si="599"/>
        <v>0</v>
      </c>
      <c r="W363" s="76">
        <f t="shared" si="600"/>
        <v>0</v>
      </c>
      <c r="X363" s="68">
        <f t="shared" si="601"/>
        <v>0</v>
      </c>
      <c r="Y363" s="312"/>
      <c r="Z363" s="66"/>
      <c r="AA363" s="134"/>
      <c r="AB363" s="76">
        <v>0</v>
      </c>
      <c r="AC363" s="68">
        <f t="shared" si="602"/>
        <v>0</v>
      </c>
      <c r="AD363" s="76">
        <f t="shared" si="603"/>
        <v>0</v>
      </c>
      <c r="AE363" s="68">
        <f t="shared" si="604"/>
        <v>0</v>
      </c>
      <c r="AF363" s="22"/>
    </row>
    <row r="364" spans="1:32">
      <c r="A364" s="200" t="s">
        <v>212</v>
      </c>
      <c r="B364" s="24" t="s">
        <v>337</v>
      </c>
      <c r="C364" s="24"/>
      <c r="D364" s="68"/>
      <c r="E364" s="24"/>
      <c r="F364" s="68"/>
      <c r="G364" s="107">
        <v>3</v>
      </c>
      <c r="H364" s="24">
        <v>5</v>
      </c>
      <c r="I364" s="68">
        <f t="shared" si="595"/>
        <v>15</v>
      </c>
      <c r="J364" s="76">
        <f t="shared" si="596"/>
        <v>5</v>
      </c>
      <c r="K364" s="68">
        <f t="shared" si="596"/>
        <v>15</v>
      </c>
      <c r="L364" s="164">
        <v>5</v>
      </c>
      <c r="M364" s="68">
        <v>0</v>
      </c>
      <c r="N364" s="68">
        <f t="shared" si="597"/>
        <v>100</v>
      </c>
      <c r="O364" s="68">
        <f t="shared" si="597"/>
        <v>0</v>
      </c>
      <c r="P364" s="76">
        <f t="shared" si="598"/>
        <v>0</v>
      </c>
      <c r="Q364" s="68">
        <f t="shared" si="598"/>
        <v>15</v>
      </c>
      <c r="R364" s="164"/>
      <c r="S364" s="68"/>
      <c r="T364" s="133">
        <v>8.4</v>
      </c>
      <c r="U364" s="76">
        <v>5</v>
      </c>
      <c r="V364" s="68">
        <f t="shared" si="599"/>
        <v>42</v>
      </c>
      <c r="W364" s="76">
        <f t="shared" si="600"/>
        <v>5</v>
      </c>
      <c r="X364" s="68">
        <f t="shared" si="601"/>
        <v>42</v>
      </c>
      <c r="Y364" s="164"/>
      <c r="Z364" s="68"/>
      <c r="AA364" s="661">
        <f>0.25*12</f>
        <v>3</v>
      </c>
      <c r="AB364" s="76">
        <v>5</v>
      </c>
      <c r="AC364" s="68">
        <f t="shared" si="602"/>
        <v>15</v>
      </c>
      <c r="AD364" s="76">
        <f t="shared" si="603"/>
        <v>5</v>
      </c>
      <c r="AE364" s="68">
        <f t="shared" si="604"/>
        <v>15</v>
      </c>
      <c r="AF364" s="24"/>
    </row>
    <row r="365" spans="1:32" ht="36" customHeight="1">
      <c r="A365" s="200" t="s">
        <v>213</v>
      </c>
      <c r="B365" s="24" t="s">
        <v>204</v>
      </c>
      <c r="C365" s="24"/>
      <c r="D365" s="68"/>
      <c r="E365" s="24"/>
      <c r="F365" s="68"/>
      <c r="G365" s="107"/>
      <c r="H365" s="24"/>
      <c r="I365" s="68">
        <f t="shared" si="595"/>
        <v>0</v>
      </c>
      <c r="J365" s="76">
        <f t="shared" si="596"/>
        <v>0</v>
      </c>
      <c r="K365" s="68">
        <f t="shared" si="596"/>
        <v>0</v>
      </c>
      <c r="L365" s="164">
        <v>0</v>
      </c>
      <c r="M365" s="68">
        <v>0</v>
      </c>
      <c r="N365" s="68"/>
      <c r="O365" s="68"/>
      <c r="P365" s="76">
        <f t="shared" si="598"/>
        <v>0</v>
      </c>
      <c r="Q365" s="68">
        <f t="shared" si="598"/>
        <v>0</v>
      </c>
      <c r="R365" s="164"/>
      <c r="S365" s="68"/>
      <c r="T365" s="133"/>
      <c r="U365" s="76">
        <v>0</v>
      </c>
      <c r="V365" s="68">
        <f t="shared" si="599"/>
        <v>0</v>
      </c>
      <c r="W365" s="76">
        <f t="shared" si="600"/>
        <v>0</v>
      </c>
      <c r="X365" s="68">
        <f t="shared" si="601"/>
        <v>0</v>
      </c>
      <c r="Y365" s="164"/>
      <c r="Z365" s="68"/>
      <c r="AA365" s="133"/>
      <c r="AB365" s="76">
        <v>0</v>
      </c>
      <c r="AC365" s="68">
        <f t="shared" si="602"/>
        <v>0</v>
      </c>
      <c r="AD365" s="76">
        <f t="shared" si="603"/>
        <v>0</v>
      </c>
      <c r="AE365" s="68">
        <f t="shared" si="604"/>
        <v>0</v>
      </c>
      <c r="AF365" s="24"/>
    </row>
    <row r="366" spans="1:32">
      <c r="A366" s="200" t="s">
        <v>214</v>
      </c>
      <c r="B366" s="24" t="s">
        <v>338</v>
      </c>
      <c r="C366" s="24"/>
      <c r="D366" s="68"/>
      <c r="E366" s="24"/>
      <c r="F366" s="68"/>
      <c r="G366" s="107">
        <v>1.8</v>
      </c>
      <c r="H366" s="24">
        <v>5</v>
      </c>
      <c r="I366" s="68">
        <f t="shared" si="595"/>
        <v>9</v>
      </c>
      <c r="J366" s="76">
        <f t="shared" si="596"/>
        <v>5</v>
      </c>
      <c r="K366" s="68">
        <f t="shared" si="596"/>
        <v>9</v>
      </c>
      <c r="L366" s="164">
        <v>5</v>
      </c>
      <c r="M366" s="68">
        <v>5.5</v>
      </c>
      <c r="N366" s="68">
        <f t="shared" si="597"/>
        <v>100</v>
      </c>
      <c r="O366" s="68">
        <f t="shared" si="597"/>
        <v>61.111111111111114</v>
      </c>
      <c r="P366" s="76">
        <f t="shared" si="598"/>
        <v>0</v>
      </c>
      <c r="Q366" s="68">
        <f t="shared" si="598"/>
        <v>3.5</v>
      </c>
      <c r="R366" s="164"/>
      <c r="S366" s="68"/>
      <c r="T366" s="133">
        <v>2.52</v>
      </c>
      <c r="U366" s="76">
        <v>5</v>
      </c>
      <c r="V366" s="68">
        <f t="shared" si="599"/>
        <v>12.6</v>
      </c>
      <c r="W366" s="76">
        <f t="shared" si="600"/>
        <v>5</v>
      </c>
      <c r="X366" s="68">
        <f t="shared" si="601"/>
        <v>12.6</v>
      </c>
      <c r="Y366" s="164"/>
      <c r="Z366" s="68"/>
      <c r="AA366" s="661">
        <f>0.05*12*3</f>
        <v>1.8000000000000003</v>
      </c>
      <c r="AB366" s="76">
        <v>5</v>
      </c>
      <c r="AC366" s="68">
        <f t="shared" si="602"/>
        <v>9.0000000000000018</v>
      </c>
      <c r="AD366" s="76">
        <f t="shared" si="603"/>
        <v>5</v>
      </c>
      <c r="AE366" s="68">
        <f t="shared" si="604"/>
        <v>9.0000000000000018</v>
      </c>
      <c r="AF366" s="24"/>
    </row>
    <row r="367" spans="1:32">
      <c r="A367" s="200" t="s">
        <v>215</v>
      </c>
      <c r="B367" s="24" t="s">
        <v>268</v>
      </c>
      <c r="C367" s="24"/>
      <c r="D367" s="68"/>
      <c r="E367" s="24"/>
      <c r="F367" s="68"/>
      <c r="G367" s="107">
        <v>1.2</v>
      </c>
      <c r="H367" s="24">
        <v>5</v>
      </c>
      <c r="I367" s="68">
        <f t="shared" si="595"/>
        <v>6</v>
      </c>
      <c r="J367" s="76">
        <f t="shared" si="596"/>
        <v>5</v>
      </c>
      <c r="K367" s="68">
        <f t="shared" si="596"/>
        <v>6</v>
      </c>
      <c r="L367" s="164">
        <v>5</v>
      </c>
      <c r="M367" s="68">
        <v>2.2000000000000002</v>
      </c>
      <c r="N367" s="68">
        <f t="shared" si="597"/>
        <v>100</v>
      </c>
      <c r="O367" s="68">
        <f t="shared" si="597"/>
        <v>36.666666666666671</v>
      </c>
      <c r="P367" s="76">
        <f t="shared" si="598"/>
        <v>0</v>
      </c>
      <c r="Q367" s="68">
        <f t="shared" si="598"/>
        <v>3.8</v>
      </c>
      <c r="R367" s="164"/>
      <c r="S367" s="68"/>
      <c r="T367" s="133">
        <v>1.2</v>
      </c>
      <c r="U367" s="76">
        <v>5</v>
      </c>
      <c r="V367" s="68">
        <f t="shared" si="599"/>
        <v>6</v>
      </c>
      <c r="W367" s="76">
        <f t="shared" si="600"/>
        <v>5</v>
      </c>
      <c r="X367" s="68">
        <f t="shared" si="601"/>
        <v>6</v>
      </c>
      <c r="Y367" s="164"/>
      <c r="Z367" s="68"/>
      <c r="AA367" s="133">
        <v>1.2</v>
      </c>
      <c r="AB367" s="76">
        <v>5</v>
      </c>
      <c r="AC367" s="68">
        <f t="shared" si="602"/>
        <v>6</v>
      </c>
      <c r="AD367" s="76">
        <f t="shared" si="603"/>
        <v>5</v>
      </c>
      <c r="AE367" s="68">
        <f t="shared" si="604"/>
        <v>6</v>
      </c>
      <c r="AF367" s="24"/>
    </row>
    <row r="368" spans="1:32">
      <c r="A368" s="200" t="s">
        <v>286</v>
      </c>
      <c r="B368" s="24" t="s">
        <v>339</v>
      </c>
      <c r="C368" s="24"/>
      <c r="D368" s="68"/>
      <c r="E368" s="24"/>
      <c r="F368" s="68"/>
      <c r="G368" s="107">
        <v>1.2</v>
      </c>
      <c r="H368" s="24">
        <v>5</v>
      </c>
      <c r="I368" s="68">
        <f t="shared" si="595"/>
        <v>6</v>
      </c>
      <c r="J368" s="76">
        <f t="shared" si="596"/>
        <v>5</v>
      </c>
      <c r="K368" s="68">
        <f t="shared" si="596"/>
        <v>6</v>
      </c>
      <c r="L368" s="164">
        <v>5</v>
      </c>
      <c r="M368" s="68">
        <v>4.5</v>
      </c>
      <c r="N368" s="68">
        <f t="shared" si="597"/>
        <v>100</v>
      </c>
      <c r="O368" s="68">
        <f t="shared" si="597"/>
        <v>75</v>
      </c>
      <c r="P368" s="76">
        <f t="shared" si="598"/>
        <v>0</v>
      </c>
      <c r="Q368" s="68">
        <f t="shared" si="598"/>
        <v>1.5</v>
      </c>
      <c r="R368" s="164"/>
      <c r="S368" s="68"/>
      <c r="T368" s="133">
        <v>1.2</v>
      </c>
      <c r="U368" s="76">
        <v>5</v>
      </c>
      <c r="V368" s="68">
        <f t="shared" si="599"/>
        <v>6</v>
      </c>
      <c r="W368" s="76">
        <f t="shared" si="600"/>
        <v>5</v>
      </c>
      <c r="X368" s="68">
        <f t="shared" si="601"/>
        <v>6</v>
      </c>
      <c r="Y368" s="164"/>
      <c r="Z368" s="68"/>
      <c r="AA368" s="133">
        <v>1.2</v>
      </c>
      <c r="AB368" s="76">
        <v>5</v>
      </c>
      <c r="AC368" s="68">
        <f t="shared" si="602"/>
        <v>6</v>
      </c>
      <c r="AD368" s="76">
        <f t="shared" si="603"/>
        <v>5</v>
      </c>
      <c r="AE368" s="68">
        <f t="shared" si="604"/>
        <v>6</v>
      </c>
      <c r="AF368" s="24"/>
    </row>
    <row r="369" spans="1:32" ht="31.5">
      <c r="A369" s="200" t="s">
        <v>287</v>
      </c>
      <c r="B369" s="24" t="s">
        <v>340</v>
      </c>
      <c r="C369" s="24"/>
      <c r="D369" s="68"/>
      <c r="E369" s="24"/>
      <c r="F369" s="68"/>
      <c r="G369" s="107">
        <v>1.26</v>
      </c>
      <c r="H369" s="24">
        <v>5</v>
      </c>
      <c r="I369" s="68">
        <f t="shared" si="595"/>
        <v>6.3</v>
      </c>
      <c r="J369" s="76">
        <f t="shared" si="596"/>
        <v>5</v>
      </c>
      <c r="K369" s="68">
        <f t="shared" si="596"/>
        <v>6.3</v>
      </c>
      <c r="L369" s="164">
        <v>5</v>
      </c>
      <c r="M369" s="68">
        <v>5.7750000000000004</v>
      </c>
      <c r="N369" s="68">
        <f t="shared" si="597"/>
        <v>100</v>
      </c>
      <c r="O369" s="68">
        <f t="shared" si="597"/>
        <v>91.666666666666671</v>
      </c>
      <c r="P369" s="76">
        <f t="shared" si="598"/>
        <v>0</v>
      </c>
      <c r="Q369" s="68">
        <f t="shared" si="598"/>
        <v>0.52499999999999947</v>
      </c>
      <c r="R369" s="164"/>
      <c r="S369" s="68"/>
      <c r="T369" s="133">
        <v>1.26</v>
      </c>
      <c r="U369" s="76">
        <v>5</v>
      </c>
      <c r="V369" s="68">
        <f t="shared" si="599"/>
        <v>6.3</v>
      </c>
      <c r="W369" s="76">
        <f t="shared" si="600"/>
        <v>5</v>
      </c>
      <c r="X369" s="68">
        <f t="shared" si="601"/>
        <v>6.3</v>
      </c>
      <c r="Y369" s="164"/>
      <c r="Z369" s="68"/>
      <c r="AA369" s="133">
        <v>1.26</v>
      </c>
      <c r="AB369" s="76">
        <v>5</v>
      </c>
      <c r="AC369" s="68">
        <f t="shared" si="602"/>
        <v>6.3</v>
      </c>
      <c r="AD369" s="76">
        <f t="shared" si="603"/>
        <v>5</v>
      </c>
      <c r="AE369" s="68">
        <f t="shared" si="604"/>
        <v>6.3</v>
      </c>
      <c r="AF369" s="24"/>
    </row>
    <row r="370" spans="1:32" ht="31.5">
      <c r="A370" s="200">
        <v>26.14</v>
      </c>
      <c r="B370" s="24" t="s">
        <v>258</v>
      </c>
      <c r="C370" s="24"/>
      <c r="D370" s="68"/>
      <c r="E370" s="24"/>
      <c r="F370" s="68"/>
      <c r="G370" s="107">
        <v>0.5</v>
      </c>
      <c r="H370" s="24">
        <v>5</v>
      </c>
      <c r="I370" s="68">
        <f t="shared" si="595"/>
        <v>2.5</v>
      </c>
      <c r="J370" s="76">
        <f t="shared" si="596"/>
        <v>5</v>
      </c>
      <c r="K370" s="68">
        <f t="shared" si="596"/>
        <v>2.5</v>
      </c>
      <c r="L370" s="164">
        <v>5</v>
      </c>
      <c r="M370" s="68">
        <v>0</v>
      </c>
      <c r="N370" s="68">
        <f t="shared" si="597"/>
        <v>100</v>
      </c>
      <c r="O370" s="68">
        <f t="shared" si="597"/>
        <v>0</v>
      </c>
      <c r="P370" s="76">
        <f t="shared" si="598"/>
        <v>0</v>
      </c>
      <c r="Q370" s="68">
        <f t="shared" si="598"/>
        <v>2.5</v>
      </c>
      <c r="R370" s="164"/>
      <c r="S370" s="68"/>
      <c r="T370" s="133">
        <v>0.5</v>
      </c>
      <c r="U370" s="76">
        <v>5</v>
      </c>
      <c r="V370" s="68">
        <f t="shared" si="599"/>
        <v>2.5</v>
      </c>
      <c r="W370" s="76">
        <f t="shared" si="600"/>
        <v>5</v>
      </c>
      <c r="X370" s="68">
        <f t="shared" si="601"/>
        <v>2.5</v>
      </c>
      <c r="Y370" s="164"/>
      <c r="Z370" s="68"/>
      <c r="AA370" s="133">
        <v>0.5</v>
      </c>
      <c r="AB370" s="76">
        <v>5</v>
      </c>
      <c r="AC370" s="68">
        <f t="shared" si="602"/>
        <v>2.5</v>
      </c>
      <c r="AD370" s="76">
        <f t="shared" si="603"/>
        <v>5</v>
      </c>
      <c r="AE370" s="68">
        <f t="shared" si="604"/>
        <v>2.5</v>
      </c>
      <c r="AF370" s="24"/>
    </row>
    <row r="371" spans="1:32" ht="31.5">
      <c r="A371" s="200">
        <v>26.15</v>
      </c>
      <c r="B371" s="24" t="s">
        <v>257</v>
      </c>
      <c r="C371" s="24"/>
      <c r="D371" s="68"/>
      <c r="E371" s="24"/>
      <c r="F371" s="68"/>
      <c r="G371" s="107">
        <v>0.5</v>
      </c>
      <c r="H371" s="24">
        <v>5</v>
      </c>
      <c r="I371" s="68">
        <f t="shared" si="595"/>
        <v>2.5</v>
      </c>
      <c r="J371" s="76">
        <f t="shared" si="596"/>
        <v>5</v>
      </c>
      <c r="K371" s="68">
        <f t="shared" si="596"/>
        <v>2.5</v>
      </c>
      <c r="L371" s="164">
        <v>5</v>
      </c>
      <c r="M371" s="68">
        <v>2.2599999999999998</v>
      </c>
      <c r="N371" s="68">
        <f t="shared" si="597"/>
        <v>100</v>
      </c>
      <c r="O371" s="68">
        <f t="shared" si="597"/>
        <v>90.399999999999991</v>
      </c>
      <c r="P371" s="76">
        <f t="shared" si="598"/>
        <v>0</v>
      </c>
      <c r="Q371" s="68">
        <f t="shared" si="598"/>
        <v>0.24000000000000021</v>
      </c>
      <c r="R371" s="164"/>
      <c r="S371" s="68"/>
      <c r="T371" s="133">
        <v>0.5</v>
      </c>
      <c r="U371" s="76">
        <v>5</v>
      </c>
      <c r="V371" s="68">
        <f t="shared" si="599"/>
        <v>2.5</v>
      </c>
      <c r="W371" s="76">
        <f t="shared" si="600"/>
        <v>5</v>
      </c>
      <c r="X371" s="68">
        <f t="shared" si="601"/>
        <v>2.5</v>
      </c>
      <c r="Y371" s="164"/>
      <c r="Z371" s="68"/>
      <c r="AA371" s="133">
        <v>0.5</v>
      </c>
      <c r="AB371" s="76">
        <v>5</v>
      </c>
      <c r="AC371" s="68">
        <f t="shared" si="602"/>
        <v>2.5</v>
      </c>
      <c r="AD371" s="76">
        <f t="shared" si="603"/>
        <v>5</v>
      </c>
      <c r="AE371" s="68">
        <f t="shared" si="604"/>
        <v>2.5</v>
      </c>
      <c r="AF371" s="24"/>
    </row>
    <row r="372" spans="1:32" ht="31.5">
      <c r="A372" s="200">
        <v>26.16</v>
      </c>
      <c r="B372" s="24" t="s">
        <v>259</v>
      </c>
      <c r="C372" s="24"/>
      <c r="D372" s="68"/>
      <c r="E372" s="24"/>
      <c r="F372" s="68"/>
      <c r="G372" s="107">
        <v>0.625</v>
      </c>
      <c r="H372" s="24">
        <v>5</v>
      </c>
      <c r="I372" s="68">
        <f t="shared" si="595"/>
        <v>3.125</v>
      </c>
      <c r="J372" s="76">
        <f t="shared" si="596"/>
        <v>5</v>
      </c>
      <c r="K372" s="68">
        <f t="shared" si="596"/>
        <v>3.125</v>
      </c>
      <c r="L372" s="164">
        <v>5</v>
      </c>
      <c r="M372" s="68">
        <v>2.8250000000000002</v>
      </c>
      <c r="N372" s="68">
        <f t="shared" si="597"/>
        <v>100</v>
      </c>
      <c r="O372" s="68">
        <f t="shared" si="597"/>
        <v>90.4</v>
      </c>
      <c r="P372" s="76">
        <f t="shared" si="598"/>
        <v>0</v>
      </c>
      <c r="Q372" s="68">
        <f t="shared" si="598"/>
        <v>0.29999999999999982</v>
      </c>
      <c r="R372" s="164"/>
      <c r="S372" s="68"/>
      <c r="T372" s="133">
        <v>0.625</v>
      </c>
      <c r="U372" s="76">
        <v>5</v>
      </c>
      <c r="V372" s="68">
        <f t="shared" si="599"/>
        <v>3.125</v>
      </c>
      <c r="W372" s="76">
        <f t="shared" si="600"/>
        <v>5</v>
      </c>
      <c r="X372" s="68">
        <f t="shared" si="601"/>
        <v>3.125</v>
      </c>
      <c r="Y372" s="164"/>
      <c r="Z372" s="68"/>
      <c r="AA372" s="133">
        <v>0.625</v>
      </c>
      <c r="AB372" s="76">
        <v>5</v>
      </c>
      <c r="AC372" s="68">
        <f t="shared" si="602"/>
        <v>3.125</v>
      </c>
      <c r="AD372" s="76">
        <f t="shared" si="603"/>
        <v>5</v>
      </c>
      <c r="AE372" s="68">
        <f t="shared" si="604"/>
        <v>3.125</v>
      </c>
      <c r="AF372" s="24"/>
    </row>
    <row r="373" spans="1:32">
      <c r="A373" s="200">
        <v>26.17</v>
      </c>
      <c r="B373" s="24" t="s">
        <v>223</v>
      </c>
      <c r="C373" s="24"/>
      <c r="D373" s="68"/>
      <c r="E373" s="24"/>
      <c r="F373" s="68"/>
      <c r="G373" s="107">
        <v>0.375</v>
      </c>
      <c r="H373" s="24">
        <v>5</v>
      </c>
      <c r="I373" s="68">
        <f t="shared" si="595"/>
        <v>1.875</v>
      </c>
      <c r="J373" s="76">
        <f t="shared" si="596"/>
        <v>5</v>
      </c>
      <c r="K373" s="68">
        <f t="shared" si="596"/>
        <v>1.875</v>
      </c>
      <c r="L373" s="164">
        <v>5</v>
      </c>
      <c r="M373" s="68">
        <v>0</v>
      </c>
      <c r="N373" s="68">
        <f t="shared" si="597"/>
        <v>100</v>
      </c>
      <c r="O373" s="68">
        <f t="shared" si="597"/>
        <v>0</v>
      </c>
      <c r="P373" s="76">
        <f t="shared" si="598"/>
        <v>0</v>
      </c>
      <c r="Q373" s="68">
        <f t="shared" si="598"/>
        <v>1.875</v>
      </c>
      <c r="R373" s="164"/>
      <c r="S373" s="68"/>
      <c r="T373" s="133">
        <v>0.375</v>
      </c>
      <c r="U373" s="76">
        <v>5</v>
      </c>
      <c r="V373" s="68">
        <f t="shared" si="599"/>
        <v>1.875</v>
      </c>
      <c r="W373" s="76">
        <f t="shared" si="600"/>
        <v>5</v>
      </c>
      <c r="X373" s="68">
        <f t="shared" si="601"/>
        <v>1.875</v>
      </c>
      <c r="Y373" s="164"/>
      <c r="Z373" s="68"/>
      <c r="AA373" s="133">
        <v>0.375</v>
      </c>
      <c r="AB373" s="76">
        <v>5</v>
      </c>
      <c r="AC373" s="68">
        <f t="shared" si="602"/>
        <v>1.875</v>
      </c>
      <c r="AD373" s="76">
        <f t="shared" si="603"/>
        <v>5</v>
      </c>
      <c r="AE373" s="68">
        <f t="shared" si="604"/>
        <v>1.875</v>
      </c>
      <c r="AF373" s="24"/>
    </row>
    <row r="374" spans="1:32" ht="31.5">
      <c r="A374" s="200">
        <v>26.18</v>
      </c>
      <c r="B374" s="24" t="s">
        <v>224</v>
      </c>
      <c r="C374" s="24"/>
      <c r="D374" s="68"/>
      <c r="E374" s="24"/>
      <c r="F374" s="68"/>
      <c r="G374" s="107">
        <v>0.375</v>
      </c>
      <c r="H374" s="24">
        <v>5</v>
      </c>
      <c r="I374" s="68">
        <f t="shared" si="595"/>
        <v>1.875</v>
      </c>
      <c r="J374" s="76">
        <f t="shared" si="596"/>
        <v>5</v>
      </c>
      <c r="K374" s="68">
        <f t="shared" si="596"/>
        <v>1.875</v>
      </c>
      <c r="L374" s="164">
        <v>5</v>
      </c>
      <c r="M374" s="68">
        <v>0</v>
      </c>
      <c r="N374" s="68">
        <f t="shared" si="597"/>
        <v>100</v>
      </c>
      <c r="O374" s="68">
        <f t="shared" si="597"/>
        <v>0</v>
      </c>
      <c r="P374" s="76">
        <f t="shared" si="598"/>
        <v>0</v>
      </c>
      <c r="Q374" s="68">
        <f t="shared" si="598"/>
        <v>1.875</v>
      </c>
      <c r="R374" s="164"/>
      <c r="S374" s="68"/>
      <c r="T374" s="133">
        <v>0.375</v>
      </c>
      <c r="U374" s="76">
        <v>5</v>
      </c>
      <c r="V374" s="68">
        <f t="shared" si="599"/>
        <v>1.875</v>
      </c>
      <c r="W374" s="76">
        <f t="shared" si="600"/>
        <v>5</v>
      </c>
      <c r="X374" s="68">
        <f t="shared" si="601"/>
        <v>1.875</v>
      </c>
      <c r="Y374" s="164"/>
      <c r="Z374" s="68"/>
      <c r="AA374" s="133">
        <v>0.375</v>
      </c>
      <c r="AB374" s="76">
        <v>5</v>
      </c>
      <c r="AC374" s="68">
        <f t="shared" si="602"/>
        <v>1.875</v>
      </c>
      <c r="AD374" s="76">
        <f t="shared" si="603"/>
        <v>5</v>
      </c>
      <c r="AE374" s="68">
        <f t="shared" si="604"/>
        <v>1.875</v>
      </c>
      <c r="AF374" s="24"/>
    </row>
    <row r="375" spans="1:32" ht="37.5">
      <c r="A375" s="200">
        <v>26.19</v>
      </c>
      <c r="B375" s="193" t="s">
        <v>606</v>
      </c>
      <c r="C375" s="24"/>
      <c r="D375" s="68"/>
      <c r="E375" s="24"/>
      <c r="F375" s="68"/>
      <c r="G375" s="107">
        <v>0.15</v>
      </c>
      <c r="H375" s="24">
        <v>5</v>
      </c>
      <c r="I375" s="68">
        <f t="shared" si="595"/>
        <v>0.75</v>
      </c>
      <c r="J375" s="76">
        <f t="shared" si="596"/>
        <v>5</v>
      </c>
      <c r="K375" s="68">
        <f t="shared" si="596"/>
        <v>0.75</v>
      </c>
      <c r="L375" s="164">
        <v>5</v>
      </c>
      <c r="M375" s="68">
        <v>0</v>
      </c>
      <c r="N375" s="68">
        <f t="shared" si="597"/>
        <v>100</v>
      </c>
      <c r="O375" s="68">
        <f t="shared" si="597"/>
        <v>0</v>
      </c>
      <c r="P375" s="76">
        <f t="shared" si="598"/>
        <v>0</v>
      </c>
      <c r="Q375" s="68">
        <f t="shared" si="598"/>
        <v>0.75</v>
      </c>
      <c r="R375" s="164"/>
      <c r="S375" s="68"/>
      <c r="T375" s="133">
        <v>0.15</v>
      </c>
      <c r="U375" s="76">
        <v>5</v>
      </c>
      <c r="V375" s="68">
        <f t="shared" si="599"/>
        <v>0.75</v>
      </c>
      <c r="W375" s="76">
        <f t="shared" si="600"/>
        <v>5</v>
      </c>
      <c r="X375" s="68">
        <f t="shared" si="601"/>
        <v>0.75</v>
      </c>
      <c r="Y375" s="164"/>
      <c r="Z375" s="68"/>
      <c r="AA375" s="133">
        <v>0.15</v>
      </c>
      <c r="AB375" s="76">
        <v>5</v>
      </c>
      <c r="AC375" s="68">
        <f t="shared" si="602"/>
        <v>0.75</v>
      </c>
      <c r="AD375" s="76">
        <f t="shared" si="603"/>
        <v>5</v>
      </c>
      <c r="AE375" s="68">
        <f t="shared" si="604"/>
        <v>0.75</v>
      </c>
      <c r="AF375" s="24"/>
    </row>
    <row r="376" spans="1:32" ht="37.5">
      <c r="A376" s="200">
        <v>26.2</v>
      </c>
      <c r="B376" s="193" t="s">
        <v>605</v>
      </c>
      <c r="C376" s="24"/>
      <c r="D376" s="68"/>
      <c r="E376" s="24"/>
      <c r="F376" s="68"/>
      <c r="G376" s="107">
        <v>0.15</v>
      </c>
      <c r="H376" s="24">
        <v>5</v>
      </c>
      <c r="I376" s="68">
        <f t="shared" si="595"/>
        <v>0.75</v>
      </c>
      <c r="J376" s="76">
        <f t="shared" si="596"/>
        <v>5</v>
      </c>
      <c r="K376" s="68">
        <f t="shared" si="596"/>
        <v>0.75</v>
      </c>
      <c r="L376" s="164">
        <v>5</v>
      </c>
      <c r="M376" s="68">
        <v>0.33150000000000002</v>
      </c>
      <c r="N376" s="68">
        <f t="shared" si="597"/>
        <v>100</v>
      </c>
      <c r="O376" s="68">
        <f t="shared" si="597"/>
        <v>44.2</v>
      </c>
      <c r="P376" s="76">
        <f t="shared" si="598"/>
        <v>0</v>
      </c>
      <c r="Q376" s="68">
        <f t="shared" si="598"/>
        <v>0.41849999999999998</v>
      </c>
      <c r="R376" s="164"/>
      <c r="S376" s="68"/>
      <c r="T376" s="133">
        <v>0.15</v>
      </c>
      <c r="U376" s="76">
        <v>5</v>
      </c>
      <c r="V376" s="68">
        <f t="shared" si="599"/>
        <v>0.75</v>
      </c>
      <c r="W376" s="76">
        <f t="shared" si="600"/>
        <v>5</v>
      </c>
      <c r="X376" s="68">
        <f t="shared" si="601"/>
        <v>0.75</v>
      </c>
      <c r="Y376" s="164"/>
      <c r="Z376" s="68"/>
      <c r="AA376" s="133">
        <v>0.15</v>
      </c>
      <c r="AB376" s="76">
        <v>5</v>
      </c>
      <c r="AC376" s="68">
        <f t="shared" si="602"/>
        <v>0.75</v>
      </c>
      <c r="AD376" s="76">
        <f t="shared" si="603"/>
        <v>5</v>
      </c>
      <c r="AE376" s="68">
        <f t="shared" si="604"/>
        <v>0.75</v>
      </c>
      <c r="AF376" s="24"/>
    </row>
    <row r="377" spans="1:32">
      <c r="A377" s="200">
        <v>26.21</v>
      </c>
      <c r="B377" s="24" t="s">
        <v>28</v>
      </c>
      <c r="C377" s="24"/>
      <c r="D377" s="68"/>
      <c r="E377" s="24"/>
      <c r="F377" s="68"/>
      <c r="G377" s="107"/>
      <c r="H377" s="24"/>
      <c r="I377" s="68">
        <f t="shared" si="595"/>
        <v>0</v>
      </c>
      <c r="J377" s="76">
        <f t="shared" si="596"/>
        <v>0</v>
      </c>
      <c r="K377" s="68">
        <f t="shared" si="596"/>
        <v>0</v>
      </c>
      <c r="L377" s="164">
        <v>0</v>
      </c>
      <c r="M377" s="68">
        <v>0</v>
      </c>
      <c r="N377" s="68"/>
      <c r="O377" s="68"/>
      <c r="P377" s="76">
        <f t="shared" si="598"/>
        <v>0</v>
      </c>
      <c r="Q377" s="68">
        <f t="shared" si="598"/>
        <v>0</v>
      </c>
      <c r="R377" s="164"/>
      <c r="S377" s="68"/>
      <c r="T377" s="133"/>
      <c r="U377" s="76">
        <v>0</v>
      </c>
      <c r="V377" s="68">
        <f t="shared" si="599"/>
        <v>0</v>
      </c>
      <c r="W377" s="76">
        <f t="shared" si="600"/>
        <v>0</v>
      </c>
      <c r="X377" s="68">
        <f t="shared" si="601"/>
        <v>0</v>
      </c>
      <c r="Y377" s="164"/>
      <c r="Z377" s="68"/>
      <c r="AA377" s="133"/>
      <c r="AB377" s="76">
        <v>0</v>
      </c>
      <c r="AC377" s="68">
        <f t="shared" si="602"/>
        <v>0</v>
      </c>
      <c r="AD377" s="76">
        <f t="shared" si="603"/>
        <v>0</v>
      </c>
      <c r="AE377" s="68">
        <f t="shared" si="604"/>
        <v>0</v>
      </c>
      <c r="AF377" s="24"/>
    </row>
    <row r="378" spans="1:32" ht="31.5">
      <c r="A378" s="200">
        <v>26.22</v>
      </c>
      <c r="B378" s="24" t="s">
        <v>225</v>
      </c>
      <c r="C378" s="24"/>
      <c r="D378" s="68"/>
      <c r="E378" s="24"/>
      <c r="F378" s="68"/>
      <c r="G378" s="107">
        <v>0.25</v>
      </c>
      <c r="H378" s="24">
        <v>5</v>
      </c>
      <c r="I378" s="68">
        <f t="shared" si="595"/>
        <v>1.25</v>
      </c>
      <c r="J378" s="76">
        <f t="shared" si="596"/>
        <v>5</v>
      </c>
      <c r="K378" s="68">
        <f t="shared" si="596"/>
        <v>1.25</v>
      </c>
      <c r="L378" s="164">
        <v>5</v>
      </c>
      <c r="M378" s="68">
        <v>0</v>
      </c>
      <c r="N378" s="68">
        <f t="shared" si="597"/>
        <v>100</v>
      </c>
      <c r="O378" s="68">
        <f t="shared" si="597"/>
        <v>0</v>
      </c>
      <c r="P378" s="76">
        <f t="shared" si="598"/>
        <v>0</v>
      </c>
      <c r="Q378" s="68">
        <f t="shared" si="598"/>
        <v>1.25</v>
      </c>
      <c r="R378" s="164"/>
      <c r="S378" s="68"/>
      <c r="T378" s="133">
        <v>0.25</v>
      </c>
      <c r="U378" s="76">
        <v>5</v>
      </c>
      <c r="V378" s="68">
        <f t="shared" si="599"/>
        <v>1.25</v>
      </c>
      <c r="W378" s="76">
        <f t="shared" si="600"/>
        <v>5</v>
      </c>
      <c r="X378" s="68">
        <f t="shared" si="601"/>
        <v>1.25</v>
      </c>
      <c r="Y378" s="164"/>
      <c r="Z378" s="68"/>
      <c r="AA378" s="133">
        <v>0.25</v>
      </c>
      <c r="AB378" s="76">
        <v>5</v>
      </c>
      <c r="AC378" s="68">
        <f t="shared" si="602"/>
        <v>1.25</v>
      </c>
      <c r="AD378" s="76">
        <f t="shared" si="603"/>
        <v>5</v>
      </c>
      <c r="AE378" s="68">
        <f t="shared" si="604"/>
        <v>1.25</v>
      </c>
      <c r="AF378" s="24"/>
    </row>
    <row r="379" spans="1:32" ht="31.5">
      <c r="A379" s="200">
        <v>26.23</v>
      </c>
      <c r="B379" s="24" t="s">
        <v>260</v>
      </c>
      <c r="C379" s="24"/>
      <c r="D379" s="68"/>
      <c r="E379" s="24"/>
      <c r="F379" s="68"/>
      <c r="G379" s="107">
        <v>0.1</v>
      </c>
      <c r="H379" s="24">
        <v>5</v>
      </c>
      <c r="I379" s="68">
        <f t="shared" si="595"/>
        <v>0.5</v>
      </c>
      <c r="J379" s="76">
        <f t="shared" si="596"/>
        <v>5</v>
      </c>
      <c r="K379" s="68">
        <f t="shared" si="596"/>
        <v>0.5</v>
      </c>
      <c r="L379" s="164">
        <v>5</v>
      </c>
      <c r="M379" s="68">
        <v>0</v>
      </c>
      <c r="N379" s="68">
        <f t="shared" si="597"/>
        <v>100</v>
      </c>
      <c r="O379" s="68">
        <f t="shared" si="597"/>
        <v>0</v>
      </c>
      <c r="P379" s="76">
        <f t="shared" si="598"/>
        <v>0</v>
      </c>
      <c r="Q379" s="68">
        <f t="shared" si="598"/>
        <v>0.5</v>
      </c>
      <c r="R379" s="164"/>
      <c r="S379" s="68"/>
      <c r="T379" s="133">
        <v>0.1</v>
      </c>
      <c r="U379" s="76">
        <v>5</v>
      </c>
      <c r="V379" s="68">
        <f t="shared" si="599"/>
        <v>0.5</v>
      </c>
      <c r="W379" s="76">
        <f t="shared" si="600"/>
        <v>5</v>
      </c>
      <c r="X379" s="68">
        <f t="shared" si="601"/>
        <v>0.5</v>
      </c>
      <c r="Y379" s="164"/>
      <c r="Z379" s="68"/>
      <c r="AA379" s="133">
        <v>0.1</v>
      </c>
      <c r="AB379" s="76">
        <v>5</v>
      </c>
      <c r="AC379" s="68">
        <f t="shared" si="602"/>
        <v>0.5</v>
      </c>
      <c r="AD379" s="76">
        <f t="shared" si="603"/>
        <v>5</v>
      </c>
      <c r="AE379" s="68">
        <f t="shared" si="604"/>
        <v>0.5</v>
      </c>
      <c r="AF379" s="24"/>
    </row>
    <row r="380" spans="1:32" s="235" customFormat="1">
      <c r="A380" s="226"/>
      <c r="B380" s="227" t="s">
        <v>25</v>
      </c>
      <c r="C380" s="228">
        <f t="shared" ref="C380" si="605">SUM(C360:C379)</f>
        <v>0</v>
      </c>
      <c r="D380" s="229">
        <f>SUM(D360:D379)</f>
        <v>0</v>
      </c>
      <c r="E380" s="228">
        <f t="shared" ref="E380" si="606">SUM(E360:E379)</f>
        <v>0</v>
      </c>
      <c r="F380" s="229">
        <f>SUM(F360:F379)</f>
        <v>0</v>
      </c>
      <c r="G380" s="230"/>
      <c r="H380" s="228">
        <f t="shared" ref="H380" si="607">SUM(H360:H379)</f>
        <v>85</v>
      </c>
      <c r="I380" s="229">
        <f>SUM(I360:I379)</f>
        <v>107.925</v>
      </c>
      <c r="J380" s="231">
        <f t="shared" ref="J380" si="608">SUM(J360:J379)</f>
        <v>85</v>
      </c>
      <c r="K380" s="229">
        <f>SUM(K360:K379)</f>
        <v>107.925</v>
      </c>
      <c r="L380" s="228">
        <f>L360</f>
        <v>5</v>
      </c>
      <c r="M380" s="229">
        <f>SUM(M360:M379)</f>
        <v>63.817500000000003</v>
      </c>
      <c r="N380" s="232">
        <f t="shared" si="597"/>
        <v>5.882352941176471</v>
      </c>
      <c r="O380" s="232">
        <f t="shared" si="597"/>
        <v>59.131341209173037</v>
      </c>
      <c r="P380" s="231">
        <f>SUM(P360:P379)</f>
        <v>0</v>
      </c>
      <c r="Q380" s="229">
        <f>SUM(Q360:Q379)</f>
        <v>44.107499999999995</v>
      </c>
      <c r="R380" s="228">
        <f>SUM(R360:R379)</f>
        <v>0</v>
      </c>
      <c r="S380" s="229">
        <f>SUM(S360:S379)</f>
        <v>0</v>
      </c>
      <c r="T380" s="233"/>
      <c r="U380" s="231">
        <f>U360</f>
        <v>5</v>
      </c>
      <c r="V380" s="229">
        <f t="shared" ref="V380:Z380" si="609">SUM(V360:V379)</f>
        <v>138.52499999999998</v>
      </c>
      <c r="W380" s="231">
        <f>W360</f>
        <v>5</v>
      </c>
      <c r="X380" s="229">
        <f t="shared" si="609"/>
        <v>138.52499999999998</v>
      </c>
      <c r="Y380" s="228">
        <f t="shared" si="609"/>
        <v>0</v>
      </c>
      <c r="Z380" s="229">
        <f t="shared" si="609"/>
        <v>0</v>
      </c>
      <c r="AA380" s="233"/>
      <c r="AB380" s="231">
        <f>AB360</f>
        <v>5</v>
      </c>
      <c r="AC380" s="229">
        <f>SUM(AC360:AC379)</f>
        <v>107.925</v>
      </c>
      <c r="AD380" s="231">
        <f>AD360</f>
        <v>5</v>
      </c>
      <c r="AE380" s="229">
        <f>SUM(AE360:AE379)</f>
        <v>107.925</v>
      </c>
      <c r="AF380" s="227"/>
    </row>
    <row r="381" spans="1:32" s="235" customFormat="1">
      <c r="A381" s="226"/>
      <c r="B381" s="238" t="s">
        <v>5</v>
      </c>
      <c r="C381" s="228">
        <f t="shared" ref="C381" si="610">C380+C358</f>
        <v>0</v>
      </c>
      <c r="D381" s="229">
        <f>D380+D358</f>
        <v>0</v>
      </c>
      <c r="E381" s="228">
        <f t="shared" ref="E381" si="611">E380+E358</f>
        <v>0</v>
      </c>
      <c r="F381" s="229">
        <f>F380+F358</f>
        <v>0</v>
      </c>
      <c r="G381" s="230"/>
      <c r="H381" s="228">
        <f t="shared" ref="H381" si="612">H380+H358</f>
        <v>86</v>
      </c>
      <c r="I381" s="229">
        <f>I380+I358</f>
        <v>108.3</v>
      </c>
      <c r="J381" s="231">
        <f t="shared" ref="J381" si="613">J380+J358</f>
        <v>86</v>
      </c>
      <c r="K381" s="229">
        <f>K380+K358</f>
        <v>108.3</v>
      </c>
      <c r="L381" s="228">
        <f>L380</f>
        <v>5</v>
      </c>
      <c r="M381" s="229">
        <f>M380+M358</f>
        <v>64.192499999999995</v>
      </c>
      <c r="N381" s="232">
        <f t="shared" si="597"/>
        <v>5.8139534883720927</v>
      </c>
      <c r="O381" s="232">
        <f t="shared" si="597"/>
        <v>59.272853185595565</v>
      </c>
      <c r="P381" s="231">
        <f>P380+P358</f>
        <v>0</v>
      </c>
      <c r="Q381" s="229">
        <f>Q380+Q358</f>
        <v>44.107499999999995</v>
      </c>
      <c r="R381" s="228">
        <f>R380+R358</f>
        <v>0</v>
      </c>
      <c r="S381" s="229">
        <f>S380+S358</f>
        <v>0</v>
      </c>
      <c r="T381" s="233"/>
      <c r="U381" s="231">
        <f>U380</f>
        <v>5</v>
      </c>
      <c r="V381" s="229">
        <f t="shared" ref="V381:Z381" si="614">V380+V358</f>
        <v>140.02499999999998</v>
      </c>
      <c r="W381" s="231">
        <f>W380</f>
        <v>5</v>
      </c>
      <c r="X381" s="229">
        <f t="shared" si="614"/>
        <v>140.02499999999998</v>
      </c>
      <c r="Y381" s="228">
        <f t="shared" si="614"/>
        <v>0</v>
      </c>
      <c r="Z381" s="229">
        <f t="shared" si="614"/>
        <v>0</v>
      </c>
      <c r="AA381" s="233"/>
      <c r="AB381" s="231">
        <f>AB380</f>
        <v>5</v>
      </c>
      <c r="AC381" s="229">
        <f>AC380+AC358</f>
        <v>109.425</v>
      </c>
      <c r="AD381" s="231">
        <f>AD380</f>
        <v>5</v>
      </c>
      <c r="AE381" s="229">
        <f>AE380+AE358</f>
        <v>109.425</v>
      </c>
      <c r="AF381" s="227"/>
    </row>
    <row r="382" spans="1:32" s="235" customFormat="1">
      <c r="A382" s="226"/>
      <c r="B382" s="238" t="s">
        <v>151</v>
      </c>
      <c r="C382" s="228">
        <f t="shared" ref="C382:F382" si="615">C381+C345</f>
        <v>2846</v>
      </c>
      <c r="D382" s="229">
        <f t="shared" si="615"/>
        <v>13.350000000000001</v>
      </c>
      <c r="E382" s="228">
        <f t="shared" si="615"/>
        <v>0</v>
      </c>
      <c r="F382" s="229">
        <f t="shared" si="615"/>
        <v>0</v>
      </c>
      <c r="G382" s="230"/>
      <c r="H382" s="228">
        <f t="shared" ref="H382:M382" si="616">H381+H345</f>
        <v>200599</v>
      </c>
      <c r="I382" s="229">
        <f t="shared" si="616"/>
        <v>5332.8650238461541</v>
      </c>
      <c r="J382" s="231">
        <f t="shared" si="616"/>
        <v>203445</v>
      </c>
      <c r="K382" s="229">
        <f t="shared" si="616"/>
        <v>5346.2150238461545</v>
      </c>
      <c r="L382" s="228">
        <f t="shared" si="616"/>
        <v>111442</v>
      </c>
      <c r="M382" s="229">
        <f t="shared" si="616"/>
        <v>4678.1505999999999</v>
      </c>
      <c r="N382" s="232">
        <f t="shared" si="597"/>
        <v>54.777458281107911</v>
      </c>
      <c r="O382" s="232">
        <f t="shared" si="597"/>
        <v>87.503973916755442</v>
      </c>
      <c r="P382" s="231">
        <f>P381+P345</f>
        <v>91791</v>
      </c>
      <c r="Q382" s="229">
        <f>Q381+Q345</f>
        <v>668.06442384615389</v>
      </c>
      <c r="R382" s="228">
        <f>R381+R345</f>
        <v>34</v>
      </c>
      <c r="S382" s="229">
        <f>S381+S345</f>
        <v>306.82</v>
      </c>
      <c r="T382" s="233"/>
      <c r="U382" s="231">
        <f t="shared" ref="U382:Z382" si="617">U381+U345</f>
        <v>192369</v>
      </c>
      <c r="V382" s="229">
        <f t="shared" si="617"/>
        <v>13852.157497595001</v>
      </c>
      <c r="W382" s="231">
        <f t="shared" si="617"/>
        <v>192403</v>
      </c>
      <c r="X382" s="229">
        <f t="shared" si="617"/>
        <v>14158.977497595</v>
      </c>
      <c r="Y382" s="228">
        <f t="shared" si="617"/>
        <v>32</v>
      </c>
      <c r="Z382" s="229">
        <f t="shared" si="617"/>
        <v>300.36</v>
      </c>
      <c r="AA382" s="233"/>
      <c r="AB382" s="231">
        <f>AB381+AB345</f>
        <v>188804</v>
      </c>
      <c r="AC382" s="229">
        <f>AC381+AC345</f>
        <v>8969.1357615950001</v>
      </c>
      <c r="AD382" s="231">
        <f>AD381+AD345</f>
        <v>188836</v>
      </c>
      <c r="AE382" s="229">
        <f>AE381+AE345</f>
        <v>9269.4957615950007</v>
      </c>
      <c r="AF382" s="227"/>
    </row>
    <row r="383" spans="1:32" ht="15.75" customHeight="1"/>
    <row r="384" spans="1:32" ht="20.25" customHeight="1">
      <c r="A384" s="957" t="s">
        <v>319</v>
      </c>
      <c r="B384" s="957"/>
      <c r="AC384" s="422" t="s">
        <v>364</v>
      </c>
      <c r="AD384" s="79">
        <f>AC333+AC342</f>
        <v>207.05880399999998</v>
      </c>
      <c r="AE384" s="79">
        <f>AD384/AE382*100</f>
        <v>2.233765560990681</v>
      </c>
    </row>
    <row r="385" spans="1:31" ht="20.25" customHeight="1">
      <c r="A385" s="959" t="s">
        <v>320</v>
      </c>
      <c r="B385" s="959"/>
      <c r="AC385" s="422" t="s">
        <v>365</v>
      </c>
      <c r="AD385" s="79">
        <f>AC335+AC336+AC337</f>
        <v>185.21510000000001</v>
      </c>
      <c r="AE385" s="79">
        <f>AD385/AE382*100</f>
        <v>1.9981140804592166</v>
      </c>
    </row>
    <row r="386" spans="1:31" ht="20.25" customHeight="1">
      <c r="A386" s="957" t="s">
        <v>321</v>
      </c>
      <c r="B386" s="957"/>
      <c r="AC386" s="422" t="s">
        <v>366</v>
      </c>
      <c r="AD386" s="79">
        <f>AC338</f>
        <v>46.306357594999994</v>
      </c>
      <c r="AE386" s="79">
        <f>AD386/AE382*100</f>
        <v>0.49955638133904345</v>
      </c>
    </row>
    <row r="387" spans="1:31" ht="20.25" customHeight="1">
      <c r="A387" s="957" t="s">
        <v>322</v>
      </c>
      <c r="B387" s="957"/>
      <c r="AE387" s="79">
        <f>SUM(AE384:AE386)</f>
        <v>4.7314360227889409</v>
      </c>
    </row>
    <row r="388" spans="1:31" ht="20.25" customHeight="1">
      <c r="A388" s="957" t="s">
        <v>323</v>
      </c>
      <c r="B388" s="957"/>
    </row>
  </sheetData>
  <mergeCells count="24">
    <mergeCell ref="A387:B387"/>
    <mergeCell ref="A388:B388"/>
    <mergeCell ref="AA2:AC2"/>
    <mergeCell ref="AD2:AE2"/>
    <mergeCell ref="A320:A322"/>
    <mergeCell ref="A384:B384"/>
    <mergeCell ref="A385:B385"/>
    <mergeCell ref="A386:B386"/>
    <mergeCell ref="L2:O2"/>
    <mergeCell ref="P2:Q2"/>
    <mergeCell ref="R2:S2"/>
    <mergeCell ref="T2:V2"/>
    <mergeCell ref="W2:X2"/>
    <mergeCell ref="Y2:Z2"/>
    <mergeCell ref="A1:A3"/>
    <mergeCell ref="B1:B3"/>
    <mergeCell ref="C1:Q1"/>
    <mergeCell ref="R1:X1"/>
    <mergeCell ref="Y1:AE1"/>
    <mergeCell ref="AF1:AF3"/>
    <mergeCell ref="C2:D2"/>
    <mergeCell ref="E2:F2"/>
    <mergeCell ref="G2:I2"/>
    <mergeCell ref="J2:K2"/>
  </mergeCells>
  <printOptions horizontalCentered="1"/>
  <pageMargins left="0.15748031496063" right="0.15748031496063" top="0.90551181102362199" bottom="0.70866141732283505" header="0.511811023622047" footer="0.15748031496063"/>
  <pageSetup paperSize="9" scale="70" fitToHeight="8" orientation="landscape" blackAndWhite="1" useFirstPageNumber="1" r:id="rId1"/>
  <headerFooter alignWithMargins="0">
    <oddHeader>&amp;L&amp;"Arial,Bold"&amp;14
Name of the District: Tehri Garhwal&amp;C&amp;"Arial,Bold"&amp;16Costing Sheet for AWP 2017-18 - SSA-RTE&amp;R
&amp;"Arial,Bold"&amp;12(Rs. in lakh)</oddHeader>
    <oddFooter>&amp;C&amp;P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dimension ref="A1:AI388"/>
  <sheetViews>
    <sheetView showZeros="0" zoomScale="85" zoomScaleNormal="85" zoomScaleSheetLayoutView="85" workbookViewId="0">
      <pane xSplit="2" ySplit="3" topLeftCell="T323" activePane="bottomRight" state="frozen"/>
      <selection activeCell="V330" sqref="V330"/>
      <selection pane="topRight" activeCell="V330" sqref="V330"/>
      <selection pane="bottomLeft" activeCell="V330" sqref="V330"/>
      <selection pane="bottomRight" activeCell="V330" sqref="V330"/>
    </sheetView>
  </sheetViews>
  <sheetFormatPr defaultColWidth="9.140625" defaultRowHeight="12.75"/>
  <cols>
    <col min="1" max="1" width="6.85546875" style="92" bestFit="1" customWidth="1"/>
    <col min="2" max="2" width="42.42578125" style="56" customWidth="1"/>
    <col min="3" max="3" width="9.140625" style="56" hidden="1" customWidth="1"/>
    <col min="4" max="4" width="9.140625" style="58" hidden="1" customWidth="1"/>
    <col min="5" max="5" width="9.140625" style="56" hidden="1" customWidth="1"/>
    <col min="6" max="6" width="9.140625" style="58" hidden="1" customWidth="1"/>
    <col min="7" max="7" width="15.5703125" style="106" hidden="1" customWidth="1"/>
    <col min="8" max="8" width="10.5703125" style="56" hidden="1" customWidth="1"/>
    <col min="9" max="9" width="11" style="58" hidden="1" customWidth="1"/>
    <col min="10" max="10" width="8.85546875" style="303" bestFit="1" customWidth="1"/>
    <col min="11" max="11" width="8.7109375" style="58" bestFit="1" customWidth="1"/>
    <col min="12" max="12" width="8.28515625" style="303" bestFit="1" customWidth="1"/>
    <col min="13" max="13" width="8.7109375" style="58" bestFit="1" customWidth="1"/>
    <col min="14" max="15" width="11.7109375" style="58" bestFit="1" customWidth="1"/>
    <col min="16" max="16" width="8.85546875" style="303" bestFit="1" customWidth="1"/>
    <col min="17" max="17" width="8.7109375" style="58" bestFit="1" customWidth="1"/>
    <col min="18" max="18" width="6.140625" style="303" bestFit="1" customWidth="1"/>
    <col min="19" max="19" width="7.5703125" style="58" bestFit="1" customWidth="1"/>
    <col min="20" max="20" width="8.5703125" style="131" bestFit="1" customWidth="1"/>
    <col min="21" max="21" width="8.28515625" style="309" bestFit="1" customWidth="1"/>
    <col min="22" max="22" width="9.85546875" style="58" bestFit="1" customWidth="1"/>
    <col min="23" max="23" width="8.28515625" style="303" bestFit="1" customWidth="1"/>
    <col min="24" max="24" width="9.85546875" style="58" bestFit="1" customWidth="1"/>
    <col min="25" max="25" width="9.140625" style="56" customWidth="1"/>
    <col min="26" max="26" width="13" style="58" customWidth="1"/>
    <col min="27" max="27" width="10.42578125" style="56" bestFit="1" customWidth="1"/>
    <col min="28" max="28" width="14.28515625" style="56" customWidth="1"/>
    <col min="29" max="29" width="16.5703125" style="58" customWidth="1"/>
    <col min="30" max="30" width="13.85546875" style="56" customWidth="1"/>
    <col min="31" max="31" width="16" style="58" customWidth="1"/>
    <col min="32" max="32" width="20.140625" style="56" customWidth="1"/>
    <col min="33" max="39" width="9.140625" style="56"/>
    <col min="40" max="40" width="9.140625" style="56" customWidth="1"/>
    <col min="41" max="16384" width="9.140625" style="56"/>
  </cols>
  <sheetData>
    <row r="1" spans="1:32" s="51" customFormat="1" ht="25.5" customHeight="1">
      <c r="A1" s="908" t="s">
        <v>188</v>
      </c>
      <c r="B1" s="908" t="s">
        <v>1</v>
      </c>
      <c r="C1" s="904" t="s">
        <v>327</v>
      </c>
      <c r="D1" s="941"/>
      <c r="E1" s="941"/>
      <c r="F1" s="941"/>
      <c r="G1" s="941"/>
      <c r="H1" s="941"/>
      <c r="I1" s="941"/>
      <c r="J1" s="941"/>
      <c r="K1" s="941"/>
      <c r="L1" s="941"/>
      <c r="M1" s="941"/>
      <c r="N1" s="941"/>
      <c r="O1" s="941"/>
      <c r="P1" s="941"/>
      <c r="Q1" s="942"/>
      <c r="R1" s="907" t="s">
        <v>325</v>
      </c>
      <c r="S1" s="908"/>
      <c r="T1" s="908"/>
      <c r="U1" s="908"/>
      <c r="V1" s="908"/>
      <c r="W1" s="908"/>
      <c r="X1" s="908"/>
      <c r="Y1" s="907" t="s">
        <v>326</v>
      </c>
      <c r="Z1" s="908"/>
      <c r="AA1" s="908"/>
      <c r="AB1" s="908"/>
      <c r="AC1" s="908"/>
      <c r="AD1" s="908"/>
      <c r="AE1" s="908"/>
      <c r="AF1" s="908" t="s">
        <v>185</v>
      </c>
    </row>
    <row r="2" spans="1:32" s="51" customFormat="1" ht="69" customHeight="1">
      <c r="A2" s="908"/>
      <c r="B2" s="908"/>
      <c r="C2" s="909" t="s">
        <v>3</v>
      </c>
      <c r="D2" s="908"/>
      <c r="E2" s="908" t="s">
        <v>261</v>
      </c>
      <c r="F2" s="908"/>
      <c r="G2" s="908" t="s">
        <v>4</v>
      </c>
      <c r="H2" s="908"/>
      <c r="I2" s="908"/>
      <c r="J2" s="909" t="s">
        <v>680</v>
      </c>
      <c r="K2" s="908"/>
      <c r="L2" s="913" t="s">
        <v>681</v>
      </c>
      <c r="M2" s="914"/>
      <c r="N2" s="914"/>
      <c r="O2" s="915"/>
      <c r="P2" s="916" t="s">
        <v>2</v>
      </c>
      <c r="Q2" s="916"/>
      <c r="R2" s="909" t="s">
        <v>3</v>
      </c>
      <c r="S2" s="908"/>
      <c r="T2" s="908" t="s">
        <v>4</v>
      </c>
      <c r="U2" s="908"/>
      <c r="V2" s="908"/>
      <c r="W2" s="909" t="s">
        <v>5</v>
      </c>
      <c r="X2" s="908"/>
      <c r="Y2" s="909" t="s">
        <v>3</v>
      </c>
      <c r="Z2" s="908"/>
      <c r="AA2" s="908" t="s">
        <v>4</v>
      </c>
      <c r="AB2" s="908"/>
      <c r="AC2" s="908"/>
      <c r="AD2" s="909" t="s">
        <v>5</v>
      </c>
      <c r="AE2" s="908"/>
      <c r="AF2" s="908"/>
    </row>
    <row r="3" spans="1:32" s="51" customFormat="1" ht="31.5">
      <c r="A3" s="908"/>
      <c r="B3" s="908"/>
      <c r="C3" s="74" t="s">
        <v>6</v>
      </c>
      <c r="D3" s="331" t="s">
        <v>7</v>
      </c>
      <c r="E3" s="74" t="s">
        <v>6</v>
      </c>
      <c r="F3" s="331" t="s">
        <v>7</v>
      </c>
      <c r="G3" s="330" t="s">
        <v>10</v>
      </c>
      <c r="H3" s="74" t="s">
        <v>6</v>
      </c>
      <c r="I3" s="331" t="s">
        <v>7</v>
      </c>
      <c r="J3" s="74" t="s">
        <v>6</v>
      </c>
      <c r="K3" s="331" t="s">
        <v>7</v>
      </c>
      <c r="L3" s="74" t="s">
        <v>6</v>
      </c>
      <c r="M3" s="331" t="s">
        <v>7</v>
      </c>
      <c r="N3" s="331" t="s">
        <v>8</v>
      </c>
      <c r="O3" s="331" t="s">
        <v>9</v>
      </c>
      <c r="P3" s="74" t="s">
        <v>6</v>
      </c>
      <c r="Q3" s="331" t="s">
        <v>7</v>
      </c>
      <c r="R3" s="74" t="s">
        <v>6</v>
      </c>
      <c r="S3" s="331" t="s">
        <v>7</v>
      </c>
      <c r="T3" s="124" t="s">
        <v>341</v>
      </c>
      <c r="U3" s="95" t="s">
        <v>6</v>
      </c>
      <c r="V3" s="331" t="s">
        <v>7</v>
      </c>
      <c r="W3" s="74" t="s">
        <v>6</v>
      </c>
      <c r="X3" s="331" t="s">
        <v>7</v>
      </c>
      <c r="Y3" s="74" t="s">
        <v>6</v>
      </c>
      <c r="Z3" s="331" t="s">
        <v>7</v>
      </c>
      <c r="AA3" s="330" t="s">
        <v>10</v>
      </c>
      <c r="AB3" s="74" t="s">
        <v>6</v>
      </c>
      <c r="AC3" s="331" t="s">
        <v>7</v>
      </c>
      <c r="AD3" s="74" t="s">
        <v>6</v>
      </c>
      <c r="AE3" s="331" t="s">
        <v>7</v>
      </c>
      <c r="AF3" s="908"/>
    </row>
    <row r="4" spans="1:32" s="53" customFormat="1" ht="15.75">
      <c r="A4" s="90" t="s">
        <v>11</v>
      </c>
      <c r="B4" s="52" t="s">
        <v>12</v>
      </c>
      <c r="C4" s="52"/>
      <c r="D4" s="64"/>
      <c r="E4" s="52"/>
      <c r="F4" s="64"/>
      <c r="G4" s="105"/>
      <c r="H4" s="52"/>
      <c r="I4" s="64"/>
      <c r="J4" s="310"/>
      <c r="K4" s="64"/>
      <c r="L4" s="300"/>
      <c r="M4" s="140"/>
      <c r="N4" s="140"/>
      <c r="O4" s="140"/>
      <c r="P4" s="300"/>
      <c r="Q4" s="140"/>
      <c r="R4" s="300"/>
      <c r="S4" s="140"/>
      <c r="T4" s="128"/>
      <c r="U4" s="304"/>
      <c r="V4" s="140"/>
      <c r="W4" s="300"/>
      <c r="X4" s="140"/>
      <c r="Y4" s="300"/>
      <c r="Z4" s="140"/>
      <c r="AA4" s="128"/>
      <c r="AB4" s="304"/>
      <c r="AC4" s="140"/>
      <c r="AD4" s="300"/>
      <c r="AE4" s="140"/>
      <c r="AF4" s="120"/>
    </row>
    <row r="5" spans="1:32" s="53" customFormat="1" ht="15.75">
      <c r="A5" s="90"/>
      <c r="B5" s="52" t="s">
        <v>13</v>
      </c>
      <c r="C5" s="52"/>
      <c r="D5" s="64"/>
      <c r="E5" s="52"/>
      <c r="F5" s="64"/>
      <c r="G5" s="105"/>
      <c r="H5" s="52"/>
      <c r="I5" s="64"/>
      <c r="J5" s="310"/>
      <c r="K5" s="64"/>
      <c r="L5" s="300"/>
      <c r="M5" s="140"/>
      <c r="N5" s="140"/>
      <c r="O5" s="140"/>
      <c r="P5" s="300"/>
      <c r="Q5" s="140"/>
      <c r="R5" s="300"/>
      <c r="S5" s="140"/>
      <c r="T5" s="128"/>
      <c r="U5" s="304"/>
      <c r="V5" s="140"/>
      <c r="W5" s="300"/>
      <c r="X5" s="140"/>
      <c r="Y5" s="300"/>
      <c r="Z5" s="140"/>
      <c r="AA5" s="128"/>
      <c r="AB5" s="304"/>
      <c r="AC5" s="140"/>
      <c r="AD5" s="300"/>
      <c r="AE5" s="140"/>
      <c r="AF5" s="120"/>
    </row>
    <row r="6" spans="1:32" ht="15.75">
      <c r="A6" s="198">
        <v>1</v>
      </c>
      <c r="B6" s="52" t="s">
        <v>14</v>
      </c>
      <c r="C6" s="81"/>
      <c r="D6" s="65"/>
      <c r="E6" s="81"/>
      <c r="F6" s="65"/>
      <c r="G6" s="103"/>
      <c r="H6" s="81"/>
      <c r="I6" s="65"/>
      <c r="J6" s="73"/>
      <c r="K6" s="65"/>
      <c r="L6" s="302"/>
      <c r="M6" s="139"/>
      <c r="N6" s="139"/>
      <c r="O6" s="139"/>
      <c r="P6" s="302"/>
      <c r="Q6" s="139"/>
      <c r="R6" s="302"/>
      <c r="S6" s="139"/>
      <c r="T6" s="129"/>
      <c r="U6" s="306"/>
      <c r="V6" s="139"/>
      <c r="W6" s="302"/>
      <c r="X6" s="139"/>
      <c r="Y6" s="302"/>
      <c r="Z6" s="139"/>
      <c r="AA6" s="129"/>
      <c r="AB6" s="306"/>
      <c r="AC6" s="139"/>
      <c r="AD6" s="302"/>
      <c r="AE6" s="139"/>
      <c r="AF6" s="121"/>
    </row>
    <row r="7" spans="1:32" ht="15.75">
      <c r="A7" s="198">
        <v>1.01</v>
      </c>
      <c r="B7" s="81" t="s">
        <v>15</v>
      </c>
      <c r="C7" s="81"/>
      <c r="D7" s="65"/>
      <c r="E7" s="81"/>
      <c r="F7" s="65"/>
      <c r="G7" s="103"/>
      <c r="H7" s="81"/>
      <c r="I7" s="65"/>
      <c r="J7" s="73">
        <f t="shared" ref="J7:K20" si="0">H7+E7+C7</f>
        <v>0</v>
      </c>
      <c r="K7" s="65">
        <f t="shared" si="0"/>
        <v>0</v>
      </c>
      <c r="L7" s="302"/>
      <c r="M7" s="139"/>
      <c r="N7" s="139"/>
      <c r="O7" s="139"/>
      <c r="P7" s="302"/>
      <c r="Q7" s="139"/>
      <c r="R7" s="302"/>
      <c r="S7" s="139"/>
      <c r="T7" s="129"/>
      <c r="U7" s="306"/>
      <c r="V7" s="139"/>
      <c r="W7" s="302"/>
      <c r="X7" s="139"/>
      <c r="Y7" s="302"/>
      <c r="Z7" s="139"/>
      <c r="AA7" s="129"/>
      <c r="AB7" s="306"/>
      <c r="AC7" s="139"/>
      <c r="AD7" s="302"/>
      <c r="AE7" s="139"/>
      <c r="AF7" s="121"/>
    </row>
    <row r="8" spans="1:32" ht="15.75">
      <c r="A8" s="198">
        <v>1.02</v>
      </c>
      <c r="B8" s="81" t="s">
        <v>16</v>
      </c>
      <c r="C8" s="81"/>
      <c r="D8" s="65"/>
      <c r="E8" s="81"/>
      <c r="F8" s="65"/>
      <c r="G8" s="103"/>
      <c r="H8" s="81">
        <v>0</v>
      </c>
      <c r="I8" s="65"/>
      <c r="J8" s="73">
        <f t="shared" si="0"/>
        <v>0</v>
      </c>
      <c r="K8" s="65">
        <f t="shared" si="0"/>
        <v>0</v>
      </c>
      <c r="L8" s="302"/>
      <c r="M8" s="139"/>
      <c r="N8" s="139" t="e">
        <f>L8/H8%</f>
        <v>#DIV/0!</v>
      </c>
      <c r="O8" s="139"/>
      <c r="P8" s="302"/>
      <c r="Q8" s="139"/>
      <c r="R8" s="302"/>
      <c r="S8" s="139"/>
      <c r="T8" s="129"/>
      <c r="U8" s="306"/>
      <c r="V8" s="139"/>
      <c r="W8" s="302"/>
      <c r="X8" s="139"/>
      <c r="Y8" s="302"/>
      <c r="Z8" s="139"/>
      <c r="AA8" s="129"/>
      <c r="AB8" s="306"/>
      <c r="AC8" s="139"/>
      <c r="AD8" s="302"/>
      <c r="AE8" s="139"/>
      <c r="AF8" s="121"/>
    </row>
    <row r="9" spans="1:32" ht="15.75">
      <c r="A9" s="198">
        <v>1.03</v>
      </c>
      <c r="B9" s="81" t="s">
        <v>210</v>
      </c>
      <c r="C9" s="81"/>
      <c r="D9" s="65"/>
      <c r="E9" s="81"/>
      <c r="F9" s="65"/>
      <c r="G9" s="103"/>
      <c r="H9" s="81"/>
      <c r="I9" s="65"/>
      <c r="J9" s="73">
        <f t="shared" si="0"/>
        <v>0</v>
      </c>
      <c r="K9" s="65">
        <f t="shared" si="0"/>
        <v>0</v>
      </c>
      <c r="L9" s="302"/>
      <c r="M9" s="139"/>
      <c r="N9" s="139"/>
      <c r="O9" s="139"/>
      <c r="P9" s="302"/>
      <c r="Q9" s="139"/>
      <c r="R9" s="302"/>
      <c r="S9" s="139"/>
      <c r="T9" s="129"/>
      <c r="U9" s="306"/>
      <c r="V9" s="139"/>
      <c r="W9" s="302"/>
      <c r="X9" s="139"/>
      <c r="Y9" s="302"/>
      <c r="Z9" s="139"/>
      <c r="AA9" s="129"/>
      <c r="AB9" s="306"/>
      <c r="AC9" s="139"/>
      <c r="AD9" s="302"/>
      <c r="AE9" s="139"/>
      <c r="AF9" s="121"/>
    </row>
    <row r="10" spans="1:32" ht="31.5">
      <c r="A10" s="198">
        <v>1.04</v>
      </c>
      <c r="B10" s="81" t="s">
        <v>17</v>
      </c>
      <c r="C10" s="81"/>
      <c r="D10" s="65"/>
      <c r="E10" s="81"/>
      <c r="F10" s="65"/>
      <c r="G10" s="103"/>
      <c r="H10" s="81"/>
      <c r="I10" s="65"/>
      <c r="J10" s="73">
        <f t="shared" si="0"/>
        <v>0</v>
      </c>
      <c r="K10" s="65">
        <f t="shared" si="0"/>
        <v>0</v>
      </c>
      <c r="L10" s="302"/>
      <c r="M10" s="139"/>
      <c r="N10" s="139"/>
      <c r="O10" s="139"/>
      <c r="P10" s="302"/>
      <c r="Q10" s="139"/>
      <c r="R10" s="302"/>
      <c r="S10" s="139"/>
      <c r="T10" s="129"/>
      <c r="U10" s="306"/>
      <c r="V10" s="139"/>
      <c r="W10" s="302"/>
      <c r="X10" s="139"/>
      <c r="Y10" s="302"/>
      <c r="Z10" s="139"/>
      <c r="AA10" s="129"/>
      <c r="AB10" s="306"/>
      <c r="AC10" s="139"/>
      <c r="AD10" s="302"/>
      <c r="AE10" s="139"/>
      <c r="AF10" s="121"/>
    </row>
    <row r="11" spans="1:32" ht="15.75">
      <c r="A11" s="198">
        <v>1.05</v>
      </c>
      <c r="B11" s="81" t="s">
        <v>18</v>
      </c>
      <c r="C11" s="81"/>
      <c r="D11" s="65"/>
      <c r="E11" s="81"/>
      <c r="F11" s="65"/>
      <c r="G11" s="103"/>
      <c r="H11" s="81"/>
      <c r="I11" s="65"/>
      <c r="J11" s="73">
        <f t="shared" si="0"/>
        <v>0</v>
      </c>
      <c r="K11" s="65">
        <f t="shared" si="0"/>
        <v>0</v>
      </c>
      <c r="L11" s="302"/>
      <c r="M11" s="139"/>
      <c r="N11" s="139"/>
      <c r="O11" s="139"/>
      <c r="P11" s="302"/>
      <c r="Q11" s="139"/>
      <c r="R11" s="302"/>
      <c r="S11" s="139"/>
      <c r="T11" s="129"/>
      <c r="U11" s="306"/>
      <c r="V11" s="139"/>
      <c r="W11" s="302"/>
      <c r="X11" s="139"/>
      <c r="Y11" s="302"/>
      <c r="Z11" s="139"/>
      <c r="AA11" s="129"/>
      <c r="AB11" s="306"/>
      <c r="AC11" s="139"/>
      <c r="AD11" s="302"/>
      <c r="AE11" s="139"/>
      <c r="AF11" s="121"/>
    </row>
    <row r="12" spans="1:32" ht="15.75">
      <c r="A12" s="198">
        <v>1.06</v>
      </c>
      <c r="B12" s="81" t="s">
        <v>19</v>
      </c>
      <c r="C12" s="81"/>
      <c r="D12" s="65"/>
      <c r="E12" s="81"/>
      <c r="F12" s="65"/>
      <c r="G12" s="103"/>
      <c r="H12" s="81"/>
      <c r="I12" s="65"/>
      <c r="J12" s="73">
        <f t="shared" si="0"/>
        <v>0</v>
      </c>
      <c r="K12" s="65">
        <f t="shared" si="0"/>
        <v>0</v>
      </c>
      <c r="L12" s="302"/>
      <c r="M12" s="139"/>
      <c r="N12" s="139"/>
      <c r="O12" s="139"/>
      <c r="P12" s="302"/>
      <c r="Q12" s="139"/>
      <c r="R12" s="302"/>
      <c r="S12" s="139"/>
      <c r="T12" s="129"/>
      <c r="U12" s="306"/>
      <c r="V12" s="139"/>
      <c r="W12" s="302"/>
      <c r="X12" s="139"/>
      <c r="Y12" s="302"/>
      <c r="Z12" s="139"/>
      <c r="AA12" s="129"/>
      <c r="AB12" s="306"/>
      <c r="AC12" s="139"/>
      <c r="AD12" s="302"/>
      <c r="AE12" s="139"/>
      <c r="AF12" s="121"/>
    </row>
    <row r="13" spans="1:32" ht="31.5">
      <c r="A13" s="198">
        <v>1.07</v>
      </c>
      <c r="B13" s="81" t="s">
        <v>20</v>
      </c>
      <c r="C13" s="81"/>
      <c r="D13" s="65"/>
      <c r="E13" s="81"/>
      <c r="F13" s="65"/>
      <c r="G13" s="103"/>
      <c r="H13" s="81"/>
      <c r="I13" s="65"/>
      <c r="J13" s="73">
        <f t="shared" si="0"/>
        <v>0</v>
      </c>
      <c r="K13" s="65">
        <f t="shared" si="0"/>
        <v>0</v>
      </c>
      <c r="L13" s="302"/>
      <c r="M13" s="139"/>
      <c r="N13" s="139"/>
      <c r="O13" s="139"/>
      <c r="P13" s="302"/>
      <c r="Q13" s="139"/>
      <c r="R13" s="302"/>
      <c r="S13" s="139"/>
      <c r="T13" s="129"/>
      <c r="U13" s="306"/>
      <c r="V13" s="139"/>
      <c r="W13" s="302"/>
      <c r="X13" s="139"/>
      <c r="Y13" s="302"/>
      <c r="Z13" s="139"/>
      <c r="AA13" s="129"/>
      <c r="AB13" s="306"/>
      <c r="AC13" s="139"/>
      <c r="AD13" s="302"/>
      <c r="AE13" s="139"/>
      <c r="AF13" s="121"/>
    </row>
    <row r="14" spans="1:32" s="53" customFormat="1" ht="31.5">
      <c r="A14" s="90">
        <v>2</v>
      </c>
      <c r="B14" s="52" t="s">
        <v>152</v>
      </c>
      <c r="C14" s="52"/>
      <c r="D14" s="64"/>
      <c r="E14" s="52"/>
      <c r="F14" s="64"/>
      <c r="G14" s="105"/>
      <c r="H14" s="52"/>
      <c r="I14" s="64"/>
      <c r="J14" s="310">
        <f t="shared" si="0"/>
        <v>0</v>
      </c>
      <c r="K14" s="64">
        <f t="shared" si="0"/>
        <v>0</v>
      </c>
      <c r="L14" s="300"/>
      <c r="M14" s="140"/>
      <c r="N14" s="139"/>
      <c r="O14" s="140"/>
      <c r="P14" s="300"/>
      <c r="Q14" s="140"/>
      <c r="R14" s="300"/>
      <c r="S14" s="140"/>
      <c r="T14" s="128"/>
      <c r="U14" s="304"/>
      <c r="V14" s="140"/>
      <c r="W14" s="300"/>
      <c r="X14" s="140"/>
      <c r="Y14" s="300"/>
      <c r="Z14" s="140"/>
      <c r="AA14" s="128"/>
      <c r="AB14" s="304"/>
      <c r="AC14" s="140"/>
      <c r="AD14" s="300"/>
      <c r="AE14" s="140"/>
      <c r="AF14" s="120"/>
    </row>
    <row r="15" spans="1:32" ht="15.75">
      <c r="A15" s="198"/>
      <c r="B15" s="81" t="s">
        <v>211</v>
      </c>
      <c r="C15" s="81"/>
      <c r="D15" s="65"/>
      <c r="E15" s="81"/>
      <c r="F15" s="65"/>
      <c r="G15" s="103"/>
      <c r="H15" s="81"/>
      <c r="I15" s="65"/>
      <c r="J15" s="73">
        <f t="shared" si="0"/>
        <v>0</v>
      </c>
      <c r="K15" s="65">
        <f t="shared" si="0"/>
        <v>0</v>
      </c>
      <c r="L15" s="302"/>
      <c r="M15" s="139"/>
      <c r="N15" s="139"/>
      <c r="O15" s="139"/>
      <c r="P15" s="302"/>
      <c r="Q15" s="139"/>
      <c r="R15" s="302"/>
      <c r="S15" s="139"/>
      <c r="T15" s="129"/>
      <c r="U15" s="306"/>
      <c r="V15" s="139"/>
      <c r="W15" s="302"/>
      <c r="X15" s="139"/>
      <c r="Y15" s="302"/>
      <c r="Z15" s="139"/>
      <c r="AA15" s="129"/>
      <c r="AB15" s="306"/>
      <c r="AC15" s="139"/>
      <c r="AD15" s="302"/>
      <c r="AE15" s="139"/>
      <c r="AF15" s="121"/>
    </row>
    <row r="16" spans="1:32" s="53" customFormat="1" ht="15.75">
      <c r="A16" s="90"/>
      <c r="B16" s="52" t="s">
        <v>21</v>
      </c>
      <c r="C16" s="52"/>
      <c r="D16" s="64"/>
      <c r="E16" s="52"/>
      <c r="F16" s="64"/>
      <c r="G16" s="105"/>
      <c r="H16" s="52"/>
      <c r="I16" s="64"/>
      <c r="J16" s="310">
        <f t="shared" si="0"/>
        <v>0</v>
      </c>
      <c r="K16" s="64">
        <f t="shared" si="0"/>
        <v>0</v>
      </c>
      <c r="L16" s="300"/>
      <c r="M16" s="140"/>
      <c r="N16" s="139"/>
      <c r="O16" s="140"/>
      <c r="P16" s="300"/>
      <c r="Q16" s="140"/>
      <c r="R16" s="300"/>
      <c r="S16" s="140"/>
      <c r="T16" s="128"/>
      <c r="U16" s="304"/>
      <c r="V16" s="140"/>
      <c r="W16" s="300"/>
      <c r="X16" s="140"/>
      <c r="Y16" s="300"/>
      <c r="Z16" s="140"/>
      <c r="AA16" s="128"/>
      <c r="AB16" s="304"/>
      <c r="AC16" s="140"/>
      <c r="AD16" s="300"/>
      <c r="AE16" s="140"/>
      <c r="AF16" s="120"/>
    </row>
    <row r="17" spans="1:32" ht="31.5">
      <c r="A17" s="198">
        <v>2.0099999999999998</v>
      </c>
      <c r="B17" s="81" t="s">
        <v>22</v>
      </c>
      <c r="C17" s="81"/>
      <c r="D17" s="65"/>
      <c r="E17" s="81"/>
      <c r="F17" s="65"/>
      <c r="G17" s="101">
        <v>2</v>
      </c>
      <c r="H17" s="81"/>
      <c r="I17" s="65">
        <f>H17*G17</f>
        <v>0</v>
      </c>
      <c r="J17" s="73">
        <f t="shared" si="0"/>
        <v>0</v>
      </c>
      <c r="K17" s="65">
        <f t="shared" si="0"/>
        <v>0</v>
      </c>
      <c r="L17" s="302"/>
      <c r="M17" s="139"/>
      <c r="N17" s="139" t="e">
        <f t="shared" ref="N17:N21" si="1">L17/J17%</f>
        <v>#DIV/0!</v>
      </c>
      <c r="O17" s="139" t="e">
        <f t="shared" ref="O17:O18" si="2">M17/I17%</f>
        <v>#DIV/0!</v>
      </c>
      <c r="P17" s="302">
        <f t="shared" ref="P17:Q20" si="3">J17-L17</f>
        <v>0</v>
      </c>
      <c r="Q17" s="139">
        <f t="shared" si="3"/>
        <v>0</v>
      </c>
      <c r="R17" s="302"/>
      <c r="S17" s="139"/>
      <c r="T17" s="129">
        <v>2</v>
      </c>
      <c r="U17" s="306"/>
      <c r="V17" s="139">
        <f>U17*T17</f>
        <v>0</v>
      </c>
      <c r="W17" s="302">
        <f>U17+R17</f>
        <v>0</v>
      </c>
      <c r="X17" s="139">
        <f>V17+S17</f>
        <v>0</v>
      </c>
      <c r="Y17" s="302"/>
      <c r="Z17" s="139"/>
      <c r="AA17" s="129">
        <v>2</v>
      </c>
      <c r="AB17" s="306"/>
      <c r="AC17" s="139">
        <f>AB17*AA17</f>
        <v>0</v>
      </c>
      <c r="AD17" s="302">
        <f>AB17+Y17</f>
        <v>0</v>
      </c>
      <c r="AE17" s="139">
        <f>AC17+Z17</f>
        <v>0</v>
      </c>
      <c r="AF17" s="121"/>
    </row>
    <row r="18" spans="1:32" ht="15.75">
      <c r="A18" s="198">
        <v>2.02</v>
      </c>
      <c r="B18" s="81" t="s">
        <v>23</v>
      </c>
      <c r="C18" s="81"/>
      <c r="D18" s="65"/>
      <c r="E18" s="81"/>
      <c r="F18" s="65"/>
      <c r="G18" s="101">
        <v>3</v>
      </c>
      <c r="H18" s="81"/>
      <c r="I18" s="65">
        <f t="shared" ref="I18:I20" si="4">H18*G18</f>
        <v>0</v>
      </c>
      <c r="J18" s="73">
        <f t="shared" si="0"/>
        <v>0</v>
      </c>
      <c r="K18" s="65">
        <f t="shared" si="0"/>
        <v>0</v>
      </c>
      <c r="L18" s="302"/>
      <c r="M18" s="139"/>
      <c r="N18" s="139" t="e">
        <f t="shared" si="1"/>
        <v>#DIV/0!</v>
      </c>
      <c r="O18" s="139" t="e">
        <f t="shared" si="2"/>
        <v>#DIV/0!</v>
      </c>
      <c r="P18" s="302">
        <f t="shared" si="3"/>
        <v>0</v>
      </c>
      <c r="Q18" s="139">
        <f t="shared" si="3"/>
        <v>0</v>
      </c>
      <c r="R18" s="302"/>
      <c r="S18" s="139"/>
      <c r="T18" s="129">
        <v>3</v>
      </c>
      <c r="U18" s="306"/>
      <c r="V18" s="139">
        <f>U18*T18</f>
        <v>0</v>
      </c>
      <c r="W18" s="302">
        <f t="shared" ref="W18:W20" si="5">U18+R18</f>
        <v>0</v>
      </c>
      <c r="X18" s="139">
        <f>V18+S18</f>
        <v>0</v>
      </c>
      <c r="Y18" s="302"/>
      <c r="Z18" s="139"/>
      <c r="AA18" s="129">
        <v>3</v>
      </c>
      <c r="AB18" s="306"/>
      <c r="AC18" s="139">
        <f>AB18*AA18</f>
        <v>0</v>
      </c>
      <c r="AD18" s="302">
        <f t="shared" ref="AD18:AD20" si="6">AB18+Y18</f>
        <v>0</v>
      </c>
      <c r="AE18" s="139">
        <f>AC18+Z18</f>
        <v>0</v>
      </c>
      <c r="AF18" s="121"/>
    </row>
    <row r="19" spans="1:32" ht="56.25">
      <c r="A19" s="749">
        <v>2.0299999999999998</v>
      </c>
      <c r="B19" s="81" t="s">
        <v>24</v>
      </c>
      <c r="C19" s="81"/>
      <c r="D19" s="65"/>
      <c r="E19" s="81"/>
      <c r="F19" s="65"/>
      <c r="G19" s="103"/>
      <c r="H19" s="81"/>
      <c r="I19" s="65">
        <f t="shared" si="4"/>
        <v>0</v>
      </c>
      <c r="J19" s="73">
        <f t="shared" si="0"/>
        <v>0</v>
      </c>
      <c r="K19" s="65">
        <f t="shared" si="0"/>
        <v>0</v>
      </c>
      <c r="L19" s="302"/>
      <c r="M19" s="139"/>
      <c r="N19" s="139"/>
      <c r="O19" s="139"/>
      <c r="P19" s="302">
        <f t="shared" si="3"/>
        <v>0</v>
      </c>
      <c r="Q19" s="139">
        <f t="shared" si="3"/>
        <v>0</v>
      </c>
      <c r="R19" s="302"/>
      <c r="S19" s="139"/>
      <c r="T19" s="129">
        <f>0.0075*50</f>
        <v>0.375</v>
      </c>
      <c r="U19" s="306"/>
      <c r="V19" s="139"/>
      <c r="W19" s="302">
        <f t="shared" si="5"/>
        <v>0</v>
      </c>
      <c r="X19" s="139">
        <f>V19+S19</f>
        <v>0</v>
      </c>
      <c r="Y19" s="302"/>
      <c r="Z19" s="139"/>
      <c r="AA19" s="129">
        <f>0.0075*50</f>
        <v>0.375</v>
      </c>
      <c r="AB19" s="306"/>
      <c r="AC19" s="139"/>
      <c r="AD19" s="302">
        <f t="shared" si="6"/>
        <v>0</v>
      </c>
      <c r="AE19" s="139">
        <f>AC19+Z19</f>
        <v>0</v>
      </c>
      <c r="AF19" s="777" t="s">
        <v>484</v>
      </c>
    </row>
    <row r="20" spans="1:32" ht="15.75">
      <c r="A20" s="198">
        <v>2.04</v>
      </c>
      <c r="B20" s="81" t="s">
        <v>149</v>
      </c>
      <c r="C20" s="81"/>
      <c r="D20" s="65"/>
      <c r="E20" s="81"/>
      <c r="F20" s="65"/>
      <c r="G20" s="103">
        <v>0.375</v>
      </c>
      <c r="H20" s="81"/>
      <c r="I20" s="65">
        <f t="shared" si="4"/>
        <v>0</v>
      </c>
      <c r="J20" s="73">
        <f t="shared" si="0"/>
        <v>0</v>
      </c>
      <c r="K20" s="65">
        <f t="shared" si="0"/>
        <v>0</v>
      </c>
      <c r="L20" s="302"/>
      <c r="M20" s="139"/>
      <c r="N20" s="139" t="e">
        <f t="shared" si="1"/>
        <v>#DIV/0!</v>
      </c>
      <c r="O20" s="139" t="e">
        <f>M20/K20%</f>
        <v>#DIV/0!</v>
      </c>
      <c r="P20" s="302">
        <f t="shared" si="3"/>
        <v>0</v>
      </c>
      <c r="Q20" s="139">
        <f t="shared" si="3"/>
        <v>0</v>
      </c>
      <c r="R20" s="302"/>
      <c r="S20" s="139"/>
      <c r="T20" s="129">
        <v>0.375</v>
      </c>
      <c r="U20" s="306"/>
      <c r="V20" s="139">
        <f>U20*T20</f>
        <v>0</v>
      </c>
      <c r="W20" s="302">
        <f t="shared" si="5"/>
        <v>0</v>
      </c>
      <c r="X20" s="139">
        <f>V20+S20</f>
        <v>0</v>
      </c>
      <c r="Y20" s="302"/>
      <c r="Z20" s="139"/>
      <c r="AA20" s="129">
        <v>0.375</v>
      </c>
      <c r="AB20" s="306"/>
      <c r="AC20" s="139">
        <f>AB20*AA20</f>
        <v>0</v>
      </c>
      <c r="AD20" s="302">
        <f t="shared" si="6"/>
        <v>0</v>
      </c>
      <c r="AE20" s="139">
        <f>AC20+Z20</f>
        <v>0</v>
      </c>
      <c r="AF20" s="121"/>
    </row>
    <row r="21" spans="1:32" s="225" customFormat="1" ht="15.75">
      <c r="A21" s="217"/>
      <c r="B21" s="218" t="s">
        <v>231</v>
      </c>
      <c r="C21" s="236">
        <f t="shared" ref="C21" si="7">SUM(C17:C20)</f>
        <v>0</v>
      </c>
      <c r="D21" s="219">
        <f>SUM(D17:D20)</f>
        <v>0</v>
      </c>
      <c r="E21" s="236">
        <f t="shared" ref="E21" si="8">SUM(E17:E20)</f>
        <v>0</v>
      </c>
      <c r="F21" s="219">
        <f>SUM(F17:F20)</f>
        <v>0</v>
      </c>
      <c r="G21" s="220"/>
      <c r="H21" s="236">
        <f t="shared" ref="H21:M21" si="9">SUM(H17:H20)</f>
        <v>0</v>
      </c>
      <c r="I21" s="219">
        <f>SUM(I17:I20)</f>
        <v>0</v>
      </c>
      <c r="J21" s="236">
        <f t="shared" si="9"/>
        <v>0</v>
      </c>
      <c r="K21" s="219">
        <f>SUM(K17:K20)</f>
        <v>0</v>
      </c>
      <c r="L21" s="236">
        <f t="shared" si="9"/>
        <v>0</v>
      </c>
      <c r="M21" s="219">
        <f t="shared" si="9"/>
        <v>0</v>
      </c>
      <c r="N21" s="221" t="e">
        <f t="shared" si="1"/>
        <v>#DIV/0!</v>
      </c>
      <c r="O21" s="221" t="e">
        <f>M21/K21%</f>
        <v>#DIV/0!</v>
      </c>
      <c r="P21" s="236">
        <f t="shared" ref="P21:S21" si="10">SUM(P17:P20)</f>
        <v>0</v>
      </c>
      <c r="Q21" s="219">
        <f t="shared" si="10"/>
        <v>0</v>
      </c>
      <c r="R21" s="236">
        <f t="shared" si="10"/>
        <v>0</v>
      </c>
      <c r="S21" s="219">
        <f t="shared" si="10"/>
        <v>0</v>
      </c>
      <c r="T21" s="222"/>
      <c r="U21" s="273">
        <f t="shared" ref="U21:W21" si="11">SUM(U17:U20)</f>
        <v>0</v>
      </c>
      <c r="V21" s="219">
        <f t="shared" si="11"/>
        <v>0</v>
      </c>
      <c r="W21" s="236">
        <f t="shared" si="11"/>
        <v>0</v>
      </c>
      <c r="X21" s="219">
        <f>SUM(X17:X20)</f>
        <v>0</v>
      </c>
      <c r="Y21" s="236">
        <f t="shared" ref="Y21:Z21" si="12">SUM(Y17:Y20)</f>
        <v>0</v>
      </c>
      <c r="Z21" s="219">
        <f t="shared" si="12"/>
        <v>0</v>
      </c>
      <c r="AA21" s="222"/>
      <c r="AB21" s="273">
        <f t="shared" ref="AB21:AD21" si="13">SUM(AB17:AB20)</f>
        <v>0</v>
      </c>
      <c r="AC21" s="219">
        <f t="shared" si="13"/>
        <v>0</v>
      </c>
      <c r="AD21" s="236">
        <f t="shared" si="13"/>
        <v>0</v>
      </c>
      <c r="AE21" s="219">
        <f>SUM(AE17:AE20)</f>
        <v>0</v>
      </c>
      <c r="AF21" s="224"/>
    </row>
    <row r="22" spans="1:32" s="53" customFormat="1" ht="15.75">
      <c r="A22" s="90"/>
      <c r="B22" s="52" t="s">
        <v>271</v>
      </c>
      <c r="C22" s="52"/>
      <c r="D22" s="64"/>
      <c r="E22" s="52"/>
      <c r="F22" s="64"/>
      <c r="G22" s="105"/>
      <c r="H22" s="52"/>
      <c r="I22" s="64"/>
      <c r="J22" s="310"/>
      <c r="K22" s="64"/>
      <c r="L22" s="300"/>
      <c r="M22" s="140"/>
      <c r="N22" s="140"/>
      <c r="O22" s="139" t="e">
        <f t="shared" ref="O22:O51" si="14">M22/K22%</f>
        <v>#DIV/0!</v>
      </c>
      <c r="P22" s="300"/>
      <c r="Q22" s="140"/>
      <c r="R22" s="300"/>
      <c r="S22" s="140"/>
      <c r="T22" s="128"/>
      <c r="U22" s="304"/>
      <c r="V22" s="140"/>
      <c r="W22" s="300"/>
      <c r="X22" s="140"/>
      <c r="Y22" s="300"/>
      <c r="Z22" s="140"/>
      <c r="AA22" s="128"/>
      <c r="AB22" s="304"/>
      <c r="AC22" s="140"/>
      <c r="AD22" s="300"/>
      <c r="AE22" s="140"/>
      <c r="AF22" s="120"/>
    </row>
    <row r="23" spans="1:32" ht="15.75">
      <c r="A23" s="749">
        <v>2.0499999999999998</v>
      </c>
      <c r="B23" s="81" t="s">
        <v>205</v>
      </c>
      <c r="C23" s="81"/>
      <c r="D23" s="65"/>
      <c r="E23" s="81"/>
      <c r="F23" s="65"/>
      <c r="G23" s="103">
        <v>9</v>
      </c>
      <c r="H23" s="81"/>
      <c r="I23" s="65">
        <f t="shared" ref="I23:I43" si="15">H23*G23</f>
        <v>0</v>
      </c>
      <c r="J23" s="73">
        <f t="shared" ref="J23:K43" si="16">H23+E23+C23</f>
        <v>0</v>
      </c>
      <c r="K23" s="65">
        <f t="shared" si="16"/>
        <v>0</v>
      </c>
      <c r="L23" s="302"/>
      <c r="M23" s="139"/>
      <c r="N23" s="139" t="e">
        <f t="shared" ref="N23:N52" si="17">L23/J23%</f>
        <v>#DIV/0!</v>
      </c>
      <c r="O23" s="139" t="e">
        <f t="shared" si="14"/>
        <v>#DIV/0!</v>
      </c>
      <c r="P23" s="302">
        <f t="shared" ref="P23:Q43" si="18">J23-L23</f>
        <v>0</v>
      </c>
      <c r="Q23" s="139">
        <f t="shared" si="18"/>
        <v>0</v>
      </c>
      <c r="R23" s="302"/>
      <c r="S23" s="139"/>
      <c r="T23" s="129">
        <v>9</v>
      </c>
      <c r="U23" s="306"/>
      <c r="V23" s="139">
        <f t="shared" ref="V23:V43" si="19">U23*T23</f>
        <v>0</v>
      </c>
      <c r="W23" s="302">
        <f t="shared" ref="W23:W37" si="20">U23+R23</f>
        <v>0</v>
      </c>
      <c r="X23" s="139">
        <f t="shared" ref="X23:X43" si="21">V23+S23</f>
        <v>0</v>
      </c>
      <c r="Y23" s="302"/>
      <c r="Z23" s="139"/>
      <c r="AA23" s="129">
        <v>9</v>
      </c>
      <c r="AB23" s="306"/>
      <c r="AC23" s="139">
        <f t="shared" ref="AC23:AC43" si="22">AB23*AA23</f>
        <v>0</v>
      </c>
      <c r="AD23" s="302">
        <f t="shared" ref="AD23:AD38" si="23">AB23+Y23</f>
        <v>0</v>
      </c>
      <c r="AE23" s="139">
        <f t="shared" ref="AE23:AE43" si="24">AC23+Z23</f>
        <v>0</v>
      </c>
      <c r="AF23" s="121"/>
    </row>
    <row r="24" spans="1:32" ht="15.75">
      <c r="A24" s="749">
        <v>2.06</v>
      </c>
      <c r="B24" s="81" t="s">
        <v>206</v>
      </c>
      <c r="C24" s="81"/>
      <c r="D24" s="65"/>
      <c r="E24" s="81"/>
      <c r="F24" s="65"/>
      <c r="G24" s="103">
        <v>0.6</v>
      </c>
      <c r="H24" s="81"/>
      <c r="I24" s="65">
        <f t="shared" si="15"/>
        <v>0</v>
      </c>
      <c r="J24" s="73">
        <f t="shared" si="16"/>
        <v>0</v>
      </c>
      <c r="K24" s="65">
        <f t="shared" si="16"/>
        <v>0</v>
      </c>
      <c r="L24" s="302"/>
      <c r="M24" s="139"/>
      <c r="N24" s="139" t="e">
        <f t="shared" si="17"/>
        <v>#DIV/0!</v>
      </c>
      <c r="O24" s="139" t="e">
        <f t="shared" si="14"/>
        <v>#DIV/0!</v>
      </c>
      <c r="P24" s="302">
        <f t="shared" si="18"/>
        <v>0</v>
      </c>
      <c r="Q24" s="139">
        <f t="shared" si="18"/>
        <v>0</v>
      </c>
      <c r="R24" s="302"/>
      <c r="S24" s="139"/>
      <c r="T24" s="129">
        <v>0.6</v>
      </c>
      <c r="U24" s="306"/>
      <c r="V24" s="139">
        <f t="shared" si="19"/>
        <v>0</v>
      </c>
      <c r="W24" s="302">
        <f t="shared" si="20"/>
        <v>0</v>
      </c>
      <c r="X24" s="139">
        <f t="shared" si="21"/>
        <v>0</v>
      </c>
      <c r="Y24" s="302"/>
      <c r="Z24" s="139"/>
      <c r="AA24" s="129">
        <v>0.6</v>
      </c>
      <c r="AB24" s="306"/>
      <c r="AC24" s="139">
        <f t="shared" si="22"/>
        <v>0</v>
      </c>
      <c r="AD24" s="302">
        <f t="shared" si="23"/>
        <v>0</v>
      </c>
      <c r="AE24" s="139">
        <f t="shared" si="24"/>
        <v>0</v>
      </c>
      <c r="AF24" s="121"/>
    </row>
    <row r="25" spans="1:32" ht="47.25">
      <c r="A25" s="749">
        <v>2.0699999999999998</v>
      </c>
      <c r="B25" s="81" t="s">
        <v>256</v>
      </c>
      <c r="C25" s="81"/>
      <c r="D25" s="65"/>
      <c r="E25" s="81"/>
      <c r="F25" s="65"/>
      <c r="G25" s="103"/>
      <c r="H25" s="81"/>
      <c r="I25" s="65">
        <f t="shared" si="15"/>
        <v>0</v>
      </c>
      <c r="J25" s="73">
        <f t="shared" si="16"/>
        <v>0</v>
      </c>
      <c r="K25" s="65">
        <f t="shared" si="16"/>
        <v>0</v>
      </c>
      <c r="L25" s="302"/>
      <c r="M25" s="139"/>
      <c r="N25" s="139"/>
      <c r="O25" s="139"/>
      <c r="P25" s="302">
        <f t="shared" si="18"/>
        <v>0</v>
      </c>
      <c r="Q25" s="139">
        <f t="shared" si="18"/>
        <v>0</v>
      </c>
      <c r="R25" s="302"/>
      <c r="S25" s="139"/>
      <c r="T25" s="129">
        <v>0.5</v>
      </c>
      <c r="U25" s="306"/>
      <c r="V25" s="139">
        <f t="shared" si="19"/>
        <v>0</v>
      </c>
      <c r="W25" s="302">
        <f t="shared" si="20"/>
        <v>0</v>
      </c>
      <c r="X25" s="139">
        <f t="shared" si="21"/>
        <v>0</v>
      </c>
      <c r="Y25" s="302"/>
      <c r="Z25" s="139"/>
      <c r="AA25" s="129">
        <v>0.5</v>
      </c>
      <c r="AB25" s="306"/>
      <c r="AC25" s="139">
        <f t="shared" si="22"/>
        <v>0</v>
      </c>
      <c r="AD25" s="302">
        <f t="shared" si="23"/>
        <v>0</v>
      </c>
      <c r="AE25" s="139">
        <f t="shared" si="24"/>
        <v>0</v>
      </c>
      <c r="AF25" s="121"/>
    </row>
    <row r="26" spans="1:32" ht="15.75">
      <c r="A26" s="749">
        <v>2.08</v>
      </c>
      <c r="B26" s="81" t="s">
        <v>27</v>
      </c>
      <c r="C26" s="81"/>
      <c r="D26" s="65"/>
      <c r="E26" s="81"/>
      <c r="F26" s="65"/>
      <c r="G26" s="103"/>
      <c r="H26" s="81"/>
      <c r="I26" s="65">
        <f t="shared" si="15"/>
        <v>0</v>
      </c>
      <c r="J26" s="73">
        <f t="shared" si="16"/>
        <v>0</v>
      </c>
      <c r="K26" s="65">
        <f t="shared" si="16"/>
        <v>0</v>
      </c>
      <c r="L26" s="302"/>
      <c r="M26" s="139"/>
      <c r="N26" s="139"/>
      <c r="O26" s="139"/>
      <c r="P26" s="302">
        <f t="shared" si="18"/>
        <v>0</v>
      </c>
      <c r="Q26" s="139">
        <f t="shared" si="18"/>
        <v>0</v>
      </c>
      <c r="R26" s="302"/>
      <c r="S26" s="139"/>
      <c r="T26" s="129"/>
      <c r="U26" s="306"/>
      <c r="V26" s="139">
        <f t="shared" si="19"/>
        <v>0</v>
      </c>
      <c r="W26" s="302">
        <f t="shared" si="20"/>
        <v>0</v>
      </c>
      <c r="X26" s="139">
        <f t="shared" si="21"/>
        <v>0</v>
      </c>
      <c r="Y26" s="302"/>
      <c r="Z26" s="139"/>
      <c r="AA26" s="129"/>
      <c r="AB26" s="306"/>
      <c r="AC26" s="139">
        <f t="shared" si="22"/>
        <v>0</v>
      </c>
      <c r="AD26" s="302">
        <f t="shared" si="23"/>
        <v>0</v>
      </c>
      <c r="AE26" s="139">
        <f t="shared" si="24"/>
        <v>0</v>
      </c>
      <c r="AF26" s="121"/>
    </row>
    <row r="27" spans="1:32" ht="15.75">
      <c r="A27" s="749" t="s">
        <v>212</v>
      </c>
      <c r="B27" s="81" t="s">
        <v>272</v>
      </c>
      <c r="C27" s="81"/>
      <c r="D27" s="65"/>
      <c r="E27" s="81"/>
      <c r="F27" s="65"/>
      <c r="G27" s="103">
        <v>3</v>
      </c>
      <c r="H27" s="81"/>
      <c r="I27" s="65">
        <f t="shared" si="15"/>
        <v>0</v>
      </c>
      <c r="J27" s="73">
        <f t="shared" si="16"/>
        <v>0</v>
      </c>
      <c r="K27" s="65">
        <f t="shared" si="16"/>
        <v>0</v>
      </c>
      <c r="L27" s="302"/>
      <c r="M27" s="139"/>
      <c r="N27" s="139" t="e">
        <f t="shared" si="17"/>
        <v>#DIV/0!</v>
      </c>
      <c r="O27" s="139" t="e">
        <f t="shared" si="14"/>
        <v>#DIV/0!</v>
      </c>
      <c r="P27" s="302">
        <f t="shared" si="18"/>
        <v>0</v>
      </c>
      <c r="Q27" s="139">
        <f t="shared" si="18"/>
        <v>0</v>
      </c>
      <c r="R27" s="302"/>
      <c r="S27" s="139"/>
      <c r="T27" s="129">
        <v>3</v>
      </c>
      <c r="U27" s="306"/>
      <c r="V27" s="139">
        <f t="shared" si="19"/>
        <v>0</v>
      </c>
      <c r="W27" s="302">
        <f t="shared" si="20"/>
        <v>0</v>
      </c>
      <c r="X27" s="139">
        <f t="shared" si="21"/>
        <v>0</v>
      </c>
      <c r="Y27" s="302"/>
      <c r="Z27" s="139"/>
      <c r="AA27" s="129">
        <v>3</v>
      </c>
      <c r="AB27" s="306"/>
      <c r="AC27" s="139">
        <f t="shared" si="22"/>
        <v>0</v>
      </c>
      <c r="AD27" s="302">
        <f t="shared" si="23"/>
        <v>0</v>
      </c>
      <c r="AE27" s="139">
        <f t="shared" si="24"/>
        <v>0</v>
      </c>
      <c r="AF27" s="121"/>
    </row>
    <row r="28" spans="1:32" ht="31.5">
      <c r="A28" s="749" t="s">
        <v>213</v>
      </c>
      <c r="B28" s="81" t="s">
        <v>219</v>
      </c>
      <c r="C28" s="81"/>
      <c r="D28" s="65"/>
      <c r="E28" s="81"/>
      <c r="F28" s="65"/>
      <c r="G28" s="103"/>
      <c r="H28" s="81"/>
      <c r="I28" s="65">
        <f t="shared" si="15"/>
        <v>0</v>
      </c>
      <c r="J28" s="73">
        <f t="shared" si="16"/>
        <v>0</v>
      </c>
      <c r="K28" s="65">
        <f t="shared" si="16"/>
        <v>0</v>
      </c>
      <c r="L28" s="302"/>
      <c r="M28" s="139"/>
      <c r="N28" s="139"/>
      <c r="O28" s="139"/>
      <c r="P28" s="302">
        <f t="shared" si="18"/>
        <v>0</v>
      </c>
      <c r="Q28" s="139">
        <f t="shared" si="18"/>
        <v>0</v>
      </c>
      <c r="R28" s="302"/>
      <c r="S28" s="139"/>
      <c r="T28" s="129"/>
      <c r="U28" s="306"/>
      <c r="V28" s="139">
        <f t="shared" si="19"/>
        <v>0</v>
      </c>
      <c r="W28" s="302">
        <f t="shared" si="20"/>
        <v>0</v>
      </c>
      <c r="X28" s="139">
        <f t="shared" si="21"/>
        <v>0</v>
      </c>
      <c r="Y28" s="302"/>
      <c r="Z28" s="139"/>
      <c r="AA28" s="129"/>
      <c r="AB28" s="306"/>
      <c r="AC28" s="139">
        <f t="shared" si="22"/>
        <v>0</v>
      </c>
      <c r="AD28" s="302">
        <f t="shared" si="23"/>
        <v>0</v>
      </c>
      <c r="AE28" s="139">
        <f t="shared" si="24"/>
        <v>0</v>
      </c>
      <c r="AF28" s="121"/>
    </row>
    <row r="29" spans="1:32" ht="31.5">
      <c r="A29" s="749" t="s">
        <v>214</v>
      </c>
      <c r="B29" s="81" t="s">
        <v>204</v>
      </c>
      <c r="C29" s="81"/>
      <c r="D29" s="65"/>
      <c r="E29" s="81"/>
      <c r="F29" s="65"/>
      <c r="G29" s="103"/>
      <c r="H29" s="81"/>
      <c r="I29" s="65">
        <f t="shared" si="15"/>
        <v>0</v>
      </c>
      <c r="J29" s="73">
        <f t="shared" si="16"/>
        <v>0</v>
      </c>
      <c r="K29" s="65">
        <f t="shared" si="16"/>
        <v>0</v>
      </c>
      <c r="L29" s="302"/>
      <c r="M29" s="139"/>
      <c r="N29" s="139"/>
      <c r="O29" s="139"/>
      <c r="P29" s="302">
        <f t="shared" si="18"/>
        <v>0</v>
      </c>
      <c r="Q29" s="139">
        <f t="shared" si="18"/>
        <v>0</v>
      </c>
      <c r="R29" s="302"/>
      <c r="S29" s="139"/>
      <c r="T29" s="129"/>
      <c r="U29" s="306"/>
      <c r="V29" s="139">
        <f t="shared" si="19"/>
        <v>0</v>
      </c>
      <c r="W29" s="302">
        <f t="shared" si="20"/>
        <v>0</v>
      </c>
      <c r="X29" s="139">
        <f t="shared" si="21"/>
        <v>0</v>
      </c>
      <c r="Y29" s="302"/>
      <c r="Z29" s="139"/>
      <c r="AA29" s="129"/>
      <c r="AB29" s="306"/>
      <c r="AC29" s="139">
        <f t="shared" si="22"/>
        <v>0</v>
      </c>
      <c r="AD29" s="302">
        <f t="shared" si="23"/>
        <v>0</v>
      </c>
      <c r="AE29" s="139">
        <f t="shared" si="24"/>
        <v>0</v>
      </c>
      <c r="AF29" s="121"/>
    </row>
    <row r="30" spans="1:32" ht="31.5">
      <c r="A30" s="749" t="s">
        <v>215</v>
      </c>
      <c r="B30" s="81" t="s">
        <v>273</v>
      </c>
      <c r="C30" s="81"/>
      <c r="D30" s="65"/>
      <c r="E30" s="81"/>
      <c r="F30" s="65"/>
      <c r="G30" s="103">
        <v>1.8</v>
      </c>
      <c r="H30" s="81"/>
      <c r="I30" s="65">
        <f t="shared" si="15"/>
        <v>0</v>
      </c>
      <c r="J30" s="73">
        <f t="shared" si="16"/>
        <v>0</v>
      </c>
      <c r="K30" s="65">
        <f t="shared" si="16"/>
        <v>0</v>
      </c>
      <c r="L30" s="302"/>
      <c r="M30" s="139"/>
      <c r="N30" s="139" t="e">
        <f t="shared" si="17"/>
        <v>#DIV/0!</v>
      </c>
      <c r="O30" s="139" t="e">
        <f t="shared" si="14"/>
        <v>#DIV/0!</v>
      </c>
      <c r="P30" s="302">
        <f t="shared" si="18"/>
        <v>0</v>
      </c>
      <c r="Q30" s="139">
        <f t="shared" si="18"/>
        <v>0</v>
      </c>
      <c r="R30" s="302"/>
      <c r="S30" s="139"/>
      <c r="T30" s="129">
        <v>1.8</v>
      </c>
      <c r="U30" s="306"/>
      <c r="V30" s="139">
        <f t="shared" si="19"/>
        <v>0</v>
      </c>
      <c r="W30" s="302">
        <f t="shared" si="20"/>
        <v>0</v>
      </c>
      <c r="X30" s="139">
        <f t="shared" si="21"/>
        <v>0</v>
      </c>
      <c r="Y30" s="302"/>
      <c r="Z30" s="139"/>
      <c r="AA30" s="129">
        <v>1.8</v>
      </c>
      <c r="AB30" s="306"/>
      <c r="AC30" s="139">
        <f t="shared" si="22"/>
        <v>0</v>
      </c>
      <c r="AD30" s="302">
        <f t="shared" si="23"/>
        <v>0</v>
      </c>
      <c r="AE30" s="139">
        <f t="shared" si="24"/>
        <v>0</v>
      </c>
      <c r="AF30" s="121"/>
    </row>
    <row r="31" spans="1:32" ht="15.75">
      <c r="A31" s="749" t="s">
        <v>216</v>
      </c>
      <c r="B31" s="81" t="s">
        <v>274</v>
      </c>
      <c r="C31" s="81"/>
      <c r="D31" s="65"/>
      <c r="E31" s="81"/>
      <c r="F31" s="65"/>
      <c r="G31" s="103">
        <v>1.2</v>
      </c>
      <c r="H31" s="81"/>
      <c r="I31" s="65">
        <f t="shared" si="15"/>
        <v>0</v>
      </c>
      <c r="J31" s="73">
        <f t="shared" si="16"/>
        <v>0</v>
      </c>
      <c r="K31" s="65">
        <f t="shared" si="16"/>
        <v>0</v>
      </c>
      <c r="L31" s="302"/>
      <c r="M31" s="139"/>
      <c r="N31" s="139" t="e">
        <f t="shared" si="17"/>
        <v>#DIV/0!</v>
      </c>
      <c r="O31" s="139" t="e">
        <f t="shared" si="14"/>
        <v>#DIV/0!</v>
      </c>
      <c r="P31" s="302">
        <f t="shared" si="18"/>
        <v>0</v>
      </c>
      <c r="Q31" s="139">
        <f t="shared" si="18"/>
        <v>0</v>
      </c>
      <c r="R31" s="302"/>
      <c r="S31" s="139"/>
      <c r="T31" s="129">
        <v>1.2</v>
      </c>
      <c r="U31" s="306"/>
      <c r="V31" s="139">
        <f t="shared" si="19"/>
        <v>0</v>
      </c>
      <c r="W31" s="302">
        <f t="shared" si="20"/>
        <v>0</v>
      </c>
      <c r="X31" s="139">
        <f t="shared" si="21"/>
        <v>0</v>
      </c>
      <c r="Y31" s="302"/>
      <c r="Z31" s="139"/>
      <c r="AA31" s="129">
        <v>1.2</v>
      </c>
      <c r="AB31" s="306"/>
      <c r="AC31" s="139">
        <f t="shared" si="22"/>
        <v>0</v>
      </c>
      <c r="AD31" s="302">
        <f t="shared" si="23"/>
        <v>0</v>
      </c>
      <c r="AE31" s="139">
        <f t="shared" si="24"/>
        <v>0</v>
      </c>
      <c r="AF31" s="121"/>
    </row>
    <row r="32" spans="1:32" ht="31.5">
      <c r="A32" s="749" t="s">
        <v>217</v>
      </c>
      <c r="B32" s="81" t="s">
        <v>275</v>
      </c>
      <c r="C32" s="81"/>
      <c r="D32" s="65"/>
      <c r="E32" s="81"/>
      <c r="F32" s="65"/>
      <c r="G32" s="103">
        <v>1.2</v>
      </c>
      <c r="H32" s="81"/>
      <c r="I32" s="65">
        <f t="shared" si="15"/>
        <v>0</v>
      </c>
      <c r="J32" s="73">
        <f t="shared" si="16"/>
        <v>0</v>
      </c>
      <c r="K32" s="65">
        <f t="shared" si="16"/>
        <v>0</v>
      </c>
      <c r="L32" s="302"/>
      <c r="M32" s="139"/>
      <c r="N32" s="139" t="e">
        <f t="shared" si="17"/>
        <v>#DIV/0!</v>
      </c>
      <c r="O32" s="139" t="e">
        <f t="shared" si="14"/>
        <v>#DIV/0!</v>
      </c>
      <c r="P32" s="302">
        <f t="shared" si="18"/>
        <v>0</v>
      </c>
      <c r="Q32" s="139">
        <f t="shared" si="18"/>
        <v>0</v>
      </c>
      <c r="R32" s="302"/>
      <c r="S32" s="139"/>
      <c r="T32" s="129">
        <v>1.2</v>
      </c>
      <c r="U32" s="306"/>
      <c r="V32" s="139">
        <f t="shared" si="19"/>
        <v>0</v>
      </c>
      <c r="W32" s="302">
        <f t="shared" si="20"/>
        <v>0</v>
      </c>
      <c r="X32" s="139">
        <f t="shared" si="21"/>
        <v>0</v>
      </c>
      <c r="Y32" s="302"/>
      <c r="Z32" s="139"/>
      <c r="AA32" s="129">
        <v>1.2</v>
      </c>
      <c r="AB32" s="306"/>
      <c r="AC32" s="139">
        <f t="shared" si="22"/>
        <v>0</v>
      </c>
      <c r="AD32" s="302">
        <f t="shared" si="23"/>
        <v>0</v>
      </c>
      <c r="AE32" s="139">
        <f t="shared" si="24"/>
        <v>0</v>
      </c>
      <c r="AF32" s="121"/>
    </row>
    <row r="33" spans="1:32" ht="31.5">
      <c r="A33" s="749" t="s">
        <v>218</v>
      </c>
      <c r="B33" s="81" t="s">
        <v>276</v>
      </c>
      <c r="C33" s="81"/>
      <c r="D33" s="65"/>
      <c r="E33" s="81"/>
      <c r="F33" s="65"/>
      <c r="G33" s="103">
        <v>1.26</v>
      </c>
      <c r="H33" s="81"/>
      <c r="I33" s="65">
        <f t="shared" si="15"/>
        <v>0</v>
      </c>
      <c r="J33" s="73">
        <f t="shared" si="16"/>
        <v>0</v>
      </c>
      <c r="K33" s="65">
        <f t="shared" si="16"/>
        <v>0</v>
      </c>
      <c r="L33" s="302"/>
      <c r="M33" s="139"/>
      <c r="N33" s="139" t="e">
        <f t="shared" si="17"/>
        <v>#DIV/0!</v>
      </c>
      <c r="O33" s="139" t="e">
        <f t="shared" si="14"/>
        <v>#DIV/0!</v>
      </c>
      <c r="P33" s="302">
        <f t="shared" si="18"/>
        <v>0</v>
      </c>
      <c r="Q33" s="139">
        <f t="shared" si="18"/>
        <v>0</v>
      </c>
      <c r="R33" s="302"/>
      <c r="S33" s="139"/>
      <c r="T33" s="129">
        <v>1.26</v>
      </c>
      <c r="U33" s="306"/>
      <c r="V33" s="139">
        <f t="shared" si="19"/>
        <v>0</v>
      </c>
      <c r="W33" s="302">
        <f t="shared" si="20"/>
        <v>0</v>
      </c>
      <c r="X33" s="139">
        <f t="shared" si="21"/>
        <v>0</v>
      </c>
      <c r="Y33" s="302"/>
      <c r="Z33" s="139"/>
      <c r="AA33" s="129">
        <v>1.26</v>
      </c>
      <c r="AB33" s="306"/>
      <c r="AC33" s="139">
        <f t="shared" si="22"/>
        <v>0</v>
      </c>
      <c r="AD33" s="302">
        <f t="shared" si="23"/>
        <v>0</v>
      </c>
      <c r="AE33" s="139">
        <f t="shared" si="24"/>
        <v>0</v>
      </c>
      <c r="AF33" s="121"/>
    </row>
    <row r="34" spans="1:32" ht="31.5">
      <c r="A34" s="749">
        <v>2.09</v>
      </c>
      <c r="B34" s="81" t="s">
        <v>277</v>
      </c>
      <c r="C34" s="81"/>
      <c r="D34" s="65"/>
      <c r="E34" s="81"/>
      <c r="F34" s="65"/>
      <c r="G34" s="103"/>
      <c r="H34" s="81"/>
      <c r="I34" s="65">
        <f t="shared" si="15"/>
        <v>0</v>
      </c>
      <c r="J34" s="73">
        <f t="shared" si="16"/>
        <v>0</v>
      </c>
      <c r="K34" s="65">
        <f t="shared" si="16"/>
        <v>0</v>
      </c>
      <c r="L34" s="302"/>
      <c r="M34" s="139"/>
      <c r="N34" s="139"/>
      <c r="O34" s="139"/>
      <c r="P34" s="302">
        <f t="shared" si="18"/>
        <v>0</v>
      </c>
      <c r="Q34" s="139">
        <f t="shared" si="18"/>
        <v>0</v>
      </c>
      <c r="R34" s="302"/>
      <c r="S34" s="139"/>
      <c r="T34" s="129">
        <v>0.5</v>
      </c>
      <c r="U34" s="306"/>
      <c r="V34" s="139">
        <f t="shared" si="19"/>
        <v>0</v>
      </c>
      <c r="W34" s="302">
        <f t="shared" si="20"/>
        <v>0</v>
      </c>
      <c r="X34" s="139">
        <f t="shared" si="21"/>
        <v>0</v>
      </c>
      <c r="Y34" s="302"/>
      <c r="Z34" s="139"/>
      <c r="AA34" s="129">
        <v>0.5</v>
      </c>
      <c r="AB34" s="306"/>
      <c r="AC34" s="139">
        <f t="shared" si="22"/>
        <v>0</v>
      </c>
      <c r="AD34" s="302">
        <f t="shared" si="23"/>
        <v>0</v>
      </c>
      <c r="AE34" s="139">
        <f t="shared" si="24"/>
        <v>0</v>
      </c>
      <c r="AF34" s="121"/>
    </row>
    <row r="35" spans="1:32" ht="31.5">
      <c r="A35" s="749">
        <v>2.1</v>
      </c>
      <c r="B35" s="81" t="s">
        <v>221</v>
      </c>
      <c r="C35" s="81"/>
      <c r="D35" s="65"/>
      <c r="E35" s="81"/>
      <c r="F35" s="65"/>
      <c r="G35" s="103">
        <v>0.5</v>
      </c>
      <c r="H35" s="81"/>
      <c r="I35" s="65">
        <f t="shared" si="15"/>
        <v>0</v>
      </c>
      <c r="J35" s="73">
        <f t="shared" si="16"/>
        <v>0</v>
      </c>
      <c r="K35" s="65">
        <f t="shared" si="16"/>
        <v>0</v>
      </c>
      <c r="L35" s="302"/>
      <c r="M35" s="139"/>
      <c r="N35" s="139" t="e">
        <f t="shared" si="17"/>
        <v>#DIV/0!</v>
      </c>
      <c r="O35" s="139" t="e">
        <f t="shared" si="14"/>
        <v>#DIV/0!</v>
      </c>
      <c r="P35" s="302">
        <f t="shared" si="18"/>
        <v>0</v>
      </c>
      <c r="Q35" s="139">
        <f t="shared" si="18"/>
        <v>0</v>
      </c>
      <c r="R35" s="302"/>
      <c r="S35" s="139"/>
      <c r="T35" s="129">
        <v>0.5</v>
      </c>
      <c r="U35" s="306"/>
      <c r="V35" s="139">
        <f t="shared" si="19"/>
        <v>0</v>
      </c>
      <c r="W35" s="302">
        <f t="shared" si="20"/>
        <v>0</v>
      </c>
      <c r="X35" s="139">
        <f t="shared" si="21"/>
        <v>0</v>
      </c>
      <c r="Y35" s="302"/>
      <c r="Z35" s="139"/>
      <c r="AA35" s="129">
        <v>0.5</v>
      </c>
      <c r="AB35" s="306"/>
      <c r="AC35" s="139">
        <f t="shared" si="22"/>
        <v>0</v>
      </c>
      <c r="AD35" s="302">
        <f t="shared" si="23"/>
        <v>0</v>
      </c>
      <c r="AE35" s="139">
        <f t="shared" si="24"/>
        <v>0</v>
      </c>
      <c r="AF35" s="121"/>
    </row>
    <row r="36" spans="1:32" ht="31.5">
      <c r="A36" s="749">
        <v>2.11</v>
      </c>
      <c r="B36" s="81" t="s">
        <v>222</v>
      </c>
      <c r="C36" s="81"/>
      <c r="D36" s="65"/>
      <c r="E36" s="81"/>
      <c r="F36" s="65"/>
      <c r="G36" s="103">
        <v>0.625</v>
      </c>
      <c r="H36" s="81"/>
      <c r="I36" s="65">
        <f t="shared" si="15"/>
        <v>0</v>
      </c>
      <c r="J36" s="73">
        <f t="shared" si="16"/>
        <v>0</v>
      </c>
      <c r="K36" s="65">
        <f t="shared" si="16"/>
        <v>0</v>
      </c>
      <c r="L36" s="302"/>
      <c r="M36" s="139"/>
      <c r="N36" s="139" t="e">
        <f t="shared" si="17"/>
        <v>#DIV/0!</v>
      </c>
      <c r="O36" s="139" t="e">
        <f t="shared" si="14"/>
        <v>#DIV/0!</v>
      </c>
      <c r="P36" s="302">
        <f t="shared" si="18"/>
        <v>0</v>
      </c>
      <c r="Q36" s="139">
        <f t="shared" si="18"/>
        <v>0</v>
      </c>
      <c r="R36" s="302"/>
      <c r="S36" s="139"/>
      <c r="T36" s="129">
        <v>0.625</v>
      </c>
      <c r="U36" s="306"/>
      <c r="V36" s="139">
        <f t="shared" si="19"/>
        <v>0</v>
      </c>
      <c r="W36" s="302">
        <f t="shared" si="20"/>
        <v>0</v>
      </c>
      <c r="X36" s="139">
        <f t="shared" si="21"/>
        <v>0</v>
      </c>
      <c r="Y36" s="302"/>
      <c r="Z36" s="139"/>
      <c r="AA36" s="129">
        <v>0.625</v>
      </c>
      <c r="AB36" s="306"/>
      <c r="AC36" s="139">
        <f t="shared" si="22"/>
        <v>0</v>
      </c>
      <c r="AD36" s="302">
        <f t="shared" si="23"/>
        <v>0</v>
      </c>
      <c r="AE36" s="139">
        <f t="shared" si="24"/>
        <v>0</v>
      </c>
      <c r="AF36" s="121"/>
    </row>
    <row r="37" spans="1:32" ht="15.75">
      <c r="A37" s="749">
        <v>2.12</v>
      </c>
      <c r="B37" s="81" t="s">
        <v>223</v>
      </c>
      <c r="C37" s="81"/>
      <c r="D37" s="65"/>
      <c r="E37" s="81"/>
      <c r="F37" s="65"/>
      <c r="G37" s="103">
        <v>0.375</v>
      </c>
      <c r="H37" s="81"/>
      <c r="I37" s="65">
        <f t="shared" si="15"/>
        <v>0</v>
      </c>
      <c r="J37" s="73">
        <f t="shared" si="16"/>
        <v>0</v>
      </c>
      <c r="K37" s="65">
        <f t="shared" si="16"/>
        <v>0</v>
      </c>
      <c r="L37" s="302"/>
      <c r="M37" s="139"/>
      <c r="N37" s="139" t="e">
        <f t="shared" si="17"/>
        <v>#DIV/0!</v>
      </c>
      <c r="O37" s="139" t="e">
        <f t="shared" si="14"/>
        <v>#DIV/0!</v>
      </c>
      <c r="P37" s="302">
        <f t="shared" si="18"/>
        <v>0</v>
      </c>
      <c r="Q37" s="139">
        <f t="shared" si="18"/>
        <v>0</v>
      </c>
      <c r="R37" s="302"/>
      <c r="S37" s="139"/>
      <c r="T37" s="129">
        <v>0.375</v>
      </c>
      <c r="U37" s="306"/>
      <c r="V37" s="139">
        <f t="shared" si="19"/>
        <v>0</v>
      </c>
      <c r="W37" s="302">
        <f t="shared" si="20"/>
        <v>0</v>
      </c>
      <c r="X37" s="139">
        <f t="shared" si="21"/>
        <v>0</v>
      </c>
      <c r="Y37" s="302"/>
      <c r="Z37" s="139"/>
      <c r="AA37" s="129">
        <v>0.375</v>
      </c>
      <c r="AB37" s="306"/>
      <c r="AC37" s="139">
        <f t="shared" si="22"/>
        <v>0</v>
      </c>
      <c r="AD37" s="302">
        <f t="shared" si="23"/>
        <v>0</v>
      </c>
      <c r="AE37" s="139">
        <f t="shared" si="24"/>
        <v>0</v>
      </c>
      <c r="AF37" s="121"/>
    </row>
    <row r="38" spans="1:32" ht="31.5">
      <c r="A38" s="749">
        <v>2.13</v>
      </c>
      <c r="B38" s="81" t="s">
        <v>224</v>
      </c>
      <c r="C38" s="81"/>
      <c r="D38" s="65"/>
      <c r="E38" s="81"/>
      <c r="F38" s="65"/>
      <c r="G38" s="103">
        <v>0.375</v>
      </c>
      <c r="H38" s="81"/>
      <c r="I38" s="65">
        <f t="shared" si="15"/>
        <v>0</v>
      </c>
      <c r="J38" s="73">
        <f t="shared" si="16"/>
        <v>0</v>
      </c>
      <c r="K38" s="65">
        <f t="shared" si="16"/>
        <v>0</v>
      </c>
      <c r="L38" s="302"/>
      <c r="M38" s="139"/>
      <c r="N38" s="139" t="e">
        <f t="shared" si="17"/>
        <v>#DIV/0!</v>
      </c>
      <c r="O38" s="139" t="e">
        <f t="shared" si="14"/>
        <v>#DIV/0!</v>
      </c>
      <c r="P38" s="302">
        <f t="shared" si="18"/>
        <v>0</v>
      </c>
      <c r="Q38" s="139">
        <f t="shared" si="18"/>
        <v>0</v>
      </c>
      <c r="R38" s="302"/>
      <c r="S38" s="139"/>
      <c r="T38" s="129">
        <v>0.375</v>
      </c>
      <c r="U38" s="306"/>
      <c r="V38" s="139">
        <f t="shared" si="19"/>
        <v>0</v>
      </c>
      <c r="W38" s="302">
        <f t="shared" ref="W38" si="25">U38+R38</f>
        <v>0</v>
      </c>
      <c r="X38" s="139">
        <f t="shared" si="21"/>
        <v>0</v>
      </c>
      <c r="Y38" s="302"/>
      <c r="Z38" s="139"/>
      <c r="AA38" s="129">
        <v>0.375</v>
      </c>
      <c r="AB38" s="306"/>
      <c r="AC38" s="139">
        <f t="shared" si="22"/>
        <v>0</v>
      </c>
      <c r="AD38" s="302">
        <f t="shared" si="23"/>
        <v>0</v>
      </c>
      <c r="AE38" s="139">
        <f t="shared" si="24"/>
        <v>0</v>
      </c>
      <c r="AF38" s="121"/>
    </row>
    <row r="39" spans="1:32" ht="31.5">
      <c r="A39" s="749">
        <v>2.14</v>
      </c>
      <c r="B39" s="81" t="s">
        <v>606</v>
      </c>
      <c r="C39" s="81"/>
      <c r="D39" s="65"/>
      <c r="E39" s="81"/>
      <c r="F39" s="65"/>
      <c r="G39" s="103"/>
      <c r="H39" s="81"/>
      <c r="I39" s="65">
        <f t="shared" si="15"/>
        <v>0</v>
      </c>
      <c r="J39" s="73">
        <f t="shared" si="16"/>
        <v>0</v>
      </c>
      <c r="K39" s="65">
        <f t="shared" si="16"/>
        <v>0</v>
      </c>
      <c r="L39" s="302"/>
      <c r="M39" s="139"/>
      <c r="N39" s="139"/>
      <c r="O39" s="139"/>
      <c r="P39" s="302">
        <f t="shared" si="18"/>
        <v>0</v>
      </c>
      <c r="Q39" s="139">
        <f t="shared" si="18"/>
        <v>0</v>
      </c>
      <c r="R39" s="302"/>
      <c r="S39" s="139"/>
      <c r="T39" s="129">
        <f>0.003*50</f>
        <v>0.15</v>
      </c>
      <c r="U39" s="306"/>
      <c r="V39" s="139">
        <f t="shared" si="19"/>
        <v>0</v>
      </c>
      <c r="W39" s="302">
        <f>U39+R39</f>
        <v>0</v>
      </c>
      <c r="X39" s="139">
        <f t="shared" si="21"/>
        <v>0</v>
      </c>
      <c r="Y39" s="302"/>
      <c r="Z39" s="139"/>
      <c r="AA39" s="129">
        <f>0.003*50</f>
        <v>0.15</v>
      </c>
      <c r="AB39" s="306"/>
      <c r="AC39" s="139">
        <f t="shared" si="22"/>
        <v>0</v>
      </c>
      <c r="AD39" s="302">
        <f>AB39+Y39</f>
        <v>0</v>
      </c>
      <c r="AE39" s="139">
        <f t="shared" si="24"/>
        <v>0</v>
      </c>
      <c r="AF39" s="121"/>
    </row>
    <row r="40" spans="1:32" ht="31.5">
      <c r="A40" s="749">
        <v>2.15</v>
      </c>
      <c r="B40" s="81" t="s">
        <v>605</v>
      </c>
      <c r="C40" s="81"/>
      <c r="D40" s="65"/>
      <c r="E40" s="81"/>
      <c r="F40" s="65"/>
      <c r="G40" s="103"/>
      <c r="H40" s="81"/>
      <c r="I40" s="65">
        <f t="shared" si="15"/>
        <v>0</v>
      </c>
      <c r="J40" s="73">
        <f t="shared" si="16"/>
        <v>0</v>
      </c>
      <c r="K40" s="65">
        <f t="shared" si="16"/>
        <v>0</v>
      </c>
      <c r="L40" s="302"/>
      <c r="M40" s="139"/>
      <c r="N40" s="139"/>
      <c r="O40" s="139"/>
      <c r="P40" s="302">
        <f t="shared" si="18"/>
        <v>0</v>
      </c>
      <c r="Q40" s="139">
        <f t="shared" si="18"/>
        <v>0</v>
      </c>
      <c r="R40" s="302"/>
      <c r="S40" s="139"/>
      <c r="T40" s="129">
        <v>0.15</v>
      </c>
      <c r="U40" s="306"/>
      <c r="V40" s="139">
        <f t="shared" si="19"/>
        <v>0</v>
      </c>
      <c r="W40" s="302">
        <f>U40+R40</f>
        <v>0</v>
      </c>
      <c r="X40" s="139">
        <f t="shared" si="21"/>
        <v>0</v>
      </c>
      <c r="Y40" s="302"/>
      <c r="Z40" s="139"/>
      <c r="AA40" s="129">
        <v>0.15</v>
      </c>
      <c r="AB40" s="306"/>
      <c r="AC40" s="139">
        <f t="shared" si="22"/>
        <v>0</v>
      </c>
      <c r="AD40" s="302">
        <f>AB40+Y40</f>
        <v>0</v>
      </c>
      <c r="AE40" s="139">
        <f t="shared" si="24"/>
        <v>0</v>
      </c>
      <c r="AF40" s="121"/>
    </row>
    <row r="41" spans="1:32" ht="15.75">
      <c r="A41" s="749">
        <v>2.16</v>
      </c>
      <c r="B41" s="81" t="s">
        <v>28</v>
      </c>
      <c r="C41" s="81"/>
      <c r="D41" s="65"/>
      <c r="E41" s="81"/>
      <c r="F41" s="65"/>
      <c r="G41" s="103"/>
      <c r="H41" s="81"/>
      <c r="I41" s="65">
        <f t="shared" si="15"/>
        <v>0</v>
      </c>
      <c r="J41" s="73">
        <f t="shared" si="16"/>
        <v>0</v>
      </c>
      <c r="K41" s="65">
        <f t="shared" si="16"/>
        <v>0</v>
      </c>
      <c r="L41" s="302"/>
      <c r="M41" s="139"/>
      <c r="N41" s="139"/>
      <c r="O41" s="139"/>
      <c r="P41" s="302">
        <f t="shared" si="18"/>
        <v>0</v>
      </c>
      <c r="Q41" s="139">
        <f t="shared" si="18"/>
        <v>0</v>
      </c>
      <c r="R41" s="302"/>
      <c r="S41" s="139"/>
      <c r="T41" s="129"/>
      <c r="U41" s="306"/>
      <c r="V41" s="139">
        <f t="shared" si="19"/>
        <v>0</v>
      </c>
      <c r="W41" s="302">
        <f>U41+R41</f>
        <v>0</v>
      </c>
      <c r="X41" s="139">
        <f t="shared" si="21"/>
        <v>0</v>
      </c>
      <c r="Y41" s="302"/>
      <c r="Z41" s="139"/>
      <c r="AA41" s="129"/>
      <c r="AB41" s="306"/>
      <c r="AC41" s="139">
        <f t="shared" si="22"/>
        <v>0</v>
      </c>
      <c r="AD41" s="302">
        <f>AB41+Y41</f>
        <v>0</v>
      </c>
      <c r="AE41" s="139">
        <f t="shared" si="24"/>
        <v>0</v>
      </c>
      <c r="AF41" s="121"/>
    </row>
    <row r="42" spans="1:32" ht="31.5">
      <c r="A42" s="749">
        <v>2.17</v>
      </c>
      <c r="B42" s="81" t="s">
        <v>225</v>
      </c>
      <c r="C42" s="81"/>
      <c r="D42" s="65"/>
      <c r="E42" s="81"/>
      <c r="F42" s="65"/>
      <c r="G42" s="103">
        <v>0.25</v>
      </c>
      <c r="H42" s="81"/>
      <c r="I42" s="65">
        <f t="shared" si="15"/>
        <v>0</v>
      </c>
      <c r="J42" s="73">
        <f t="shared" si="16"/>
        <v>0</v>
      </c>
      <c r="K42" s="65">
        <f t="shared" si="16"/>
        <v>0</v>
      </c>
      <c r="L42" s="302"/>
      <c r="M42" s="139"/>
      <c r="N42" s="139" t="e">
        <f t="shared" si="17"/>
        <v>#DIV/0!</v>
      </c>
      <c r="O42" s="139" t="e">
        <f t="shared" si="14"/>
        <v>#DIV/0!</v>
      </c>
      <c r="P42" s="302">
        <f t="shared" si="18"/>
        <v>0</v>
      </c>
      <c r="Q42" s="139">
        <f t="shared" si="18"/>
        <v>0</v>
      </c>
      <c r="R42" s="302"/>
      <c r="S42" s="139"/>
      <c r="T42" s="129">
        <v>0.25</v>
      </c>
      <c r="U42" s="306"/>
      <c r="V42" s="139">
        <f t="shared" si="19"/>
        <v>0</v>
      </c>
      <c r="W42" s="302">
        <f>U42+R42</f>
        <v>0</v>
      </c>
      <c r="X42" s="139">
        <f t="shared" si="21"/>
        <v>0</v>
      </c>
      <c r="Y42" s="302"/>
      <c r="Z42" s="139"/>
      <c r="AA42" s="129">
        <v>0.25</v>
      </c>
      <c r="AB42" s="306"/>
      <c r="AC42" s="139">
        <f t="shared" si="22"/>
        <v>0</v>
      </c>
      <c r="AD42" s="302">
        <f>AB42+Y42</f>
        <v>0</v>
      </c>
      <c r="AE42" s="139">
        <f t="shared" si="24"/>
        <v>0</v>
      </c>
      <c r="AF42" s="121"/>
    </row>
    <row r="43" spans="1:32" ht="31.5">
      <c r="A43" s="749">
        <v>2.1800000000000002</v>
      </c>
      <c r="B43" s="81" t="s">
        <v>203</v>
      </c>
      <c r="C43" s="81"/>
      <c r="D43" s="65"/>
      <c r="E43" s="81"/>
      <c r="F43" s="65"/>
      <c r="G43" s="103"/>
      <c r="H43" s="81"/>
      <c r="I43" s="65">
        <f t="shared" si="15"/>
        <v>0</v>
      </c>
      <c r="J43" s="73">
        <f t="shared" si="16"/>
        <v>0</v>
      </c>
      <c r="K43" s="65">
        <f t="shared" si="16"/>
        <v>0</v>
      </c>
      <c r="L43" s="302"/>
      <c r="M43" s="139"/>
      <c r="N43" s="139"/>
      <c r="O43" s="139"/>
      <c r="P43" s="302">
        <f t="shared" si="18"/>
        <v>0</v>
      </c>
      <c r="Q43" s="139">
        <f t="shared" si="18"/>
        <v>0</v>
      </c>
      <c r="R43" s="302"/>
      <c r="S43" s="139"/>
      <c r="T43" s="129">
        <f>0.002*50</f>
        <v>0.1</v>
      </c>
      <c r="U43" s="306"/>
      <c r="V43" s="139">
        <f t="shared" si="19"/>
        <v>0</v>
      </c>
      <c r="W43" s="302">
        <f>U43+R43</f>
        <v>0</v>
      </c>
      <c r="X43" s="139">
        <f t="shared" si="21"/>
        <v>0</v>
      </c>
      <c r="Y43" s="302"/>
      <c r="Z43" s="139"/>
      <c r="AA43" s="129">
        <f>0.002*50</f>
        <v>0.1</v>
      </c>
      <c r="AB43" s="306"/>
      <c r="AC43" s="139">
        <f t="shared" si="22"/>
        <v>0</v>
      </c>
      <c r="AD43" s="302">
        <f>AB43+Y43</f>
        <v>0</v>
      </c>
      <c r="AE43" s="139">
        <f t="shared" si="24"/>
        <v>0</v>
      </c>
      <c r="AF43" s="121"/>
    </row>
    <row r="44" spans="1:32" s="225" customFormat="1" ht="15.75">
      <c r="A44" s="217"/>
      <c r="B44" s="218" t="s">
        <v>266</v>
      </c>
      <c r="C44" s="236">
        <f t="shared" ref="C44:F45" si="26">SUM(C40:C43)</f>
        <v>0</v>
      </c>
      <c r="D44" s="219">
        <f t="shared" si="26"/>
        <v>0</v>
      </c>
      <c r="E44" s="236">
        <f t="shared" si="26"/>
        <v>0</v>
      </c>
      <c r="F44" s="219">
        <f t="shared" si="26"/>
        <v>0</v>
      </c>
      <c r="G44" s="220"/>
      <c r="H44" s="236">
        <f t="shared" ref="H44:K45" si="27">SUM(H40:H43)</f>
        <v>0</v>
      </c>
      <c r="I44" s="219">
        <f t="shared" si="27"/>
        <v>0</v>
      </c>
      <c r="J44" s="236">
        <f t="shared" si="27"/>
        <v>0</v>
      </c>
      <c r="K44" s="219">
        <f t="shared" si="27"/>
        <v>0</v>
      </c>
      <c r="L44" s="348">
        <f>L23</f>
        <v>0</v>
      </c>
      <c r="M44" s="219">
        <f t="shared" ref="M44:M45" si="28">SUM(M40:M43)</f>
        <v>0</v>
      </c>
      <c r="N44" s="221" t="e">
        <f t="shared" si="17"/>
        <v>#DIV/0!</v>
      </c>
      <c r="O44" s="221" t="e">
        <f t="shared" si="14"/>
        <v>#DIV/0!</v>
      </c>
      <c r="P44" s="348">
        <f>P23</f>
        <v>0</v>
      </c>
      <c r="Q44" s="219">
        <f t="shared" ref="Q44:Q45" si="29">SUM(Q40:Q43)</f>
        <v>0</v>
      </c>
      <c r="R44" s="348"/>
      <c r="S44" s="219">
        <f t="shared" ref="S44:S45" si="30">SUM(S40:S43)</f>
        <v>0</v>
      </c>
      <c r="T44" s="222"/>
      <c r="U44" s="349">
        <f>U23</f>
        <v>0</v>
      </c>
      <c r="V44" s="219">
        <f>SUM(V23:V43)</f>
        <v>0</v>
      </c>
      <c r="W44" s="348">
        <f>W23</f>
        <v>0</v>
      </c>
      <c r="X44" s="219">
        <f>SUM(X23:X43)</f>
        <v>0</v>
      </c>
      <c r="Y44" s="348"/>
      <c r="Z44" s="219">
        <f t="shared" ref="Z44:Z45" si="31">SUM(Z40:Z43)</f>
        <v>0</v>
      </c>
      <c r="AA44" s="222"/>
      <c r="AB44" s="349">
        <f>AB23</f>
        <v>0</v>
      </c>
      <c r="AC44" s="219">
        <f>SUM(AC23:AC43)</f>
        <v>0</v>
      </c>
      <c r="AD44" s="348">
        <f>AD23</f>
        <v>0</v>
      </c>
      <c r="AE44" s="219">
        <f>SUM(AE23:AE43)</f>
        <v>0</v>
      </c>
      <c r="AF44" s="224"/>
    </row>
    <row r="45" spans="1:32" s="225" customFormat="1" ht="15.75">
      <c r="A45" s="217"/>
      <c r="B45" s="218" t="s">
        <v>233</v>
      </c>
      <c r="C45" s="236">
        <f t="shared" si="26"/>
        <v>0</v>
      </c>
      <c r="D45" s="219">
        <f t="shared" si="26"/>
        <v>0</v>
      </c>
      <c r="E45" s="236">
        <f t="shared" si="26"/>
        <v>0</v>
      </c>
      <c r="F45" s="219">
        <f t="shared" si="26"/>
        <v>0</v>
      </c>
      <c r="G45" s="220"/>
      <c r="H45" s="236">
        <f t="shared" si="27"/>
        <v>0</v>
      </c>
      <c r="I45" s="219">
        <f t="shared" si="27"/>
        <v>0</v>
      </c>
      <c r="J45" s="236">
        <f t="shared" si="27"/>
        <v>0</v>
      </c>
      <c r="K45" s="219">
        <f t="shared" si="27"/>
        <v>0</v>
      </c>
      <c r="L45" s="348">
        <f>L44</f>
        <v>0</v>
      </c>
      <c r="M45" s="219">
        <f t="shared" si="28"/>
        <v>0</v>
      </c>
      <c r="N45" s="221" t="e">
        <f t="shared" si="17"/>
        <v>#DIV/0!</v>
      </c>
      <c r="O45" s="221" t="e">
        <f t="shared" si="14"/>
        <v>#DIV/0!</v>
      </c>
      <c r="P45" s="348">
        <f>P44</f>
        <v>0</v>
      </c>
      <c r="Q45" s="219">
        <f t="shared" si="29"/>
        <v>0</v>
      </c>
      <c r="R45" s="348"/>
      <c r="S45" s="219">
        <f t="shared" si="30"/>
        <v>0</v>
      </c>
      <c r="T45" s="222"/>
      <c r="U45" s="349">
        <f>U44</f>
        <v>0</v>
      </c>
      <c r="V45" s="219">
        <f>V44+V21</f>
        <v>0</v>
      </c>
      <c r="W45" s="348">
        <f>W44</f>
        <v>0</v>
      </c>
      <c r="X45" s="219">
        <f>X44+X21</f>
        <v>0</v>
      </c>
      <c r="Y45" s="348"/>
      <c r="Z45" s="219">
        <f t="shared" si="31"/>
        <v>0</v>
      </c>
      <c r="AA45" s="222"/>
      <c r="AB45" s="349">
        <f>AB44</f>
        <v>0</v>
      </c>
      <c r="AC45" s="219">
        <f>AC44+AC21</f>
        <v>0</v>
      </c>
      <c r="AD45" s="348">
        <f>AD44</f>
        <v>0</v>
      </c>
      <c r="AE45" s="219">
        <f>AE44+AE21</f>
        <v>0</v>
      </c>
      <c r="AF45" s="224"/>
    </row>
    <row r="46" spans="1:32" s="53" customFormat="1" ht="15.75">
      <c r="A46" s="90">
        <v>3</v>
      </c>
      <c r="B46" s="52" t="s">
        <v>30</v>
      </c>
      <c r="C46" s="52"/>
      <c r="D46" s="64"/>
      <c r="E46" s="52"/>
      <c r="F46" s="64"/>
      <c r="G46" s="105"/>
      <c r="H46" s="52"/>
      <c r="I46" s="64"/>
      <c r="J46" s="310"/>
      <c r="K46" s="64"/>
      <c r="L46" s="300"/>
      <c r="M46" s="140"/>
      <c r="N46" s="139"/>
      <c r="O46" s="139"/>
      <c r="P46" s="302">
        <f t="shared" ref="P46:Q51" si="32">J46-L46</f>
        <v>0</v>
      </c>
      <c r="Q46" s="139">
        <f t="shared" si="32"/>
        <v>0</v>
      </c>
      <c r="R46" s="300"/>
      <c r="S46" s="140"/>
      <c r="T46" s="128"/>
      <c r="U46" s="304"/>
      <c r="V46" s="139">
        <f t="shared" ref="V46:V47" si="33">U46*T46</f>
        <v>0</v>
      </c>
      <c r="W46" s="302">
        <f t="shared" ref="W46:W51" si="34">U46+R46</f>
        <v>0</v>
      </c>
      <c r="X46" s="139">
        <f t="shared" ref="X46:X51" si="35">V46+S46</f>
        <v>0</v>
      </c>
      <c r="Y46" s="300"/>
      <c r="Z46" s="140"/>
      <c r="AA46" s="128"/>
      <c r="AB46" s="304"/>
      <c r="AC46" s="139">
        <f t="shared" ref="AC46:AC47" si="36">AB46*AA46</f>
        <v>0</v>
      </c>
      <c r="AD46" s="302">
        <f t="shared" ref="AD46:AD51" si="37">AB46+Y46</f>
        <v>0</v>
      </c>
      <c r="AE46" s="139">
        <f t="shared" ref="AE46:AE51" si="38">AC46+Z46</f>
        <v>0</v>
      </c>
      <c r="AF46" s="120"/>
    </row>
    <row r="47" spans="1:32" ht="15.75">
      <c r="A47" s="198"/>
      <c r="B47" s="81" t="s">
        <v>21</v>
      </c>
      <c r="C47" s="81"/>
      <c r="D47" s="65"/>
      <c r="E47" s="81"/>
      <c r="F47" s="65"/>
      <c r="G47" s="103"/>
      <c r="H47" s="81"/>
      <c r="I47" s="65"/>
      <c r="J47" s="73"/>
      <c r="K47" s="65"/>
      <c r="L47" s="302"/>
      <c r="M47" s="139"/>
      <c r="N47" s="139"/>
      <c r="O47" s="139"/>
      <c r="P47" s="302">
        <f t="shared" si="32"/>
        <v>0</v>
      </c>
      <c r="Q47" s="139">
        <f t="shared" si="32"/>
        <v>0</v>
      </c>
      <c r="R47" s="302"/>
      <c r="S47" s="139"/>
      <c r="T47" s="129"/>
      <c r="U47" s="306"/>
      <c r="V47" s="139">
        <f t="shared" si="33"/>
        <v>0</v>
      </c>
      <c r="W47" s="302">
        <f t="shared" si="34"/>
        <v>0</v>
      </c>
      <c r="X47" s="139">
        <f t="shared" si="35"/>
        <v>0</v>
      </c>
      <c r="Y47" s="302"/>
      <c r="Z47" s="139"/>
      <c r="AA47" s="129"/>
      <c r="AB47" s="306"/>
      <c r="AC47" s="139">
        <f t="shared" si="36"/>
        <v>0</v>
      </c>
      <c r="AD47" s="302">
        <f t="shared" si="37"/>
        <v>0</v>
      </c>
      <c r="AE47" s="139">
        <f t="shared" si="38"/>
        <v>0</v>
      </c>
      <c r="AF47" s="121"/>
    </row>
    <row r="48" spans="1:32" ht="31.5">
      <c r="A48" s="198">
        <v>3.01</v>
      </c>
      <c r="B48" s="81" t="s">
        <v>22</v>
      </c>
      <c r="C48" s="81"/>
      <c r="D48" s="65"/>
      <c r="E48" s="81"/>
      <c r="F48" s="65"/>
      <c r="G48" s="103"/>
      <c r="H48" s="81"/>
      <c r="I48" s="65">
        <f t="shared" ref="I48:I50" si="39">H48*G48</f>
        <v>0</v>
      </c>
      <c r="J48" s="73">
        <f t="shared" ref="J48:J51" si="40">H48+E48+C48</f>
        <v>0</v>
      </c>
      <c r="K48" s="65">
        <f>I48+F48+D48</f>
        <v>0</v>
      </c>
      <c r="L48" s="302"/>
      <c r="M48" s="139"/>
      <c r="N48" s="139"/>
      <c r="O48" s="139"/>
      <c r="P48" s="302">
        <f t="shared" si="32"/>
        <v>0</v>
      </c>
      <c r="Q48" s="139">
        <f t="shared" si="32"/>
        <v>0</v>
      </c>
      <c r="R48" s="302"/>
      <c r="S48" s="139"/>
      <c r="T48" s="129"/>
      <c r="U48" s="306"/>
      <c r="V48" s="139">
        <f>U48*T48</f>
        <v>0</v>
      </c>
      <c r="W48" s="302">
        <f t="shared" si="34"/>
        <v>0</v>
      </c>
      <c r="X48" s="139">
        <f t="shared" si="35"/>
        <v>0</v>
      </c>
      <c r="Y48" s="302"/>
      <c r="Z48" s="139"/>
      <c r="AA48" s="129"/>
      <c r="AB48" s="306"/>
      <c r="AC48" s="139">
        <f>AB48*AA48</f>
        <v>0</v>
      </c>
      <c r="AD48" s="302">
        <f t="shared" si="37"/>
        <v>0</v>
      </c>
      <c r="AE48" s="139">
        <f t="shared" si="38"/>
        <v>0</v>
      </c>
      <c r="AF48" s="121"/>
    </row>
    <row r="49" spans="1:32" ht="15.75">
      <c r="A49" s="198">
        <v>3.02</v>
      </c>
      <c r="B49" s="81" t="s">
        <v>23</v>
      </c>
      <c r="C49" s="81"/>
      <c r="D49" s="65"/>
      <c r="E49" s="81"/>
      <c r="F49" s="65"/>
      <c r="G49" s="103"/>
      <c r="H49" s="81"/>
      <c r="I49" s="65">
        <f t="shared" si="39"/>
        <v>0</v>
      </c>
      <c r="J49" s="73">
        <f t="shared" si="40"/>
        <v>0</v>
      </c>
      <c r="K49" s="65">
        <f>I49+F49+D49</f>
        <v>0</v>
      </c>
      <c r="L49" s="302"/>
      <c r="M49" s="139"/>
      <c r="N49" s="139"/>
      <c r="O49" s="139"/>
      <c r="P49" s="302">
        <f t="shared" si="32"/>
        <v>0</v>
      </c>
      <c r="Q49" s="139">
        <f t="shared" si="32"/>
        <v>0</v>
      </c>
      <c r="R49" s="302"/>
      <c r="S49" s="139"/>
      <c r="T49" s="129"/>
      <c r="U49" s="306"/>
      <c r="V49" s="139">
        <f>U49*T49</f>
        <v>0</v>
      </c>
      <c r="W49" s="302">
        <f t="shared" si="34"/>
        <v>0</v>
      </c>
      <c r="X49" s="139">
        <f t="shared" si="35"/>
        <v>0</v>
      </c>
      <c r="Y49" s="302"/>
      <c r="Z49" s="139"/>
      <c r="AA49" s="129"/>
      <c r="AB49" s="306"/>
      <c r="AC49" s="139">
        <f>AB49*AA49</f>
        <v>0</v>
      </c>
      <c r="AD49" s="302">
        <f t="shared" si="37"/>
        <v>0</v>
      </c>
      <c r="AE49" s="139">
        <f t="shared" si="38"/>
        <v>0</v>
      </c>
      <c r="AF49" s="121"/>
    </row>
    <row r="50" spans="1:32" ht="15.75">
      <c r="A50" s="198">
        <v>3.03</v>
      </c>
      <c r="B50" s="81" t="s">
        <v>24</v>
      </c>
      <c r="C50" s="81"/>
      <c r="D50" s="65"/>
      <c r="E50" s="81"/>
      <c r="F50" s="65"/>
      <c r="G50" s="103"/>
      <c r="H50" s="81"/>
      <c r="I50" s="65">
        <f t="shared" si="39"/>
        <v>0</v>
      </c>
      <c r="J50" s="73">
        <f t="shared" si="40"/>
        <v>0</v>
      </c>
      <c r="K50" s="65">
        <f>I50+F50+D50</f>
        <v>0</v>
      </c>
      <c r="L50" s="302"/>
      <c r="M50" s="139"/>
      <c r="N50" s="139"/>
      <c r="O50" s="139"/>
      <c r="P50" s="302">
        <f t="shared" si="32"/>
        <v>0</v>
      </c>
      <c r="Q50" s="139">
        <f t="shared" si="32"/>
        <v>0</v>
      </c>
      <c r="R50" s="302"/>
      <c r="S50" s="139"/>
      <c r="T50" s="129"/>
      <c r="U50" s="306"/>
      <c r="V50" s="139">
        <f>U50*T50</f>
        <v>0</v>
      </c>
      <c r="W50" s="302">
        <f t="shared" si="34"/>
        <v>0</v>
      </c>
      <c r="X50" s="139">
        <f t="shared" si="35"/>
        <v>0</v>
      </c>
      <c r="Y50" s="302"/>
      <c r="Z50" s="139"/>
      <c r="AA50" s="129"/>
      <c r="AB50" s="306"/>
      <c r="AC50" s="139">
        <f>AB50*AA50</f>
        <v>0</v>
      </c>
      <c r="AD50" s="302">
        <f t="shared" si="37"/>
        <v>0</v>
      </c>
      <c r="AE50" s="139">
        <f t="shared" si="38"/>
        <v>0</v>
      </c>
      <c r="AF50" s="121"/>
    </row>
    <row r="51" spans="1:32" ht="56.25">
      <c r="A51" s="749">
        <v>3.04</v>
      </c>
      <c r="B51" s="81" t="s">
        <v>149</v>
      </c>
      <c r="C51" s="81"/>
      <c r="D51" s="65"/>
      <c r="E51" s="81"/>
      <c r="F51" s="65"/>
      <c r="G51" s="103">
        <v>0.75</v>
      </c>
      <c r="H51" s="81"/>
      <c r="I51" s="65">
        <f>H51*G51</f>
        <v>0</v>
      </c>
      <c r="J51" s="73">
        <f t="shared" si="40"/>
        <v>0</v>
      </c>
      <c r="K51" s="65">
        <f>I51+F51+D51</f>
        <v>0</v>
      </c>
      <c r="L51" s="302"/>
      <c r="M51" s="139"/>
      <c r="N51" s="139" t="e">
        <f t="shared" si="17"/>
        <v>#DIV/0!</v>
      </c>
      <c r="O51" s="139" t="e">
        <f t="shared" si="14"/>
        <v>#DIV/0!</v>
      </c>
      <c r="P51" s="302">
        <f t="shared" si="32"/>
        <v>0</v>
      </c>
      <c r="Q51" s="139">
        <f t="shared" si="32"/>
        <v>0</v>
      </c>
      <c r="R51" s="302"/>
      <c r="S51" s="139"/>
      <c r="T51" s="129">
        <v>0.75</v>
      </c>
      <c r="U51" s="306"/>
      <c r="V51" s="139">
        <f>U51*T51</f>
        <v>0</v>
      </c>
      <c r="W51" s="302">
        <f t="shared" si="34"/>
        <v>0</v>
      </c>
      <c r="X51" s="139">
        <f t="shared" si="35"/>
        <v>0</v>
      </c>
      <c r="Y51" s="302"/>
      <c r="Z51" s="139"/>
      <c r="AA51" s="129">
        <v>0.75</v>
      </c>
      <c r="AB51" s="306"/>
      <c r="AC51" s="139">
        <f>AB51*AA51</f>
        <v>0</v>
      </c>
      <c r="AD51" s="302">
        <f t="shared" si="37"/>
        <v>0</v>
      </c>
      <c r="AE51" s="139">
        <f t="shared" si="38"/>
        <v>0</v>
      </c>
      <c r="AF51" s="777" t="s">
        <v>484</v>
      </c>
    </row>
    <row r="52" spans="1:32" s="225" customFormat="1" ht="15.75">
      <c r="A52" s="217"/>
      <c r="B52" s="218" t="s">
        <v>231</v>
      </c>
      <c r="C52" s="236">
        <f t="shared" ref="C52" si="41">SUM(C48:C51)</f>
        <v>0</v>
      </c>
      <c r="D52" s="219">
        <f>SUM(D48:D51)</f>
        <v>0</v>
      </c>
      <c r="E52" s="236">
        <f t="shared" ref="E52" si="42">SUM(E48:E51)</f>
        <v>0</v>
      </c>
      <c r="F52" s="219">
        <f>SUM(F48:F51)</f>
        <v>0</v>
      </c>
      <c r="G52" s="220"/>
      <c r="H52" s="236">
        <f t="shared" ref="H52:M52" si="43">SUM(H48:H51)</f>
        <v>0</v>
      </c>
      <c r="I52" s="219">
        <f>SUM(I48:I51)</f>
        <v>0</v>
      </c>
      <c r="J52" s="236">
        <f t="shared" si="43"/>
        <v>0</v>
      </c>
      <c r="K52" s="219">
        <f>SUM(K48:K51)</f>
        <v>0</v>
      </c>
      <c r="L52" s="236">
        <f t="shared" si="43"/>
        <v>0</v>
      </c>
      <c r="M52" s="219">
        <f t="shared" si="43"/>
        <v>0</v>
      </c>
      <c r="N52" s="221" t="e">
        <f t="shared" si="17"/>
        <v>#DIV/0!</v>
      </c>
      <c r="O52" s="221" t="e">
        <f>M52/K52%</f>
        <v>#DIV/0!</v>
      </c>
      <c r="P52" s="236">
        <f t="shared" ref="P52:S52" si="44">SUM(P48:P51)</f>
        <v>0</v>
      </c>
      <c r="Q52" s="219">
        <f t="shared" si="44"/>
        <v>0</v>
      </c>
      <c r="R52" s="236">
        <f t="shared" si="44"/>
        <v>0</v>
      </c>
      <c r="S52" s="219">
        <f t="shared" si="44"/>
        <v>0</v>
      </c>
      <c r="T52" s="222"/>
      <c r="U52" s="273">
        <f t="shared" ref="U52:W52" si="45">SUM(U48:U51)</f>
        <v>0</v>
      </c>
      <c r="V52" s="219">
        <f>SUM(V48:V51)</f>
        <v>0</v>
      </c>
      <c r="W52" s="236">
        <f t="shared" si="45"/>
        <v>0</v>
      </c>
      <c r="X52" s="219">
        <f>SUM(X48:X51)</f>
        <v>0</v>
      </c>
      <c r="Y52" s="236">
        <f t="shared" ref="Y52:Z52" si="46">SUM(Y48:Y51)</f>
        <v>0</v>
      </c>
      <c r="Z52" s="219">
        <f t="shared" si="46"/>
        <v>0</v>
      </c>
      <c r="AA52" s="222"/>
      <c r="AB52" s="273">
        <f t="shared" ref="AB52" si="47">SUM(AB48:AB51)</f>
        <v>0</v>
      </c>
      <c r="AC52" s="219">
        <f>SUM(AC48:AC51)</f>
        <v>0</v>
      </c>
      <c r="AD52" s="236">
        <f t="shared" ref="AD52" si="48">SUM(AD48:AD51)</f>
        <v>0</v>
      </c>
      <c r="AE52" s="219">
        <f>SUM(AE48:AE51)</f>
        <v>0</v>
      </c>
      <c r="AF52" s="224"/>
    </row>
    <row r="53" spans="1:32" s="53" customFormat="1" ht="15.75">
      <c r="A53" s="90"/>
      <c r="B53" s="52" t="s">
        <v>26</v>
      </c>
      <c r="C53" s="52"/>
      <c r="D53" s="64"/>
      <c r="E53" s="52"/>
      <c r="F53" s="64"/>
      <c r="G53" s="105"/>
      <c r="H53" s="52"/>
      <c r="I53" s="64"/>
      <c r="J53" s="310"/>
      <c r="K53" s="64"/>
      <c r="L53" s="300"/>
      <c r="M53" s="140"/>
      <c r="N53" s="140"/>
      <c r="O53" s="140"/>
      <c r="P53" s="300"/>
      <c r="Q53" s="140"/>
      <c r="R53" s="300"/>
      <c r="S53" s="140"/>
      <c r="T53" s="128"/>
      <c r="U53" s="304"/>
      <c r="V53" s="140"/>
      <c r="W53" s="300"/>
      <c r="X53" s="140"/>
      <c r="Y53" s="300"/>
      <c r="Z53" s="140"/>
      <c r="AA53" s="128"/>
      <c r="AB53" s="304"/>
      <c r="AC53" s="140"/>
      <c r="AD53" s="300"/>
      <c r="AE53" s="140"/>
      <c r="AF53" s="120"/>
    </row>
    <row r="54" spans="1:32" ht="15.75">
      <c r="A54" s="749">
        <v>3.05</v>
      </c>
      <c r="B54" s="81" t="s">
        <v>205</v>
      </c>
      <c r="C54" s="81"/>
      <c r="D54" s="65"/>
      <c r="E54" s="81"/>
      <c r="F54" s="65"/>
      <c r="G54" s="103">
        <v>18</v>
      </c>
      <c r="H54" s="81"/>
      <c r="I54" s="65">
        <f t="shared" ref="I54:I75" si="49">H54*G54</f>
        <v>0</v>
      </c>
      <c r="J54" s="73">
        <f t="shared" ref="J54:K75" si="50">H54+E54+C54</f>
        <v>0</v>
      </c>
      <c r="K54" s="65">
        <f t="shared" si="50"/>
        <v>0</v>
      </c>
      <c r="L54" s="302"/>
      <c r="M54" s="139"/>
      <c r="N54" s="139" t="e">
        <f t="shared" ref="N54:O77" si="51">L54/J54%</f>
        <v>#DIV/0!</v>
      </c>
      <c r="O54" s="139" t="e">
        <f t="shared" si="51"/>
        <v>#DIV/0!</v>
      </c>
      <c r="P54" s="302">
        <f t="shared" ref="P54:Q75" si="52">J54-L54</f>
        <v>0</v>
      </c>
      <c r="Q54" s="139">
        <f t="shared" si="52"/>
        <v>0</v>
      </c>
      <c r="R54" s="302"/>
      <c r="S54" s="139"/>
      <c r="T54" s="129">
        <v>18</v>
      </c>
      <c r="U54" s="306"/>
      <c r="V54" s="139">
        <f t="shared" ref="V54:V75" si="53">U54*T54</f>
        <v>0</v>
      </c>
      <c r="W54" s="302">
        <f t="shared" ref="W54:W75" si="54">U54+R54</f>
        <v>0</v>
      </c>
      <c r="X54" s="139">
        <f t="shared" ref="X54:X75" si="55">V54+S54</f>
        <v>0</v>
      </c>
      <c r="Y54" s="302"/>
      <c r="Z54" s="139"/>
      <c r="AA54" s="129">
        <v>18</v>
      </c>
      <c r="AB54" s="306"/>
      <c r="AC54" s="139">
        <f t="shared" ref="AC54:AC75" si="56">AB54*AA54</f>
        <v>0</v>
      </c>
      <c r="AD54" s="302">
        <f t="shared" ref="AD54:AD75" si="57">AB54+Y54</f>
        <v>0</v>
      </c>
      <c r="AE54" s="139">
        <f t="shared" ref="AE54:AE75" si="58">AC54+Z54</f>
        <v>0</v>
      </c>
      <c r="AF54" s="121"/>
    </row>
    <row r="55" spans="1:32" ht="15.75">
      <c r="A55" s="749">
        <v>3.06</v>
      </c>
      <c r="B55" s="81" t="s">
        <v>206</v>
      </c>
      <c r="C55" s="81"/>
      <c r="D55" s="65"/>
      <c r="E55" s="81"/>
      <c r="F55" s="65"/>
      <c r="G55" s="103">
        <v>1.2</v>
      </c>
      <c r="H55" s="81"/>
      <c r="I55" s="65">
        <f t="shared" si="49"/>
        <v>0</v>
      </c>
      <c r="J55" s="73">
        <f t="shared" si="50"/>
        <v>0</v>
      </c>
      <c r="K55" s="65">
        <f t="shared" si="50"/>
        <v>0</v>
      </c>
      <c r="L55" s="302"/>
      <c r="M55" s="139"/>
      <c r="N55" s="139" t="e">
        <f t="shared" si="51"/>
        <v>#DIV/0!</v>
      </c>
      <c r="O55" s="139" t="e">
        <f t="shared" si="51"/>
        <v>#DIV/0!</v>
      </c>
      <c r="P55" s="302">
        <f t="shared" si="52"/>
        <v>0</v>
      </c>
      <c r="Q55" s="139">
        <f t="shared" si="52"/>
        <v>0</v>
      </c>
      <c r="R55" s="302"/>
      <c r="S55" s="139"/>
      <c r="T55" s="129">
        <v>1.2</v>
      </c>
      <c r="U55" s="306"/>
      <c r="V55" s="139">
        <f t="shared" si="53"/>
        <v>0</v>
      </c>
      <c r="W55" s="302">
        <f t="shared" si="54"/>
        <v>0</v>
      </c>
      <c r="X55" s="139">
        <f t="shared" si="55"/>
        <v>0</v>
      </c>
      <c r="Y55" s="302"/>
      <c r="Z55" s="139"/>
      <c r="AA55" s="129">
        <v>1.2</v>
      </c>
      <c r="AB55" s="306"/>
      <c r="AC55" s="139">
        <f t="shared" si="56"/>
        <v>0</v>
      </c>
      <c r="AD55" s="302">
        <f t="shared" si="57"/>
        <v>0</v>
      </c>
      <c r="AE55" s="139">
        <f t="shared" si="58"/>
        <v>0</v>
      </c>
      <c r="AF55" s="121"/>
    </row>
    <row r="56" spans="1:32" ht="47.25">
      <c r="A56" s="749">
        <v>3.07</v>
      </c>
      <c r="B56" s="81" t="s">
        <v>226</v>
      </c>
      <c r="C56" s="81"/>
      <c r="D56" s="65"/>
      <c r="E56" s="81"/>
      <c r="F56" s="65"/>
      <c r="G56" s="103"/>
      <c r="H56" s="81"/>
      <c r="I56" s="65">
        <f t="shared" si="49"/>
        <v>0</v>
      </c>
      <c r="J56" s="73">
        <f t="shared" si="50"/>
        <v>0</v>
      </c>
      <c r="K56" s="65">
        <f t="shared" si="50"/>
        <v>0</v>
      </c>
      <c r="L56" s="302"/>
      <c r="M56" s="139"/>
      <c r="N56" s="139"/>
      <c r="O56" s="139"/>
      <c r="P56" s="302">
        <f t="shared" si="52"/>
        <v>0</v>
      </c>
      <c r="Q56" s="139">
        <f t="shared" si="52"/>
        <v>0</v>
      </c>
      <c r="R56" s="302"/>
      <c r="S56" s="139"/>
      <c r="T56" s="129">
        <v>1</v>
      </c>
      <c r="U56" s="306"/>
      <c r="V56" s="139">
        <f t="shared" si="53"/>
        <v>0</v>
      </c>
      <c r="W56" s="302">
        <f t="shared" si="54"/>
        <v>0</v>
      </c>
      <c r="X56" s="139">
        <f t="shared" si="55"/>
        <v>0</v>
      </c>
      <c r="Y56" s="302"/>
      <c r="Z56" s="139"/>
      <c r="AA56" s="129">
        <v>1</v>
      </c>
      <c r="AB56" s="306"/>
      <c r="AC56" s="139">
        <f t="shared" si="56"/>
        <v>0</v>
      </c>
      <c r="AD56" s="302">
        <f t="shared" si="57"/>
        <v>0</v>
      </c>
      <c r="AE56" s="139">
        <f t="shared" si="58"/>
        <v>0</v>
      </c>
      <c r="AF56" s="121"/>
    </row>
    <row r="57" spans="1:32" ht="15.75">
      <c r="A57" s="749">
        <v>3.08</v>
      </c>
      <c r="B57" s="81" t="s">
        <v>27</v>
      </c>
      <c r="C57" s="81"/>
      <c r="D57" s="65"/>
      <c r="E57" s="81"/>
      <c r="F57" s="65"/>
      <c r="G57" s="103"/>
      <c r="H57" s="81"/>
      <c r="I57" s="65">
        <f t="shared" si="49"/>
        <v>0</v>
      </c>
      <c r="J57" s="73">
        <f t="shared" si="50"/>
        <v>0</v>
      </c>
      <c r="K57" s="65">
        <f t="shared" si="50"/>
        <v>0</v>
      </c>
      <c r="L57" s="302"/>
      <c r="M57" s="139"/>
      <c r="N57" s="139"/>
      <c r="O57" s="139"/>
      <c r="P57" s="302">
        <f t="shared" si="52"/>
        <v>0</v>
      </c>
      <c r="Q57" s="139">
        <f t="shared" si="52"/>
        <v>0</v>
      </c>
      <c r="R57" s="302"/>
      <c r="S57" s="139"/>
      <c r="T57" s="129"/>
      <c r="U57" s="306"/>
      <c r="V57" s="139">
        <f t="shared" si="53"/>
        <v>0</v>
      </c>
      <c r="W57" s="302">
        <f t="shared" si="54"/>
        <v>0</v>
      </c>
      <c r="X57" s="139">
        <f t="shared" si="55"/>
        <v>0</v>
      </c>
      <c r="Y57" s="302"/>
      <c r="Z57" s="139"/>
      <c r="AA57" s="129"/>
      <c r="AB57" s="306"/>
      <c r="AC57" s="139">
        <f t="shared" si="56"/>
        <v>0</v>
      </c>
      <c r="AD57" s="302">
        <f t="shared" si="57"/>
        <v>0</v>
      </c>
      <c r="AE57" s="139">
        <f t="shared" si="58"/>
        <v>0</v>
      </c>
      <c r="AF57" s="121"/>
    </row>
    <row r="58" spans="1:32" ht="15.75">
      <c r="A58" s="749" t="s">
        <v>212</v>
      </c>
      <c r="B58" s="81" t="s">
        <v>227</v>
      </c>
      <c r="C58" s="81"/>
      <c r="D58" s="65"/>
      <c r="E58" s="81"/>
      <c r="F58" s="65"/>
      <c r="G58" s="103">
        <v>3</v>
      </c>
      <c r="H58" s="81"/>
      <c r="I58" s="65">
        <f t="shared" si="49"/>
        <v>0</v>
      </c>
      <c r="J58" s="73">
        <f t="shared" si="50"/>
        <v>0</v>
      </c>
      <c r="K58" s="65">
        <f t="shared" si="50"/>
        <v>0</v>
      </c>
      <c r="L58" s="302"/>
      <c r="M58" s="139"/>
      <c r="N58" s="139" t="e">
        <f t="shared" si="51"/>
        <v>#DIV/0!</v>
      </c>
      <c r="O58" s="139" t="e">
        <f t="shared" si="51"/>
        <v>#DIV/0!</v>
      </c>
      <c r="P58" s="302">
        <f t="shared" si="52"/>
        <v>0</v>
      </c>
      <c r="Q58" s="139">
        <f t="shared" si="52"/>
        <v>0</v>
      </c>
      <c r="R58" s="302"/>
      <c r="S58" s="139"/>
      <c r="T58" s="129">
        <v>3</v>
      </c>
      <c r="U58" s="306"/>
      <c r="V58" s="139">
        <f t="shared" si="53"/>
        <v>0</v>
      </c>
      <c r="W58" s="302">
        <f t="shared" si="54"/>
        <v>0</v>
      </c>
      <c r="X58" s="139">
        <f t="shared" si="55"/>
        <v>0</v>
      </c>
      <c r="Y58" s="302"/>
      <c r="Z58" s="139"/>
      <c r="AA58" s="129">
        <v>3</v>
      </c>
      <c r="AB58" s="306"/>
      <c r="AC58" s="139">
        <f t="shared" si="56"/>
        <v>0</v>
      </c>
      <c r="AD58" s="302">
        <f t="shared" si="57"/>
        <v>0</v>
      </c>
      <c r="AE58" s="139">
        <f t="shared" si="58"/>
        <v>0</v>
      </c>
      <c r="AF58" s="121"/>
    </row>
    <row r="59" spans="1:32" ht="31.5">
      <c r="A59" s="749" t="s">
        <v>213</v>
      </c>
      <c r="B59" s="81" t="s">
        <v>228</v>
      </c>
      <c r="C59" s="81"/>
      <c r="D59" s="65"/>
      <c r="E59" s="81"/>
      <c r="F59" s="65"/>
      <c r="G59" s="103"/>
      <c r="H59" s="81"/>
      <c r="I59" s="65">
        <f t="shared" si="49"/>
        <v>0</v>
      </c>
      <c r="J59" s="73">
        <f t="shared" si="50"/>
        <v>0</v>
      </c>
      <c r="K59" s="65">
        <f t="shared" si="50"/>
        <v>0</v>
      </c>
      <c r="L59" s="302"/>
      <c r="M59" s="139"/>
      <c r="N59" s="139"/>
      <c r="O59" s="139"/>
      <c r="P59" s="302">
        <f t="shared" si="52"/>
        <v>0</v>
      </c>
      <c r="Q59" s="139">
        <f t="shared" si="52"/>
        <v>0</v>
      </c>
      <c r="R59" s="302"/>
      <c r="S59" s="139"/>
      <c r="T59" s="129"/>
      <c r="U59" s="306"/>
      <c r="V59" s="139">
        <f t="shared" si="53"/>
        <v>0</v>
      </c>
      <c r="W59" s="302">
        <f t="shared" si="54"/>
        <v>0</v>
      </c>
      <c r="X59" s="139">
        <f t="shared" si="55"/>
        <v>0</v>
      </c>
      <c r="Y59" s="302"/>
      <c r="Z59" s="139"/>
      <c r="AA59" s="129"/>
      <c r="AB59" s="306"/>
      <c r="AC59" s="139">
        <f t="shared" si="56"/>
        <v>0</v>
      </c>
      <c r="AD59" s="302">
        <f t="shared" si="57"/>
        <v>0</v>
      </c>
      <c r="AE59" s="139">
        <f t="shared" si="58"/>
        <v>0</v>
      </c>
      <c r="AF59" s="121"/>
    </row>
    <row r="60" spans="1:32" ht="31.5">
      <c r="A60" s="749" t="s">
        <v>214</v>
      </c>
      <c r="B60" s="81" t="s">
        <v>230</v>
      </c>
      <c r="C60" s="81"/>
      <c r="D60" s="65"/>
      <c r="E60" s="81"/>
      <c r="F60" s="65"/>
      <c r="G60" s="103"/>
      <c r="H60" s="81"/>
      <c r="I60" s="65">
        <f t="shared" si="49"/>
        <v>0</v>
      </c>
      <c r="J60" s="73">
        <f t="shared" si="50"/>
        <v>0</v>
      </c>
      <c r="K60" s="65">
        <f t="shared" si="50"/>
        <v>0</v>
      </c>
      <c r="L60" s="302"/>
      <c r="M60" s="139"/>
      <c r="N60" s="139"/>
      <c r="O60" s="139"/>
      <c r="P60" s="302">
        <f t="shared" si="52"/>
        <v>0</v>
      </c>
      <c r="Q60" s="139">
        <f t="shared" si="52"/>
        <v>0</v>
      </c>
      <c r="R60" s="302"/>
      <c r="S60" s="139"/>
      <c r="T60" s="129"/>
      <c r="U60" s="306"/>
      <c r="V60" s="139">
        <f t="shared" si="53"/>
        <v>0</v>
      </c>
      <c r="W60" s="302">
        <f t="shared" si="54"/>
        <v>0</v>
      </c>
      <c r="X60" s="139">
        <f t="shared" si="55"/>
        <v>0</v>
      </c>
      <c r="Y60" s="302"/>
      <c r="Z60" s="139"/>
      <c r="AA60" s="129"/>
      <c r="AB60" s="306"/>
      <c r="AC60" s="139">
        <f t="shared" si="56"/>
        <v>0</v>
      </c>
      <c r="AD60" s="302">
        <f t="shared" si="57"/>
        <v>0</v>
      </c>
      <c r="AE60" s="139">
        <f t="shared" si="58"/>
        <v>0</v>
      </c>
      <c r="AF60" s="121"/>
    </row>
    <row r="61" spans="1:32" ht="31.5">
      <c r="A61" s="749" t="s">
        <v>215</v>
      </c>
      <c r="B61" s="81" t="s">
        <v>204</v>
      </c>
      <c r="C61" s="81"/>
      <c r="D61" s="65"/>
      <c r="E61" s="81"/>
      <c r="F61" s="65"/>
      <c r="G61" s="103"/>
      <c r="H61" s="81"/>
      <c r="I61" s="65">
        <f t="shared" si="49"/>
        <v>0</v>
      </c>
      <c r="J61" s="73">
        <f t="shared" si="50"/>
        <v>0</v>
      </c>
      <c r="K61" s="65">
        <f t="shared" si="50"/>
        <v>0</v>
      </c>
      <c r="L61" s="302"/>
      <c r="M61" s="139"/>
      <c r="N61" s="139"/>
      <c r="O61" s="139"/>
      <c r="P61" s="302">
        <f t="shared" si="52"/>
        <v>0</v>
      </c>
      <c r="Q61" s="139">
        <f t="shared" si="52"/>
        <v>0</v>
      </c>
      <c r="R61" s="302"/>
      <c r="S61" s="139"/>
      <c r="T61" s="129"/>
      <c r="U61" s="306"/>
      <c r="V61" s="139">
        <f t="shared" si="53"/>
        <v>0</v>
      </c>
      <c r="W61" s="302">
        <f t="shared" si="54"/>
        <v>0</v>
      </c>
      <c r="X61" s="139">
        <f t="shared" si="55"/>
        <v>0</v>
      </c>
      <c r="Y61" s="302"/>
      <c r="Z61" s="139"/>
      <c r="AA61" s="129"/>
      <c r="AB61" s="306"/>
      <c r="AC61" s="139">
        <f t="shared" si="56"/>
        <v>0</v>
      </c>
      <c r="AD61" s="302">
        <f t="shared" si="57"/>
        <v>0</v>
      </c>
      <c r="AE61" s="139">
        <f t="shared" si="58"/>
        <v>0</v>
      </c>
      <c r="AF61" s="121"/>
    </row>
    <row r="62" spans="1:32" ht="15.75">
      <c r="A62" s="749" t="s">
        <v>216</v>
      </c>
      <c r="B62" s="81" t="s">
        <v>267</v>
      </c>
      <c r="C62" s="81"/>
      <c r="D62" s="65"/>
      <c r="E62" s="81"/>
      <c r="F62" s="65"/>
      <c r="G62" s="103">
        <v>1.8</v>
      </c>
      <c r="H62" s="81"/>
      <c r="I62" s="65">
        <f t="shared" si="49"/>
        <v>0</v>
      </c>
      <c r="J62" s="73">
        <f t="shared" si="50"/>
        <v>0</v>
      </c>
      <c r="K62" s="65">
        <f t="shared" si="50"/>
        <v>0</v>
      </c>
      <c r="L62" s="302">
        <f>J62</f>
        <v>0</v>
      </c>
      <c r="M62" s="139"/>
      <c r="N62" s="139" t="e">
        <f t="shared" si="51"/>
        <v>#DIV/0!</v>
      </c>
      <c r="O62" s="139" t="e">
        <f t="shared" si="51"/>
        <v>#DIV/0!</v>
      </c>
      <c r="P62" s="302">
        <f t="shared" si="52"/>
        <v>0</v>
      </c>
      <c r="Q62" s="139">
        <f t="shared" si="52"/>
        <v>0</v>
      </c>
      <c r="R62" s="302"/>
      <c r="S62" s="139"/>
      <c r="T62" s="129">
        <v>1.8</v>
      </c>
      <c r="U62" s="306"/>
      <c r="V62" s="139">
        <f t="shared" si="53"/>
        <v>0</v>
      </c>
      <c r="W62" s="302">
        <f t="shared" si="54"/>
        <v>0</v>
      </c>
      <c r="X62" s="139">
        <f t="shared" si="55"/>
        <v>0</v>
      </c>
      <c r="Y62" s="302"/>
      <c r="Z62" s="139"/>
      <c r="AA62" s="129">
        <v>1.8</v>
      </c>
      <c r="AB62" s="306"/>
      <c r="AC62" s="139">
        <f t="shared" si="56"/>
        <v>0</v>
      </c>
      <c r="AD62" s="302">
        <f t="shared" si="57"/>
        <v>0</v>
      </c>
      <c r="AE62" s="139">
        <f t="shared" si="58"/>
        <v>0</v>
      </c>
      <c r="AF62" s="121"/>
    </row>
    <row r="63" spans="1:32" ht="15.75">
      <c r="A63" s="749" t="s">
        <v>217</v>
      </c>
      <c r="B63" s="81" t="s">
        <v>268</v>
      </c>
      <c r="C63" s="81"/>
      <c r="D63" s="65"/>
      <c r="E63" s="81"/>
      <c r="F63" s="65"/>
      <c r="G63" s="103">
        <v>1.2</v>
      </c>
      <c r="H63" s="81"/>
      <c r="I63" s="65">
        <f t="shared" si="49"/>
        <v>0</v>
      </c>
      <c r="J63" s="73">
        <f t="shared" si="50"/>
        <v>0</v>
      </c>
      <c r="K63" s="65">
        <f t="shared" si="50"/>
        <v>0</v>
      </c>
      <c r="L63" s="302">
        <f t="shared" ref="L63:L65" si="59">J63</f>
        <v>0</v>
      </c>
      <c r="M63" s="139"/>
      <c r="N63" s="139" t="e">
        <f t="shared" si="51"/>
        <v>#DIV/0!</v>
      </c>
      <c r="O63" s="139" t="e">
        <f t="shared" si="51"/>
        <v>#DIV/0!</v>
      </c>
      <c r="P63" s="302">
        <f t="shared" si="52"/>
        <v>0</v>
      </c>
      <c r="Q63" s="139">
        <f t="shared" si="52"/>
        <v>0</v>
      </c>
      <c r="R63" s="302"/>
      <c r="S63" s="139"/>
      <c r="T63" s="129">
        <v>1.2</v>
      </c>
      <c r="U63" s="306"/>
      <c r="V63" s="139">
        <f t="shared" si="53"/>
        <v>0</v>
      </c>
      <c r="W63" s="302">
        <f t="shared" si="54"/>
        <v>0</v>
      </c>
      <c r="X63" s="139">
        <f t="shared" si="55"/>
        <v>0</v>
      </c>
      <c r="Y63" s="302"/>
      <c r="Z63" s="139"/>
      <c r="AA63" s="129">
        <v>1.2</v>
      </c>
      <c r="AB63" s="306"/>
      <c r="AC63" s="139">
        <f t="shared" si="56"/>
        <v>0</v>
      </c>
      <c r="AD63" s="302">
        <f t="shared" si="57"/>
        <v>0</v>
      </c>
      <c r="AE63" s="139">
        <f t="shared" si="58"/>
        <v>0</v>
      </c>
      <c r="AF63" s="121"/>
    </row>
    <row r="64" spans="1:32" ht="15.75">
      <c r="A64" s="749" t="s">
        <v>218</v>
      </c>
      <c r="B64" s="81" t="s">
        <v>269</v>
      </c>
      <c r="C64" s="81"/>
      <c r="D64" s="65"/>
      <c r="E64" s="81"/>
      <c r="F64" s="65"/>
      <c r="G64" s="103">
        <v>1.2</v>
      </c>
      <c r="H64" s="81"/>
      <c r="I64" s="65">
        <f t="shared" si="49"/>
        <v>0</v>
      </c>
      <c r="J64" s="73">
        <f t="shared" si="50"/>
        <v>0</v>
      </c>
      <c r="K64" s="65">
        <f t="shared" si="50"/>
        <v>0</v>
      </c>
      <c r="L64" s="302">
        <f t="shared" si="59"/>
        <v>0</v>
      </c>
      <c r="M64" s="139"/>
      <c r="N64" s="139" t="e">
        <f t="shared" si="51"/>
        <v>#DIV/0!</v>
      </c>
      <c r="O64" s="139" t="e">
        <f t="shared" si="51"/>
        <v>#DIV/0!</v>
      </c>
      <c r="P64" s="302">
        <f t="shared" si="52"/>
        <v>0</v>
      </c>
      <c r="Q64" s="139">
        <f t="shared" si="52"/>
        <v>0</v>
      </c>
      <c r="R64" s="302"/>
      <c r="S64" s="139"/>
      <c r="T64" s="129">
        <v>1.2</v>
      </c>
      <c r="U64" s="306"/>
      <c r="V64" s="139">
        <f t="shared" si="53"/>
        <v>0</v>
      </c>
      <c r="W64" s="302">
        <f t="shared" si="54"/>
        <v>0</v>
      </c>
      <c r="X64" s="139">
        <f t="shared" si="55"/>
        <v>0</v>
      </c>
      <c r="Y64" s="302"/>
      <c r="Z64" s="139"/>
      <c r="AA64" s="129">
        <v>1.2</v>
      </c>
      <c r="AB64" s="306"/>
      <c r="AC64" s="139">
        <f t="shared" si="56"/>
        <v>0</v>
      </c>
      <c r="AD64" s="302">
        <f t="shared" si="57"/>
        <v>0</v>
      </c>
      <c r="AE64" s="139">
        <f t="shared" si="58"/>
        <v>0</v>
      </c>
      <c r="AF64" s="121"/>
    </row>
    <row r="65" spans="1:32" ht="31.5">
      <c r="A65" s="749" t="s">
        <v>229</v>
      </c>
      <c r="B65" s="81" t="s">
        <v>208</v>
      </c>
      <c r="C65" s="81"/>
      <c r="D65" s="65"/>
      <c r="E65" s="81"/>
      <c r="F65" s="65"/>
      <c r="G65" s="103">
        <v>1.8</v>
      </c>
      <c r="H65" s="81"/>
      <c r="I65" s="65">
        <f t="shared" si="49"/>
        <v>0</v>
      </c>
      <c r="J65" s="73">
        <f t="shared" si="50"/>
        <v>0</v>
      </c>
      <c r="K65" s="65">
        <f t="shared" si="50"/>
        <v>0</v>
      </c>
      <c r="L65" s="302">
        <f t="shared" si="59"/>
        <v>0</v>
      </c>
      <c r="M65" s="139"/>
      <c r="N65" s="139" t="e">
        <f t="shared" si="51"/>
        <v>#DIV/0!</v>
      </c>
      <c r="O65" s="139" t="e">
        <f t="shared" si="51"/>
        <v>#DIV/0!</v>
      </c>
      <c r="P65" s="302">
        <f t="shared" si="52"/>
        <v>0</v>
      </c>
      <c r="Q65" s="139">
        <f t="shared" si="52"/>
        <v>0</v>
      </c>
      <c r="R65" s="302"/>
      <c r="S65" s="139"/>
      <c r="T65" s="129">
        <v>1.8</v>
      </c>
      <c r="U65" s="306"/>
      <c r="V65" s="139">
        <f t="shared" si="53"/>
        <v>0</v>
      </c>
      <c r="W65" s="302">
        <f t="shared" si="54"/>
        <v>0</v>
      </c>
      <c r="X65" s="139">
        <f t="shared" si="55"/>
        <v>0</v>
      </c>
      <c r="Y65" s="302"/>
      <c r="Z65" s="139"/>
      <c r="AA65" s="129">
        <v>1.8</v>
      </c>
      <c r="AB65" s="306"/>
      <c r="AC65" s="139">
        <f t="shared" si="56"/>
        <v>0</v>
      </c>
      <c r="AD65" s="302">
        <f t="shared" si="57"/>
        <v>0</v>
      </c>
      <c r="AE65" s="139">
        <f t="shared" si="58"/>
        <v>0</v>
      </c>
      <c r="AF65" s="121"/>
    </row>
    <row r="66" spans="1:32" ht="31.5">
      <c r="A66" s="749">
        <v>3.09</v>
      </c>
      <c r="B66" s="81" t="s">
        <v>220</v>
      </c>
      <c r="C66" s="81"/>
      <c r="D66" s="65"/>
      <c r="E66" s="81"/>
      <c r="F66" s="65"/>
      <c r="G66" s="103"/>
      <c r="H66" s="81"/>
      <c r="I66" s="65">
        <f t="shared" si="49"/>
        <v>0</v>
      </c>
      <c r="J66" s="73">
        <f t="shared" si="50"/>
        <v>0</v>
      </c>
      <c r="K66" s="65">
        <f t="shared" si="50"/>
        <v>0</v>
      </c>
      <c r="L66" s="302"/>
      <c r="M66" s="139"/>
      <c r="N66" s="139"/>
      <c r="O66" s="139"/>
      <c r="P66" s="302">
        <f t="shared" si="52"/>
        <v>0</v>
      </c>
      <c r="Q66" s="139">
        <f t="shared" si="52"/>
        <v>0</v>
      </c>
      <c r="R66" s="302"/>
      <c r="S66" s="139"/>
      <c r="T66" s="129"/>
      <c r="U66" s="306"/>
      <c r="V66" s="139">
        <f t="shared" si="53"/>
        <v>0</v>
      </c>
      <c r="W66" s="302">
        <f t="shared" si="54"/>
        <v>0</v>
      </c>
      <c r="X66" s="139">
        <f t="shared" si="55"/>
        <v>0</v>
      </c>
      <c r="Y66" s="302"/>
      <c r="Z66" s="139"/>
      <c r="AA66" s="129"/>
      <c r="AB66" s="306"/>
      <c r="AC66" s="139">
        <f t="shared" si="56"/>
        <v>0</v>
      </c>
      <c r="AD66" s="302">
        <f t="shared" si="57"/>
        <v>0</v>
      </c>
      <c r="AE66" s="139">
        <f t="shared" si="58"/>
        <v>0</v>
      </c>
      <c r="AF66" s="121"/>
    </row>
    <row r="67" spans="1:32" ht="31.5">
      <c r="A67" s="749">
        <v>3.1</v>
      </c>
      <c r="B67" s="81" t="s">
        <v>221</v>
      </c>
      <c r="C67" s="81"/>
      <c r="D67" s="65"/>
      <c r="E67" s="81"/>
      <c r="F67" s="65"/>
      <c r="G67" s="103">
        <v>1</v>
      </c>
      <c r="H67" s="81"/>
      <c r="I67" s="65">
        <f t="shared" si="49"/>
        <v>0</v>
      </c>
      <c r="J67" s="73">
        <f t="shared" si="50"/>
        <v>0</v>
      </c>
      <c r="K67" s="65">
        <f t="shared" si="50"/>
        <v>0</v>
      </c>
      <c r="L67" s="302"/>
      <c r="M67" s="139"/>
      <c r="N67" s="139" t="e">
        <f t="shared" si="51"/>
        <v>#DIV/0!</v>
      </c>
      <c r="O67" s="139" t="e">
        <f t="shared" si="51"/>
        <v>#DIV/0!</v>
      </c>
      <c r="P67" s="302">
        <f t="shared" si="52"/>
        <v>0</v>
      </c>
      <c r="Q67" s="139">
        <f t="shared" si="52"/>
        <v>0</v>
      </c>
      <c r="R67" s="302"/>
      <c r="S67" s="139"/>
      <c r="T67" s="129">
        <v>1</v>
      </c>
      <c r="U67" s="306"/>
      <c r="V67" s="139">
        <f t="shared" si="53"/>
        <v>0</v>
      </c>
      <c r="W67" s="302">
        <f t="shared" si="54"/>
        <v>0</v>
      </c>
      <c r="X67" s="139">
        <f t="shared" si="55"/>
        <v>0</v>
      </c>
      <c r="Y67" s="302"/>
      <c r="Z67" s="139"/>
      <c r="AA67" s="129">
        <v>1</v>
      </c>
      <c r="AB67" s="306"/>
      <c r="AC67" s="139">
        <f t="shared" si="56"/>
        <v>0</v>
      </c>
      <c r="AD67" s="302">
        <f t="shared" si="57"/>
        <v>0</v>
      </c>
      <c r="AE67" s="139">
        <f t="shared" si="58"/>
        <v>0</v>
      </c>
      <c r="AF67" s="121"/>
    </row>
    <row r="68" spans="1:32" ht="43.5">
      <c r="A68" s="749">
        <v>3.11</v>
      </c>
      <c r="B68" s="350" t="s">
        <v>324</v>
      </c>
      <c r="C68" s="81"/>
      <c r="D68" s="65"/>
      <c r="E68" s="81"/>
      <c r="F68" s="65"/>
      <c r="G68" s="103">
        <v>1.25</v>
      </c>
      <c r="H68" s="81"/>
      <c r="I68" s="65">
        <f t="shared" si="49"/>
        <v>0</v>
      </c>
      <c r="J68" s="73">
        <f t="shared" si="50"/>
        <v>0</v>
      </c>
      <c r="K68" s="65">
        <f t="shared" si="50"/>
        <v>0</v>
      </c>
      <c r="L68" s="302"/>
      <c r="M68" s="139"/>
      <c r="N68" s="139" t="e">
        <f t="shared" si="51"/>
        <v>#DIV/0!</v>
      </c>
      <c r="O68" s="139" t="e">
        <f t="shared" si="51"/>
        <v>#DIV/0!</v>
      </c>
      <c r="P68" s="302">
        <f t="shared" si="52"/>
        <v>0</v>
      </c>
      <c r="Q68" s="139">
        <f t="shared" si="52"/>
        <v>0</v>
      </c>
      <c r="R68" s="302"/>
      <c r="S68" s="139"/>
      <c r="T68" s="129">
        <v>1.25</v>
      </c>
      <c r="U68" s="306"/>
      <c r="V68" s="139">
        <f t="shared" si="53"/>
        <v>0</v>
      </c>
      <c r="W68" s="302">
        <f t="shared" si="54"/>
        <v>0</v>
      </c>
      <c r="X68" s="139">
        <f t="shared" si="55"/>
        <v>0</v>
      </c>
      <c r="Y68" s="302"/>
      <c r="Z68" s="139"/>
      <c r="AA68" s="129">
        <v>1.25</v>
      </c>
      <c r="AB68" s="306"/>
      <c r="AC68" s="139">
        <f t="shared" si="56"/>
        <v>0</v>
      </c>
      <c r="AD68" s="302">
        <f t="shared" si="57"/>
        <v>0</v>
      </c>
      <c r="AE68" s="139">
        <f t="shared" si="58"/>
        <v>0</v>
      </c>
      <c r="AF68" s="121"/>
    </row>
    <row r="69" spans="1:32" ht="15.75">
      <c r="A69" s="749">
        <v>3.12</v>
      </c>
      <c r="B69" s="81" t="s">
        <v>223</v>
      </c>
      <c r="C69" s="81"/>
      <c r="D69" s="65"/>
      <c r="E69" s="81"/>
      <c r="F69" s="65"/>
      <c r="G69" s="103">
        <v>0.75</v>
      </c>
      <c r="H69" s="81"/>
      <c r="I69" s="65">
        <f t="shared" si="49"/>
        <v>0</v>
      </c>
      <c r="J69" s="73">
        <f t="shared" si="50"/>
        <v>0</v>
      </c>
      <c r="K69" s="65">
        <f t="shared" si="50"/>
        <v>0</v>
      </c>
      <c r="L69" s="302"/>
      <c r="M69" s="139"/>
      <c r="N69" s="139" t="e">
        <f t="shared" si="51"/>
        <v>#DIV/0!</v>
      </c>
      <c r="O69" s="139" t="e">
        <f t="shared" si="51"/>
        <v>#DIV/0!</v>
      </c>
      <c r="P69" s="302">
        <f t="shared" si="52"/>
        <v>0</v>
      </c>
      <c r="Q69" s="139">
        <f t="shared" si="52"/>
        <v>0</v>
      </c>
      <c r="R69" s="302"/>
      <c r="S69" s="139"/>
      <c r="T69" s="129">
        <v>0.75</v>
      </c>
      <c r="U69" s="306"/>
      <c r="V69" s="139">
        <f t="shared" si="53"/>
        <v>0</v>
      </c>
      <c r="W69" s="302">
        <f t="shared" si="54"/>
        <v>0</v>
      </c>
      <c r="X69" s="139">
        <f t="shared" si="55"/>
        <v>0</v>
      </c>
      <c r="Y69" s="302"/>
      <c r="Z69" s="139"/>
      <c r="AA69" s="129">
        <v>0.75</v>
      </c>
      <c r="AB69" s="306"/>
      <c r="AC69" s="139">
        <f t="shared" si="56"/>
        <v>0</v>
      </c>
      <c r="AD69" s="302">
        <f t="shared" si="57"/>
        <v>0</v>
      </c>
      <c r="AE69" s="139">
        <f t="shared" si="58"/>
        <v>0</v>
      </c>
      <c r="AF69" s="121"/>
    </row>
    <row r="70" spans="1:32" ht="31.5">
      <c r="A70" s="749">
        <v>3.13</v>
      </c>
      <c r="B70" s="81" t="s">
        <v>224</v>
      </c>
      <c r="C70" s="81"/>
      <c r="D70" s="65"/>
      <c r="E70" s="81"/>
      <c r="F70" s="65"/>
      <c r="G70" s="103">
        <v>0.75</v>
      </c>
      <c r="H70" s="81"/>
      <c r="I70" s="65">
        <f t="shared" si="49"/>
        <v>0</v>
      </c>
      <c r="J70" s="73">
        <f t="shared" si="50"/>
        <v>0</v>
      </c>
      <c r="K70" s="65">
        <f t="shared" si="50"/>
        <v>0</v>
      </c>
      <c r="L70" s="302"/>
      <c r="M70" s="139"/>
      <c r="N70" s="139" t="e">
        <f t="shared" si="51"/>
        <v>#DIV/0!</v>
      </c>
      <c r="O70" s="139" t="e">
        <f t="shared" si="51"/>
        <v>#DIV/0!</v>
      </c>
      <c r="P70" s="302">
        <f t="shared" si="52"/>
        <v>0</v>
      </c>
      <c r="Q70" s="139">
        <f t="shared" si="52"/>
        <v>0</v>
      </c>
      <c r="R70" s="302"/>
      <c r="S70" s="139"/>
      <c r="T70" s="129">
        <v>0.75</v>
      </c>
      <c r="U70" s="306"/>
      <c r="V70" s="139">
        <f t="shared" si="53"/>
        <v>0</v>
      </c>
      <c r="W70" s="302">
        <f t="shared" si="54"/>
        <v>0</v>
      </c>
      <c r="X70" s="139">
        <f t="shared" si="55"/>
        <v>0</v>
      </c>
      <c r="Y70" s="302"/>
      <c r="Z70" s="139"/>
      <c r="AA70" s="129">
        <v>0.75</v>
      </c>
      <c r="AB70" s="306"/>
      <c r="AC70" s="139">
        <f t="shared" si="56"/>
        <v>0</v>
      </c>
      <c r="AD70" s="302">
        <f t="shared" si="57"/>
        <v>0</v>
      </c>
      <c r="AE70" s="139">
        <f t="shared" si="58"/>
        <v>0</v>
      </c>
      <c r="AF70" s="121"/>
    </row>
    <row r="71" spans="1:32" ht="37.5">
      <c r="A71" s="749">
        <v>3.14</v>
      </c>
      <c r="B71" s="192" t="s">
        <v>606</v>
      </c>
      <c r="C71" s="81"/>
      <c r="D71" s="65"/>
      <c r="E71" s="81"/>
      <c r="F71" s="65"/>
      <c r="G71" s="103"/>
      <c r="H71" s="81"/>
      <c r="I71" s="65">
        <f t="shared" si="49"/>
        <v>0</v>
      </c>
      <c r="J71" s="73">
        <f t="shared" si="50"/>
        <v>0</v>
      </c>
      <c r="K71" s="65">
        <f t="shared" si="50"/>
        <v>0</v>
      </c>
      <c r="L71" s="302"/>
      <c r="M71" s="139"/>
      <c r="N71" s="139"/>
      <c r="O71" s="139"/>
      <c r="P71" s="302">
        <f t="shared" si="52"/>
        <v>0</v>
      </c>
      <c r="Q71" s="139">
        <f t="shared" si="52"/>
        <v>0</v>
      </c>
      <c r="R71" s="302"/>
      <c r="S71" s="139"/>
      <c r="T71" s="129"/>
      <c r="U71" s="306"/>
      <c r="V71" s="139">
        <f t="shared" si="53"/>
        <v>0</v>
      </c>
      <c r="W71" s="302">
        <f t="shared" si="54"/>
        <v>0</v>
      </c>
      <c r="X71" s="139">
        <f t="shared" si="55"/>
        <v>0</v>
      </c>
      <c r="Y71" s="302"/>
      <c r="Z71" s="139"/>
      <c r="AA71" s="129"/>
      <c r="AB71" s="306"/>
      <c r="AC71" s="139">
        <f t="shared" si="56"/>
        <v>0</v>
      </c>
      <c r="AD71" s="302">
        <f t="shared" si="57"/>
        <v>0</v>
      </c>
      <c r="AE71" s="139">
        <f t="shared" si="58"/>
        <v>0</v>
      </c>
      <c r="AF71" s="121"/>
    </row>
    <row r="72" spans="1:32" ht="37.5">
      <c r="A72" s="749">
        <v>3.15</v>
      </c>
      <c r="B72" s="192" t="s">
        <v>605</v>
      </c>
      <c r="C72" s="81"/>
      <c r="D72" s="65"/>
      <c r="E72" s="81"/>
      <c r="F72" s="65"/>
      <c r="G72" s="103"/>
      <c r="H72" s="81"/>
      <c r="I72" s="65">
        <f t="shared" si="49"/>
        <v>0</v>
      </c>
      <c r="J72" s="73">
        <f t="shared" si="50"/>
        <v>0</v>
      </c>
      <c r="K72" s="65">
        <f t="shared" si="50"/>
        <v>0</v>
      </c>
      <c r="L72" s="302"/>
      <c r="M72" s="139"/>
      <c r="N72" s="139"/>
      <c r="O72" s="139"/>
      <c r="P72" s="302">
        <f t="shared" si="52"/>
        <v>0</v>
      </c>
      <c r="Q72" s="139">
        <f t="shared" si="52"/>
        <v>0</v>
      </c>
      <c r="R72" s="302"/>
      <c r="S72" s="139"/>
      <c r="T72" s="129">
        <v>0.3</v>
      </c>
      <c r="U72" s="306"/>
      <c r="V72" s="139">
        <f t="shared" si="53"/>
        <v>0</v>
      </c>
      <c r="W72" s="302">
        <f t="shared" si="54"/>
        <v>0</v>
      </c>
      <c r="X72" s="139">
        <f t="shared" si="55"/>
        <v>0</v>
      </c>
      <c r="Y72" s="302"/>
      <c r="Z72" s="139"/>
      <c r="AA72" s="129">
        <v>0.3</v>
      </c>
      <c r="AB72" s="306"/>
      <c r="AC72" s="139">
        <f t="shared" si="56"/>
        <v>0</v>
      </c>
      <c r="AD72" s="302">
        <f t="shared" si="57"/>
        <v>0</v>
      </c>
      <c r="AE72" s="139">
        <f t="shared" si="58"/>
        <v>0</v>
      </c>
      <c r="AF72" s="121"/>
    </row>
    <row r="73" spans="1:32" ht="15.75">
      <c r="A73" s="749">
        <v>3.16</v>
      </c>
      <c r="B73" s="81" t="s">
        <v>31</v>
      </c>
      <c r="C73" s="81"/>
      <c r="D73" s="65"/>
      <c r="E73" s="81"/>
      <c r="F73" s="65"/>
      <c r="G73" s="103"/>
      <c r="H73" s="81"/>
      <c r="I73" s="65">
        <f t="shared" si="49"/>
        <v>0</v>
      </c>
      <c r="J73" s="73">
        <f t="shared" si="50"/>
        <v>0</v>
      </c>
      <c r="K73" s="65">
        <f t="shared" si="50"/>
        <v>0</v>
      </c>
      <c r="L73" s="302"/>
      <c r="M73" s="139"/>
      <c r="N73" s="139"/>
      <c r="O73" s="139"/>
      <c r="P73" s="302">
        <f t="shared" si="52"/>
        <v>0</v>
      </c>
      <c r="Q73" s="139">
        <f t="shared" si="52"/>
        <v>0</v>
      </c>
      <c r="R73" s="302"/>
      <c r="S73" s="139"/>
      <c r="T73" s="129"/>
      <c r="U73" s="306"/>
      <c r="V73" s="139">
        <f t="shared" si="53"/>
        <v>0</v>
      </c>
      <c r="W73" s="302">
        <f t="shared" si="54"/>
        <v>0</v>
      </c>
      <c r="X73" s="139">
        <f t="shared" si="55"/>
        <v>0</v>
      </c>
      <c r="Y73" s="302"/>
      <c r="Z73" s="139"/>
      <c r="AA73" s="129"/>
      <c r="AB73" s="306"/>
      <c r="AC73" s="139">
        <f t="shared" si="56"/>
        <v>0</v>
      </c>
      <c r="AD73" s="302">
        <f t="shared" si="57"/>
        <v>0</v>
      </c>
      <c r="AE73" s="139">
        <f t="shared" si="58"/>
        <v>0</v>
      </c>
      <c r="AF73" s="121"/>
    </row>
    <row r="74" spans="1:32" ht="31.5">
      <c r="A74" s="749">
        <v>3.17</v>
      </c>
      <c r="B74" s="81" t="s">
        <v>225</v>
      </c>
      <c r="C74" s="81"/>
      <c r="D74" s="65"/>
      <c r="E74" s="81"/>
      <c r="F74" s="65"/>
      <c r="G74" s="103">
        <v>0.5</v>
      </c>
      <c r="H74" s="81"/>
      <c r="I74" s="65">
        <f t="shared" si="49"/>
        <v>0</v>
      </c>
      <c r="J74" s="73">
        <f t="shared" si="50"/>
        <v>0</v>
      </c>
      <c r="K74" s="65">
        <f t="shared" si="50"/>
        <v>0</v>
      </c>
      <c r="L74" s="302">
        <v>2</v>
      </c>
      <c r="M74" s="139"/>
      <c r="N74" s="139" t="e">
        <f t="shared" si="51"/>
        <v>#DIV/0!</v>
      </c>
      <c r="O74" s="139" t="e">
        <f t="shared" si="51"/>
        <v>#DIV/0!</v>
      </c>
      <c r="P74" s="302">
        <f t="shared" si="52"/>
        <v>-2</v>
      </c>
      <c r="Q74" s="139">
        <f t="shared" si="52"/>
        <v>0</v>
      </c>
      <c r="R74" s="302"/>
      <c r="S74" s="139"/>
      <c r="T74" s="129">
        <v>0.5</v>
      </c>
      <c r="U74" s="306"/>
      <c r="V74" s="139">
        <f t="shared" si="53"/>
        <v>0</v>
      </c>
      <c r="W74" s="302">
        <f t="shared" si="54"/>
        <v>0</v>
      </c>
      <c r="X74" s="139">
        <f t="shared" si="55"/>
        <v>0</v>
      </c>
      <c r="Y74" s="302"/>
      <c r="Z74" s="139"/>
      <c r="AA74" s="129">
        <v>0.5</v>
      </c>
      <c r="AB74" s="306"/>
      <c r="AC74" s="139">
        <f t="shared" si="56"/>
        <v>0</v>
      </c>
      <c r="AD74" s="302">
        <f t="shared" si="57"/>
        <v>0</v>
      </c>
      <c r="AE74" s="139">
        <f t="shared" si="58"/>
        <v>0</v>
      </c>
      <c r="AF74" s="121"/>
    </row>
    <row r="75" spans="1:32" ht="31.5">
      <c r="A75" s="749">
        <v>3.18</v>
      </c>
      <c r="B75" s="81" t="s">
        <v>203</v>
      </c>
      <c r="C75" s="81"/>
      <c r="D75" s="65"/>
      <c r="E75" s="81"/>
      <c r="F75" s="65"/>
      <c r="G75" s="103"/>
      <c r="H75" s="81"/>
      <c r="I75" s="65">
        <f t="shared" si="49"/>
        <v>0</v>
      </c>
      <c r="J75" s="73">
        <f t="shared" si="50"/>
        <v>0</v>
      </c>
      <c r="K75" s="65">
        <f t="shared" si="50"/>
        <v>0</v>
      </c>
      <c r="L75" s="302"/>
      <c r="M75" s="139"/>
      <c r="N75" s="139"/>
      <c r="O75" s="139"/>
      <c r="P75" s="302">
        <f t="shared" si="52"/>
        <v>0</v>
      </c>
      <c r="Q75" s="139">
        <f t="shared" si="52"/>
        <v>0</v>
      </c>
      <c r="R75" s="302"/>
      <c r="S75" s="139"/>
      <c r="T75" s="129"/>
      <c r="U75" s="306"/>
      <c r="V75" s="139">
        <f t="shared" si="53"/>
        <v>0</v>
      </c>
      <c r="W75" s="302">
        <f t="shared" si="54"/>
        <v>0</v>
      </c>
      <c r="X75" s="139">
        <f t="shared" si="55"/>
        <v>0</v>
      </c>
      <c r="Y75" s="302"/>
      <c r="Z75" s="139"/>
      <c r="AA75" s="129"/>
      <c r="AB75" s="306"/>
      <c r="AC75" s="139">
        <f t="shared" si="56"/>
        <v>0</v>
      </c>
      <c r="AD75" s="302">
        <f t="shared" si="57"/>
        <v>0</v>
      </c>
      <c r="AE75" s="139">
        <f t="shared" si="58"/>
        <v>0</v>
      </c>
      <c r="AF75" s="121"/>
    </row>
    <row r="76" spans="1:32" s="225" customFormat="1" ht="15.75">
      <c r="A76" s="217"/>
      <c r="B76" s="218" t="s">
        <v>171</v>
      </c>
      <c r="C76" s="218">
        <f t="shared" ref="C76" si="60">SUM(C54:C75)</f>
        <v>0</v>
      </c>
      <c r="D76" s="219">
        <f>SUM(D54:D75)</f>
        <v>0</v>
      </c>
      <c r="E76" s="218">
        <f t="shared" ref="E76" si="61">SUM(E54:E75)</f>
        <v>0</v>
      </c>
      <c r="F76" s="219">
        <f>SUM(F54:F75)</f>
        <v>0</v>
      </c>
      <c r="G76" s="220"/>
      <c r="H76" s="218">
        <f t="shared" ref="H76" si="62">SUM(H54:H75)</f>
        <v>0</v>
      </c>
      <c r="I76" s="219">
        <f>SUM(I54:I75)</f>
        <v>0</v>
      </c>
      <c r="J76" s="236">
        <f t="shared" ref="J76" si="63">SUM(J54:J75)</f>
        <v>0</v>
      </c>
      <c r="K76" s="219">
        <f>SUM(K54:K75)</f>
        <v>0</v>
      </c>
      <c r="L76" s="348">
        <f>L62</f>
        <v>0</v>
      </c>
      <c r="M76" s="219">
        <f>SUM(M54:M75)</f>
        <v>0</v>
      </c>
      <c r="N76" s="221" t="e">
        <f t="shared" si="51"/>
        <v>#DIV/0!</v>
      </c>
      <c r="O76" s="221" t="e">
        <f t="shared" si="51"/>
        <v>#DIV/0!</v>
      </c>
      <c r="P76" s="236">
        <f>P54</f>
        <v>0</v>
      </c>
      <c r="Q76" s="219">
        <f>SUM(Q54:Q75)</f>
        <v>0</v>
      </c>
      <c r="R76" s="236">
        <f>SUM(R54:R75)</f>
        <v>0</v>
      </c>
      <c r="S76" s="219">
        <f>SUM(S54:S75)</f>
        <v>0</v>
      </c>
      <c r="T76" s="222"/>
      <c r="U76" s="349">
        <f>U54</f>
        <v>0</v>
      </c>
      <c r="V76" s="219">
        <f>SUM(V54:V75)</f>
        <v>0</v>
      </c>
      <c r="W76" s="348">
        <f>W54</f>
        <v>0</v>
      </c>
      <c r="X76" s="219">
        <f>SUM(X54:X75)</f>
        <v>0</v>
      </c>
      <c r="Y76" s="236">
        <f>SUM(Y54:Y75)</f>
        <v>0</v>
      </c>
      <c r="Z76" s="219">
        <f>SUM(Z54:Z75)</f>
        <v>0</v>
      </c>
      <c r="AA76" s="222"/>
      <c r="AB76" s="349">
        <f>AB54</f>
        <v>0</v>
      </c>
      <c r="AC76" s="219">
        <f>SUM(AC54:AC75)</f>
        <v>0</v>
      </c>
      <c r="AD76" s="348">
        <f>AD54</f>
        <v>0</v>
      </c>
      <c r="AE76" s="219">
        <f>SUM(AE54:AE75)</f>
        <v>0</v>
      </c>
      <c r="AF76" s="224"/>
    </row>
    <row r="77" spans="1:32" s="225" customFormat="1" ht="15.75">
      <c r="A77" s="217"/>
      <c r="B77" s="218" t="s">
        <v>234</v>
      </c>
      <c r="C77" s="236">
        <f t="shared" ref="C77:F77" si="64">C76+C52</f>
        <v>0</v>
      </c>
      <c r="D77" s="219">
        <f t="shared" si="64"/>
        <v>0</v>
      </c>
      <c r="E77" s="236">
        <f t="shared" si="64"/>
        <v>0</v>
      </c>
      <c r="F77" s="219">
        <f t="shared" si="64"/>
        <v>0</v>
      </c>
      <c r="G77" s="220"/>
      <c r="H77" s="236">
        <f>H76+H52</f>
        <v>0</v>
      </c>
      <c r="I77" s="219">
        <f>I76+I52</f>
        <v>0</v>
      </c>
      <c r="J77" s="236">
        <f>J76+J52</f>
        <v>0</v>
      </c>
      <c r="K77" s="219">
        <f>K76+K52</f>
        <v>0</v>
      </c>
      <c r="L77" s="348">
        <f>L76</f>
        <v>0</v>
      </c>
      <c r="M77" s="219">
        <f>M76+M52</f>
        <v>0</v>
      </c>
      <c r="N77" s="221" t="e">
        <f t="shared" si="51"/>
        <v>#DIV/0!</v>
      </c>
      <c r="O77" s="221" t="e">
        <f t="shared" si="51"/>
        <v>#DIV/0!</v>
      </c>
      <c r="P77" s="236">
        <f>P76</f>
        <v>0</v>
      </c>
      <c r="Q77" s="219">
        <f>Q76+Q52</f>
        <v>0</v>
      </c>
      <c r="R77" s="236">
        <f>R76+R52</f>
        <v>0</v>
      </c>
      <c r="S77" s="219">
        <f>S76+S52</f>
        <v>0</v>
      </c>
      <c r="T77" s="222"/>
      <c r="U77" s="349">
        <f>U76</f>
        <v>0</v>
      </c>
      <c r="V77" s="219">
        <f>V76+V52</f>
        <v>0</v>
      </c>
      <c r="W77" s="348">
        <f>W76</f>
        <v>0</v>
      </c>
      <c r="X77" s="219">
        <f>X76+X52</f>
        <v>0</v>
      </c>
      <c r="Y77" s="236">
        <f>Y76+Y52</f>
        <v>0</v>
      </c>
      <c r="Z77" s="219">
        <f>Z76+Z52</f>
        <v>0</v>
      </c>
      <c r="AA77" s="222"/>
      <c r="AB77" s="349">
        <f>AB76</f>
        <v>0</v>
      </c>
      <c r="AC77" s="219">
        <f>AC76+AC52</f>
        <v>0</v>
      </c>
      <c r="AD77" s="348">
        <f>AD76</f>
        <v>0</v>
      </c>
      <c r="AE77" s="219">
        <f>AE76+AE52</f>
        <v>0</v>
      </c>
      <c r="AF77" s="224"/>
    </row>
    <row r="78" spans="1:32" ht="15.75">
      <c r="A78" s="198">
        <v>4</v>
      </c>
      <c r="B78" s="81" t="s">
        <v>32</v>
      </c>
      <c r="C78" s="81"/>
      <c r="D78" s="65"/>
      <c r="E78" s="81"/>
      <c r="F78" s="65"/>
      <c r="G78" s="103"/>
      <c r="H78" s="81"/>
      <c r="I78" s="65"/>
      <c r="J78" s="73"/>
      <c r="K78" s="65"/>
      <c r="L78" s="302"/>
      <c r="M78" s="139"/>
      <c r="N78" s="139"/>
      <c r="O78" s="139"/>
      <c r="P78" s="302">
        <f t="shared" ref="P78:Q80" si="65">J78-L78</f>
        <v>0</v>
      </c>
      <c r="Q78" s="139">
        <f t="shared" si="65"/>
        <v>0</v>
      </c>
      <c r="R78" s="302"/>
      <c r="S78" s="139"/>
      <c r="T78" s="129"/>
      <c r="U78" s="306"/>
      <c r="V78" s="139">
        <f t="shared" ref="V78" si="66">U78*T78</f>
        <v>0</v>
      </c>
      <c r="W78" s="302">
        <f t="shared" ref="W78:W80" si="67">U78+R78</f>
        <v>0</v>
      </c>
      <c r="X78" s="139">
        <f>V78+S78</f>
        <v>0</v>
      </c>
      <c r="Y78" s="302"/>
      <c r="Z78" s="139"/>
      <c r="AA78" s="129"/>
      <c r="AB78" s="306"/>
      <c r="AC78" s="139">
        <f t="shared" ref="AC78" si="68">AB78*AA78</f>
        <v>0</v>
      </c>
      <c r="AD78" s="302">
        <f t="shared" ref="AD78:AD80" si="69">AB78+Y78</f>
        <v>0</v>
      </c>
      <c r="AE78" s="139">
        <f>AC78+Z78</f>
        <v>0</v>
      </c>
      <c r="AF78" s="121"/>
    </row>
    <row r="79" spans="1:32" ht="15.75">
      <c r="A79" s="749">
        <v>4.01</v>
      </c>
      <c r="B79" s="81" t="s">
        <v>33</v>
      </c>
      <c r="C79" s="81"/>
      <c r="D79" s="65"/>
      <c r="E79" s="81"/>
      <c r="F79" s="65"/>
      <c r="G79" s="103">
        <v>0.03</v>
      </c>
      <c r="H79" s="81">
        <v>0</v>
      </c>
      <c r="I79" s="65">
        <f t="shared" ref="I79:I80" si="70">H79*G79</f>
        <v>0</v>
      </c>
      <c r="J79" s="73">
        <f t="shared" ref="J79:J80" si="71">H79+E79+C79</f>
        <v>0</v>
      </c>
      <c r="K79" s="65">
        <f>I79+F79+D79</f>
        <v>0</v>
      </c>
      <c r="L79" s="302"/>
      <c r="M79" s="139"/>
      <c r="N79" s="139" t="e">
        <f t="shared" ref="N79:O79" si="72">L79/H79%</f>
        <v>#DIV/0!</v>
      </c>
      <c r="O79" s="139" t="e">
        <f t="shared" si="72"/>
        <v>#DIV/0!</v>
      </c>
      <c r="P79" s="302">
        <f t="shared" si="65"/>
        <v>0</v>
      </c>
      <c r="Q79" s="139">
        <f t="shared" si="65"/>
        <v>0</v>
      </c>
      <c r="R79" s="302"/>
      <c r="S79" s="139"/>
      <c r="T79" s="129">
        <v>0.03</v>
      </c>
      <c r="U79" s="306"/>
      <c r="V79" s="139">
        <f>U79*T79</f>
        <v>0</v>
      </c>
      <c r="W79" s="302">
        <f t="shared" si="67"/>
        <v>0</v>
      </c>
      <c r="X79" s="139">
        <f>V79+S79</f>
        <v>0</v>
      </c>
      <c r="Y79" s="302"/>
      <c r="Z79" s="139"/>
      <c r="AA79" s="129">
        <v>0.03</v>
      </c>
      <c r="AB79" s="306"/>
      <c r="AC79" s="139">
        <f>AB79*AA79</f>
        <v>0</v>
      </c>
      <c r="AD79" s="302">
        <f t="shared" si="69"/>
        <v>0</v>
      </c>
      <c r="AE79" s="139">
        <f>AC79+Z79</f>
        <v>0</v>
      </c>
      <c r="AF79" s="121"/>
    </row>
    <row r="80" spans="1:32" ht="31.5">
      <c r="A80" s="198">
        <v>4.0199999999999996</v>
      </c>
      <c r="B80" s="81" t="s">
        <v>34</v>
      </c>
      <c r="C80" s="81"/>
      <c r="D80" s="65"/>
      <c r="E80" s="81"/>
      <c r="F80" s="65"/>
      <c r="G80" s="103"/>
      <c r="H80" s="81"/>
      <c r="I80" s="65">
        <f t="shared" si="70"/>
        <v>0</v>
      </c>
      <c r="J80" s="73">
        <f t="shared" si="71"/>
        <v>0</v>
      </c>
      <c r="K80" s="65">
        <f>I80+F80+D80</f>
        <v>0</v>
      </c>
      <c r="L80" s="302"/>
      <c r="M80" s="139"/>
      <c r="N80" s="139"/>
      <c r="O80" s="139"/>
      <c r="P80" s="302">
        <f t="shared" si="65"/>
        <v>0</v>
      </c>
      <c r="Q80" s="139">
        <f t="shared" si="65"/>
        <v>0</v>
      </c>
      <c r="R80" s="302"/>
      <c r="S80" s="139"/>
      <c r="T80" s="129"/>
      <c r="U80" s="306"/>
      <c r="V80" s="139">
        <f>U80*T80</f>
        <v>0</v>
      </c>
      <c r="W80" s="302">
        <f t="shared" si="67"/>
        <v>0</v>
      </c>
      <c r="X80" s="139">
        <f>V80+S80</f>
        <v>0</v>
      </c>
      <c r="Y80" s="302"/>
      <c r="Z80" s="139"/>
      <c r="AA80" s="129"/>
      <c r="AB80" s="306"/>
      <c r="AC80" s="139">
        <f>AB80*AA80</f>
        <v>0</v>
      </c>
      <c r="AD80" s="302">
        <f t="shared" si="69"/>
        <v>0</v>
      </c>
      <c r="AE80" s="139">
        <f>AC80+Z80</f>
        <v>0</v>
      </c>
      <c r="AF80" s="121"/>
    </row>
    <row r="81" spans="1:32" s="225" customFormat="1" ht="15.75">
      <c r="A81" s="217"/>
      <c r="B81" s="218" t="s">
        <v>35</v>
      </c>
      <c r="C81" s="218">
        <f t="shared" ref="C81" si="73">SUM(C79:C80)</f>
        <v>0</v>
      </c>
      <c r="D81" s="219">
        <f>SUM(D79:D80)</f>
        <v>0</v>
      </c>
      <c r="E81" s="218">
        <f t="shared" ref="E81" si="74">SUM(E79:E80)</f>
        <v>0</v>
      </c>
      <c r="F81" s="219">
        <f>SUM(F79:F80)</f>
        <v>0</v>
      </c>
      <c r="G81" s="220"/>
      <c r="H81" s="218">
        <f t="shared" ref="H81:M81" si="75">SUM(H79:H80)</f>
        <v>0</v>
      </c>
      <c r="I81" s="219">
        <f>SUM(I79:I80)</f>
        <v>0</v>
      </c>
      <c r="J81" s="236">
        <f t="shared" si="75"/>
        <v>0</v>
      </c>
      <c r="K81" s="219">
        <f>SUM(K79:K80)</f>
        <v>0</v>
      </c>
      <c r="L81" s="236">
        <f t="shared" si="75"/>
        <v>0</v>
      </c>
      <c r="M81" s="219">
        <f t="shared" si="75"/>
        <v>0</v>
      </c>
      <c r="N81" s="221" t="e">
        <f t="shared" ref="N81:N83" si="76">L81/J81%</f>
        <v>#DIV/0!</v>
      </c>
      <c r="O81" s="221" t="e">
        <f>M81/K81%</f>
        <v>#DIV/0!</v>
      </c>
      <c r="P81" s="236">
        <f t="shared" ref="P81:S81" si="77">SUM(P79:P80)</f>
        <v>0</v>
      </c>
      <c r="Q81" s="219">
        <f t="shared" si="77"/>
        <v>0</v>
      </c>
      <c r="R81" s="236">
        <f t="shared" si="77"/>
        <v>0</v>
      </c>
      <c r="S81" s="219">
        <f t="shared" si="77"/>
        <v>0</v>
      </c>
      <c r="T81" s="222"/>
      <c r="U81" s="273">
        <f t="shared" ref="U81:W81" si="78">SUM(U79:U80)</f>
        <v>0</v>
      </c>
      <c r="V81" s="219">
        <f>SUM(V79:V80)</f>
        <v>0</v>
      </c>
      <c r="W81" s="236">
        <f t="shared" si="78"/>
        <v>0</v>
      </c>
      <c r="X81" s="219">
        <f>SUM(X79:X80)</f>
        <v>0</v>
      </c>
      <c r="Y81" s="236">
        <f t="shared" ref="Y81:Z81" si="79">SUM(Y79:Y80)</f>
        <v>0</v>
      </c>
      <c r="Z81" s="219">
        <f t="shared" si="79"/>
        <v>0</v>
      </c>
      <c r="AA81" s="222"/>
      <c r="AB81" s="273">
        <f t="shared" ref="AB81" si="80">SUM(AB79:AB80)</f>
        <v>0</v>
      </c>
      <c r="AC81" s="219">
        <f>SUM(AC79:AC80)</f>
        <v>0</v>
      </c>
      <c r="AD81" s="236">
        <f t="shared" ref="AD81" si="81">SUM(AD79:AD80)</f>
        <v>0</v>
      </c>
      <c r="AE81" s="219">
        <f>SUM(AE79:AE80)</f>
        <v>0</v>
      </c>
      <c r="AF81" s="224"/>
    </row>
    <row r="82" spans="1:32" s="57" customFormat="1" ht="54.75" customHeight="1">
      <c r="A82" s="748">
        <v>5</v>
      </c>
      <c r="B82" s="12" t="s">
        <v>235</v>
      </c>
      <c r="C82" s="82">
        <v>19139</v>
      </c>
      <c r="D82" s="61">
        <v>0</v>
      </c>
      <c r="E82" s="82"/>
      <c r="F82" s="61"/>
      <c r="G82" s="101"/>
      <c r="H82" s="82">
        <v>23779</v>
      </c>
      <c r="I82" s="61">
        <v>0</v>
      </c>
      <c r="J82" s="60">
        <f t="shared" ref="J82" si="82">H82+E82+C82</f>
        <v>42918</v>
      </c>
      <c r="K82" s="61">
        <v>0</v>
      </c>
      <c r="L82" s="301"/>
      <c r="M82" s="143"/>
      <c r="N82" s="143">
        <f t="shared" si="76"/>
        <v>0</v>
      </c>
      <c r="O82" s="143" t="e">
        <f>M82/K82%</f>
        <v>#DIV/0!</v>
      </c>
      <c r="P82" s="301">
        <f>J82-L82</f>
        <v>42918</v>
      </c>
      <c r="Q82" s="143">
        <f>K82-M82</f>
        <v>0</v>
      </c>
      <c r="R82" s="301"/>
      <c r="S82" s="143"/>
      <c r="T82" s="130"/>
      <c r="U82" s="305">
        <v>27924</v>
      </c>
      <c r="V82" s="143">
        <v>4475.7762400000001</v>
      </c>
      <c r="W82" s="301">
        <f>U82+R82</f>
        <v>27924</v>
      </c>
      <c r="X82" s="143">
        <f>V82+S82</f>
        <v>4475.7762400000001</v>
      </c>
      <c r="Y82" s="301"/>
      <c r="Z82" s="143"/>
      <c r="AA82" s="130"/>
      <c r="AB82" s="305">
        <v>23771</v>
      </c>
      <c r="AC82" s="143">
        <v>1508.66</v>
      </c>
      <c r="AD82" s="301">
        <f>AB82+Y82</f>
        <v>23771</v>
      </c>
      <c r="AE82" s="143">
        <f>AC82+Z82</f>
        <v>1508.66</v>
      </c>
      <c r="AF82" s="122"/>
    </row>
    <row r="83" spans="1:32" s="225" customFormat="1" ht="15.75">
      <c r="A83" s="217"/>
      <c r="B83" s="218" t="s">
        <v>35</v>
      </c>
      <c r="C83" s="236">
        <f t="shared" ref="C83:E83" si="83">C82</f>
        <v>19139</v>
      </c>
      <c r="D83" s="219">
        <f t="shared" si="83"/>
        <v>0</v>
      </c>
      <c r="E83" s="236">
        <f t="shared" si="83"/>
        <v>0</v>
      </c>
      <c r="F83" s="219">
        <f>F82</f>
        <v>0</v>
      </c>
      <c r="G83" s="220">
        <v>0</v>
      </c>
      <c r="H83" s="236">
        <f t="shared" ref="H83:M83" si="84">H82</f>
        <v>23779</v>
      </c>
      <c r="I83" s="219">
        <f>I82</f>
        <v>0</v>
      </c>
      <c r="J83" s="236">
        <f t="shared" si="84"/>
        <v>42918</v>
      </c>
      <c r="K83" s="219">
        <f>K82</f>
        <v>0</v>
      </c>
      <c r="L83" s="236">
        <f t="shared" si="84"/>
        <v>0</v>
      </c>
      <c r="M83" s="219">
        <f t="shared" si="84"/>
        <v>0</v>
      </c>
      <c r="N83" s="221">
        <f t="shared" si="76"/>
        <v>0</v>
      </c>
      <c r="O83" s="221" t="e">
        <f>M83/K83%</f>
        <v>#DIV/0!</v>
      </c>
      <c r="P83" s="236">
        <f t="shared" ref="P83:S83" si="85">P82</f>
        <v>42918</v>
      </c>
      <c r="Q83" s="219">
        <f t="shared" si="85"/>
        <v>0</v>
      </c>
      <c r="R83" s="236">
        <f t="shared" si="85"/>
        <v>0</v>
      </c>
      <c r="S83" s="219">
        <f t="shared" si="85"/>
        <v>0</v>
      </c>
      <c r="T83" s="222">
        <v>0</v>
      </c>
      <c r="U83" s="273">
        <f t="shared" ref="U83:W83" si="86">U82</f>
        <v>27924</v>
      </c>
      <c r="V83" s="219">
        <f>V82</f>
        <v>4475.7762400000001</v>
      </c>
      <c r="W83" s="236">
        <f t="shared" si="86"/>
        <v>27924</v>
      </c>
      <c r="X83" s="219">
        <f>X82</f>
        <v>4475.7762400000001</v>
      </c>
      <c r="Y83" s="236">
        <f t="shared" ref="Y83:Z83" si="87">Y82</f>
        <v>0</v>
      </c>
      <c r="Z83" s="219">
        <f t="shared" si="87"/>
        <v>0</v>
      </c>
      <c r="AA83" s="222">
        <v>0</v>
      </c>
      <c r="AB83" s="273">
        <f t="shared" ref="AB83" si="88">AB82</f>
        <v>23771</v>
      </c>
      <c r="AC83" s="219">
        <f>AC82</f>
        <v>1508.66</v>
      </c>
      <c r="AD83" s="236">
        <f t="shared" ref="AD83" si="89">AD82</f>
        <v>23771</v>
      </c>
      <c r="AE83" s="219">
        <f>AE82</f>
        <v>1508.66</v>
      </c>
      <c r="AF83" s="224"/>
    </row>
    <row r="84" spans="1:32" ht="31.5">
      <c r="A84" s="90">
        <v>6</v>
      </c>
      <c r="B84" s="52" t="s">
        <v>36</v>
      </c>
      <c r="C84" s="81"/>
      <c r="D84" s="65"/>
      <c r="E84" s="81"/>
      <c r="F84" s="65"/>
      <c r="G84" s="103"/>
      <c r="H84" s="81"/>
      <c r="I84" s="65"/>
      <c r="J84" s="73"/>
      <c r="K84" s="65"/>
      <c r="L84" s="302"/>
      <c r="M84" s="139"/>
      <c r="N84" s="139"/>
      <c r="O84" s="139"/>
      <c r="P84" s="302">
        <f t="shared" ref="P84:Q89" si="90">J84-L84</f>
        <v>0</v>
      </c>
      <c r="Q84" s="139">
        <f t="shared" si="90"/>
        <v>0</v>
      </c>
      <c r="R84" s="302"/>
      <c r="S84" s="139"/>
      <c r="T84" s="129"/>
      <c r="U84" s="306"/>
      <c r="V84" s="139">
        <f t="shared" ref="V84:V85" si="91">U84*T84</f>
        <v>0</v>
      </c>
      <c r="W84" s="302">
        <f t="shared" ref="W84:W89" si="92">U84+R84</f>
        <v>0</v>
      </c>
      <c r="X84" s="139">
        <f t="shared" ref="X84:X89" si="93">V84+S84</f>
        <v>0</v>
      </c>
      <c r="Y84" s="302"/>
      <c r="Z84" s="139"/>
      <c r="AA84" s="129"/>
      <c r="AB84" s="306"/>
      <c r="AC84" s="139">
        <f t="shared" ref="AC84:AC85" si="94">AB84*AA84</f>
        <v>0</v>
      </c>
      <c r="AD84" s="302">
        <f t="shared" ref="AD84:AD89" si="95">AB84+Y84</f>
        <v>0</v>
      </c>
      <c r="AE84" s="139">
        <f t="shared" ref="AE84:AE89" si="96">AC84+Z84</f>
        <v>0</v>
      </c>
      <c r="AF84" s="121"/>
    </row>
    <row r="85" spans="1:32" ht="15.75">
      <c r="A85" s="90">
        <v>6.01</v>
      </c>
      <c r="B85" s="52" t="s">
        <v>37</v>
      </c>
      <c r="C85" s="81"/>
      <c r="D85" s="65"/>
      <c r="E85" s="81"/>
      <c r="F85" s="65"/>
      <c r="G85" s="103"/>
      <c r="H85" s="81"/>
      <c r="I85" s="65">
        <f t="shared" ref="I85:I86" si="97">H85*G85</f>
        <v>0</v>
      </c>
      <c r="J85" s="73">
        <f t="shared" ref="J85:J86" si="98">H85+E85+C85</f>
        <v>0</v>
      </c>
      <c r="K85" s="65">
        <f>I85+F85+D85</f>
        <v>0</v>
      </c>
      <c r="L85" s="302"/>
      <c r="M85" s="139"/>
      <c r="N85" s="139"/>
      <c r="O85" s="139"/>
      <c r="P85" s="302">
        <f t="shared" si="90"/>
        <v>0</v>
      </c>
      <c r="Q85" s="139">
        <f t="shared" si="90"/>
        <v>0</v>
      </c>
      <c r="R85" s="302"/>
      <c r="S85" s="139"/>
      <c r="T85" s="129"/>
      <c r="U85" s="306"/>
      <c r="V85" s="139">
        <f t="shared" si="91"/>
        <v>0</v>
      </c>
      <c r="W85" s="302">
        <f t="shared" si="92"/>
        <v>0</v>
      </c>
      <c r="X85" s="139">
        <f t="shared" si="93"/>
        <v>0</v>
      </c>
      <c r="Y85" s="302"/>
      <c r="Z85" s="139"/>
      <c r="AA85" s="129"/>
      <c r="AB85" s="306"/>
      <c r="AC85" s="139">
        <f t="shared" si="94"/>
        <v>0</v>
      </c>
      <c r="AD85" s="302">
        <f t="shared" si="95"/>
        <v>0</v>
      </c>
      <c r="AE85" s="139">
        <f t="shared" si="96"/>
        <v>0</v>
      </c>
      <c r="AF85" s="121"/>
    </row>
    <row r="86" spans="1:32" ht="56.25">
      <c r="A86" s="749"/>
      <c r="B86" s="81" t="s">
        <v>38</v>
      </c>
      <c r="C86" s="81"/>
      <c r="D86" s="65"/>
      <c r="E86" s="81"/>
      <c r="F86" s="65"/>
      <c r="G86" s="103">
        <v>0.2</v>
      </c>
      <c r="H86" s="81"/>
      <c r="I86" s="65">
        <f t="shared" si="97"/>
        <v>0</v>
      </c>
      <c r="J86" s="73">
        <f t="shared" si="98"/>
        <v>0</v>
      </c>
      <c r="K86" s="65">
        <f>I86+F86+D86</f>
        <v>0</v>
      </c>
      <c r="L86" s="302"/>
      <c r="M86" s="139"/>
      <c r="N86" s="139" t="e">
        <f t="shared" ref="N86:O90" si="99">L86/J86%</f>
        <v>#DIV/0!</v>
      </c>
      <c r="O86" s="139" t="e">
        <f t="shared" si="99"/>
        <v>#DIV/0!</v>
      </c>
      <c r="P86" s="302">
        <f t="shared" si="90"/>
        <v>0</v>
      </c>
      <c r="Q86" s="139">
        <f t="shared" si="90"/>
        <v>0</v>
      </c>
      <c r="R86" s="302"/>
      <c r="S86" s="139"/>
      <c r="T86" s="129">
        <v>0.2</v>
      </c>
      <c r="U86" s="306"/>
      <c r="V86" s="139">
        <f>U86*T86</f>
        <v>0</v>
      </c>
      <c r="W86" s="302">
        <f t="shared" si="92"/>
        <v>0</v>
      </c>
      <c r="X86" s="139">
        <f t="shared" si="93"/>
        <v>0</v>
      </c>
      <c r="Y86" s="302"/>
      <c r="Z86" s="139"/>
      <c r="AA86" s="129">
        <v>0.2</v>
      </c>
      <c r="AB86" s="306"/>
      <c r="AC86" s="139">
        <f>AB86*AA86</f>
        <v>0</v>
      </c>
      <c r="AD86" s="302">
        <f t="shared" si="95"/>
        <v>0</v>
      </c>
      <c r="AE86" s="139">
        <f t="shared" si="96"/>
        <v>0</v>
      </c>
      <c r="AF86" s="777" t="s">
        <v>478</v>
      </c>
    </row>
    <row r="87" spans="1:32" ht="15.75">
      <c r="A87" s="198"/>
      <c r="B87" s="81" t="s">
        <v>39</v>
      </c>
      <c r="C87" s="81"/>
      <c r="D87" s="65"/>
      <c r="E87" s="81"/>
      <c r="F87" s="65"/>
      <c r="G87" s="103"/>
      <c r="H87" s="81"/>
      <c r="I87" s="65"/>
      <c r="J87" s="73"/>
      <c r="K87" s="65"/>
      <c r="L87" s="302"/>
      <c r="M87" s="139"/>
      <c r="N87" s="139"/>
      <c r="O87" s="139"/>
      <c r="P87" s="302">
        <f t="shared" si="90"/>
        <v>0</v>
      </c>
      <c r="Q87" s="139">
        <f t="shared" si="90"/>
        <v>0</v>
      </c>
      <c r="R87" s="302"/>
      <c r="S87" s="139"/>
      <c r="T87" s="129"/>
      <c r="U87" s="306"/>
      <c r="V87" s="139">
        <f t="shared" ref="V87:V89" si="100">U87*T87</f>
        <v>0</v>
      </c>
      <c r="W87" s="302">
        <f t="shared" si="92"/>
        <v>0</v>
      </c>
      <c r="X87" s="139">
        <f t="shared" si="93"/>
        <v>0</v>
      </c>
      <c r="Y87" s="302"/>
      <c r="Z87" s="139"/>
      <c r="AA87" s="129"/>
      <c r="AB87" s="306"/>
      <c r="AC87" s="139">
        <f t="shared" ref="AC87:AC89" si="101">AB87*AA87</f>
        <v>0</v>
      </c>
      <c r="AD87" s="302">
        <f t="shared" si="95"/>
        <v>0</v>
      </c>
      <c r="AE87" s="139">
        <f t="shared" si="96"/>
        <v>0</v>
      </c>
      <c r="AF87" s="121"/>
    </row>
    <row r="88" spans="1:32" ht="15.75">
      <c r="A88" s="198"/>
      <c r="B88" s="81" t="s">
        <v>40</v>
      </c>
      <c r="C88" s="81"/>
      <c r="D88" s="65"/>
      <c r="E88" s="81"/>
      <c r="F88" s="65"/>
      <c r="G88" s="103"/>
      <c r="H88" s="81"/>
      <c r="I88" s="65">
        <f t="shared" ref="I88:I89" si="102">H88*G88</f>
        <v>0</v>
      </c>
      <c r="J88" s="73">
        <f t="shared" ref="J88:J89" si="103">H88+E88+C88</f>
        <v>0</v>
      </c>
      <c r="K88" s="65">
        <f>I88+F88+D88</f>
        <v>0</v>
      </c>
      <c r="L88" s="302"/>
      <c r="M88" s="139"/>
      <c r="N88" s="139"/>
      <c r="O88" s="139"/>
      <c r="P88" s="302">
        <f t="shared" si="90"/>
        <v>0</v>
      </c>
      <c r="Q88" s="139">
        <f t="shared" si="90"/>
        <v>0</v>
      </c>
      <c r="R88" s="302"/>
      <c r="S88" s="139"/>
      <c r="T88" s="129"/>
      <c r="U88" s="306"/>
      <c r="V88" s="139">
        <f t="shared" si="100"/>
        <v>0</v>
      </c>
      <c r="W88" s="302">
        <f t="shared" si="92"/>
        <v>0</v>
      </c>
      <c r="X88" s="139">
        <f t="shared" si="93"/>
        <v>0</v>
      </c>
      <c r="Y88" s="302"/>
      <c r="Z88" s="139"/>
      <c r="AA88" s="129"/>
      <c r="AB88" s="306"/>
      <c r="AC88" s="139">
        <f t="shared" si="101"/>
        <v>0</v>
      </c>
      <c r="AD88" s="302">
        <f t="shared" si="95"/>
        <v>0</v>
      </c>
      <c r="AE88" s="139">
        <f t="shared" si="96"/>
        <v>0</v>
      </c>
      <c r="AF88" s="121"/>
    </row>
    <row r="89" spans="1:32" ht="15.75">
      <c r="A89" s="198"/>
      <c r="B89" s="81" t="s">
        <v>41</v>
      </c>
      <c r="C89" s="81"/>
      <c r="D89" s="65"/>
      <c r="E89" s="81"/>
      <c r="F89" s="65"/>
      <c r="G89" s="103"/>
      <c r="H89" s="81"/>
      <c r="I89" s="65">
        <f t="shared" si="102"/>
        <v>0</v>
      </c>
      <c r="J89" s="73">
        <f t="shared" si="103"/>
        <v>0</v>
      </c>
      <c r="K89" s="65">
        <f>I89+F89+D89</f>
        <v>0</v>
      </c>
      <c r="L89" s="302"/>
      <c r="M89" s="139"/>
      <c r="N89" s="139"/>
      <c r="O89" s="139"/>
      <c r="P89" s="302">
        <f t="shared" si="90"/>
        <v>0</v>
      </c>
      <c r="Q89" s="139">
        <f t="shared" si="90"/>
        <v>0</v>
      </c>
      <c r="R89" s="302"/>
      <c r="S89" s="139"/>
      <c r="T89" s="129"/>
      <c r="U89" s="306"/>
      <c r="V89" s="139">
        <f t="shared" si="100"/>
        <v>0</v>
      </c>
      <c r="W89" s="302">
        <f t="shared" si="92"/>
        <v>0</v>
      </c>
      <c r="X89" s="139">
        <f t="shared" si="93"/>
        <v>0</v>
      </c>
      <c r="Y89" s="302"/>
      <c r="Z89" s="139"/>
      <c r="AA89" s="129"/>
      <c r="AB89" s="306"/>
      <c r="AC89" s="139">
        <f t="shared" si="101"/>
        <v>0</v>
      </c>
      <c r="AD89" s="302">
        <f t="shared" si="95"/>
        <v>0</v>
      </c>
      <c r="AE89" s="139">
        <f t="shared" si="96"/>
        <v>0</v>
      </c>
      <c r="AF89" s="121"/>
    </row>
    <row r="90" spans="1:32" s="225" customFormat="1" ht="15.75">
      <c r="A90" s="217"/>
      <c r="B90" s="218" t="s">
        <v>25</v>
      </c>
      <c r="C90" s="218">
        <f t="shared" ref="C90" si="104">SUM(C86:C89)</f>
        <v>0</v>
      </c>
      <c r="D90" s="219">
        <f>SUM(D86:D89)</f>
        <v>0</v>
      </c>
      <c r="E90" s="218">
        <f t="shared" ref="E90" si="105">SUM(E86:E89)</f>
        <v>0</v>
      </c>
      <c r="F90" s="219">
        <f>SUM(F86:F89)</f>
        <v>0</v>
      </c>
      <c r="G90" s="220"/>
      <c r="H90" s="218">
        <f t="shared" ref="H90:M90" si="106">SUM(H86:H89)</f>
        <v>0</v>
      </c>
      <c r="I90" s="219">
        <f>SUM(I86:I89)</f>
        <v>0</v>
      </c>
      <c r="J90" s="236">
        <f t="shared" si="106"/>
        <v>0</v>
      </c>
      <c r="K90" s="219">
        <f>SUM(K86:K89)</f>
        <v>0</v>
      </c>
      <c r="L90" s="236">
        <f t="shared" si="106"/>
        <v>0</v>
      </c>
      <c r="M90" s="219">
        <f t="shared" si="106"/>
        <v>0</v>
      </c>
      <c r="N90" s="221" t="e">
        <f t="shared" si="99"/>
        <v>#DIV/0!</v>
      </c>
      <c r="O90" s="221" t="e">
        <f>M90/K90%</f>
        <v>#DIV/0!</v>
      </c>
      <c r="P90" s="236">
        <f t="shared" ref="P90" si="107">SUM(P86:P89)</f>
        <v>0</v>
      </c>
      <c r="Q90" s="219">
        <f>SUM(Q86:Q89)</f>
        <v>0</v>
      </c>
      <c r="R90" s="236">
        <f t="shared" ref="R90" si="108">SUM(R86:R89)</f>
        <v>0</v>
      </c>
      <c r="S90" s="219">
        <f>SUM(S86:S89)</f>
        <v>0</v>
      </c>
      <c r="T90" s="222"/>
      <c r="U90" s="273">
        <f t="shared" ref="U90:W90" si="109">SUM(U86:U89)</f>
        <v>0</v>
      </c>
      <c r="V90" s="219">
        <f>SUM(V86:V89)</f>
        <v>0</v>
      </c>
      <c r="W90" s="236">
        <f t="shared" si="109"/>
        <v>0</v>
      </c>
      <c r="X90" s="219">
        <f>SUM(X86:X89)</f>
        <v>0</v>
      </c>
      <c r="Y90" s="236">
        <f t="shared" ref="Y90" si="110">SUM(Y86:Y89)</f>
        <v>0</v>
      </c>
      <c r="Z90" s="219">
        <f>SUM(Z86:Z89)</f>
        <v>0</v>
      </c>
      <c r="AA90" s="222"/>
      <c r="AB90" s="273">
        <f t="shared" ref="AB90" si="111">SUM(AB86:AB89)</f>
        <v>0</v>
      </c>
      <c r="AC90" s="219">
        <f>SUM(AC86:AC89)</f>
        <v>0</v>
      </c>
      <c r="AD90" s="236">
        <f t="shared" ref="AD90" si="112">SUM(AD86:AD89)</f>
        <v>0</v>
      </c>
      <c r="AE90" s="219">
        <f>SUM(AE86:AE89)</f>
        <v>0</v>
      </c>
      <c r="AF90" s="224"/>
    </row>
    <row r="91" spans="1:32" ht="31.5">
      <c r="A91" s="90">
        <v>6.02</v>
      </c>
      <c r="B91" s="52" t="s">
        <v>42</v>
      </c>
      <c r="C91" s="81"/>
      <c r="D91" s="65"/>
      <c r="E91" s="81"/>
      <c r="F91" s="65"/>
      <c r="G91" s="103"/>
      <c r="H91" s="81"/>
      <c r="I91" s="65"/>
      <c r="J91" s="73"/>
      <c r="K91" s="65"/>
      <c r="L91" s="302"/>
      <c r="M91" s="139"/>
      <c r="N91" s="139"/>
      <c r="O91" s="139"/>
      <c r="P91" s="302">
        <f t="shared" ref="P91:Q95" si="113">J91-L91</f>
        <v>0</v>
      </c>
      <c r="Q91" s="139">
        <f t="shared" si="113"/>
        <v>0</v>
      </c>
      <c r="R91" s="302"/>
      <c r="S91" s="139"/>
      <c r="T91" s="129"/>
      <c r="U91" s="306"/>
      <c r="V91" s="139">
        <f t="shared" ref="V91" si="114">U91*T91</f>
        <v>0</v>
      </c>
      <c r="W91" s="302">
        <f t="shared" ref="W91:W95" si="115">U91+R91</f>
        <v>0</v>
      </c>
      <c r="X91" s="139">
        <f>V91+S91</f>
        <v>0</v>
      </c>
      <c r="Y91" s="302"/>
      <c r="Z91" s="139"/>
      <c r="AA91" s="129"/>
      <c r="AB91" s="306"/>
      <c r="AC91" s="139">
        <f t="shared" ref="AC91" si="116">AB91*AA91</f>
        <v>0</v>
      </c>
      <c r="AD91" s="302">
        <f t="shared" ref="AD91:AD95" si="117">AB91+Y91</f>
        <v>0</v>
      </c>
      <c r="AE91" s="139">
        <f>AC91+Z91</f>
        <v>0</v>
      </c>
      <c r="AF91" s="121"/>
    </row>
    <row r="92" spans="1:32" ht="56.25">
      <c r="A92" s="749"/>
      <c r="B92" s="81" t="s">
        <v>38</v>
      </c>
      <c r="C92" s="81"/>
      <c r="D92" s="65"/>
      <c r="E92" s="81"/>
      <c r="F92" s="65"/>
      <c r="G92" s="103"/>
      <c r="H92" s="81"/>
      <c r="I92" s="65">
        <f t="shared" ref="I92:I95" si="118">H92*G92</f>
        <v>0</v>
      </c>
      <c r="J92" s="73">
        <f t="shared" ref="J92:J95" si="119">H92+E92+C92</f>
        <v>0</v>
      </c>
      <c r="K92" s="65">
        <f>I92+F92+D92</f>
        <v>0</v>
      </c>
      <c r="L92" s="302"/>
      <c r="M92" s="139"/>
      <c r="N92" s="139" t="e">
        <f t="shared" ref="N92:O96" si="120">L92/J92%</f>
        <v>#DIV/0!</v>
      </c>
      <c r="O92" s="139" t="e">
        <f t="shared" si="120"/>
        <v>#DIV/0!</v>
      </c>
      <c r="P92" s="302">
        <f t="shared" si="113"/>
        <v>0</v>
      </c>
      <c r="Q92" s="139">
        <f t="shared" si="113"/>
        <v>0</v>
      </c>
      <c r="R92" s="302"/>
      <c r="S92" s="139"/>
      <c r="T92" s="129">
        <v>0.2</v>
      </c>
      <c r="U92" s="306"/>
      <c r="V92" s="139">
        <f>U92*T92</f>
        <v>0</v>
      </c>
      <c r="W92" s="302">
        <f t="shared" si="115"/>
        <v>0</v>
      </c>
      <c r="X92" s="139">
        <f>V92+S92</f>
        <v>0</v>
      </c>
      <c r="Y92" s="302"/>
      <c r="Z92" s="139"/>
      <c r="AA92" s="129">
        <v>0.2</v>
      </c>
      <c r="AB92" s="306"/>
      <c r="AC92" s="139">
        <f>AB92*AA92</f>
        <v>0</v>
      </c>
      <c r="AD92" s="302">
        <f t="shared" si="117"/>
        <v>0</v>
      </c>
      <c r="AE92" s="139">
        <f>AC92+Z92</f>
        <v>0</v>
      </c>
      <c r="AF92" s="777" t="s">
        <v>478</v>
      </c>
    </row>
    <row r="93" spans="1:32" ht="15.75">
      <c r="A93" s="198"/>
      <c r="B93" s="81" t="s">
        <v>39</v>
      </c>
      <c r="C93" s="81"/>
      <c r="D93" s="65"/>
      <c r="E93" s="81"/>
      <c r="F93" s="65"/>
      <c r="G93" s="103"/>
      <c r="H93" s="81"/>
      <c r="I93" s="65">
        <f t="shared" si="118"/>
        <v>0</v>
      </c>
      <c r="J93" s="73">
        <f t="shared" si="119"/>
        <v>0</v>
      </c>
      <c r="K93" s="65">
        <f>I93+F93+D93</f>
        <v>0</v>
      </c>
      <c r="L93" s="302"/>
      <c r="M93" s="139"/>
      <c r="N93" s="139" t="e">
        <f t="shared" si="120"/>
        <v>#DIV/0!</v>
      </c>
      <c r="O93" s="139" t="e">
        <f t="shared" si="120"/>
        <v>#DIV/0!</v>
      </c>
      <c r="P93" s="302">
        <f t="shared" si="113"/>
        <v>0</v>
      </c>
      <c r="Q93" s="139">
        <f t="shared" si="113"/>
        <v>0</v>
      </c>
      <c r="R93" s="302"/>
      <c r="S93" s="139"/>
      <c r="T93" s="129"/>
      <c r="U93" s="306"/>
      <c r="V93" s="139">
        <f>U93*T93</f>
        <v>0</v>
      </c>
      <c r="W93" s="302">
        <f t="shared" si="115"/>
        <v>0</v>
      </c>
      <c r="X93" s="139">
        <f>V93+S93</f>
        <v>0</v>
      </c>
      <c r="Y93" s="302"/>
      <c r="Z93" s="139"/>
      <c r="AA93" s="129"/>
      <c r="AB93" s="306"/>
      <c r="AC93" s="139">
        <f>AB93*AA93</f>
        <v>0</v>
      </c>
      <c r="AD93" s="302">
        <f t="shared" si="117"/>
        <v>0</v>
      </c>
      <c r="AE93" s="139">
        <f>AC93+Z93</f>
        <v>0</v>
      </c>
      <c r="AF93" s="121"/>
    </row>
    <row r="94" spans="1:32" ht="15.75">
      <c r="A94" s="198"/>
      <c r="B94" s="81" t="s">
        <v>40</v>
      </c>
      <c r="C94" s="81"/>
      <c r="D94" s="65"/>
      <c r="E94" s="81"/>
      <c r="F94" s="65"/>
      <c r="G94" s="103"/>
      <c r="H94" s="81"/>
      <c r="I94" s="65">
        <f t="shared" si="118"/>
        <v>0</v>
      </c>
      <c r="J94" s="73">
        <f t="shared" si="119"/>
        <v>0</v>
      </c>
      <c r="K94" s="65">
        <f>I94+F94+D94</f>
        <v>0</v>
      </c>
      <c r="L94" s="302"/>
      <c r="M94" s="139"/>
      <c r="N94" s="139" t="e">
        <f t="shared" si="120"/>
        <v>#DIV/0!</v>
      </c>
      <c r="O94" s="139" t="e">
        <f t="shared" si="120"/>
        <v>#DIV/0!</v>
      </c>
      <c r="P94" s="302">
        <f t="shared" si="113"/>
        <v>0</v>
      </c>
      <c r="Q94" s="139">
        <f t="shared" si="113"/>
        <v>0</v>
      </c>
      <c r="R94" s="302"/>
      <c r="S94" s="139"/>
      <c r="T94" s="129"/>
      <c r="U94" s="306"/>
      <c r="V94" s="139">
        <f>U94*T94</f>
        <v>0</v>
      </c>
      <c r="W94" s="302">
        <f t="shared" si="115"/>
        <v>0</v>
      </c>
      <c r="X94" s="139">
        <f>V94+S94</f>
        <v>0</v>
      </c>
      <c r="Y94" s="302"/>
      <c r="Z94" s="139"/>
      <c r="AA94" s="129"/>
      <c r="AB94" s="306"/>
      <c r="AC94" s="139">
        <f>AB94*AA94</f>
        <v>0</v>
      </c>
      <c r="AD94" s="302">
        <f t="shared" si="117"/>
        <v>0</v>
      </c>
      <c r="AE94" s="139">
        <f>AC94+Z94</f>
        <v>0</v>
      </c>
      <c r="AF94" s="121"/>
    </row>
    <row r="95" spans="1:32" ht="15.75">
      <c r="A95" s="198"/>
      <c r="B95" s="81" t="s">
        <v>41</v>
      </c>
      <c r="C95" s="81"/>
      <c r="D95" s="65"/>
      <c r="E95" s="81"/>
      <c r="F95" s="65"/>
      <c r="G95" s="103"/>
      <c r="H95" s="81"/>
      <c r="I95" s="65">
        <f t="shared" si="118"/>
        <v>0</v>
      </c>
      <c r="J95" s="73">
        <f t="shared" si="119"/>
        <v>0</v>
      </c>
      <c r="K95" s="65">
        <f>I95+F95+D95</f>
        <v>0</v>
      </c>
      <c r="L95" s="302"/>
      <c r="M95" s="139"/>
      <c r="N95" s="139" t="e">
        <f t="shared" si="120"/>
        <v>#DIV/0!</v>
      </c>
      <c r="O95" s="139" t="e">
        <f t="shared" si="120"/>
        <v>#DIV/0!</v>
      </c>
      <c r="P95" s="302">
        <f t="shared" si="113"/>
        <v>0</v>
      </c>
      <c r="Q95" s="139">
        <f t="shared" si="113"/>
        <v>0</v>
      </c>
      <c r="R95" s="302"/>
      <c r="S95" s="139"/>
      <c r="T95" s="129"/>
      <c r="U95" s="306"/>
      <c r="V95" s="139">
        <f>U95*T95</f>
        <v>0</v>
      </c>
      <c r="W95" s="302">
        <f t="shared" si="115"/>
        <v>0</v>
      </c>
      <c r="X95" s="139">
        <f>V95+S95</f>
        <v>0</v>
      </c>
      <c r="Y95" s="302"/>
      <c r="Z95" s="139"/>
      <c r="AA95" s="129"/>
      <c r="AB95" s="306"/>
      <c r="AC95" s="139">
        <f>AB95*AA95</f>
        <v>0</v>
      </c>
      <c r="AD95" s="302">
        <f t="shared" si="117"/>
        <v>0</v>
      </c>
      <c r="AE95" s="139">
        <f>AC95+Z95</f>
        <v>0</v>
      </c>
      <c r="AF95" s="121"/>
    </row>
    <row r="96" spans="1:32" s="225" customFormat="1" ht="15.75">
      <c r="A96" s="217"/>
      <c r="B96" s="218" t="s">
        <v>25</v>
      </c>
      <c r="C96" s="218">
        <f t="shared" ref="C96" si="121">SUM(C92:C95)</f>
        <v>0</v>
      </c>
      <c r="D96" s="219">
        <f>SUM(D92:D95)</f>
        <v>0</v>
      </c>
      <c r="E96" s="218">
        <f t="shared" ref="E96" si="122">SUM(E92:E95)</f>
        <v>0</v>
      </c>
      <c r="F96" s="219">
        <f>SUM(F92:F95)</f>
        <v>0</v>
      </c>
      <c r="G96" s="220">
        <v>0</v>
      </c>
      <c r="H96" s="218">
        <f t="shared" ref="H96:M96" si="123">SUM(H92:H95)</f>
        <v>0</v>
      </c>
      <c r="I96" s="219">
        <f>SUM(I92:I95)</f>
        <v>0</v>
      </c>
      <c r="J96" s="236">
        <f t="shared" si="123"/>
        <v>0</v>
      </c>
      <c r="K96" s="219">
        <f>SUM(K92:K95)</f>
        <v>0</v>
      </c>
      <c r="L96" s="236">
        <f t="shared" si="123"/>
        <v>0</v>
      </c>
      <c r="M96" s="219">
        <f t="shared" si="123"/>
        <v>0</v>
      </c>
      <c r="N96" s="221" t="e">
        <f t="shared" si="120"/>
        <v>#DIV/0!</v>
      </c>
      <c r="O96" s="221" t="e">
        <f>M96/K96%</f>
        <v>#DIV/0!</v>
      </c>
      <c r="P96" s="236">
        <f t="shared" ref="P96:S96" si="124">SUM(P92:P95)</f>
        <v>0</v>
      </c>
      <c r="Q96" s="219">
        <f t="shared" si="124"/>
        <v>0</v>
      </c>
      <c r="R96" s="236">
        <f t="shared" si="124"/>
        <v>0</v>
      </c>
      <c r="S96" s="219">
        <f t="shared" si="124"/>
        <v>0</v>
      </c>
      <c r="T96" s="222">
        <v>0</v>
      </c>
      <c r="U96" s="273">
        <f t="shared" ref="U96:W96" si="125">SUM(U92:U95)</f>
        <v>0</v>
      </c>
      <c r="V96" s="219">
        <f>SUM(V92:V95)</f>
        <v>0</v>
      </c>
      <c r="W96" s="236">
        <f t="shared" si="125"/>
        <v>0</v>
      </c>
      <c r="X96" s="219">
        <f>SUM(X92:X95)</f>
        <v>0</v>
      </c>
      <c r="Y96" s="236">
        <f t="shared" ref="Y96:Z96" si="126">SUM(Y92:Y95)</f>
        <v>0</v>
      </c>
      <c r="Z96" s="219">
        <f t="shared" si="126"/>
        <v>0</v>
      </c>
      <c r="AA96" s="222">
        <v>0</v>
      </c>
      <c r="AB96" s="273">
        <f t="shared" ref="AB96" si="127">SUM(AB92:AB95)</f>
        <v>0</v>
      </c>
      <c r="AC96" s="219">
        <f>SUM(AC92:AC95)</f>
        <v>0</v>
      </c>
      <c r="AD96" s="236">
        <f t="shared" ref="AD96" si="128">SUM(AD92:AD95)</f>
        <v>0</v>
      </c>
      <c r="AE96" s="219">
        <f>SUM(AE92:AE95)</f>
        <v>0</v>
      </c>
      <c r="AF96" s="224"/>
    </row>
    <row r="97" spans="1:32" s="53" customFormat="1" ht="15.75">
      <c r="A97" s="90">
        <v>6.03</v>
      </c>
      <c r="B97" s="52" t="s">
        <v>43</v>
      </c>
      <c r="C97" s="52"/>
      <c r="D97" s="64"/>
      <c r="E97" s="52"/>
      <c r="F97" s="64"/>
      <c r="G97" s="105"/>
      <c r="H97" s="52"/>
      <c r="I97" s="64"/>
      <c r="J97" s="310"/>
      <c r="K97" s="64"/>
      <c r="L97" s="300"/>
      <c r="M97" s="140"/>
      <c r="N97" s="139"/>
      <c r="O97" s="139"/>
      <c r="P97" s="302">
        <f t="shared" ref="P97:Q101" si="129">J97-L97</f>
        <v>0</v>
      </c>
      <c r="Q97" s="139">
        <f t="shared" si="129"/>
        <v>0</v>
      </c>
      <c r="R97" s="300"/>
      <c r="S97" s="140"/>
      <c r="T97" s="128"/>
      <c r="U97" s="304"/>
      <c r="V97" s="139">
        <f t="shared" ref="V97" si="130">U97*T97</f>
        <v>0</v>
      </c>
      <c r="W97" s="302">
        <f t="shared" ref="W97:W101" si="131">U97+R97</f>
        <v>0</v>
      </c>
      <c r="X97" s="139">
        <f>V97+S97</f>
        <v>0</v>
      </c>
      <c r="Y97" s="300"/>
      <c r="Z97" s="140"/>
      <c r="AA97" s="128"/>
      <c r="AB97" s="304"/>
      <c r="AC97" s="139">
        <f t="shared" ref="AC97" si="132">AB97*AA97</f>
        <v>0</v>
      </c>
      <c r="AD97" s="302">
        <f t="shared" ref="AD97:AD101" si="133">AB97+Y97</f>
        <v>0</v>
      </c>
      <c r="AE97" s="139">
        <f>AC97+Z97</f>
        <v>0</v>
      </c>
      <c r="AF97" s="120"/>
    </row>
    <row r="98" spans="1:32" ht="15.75">
      <c r="A98" s="198"/>
      <c r="B98" s="81" t="s">
        <v>38</v>
      </c>
      <c r="C98" s="81"/>
      <c r="D98" s="65"/>
      <c r="E98" s="81"/>
      <c r="F98" s="65"/>
      <c r="G98" s="103"/>
      <c r="H98" s="81"/>
      <c r="I98" s="65">
        <f t="shared" ref="I98:I101" si="134">H98*G98</f>
        <v>0</v>
      </c>
      <c r="J98" s="73">
        <f t="shared" ref="J98:J101" si="135">H98+E98+C98</f>
        <v>0</v>
      </c>
      <c r="K98" s="65">
        <f>I98+F98+D98</f>
        <v>0</v>
      </c>
      <c r="L98" s="302"/>
      <c r="M98" s="139"/>
      <c r="N98" s="139"/>
      <c r="O98" s="139"/>
      <c r="P98" s="302">
        <f t="shared" si="129"/>
        <v>0</v>
      </c>
      <c r="Q98" s="139">
        <f t="shared" si="129"/>
        <v>0</v>
      </c>
      <c r="R98" s="302"/>
      <c r="S98" s="139"/>
      <c r="T98" s="129"/>
      <c r="U98" s="306"/>
      <c r="V98" s="139">
        <f>U98*T98</f>
        <v>0</v>
      </c>
      <c r="W98" s="302">
        <f t="shared" si="131"/>
        <v>0</v>
      </c>
      <c r="X98" s="139">
        <f>V98+S98</f>
        <v>0</v>
      </c>
      <c r="Y98" s="302"/>
      <c r="Z98" s="139"/>
      <c r="AA98" s="129"/>
      <c r="AB98" s="306"/>
      <c r="AC98" s="139">
        <f>AB98*AA98</f>
        <v>0</v>
      </c>
      <c r="AD98" s="302">
        <f t="shared" si="133"/>
        <v>0</v>
      </c>
      <c r="AE98" s="139">
        <f>AC98+Z98</f>
        <v>0</v>
      </c>
      <c r="AF98" s="121"/>
    </row>
    <row r="99" spans="1:32" ht="56.25">
      <c r="A99" s="749"/>
      <c r="B99" s="81" t="s">
        <v>39</v>
      </c>
      <c r="C99" s="81"/>
      <c r="D99" s="65"/>
      <c r="E99" s="81"/>
      <c r="F99" s="65"/>
      <c r="G99" s="103">
        <v>4.4999999999999998E-2</v>
      </c>
      <c r="H99" s="81">
        <v>289</v>
      </c>
      <c r="I99" s="65">
        <f t="shared" si="134"/>
        <v>13.004999999999999</v>
      </c>
      <c r="J99" s="73">
        <f t="shared" si="135"/>
        <v>289</v>
      </c>
      <c r="K99" s="65">
        <f>I99+F99+D99</f>
        <v>13.004999999999999</v>
      </c>
      <c r="L99" s="302">
        <v>254</v>
      </c>
      <c r="M99" s="139">
        <v>11.5</v>
      </c>
      <c r="N99" s="139">
        <f t="shared" ref="N99:O102" si="136">L99/J99%</f>
        <v>87.889273356401375</v>
      </c>
      <c r="O99" s="139">
        <f t="shared" si="136"/>
        <v>88.427527873894661</v>
      </c>
      <c r="P99" s="302">
        <f t="shared" si="129"/>
        <v>35</v>
      </c>
      <c r="Q99" s="139">
        <f t="shared" si="129"/>
        <v>1.504999999999999</v>
      </c>
      <c r="R99" s="302"/>
      <c r="S99" s="139"/>
      <c r="T99" s="129">
        <v>4.4999999999999998E-2</v>
      </c>
      <c r="U99" s="306">
        <v>260</v>
      </c>
      <c r="V99" s="139">
        <f>U99*T99</f>
        <v>11.7</v>
      </c>
      <c r="W99" s="302">
        <f t="shared" si="131"/>
        <v>260</v>
      </c>
      <c r="X99" s="139">
        <f>V99+S99</f>
        <v>11.7</v>
      </c>
      <c r="Y99" s="302"/>
      <c r="Z99" s="139"/>
      <c r="AA99" s="129">
        <v>4.4999999999999998E-2</v>
      </c>
      <c r="AB99" s="306">
        <v>260</v>
      </c>
      <c r="AC99" s="139">
        <f>AB99*AA99</f>
        <v>11.7</v>
      </c>
      <c r="AD99" s="302">
        <f t="shared" si="133"/>
        <v>260</v>
      </c>
      <c r="AE99" s="139">
        <f>AC99+Z99</f>
        <v>11.7</v>
      </c>
      <c r="AF99" s="777" t="s">
        <v>478</v>
      </c>
    </row>
    <row r="100" spans="1:32" ht="56.25">
      <c r="A100" s="749"/>
      <c r="B100" s="81" t="s">
        <v>40</v>
      </c>
      <c r="C100" s="81"/>
      <c r="D100" s="65"/>
      <c r="E100" s="81"/>
      <c r="F100" s="65"/>
      <c r="G100" s="103">
        <v>0.03</v>
      </c>
      <c r="H100" s="81"/>
      <c r="I100" s="65">
        <f t="shared" si="134"/>
        <v>0</v>
      </c>
      <c r="J100" s="73">
        <f t="shared" si="135"/>
        <v>0</v>
      </c>
      <c r="K100" s="65">
        <f>I100+F100+D100</f>
        <v>0</v>
      </c>
      <c r="L100" s="302"/>
      <c r="M100" s="139"/>
      <c r="N100" s="139" t="e">
        <f t="shared" si="136"/>
        <v>#DIV/0!</v>
      </c>
      <c r="O100" s="139" t="e">
        <f t="shared" si="136"/>
        <v>#DIV/0!</v>
      </c>
      <c r="P100" s="302">
        <f t="shared" si="129"/>
        <v>0</v>
      </c>
      <c r="Q100" s="139">
        <f t="shared" si="129"/>
        <v>0</v>
      </c>
      <c r="R100" s="302"/>
      <c r="S100" s="139"/>
      <c r="T100" s="129">
        <v>0.03</v>
      </c>
      <c r="U100" s="306">
        <v>60</v>
      </c>
      <c r="V100" s="139">
        <f>U100*T100</f>
        <v>1.7999999999999998</v>
      </c>
      <c r="W100" s="302">
        <f t="shared" si="131"/>
        <v>60</v>
      </c>
      <c r="X100" s="139">
        <f>V100+S100</f>
        <v>1.7999999999999998</v>
      </c>
      <c r="Y100" s="302"/>
      <c r="Z100" s="139"/>
      <c r="AA100" s="129">
        <v>0.03</v>
      </c>
      <c r="AB100" s="306">
        <v>60</v>
      </c>
      <c r="AC100" s="139">
        <f>AB100*AA100</f>
        <v>1.7999999999999998</v>
      </c>
      <c r="AD100" s="302">
        <f t="shared" si="133"/>
        <v>60</v>
      </c>
      <c r="AE100" s="139">
        <f>AC100+Z100</f>
        <v>1.7999999999999998</v>
      </c>
      <c r="AF100" s="777" t="s">
        <v>478</v>
      </c>
    </row>
    <row r="101" spans="1:32" ht="15.75">
      <c r="A101" s="198"/>
      <c r="B101" s="81" t="s">
        <v>41</v>
      </c>
      <c r="C101" s="81"/>
      <c r="D101" s="65"/>
      <c r="E101" s="81"/>
      <c r="F101" s="65"/>
      <c r="G101" s="103"/>
      <c r="H101" s="81"/>
      <c r="I101" s="65">
        <f t="shared" si="134"/>
        <v>0</v>
      </c>
      <c r="J101" s="73">
        <f t="shared" si="135"/>
        <v>0</v>
      </c>
      <c r="K101" s="65">
        <f>I101+F101+D101</f>
        <v>0</v>
      </c>
      <c r="L101" s="302"/>
      <c r="M101" s="139"/>
      <c r="N101" s="139"/>
      <c r="O101" s="139"/>
      <c r="P101" s="302">
        <f t="shared" si="129"/>
        <v>0</v>
      </c>
      <c r="Q101" s="139">
        <f t="shared" si="129"/>
        <v>0</v>
      </c>
      <c r="R101" s="302"/>
      <c r="S101" s="139"/>
      <c r="T101" s="129"/>
      <c r="U101" s="306"/>
      <c r="V101" s="139">
        <f>U101*T101</f>
        <v>0</v>
      </c>
      <c r="W101" s="302">
        <f t="shared" si="131"/>
        <v>0</v>
      </c>
      <c r="X101" s="139">
        <f>V101+S101</f>
        <v>0</v>
      </c>
      <c r="Y101" s="302"/>
      <c r="Z101" s="139"/>
      <c r="AA101" s="129"/>
      <c r="AB101" s="306"/>
      <c r="AC101" s="139">
        <f>AB101*AA101</f>
        <v>0</v>
      </c>
      <c r="AD101" s="302">
        <f t="shared" si="133"/>
        <v>0</v>
      </c>
      <c r="AE101" s="139">
        <f>AC101+Z101</f>
        <v>0</v>
      </c>
      <c r="AF101" s="121"/>
    </row>
    <row r="102" spans="1:32" s="225" customFormat="1" ht="15.75">
      <c r="A102" s="217"/>
      <c r="B102" s="218" t="s">
        <v>25</v>
      </c>
      <c r="C102" s="218">
        <f t="shared" ref="C102" si="137">SUM(C98:C101)</f>
        <v>0</v>
      </c>
      <c r="D102" s="219">
        <f>SUM(D98:D101)</f>
        <v>0</v>
      </c>
      <c r="E102" s="218">
        <f t="shared" ref="E102" si="138">SUM(E98:E101)</f>
        <v>0</v>
      </c>
      <c r="F102" s="219">
        <f>SUM(F98:F101)</f>
        <v>0</v>
      </c>
      <c r="G102" s="220"/>
      <c r="H102" s="218">
        <f t="shared" ref="H102:M102" si="139">SUM(H98:H101)</f>
        <v>289</v>
      </c>
      <c r="I102" s="219">
        <f>SUM(I98:I101)</f>
        <v>13.004999999999999</v>
      </c>
      <c r="J102" s="236">
        <f t="shared" si="139"/>
        <v>289</v>
      </c>
      <c r="K102" s="219">
        <f>SUM(K98:K101)</f>
        <v>13.004999999999999</v>
      </c>
      <c r="L102" s="236">
        <f t="shared" si="139"/>
        <v>254</v>
      </c>
      <c r="M102" s="219">
        <f t="shared" si="139"/>
        <v>11.5</v>
      </c>
      <c r="N102" s="221">
        <f t="shared" si="136"/>
        <v>87.889273356401375</v>
      </c>
      <c r="O102" s="221">
        <f>M102/K102%</f>
        <v>88.427527873894661</v>
      </c>
      <c r="P102" s="236">
        <f t="shared" ref="P102:S102" si="140">SUM(P98:P101)</f>
        <v>35</v>
      </c>
      <c r="Q102" s="219">
        <f t="shared" si="140"/>
        <v>1.504999999999999</v>
      </c>
      <c r="R102" s="236">
        <f t="shared" si="140"/>
        <v>0</v>
      </c>
      <c r="S102" s="219">
        <f t="shared" si="140"/>
        <v>0</v>
      </c>
      <c r="T102" s="222"/>
      <c r="U102" s="273">
        <f t="shared" ref="U102:W102" si="141">SUM(U98:U101)</f>
        <v>320</v>
      </c>
      <c r="V102" s="219">
        <f>SUM(V98:V101)</f>
        <v>13.5</v>
      </c>
      <c r="W102" s="236">
        <f t="shared" si="141"/>
        <v>320</v>
      </c>
      <c r="X102" s="219">
        <f>SUM(X98:X101)</f>
        <v>13.5</v>
      </c>
      <c r="Y102" s="236">
        <f t="shared" ref="Y102:Z102" si="142">SUM(Y98:Y101)</f>
        <v>0</v>
      </c>
      <c r="Z102" s="219">
        <f t="shared" si="142"/>
        <v>0</v>
      </c>
      <c r="AA102" s="222"/>
      <c r="AB102" s="273">
        <f t="shared" ref="AB102" si="143">SUM(AB98:AB101)</f>
        <v>320</v>
      </c>
      <c r="AC102" s="219">
        <f>SUM(AC98:AC101)</f>
        <v>13.5</v>
      </c>
      <c r="AD102" s="236">
        <f t="shared" ref="AD102" si="144">SUM(AD98:AD101)</f>
        <v>320</v>
      </c>
      <c r="AE102" s="219">
        <f>SUM(AE98:AE101)</f>
        <v>13.5</v>
      </c>
      <c r="AF102" s="224"/>
    </row>
    <row r="103" spans="1:32" s="53" customFormat="1" ht="31.5">
      <c r="A103" s="90">
        <v>6.04</v>
      </c>
      <c r="B103" s="52" t="s">
        <v>44</v>
      </c>
      <c r="C103" s="52"/>
      <c r="D103" s="64"/>
      <c r="E103" s="52"/>
      <c r="F103" s="64"/>
      <c r="G103" s="105"/>
      <c r="H103" s="52"/>
      <c r="I103" s="64"/>
      <c r="J103" s="310"/>
      <c r="K103" s="64"/>
      <c r="L103" s="300"/>
      <c r="M103" s="140"/>
      <c r="N103" s="139"/>
      <c r="O103" s="139"/>
      <c r="P103" s="302">
        <f t="shared" ref="P103:Q107" si="145">J103-L103</f>
        <v>0</v>
      </c>
      <c r="Q103" s="139">
        <f t="shared" si="145"/>
        <v>0</v>
      </c>
      <c r="R103" s="300"/>
      <c r="S103" s="140"/>
      <c r="T103" s="128"/>
      <c r="U103" s="304"/>
      <c r="V103" s="139">
        <f t="shared" ref="V103" si="146">U103*T103</f>
        <v>0</v>
      </c>
      <c r="W103" s="302">
        <f t="shared" ref="W103:W107" si="147">U103+R103</f>
        <v>0</v>
      </c>
      <c r="X103" s="139">
        <f>V103+S103</f>
        <v>0</v>
      </c>
      <c r="Y103" s="300"/>
      <c r="Z103" s="140"/>
      <c r="AA103" s="128"/>
      <c r="AB103" s="304"/>
      <c r="AC103" s="139">
        <f t="shared" ref="AC103" si="148">AB103*AA103</f>
        <v>0</v>
      </c>
      <c r="AD103" s="302">
        <f t="shared" ref="AD103:AD107" si="149">AB103+Y103</f>
        <v>0</v>
      </c>
      <c r="AE103" s="139">
        <f>AC103+Z103</f>
        <v>0</v>
      </c>
      <c r="AF103" s="120"/>
    </row>
    <row r="104" spans="1:32" ht="15.75">
      <c r="A104" s="198"/>
      <c r="B104" s="81" t="s">
        <v>38</v>
      </c>
      <c r="C104" s="81"/>
      <c r="D104" s="65"/>
      <c r="E104" s="81"/>
      <c r="F104" s="65"/>
      <c r="G104" s="103"/>
      <c r="H104" s="81"/>
      <c r="I104" s="65">
        <f t="shared" ref="I104:I107" si="150">H104*G104</f>
        <v>0</v>
      </c>
      <c r="J104" s="73">
        <f t="shared" ref="J104:J107" si="151">H104+E104+C104</f>
        <v>0</v>
      </c>
      <c r="K104" s="65">
        <f>I104+F104+D104</f>
        <v>0</v>
      </c>
      <c r="L104" s="302"/>
      <c r="M104" s="139"/>
      <c r="N104" s="139"/>
      <c r="O104" s="139"/>
      <c r="P104" s="302">
        <f t="shared" si="145"/>
        <v>0</v>
      </c>
      <c r="Q104" s="139">
        <f t="shared" si="145"/>
        <v>0</v>
      </c>
      <c r="R104" s="302"/>
      <c r="S104" s="139"/>
      <c r="T104" s="129"/>
      <c r="U104" s="306"/>
      <c r="V104" s="139">
        <f>U104*T104</f>
        <v>0</v>
      </c>
      <c r="W104" s="302">
        <f t="shared" si="147"/>
        <v>0</v>
      </c>
      <c r="X104" s="139">
        <f>V104+S104</f>
        <v>0</v>
      </c>
      <c r="Y104" s="302"/>
      <c r="Z104" s="139"/>
      <c r="AA104" s="129"/>
      <c r="AB104" s="306"/>
      <c r="AC104" s="139">
        <f>AB104*AA104</f>
        <v>0</v>
      </c>
      <c r="AD104" s="302">
        <f t="shared" si="149"/>
        <v>0</v>
      </c>
      <c r="AE104" s="139">
        <f>AC104+Z104</f>
        <v>0</v>
      </c>
      <c r="AF104" s="121"/>
    </row>
    <row r="105" spans="1:32" ht="56.25">
      <c r="A105" s="749"/>
      <c r="B105" s="81" t="s">
        <v>39</v>
      </c>
      <c r="C105" s="81"/>
      <c r="D105" s="65"/>
      <c r="E105" s="81"/>
      <c r="F105" s="65"/>
      <c r="G105" s="103">
        <v>4.4999999999999998E-2</v>
      </c>
      <c r="H105" s="81"/>
      <c r="I105" s="65">
        <f t="shared" si="150"/>
        <v>0</v>
      </c>
      <c r="J105" s="73">
        <f t="shared" si="151"/>
        <v>0</v>
      </c>
      <c r="K105" s="65">
        <f>I105+F105+D105</f>
        <v>0</v>
      </c>
      <c r="L105" s="302"/>
      <c r="M105" s="139"/>
      <c r="N105" s="139" t="e">
        <f t="shared" ref="N105:O108" si="152">L105/J105%</f>
        <v>#DIV/0!</v>
      </c>
      <c r="O105" s="139" t="e">
        <f t="shared" si="152"/>
        <v>#DIV/0!</v>
      </c>
      <c r="P105" s="302">
        <f t="shared" si="145"/>
        <v>0</v>
      </c>
      <c r="Q105" s="139">
        <f t="shared" si="145"/>
        <v>0</v>
      </c>
      <c r="R105" s="302"/>
      <c r="S105" s="139"/>
      <c r="T105" s="129">
        <v>4.4999999999999998E-2</v>
      </c>
      <c r="U105" s="306"/>
      <c r="V105" s="139">
        <f>U105*T105</f>
        <v>0</v>
      </c>
      <c r="W105" s="302">
        <f t="shared" si="147"/>
        <v>0</v>
      </c>
      <c r="X105" s="139">
        <f>V105+S105</f>
        <v>0</v>
      </c>
      <c r="Y105" s="302"/>
      <c r="Z105" s="139"/>
      <c r="AA105" s="129">
        <v>4.4999999999999998E-2</v>
      </c>
      <c r="AB105" s="306"/>
      <c r="AC105" s="139">
        <f>AB105*AA105</f>
        <v>0</v>
      </c>
      <c r="AD105" s="302">
        <f t="shared" si="149"/>
        <v>0</v>
      </c>
      <c r="AE105" s="139">
        <f>AC105+Z105</f>
        <v>0</v>
      </c>
      <c r="AF105" s="777" t="s">
        <v>478</v>
      </c>
    </row>
    <row r="106" spans="1:32" ht="15.75">
      <c r="A106" s="198"/>
      <c r="B106" s="81" t="s">
        <v>40</v>
      </c>
      <c r="C106" s="81"/>
      <c r="D106" s="65"/>
      <c r="E106" s="81"/>
      <c r="F106" s="65"/>
      <c r="G106" s="103">
        <v>2.6749999999999999E-2</v>
      </c>
      <c r="H106" s="81"/>
      <c r="I106" s="65">
        <f t="shared" si="150"/>
        <v>0</v>
      </c>
      <c r="J106" s="73">
        <f t="shared" si="151"/>
        <v>0</v>
      </c>
      <c r="K106" s="65">
        <f>I106+F106+D106</f>
        <v>0</v>
      </c>
      <c r="L106" s="302"/>
      <c r="M106" s="139"/>
      <c r="N106" s="139"/>
      <c r="O106" s="139"/>
      <c r="P106" s="302">
        <f t="shared" si="145"/>
        <v>0</v>
      </c>
      <c r="Q106" s="139">
        <f t="shared" si="145"/>
        <v>0</v>
      </c>
      <c r="R106" s="302"/>
      <c r="S106" s="139"/>
      <c r="T106" s="129">
        <v>0.03</v>
      </c>
      <c r="U106" s="306"/>
      <c r="V106" s="139">
        <f>U106*T106</f>
        <v>0</v>
      </c>
      <c r="W106" s="302">
        <f t="shared" si="147"/>
        <v>0</v>
      </c>
      <c r="X106" s="139">
        <f>V106+S106</f>
        <v>0</v>
      </c>
      <c r="Y106" s="302"/>
      <c r="Z106" s="139"/>
      <c r="AA106" s="129">
        <v>0.03</v>
      </c>
      <c r="AB106" s="306"/>
      <c r="AC106" s="139">
        <f>AB106*AA106</f>
        <v>0</v>
      </c>
      <c r="AD106" s="302">
        <f t="shared" si="149"/>
        <v>0</v>
      </c>
      <c r="AE106" s="139">
        <f>AC106+Z106</f>
        <v>0</v>
      </c>
      <c r="AF106" s="121"/>
    </row>
    <row r="107" spans="1:32" ht="15.75">
      <c r="A107" s="198"/>
      <c r="B107" s="81" t="s">
        <v>41</v>
      </c>
      <c r="C107" s="81"/>
      <c r="D107" s="65"/>
      <c r="E107" s="81"/>
      <c r="F107" s="65"/>
      <c r="G107" s="103"/>
      <c r="H107" s="81"/>
      <c r="I107" s="65">
        <f t="shared" si="150"/>
        <v>0</v>
      </c>
      <c r="J107" s="73">
        <f t="shared" si="151"/>
        <v>0</v>
      </c>
      <c r="K107" s="65">
        <f>I107+F107+D107</f>
        <v>0</v>
      </c>
      <c r="L107" s="302"/>
      <c r="M107" s="139"/>
      <c r="N107" s="139"/>
      <c r="O107" s="139"/>
      <c r="P107" s="302">
        <f t="shared" si="145"/>
        <v>0</v>
      </c>
      <c r="Q107" s="139">
        <f t="shared" si="145"/>
        <v>0</v>
      </c>
      <c r="R107" s="302"/>
      <c r="S107" s="139"/>
      <c r="T107" s="129"/>
      <c r="U107" s="306"/>
      <c r="V107" s="139">
        <f>U107*T107</f>
        <v>0</v>
      </c>
      <c r="W107" s="302">
        <f t="shared" si="147"/>
        <v>0</v>
      </c>
      <c r="X107" s="139">
        <f>V107+S107</f>
        <v>0</v>
      </c>
      <c r="Y107" s="302"/>
      <c r="Z107" s="139"/>
      <c r="AA107" s="129"/>
      <c r="AB107" s="306"/>
      <c r="AC107" s="139">
        <f>AB107*AA107</f>
        <v>0</v>
      </c>
      <c r="AD107" s="302">
        <f t="shared" si="149"/>
        <v>0</v>
      </c>
      <c r="AE107" s="139">
        <f>AC107+Z107</f>
        <v>0</v>
      </c>
      <c r="AF107" s="121"/>
    </row>
    <row r="108" spans="1:32" s="225" customFormat="1" ht="15.75">
      <c r="A108" s="217"/>
      <c r="B108" s="218" t="s">
        <v>25</v>
      </c>
      <c r="C108" s="218">
        <f t="shared" ref="C108" si="153">SUM(C104:C107)</f>
        <v>0</v>
      </c>
      <c r="D108" s="219">
        <f>SUM(D104:D107)</f>
        <v>0</v>
      </c>
      <c r="E108" s="218">
        <f t="shared" ref="E108" si="154">SUM(E104:E107)</f>
        <v>0</v>
      </c>
      <c r="F108" s="219">
        <f>SUM(F104:F107)</f>
        <v>0</v>
      </c>
      <c r="G108" s="220"/>
      <c r="H108" s="218">
        <f t="shared" ref="H108:M108" si="155">SUM(H104:H107)</f>
        <v>0</v>
      </c>
      <c r="I108" s="219">
        <f>SUM(I104:I107)</f>
        <v>0</v>
      </c>
      <c r="J108" s="236">
        <f t="shared" si="155"/>
        <v>0</v>
      </c>
      <c r="K108" s="219">
        <f>SUM(K104:K107)</f>
        <v>0</v>
      </c>
      <c r="L108" s="236">
        <f t="shared" si="155"/>
        <v>0</v>
      </c>
      <c r="M108" s="219">
        <f t="shared" si="155"/>
        <v>0</v>
      </c>
      <c r="N108" s="221" t="e">
        <f t="shared" si="152"/>
        <v>#DIV/0!</v>
      </c>
      <c r="O108" s="221" t="e">
        <f>M108/K108%</f>
        <v>#DIV/0!</v>
      </c>
      <c r="P108" s="236">
        <f t="shared" ref="P108:S108" si="156">SUM(P104:P107)</f>
        <v>0</v>
      </c>
      <c r="Q108" s="219">
        <f t="shared" si="156"/>
        <v>0</v>
      </c>
      <c r="R108" s="236">
        <f t="shared" si="156"/>
        <v>0</v>
      </c>
      <c r="S108" s="219">
        <f t="shared" si="156"/>
        <v>0</v>
      </c>
      <c r="T108" s="222"/>
      <c r="U108" s="273">
        <f t="shared" ref="U108:W108" si="157">SUM(U104:U107)</f>
        <v>0</v>
      </c>
      <c r="V108" s="219">
        <f>SUM(V104:V107)</f>
        <v>0</v>
      </c>
      <c r="W108" s="236">
        <f t="shared" si="157"/>
        <v>0</v>
      </c>
      <c r="X108" s="219">
        <f>SUM(X104:X107)</f>
        <v>0</v>
      </c>
      <c r="Y108" s="236">
        <f t="shared" ref="Y108:Z108" si="158">SUM(Y104:Y107)</f>
        <v>0</v>
      </c>
      <c r="Z108" s="219">
        <f t="shared" si="158"/>
        <v>0</v>
      </c>
      <c r="AA108" s="222"/>
      <c r="AB108" s="273">
        <f t="shared" ref="AB108" si="159">SUM(AB104:AB107)</f>
        <v>0</v>
      </c>
      <c r="AC108" s="219">
        <f>SUM(AC104:AC107)</f>
        <v>0</v>
      </c>
      <c r="AD108" s="236">
        <f t="shared" ref="AD108" si="160">SUM(AD104:AD107)</f>
        <v>0</v>
      </c>
      <c r="AE108" s="219">
        <f>SUM(AE104:AE107)</f>
        <v>0</v>
      </c>
      <c r="AF108" s="224"/>
    </row>
    <row r="109" spans="1:32" s="53" customFormat="1" ht="15.75">
      <c r="A109" s="90">
        <v>6.05</v>
      </c>
      <c r="B109" s="52" t="s">
        <v>190</v>
      </c>
      <c r="C109" s="52"/>
      <c r="D109" s="64"/>
      <c r="E109" s="52"/>
      <c r="F109" s="64"/>
      <c r="G109" s="105"/>
      <c r="H109" s="52"/>
      <c r="I109" s="64"/>
      <c r="J109" s="310"/>
      <c r="K109" s="64"/>
      <c r="L109" s="300"/>
      <c r="M109" s="140"/>
      <c r="N109" s="139"/>
      <c r="O109" s="139"/>
      <c r="P109" s="302">
        <f t="shared" ref="P109:Q113" si="161">J109-L109</f>
        <v>0</v>
      </c>
      <c r="Q109" s="139">
        <f t="shared" si="161"/>
        <v>0</v>
      </c>
      <c r="R109" s="300"/>
      <c r="S109" s="140"/>
      <c r="T109" s="128"/>
      <c r="U109" s="304"/>
      <c r="V109" s="139">
        <f>U109*T109</f>
        <v>0</v>
      </c>
      <c r="W109" s="302">
        <f t="shared" ref="W109:W113" si="162">U109+R109</f>
        <v>0</v>
      </c>
      <c r="X109" s="139">
        <f>V109+S109</f>
        <v>0</v>
      </c>
      <c r="Y109" s="300"/>
      <c r="Z109" s="140"/>
      <c r="AA109" s="128"/>
      <c r="AB109" s="304"/>
      <c r="AC109" s="139">
        <f>AB109*AA109</f>
        <v>0</v>
      </c>
      <c r="AD109" s="302">
        <f t="shared" ref="AD109:AD113" si="163">AB109+Y109</f>
        <v>0</v>
      </c>
      <c r="AE109" s="139">
        <f>AC109+Z109</f>
        <v>0</v>
      </c>
      <c r="AF109" s="120"/>
    </row>
    <row r="110" spans="1:32" ht="15.75">
      <c r="A110" s="198"/>
      <c r="B110" s="81" t="s">
        <v>38</v>
      </c>
      <c r="C110" s="81"/>
      <c r="D110" s="65"/>
      <c r="E110" s="81"/>
      <c r="F110" s="65"/>
      <c r="G110" s="103"/>
      <c r="H110" s="81"/>
      <c r="I110" s="65">
        <f t="shared" ref="I110:I113" si="164">H110*G110</f>
        <v>0</v>
      </c>
      <c r="J110" s="73">
        <f t="shared" ref="J110:J113" si="165">H110+E110+C110</f>
        <v>0</v>
      </c>
      <c r="K110" s="65">
        <f>I110+F110+D110</f>
        <v>0</v>
      </c>
      <c r="L110" s="302"/>
      <c r="M110" s="139"/>
      <c r="N110" s="139"/>
      <c r="O110" s="139"/>
      <c r="P110" s="302">
        <f t="shared" si="161"/>
        <v>0</v>
      </c>
      <c r="Q110" s="139">
        <f t="shared" si="161"/>
        <v>0</v>
      </c>
      <c r="R110" s="302"/>
      <c r="S110" s="139"/>
      <c r="T110" s="129"/>
      <c r="U110" s="306"/>
      <c r="V110" s="139">
        <f>U110*T110</f>
        <v>0</v>
      </c>
      <c r="W110" s="302">
        <f t="shared" si="162"/>
        <v>0</v>
      </c>
      <c r="X110" s="139">
        <f>V110+S110</f>
        <v>0</v>
      </c>
      <c r="Y110" s="302"/>
      <c r="Z110" s="139"/>
      <c r="AA110" s="129"/>
      <c r="AB110" s="306"/>
      <c r="AC110" s="139">
        <f>AB110*AA110</f>
        <v>0</v>
      </c>
      <c r="AD110" s="302">
        <f t="shared" si="163"/>
        <v>0</v>
      </c>
      <c r="AE110" s="139">
        <f>AC110+Z110</f>
        <v>0</v>
      </c>
      <c r="AF110" s="121"/>
    </row>
    <row r="111" spans="1:32" ht="15.75">
      <c r="A111" s="198"/>
      <c r="B111" s="81" t="s">
        <v>39</v>
      </c>
      <c r="C111" s="81"/>
      <c r="D111" s="65"/>
      <c r="E111" s="81"/>
      <c r="F111" s="65"/>
      <c r="G111" s="103"/>
      <c r="H111" s="81"/>
      <c r="I111" s="65">
        <f t="shared" si="164"/>
        <v>0</v>
      </c>
      <c r="J111" s="73">
        <f t="shared" si="165"/>
        <v>0</v>
      </c>
      <c r="K111" s="65">
        <f>I111+F111+D111</f>
        <v>0</v>
      </c>
      <c r="L111" s="302"/>
      <c r="M111" s="139"/>
      <c r="N111" s="139"/>
      <c r="O111" s="139"/>
      <c r="P111" s="302">
        <f t="shared" si="161"/>
        <v>0</v>
      </c>
      <c r="Q111" s="139">
        <f t="shared" si="161"/>
        <v>0</v>
      </c>
      <c r="R111" s="302"/>
      <c r="S111" s="139"/>
      <c r="T111" s="129"/>
      <c r="U111" s="306"/>
      <c r="V111" s="139">
        <f>U111*T111</f>
        <v>0</v>
      </c>
      <c r="W111" s="302">
        <f t="shared" si="162"/>
        <v>0</v>
      </c>
      <c r="X111" s="139">
        <f>V111+S111</f>
        <v>0</v>
      </c>
      <c r="Y111" s="302"/>
      <c r="Z111" s="139"/>
      <c r="AA111" s="129"/>
      <c r="AB111" s="306"/>
      <c r="AC111" s="139">
        <f>AB111*AA111</f>
        <v>0</v>
      </c>
      <c r="AD111" s="302">
        <f t="shared" si="163"/>
        <v>0</v>
      </c>
      <c r="AE111" s="139">
        <f>AC111+Z111</f>
        <v>0</v>
      </c>
      <c r="AF111" s="121"/>
    </row>
    <row r="112" spans="1:32" ht="15.75">
      <c r="A112" s="198"/>
      <c r="B112" s="81" t="s">
        <v>40</v>
      </c>
      <c r="C112" s="81"/>
      <c r="D112" s="65"/>
      <c r="E112" s="81"/>
      <c r="F112" s="65"/>
      <c r="G112" s="103"/>
      <c r="H112" s="81"/>
      <c r="I112" s="65">
        <f t="shared" si="164"/>
        <v>0</v>
      </c>
      <c r="J112" s="73">
        <f t="shared" si="165"/>
        <v>0</v>
      </c>
      <c r="K112" s="65">
        <f>I112+F112+D112</f>
        <v>0</v>
      </c>
      <c r="L112" s="302"/>
      <c r="M112" s="139"/>
      <c r="N112" s="139"/>
      <c r="O112" s="139"/>
      <c r="P112" s="302">
        <f t="shared" si="161"/>
        <v>0</v>
      </c>
      <c r="Q112" s="139">
        <f t="shared" si="161"/>
        <v>0</v>
      </c>
      <c r="R112" s="302"/>
      <c r="S112" s="139"/>
      <c r="T112" s="129"/>
      <c r="U112" s="306"/>
      <c r="V112" s="139">
        <f>U112*T112</f>
        <v>0</v>
      </c>
      <c r="W112" s="302">
        <f t="shared" si="162"/>
        <v>0</v>
      </c>
      <c r="X112" s="139">
        <f>V112+S112</f>
        <v>0</v>
      </c>
      <c r="Y112" s="302"/>
      <c r="Z112" s="139"/>
      <c r="AA112" s="129"/>
      <c r="AB112" s="306"/>
      <c r="AC112" s="139">
        <f>AB112*AA112</f>
        <v>0</v>
      </c>
      <c r="AD112" s="302">
        <f t="shared" si="163"/>
        <v>0</v>
      </c>
      <c r="AE112" s="139">
        <f>AC112+Z112</f>
        <v>0</v>
      </c>
      <c r="AF112" s="121"/>
    </row>
    <row r="113" spans="1:32" ht="15.75">
      <c r="A113" s="198"/>
      <c r="B113" s="81" t="s">
        <v>41</v>
      </c>
      <c r="C113" s="81"/>
      <c r="D113" s="65"/>
      <c r="E113" s="81"/>
      <c r="F113" s="65"/>
      <c r="G113" s="103"/>
      <c r="H113" s="81"/>
      <c r="I113" s="65">
        <f t="shared" si="164"/>
        <v>0</v>
      </c>
      <c r="J113" s="73">
        <f t="shared" si="165"/>
        <v>0</v>
      </c>
      <c r="K113" s="65">
        <f>I113+F113+D113</f>
        <v>0</v>
      </c>
      <c r="L113" s="302"/>
      <c r="M113" s="139"/>
      <c r="N113" s="139"/>
      <c r="O113" s="139"/>
      <c r="P113" s="302">
        <f t="shared" si="161"/>
        <v>0</v>
      </c>
      <c r="Q113" s="139">
        <f t="shared" si="161"/>
        <v>0</v>
      </c>
      <c r="R113" s="302"/>
      <c r="S113" s="139"/>
      <c r="T113" s="129"/>
      <c r="U113" s="306"/>
      <c r="V113" s="139">
        <f>U113*T113</f>
        <v>0</v>
      </c>
      <c r="W113" s="302">
        <f t="shared" si="162"/>
        <v>0</v>
      </c>
      <c r="X113" s="139">
        <f>V113+S113</f>
        <v>0</v>
      </c>
      <c r="Y113" s="302"/>
      <c r="Z113" s="139"/>
      <c r="AA113" s="129"/>
      <c r="AB113" s="306"/>
      <c r="AC113" s="139">
        <f>AB113*AA113</f>
        <v>0</v>
      </c>
      <c r="AD113" s="302">
        <f t="shared" si="163"/>
        <v>0</v>
      </c>
      <c r="AE113" s="139">
        <f>AC113+Z113</f>
        <v>0</v>
      </c>
      <c r="AF113" s="121"/>
    </row>
    <row r="114" spans="1:32" s="225" customFormat="1" ht="15.75">
      <c r="A114" s="217"/>
      <c r="B114" s="218" t="s">
        <v>35</v>
      </c>
      <c r="C114" s="218">
        <f t="shared" ref="C114" si="166">SUM(C110:C113)</f>
        <v>0</v>
      </c>
      <c r="D114" s="219">
        <f>SUM(D110:D113)</f>
        <v>0</v>
      </c>
      <c r="E114" s="218">
        <f t="shared" ref="E114" si="167">SUM(E110:E113)</f>
        <v>0</v>
      </c>
      <c r="F114" s="219">
        <f>SUM(F110:F113)</f>
        <v>0</v>
      </c>
      <c r="G114" s="220"/>
      <c r="H114" s="218">
        <f t="shared" ref="H114:M114" si="168">SUM(H110:H113)</f>
        <v>0</v>
      </c>
      <c r="I114" s="219">
        <f>SUM(I110:I113)</f>
        <v>0</v>
      </c>
      <c r="J114" s="236">
        <f t="shared" si="168"/>
        <v>0</v>
      </c>
      <c r="K114" s="219">
        <f>SUM(K110:K113)</f>
        <v>0</v>
      </c>
      <c r="L114" s="236">
        <f t="shared" si="168"/>
        <v>0</v>
      </c>
      <c r="M114" s="219">
        <f t="shared" si="168"/>
        <v>0</v>
      </c>
      <c r="N114" s="221" t="e">
        <f t="shared" ref="N114" si="169">L114/J114%</f>
        <v>#DIV/0!</v>
      </c>
      <c r="O114" s="221" t="e">
        <f>M114/K114%</f>
        <v>#DIV/0!</v>
      </c>
      <c r="P114" s="236">
        <f t="shared" ref="P114:S114" si="170">SUM(P110:P113)</f>
        <v>0</v>
      </c>
      <c r="Q114" s="219">
        <f t="shared" si="170"/>
        <v>0</v>
      </c>
      <c r="R114" s="236">
        <f t="shared" si="170"/>
        <v>0</v>
      </c>
      <c r="S114" s="219">
        <f t="shared" si="170"/>
        <v>0</v>
      </c>
      <c r="T114" s="222"/>
      <c r="U114" s="273">
        <f t="shared" ref="U114:W114" si="171">SUM(U110:U113)</f>
        <v>0</v>
      </c>
      <c r="V114" s="219">
        <f>SUM(V110:V113)</f>
        <v>0</v>
      </c>
      <c r="W114" s="236">
        <f t="shared" si="171"/>
        <v>0</v>
      </c>
      <c r="X114" s="219">
        <f>SUM(X110:X113)</f>
        <v>0</v>
      </c>
      <c r="Y114" s="236">
        <f t="shared" ref="Y114:Z114" si="172">SUM(Y110:Y113)</f>
        <v>0</v>
      </c>
      <c r="Z114" s="219">
        <f t="shared" si="172"/>
        <v>0</v>
      </c>
      <c r="AA114" s="222"/>
      <c r="AB114" s="273">
        <f t="shared" ref="AB114" si="173">SUM(AB110:AB113)</f>
        <v>0</v>
      </c>
      <c r="AC114" s="219">
        <f>SUM(AC110:AC113)</f>
        <v>0</v>
      </c>
      <c r="AD114" s="236">
        <f t="shared" ref="AD114" si="174">SUM(AD110:AD113)</f>
        <v>0</v>
      </c>
      <c r="AE114" s="219">
        <f>SUM(AE110:AE113)</f>
        <v>0</v>
      </c>
      <c r="AF114" s="224"/>
    </row>
    <row r="115" spans="1:32" s="53" customFormat="1" ht="15.75">
      <c r="A115" s="90">
        <v>6.06</v>
      </c>
      <c r="B115" s="52" t="s">
        <v>45</v>
      </c>
      <c r="C115" s="52"/>
      <c r="D115" s="64"/>
      <c r="E115" s="52"/>
      <c r="F115" s="64"/>
      <c r="G115" s="105"/>
      <c r="H115" s="52"/>
      <c r="I115" s="64"/>
      <c r="J115" s="310"/>
      <c r="K115" s="64"/>
      <c r="L115" s="300"/>
      <c r="M115" s="140"/>
      <c r="N115" s="140"/>
      <c r="O115" s="140"/>
      <c r="P115" s="300"/>
      <c r="Q115" s="140"/>
      <c r="R115" s="300"/>
      <c r="S115" s="140"/>
      <c r="T115" s="128"/>
      <c r="U115" s="304"/>
      <c r="V115" s="140"/>
      <c r="W115" s="300"/>
      <c r="X115" s="140"/>
      <c r="Y115" s="300"/>
      <c r="Z115" s="140"/>
      <c r="AA115" s="128"/>
      <c r="AB115" s="304"/>
      <c r="AC115" s="140"/>
      <c r="AD115" s="300"/>
      <c r="AE115" s="140"/>
      <c r="AF115" s="120"/>
    </row>
    <row r="116" spans="1:32" ht="15.75">
      <c r="A116" s="198"/>
      <c r="B116" s="81" t="s">
        <v>38</v>
      </c>
      <c r="C116" s="81"/>
      <c r="D116" s="65"/>
      <c r="E116" s="81"/>
      <c r="F116" s="65"/>
      <c r="G116" s="103"/>
      <c r="H116" s="81"/>
      <c r="I116" s="65">
        <f t="shared" ref="I116:I119" si="175">H116*G116</f>
        <v>0</v>
      </c>
      <c r="J116" s="73">
        <f t="shared" ref="J116:J119" si="176">H116+E116+C116</f>
        <v>0</v>
      </c>
      <c r="K116" s="65">
        <f>I116+F116+D116</f>
        <v>0</v>
      </c>
      <c r="L116" s="302"/>
      <c r="M116" s="139"/>
      <c r="N116" s="139"/>
      <c r="O116" s="139"/>
      <c r="P116" s="302">
        <f t="shared" ref="P116:Q119" si="177">J116-L116</f>
        <v>0</v>
      </c>
      <c r="Q116" s="139">
        <f t="shared" si="177"/>
        <v>0</v>
      </c>
      <c r="R116" s="302"/>
      <c r="S116" s="139"/>
      <c r="T116" s="129"/>
      <c r="U116" s="306"/>
      <c r="V116" s="139">
        <f>U116*T116</f>
        <v>0</v>
      </c>
      <c r="W116" s="302">
        <f t="shared" ref="W116:W119" si="178">U116+R116</f>
        <v>0</v>
      </c>
      <c r="X116" s="139">
        <f>V116+S116</f>
        <v>0</v>
      </c>
      <c r="Y116" s="302"/>
      <c r="Z116" s="139"/>
      <c r="AA116" s="129"/>
      <c r="AB116" s="306"/>
      <c r="AC116" s="139">
        <f>AB116*AA116</f>
        <v>0</v>
      </c>
      <c r="AD116" s="302">
        <f t="shared" ref="AD116:AD119" si="179">AB116+Y116</f>
        <v>0</v>
      </c>
      <c r="AE116" s="139">
        <f>AC116+Z116</f>
        <v>0</v>
      </c>
      <c r="AF116" s="121"/>
    </row>
    <row r="117" spans="1:32" ht="15.75">
      <c r="A117" s="198"/>
      <c r="B117" s="81" t="s">
        <v>39</v>
      </c>
      <c r="C117" s="81"/>
      <c r="D117" s="65"/>
      <c r="E117" s="81"/>
      <c r="F117" s="65"/>
      <c r="G117" s="103"/>
      <c r="H117" s="81"/>
      <c r="I117" s="65">
        <f t="shared" si="175"/>
        <v>0</v>
      </c>
      <c r="J117" s="73">
        <f t="shared" si="176"/>
        <v>0</v>
      </c>
      <c r="K117" s="65">
        <f>I117+F117+D117</f>
        <v>0</v>
      </c>
      <c r="L117" s="302"/>
      <c r="M117" s="139"/>
      <c r="N117" s="139"/>
      <c r="O117" s="139"/>
      <c r="P117" s="302">
        <f t="shared" si="177"/>
        <v>0</v>
      </c>
      <c r="Q117" s="139">
        <f t="shared" si="177"/>
        <v>0</v>
      </c>
      <c r="R117" s="302"/>
      <c r="S117" s="139"/>
      <c r="T117" s="129"/>
      <c r="U117" s="306"/>
      <c r="V117" s="139">
        <f>U117*T117</f>
        <v>0</v>
      </c>
      <c r="W117" s="302">
        <f t="shared" si="178"/>
        <v>0</v>
      </c>
      <c r="X117" s="139">
        <f>V117+S117</f>
        <v>0</v>
      </c>
      <c r="Y117" s="302"/>
      <c r="Z117" s="139"/>
      <c r="AA117" s="129"/>
      <c r="AB117" s="306"/>
      <c r="AC117" s="139">
        <f>AB117*AA117</f>
        <v>0</v>
      </c>
      <c r="AD117" s="302">
        <f t="shared" si="179"/>
        <v>0</v>
      </c>
      <c r="AE117" s="139">
        <f>AC117+Z117</f>
        <v>0</v>
      </c>
      <c r="AF117" s="121"/>
    </row>
    <row r="118" spans="1:32" ht="15.75">
      <c r="A118" s="198"/>
      <c r="B118" s="81" t="s">
        <v>40</v>
      </c>
      <c r="C118" s="81"/>
      <c r="D118" s="65"/>
      <c r="E118" s="81"/>
      <c r="F118" s="65"/>
      <c r="G118" s="103"/>
      <c r="H118" s="81"/>
      <c r="I118" s="65">
        <f t="shared" si="175"/>
        <v>0</v>
      </c>
      <c r="J118" s="73">
        <f t="shared" si="176"/>
        <v>0</v>
      </c>
      <c r="K118" s="65">
        <f>I118+F118+D118</f>
        <v>0</v>
      </c>
      <c r="L118" s="302"/>
      <c r="M118" s="139"/>
      <c r="N118" s="139"/>
      <c r="O118" s="139"/>
      <c r="P118" s="302">
        <f t="shared" si="177"/>
        <v>0</v>
      </c>
      <c r="Q118" s="139">
        <f t="shared" si="177"/>
        <v>0</v>
      </c>
      <c r="R118" s="302"/>
      <c r="S118" s="139"/>
      <c r="T118" s="129"/>
      <c r="U118" s="306"/>
      <c r="V118" s="139">
        <f>U118*T118</f>
        <v>0</v>
      </c>
      <c r="W118" s="302">
        <f t="shared" si="178"/>
        <v>0</v>
      </c>
      <c r="X118" s="139">
        <f>V118+S118</f>
        <v>0</v>
      </c>
      <c r="Y118" s="302"/>
      <c r="Z118" s="139"/>
      <c r="AA118" s="129"/>
      <c r="AB118" s="306"/>
      <c r="AC118" s="139">
        <f>AB118*AA118</f>
        <v>0</v>
      </c>
      <c r="AD118" s="302">
        <f t="shared" si="179"/>
        <v>0</v>
      </c>
      <c r="AE118" s="139">
        <f>AC118+Z118</f>
        <v>0</v>
      </c>
      <c r="AF118" s="121"/>
    </row>
    <row r="119" spans="1:32" ht="15.75">
      <c r="A119" s="198"/>
      <c r="B119" s="81" t="s">
        <v>41</v>
      </c>
      <c r="C119" s="81"/>
      <c r="D119" s="65"/>
      <c r="E119" s="81"/>
      <c r="F119" s="65"/>
      <c r="G119" s="103"/>
      <c r="H119" s="81"/>
      <c r="I119" s="65">
        <f t="shared" si="175"/>
        <v>0</v>
      </c>
      <c r="J119" s="73">
        <f t="shared" si="176"/>
        <v>0</v>
      </c>
      <c r="K119" s="65">
        <f>I119+F119+D119</f>
        <v>0</v>
      </c>
      <c r="L119" s="302"/>
      <c r="M119" s="139"/>
      <c r="N119" s="139"/>
      <c r="O119" s="139"/>
      <c r="P119" s="302">
        <f t="shared" si="177"/>
        <v>0</v>
      </c>
      <c r="Q119" s="139">
        <f t="shared" si="177"/>
        <v>0</v>
      </c>
      <c r="R119" s="302"/>
      <c r="S119" s="139"/>
      <c r="T119" s="129"/>
      <c r="U119" s="306"/>
      <c r="V119" s="139">
        <f>U119*T119</f>
        <v>0</v>
      </c>
      <c r="W119" s="302">
        <f t="shared" si="178"/>
        <v>0</v>
      </c>
      <c r="X119" s="139">
        <f>V119+S119</f>
        <v>0</v>
      </c>
      <c r="Y119" s="302"/>
      <c r="Z119" s="139"/>
      <c r="AA119" s="129"/>
      <c r="AB119" s="306"/>
      <c r="AC119" s="139">
        <f>AB119*AA119</f>
        <v>0</v>
      </c>
      <c r="AD119" s="302">
        <f t="shared" si="179"/>
        <v>0</v>
      </c>
      <c r="AE119" s="139">
        <f>AC119+Z119</f>
        <v>0</v>
      </c>
      <c r="AF119" s="121"/>
    </row>
    <row r="120" spans="1:32" s="225" customFormat="1" ht="15.75">
      <c r="A120" s="217"/>
      <c r="B120" s="218" t="s">
        <v>35</v>
      </c>
      <c r="C120" s="218">
        <f t="shared" ref="C120" si="180">SUM(C116:C119)</f>
        <v>0</v>
      </c>
      <c r="D120" s="219">
        <f>SUM(D116:D119)</f>
        <v>0</v>
      </c>
      <c r="E120" s="218">
        <f t="shared" ref="E120" si="181">SUM(E116:E119)</f>
        <v>0</v>
      </c>
      <c r="F120" s="219">
        <f>SUM(F116:F119)</f>
        <v>0</v>
      </c>
      <c r="G120" s="220"/>
      <c r="H120" s="218">
        <f t="shared" ref="H120" si="182">SUM(H116:H119)</f>
        <v>0</v>
      </c>
      <c r="I120" s="219">
        <f>SUM(I116:I119)</f>
        <v>0</v>
      </c>
      <c r="J120" s="236">
        <f t="shared" ref="J120:M120" si="183">SUM(J116:J119)</f>
        <v>0</v>
      </c>
      <c r="K120" s="219">
        <f>SUM(K116:K119)</f>
        <v>0</v>
      </c>
      <c r="L120" s="236">
        <f t="shared" si="183"/>
        <v>0</v>
      </c>
      <c r="M120" s="219">
        <f t="shared" si="183"/>
        <v>0</v>
      </c>
      <c r="N120" s="221" t="e">
        <f t="shared" ref="N120:N121" si="184">L120/J120%</f>
        <v>#DIV/0!</v>
      </c>
      <c r="O120" s="221" t="e">
        <f>M120/K120%</f>
        <v>#DIV/0!</v>
      </c>
      <c r="P120" s="236">
        <f t="shared" ref="P120:S120" si="185">SUM(P116:P119)</f>
        <v>0</v>
      </c>
      <c r="Q120" s="219">
        <f t="shared" si="185"/>
        <v>0</v>
      </c>
      <c r="R120" s="236">
        <f t="shared" si="185"/>
        <v>0</v>
      </c>
      <c r="S120" s="219">
        <f t="shared" si="185"/>
        <v>0</v>
      </c>
      <c r="T120" s="222"/>
      <c r="U120" s="273">
        <f t="shared" ref="U120:W120" si="186">SUM(U116:U119)</f>
        <v>0</v>
      </c>
      <c r="V120" s="219">
        <f>SUM(V116:V119)</f>
        <v>0</v>
      </c>
      <c r="W120" s="236">
        <f t="shared" si="186"/>
        <v>0</v>
      </c>
      <c r="X120" s="219">
        <f>SUM(X116:X119)</f>
        <v>0</v>
      </c>
      <c r="Y120" s="236">
        <f t="shared" ref="Y120:Z120" si="187">SUM(Y116:Y119)</f>
        <v>0</v>
      </c>
      <c r="Z120" s="219">
        <f t="shared" si="187"/>
        <v>0</v>
      </c>
      <c r="AA120" s="222"/>
      <c r="AB120" s="273">
        <f t="shared" ref="AB120" si="188">SUM(AB116:AB119)</f>
        <v>0</v>
      </c>
      <c r="AC120" s="219">
        <f>SUM(AC116:AC119)</f>
        <v>0</v>
      </c>
      <c r="AD120" s="236">
        <f t="shared" ref="AD120" si="189">SUM(AD116:AD119)</f>
        <v>0</v>
      </c>
      <c r="AE120" s="219">
        <f>SUM(AE116:AE119)</f>
        <v>0</v>
      </c>
      <c r="AF120" s="224"/>
    </row>
    <row r="121" spans="1:32" s="225" customFormat="1" ht="15.75">
      <c r="A121" s="217"/>
      <c r="B121" s="218" t="s">
        <v>5</v>
      </c>
      <c r="C121" s="218">
        <f t="shared" ref="C121" si="190">C120+C114+C108+C102+C96+C90</f>
        <v>0</v>
      </c>
      <c r="D121" s="219">
        <f>D120+D114+D108+D102+D96+D90</f>
        <v>0</v>
      </c>
      <c r="E121" s="218">
        <f t="shared" ref="E121" si="191">E120+E114+E108+E102+E96+E90</f>
        <v>0</v>
      </c>
      <c r="F121" s="219">
        <f>F120+F114+F108+F102+F96+F90</f>
        <v>0</v>
      </c>
      <c r="G121" s="220"/>
      <c r="H121" s="218">
        <f t="shared" ref="H121" si="192">H120+H114+H108+H102+H96+H90</f>
        <v>289</v>
      </c>
      <c r="I121" s="219">
        <f>I120+I114+I108+I102+I96+I90</f>
        <v>13.004999999999999</v>
      </c>
      <c r="J121" s="236">
        <f t="shared" ref="J121:M121" si="193">J120+J114+J108+J102+J96+J90</f>
        <v>289</v>
      </c>
      <c r="K121" s="219">
        <f>K120+K114+K108+K102+K96+K90</f>
        <v>13.004999999999999</v>
      </c>
      <c r="L121" s="236">
        <f t="shared" si="193"/>
        <v>254</v>
      </c>
      <c r="M121" s="219">
        <f t="shared" si="193"/>
        <v>11.5</v>
      </c>
      <c r="N121" s="221">
        <f t="shared" si="184"/>
        <v>87.889273356401375</v>
      </c>
      <c r="O121" s="221">
        <f>M121/K121%</f>
        <v>88.427527873894661</v>
      </c>
      <c r="P121" s="236">
        <f t="shared" ref="P121:S121" si="194">P120+P114+P108+P102+P96+P90</f>
        <v>35</v>
      </c>
      <c r="Q121" s="219">
        <f t="shared" si="194"/>
        <v>1.504999999999999</v>
      </c>
      <c r="R121" s="236">
        <f t="shared" si="194"/>
        <v>0</v>
      </c>
      <c r="S121" s="219">
        <f t="shared" si="194"/>
        <v>0</v>
      </c>
      <c r="T121" s="222"/>
      <c r="U121" s="273">
        <f t="shared" ref="U121:W121" si="195">U120+U114+U108+U102+U96+U90</f>
        <v>320</v>
      </c>
      <c r="V121" s="219">
        <f>V120+V114+V108+V102+V96+V90</f>
        <v>13.5</v>
      </c>
      <c r="W121" s="236">
        <f t="shared" si="195"/>
        <v>320</v>
      </c>
      <c r="X121" s="219">
        <f>X120+X114+X108+X102+X96+X90</f>
        <v>13.5</v>
      </c>
      <c r="Y121" s="236">
        <f t="shared" ref="Y121:Z121" si="196">Y120+Y114+Y108+Y102+Y96+Y90</f>
        <v>0</v>
      </c>
      <c r="Z121" s="219">
        <f t="shared" si="196"/>
        <v>0</v>
      </c>
      <c r="AA121" s="222"/>
      <c r="AB121" s="273">
        <f t="shared" ref="AB121" si="197">AB120+AB114+AB108+AB102+AB96+AB90</f>
        <v>320</v>
      </c>
      <c r="AC121" s="219">
        <f>AC120+AC114+AC108+AC102+AC96+AC90</f>
        <v>13.5</v>
      </c>
      <c r="AD121" s="236">
        <f t="shared" ref="AD121" si="198">AD120+AD114+AD108+AD102+AD96+AD90</f>
        <v>320</v>
      </c>
      <c r="AE121" s="219">
        <f>AE120+AE114+AE108+AE102+AE96+AE90</f>
        <v>13.5</v>
      </c>
      <c r="AF121" s="224"/>
    </row>
    <row r="122" spans="1:32" s="53" customFormat="1" ht="15.75">
      <c r="A122" s="90" t="s">
        <v>46</v>
      </c>
      <c r="B122" s="52" t="s">
        <v>47</v>
      </c>
      <c r="C122" s="52"/>
      <c r="D122" s="64"/>
      <c r="E122" s="52"/>
      <c r="F122" s="64"/>
      <c r="G122" s="105"/>
      <c r="H122" s="52"/>
      <c r="I122" s="64"/>
      <c r="J122" s="310"/>
      <c r="K122" s="64"/>
      <c r="L122" s="300"/>
      <c r="M122" s="140"/>
      <c r="N122" s="140"/>
      <c r="O122" s="140"/>
      <c r="P122" s="300"/>
      <c r="Q122" s="140"/>
      <c r="R122" s="300"/>
      <c r="S122" s="140"/>
      <c r="T122" s="128"/>
      <c r="U122" s="304"/>
      <c r="V122" s="140"/>
      <c r="W122" s="300"/>
      <c r="X122" s="140"/>
      <c r="Y122" s="300"/>
      <c r="Z122" s="140"/>
      <c r="AA122" s="128"/>
      <c r="AB122" s="304"/>
      <c r="AC122" s="140"/>
      <c r="AD122" s="300"/>
      <c r="AE122" s="140"/>
      <c r="AF122" s="120"/>
    </row>
    <row r="123" spans="1:32" s="53" customFormat="1" ht="15.75">
      <c r="A123" s="90">
        <v>7</v>
      </c>
      <c r="B123" s="52" t="s">
        <v>48</v>
      </c>
      <c r="C123" s="52"/>
      <c r="D123" s="64"/>
      <c r="E123" s="52"/>
      <c r="F123" s="64"/>
      <c r="G123" s="105"/>
      <c r="H123" s="52"/>
      <c r="I123" s="64"/>
      <c r="J123" s="310">
        <f t="shared" ref="J123:K133" si="199">H123+E123+C123</f>
        <v>0</v>
      </c>
      <c r="K123" s="64">
        <f t="shared" si="199"/>
        <v>0</v>
      </c>
      <c r="L123" s="300"/>
      <c r="M123" s="140"/>
      <c r="N123" s="140"/>
      <c r="O123" s="140"/>
      <c r="P123" s="300"/>
      <c r="Q123" s="140"/>
      <c r="R123" s="300"/>
      <c r="S123" s="140"/>
      <c r="T123" s="128"/>
      <c r="U123" s="304"/>
      <c r="V123" s="140"/>
      <c r="W123" s="300"/>
      <c r="X123" s="140"/>
      <c r="Y123" s="300"/>
      <c r="Z123" s="140"/>
      <c r="AA123" s="128"/>
      <c r="AB123" s="304"/>
      <c r="AC123" s="140"/>
      <c r="AD123" s="300"/>
      <c r="AE123" s="140"/>
      <c r="AF123" s="120"/>
    </row>
    <row r="124" spans="1:32" ht="15.75">
      <c r="A124" s="198">
        <v>7.01</v>
      </c>
      <c r="B124" s="81" t="s">
        <v>49</v>
      </c>
      <c r="C124" s="81"/>
      <c r="D124" s="65"/>
      <c r="E124" s="81"/>
      <c r="F124" s="65"/>
      <c r="G124" s="103"/>
      <c r="H124" s="81"/>
      <c r="I124" s="65"/>
      <c r="J124" s="73">
        <f t="shared" si="199"/>
        <v>0</v>
      </c>
      <c r="K124" s="65">
        <f t="shared" si="199"/>
        <v>0</v>
      </c>
      <c r="L124" s="302"/>
      <c r="M124" s="139"/>
      <c r="N124" s="139"/>
      <c r="O124" s="139"/>
      <c r="P124" s="302">
        <f t="shared" ref="P124:Q133" si="200">J124-L124</f>
        <v>0</v>
      </c>
      <c r="Q124" s="139">
        <f t="shared" si="200"/>
        <v>0</v>
      </c>
      <c r="R124" s="302"/>
      <c r="S124" s="139"/>
      <c r="T124" s="129"/>
      <c r="U124" s="306"/>
      <c r="V124" s="139">
        <f t="shared" ref="V124:V133" si="201">U124*T124</f>
        <v>0</v>
      </c>
      <c r="W124" s="302">
        <f t="shared" ref="W124:W133" si="202">U124+R124</f>
        <v>0</v>
      </c>
      <c r="X124" s="139">
        <f t="shared" ref="X124:X133" si="203">V124+S124</f>
        <v>0</v>
      </c>
      <c r="Y124" s="302"/>
      <c r="Z124" s="139"/>
      <c r="AA124" s="129"/>
      <c r="AB124" s="306"/>
      <c r="AC124" s="139">
        <f t="shared" ref="AC124:AC133" si="204">AB124*AA124</f>
        <v>0</v>
      </c>
      <c r="AD124" s="302">
        <f t="shared" ref="AD124:AD133" si="205">AB124+Y124</f>
        <v>0</v>
      </c>
      <c r="AE124" s="139">
        <f t="shared" ref="AE124:AE133" si="206">AC124+Z124</f>
        <v>0</v>
      </c>
      <c r="AF124" s="121"/>
    </row>
    <row r="125" spans="1:32" ht="15.75">
      <c r="A125" s="749"/>
      <c r="B125" s="81" t="s">
        <v>236</v>
      </c>
      <c r="C125" s="81"/>
      <c r="D125" s="65"/>
      <c r="E125" s="81"/>
      <c r="F125" s="65"/>
      <c r="G125" s="103">
        <v>1.5E-3</v>
      </c>
      <c r="H125" s="81">
        <v>24121</v>
      </c>
      <c r="I125" s="65">
        <f t="shared" ref="I125" si="207">H125*G125</f>
        <v>36.1815</v>
      </c>
      <c r="J125" s="73">
        <f t="shared" si="199"/>
        <v>24121</v>
      </c>
      <c r="K125" s="65">
        <f t="shared" si="199"/>
        <v>36.1815</v>
      </c>
      <c r="L125" s="302">
        <v>24121</v>
      </c>
      <c r="M125" s="139">
        <v>36.18</v>
      </c>
      <c r="N125" s="139">
        <f t="shared" ref="N125:O134" si="208">L125/J125%</f>
        <v>100</v>
      </c>
      <c r="O125" s="139">
        <f t="shared" si="208"/>
        <v>99.995854234899056</v>
      </c>
      <c r="P125" s="302">
        <f t="shared" si="200"/>
        <v>0</v>
      </c>
      <c r="Q125" s="139">
        <f t="shared" si="200"/>
        <v>1.5000000000000568E-3</v>
      </c>
      <c r="R125" s="302"/>
      <c r="S125" s="139"/>
      <c r="T125" s="129">
        <v>1.5E-3</v>
      </c>
      <c r="U125" s="351">
        <v>22828</v>
      </c>
      <c r="V125" s="139">
        <f t="shared" si="201"/>
        <v>34.241999999999997</v>
      </c>
      <c r="W125" s="302">
        <f t="shared" si="202"/>
        <v>22828</v>
      </c>
      <c r="X125" s="139">
        <f t="shared" si="203"/>
        <v>34.241999999999997</v>
      </c>
      <c r="Y125" s="302"/>
      <c r="Z125" s="139"/>
      <c r="AA125" s="129">
        <v>1.5E-3</v>
      </c>
      <c r="AB125" s="351">
        <v>22828</v>
      </c>
      <c r="AC125" s="139">
        <f t="shared" si="204"/>
        <v>34.241999999999997</v>
      </c>
      <c r="AD125" s="302">
        <f t="shared" si="205"/>
        <v>22828</v>
      </c>
      <c r="AE125" s="139">
        <f t="shared" si="206"/>
        <v>34.241999999999997</v>
      </c>
      <c r="AF125" s="121"/>
    </row>
    <row r="126" spans="1:32" ht="15.75">
      <c r="A126" s="749"/>
      <c r="B126" s="81" t="s">
        <v>278</v>
      </c>
      <c r="C126" s="81"/>
      <c r="D126" s="65"/>
      <c r="E126" s="81"/>
      <c r="F126" s="65"/>
      <c r="G126" s="103">
        <v>1.5E-3</v>
      </c>
      <c r="H126" s="81"/>
      <c r="I126" s="65">
        <f>H126*G126</f>
        <v>0</v>
      </c>
      <c r="J126" s="73">
        <f t="shared" si="199"/>
        <v>0</v>
      </c>
      <c r="K126" s="65">
        <f t="shared" si="199"/>
        <v>0</v>
      </c>
      <c r="L126" s="302"/>
      <c r="M126" s="139"/>
      <c r="N126" s="139" t="e">
        <f t="shared" si="208"/>
        <v>#DIV/0!</v>
      </c>
      <c r="O126" s="139" t="e">
        <f t="shared" si="208"/>
        <v>#DIV/0!</v>
      </c>
      <c r="P126" s="302">
        <f t="shared" si="200"/>
        <v>0</v>
      </c>
      <c r="Q126" s="139">
        <f t="shared" si="200"/>
        <v>0</v>
      </c>
      <c r="R126" s="302"/>
      <c r="S126" s="139"/>
      <c r="T126" s="129">
        <v>1.5E-3</v>
      </c>
      <c r="U126" s="306"/>
      <c r="V126" s="139">
        <f t="shared" si="201"/>
        <v>0</v>
      </c>
      <c r="W126" s="302">
        <f t="shared" si="202"/>
        <v>0</v>
      </c>
      <c r="X126" s="139">
        <f t="shared" si="203"/>
        <v>0</v>
      </c>
      <c r="Y126" s="302"/>
      <c r="Z126" s="139"/>
      <c r="AA126" s="129">
        <v>1.5E-3</v>
      </c>
      <c r="AB126" s="306"/>
      <c r="AC126" s="139">
        <f t="shared" si="204"/>
        <v>0</v>
      </c>
      <c r="AD126" s="302">
        <f t="shared" si="205"/>
        <v>0</v>
      </c>
      <c r="AE126" s="139">
        <f t="shared" si="206"/>
        <v>0</v>
      </c>
      <c r="AF126" s="121"/>
    </row>
    <row r="127" spans="1:32" ht="15.75">
      <c r="A127" s="749"/>
      <c r="B127" s="81" t="s">
        <v>280</v>
      </c>
      <c r="C127" s="81"/>
      <c r="D127" s="65"/>
      <c r="E127" s="81"/>
      <c r="F127" s="65"/>
      <c r="G127" s="103">
        <v>1.5E-3</v>
      </c>
      <c r="H127" s="81"/>
      <c r="I127" s="65">
        <f>H127*G127</f>
        <v>0</v>
      </c>
      <c r="J127" s="73">
        <f t="shared" si="199"/>
        <v>0</v>
      </c>
      <c r="K127" s="65">
        <f t="shared" si="199"/>
        <v>0</v>
      </c>
      <c r="L127" s="302"/>
      <c r="M127" s="139"/>
      <c r="N127" s="139"/>
      <c r="O127" s="139"/>
      <c r="P127" s="302">
        <f t="shared" si="200"/>
        <v>0</v>
      </c>
      <c r="Q127" s="139">
        <f t="shared" si="200"/>
        <v>0</v>
      </c>
      <c r="R127" s="302"/>
      <c r="S127" s="139"/>
      <c r="T127" s="129">
        <v>1.5E-3</v>
      </c>
      <c r="U127" s="307"/>
      <c r="V127" s="139">
        <f t="shared" si="201"/>
        <v>0</v>
      </c>
      <c r="W127" s="302">
        <f t="shared" si="202"/>
        <v>0</v>
      </c>
      <c r="X127" s="139">
        <f t="shared" si="203"/>
        <v>0</v>
      </c>
      <c r="Y127" s="302"/>
      <c r="Z127" s="139"/>
      <c r="AA127" s="129">
        <v>1.5E-3</v>
      </c>
      <c r="AB127" s="307"/>
      <c r="AC127" s="139">
        <f t="shared" si="204"/>
        <v>0</v>
      </c>
      <c r="AD127" s="302">
        <f t="shared" si="205"/>
        <v>0</v>
      </c>
      <c r="AE127" s="139">
        <f t="shared" si="206"/>
        <v>0</v>
      </c>
      <c r="AF127" s="121"/>
    </row>
    <row r="128" spans="1:32" ht="15.75">
      <c r="A128" s="749"/>
      <c r="B128" s="81" t="s">
        <v>279</v>
      </c>
      <c r="C128" s="81"/>
      <c r="D128" s="65"/>
      <c r="E128" s="81"/>
      <c r="F128" s="65"/>
      <c r="G128" s="103">
        <v>1.5E-3</v>
      </c>
      <c r="H128" s="81">
        <v>34676</v>
      </c>
      <c r="I128" s="65">
        <f t="shared" ref="I128:I133" si="209">H128*G128</f>
        <v>52.014000000000003</v>
      </c>
      <c r="J128" s="73">
        <f t="shared" si="199"/>
        <v>34676</v>
      </c>
      <c r="K128" s="65">
        <f t="shared" si="199"/>
        <v>52.014000000000003</v>
      </c>
      <c r="L128" s="302">
        <v>34676</v>
      </c>
      <c r="M128" s="139">
        <v>52.01</v>
      </c>
      <c r="N128" s="139">
        <f t="shared" si="208"/>
        <v>100</v>
      </c>
      <c r="O128" s="139">
        <f t="shared" si="208"/>
        <v>99.992309762756165</v>
      </c>
      <c r="P128" s="302">
        <f t="shared" si="200"/>
        <v>0</v>
      </c>
      <c r="Q128" s="139">
        <f t="shared" si="200"/>
        <v>4.0000000000048885E-3</v>
      </c>
      <c r="R128" s="302"/>
      <c r="S128" s="139"/>
      <c r="T128" s="201">
        <v>1.5E-3</v>
      </c>
      <c r="U128" s="352">
        <v>33229</v>
      </c>
      <c r="V128" s="202">
        <f t="shared" si="201"/>
        <v>49.843499999999999</v>
      </c>
      <c r="W128" s="302">
        <f t="shared" si="202"/>
        <v>33229</v>
      </c>
      <c r="X128" s="139">
        <f t="shared" si="203"/>
        <v>49.843499999999999</v>
      </c>
      <c r="Y128" s="302"/>
      <c r="Z128" s="139"/>
      <c r="AA128" s="201">
        <v>1.5E-3</v>
      </c>
      <c r="AB128" s="352">
        <v>33229</v>
      </c>
      <c r="AC128" s="202">
        <f t="shared" si="204"/>
        <v>49.843499999999999</v>
      </c>
      <c r="AD128" s="302">
        <f t="shared" si="205"/>
        <v>33229</v>
      </c>
      <c r="AE128" s="139">
        <f t="shared" si="206"/>
        <v>49.843499999999999</v>
      </c>
      <c r="AF128" s="121"/>
    </row>
    <row r="129" spans="1:32" ht="15.75">
      <c r="A129" s="749"/>
      <c r="B129" s="81" t="s">
        <v>281</v>
      </c>
      <c r="C129" s="81"/>
      <c r="D129" s="65"/>
      <c r="E129" s="81"/>
      <c r="F129" s="65"/>
      <c r="G129" s="103">
        <v>1.5E-3</v>
      </c>
      <c r="H129" s="81"/>
      <c r="I129" s="65">
        <f t="shared" si="209"/>
        <v>0</v>
      </c>
      <c r="J129" s="73">
        <f t="shared" si="199"/>
        <v>0</v>
      </c>
      <c r="K129" s="65">
        <f t="shared" si="199"/>
        <v>0</v>
      </c>
      <c r="L129" s="302"/>
      <c r="M129" s="139"/>
      <c r="N129" s="139" t="e">
        <f t="shared" si="208"/>
        <v>#DIV/0!</v>
      </c>
      <c r="O129" s="139" t="e">
        <f t="shared" si="208"/>
        <v>#DIV/0!</v>
      </c>
      <c r="P129" s="302">
        <f t="shared" si="200"/>
        <v>0</v>
      </c>
      <c r="Q129" s="139">
        <f t="shared" si="200"/>
        <v>0</v>
      </c>
      <c r="R129" s="302"/>
      <c r="S129" s="139"/>
      <c r="T129" s="129">
        <v>1.5E-3</v>
      </c>
      <c r="U129" s="308"/>
      <c r="V129" s="139">
        <f t="shared" si="201"/>
        <v>0</v>
      </c>
      <c r="W129" s="302">
        <f t="shared" si="202"/>
        <v>0</v>
      </c>
      <c r="X129" s="139">
        <f t="shared" si="203"/>
        <v>0</v>
      </c>
      <c r="Y129" s="302"/>
      <c r="Z129" s="139"/>
      <c r="AA129" s="129">
        <v>1.5E-3</v>
      </c>
      <c r="AB129" s="308"/>
      <c r="AC129" s="139">
        <f t="shared" si="204"/>
        <v>0</v>
      </c>
      <c r="AD129" s="302">
        <f t="shared" si="205"/>
        <v>0</v>
      </c>
      <c r="AE129" s="139">
        <f t="shared" si="206"/>
        <v>0</v>
      </c>
      <c r="AF129" s="121"/>
    </row>
    <row r="130" spans="1:32" ht="15.75">
      <c r="A130" s="749"/>
      <c r="B130" s="81" t="s">
        <v>282</v>
      </c>
      <c r="C130" s="81"/>
      <c r="D130" s="65"/>
      <c r="E130" s="81"/>
      <c r="F130" s="65"/>
      <c r="G130" s="103">
        <v>1.5E-3</v>
      </c>
      <c r="H130" s="81"/>
      <c r="I130" s="65">
        <f t="shared" si="209"/>
        <v>0</v>
      </c>
      <c r="J130" s="73">
        <f t="shared" si="199"/>
        <v>0</v>
      </c>
      <c r="K130" s="65">
        <f t="shared" si="199"/>
        <v>0</v>
      </c>
      <c r="L130" s="302"/>
      <c r="M130" s="139"/>
      <c r="N130" s="139" t="e">
        <f t="shared" si="208"/>
        <v>#DIV/0!</v>
      </c>
      <c r="O130" s="139" t="e">
        <f t="shared" si="208"/>
        <v>#DIV/0!</v>
      </c>
      <c r="P130" s="302">
        <f t="shared" si="200"/>
        <v>0</v>
      </c>
      <c r="Q130" s="139">
        <f t="shared" si="200"/>
        <v>0</v>
      </c>
      <c r="R130" s="302"/>
      <c r="S130" s="139"/>
      <c r="T130" s="129">
        <v>1.5E-3</v>
      </c>
      <c r="U130" s="306"/>
      <c r="V130" s="139">
        <f t="shared" si="201"/>
        <v>0</v>
      </c>
      <c r="W130" s="302">
        <f t="shared" si="202"/>
        <v>0</v>
      </c>
      <c r="X130" s="139">
        <f t="shared" si="203"/>
        <v>0</v>
      </c>
      <c r="Y130" s="302"/>
      <c r="Z130" s="139"/>
      <c r="AA130" s="129">
        <v>1.5E-3</v>
      </c>
      <c r="AB130" s="306"/>
      <c r="AC130" s="139">
        <f t="shared" si="204"/>
        <v>0</v>
      </c>
      <c r="AD130" s="302">
        <f t="shared" si="205"/>
        <v>0</v>
      </c>
      <c r="AE130" s="139">
        <f t="shared" si="206"/>
        <v>0</v>
      </c>
      <c r="AF130" s="121"/>
    </row>
    <row r="131" spans="1:32" ht="15.75">
      <c r="A131" s="749">
        <v>7.02</v>
      </c>
      <c r="B131" s="81" t="s">
        <v>50</v>
      </c>
      <c r="C131" s="81"/>
      <c r="D131" s="65"/>
      <c r="E131" s="81"/>
      <c r="F131" s="65"/>
      <c r="G131" s="103">
        <v>2.5000000000000001E-3</v>
      </c>
      <c r="H131" s="81">
        <v>37292</v>
      </c>
      <c r="I131" s="65">
        <f t="shared" si="209"/>
        <v>93.23</v>
      </c>
      <c r="J131" s="73">
        <f t="shared" si="199"/>
        <v>37292</v>
      </c>
      <c r="K131" s="65">
        <f t="shared" si="199"/>
        <v>93.23</v>
      </c>
      <c r="L131" s="302">
        <v>37292</v>
      </c>
      <c r="M131" s="139">
        <v>93.23</v>
      </c>
      <c r="N131" s="139">
        <f t="shared" si="208"/>
        <v>100</v>
      </c>
      <c r="O131" s="139">
        <f t="shared" si="208"/>
        <v>100</v>
      </c>
      <c r="P131" s="302">
        <f t="shared" si="200"/>
        <v>0</v>
      </c>
      <c r="Q131" s="139">
        <f t="shared" si="200"/>
        <v>0</v>
      </c>
      <c r="R131" s="302"/>
      <c r="S131" s="139"/>
      <c r="T131" s="129">
        <v>2.5000000000000001E-3</v>
      </c>
      <c r="U131" s="353">
        <v>36172</v>
      </c>
      <c r="V131" s="139">
        <f t="shared" si="201"/>
        <v>90.43</v>
      </c>
      <c r="W131" s="302">
        <f t="shared" si="202"/>
        <v>36172</v>
      </c>
      <c r="X131" s="139">
        <f t="shared" si="203"/>
        <v>90.43</v>
      </c>
      <c r="Y131" s="302"/>
      <c r="Z131" s="139"/>
      <c r="AA131" s="129">
        <v>2.5000000000000001E-3</v>
      </c>
      <c r="AB131" s="353">
        <v>36172</v>
      </c>
      <c r="AC131" s="139">
        <f t="shared" si="204"/>
        <v>90.43</v>
      </c>
      <c r="AD131" s="302">
        <f t="shared" si="205"/>
        <v>36172</v>
      </c>
      <c r="AE131" s="139">
        <f t="shared" si="206"/>
        <v>90.43</v>
      </c>
      <c r="AF131" s="121"/>
    </row>
    <row r="132" spans="1:32" ht="15.75">
      <c r="A132" s="749">
        <v>7.03</v>
      </c>
      <c r="B132" s="81" t="s">
        <v>51</v>
      </c>
      <c r="C132" s="81"/>
      <c r="D132" s="65"/>
      <c r="E132" s="81"/>
      <c r="F132" s="65"/>
      <c r="G132" s="103">
        <v>2.5000000000000001E-3</v>
      </c>
      <c r="H132" s="81"/>
      <c r="I132" s="65">
        <f t="shared" si="209"/>
        <v>0</v>
      </c>
      <c r="J132" s="73">
        <f t="shared" si="199"/>
        <v>0</v>
      </c>
      <c r="K132" s="65">
        <f t="shared" si="199"/>
        <v>0</v>
      </c>
      <c r="L132" s="302"/>
      <c r="M132" s="139"/>
      <c r="N132" s="139" t="e">
        <f t="shared" si="208"/>
        <v>#DIV/0!</v>
      </c>
      <c r="O132" s="139" t="e">
        <f t="shared" si="208"/>
        <v>#DIV/0!</v>
      </c>
      <c r="P132" s="302">
        <f t="shared" si="200"/>
        <v>0</v>
      </c>
      <c r="Q132" s="139">
        <f t="shared" si="200"/>
        <v>0</v>
      </c>
      <c r="R132" s="302"/>
      <c r="S132" s="139"/>
      <c r="T132" s="129">
        <v>2.5000000000000001E-3</v>
      </c>
      <c r="U132" s="306"/>
      <c r="V132" s="139">
        <f t="shared" si="201"/>
        <v>0</v>
      </c>
      <c r="W132" s="302">
        <f t="shared" si="202"/>
        <v>0</v>
      </c>
      <c r="X132" s="139">
        <f t="shared" si="203"/>
        <v>0</v>
      </c>
      <c r="Y132" s="302"/>
      <c r="Z132" s="139"/>
      <c r="AA132" s="129">
        <v>2.5000000000000001E-3</v>
      </c>
      <c r="AB132" s="306"/>
      <c r="AC132" s="139">
        <f t="shared" si="204"/>
        <v>0</v>
      </c>
      <c r="AD132" s="302">
        <f t="shared" si="205"/>
        <v>0</v>
      </c>
      <c r="AE132" s="139">
        <f t="shared" si="206"/>
        <v>0</v>
      </c>
      <c r="AF132" s="121"/>
    </row>
    <row r="133" spans="1:32" ht="15.75">
      <c r="A133" s="749">
        <v>7.04</v>
      </c>
      <c r="B133" s="81" t="s">
        <v>52</v>
      </c>
      <c r="C133" s="81"/>
      <c r="D133" s="65"/>
      <c r="E133" s="81"/>
      <c r="F133" s="65"/>
      <c r="G133" s="103">
        <v>2.5000000000000001E-3</v>
      </c>
      <c r="H133" s="81"/>
      <c r="I133" s="65">
        <f t="shared" si="209"/>
        <v>0</v>
      </c>
      <c r="J133" s="73">
        <f t="shared" si="199"/>
        <v>0</v>
      </c>
      <c r="K133" s="65">
        <f t="shared" si="199"/>
        <v>0</v>
      </c>
      <c r="L133" s="302"/>
      <c r="M133" s="139"/>
      <c r="N133" s="139" t="e">
        <f t="shared" si="208"/>
        <v>#DIV/0!</v>
      </c>
      <c r="O133" s="139" t="e">
        <f t="shared" si="208"/>
        <v>#DIV/0!</v>
      </c>
      <c r="P133" s="302">
        <f t="shared" si="200"/>
        <v>0</v>
      </c>
      <c r="Q133" s="139">
        <f t="shared" si="200"/>
        <v>0</v>
      </c>
      <c r="R133" s="302"/>
      <c r="S133" s="139"/>
      <c r="T133" s="129">
        <v>2.5000000000000001E-3</v>
      </c>
      <c r="U133" s="306"/>
      <c r="V133" s="139">
        <f t="shared" si="201"/>
        <v>0</v>
      </c>
      <c r="W133" s="302">
        <f t="shared" si="202"/>
        <v>0</v>
      </c>
      <c r="X133" s="139">
        <f t="shared" si="203"/>
        <v>0</v>
      </c>
      <c r="Y133" s="302"/>
      <c r="Z133" s="139"/>
      <c r="AA133" s="129">
        <v>2.5000000000000001E-3</v>
      </c>
      <c r="AB133" s="306"/>
      <c r="AC133" s="139">
        <f t="shared" si="204"/>
        <v>0</v>
      </c>
      <c r="AD133" s="302">
        <f t="shared" si="205"/>
        <v>0</v>
      </c>
      <c r="AE133" s="139">
        <f t="shared" si="206"/>
        <v>0</v>
      </c>
      <c r="AF133" s="121"/>
    </row>
    <row r="134" spans="1:32" s="225" customFormat="1" ht="15.75">
      <c r="A134" s="217"/>
      <c r="B134" s="218" t="s">
        <v>25</v>
      </c>
      <c r="C134" s="218">
        <f t="shared" ref="C134" si="210">SUM(C125:C133)</f>
        <v>0</v>
      </c>
      <c r="D134" s="219">
        <f>SUM(D125:D133)</f>
        <v>0</v>
      </c>
      <c r="E134" s="218">
        <f t="shared" ref="E134" si="211">SUM(E125:E133)</f>
        <v>0</v>
      </c>
      <c r="F134" s="219">
        <f>SUM(F125:F133)</f>
        <v>0</v>
      </c>
      <c r="G134" s="220"/>
      <c r="H134" s="218">
        <f t="shared" ref="H134:M134" si="212">SUM(H125:H133)</f>
        <v>96089</v>
      </c>
      <c r="I134" s="219">
        <f>SUM(I125:I133)</f>
        <v>181.4255</v>
      </c>
      <c r="J134" s="236">
        <f t="shared" si="212"/>
        <v>96089</v>
      </c>
      <c r="K134" s="219">
        <f>SUM(K125:K133)</f>
        <v>181.4255</v>
      </c>
      <c r="L134" s="236">
        <f t="shared" si="212"/>
        <v>96089</v>
      </c>
      <c r="M134" s="219">
        <f t="shared" si="212"/>
        <v>181.42000000000002</v>
      </c>
      <c r="N134" s="221">
        <f t="shared" si="208"/>
        <v>100</v>
      </c>
      <c r="O134" s="221">
        <f>M134/K134%</f>
        <v>99.996968452615548</v>
      </c>
      <c r="P134" s="236">
        <f t="shared" ref="P134" si="213">SUM(P125:P133)</f>
        <v>0</v>
      </c>
      <c r="Q134" s="219">
        <f>SUM(Q125:Q133)</f>
        <v>5.5000000000049454E-3</v>
      </c>
      <c r="R134" s="236">
        <f t="shared" ref="R134" si="214">SUM(R125:R133)</f>
        <v>0</v>
      </c>
      <c r="S134" s="219">
        <f>SUM(S125:S133)</f>
        <v>0</v>
      </c>
      <c r="T134" s="222"/>
      <c r="U134" s="273">
        <f t="shared" ref="U134" si="215">SUM(U125:U133)</f>
        <v>92229</v>
      </c>
      <c r="V134" s="219">
        <f>SUM(V125:V133)</f>
        <v>174.5155</v>
      </c>
      <c r="W134" s="236">
        <f t="shared" ref="W134" si="216">SUM(W125:W133)</f>
        <v>92229</v>
      </c>
      <c r="X134" s="219">
        <f>SUM(X125:X133)</f>
        <v>174.5155</v>
      </c>
      <c r="Y134" s="236">
        <f t="shared" ref="Y134" si="217">SUM(Y125:Y133)</f>
        <v>0</v>
      </c>
      <c r="Z134" s="219">
        <f>SUM(Z125:Z133)</f>
        <v>0</v>
      </c>
      <c r="AA134" s="222"/>
      <c r="AB134" s="273">
        <f t="shared" ref="AB134" si="218">SUM(AB125:AB133)</f>
        <v>92229</v>
      </c>
      <c r="AC134" s="219">
        <f>SUM(AC125:AC133)</f>
        <v>174.5155</v>
      </c>
      <c r="AD134" s="236">
        <f t="shared" ref="AD134" si="219">SUM(AD125:AD133)</f>
        <v>92229</v>
      </c>
      <c r="AE134" s="219">
        <f>SUM(AE125:AE133)</f>
        <v>174.5155</v>
      </c>
      <c r="AF134" s="224"/>
    </row>
    <row r="135" spans="1:32" s="53" customFormat="1" ht="15.75">
      <c r="A135" s="90">
        <v>8</v>
      </c>
      <c r="B135" s="52" t="s">
        <v>53</v>
      </c>
      <c r="C135" s="52"/>
      <c r="D135" s="64"/>
      <c r="E135" s="52"/>
      <c r="F135" s="64"/>
      <c r="G135" s="105"/>
      <c r="H135" s="52"/>
      <c r="I135" s="64"/>
      <c r="J135" s="310"/>
      <c r="K135" s="64"/>
      <c r="L135" s="300"/>
      <c r="M135" s="140"/>
      <c r="N135" s="140"/>
      <c r="O135" s="140"/>
      <c r="P135" s="300"/>
      <c r="Q135" s="140"/>
      <c r="R135" s="300"/>
      <c r="S135" s="140"/>
      <c r="T135" s="128"/>
      <c r="U135" s="304"/>
      <c r="V135" s="140"/>
      <c r="W135" s="300"/>
      <c r="X135" s="140"/>
      <c r="Y135" s="300"/>
      <c r="Z135" s="140"/>
      <c r="AA135" s="128"/>
      <c r="AB135" s="304"/>
      <c r="AC135" s="140"/>
      <c r="AD135" s="300"/>
      <c r="AE135" s="140"/>
      <c r="AF135" s="120"/>
    </row>
    <row r="136" spans="1:32" ht="15.75">
      <c r="A136" s="749">
        <v>8.01</v>
      </c>
      <c r="B136" s="81" t="s">
        <v>54</v>
      </c>
      <c r="C136" s="81"/>
      <c r="D136" s="65"/>
      <c r="E136" s="81"/>
      <c r="F136" s="65"/>
      <c r="G136" s="103">
        <v>4.0000000000000001E-3</v>
      </c>
      <c r="H136" s="81">
        <v>60913</v>
      </c>
      <c r="I136" s="65">
        <f t="shared" ref="I136:I139" si="220">H136*G136</f>
        <v>243.65200000000002</v>
      </c>
      <c r="J136" s="73">
        <f t="shared" ref="J136:J139" si="221">H136+E136+C136</f>
        <v>60913</v>
      </c>
      <c r="K136" s="65">
        <f>I136+F136+D136</f>
        <v>243.65200000000002</v>
      </c>
      <c r="L136" s="302">
        <v>55917</v>
      </c>
      <c r="M136" s="139">
        <v>223.66800000000001</v>
      </c>
      <c r="N136" s="139">
        <f t="shared" ref="N136:O140" si="222">L136/J136%</f>
        <v>91.798138328435641</v>
      </c>
      <c r="O136" s="139">
        <f t="shared" si="222"/>
        <v>91.798138328435627</v>
      </c>
      <c r="P136" s="302">
        <f t="shared" ref="P136:Q139" si="223">J136-L136</f>
        <v>4996</v>
      </c>
      <c r="Q136" s="139">
        <f t="shared" si="223"/>
        <v>19.984000000000009</v>
      </c>
      <c r="R136" s="302"/>
      <c r="S136" s="139"/>
      <c r="T136" s="129">
        <v>4.0000000000000001E-3</v>
      </c>
      <c r="U136" s="306">
        <v>57641</v>
      </c>
      <c r="V136" s="139">
        <f>U136*T136</f>
        <v>230.56399999999999</v>
      </c>
      <c r="W136" s="302">
        <f t="shared" ref="W136:W139" si="224">U136+R136</f>
        <v>57641</v>
      </c>
      <c r="X136" s="139">
        <f>V136+S136</f>
        <v>230.56399999999999</v>
      </c>
      <c r="Y136" s="302"/>
      <c r="Z136" s="139"/>
      <c r="AA136" s="129">
        <v>4.0000000000000001E-3</v>
      </c>
      <c r="AB136" s="306">
        <v>57641</v>
      </c>
      <c r="AC136" s="139">
        <f>AB136*AA136</f>
        <v>230.56399999999999</v>
      </c>
      <c r="AD136" s="302">
        <f t="shared" ref="AD136:AD139" si="225">AB136+Y136</f>
        <v>57641</v>
      </c>
      <c r="AE136" s="139">
        <f>AC136+Z136</f>
        <v>230.56399999999999</v>
      </c>
      <c r="AF136" s="121"/>
    </row>
    <row r="137" spans="1:32" ht="15.75">
      <c r="A137" s="749">
        <v>8.02</v>
      </c>
      <c r="B137" s="81" t="s">
        <v>55</v>
      </c>
      <c r="C137" s="81"/>
      <c r="D137" s="65"/>
      <c r="E137" s="81"/>
      <c r="F137" s="65"/>
      <c r="G137" s="103">
        <v>4.0000000000000001E-3</v>
      </c>
      <c r="H137" s="81">
        <v>17631</v>
      </c>
      <c r="I137" s="65">
        <f t="shared" si="220"/>
        <v>70.524000000000001</v>
      </c>
      <c r="J137" s="73">
        <f t="shared" si="221"/>
        <v>17631</v>
      </c>
      <c r="K137" s="65">
        <f>I137+F137+D137</f>
        <v>70.524000000000001</v>
      </c>
      <c r="L137" s="302">
        <v>16663</v>
      </c>
      <c r="M137" s="139">
        <v>66.652000000000001</v>
      </c>
      <c r="N137" s="139">
        <f t="shared" si="222"/>
        <v>94.509670466791448</v>
      </c>
      <c r="O137" s="139">
        <f t="shared" si="222"/>
        <v>94.509670466791448</v>
      </c>
      <c r="P137" s="302">
        <f t="shared" si="223"/>
        <v>968</v>
      </c>
      <c r="Q137" s="139">
        <f t="shared" si="223"/>
        <v>3.8719999999999999</v>
      </c>
      <c r="R137" s="302"/>
      <c r="S137" s="139"/>
      <c r="T137" s="129">
        <v>4.0000000000000001E-3</v>
      </c>
      <c r="U137" s="306">
        <v>16137</v>
      </c>
      <c r="V137" s="139">
        <f>U137*T137</f>
        <v>64.548000000000002</v>
      </c>
      <c r="W137" s="302">
        <f t="shared" si="224"/>
        <v>16137</v>
      </c>
      <c r="X137" s="139">
        <f>V137+S137</f>
        <v>64.548000000000002</v>
      </c>
      <c r="Y137" s="302"/>
      <c r="Z137" s="139"/>
      <c r="AA137" s="129">
        <v>4.0000000000000001E-3</v>
      </c>
      <c r="AB137" s="306">
        <v>16137</v>
      </c>
      <c r="AC137" s="139">
        <f>AB137*AA137</f>
        <v>64.548000000000002</v>
      </c>
      <c r="AD137" s="302">
        <f t="shared" si="225"/>
        <v>16137</v>
      </c>
      <c r="AE137" s="139">
        <f>AC137+Z137</f>
        <v>64.548000000000002</v>
      </c>
      <c r="AF137" s="121"/>
    </row>
    <row r="138" spans="1:32" ht="15.75">
      <c r="A138" s="749">
        <v>8.0299999999999994</v>
      </c>
      <c r="B138" s="81" t="s">
        <v>56</v>
      </c>
      <c r="C138" s="81"/>
      <c r="D138" s="65"/>
      <c r="E138" s="81"/>
      <c r="F138" s="65"/>
      <c r="G138" s="103">
        <v>4.0000000000000001E-3</v>
      </c>
      <c r="H138" s="81">
        <v>3203</v>
      </c>
      <c r="I138" s="65">
        <f t="shared" si="220"/>
        <v>12.811999999999999</v>
      </c>
      <c r="J138" s="73">
        <f t="shared" si="221"/>
        <v>3203</v>
      </c>
      <c r="K138" s="65">
        <f>I138+F138+D138</f>
        <v>12.811999999999999</v>
      </c>
      <c r="L138" s="302">
        <v>2622</v>
      </c>
      <c r="M138" s="139">
        <v>10.488</v>
      </c>
      <c r="N138" s="139">
        <f t="shared" si="222"/>
        <v>81.860755541679666</v>
      </c>
      <c r="O138" s="139">
        <f t="shared" si="222"/>
        <v>81.86075554167968</v>
      </c>
      <c r="P138" s="302">
        <f t="shared" si="223"/>
        <v>581</v>
      </c>
      <c r="Q138" s="139">
        <f t="shared" si="223"/>
        <v>2.3239999999999998</v>
      </c>
      <c r="R138" s="302"/>
      <c r="S138" s="139"/>
      <c r="T138" s="129">
        <v>4.0000000000000001E-3</v>
      </c>
      <c r="U138" s="306">
        <v>2777</v>
      </c>
      <c r="V138" s="139">
        <f>U138*T138</f>
        <v>11.108000000000001</v>
      </c>
      <c r="W138" s="302">
        <f t="shared" si="224"/>
        <v>2777</v>
      </c>
      <c r="X138" s="139">
        <f>V138+S138</f>
        <v>11.108000000000001</v>
      </c>
      <c r="Y138" s="302"/>
      <c r="Z138" s="139"/>
      <c r="AA138" s="129">
        <v>4.0000000000000001E-3</v>
      </c>
      <c r="AB138" s="306">
        <v>2777</v>
      </c>
      <c r="AC138" s="139">
        <f>AB138*AA138</f>
        <v>11.108000000000001</v>
      </c>
      <c r="AD138" s="302">
        <f t="shared" si="225"/>
        <v>2777</v>
      </c>
      <c r="AE138" s="139">
        <f>AC138+Z138</f>
        <v>11.108000000000001</v>
      </c>
      <c r="AF138" s="121"/>
    </row>
    <row r="139" spans="1:32" ht="15.75">
      <c r="A139" s="749">
        <v>8.0399999999999991</v>
      </c>
      <c r="B139" s="81" t="s">
        <v>57</v>
      </c>
      <c r="C139" s="81"/>
      <c r="D139" s="65"/>
      <c r="E139" s="81"/>
      <c r="F139" s="65"/>
      <c r="G139" s="103">
        <v>4.0000000000000001E-3</v>
      </c>
      <c r="H139" s="81">
        <v>19966</v>
      </c>
      <c r="I139" s="65">
        <f t="shared" si="220"/>
        <v>79.864000000000004</v>
      </c>
      <c r="J139" s="73">
        <f t="shared" si="221"/>
        <v>19966</v>
      </c>
      <c r="K139" s="65">
        <f>I139+F139+D139</f>
        <v>79.864000000000004</v>
      </c>
      <c r="L139" s="302">
        <v>18944</v>
      </c>
      <c r="M139" s="139">
        <v>75.775999999999996</v>
      </c>
      <c r="N139" s="139">
        <f t="shared" si="222"/>
        <v>94.881298206951826</v>
      </c>
      <c r="O139" s="139">
        <f t="shared" si="222"/>
        <v>94.881298206951811</v>
      </c>
      <c r="P139" s="302">
        <f t="shared" si="223"/>
        <v>1022</v>
      </c>
      <c r="Q139" s="139">
        <f t="shared" si="223"/>
        <v>4.0880000000000081</v>
      </c>
      <c r="R139" s="302"/>
      <c r="S139" s="139"/>
      <c r="T139" s="129">
        <v>4.0000000000000001E-3</v>
      </c>
      <c r="U139" s="306">
        <v>19805</v>
      </c>
      <c r="V139" s="139">
        <f>U139*T139</f>
        <v>79.22</v>
      </c>
      <c r="W139" s="302">
        <f t="shared" si="224"/>
        <v>19805</v>
      </c>
      <c r="X139" s="139">
        <f>V139+S139</f>
        <v>79.22</v>
      </c>
      <c r="Y139" s="302"/>
      <c r="Z139" s="139"/>
      <c r="AA139" s="129">
        <v>4.0000000000000001E-3</v>
      </c>
      <c r="AB139" s="306">
        <v>19805</v>
      </c>
      <c r="AC139" s="139">
        <f>AB139*AA139</f>
        <v>79.22</v>
      </c>
      <c r="AD139" s="302">
        <f t="shared" si="225"/>
        <v>19805</v>
      </c>
      <c r="AE139" s="139">
        <f>AC139+Z139</f>
        <v>79.22</v>
      </c>
      <c r="AF139" s="121"/>
    </row>
    <row r="140" spans="1:32" s="225" customFormat="1" ht="15.75">
      <c r="A140" s="217"/>
      <c r="B140" s="218" t="s">
        <v>35</v>
      </c>
      <c r="C140" s="218">
        <f t="shared" ref="C140" si="226">SUM(C136:C139)</f>
        <v>0</v>
      </c>
      <c r="D140" s="219">
        <f>SUM(D136:D139)</f>
        <v>0</v>
      </c>
      <c r="E140" s="218">
        <f t="shared" ref="E140" si="227">SUM(E136:E139)</f>
        <v>0</v>
      </c>
      <c r="F140" s="219">
        <f>SUM(F136:F139)</f>
        <v>0</v>
      </c>
      <c r="G140" s="220"/>
      <c r="H140" s="218">
        <f t="shared" ref="H140:L140" si="228">SUM(H136:H139)</f>
        <v>101713</v>
      </c>
      <c r="I140" s="219">
        <f>SUM(I136:I139)</f>
        <v>406.85200000000009</v>
      </c>
      <c r="J140" s="236">
        <f t="shared" si="228"/>
        <v>101713</v>
      </c>
      <c r="K140" s="219">
        <f>SUM(K136:K139)</f>
        <v>406.85200000000009</v>
      </c>
      <c r="L140" s="236">
        <f t="shared" si="228"/>
        <v>94146</v>
      </c>
      <c r="M140" s="219">
        <f>SUM(M136:M139)</f>
        <v>376.584</v>
      </c>
      <c r="N140" s="221">
        <f t="shared" si="222"/>
        <v>92.560439668478949</v>
      </c>
      <c r="O140" s="221">
        <f>M140/K140%</f>
        <v>92.560439668478935</v>
      </c>
      <c r="P140" s="236">
        <f t="shared" ref="P140:S140" si="229">SUM(P136:P139)</f>
        <v>7567</v>
      </c>
      <c r="Q140" s="219">
        <f t="shared" si="229"/>
        <v>30.268000000000015</v>
      </c>
      <c r="R140" s="236">
        <f t="shared" si="229"/>
        <v>0</v>
      </c>
      <c r="S140" s="219">
        <f t="shared" si="229"/>
        <v>0</v>
      </c>
      <c r="T140" s="222"/>
      <c r="U140" s="273">
        <f t="shared" ref="U140:W140" si="230">SUM(U136:U139)</f>
        <v>96360</v>
      </c>
      <c r="V140" s="219">
        <f>SUM(V136:V139)</f>
        <v>385.43999999999994</v>
      </c>
      <c r="W140" s="236">
        <f t="shared" si="230"/>
        <v>96360</v>
      </c>
      <c r="X140" s="219">
        <f>SUM(X136:X139)</f>
        <v>385.43999999999994</v>
      </c>
      <c r="Y140" s="236">
        <f t="shared" ref="Y140:Z140" si="231">SUM(Y136:Y139)</f>
        <v>0</v>
      </c>
      <c r="Z140" s="219">
        <f t="shared" si="231"/>
        <v>0</v>
      </c>
      <c r="AA140" s="222"/>
      <c r="AB140" s="273">
        <f t="shared" ref="AB140" si="232">SUM(AB136:AB139)</f>
        <v>96360</v>
      </c>
      <c r="AC140" s="219">
        <f>SUM(AC136:AC139)</f>
        <v>385.43999999999994</v>
      </c>
      <c r="AD140" s="236">
        <f t="shared" ref="AD140" si="233">SUM(AD136:AD139)</f>
        <v>96360</v>
      </c>
      <c r="AE140" s="219">
        <f>SUM(AE136:AE139)</f>
        <v>385.43999999999994</v>
      </c>
      <c r="AF140" s="224"/>
    </row>
    <row r="141" spans="1:32" s="53" customFormat="1" ht="15.75">
      <c r="A141" s="90">
        <v>9</v>
      </c>
      <c r="B141" s="52" t="s">
        <v>58</v>
      </c>
      <c r="C141" s="52"/>
      <c r="D141" s="64"/>
      <c r="E141" s="52"/>
      <c r="F141" s="64"/>
      <c r="G141" s="105"/>
      <c r="H141" s="52"/>
      <c r="I141" s="64"/>
      <c r="J141" s="310">
        <f t="shared" ref="J141:J143" si="234">H141+E141+C141</f>
        <v>0</v>
      </c>
      <c r="K141" s="64">
        <f>I141+F141+D141</f>
        <v>0</v>
      </c>
      <c r="L141" s="300"/>
      <c r="M141" s="140"/>
      <c r="N141" s="140"/>
      <c r="O141" s="140"/>
      <c r="P141" s="300"/>
      <c r="Q141" s="140"/>
      <c r="R141" s="300"/>
      <c r="S141" s="140"/>
      <c r="T141" s="128"/>
      <c r="U141" s="304"/>
      <c r="V141" s="140"/>
      <c r="W141" s="300"/>
      <c r="X141" s="140"/>
      <c r="Y141" s="300"/>
      <c r="Z141" s="140"/>
      <c r="AA141" s="128"/>
      <c r="AB141" s="304"/>
      <c r="AC141" s="140"/>
      <c r="AD141" s="300"/>
      <c r="AE141" s="140"/>
      <c r="AF141" s="120"/>
    </row>
    <row r="142" spans="1:32" ht="15.75">
      <c r="A142" s="198">
        <v>9.01</v>
      </c>
      <c r="B142" s="81" t="s">
        <v>59</v>
      </c>
      <c r="C142" s="81"/>
      <c r="D142" s="65"/>
      <c r="E142" s="81"/>
      <c r="F142" s="65"/>
      <c r="G142" s="103"/>
      <c r="H142" s="81"/>
      <c r="I142" s="65">
        <f t="shared" ref="I142:I143" si="235">H142*G142</f>
        <v>0</v>
      </c>
      <c r="J142" s="73">
        <f t="shared" si="234"/>
        <v>0</v>
      </c>
      <c r="K142" s="65">
        <f>I142+F142+D142</f>
        <v>0</v>
      </c>
      <c r="L142" s="302"/>
      <c r="M142" s="139"/>
      <c r="N142" s="139"/>
      <c r="O142" s="139"/>
      <c r="P142" s="302">
        <f>J142-L142</f>
        <v>0</v>
      </c>
      <c r="Q142" s="139">
        <f>K142-M142</f>
        <v>0</v>
      </c>
      <c r="R142" s="302"/>
      <c r="S142" s="139"/>
      <c r="T142" s="129"/>
      <c r="U142" s="306"/>
      <c r="V142" s="139">
        <f t="shared" ref="V142" si="236">U142*T142</f>
        <v>0</v>
      </c>
      <c r="W142" s="302">
        <f t="shared" ref="W142:W143" si="237">U142+R142</f>
        <v>0</v>
      </c>
      <c r="X142" s="139">
        <f>V142+S142</f>
        <v>0</v>
      </c>
      <c r="Y142" s="302"/>
      <c r="Z142" s="139"/>
      <c r="AA142" s="129"/>
      <c r="AB142" s="306"/>
      <c r="AC142" s="139">
        <f t="shared" ref="AC142" si="238">AB142*AA142</f>
        <v>0</v>
      </c>
      <c r="AD142" s="302">
        <f t="shared" ref="AD142:AD143" si="239">AB142+Y142</f>
        <v>0</v>
      </c>
      <c r="AE142" s="139">
        <f>AC142+Z142</f>
        <v>0</v>
      </c>
      <c r="AF142" s="121"/>
    </row>
    <row r="143" spans="1:32" ht="15.75">
      <c r="A143" s="749">
        <v>9.02</v>
      </c>
      <c r="B143" s="81" t="s">
        <v>60</v>
      </c>
      <c r="C143" s="81"/>
      <c r="D143" s="65"/>
      <c r="E143" s="81"/>
      <c r="F143" s="65"/>
      <c r="G143" s="103"/>
      <c r="H143" s="81"/>
      <c r="I143" s="65">
        <f t="shared" si="235"/>
        <v>0</v>
      </c>
      <c r="J143" s="73">
        <f t="shared" si="234"/>
        <v>0</v>
      </c>
      <c r="K143" s="65">
        <f>I143+F143+D143</f>
        <v>0</v>
      </c>
      <c r="L143" s="302"/>
      <c r="M143" s="139"/>
      <c r="N143" s="139"/>
      <c r="O143" s="139"/>
      <c r="P143" s="302">
        <f>J143-L143</f>
        <v>0</v>
      </c>
      <c r="Q143" s="139">
        <f>K143-M143</f>
        <v>0</v>
      </c>
      <c r="R143" s="302"/>
      <c r="S143" s="139"/>
      <c r="T143" s="129">
        <v>0.5</v>
      </c>
      <c r="U143" s="306"/>
      <c r="V143" s="139">
        <f>U143*T143</f>
        <v>0</v>
      </c>
      <c r="W143" s="302">
        <f t="shared" si="237"/>
        <v>0</v>
      </c>
      <c r="X143" s="139">
        <f>V143+S143</f>
        <v>0</v>
      </c>
      <c r="Y143" s="302"/>
      <c r="Z143" s="139"/>
      <c r="AA143" s="129">
        <v>0.5</v>
      </c>
      <c r="AB143" s="306"/>
      <c r="AC143" s="139">
        <f>AB143*AA143</f>
        <v>0</v>
      </c>
      <c r="AD143" s="302">
        <f t="shared" si="239"/>
        <v>0</v>
      </c>
      <c r="AE143" s="139">
        <f>AC143+Z143</f>
        <v>0</v>
      </c>
      <c r="AF143" s="121"/>
    </row>
    <row r="144" spans="1:32" s="225" customFormat="1" ht="15.75">
      <c r="A144" s="217"/>
      <c r="B144" s="218" t="s">
        <v>35</v>
      </c>
      <c r="C144" s="218">
        <f t="shared" ref="C144" si="240">SUM(C142:C143)</f>
        <v>0</v>
      </c>
      <c r="D144" s="219">
        <f>SUM(D142:D143)</f>
        <v>0</v>
      </c>
      <c r="E144" s="218">
        <f t="shared" ref="E144" si="241">SUM(E142:E143)</f>
        <v>0</v>
      </c>
      <c r="F144" s="219">
        <f>SUM(F142:F143)</f>
        <v>0</v>
      </c>
      <c r="G144" s="220"/>
      <c r="H144" s="218">
        <f t="shared" ref="H144:S144" si="242">SUM(H142:H143)</f>
        <v>0</v>
      </c>
      <c r="I144" s="219">
        <f>SUM(I142:I143)</f>
        <v>0</v>
      </c>
      <c r="J144" s="236">
        <f t="shared" si="242"/>
        <v>0</v>
      </c>
      <c r="K144" s="219">
        <f>SUM(K142:K143)</f>
        <v>0</v>
      </c>
      <c r="L144" s="236">
        <f t="shared" si="242"/>
        <v>0</v>
      </c>
      <c r="M144" s="219">
        <f t="shared" si="242"/>
        <v>0</v>
      </c>
      <c r="N144" s="221" t="e">
        <f t="shared" ref="N144" si="243">L144/J144%</f>
        <v>#DIV/0!</v>
      </c>
      <c r="O144" s="221" t="e">
        <f>M144/K144%</f>
        <v>#DIV/0!</v>
      </c>
      <c r="P144" s="236">
        <f t="shared" si="242"/>
        <v>0</v>
      </c>
      <c r="Q144" s="219">
        <f t="shared" si="242"/>
        <v>0</v>
      </c>
      <c r="R144" s="236">
        <f t="shared" si="242"/>
        <v>0</v>
      </c>
      <c r="S144" s="219">
        <f t="shared" si="242"/>
        <v>0</v>
      </c>
      <c r="T144" s="222"/>
      <c r="U144" s="273">
        <f t="shared" ref="U144:W144" si="244">SUM(U142:U143)</f>
        <v>0</v>
      </c>
      <c r="V144" s="219">
        <f>SUM(V142:V143)</f>
        <v>0</v>
      </c>
      <c r="W144" s="236">
        <f t="shared" si="244"/>
        <v>0</v>
      </c>
      <c r="X144" s="219">
        <f>SUM(X142:X143)</f>
        <v>0</v>
      </c>
      <c r="Y144" s="236">
        <f t="shared" ref="Y144:Z144" si="245">SUM(Y142:Y143)</f>
        <v>0</v>
      </c>
      <c r="Z144" s="219">
        <f t="shared" si="245"/>
        <v>0</v>
      </c>
      <c r="AA144" s="222"/>
      <c r="AB144" s="273">
        <f t="shared" ref="AB144" si="246">SUM(AB142:AB143)</f>
        <v>0</v>
      </c>
      <c r="AC144" s="219">
        <f>SUM(AC142:AC143)</f>
        <v>0</v>
      </c>
      <c r="AD144" s="236">
        <f t="shared" ref="AD144" si="247">SUM(AD142:AD143)</f>
        <v>0</v>
      </c>
      <c r="AE144" s="219">
        <f>SUM(AE142:AE143)</f>
        <v>0</v>
      </c>
      <c r="AF144" s="224"/>
    </row>
    <row r="145" spans="1:32" s="53" customFormat="1" ht="15.75">
      <c r="A145" s="90" t="s">
        <v>61</v>
      </c>
      <c r="B145" s="52" t="s">
        <v>62</v>
      </c>
      <c r="C145" s="52"/>
      <c r="D145" s="64"/>
      <c r="E145" s="52"/>
      <c r="F145" s="64"/>
      <c r="G145" s="105"/>
      <c r="H145" s="52"/>
      <c r="I145" s="64"/>
      <c r="J145" s="310"/>
      <c r="K145" s="64"/>
      <c r="L145" s="300"/>
      <c r="M145" s="140"/>
      <c r="N145" s="140"/>
      <c r="O145" s="140"/>
      <c r="P145" s="300"/>
      <c r="Q145" s="140"/>
      <c r="R145" s="300"/>
      <c r="S145" s="140"/>
      <c r="T145" s="128"/>
      <c r="U145" s="304"/>
      <c r="V145" s="140"/>
      <c r="W145" s="300"/>
      <c r="X145" s="140"/>
      <c r="Y145" s="300"/>
      <c r="Z145" s="140"/>
      <c r="AA145" s="128"/>
      <c r="AB145" s="304"/>
      <c r="AC145" s="140"/>
      <c r="AD145" s="300"/>
      <c r="AE145" s="140"/>
      <c r="AF145" s="120"/>
    </row>
    <row r="146" spans="1:32" s="53" customFormat="1" ht="15.75">
      <c r="A146" s="90">
        <v>10</v>
      </c>
      <c r="B146" s="52" t="s">
        <v>63</v>
      </c>
      <c r="C146" s="52"/>
      <c r="D146" s="64"/>
      <c r="E146" s="52"/>
      <c r="F146" s="64"/>
      <c r="G146" s="105"/>
      <c r="H146" s="52"/>
      <c r="I146" s="64"/>
      <c r="J146" s="310">
        <f t="shared" ref="J146" si="248">H146+E146+C146</f>
        <v>0</v>
      </c>
      <c r="K146" s="64">
        <f>I146+F146+D146</f>
        <v>0</v>
      </c>
      <c r="L146" s="300"/>
      <c r="M146" s="140"/>
      <c r="N146" s="140"/>
      <c r="O146" s="140"/>
      <c r="P146" s="300"/>
      <c r="Q146" s="140"/>
      <c r="R146" s="300"/>
      <c r="S146" s="140"/>
      <c r="T146" s="128"/>
      <c r="U146" s="304"/>
      <c r="V146" s="140"/>
      <c r="W146" s="300"/>
      <c r="X146" s="140"/>
      <c r="Y146" s="300"/>
      <c r="Z146" s="140"/>
      <c r="AA146" s="128"/>
      <c r="AB146" s="304"/>
      <c r="AC146" s="140"/>
      <c r="AD146" s="300"/>
      <c r="AE146" s="140"/>
      <c r="AF146" s="120"/>
    </row>
    <row r="147" spans="1:32" s="53" customFormat="1" ht="15.75">
      <c r="A147" s="90"/>
      <c r="B147" s="52" t="s">
        <v>288</v>
      </c>
      <c r="C147" s="52"/>
      <c r="D147" s="64"/>
      <c r="E147" s="52"/>
      <c r="F147" s="64"/>
      <c r="G147" s="105"/>
      <c r="H147" s="52"/>
      <c r="I147" s="64"/>
      <c r="J147" s="310"/>
      <c r="K147" s="64"/>
      <c r="L147" s="300"/>
      <c r="M147" s="140"/>
      <c r="N147" s="140"/>
      <c r="O147" s="140"/>
      <c r="P147" s="300"/>
      <c r="Q147" s="140"/>
      <c r="R147" s="300"/>
      <c r="S147" s="140"/>
      <c r="T147" s="128"/>
      <c r="U147" s="304"/>
      <c r="V147" s="140"/>
      <c r="W147" s="300"/>
      <c r="X147" s="140"/>
      <c r="Y147" s="300"/>
      <c r="Z147" s="140"/>
      <c r="AA147" s="128"/>
      <c r="AB147" s="304"/>
      <c r="AC147" s="140"/>
      <c r="AD147" s="300"/>
      <c r="AE147" s="140"/>
      <c r="AF147" s="120"/>
    </row>
    <row r="148" spans="1:32" ht="15.75">
      <c r="A148" s="198">
        <v>10.01</v>
      </c>
      <c r="B148" s="81" t="s">
        <v>64</v>
      </c>
      <c r="C148" s="81"/>
      <c r="D148" s="65"/>
      <c r="E148" s="81"/>
      <c r="F148" s="65"/>
      <c r="G148" s="103">
        <v>0.52</v>
      </c>
      <c r="H148" s="81"/>
      <c r="I148" s="65">
        <f>H148*G148*12</f>
        <v>0</v>
      </c>
      <c r="J148" s="73">
        <f t="shared" ref="J148:K164" si="249">H148+E148+C148</f>
        <v>0</v>
      </c>
      <c r="K148" s="65">
        <f t="shared" si="249"/>
        <v>0</v>
      </c>
      <c r="L148" s="302"/>
      <c r="M148" s="139"/>
      <c r="N148" s="139"/>
      <c r="O148" s="139"/>
      <c r="P148" s="302">
        <f t="shared" ref="P148:Q164" si="250">J148-L148</f>
        <v>0</v>
      </c>
      <c r="Q148" s="139">
        <f t="shared" si="250"/>
        <v>0</v>
      </c>
      <c r="R148" s="302"/>
      <c r="S148" s="139"/>
      <c r="T148" s="129">
        <v>0.65</v>
      </c>
      <c r="U148" s="306"/>
      <c r="V148" s="139">
        <f t="shared" ref="V148:V164" si="251">U148*T148*12</f>
        <v>0</v>
      </c>
      <c r="W148" s="302">
        <f t="shared" ref="W148:W164" si="252">U148+R148</f>
        <v>0</v>
      </c>
      <c r="X148" s="139">
        <f t="shared" ref="X148:X164" si="253">V148+S148</f>
        <v>0</v>
      </c>
      <c r="Y148" s="302"/>
      <c r="Z148" s="139"/>
      <c r="AA148" s="129">
        <v>0.65</v>
      </c>
      <c r="AB148" s="306"/>
      <c r="AC148" s="139">
        <f t="shared" ref="AC148:AC164" si="254">AB148*AA148*12</f>
        <v>0</v>
      </c>
      <c r="AD148" s="302">
        <f t="shared" ref="AD148:AD164" si="255">AB148+Y148</f>
        <v>0</v>
      </c>
      <c r="AE148" s="139">
        <f t="shared" ref="AE148:AE164" si="256">AC148+Z148</f>
        <v>0</v>
      </c>
      <c r="AF148" s="121"/>
    </row>
    <row r="149" spans="1:32" ht="15.75">
      <c r="A149" s="198">
        <v>10.02</v>
      </c>
      <c r="B149" s="81" t="s">
        <v>289</v>
      </c>
      <c r="C149" s="81"/>
      <c r="D149" s="65"/>
      <c r="E149" s="81"/>
      <c r="F149" s="65"/>
      <c r="G149" s="103">
        <v>0.13</v>
      </c>
      <c r="H149" s="81"/>
      <c r="I149" s="65">
        <f>H149*G149*12</f>
        <v>0</v>
      </c>
      <c r="J149" s="73">
        <f t="shared" si="249"/>
        <v>0</v>
      </c>
      <c r="K149" s="65">
        <f t="shared" si="249"/>
        <v>0</v>
      </c>
      <c r="L149" s="302"/>
      <c r="M149" s="139"/>
      <c r="N149" s="139"/>
      <c r="O149" s="139"/>
      <c r="P149" s="302">
        <f t="shared" si="250"/>
        <v>0</v>
      </c>
      <c r="Q149" s="139">
        <f t="shared" si="250"/>
        <v>0</v>
      </c>
      <c r="R149" s="302"/>
      <c r="S149" s="139"/>
      <c r="T149" s="129">
        <v>0.13</v>
      </c>
      <c r="U149" s="306"/>
      <c r="V149" s="139">
        <f t="shared" si="251"/>
        <v>0</v>
      </c>
      <c r="W149" s="302">
        <f t="shared" si="252"/>
        <v>0</v>
      </c>
      <c r="X149" s="139">
        <f t="shared" si="253"/>
        <v>0</v>
      </c>
      <c r="Y149" s="302"/>
      <c r="Z149" s="139"/>
      <c r="AA149" s="129">
        <v>0.13</v>
      </c>
      <c r="AB149" s="306"/>
      <c r="AC149" s="139">
        <f t="shared" si="254"/>
        <v>0</v>
      </c>
      <c r="AD149" s="302">
        <f t="shared" si="255"/>
        <v>0</v>
      </c>
      <c r="AE149" s="139">
        <f t="shared" si="256"/>
        <v>0</v>
      </c>
      <c r="AF149" s="121"/>
    </row>
    <row r="150" spans="1:32" ht="31.5">
      <c r="A150" s="198">
        <v>10.029999999999999</v>
      </c>
      <c r="B150" s="81" t="s">
        <v>68</v>
      </c>
      <c r="C150" s="81"/>
      <c r="D150" s="65"/>
      <c r="E150" s="81"/>
      <c r="F150" s="65"/>
      <c r="G150" s="103"/>
      <c r="H150" s="81"/>
      <c r="I150" s="65">
        <f t="shared" ref="I150:I164" si="257">H150*G150*12</f>
        <v>0</v>
      </c>
      <c r="J150" s="73">
        <f t="shared" si="249"/>
        <v>0</v>
      </c>
      <c r="K150" s="65">
        <f t="shared" si="249"/>
        <v>0</v>
      </c>
      <c r="L150" s="302"/>
      <c r="M150" s="139"/>
      <c r="N150" s="139"/>
      <c r="O150" s="139"/>
      <c r="P150" s="302">
        <f t="shared" si="250"/>
        <v>0</v>
      </c>
      <c r="Q150" s="139">
        <f t="shared" si="250"/>
        <v>0</v>
      </c>
      <c r="R150" s="302"/>
      <c r="S150" s="139"/>
      <c r="T150" s="129"/>
      <c r="U150" s="306"/>
      <c r="V150" s="139">
        <f t="shared" si="251"/>
        <v>0</v>
      </c>
      <c r="W150" s="302">
        <f t="shared" si="252"/>
        <v>0</v>
      </c>
      <c r="X150" s="139">
        <f t="shared" si="253"/>
        <v>0</v>
      </c>
      <c r="Y150" s="302"/>
      <c r="Z150" s="139"/>
      <c r="AA150" s="129"/>
      <c r="AB150" s="306"/>
      <c r="AC150" s="139">
        <f t="shared" si="254"/>
        <v>0</v>
      </c>
      <c r="AD150" s="302">
        <f t="shared" si="255"/>
        <v>0</v>
      </c>
      <c r="AE150" s="139">
        <f t="shared" si="256"/>
        <v>0</v>
      </c>
      <c r="AF150" s="121"/>
    </row>
    <row r="151" spans="1:32" s="53" customFormat="1" ht="15.75">
      <c r="A151" s="90"/>
      <c r="B151" s="52" t="s">
        <v>73</v>
      </c>
      <c r="C151" s="52"/>
      <c r="D151" s="64"/>
      <c r="E151" s="52"/>
      <c r="F151" s="64"/>
      <c r="G151" s="105"/>
      <c r="H151" s="52"/>
      <c r="I151" s="64">
        <f t="shared" si="257"/>
        <v>0</v>
      </c>
      <c r="J151" s="310">
        <f t="shared" si="249"/>
        <v>0</v>
      </c>
      <c r="K151" s="64">
        <f t="shared" si="249"/>
        <v>0</v>
      </c>
      <c r="L151" s="300"/>
      <c r="M151" s="140"/>
      <c r="N151" s="139"/>
      <c r="O151" s="139"/>
      <c r="P151" s="302">
        <f t="shared" si="250"/>
        <v>0</v>
      </c>
      <c r="Q151" s="139">
        <f t="shared" si="250"/>
        <v>0</v>
      </c>
      <c r="R151" s="300"/>
      <c r="S151" s="140"/>
      <c r="T151" s="128"/>
      <c r="U151" s="304"/>
      <c r="V151" s="139">
        <f t="shared" si="251"/>
        <v>0</v>
      </c>
      <c r="W151" s="302">
        <f t="shared" si="252"/>
        <v>0</v>
      </c>
      <c r="X151" s="139">
        <f t="shared" si="253"/>
        <v>0</v>
      </c>
      <c r="Y151" s="300"/>
      <c r="Z151" s="140"/>
      <c r="AA151" s="128"/>
      <c r="AB151" s="304"/>
      <c r="AC151" s="139">
        <f t="shared" si="254"/>
        <v>0</v>
      </c>
      <c r="AD151" s="302">
        <f t="shared" si="255"/>
        <v>0</v>
      </c>
      <c r="AE151" s="139">
        <f t="shared" si="256"/>
        <v>0</v>
      </c>
      <c r="AF151" s="120"/>
    </row>
    <row r="152" spans="1:32" ht="31.5">
      <c r="A152" s="198">
        <v>10.039999999999999</v>
      </c>
      <c r="B152" s="81" t="s">
        <v>290</v>
      </c>
      <c r="C152" s="81"/>
      <c r="D152" s="65"/>
      <c r="E152" s="81"/>
      <c r="F152" s="65"/>
      <c r="G152" s="103"/>
      <c r="H152" s="81"/>
      <c r="I152" s="65">
        <f t="shared" si="257"/>
        <v>0</v>
      </c>
      <c r="J152" s="73">
        <f t="shared" si="249"/>
        <v>0</v>
      </c>
      <c r="K152" s="65">
        <f t="shared" si="249"/>
        <v>0</v>
      </c>
      <c r="L152" s="302"/>
      <c r="M152" s="139"/>
      <c r="N152" s="139"/>
      <c r="O152" s="139"/>
      <c r="P152" s="302">
        <f t="shared" si="250"/>
        <v>0</v>
      </c>
      <c r="Q152" s="139">
        <f t="shared" si="250"/>
        <v>0</v>
      </c>
      <c r="R152" s="302"/>
      <c r="S152" s="139"/>
      <c r="T152" s="129"/>
      <c r="U152" s="306"/>
      <c r="V152" s="139">
        <f t="shared" si="251"/>
        <v>0</v>
      </c>
      <c r="W152" s="302">
        <f t="shared" si="252"/>
        <v>0</v>
      </c>
      <c r="X152" s="139">
        <f t="shared" si="253"/>
        <v>0</v>
      </c>
      <c r="Y152" s="302"/>
      <c r="Z152" s="139"/>
      <c r="AA152" s="129"/>
      <c r="AB152" s="306"/>
      <c r="AC152" s="139">
        <f t="shared" si="254"/>
        <v>0</v>
      </c>
      <c r="AD152" s="302">
        <f t="shared" si="255"/>
        <v>0</v>
      </c>
      <c r="AE152" s="139">
        <f t="shared" si="256"/>
        <v>0</v>
      </c>
      <c r="AF152" s="121"/>
    </row>
    <row r="153" spans="1:32" ht="15.75">
      <c r="A153" s="198"/>
      <c r="B153" s="81" t="s">
        <v>65</v>
      </c>
      <c r="C153" s="81"/>
      <c r="D153" s="65"/>
      <c r="E153" s="81"/>
      <c r="F153" s="65"/>
      <c r="G153" s="103">
        <v>0.6</v>
      </c>
      <c r="H153" s="81"/>
      <c r="I153" s="65">
        <f t="shared" si="257"/>
        <v>0</v>
      </c>
      <c r="J153" s="73">
        <f t="shared" si="249"/>
        <v>0</v>
      </c>
      <c r="K153" s="65">
        <f t="shared" si="249"/>
        <v>0</v>
      </c>
      <c r="L153" s="302"/>
      <c r="M153" s="139"/>
      <c r="N153" s="139"/>
      <c r="O153" s="139"/>
      <c r="P153" s="302">
        <f t="shared" si="250"/>
        <v>0</v>
      </c>
      <c r="Q153" s="139">
        <f t="shared" si="250"/>
        <v>0</v>
      </c>
      <c r="R153" s="302"/>
      <c r="S153" s="139"/>
      <c r="T153" s="129">
        <v>0.75</v>
      </c>
      <c r="U153" s="306"/>
      <c r="V153" s="139">
        <f t="shared" si="251"/>
        <v>0</v>
      </c>
      <c r="W153" s="302">
        <f t="shared" si="252"/>
        <v>0</v>
      </c>
      <c r="X153" s="139">
        <f t="shared" si="253"/>
        <v>0</v>
      </c>
      <c r="Y153" s="302"/>
      <c r="Z153" s="139"/>
      <c r="AA153" s="129">
        <v>0.75</v>
      </c>
      <c r="AB153" s="306"/>
      <c r="AC153" s="139">
        <f t="shared" si="254"/>
        <v>0</v>
      </c>
      <c r="AD153" s="302">
        <f t="shared" si="255"/>
        <v>0</v>
      </c>
      <c r="AE153" s="139">
        <f t="shared" si="256"/>
        <v>0</v>
      </c>
      <c r="AF153" s="121"/>
    </row>
    <row r="154" spans="1:32" ht="15.75">
      <c r="A154" s="198"/>
      <c r="B154" s="81" t="s">
        <v>66</v>
      </c>
      <c r="C154" s="81"/>
      <c r="D154" s="65"/>
      <c r="E154" s="81"/>
      <c r="F154" s="65"/>
      <c r="G154" s="103">
        <v>0.6</v>
      </c>
      <c r="H154" s="81"/>
      <c r="I154" s="65">
        <f t="shared" si="257"/>
        <v>0</v>
      </c>
      <c r="J154" s="73">
        <f t="shared" si="249"/>
        <v>0</v>
      </c>
      <c r="K154" s="65">
        <f t="shared" si="249"/>
        <v>0</v>
      </c>
      <c r="L154" s="302"/>
      <c r="M154" s="139"/>
      <c r="N154" s="139"/>
      <c r="O154" s="139"/>
      <c r="P154" s="302">
        <f t="shared" si="250"/>
        <v>0</v>
      </c>
      <c r="Q154" s="139">
        <f t="shared" si="250"/>
        <v>0</v>
      </c>
      <c r="R154" s="302"/>
      <c r="S154" s="139"/>
      <c r="T154" s="129">
        <v>0.75</v>
      </c>
      <c r="U154" s="306"/>
      <c r="V154" s="139">
        <f t="shared" si="251"/>
        <v>0</v>
      </c>
      <c r="W154" s="302">
        <f t="shared" si="252"/>
        <v>0</v>
      </c>
      <c r="X154" s="139">
        <f t="shared" si="253"/>
        <v>0</v>
      </c>
      <c r="Y154" s="302"/>
      <c r="Z154" s="139"/>
      <c r="AA154" s="129">
        <v>0.75</v>
      </c>
      <c r="AB154" s="306"/>
      <c r="AC154" s="139">
        <f t="shared" si="254"/>
        <v>0</v>
      </c>
      <c r="AD154" s="302">
        <f t="shared" si="255"/>
        <v>0</v>
      </c>
      <c r="AE154" s="139">
        <f t="shared" si="256"/>
        <v>0</v>
      </c>
      <c r="AF154" s="121"/>
    </row>
    <row r="155" spans="1:32" ht="15.75">
      <c r="A155" s="198"/>
      <c r="B155" s="81" t="s">
        <v>67</v>
      </c>
      <c r="C155" s="81"/>
      <c r="D155" s="65"/>
      <c r="E155" s="81"/>
      <c r="F155" s="65"/>
      <c r="G155" s="103">
        <v>0.6</v>
      </c>
      <c r="H155" s="81"/>
      <c r="I155" s="65">
        <f t="shared" si="257"/>
        <v>0</v>
      </c>
      <c r="J155" s="73">
        <f t="shared" si="249"/>
        <v>0</v>
      </c>
      <c r="K155" s="65">
        <f t="shared" si="249"/>
        <v>0</v>
      </c>
      <c r="L155" s="302"/>
      <c r="M155" s="139"/>
      <c r="N155" s="139"/>
      <c r="O155" s="139"/>
      <c r="P155" s="302">
        <f t="shared" si="250"/>
        <v>0</v>
      </c>
      <c r="Q155" s="139">
        <f t="shared" si="250"/>
        <v>0</v>
      </c>
      <c r="R155" s="302"/>
      <c r="S155" s="139"/>
      <c r="T155" s="129">
        <v>0.75</v>
      </c>
      <c r="U155" s="306"/>
      <c r="V155" s="139">
        <f t="shared" si="251"/>
        <v>0</v>
      </c>
      <c r="W155" s="302">
        <f t="shared" si="252"/>
        <v>0</v>
      </c>
      <c r="X155" s="139">
        <f t="shared" si="253"/>
        <v>0</v>
      </c>
      <c r="Y155" s="302"/>
      <c r="Z155" s="139"/>
      <c r="AA155" s="129">
        <v>0.75</v>
      </c>
      <c r="AB155" s="306"/>
      <c r="AC155" s="139">
        <f t="shared" si="254"/>
        <v>0</v>
      </c>
      <c r="AD155" s="302">
        <f t="shared" si="255"/>
        <v>0</v>
      </c>
      <c r="AE155" s="139">
        <f t="shared" si="256"/>
        <v>0</v>
      </c>
      <c r="AF155" s="121"/>
    </row>
    <row r="156" spans="1:32" ht="31.5">
      <c r="A156" s="198">
        <v>10.050000000000001</v>
      </c>
      <c r="B156" s="81" t="s">
        <v>291</v>
      </c>
      <c r="C156" s="81"/>
      <c r="D156" s="65"/>
      <c r="E156" s="81"/>
      <c r="F156" s="65"/>
      <c r="G156" s="103"/>
      <c r="H156" s="81"/>
      <c r="I156" s="65">
        <f t="shared" si="257"/>
        <v>0</v>
      </c>
      <c r="J156" s="73">
        <f t="shared" si="249"/>
        <v>0</v>
      </c>
      <c r="K156" s="65">
        <f t="shared" si="249"/>
        <v>0</v>
      </c>
      <c r="L156" s="302"/>
      <c r="M156" s="139"/>
      <c r="N156" s="139"/>
      <c r="O156" s="139"/>
      <c r="P156" s="302">
        <f t="shared" si="250"/>
        <v>0</v>
      </c>
      <c r="Q156" s="139">
        <f t="shared" si="250"/>
        <v>0</v>
      </c>
      <c r="R156" s="302"/>
      <c r="S156" s="139"/>
      <c r="T156" s="129"/>
      <c r="U156" s="306"/>
      <c r="V156" s="139">
        <f t="shared" si="251"/>
        <v>0</v>
      </c>
      <c r="W156" s="302">
        <f t="shared" si="252"/>
        <v>0</v>
      </c>
      <c r="X156" s="139">
        <f t="shared" si="253"/>
        <v>0</v>
      </c>
      <c r="Y156" s="302"/>
      <c r="Z156" s="139"/>
      <c r="AA156" s="129"/>
      <c r="AB156" s="306"/>
      <c r="AC156" s="139">
        <f t="shared" si="254"/>
        <v>0</v>
      </c>
      <c r="AD156" s="302">
        <f t="shared" si="255"/>
        <v>0</v>
      </c>
      <c r="AE156" s="139">
        <f t="shared" si="256"/>
        <v>0</v>
      </c>
      <c r="AF156" s="121"/>
    </row>
    <row r="157" spans="1:32" ht="15.75">
      <c r="A157" s="198"/>
      <c r="B157" s="81" t="s">
        <v>65</v>
      </c>
      <c r="C157" s="81"/>
      <c r="D157" s="65"/>
      <c r="E157" s="81"/>
      <c r="F157" s="65"/>
      <c r="G157" s="103"/>
      <c r="H157" s="81"/>
      <c r="I157" s="65">
        <f t="shared" si="257"/>
        <v>0</v>
      </c>
      <c r="J157" s="73">
        <f t="shared" si="249"/>
        <v>0</v>
      </c>
      <c r="K157" s="65">
        <f t="shared" si="249"/>
        <v>0</v>
      </c>
      <c r="L157" s="302"/>
      <c r="M157" s="139"/>
      <c r="N157" s="139"/>
      <c r="O157" s="139"/>
      <c r="P157" s="302">
        <f t="shared" si="250"/>
        <v>0</v>
      </c>
      <c r="Q157" s="139">
        <f t="shared" si="250"/>
        <v>0</v>
      </c>
      <c r="R157" s="302"/>
      <c r="S157" s="139"/>
      <c r="T157" s="129"/>
      <c r="U157" s="306"/>
      <c r="V157" s="139">
        <f t="shared" si="251"/>
        <v>0</v>
      </c>
      <c r="W157" s="302">
        <f t="shared" si="252"/>
        <v>0</v>
      </c>
      <c r="X157" s="139">
        <f t="shared" si="253"/>
        <v>0</v>
      </c>
      <c r="Y157" s="302"/>
      <c r="Z157" s="139"/>
      <c r="AA157" s="129"/>
      <c r="AB157" s="306"/>
      <c r="AC157" s="139">
        <f t="shared" si="254"/>
        <v>0</v>
      </c>
      <c r="AD157" s="302">
        <f t="shared" si="255"/>
        <v>0</v>
      </c>
      <c r="AE157" s="139">
        <f t="shared" si="256"/>
        <v>0</v>
      </c>
      <c r="AF157" s="121"/>
    </row>
    <row r="158" spans="1:32" ht="15.75">
      <c r="A158" s="198"/>
      <c r="B158" s="81" t="s">
        <v>66</v>
      </c>
      <c r="C158" s="81"/>
      <c r="D158" s="65"/>
      <c r="E158" s="81"/>
      <c r="F158" s="65"/>
      <c r="G158" s="103"/>
      <c r="H158" s="81"/>
      <c r="I158" s="65">
        <f t="shared" si="257"/>
        <v>0</v>
      </c>
      <c r="J158" s="73">
        <f t="shared" si="249"/>
        <v>0</v>
      </c>
      <c r="K158" s="65">
        <f t="shared" si="249"/>
        <v>0</v>
      </c>
      <c r="L158" s="302"/>
      <c r="M158" s="139"/>
      <c r="N158" s="139"/>
      <c r="O158" s="139"/>
      <c r="P158" s="302">
        <f t="shared" si="250"/>
        <v>0</v>
      </c>
      <c r="Q158" s="139">
        <f t="shared" si="250"/>
        <v>0</v>
      </c>
      <c r="R158" s="302"/>
      <c r="S158" s="139"/>
      <c r="T158" s="129"/>
      <c r="U158" s="306"/>
      <c r="V158" s="139">
        <f t="shared" si="251"/>
        <v>0</v>
      </c>
      <c r="W158" s="302">
        <f t="shared" si="252"/>
        <v>0</v>
      </c>
      <c r="X158" s="139">
        <f t="shared" si="253"/>
        <v>0</v>
      </c>
      <c r="Y158" s="302"/>
      <c r="Z158" s="139"/>
      <c r="AA158" s="129"/>
      <c r="AB158" s="306"/>
      <c r="AC158" s="139">
        <f t="shared" si="254"/>
        <v>0</v>
      </c>
      <c r="AD158" s="302">
        <f t="shared" si="255"/>
        <v>0</v>
      </c>
      <c r="AE158" s="139">
        <f t="shared" si="256"/>
        <v>0</v>
      </c>
      <c r="AF158" s="121"/>
    </row>
    <row r="159" spans="1:32" ht="15.75">
      <c r="A159" s="198"/>
      <c r="B159" s="81" t="s">
        <v>67</v>
      </c>
      <c r="C159" s="81"/>
      <c r="D159" s="65"/>
      <c r="E159" s="81"/>
      <c r="F159" s="65"/>
      <c r="G159" s="103"/>
      <c r="H159" s="81"/>
      <c r="I159" s="65">
        <f t="shared" si="257"/>
        <v>0</v>
      </c>
      <c r="J159" s="73">
        <f t="shared" si="249"/>
        <v>0</v>
      </c>
      <c r="K159" s="65">
        <f t="shared" si="249"/>
        <v>0</v>
      </c>
      <c r="L159" s="302"/>
      <c r="M159" s="139"/>
      <c r="N159" s="139"/>
      <c r="O159" s="139"/>
      <c r="P159" s="302">
        <f t="shared" si="250"/>
        <v>0</v>
      </c>
      <c r="Q159" s="139">
        <f t="shared" si="250"/>
        <v>0</v>
      </c>
      <c r="R159" s="302"/>
      <c r="S159" s="139"/>
      <c r="T159" s="129"/>
      <c r="U159" s="306"/>
      <c r="V159" s="139">
        <f t="shared" si="251"/>
        <v>0</v>
      </c>
      <c r="W159" s="302">
        <f t="shared" si="252"/>
        <v>0</v>
      </c>
      <c r="X159" s="139">
        <f t="shared" si="253"/>
        <v>0</v>
      </c>
      <c r="Y159" s="302"/>
      <c r="Z159" s="139"/>
      <c r="AA159" s="129"/>
      <c r="AB159" s="306"/>
      <c r="AC159" s="139">
        <f t="shared" si="254"/>
        <v>0</v>
      </c>
      <c r="AD159" s="302">
        <f t="shared" si="255"/>
        <v>0</v>
      </c>
      <c r="AE159" s="139">
        <f t="shared" si="256"/>
        <v>0</v>
      </c>
      <c r="AF159" s="121"/>
    </row>
    <row r="160" spans="1:32" ht="31.5">
      <c r="A160" s="198">
        <v>10.06</v>
      </c>
      <c r="B160" s="81" t="s">
        <v>292</v>
      </c>
      <c r="C160" s="81"/>
      <c r="D160" s="65"/>
      <c r="E160" s="81"/>
      <c r="F160" s="65"/>
      <c r="G160" s="103"/>
      <c r="H160" s="81"/>
      <c r="I160" s="65">
        <f t="shared" si="257"/>
        <v>0</v>
      </c>
      <c r="J160" s="73">
        <f t="shared" si="249"/>
        <v>0</v>
      </c>
      <c r="K160" s="65">
        <f t="shared" si="249"/>
        <v>0</v>
      </c>
      <c r="L160" s="302"/>
      <c r="M160" s="139"/>
      <c r="N160" s="139"/>
      <c r="O160" s="139"/>
      <c r="P160" s="302">
        <f t="shared" si="250"/>
        <v>0</v>
      </c>
      <c r="Q160" s="139">
        <f t="shared" si="250"/>
        <v>0</v>
      </c>
      <c r="R160" s="302"/>
      <c r="S160" s="139"/>
      <c r="T160" s="129"/>
      <c r="U160" s="306"/>
      <c r="V160" s="139">
        <f t="shared" si="251"/>
        <v>0</v>
      </c>
      <c r="W160" s="302">
        <f t="shared" si="252"/>
        <v>0</v>
      </c>
      <c r="X160" s="139">
        <f t="shared" si="253"/>
        <v>0</v>
      </c>
      <c r="Y160" s="302"/>
      <c r="Z160" s="139"/>
      <c r="AA160" s="129"/>
      <c r="AB160" s="306"/>
      <c r="AC160" s="139">
        <f t="shared" si="254"/>
        <v>0</v>
      </c>
      <c r="AD160" s="302">
        <f t="shared" si="255"/>
        <v>0</v>
      </c>
      <c r="AE160" s="139">
        <f t="shared" si="256"/>
        <v>0</v>
      </c>
      <c r="AF160" s="121"/>
    </row>
    <row r="161" spans="1:32" ht="31.5">
      <c r="A161" s="198">
        <v>10.07</v>
      </c>
      <c r="B161" s="81" t="s">
        <v>69</v>
      </c>
      <c r="C161" s="81"/>
      <c r="D161" s="65"/>
      <c r="E161" s="81"/>
      <c r="F161" s="65"/>
      <c r="G161" s="103"/>
      <c r="H161" s="81"/>
      <c r="I161" s="65">
        <f t="shared" si="257"/>
        <v>0</v>
      </c>
      <c r="J161" s="73">
        <f t="shared" si="249"/>
        <v>0</v>
      </c>
      <c r="K161" s="65">
        <f t="shared" si="249"/>
        <v>0</v>
      </c>
      <c r="L161" s="302"/>
      <c r="M161" s="139"/>
      <c r="N161" s="139"/>
      <c r="O161" s="139"/>
      <c r="P161" s="302">
        <f t="shared" si="250"/>
        <v>0</v>
      </c>
      <c r="Q161" s="139">
        <f t="shared" si="250"/>
        <v>0</v>
      </c>
      <c r="R161" s="302"/>
      <c r="S161" s="139"/>
      <c r="T161" s="129"/>
      <c r="U161" s="306"/>
      <c r="V161" s="139">
        <f t="shared" si="251"/>
        <v>0</v>
      </c>
      <c r="W161" s="302">
        <f t="shared" si="252"/>
        <v>0</v>
      </c>
      <c r="X161" s="139">
        <f t="shared" si="253"/>
        <v>0</v>
      </c>
      <c r="Y161" s="302"/>
      <c r="Z161" s="139"/>
      <c r="AA161" s="129"/>
      <c r="AB161" s="306"/>
      <c r="AC161" s="139">
        <f t="shared" si="254"/>
        <v>0</v>
      </c>
      <c r="AD161" s="302">
        <f t="shared" si="255"/>
        <v>0</v>
      </c>
      <c r="AE161" s="139">
        <f t="shared" si="256"/>
        <v>0</v>
      </c>
      <c r="AF161" s="121"/>
    </row>
    <row r="162" spans="1:32" ht="15.75">
      <c r="A162" s="198"/>
      <c r="B162" s="81" t="s">
        <v>70</v>
      </c>
      <c r="C162" s="81"/>
      <c r="D162" s="65"/>
      <c r="E162" s="81"/>
      <c r="F162" s="65"/>
      <c r="G162" s="103">
        <v>0.08</v>
      </c>
      <c r="H162" s="81"/>
      <c r="I162" s="65">
        <f t="shared" si="257"/>
        <v>0</v>
      </c>
      <c r="J162" s="73">
        <f t="shared" si="249"/>
        <v>0</v>
      </c>
      <c r="K162" s="65">
        <f t="shared" si="249"/>
        <v>0</v>
      </c>
      <c r="L162" s="302"/>
      <c r="M162" s="139"/>
      <c r="N162" s="139"/>
      <c r="O162" s="139"/>
      <c r="P162" s="302">
        <f t="shared" si="250"/>
        <v>0</v>
      </c>
      <c r="Q162" s="139">
        <f t="shared" si="250"/>
        <v>0</v>
      </c>
      <c r="R162" s="302"/>
      <c r="S162" s="139"/>
      <c r="T162" s="129">
        <v>8.0000000000000002E-3</v>
      </c>
      <c r="U162" s="306"/>
      <c r="V162" s="139">
        <f t="shared" si="251"/>
        <v>0</v>
      </c>
      <c r="W162" s="302">
        <f t="shared" si="252"/>
        <v>0</v>
      </c>
      <c r="X162" s="139">
        <f t="shared" si="253"/>
        <v>0</v>
      </c>
      <c r="Y162" s="302"/>
      <c r="Z162" s="139"/>
      <c r="AA162" s="129">
        <v>8.0000000000000002E-3</v>
      </c>
      <c r="AB162" s="306"/>
      <c r="AC162" s="139">
        <f t="shared" si="254"/>
        <v>0</v>
      </c>
      <c r="AD162" s="302">
        <f t="shared" si="255"/>
        <v>0</v>
      </c>
      <c r="AE162" s="139">
        <f t="shared" si="256"/>
        <v>0</v>
      </c>
      <c r="AF162" s="121"/>
    </row>
    <row r="163" spans="1:32" ht="15.75">
      <c r="A163" s="198"/>
      <c r="B163" s="81" t="s">
        <v>71</v>
      </c>
      <c r="C163" s="81"/>
      <c r="D163" s="65"/>
      <c r="E163" s="81"/>
      <c r="F163" s="65"/>
      <c r="G163" s="103">
        <v>0.08</v>
      </c>
      <c r="H163" s="81"/>
      <c r="I163" s="65">
        <f t="shared" si="257"/>
        <v>0</v>
      </c>
      <c r="J163" s="73">
        <f t="shared" si="249"/>
        <v>0</v>
      </c>
      <c r="K163" s="65">
        <f t="shared" si="249"/>
        <v>0</v>
      </c>
      <c r="L163" s="302"/>
      <c r="M163" s="139"/>
      <c r="N163" s="139"/>
      <c r="O163" s="139"/>
      <c r="P163" s="302">
        <f t="shared" si="250"/>
        <v>0</v>
      </c>
      <c r="Q163" s="139">
        <f t="shared" si="250"/>
        <v>0</v>
      </c>
      <c r="R163" s="302"/>
      <c r="S163" s="139"/>
      <c r="T163" s="129">
        <v>8.0000000000000002E-3</v>
      </c>
      <c r="U163" s="306"/>
      <c r="V163" s="139">
        <f t="shared" si="251"/>
        <v>0</v>
      </c>
      <c r="W163" s="302">
        <f t="shared" si="252"/>
        <v>0</v>
      </c>
      <c r="X163" s="139">
        <f t="shared" si="253"/>
        <v>0</v>
      </c>
      <c r="Y163" s="302"/>
      <c r="Z163" s="139"/>
      <c r="AA163" s="129">
        <v>8.0000000000000002E-3</v>
      </c>
      <c r="AB163" s="306"/>
      <c r="AC163" s="139">
        <f t="shared" si="254"/>
        <v>0</v>
      </c>
      <c r="AD163" s="302">
        <f t="shared" si="255"/>
        <v>0</v>
      </c>
      <c r="AE163" s="139">
        <f t="shared" si="256"/>
        <v>0</v>
      </c>
      <c r="AF163" s="121"/>
    </row>
    <row r="164" spans="1:32" ht="15.75">
      <c r="A164" s="198"/>
      <c r="B164" s="81" t="s">
        <v>72</v>
      </c>
      <c r="C164" s="81"/>
      <c r="D164" s="65"/>
      <c r="E164" s="81"/>
      <c r="F164" s="65"/>
      <c r="G164" s="103">
        <v>0.08</v>
      </c>
      <c r="H164" s="81"/>
      <c r="I164" s="65">
        <f t="shared" si="257"/>
        <v>0</v>
      </c>
      <c r="J164" s="73">
        <f t="shared" si="249"/>
        <v>0</v>
      </c>
      <c r="K164" s="65">
        <f t="shared" si="249"/>
        <v>0</v>
      </c>
      <c r="L164" s="302"/>
      <c r="M164" s="139"/>
      <c r="N164" s="139"/>
      <c r="O164" s="139"/>
      <c r="P164" s="302">
        <f t="shared" si="250"/>
        <v>0</v>
      </c>
      <c r="Q164" s="139">
        <f t="shared" si="250"/>
        <v>0</v>
      </c>
      <c r="R164" s="302"/>
      <c r="S164" s="139"/>
      <c r="T164" s="129">
        <v>8.0000000000000002E-3</v>
      </c>
      <c r="U164" s="306"/>
      <c r="V164" s="139">
        <f t="shared" si="251"/>
        <v>0</v>
      </c>
      <c r="W164" s="302">
        <f t="shared" si="252"/>
        <v>0</v>
      </c>
      <c r="X164" s="139">
        <f t="shared" si="253"/>
        <v>0</v>
      </c>
      <c r="Y164" s="302"/>
      <c r="Z164" s="139"/>
      <c r="AA164" s="129">
        <v>8.0000000000000002E-3</v>
      </c>
      <c r="AB164" s="306"/>
      <c r="AC164" s="139">
        <f t="shared" si="254"/>
        <v>0</v>
      </c>
      <c r="AD164" s="302">
        <f t="shared" si="255"/>
        <v>0</v>
      </c>
      <c r="AE164" s="139">
        <f t="shared" si="256"/>
        <v>0</v>
      </c>
      <c r="AF164" s="121"/>
    </row>
    <row r="165" spans="1:32" s="225" customFormat="1" ht="15.75">
      <c r="A165" s="217"/>
      <c r="B165" s="218" t="s">
        <v>35</v>
      </c>
      <c r="C165" s="218">
        <f t="shared" ref="C165:F165" si="258">SUM(C148:C164)</f>
        <v>0</v>
      </c>
      <c r="D165" s="219">
        <f t="shared" si="258"/>
        <v>0</v>
      </c>
      <c r="E165" s="218">
        <f t="shared" si="258"/>
        <v>0</v>
      </c>
      <c r="F165" s="219">
        <f t="shared" si="258"/>
        <v>0</v>
      </c>
      <c r="G165" s="220"/>
      <c r="H165" s="218">
        <f>SUM(H148:H164)</f>
        <v>0</v>
      </c>
      <c r="I165" s="219">
        <f>SUM(I148:I164)</f>
        <v>0</v>
      </c>
      <c r="J165" s="236">
        <f t="shared" ref="J165:K165" si="259">SUM(J148:J164)</f>
        <v>0</v>
      </c>
      <c r="K165" s="219">
        <f t="shared" si="259"/>
        <v>0</v>
      </c>
      <c r="L165" s="236">
        <f>SUM(L148:L164)</f>
        <v>0</v>
      </c>
      <c r="M165" s="219">
        <f>SUM(M148:M164)</f>
        <v>0</v>
      </c>
      <c r="N165" s="221" t="e">
        <f t="shared" ref="N165:O166" si="260">L165/J165%</f>
        <v>#DIV/0!</v>
      </c>
      <c r="O165" s="221" t="e">
        <f t="shared" si="260"/>
        <v>#DIV/0!</v>
      </c>
      <c r="P165" s="236">
        <f t="shared" ref="P165:S165" si="261">SUM(P148:P164)</f>
        <v>0</v>
      </c>
      <c r="Q165" s="219">
        <f t="shared" si="261"/>
        <v>0</v>
      </c>
      <c r="R165" s="236">
        <f t="shared" si="261"/>
        <v>0</v>
      </c>
      <c r="S165" s="219">
        <f t="shared" si="261"/>
        <v>0</v>
      </c>
      <c r="T165" s="222"/>
      <c r="U165" s="273">
        <f t="shared" ref="U165:W165" si="262">SUM(U148:U164)</f>
        <v>0</v>
      </c>
      <c r="V165" s="219">
        <f>SUM(V148:V164)</f>
        <v>0</v>
      </c>
      <c r="W165" s="236">
        <f t="shared" si="262"/>
        <v>0</v>
      </c>
      <c r="X165" s="219">
        <f>SUM(X148:X164)</f>
        <v>0</v>
      </c>
      <c r="Y165" s="236">
        <f t="shared" ref="Y165:Z165" si="263">SUM(Y148:Y164)</f>
        <v>0</v>
      </c>
      <c r="Z165" s="219">
        <f t="shared" si="263"/>
        <v>0</v>
      </c>
      <c r="AA165" s="222"/>
      <c r="AB165" s="273">
        <f t="shared" ref="AB165" si="264">SUM(AB148:AB164)</f>
        <v>0</v>
      </c>
      <c r="AC165" s="219">
        <f>SUM(AC148:AC164)</f>
        <v>0</v>
      </c>
      <c r="AD165" s="236">
        <f t="shared" ref="AD165" si="265">SUM(AD148:AD164)</f>
        <v>0</v>
      </c>
      <c r="AE165" s="219">
        <f>SUM(AE148:AE164)</f>
        <v>0</v>
      </c>
      <c r="AF165" s="224"/>
    </row>
    <row r="166" spans="1:32" s="225" customFormat="1" ht="15.75">
      <c r="A166" s="217"/>
      <c r="B166" s="218" t="s">
        <v>29</v>
      </c>
      <c r="C166" s="218">
        <f t="shared" ref="C166:F166" si="266">C165</f>
        <v>0</v>
      </c>
      <c r="D166" s="219">
        <f t="shared" si="266"/>
        <v>0</v>
      </c>
      <c r="E166" s="218">
        <f t="shared" si="266"/>
        <v>0</v>
      </c>
      <c r="F166" s="219">
        <f t="shared" si="266"/>
        <v>0</v>
      </c>
      <c r="G166" s="220"/>
      <c r="H166" s="218">
        <f>H165</f>
        <v>0</v>
      </c>
      <c r="I166" s="219">
        <f>I165</f>
        <v>0</v>
      </c>
      <c r="J166" s="236">
        <f t="shared" ref="J166:K166" si="267">J165</f>
        <v>0</v>
      </c>
      <c r="K166" s="219">
        <f t="shared" si="267"/>
        <v>0</v>
      </c>
      <c r="L166" s="236">
        <f>L165</f>
        <v>0</v>
      </c>
      <c r="M166" s="219">
        <f>M165</f>
        <v>0</v>
      </c>
      <c r="N166" s="221" t="e">
        <f t="shared" si="260"/>
        <v>#DIV/0!</v>
      </c>
      <c r="O166" s="221" t="e">
        <f t="shared" si="260"/>
        <v>#DIV/0!</v>
      </c>
      <c r="P166" s="236">
        <f t="shared" ref="P166:S166" si="268">P165</f>
        <v>0</v>
      </c>
      <c r="Q166" s="219">
        <f t="shared" si="268"/>
        <v>0</v>
      </c>
      <c r="R166" s="236">
        <f t="shared" si="268"/>
        <v>0</v>
      </c>
      <c r="S166" s="219">
        <f t="shared" si="268"/>
        <v>0</v>
      </c>
      <c r="T166" s="222"/>
      <c r="U166" s="273">
        <f t="shared" ref="U166:W166" si="269">U165</f>
        <v>0</v>
      </c>
      <c r="V166" s="219">
        <f>V165</f>
        <v>0</v>
      </c>
      <c r="W166" s="236">
        <f t="shared" si="269"/>
        <v>0</v>
      </c>
      <c r="X166" s="219">
        <f>X165</f>
        <v>0</v>
      </c>
      <c r="Y166" s="236">
        <f t="shared" ref="Y166:Z166" si="270">Y165</f>
        <v>0</v>
      </c>
      <c r="Z166" s="219">
        <f t="shared" si="270"/>
        <v>0</v>
      </c>
      <c r="AA166" s="222"/>
      <c r="AB166" s="273">
        <f t="shared" ref="AB166" si="271">AB165</f>
        <v>0</v>
      </c>
      <c r="AC166" s="219">
        <f>AC165</f>
        <v>0</v>
      </c>
      <c r="AD166" s="236">
        <f t="shared" ref="AD166" si="272">AD165</f>
        <v>0</v>
      </c>
      <c r="AE166" s="219">
        <f>AE165</f>
        <v>0</v>
      </c>
      <c r="AF166" s="224"/>
    </row>
    <row r="167" spans="1:32" s="53" customFormat="1" ht="31.5">
      <c r="A167" s="90"/>
      <c r="B167" s="52" t="s">
        <v>293</v>
      </c>
      <c r="C167" s="52"/>
      <c r="D167" s="64"/>
      <c r="E167" s="52"/>
      <c r="F167" s="64"/>
      <c r="G167" s="105"/>
      <c r="H167" s="52"/>
      <c r="I167" s="64"/>
      <c r="J167" s="310"/>
      <c r="K167" s="64"/>
      <c r="L167" s="300"/>
      <c r="M167" s="140"/>
      <c r="N167" s="140"/>
      <c r="O167" s="140"/>
      <c r="P167" s="300"/>
      <c r="Q167" s="140"/>
      <c r="R167" s="300"/>
      <c r="S167" s="140"/>
      <c r="T167" s="128"/>
      <c r="U167" s="304"/>
      <c r="V167" s="140"/>
      <c r="W167" s="300"/>
      <c r="X167" s="140"/>
      <c r="Y167" s="300"/>
      <c r="Z167" s="140"/>
      <c r="AA167" s="128"/>
      <c r="AB167" s="304"/>
      <c r="AC167" s="140"/>
      <c r="AD167" s="300"/>
      <c r="AE167" s="140"/>
      <c r="AF167" s="120"/>
    </row>
    <row r="168" spans="1:32" s="53" customFormat="1" ht="15.75">
      <c r="A168" s="90"/>
      <c r="B168" s="52" t="s">
        <v>288</v>
      </c>
      <c r="C168" s="52"/>
      <c r="D168" s="64"/>
      <c r="E168" s="52"/>
      <c r="F168" s="64"/>
      <c r="G168" s="105"/>
      <c r="H168" s="52"/>
      <c r="I168" s="64">
        <f t="shared" ref="I168" si="273">H168*G168</f>
        <v>0</v>
      </c>
      <c r="J168" s="310"/>
      <c r="K168" s="64"/>
      <c r="L168" s="300"/>
      <c r="M168" s="140"/>
      <c r="N168" s="140"/>
      <c r="O168" s="140"/>
      <c r="P168" s="300"/>
      <c r="Q168" s="140"/>
      <c r="R168" s="300"/>
      <c r="S168" s="140"/>
      <c r="T168" s="128"/>
      <c r="U168" s="304"/>
      <c r="V168" s="140"/>
      <c r="W168" s="300"/>
      <c r="X168" s="140"/>
      <c r="Y168" s="300"/>
      <c r="Z168" s="140"/>
      <c r="AA168" s="128"/>
      <c r="AB168" s="304"/>
      <c r="AC168" s="140"/>
      <c r="AD168" s="300"/>
      <c r="AE168" s="140"/>
      <c r="AF168" s="120"/>
    </row>
    <row r="169" spans="1:32" ht="31.5">
      <c r="A169" s="749">
        <v>10.08</v>
      </c>
      <c r="B169" s="81" t="s">
        <v>294</v>
      </c>
      <c r="C169" s="81"/>
      <c r="D169" s="65"/>
      <c r="E169" s="81"/>
      <c r="F169" s="65"/>
      <c r="G169" s="103">
        <v>0.5</v>
      </c>
      <c r="H169" s="81">
        <v>293</v>
      </c>
      <c r="I169" s="65">
        <f t="shared" ref="I169:I173" si="274">H169*G169*12</f>
        <v>1758</v>
      </c>
      <c r="J169" s="73">
        <f t="shared" ref="J169:K185" si="275">H169+E169+C169</f>
        <v>293</v>
      </c>
      <c r="K169" s="65">
        <f t="shared" si="275"/>
        <v>1758</v>
      </c>
      <c r="L169" s="302">
        <v>293</v>
      </c>
      <c r="M169" s="139">
        <v>1367.44</v>
      </c>
      <c r="N169" s="139">
        <f t="shared" ref="N169:O188" si="276">L169/J169%</f>
        <v>100</v>
      </c>
      <c r="O169" s="139">
        <f t="shared" si="276"/>
        <v>77.783845278725835</v>
      </c>
      <c r="P169" s="302">
        <f t="shared" ref="P169:Q171" si="277">J169-L169</f>
        <v>0</v>
      </c>
      <c r="Q169" s="139">
        <f t="shared" si="277"/>
        <v>390.55999999999995</v>
      </c>
      <c r="R169" s="302"/>
      <c r="S169" s="139"/>
      <c r="T169" s="129">
        <v>0.65</v>
      </c>
      <c r="U169" s="306">
        <v>455</v>
      </c>
      <c r="V169" s="139">
        <f t="shared" ref="V169:V185" si="278">U169*T169*12</f>
        <v>3549</v>
      </c>
      <c r="W169" s="302">
        <f t="shared" ref="W169:W185" si="279">U169+R169</f>
        <v>455</v>
      </c>
      <c r="X169" s="139">
        <f t="shared" ref="X169:X185" si="280">V169+S169</f>
        <v>3549</v>
      </c>
      <c r="Y169" s="302"/>
      <c r="Z169" s="139"/>
      <c r="AA169" s="129">
        <v>0.65</v>
      </c>
      <c r="AB169" s="306">
        <v>455</v>
      </c>
      <c r="AC169" s="139">
        <f t="shared" ref="AC169:AC185" si="281">AB169*AA169*12</f>
        <v>3549</v>
      </c>
      <c r="AD169" s="302">
        <f t="shared" ref="AD169:AD185" si="282">AB169+Y169</f>
        <v>455</v>
      </c>
      <c r="AE169" s="139">
        <f t="shared" ref="AE169:AE185" si="283">AC169+Z169</f>
        <v>3549</v>
      </c>
      <c r="AF169" s="121"/>
    </row>
    <row r="170" spans="1:32" ht="31.5">
      <c r="A170" s="749">
        <v>10.09</v>
      </c>
      <c r="B170" s="81" t="s">
        <v>295</v>
      </c>
      <c r="C170" s="81"/>
      <c r="D170" s="65"/>
      <c r="E170" s="81"/>
      <c r="F170" s="65"/>
      <c r="G170" s="103">
        <v>0.13</v>
      </c>
      <c r="H170" s="81">
        <v>21</v>
      </c>
      <c r="I170" s="65">
        <f t="shared" si="274"/>
        <v>32.76</v>
      </c>
      <c r="J170" s="73">
        <f t="shared" si="275"/>
        <v>21</v>
      </c>
      <c r="K170" s="65">
        <f t="shared" si="275"/>
        <v>32.76</v>
      </c>
      <c r="L170" s="302">
        <v>3</v>
      </c>
      <c r="M170" s="139">
        <v>5.4</v>
      </c>
      <c r="N170" s="139">
        <f t="shared" si="276"/>
        <v>14.285714285714286</v>
      </c>
      <c r="O170" s="139">
        <f t="shared" si="276"/>
        <v>16.483516483516485</v>
      </c>
      <c r="P170" s="302">
        <f t="shared" si="277"/>
        <v>18</v>
      </c>
      <c r="Q170" s="139">
        <f t="shared" si="277"/>
        <v>27.36</v>
      </c>
      <c r="R170" s="302"/>
      <c r="S170" s="139"/>
      <c r="T170" s="129">
        <v>0.15</v>
      </c>
      <c r="U170" s="306">
        <v>21</v>
      </c>
      <c r="V170" s="139">
        <f t="shared" si="278"/>
        <v>37.799999999999997</v>
      </c>
      <c r="W170" s="302">
        <f t="shared" si="279"/>
        <v>21</v>
      </c>
      <c r="X170" s="139">
        <f t="shared" si="280"/>
        <v>37.799999999999997</v>
      </c>
      <c r="Y170" s="302"/>
      <c r="Z170" s="139"/>
      <c r="AA170" s="129">
        <v>0.15</v>
      </c>
      <c r="AB170" s="306">
        <v>21</v>
      </c>
      <c r="AC170" s="139">
        <f t="shared" si="281"/>
        <v>37.799999999999997</v>
      </c>
      <c r="AD170" s="302">
        <f t="shared" si="282"/>
        <v>21</v>
      </c>
      <c r="AE170" s="139">
        <f t="shared" si="283"/>
        <v>37.799999999999997</v>
      </c>
      <c r="AF170" s="121"/>
    </row>
    <row r="171" spans="1:32" ht="15.75">
      <c r="A171" s="91">
        <v>10.1</v>
      </c>
      <c r="B171" s="81" t="s">
        <v>154</v>
      </c>
      <c r="C171" s="81"/>
      <c r="D171" s="65"/>
      <c r="E171" s="81"/>
      <c r="F171" s="65"/>
      <c r="G171" s="103"/>
      <c r="H171" s="81"/>
      <c r="I171" s="65">
        <f t="shared" si="274"/>
        <v>0</v>
      </c>
      <c r="J171" s="73">
        <f t="shared" si="275"/>
        <v>0</v>
      </c>
      <c r="K171" s="65">
        <f t="shared" si="275"/>
        <v>0</v>
      </c>
      <c r="L171" s="302"/>
      <c r="M171" s="139"/>
      <c r="N171" s="139"/>
      <c r="O171" s="139"/>
      <c r="P171" s="302">
        <f t="shared" si="277"/>
        <v>0</v>
      </c>
      <c r="Q171" s="139">
        <f t="shared" si="277"/>
        <v>0</v>
      </c>
      <c r="R171" s="302"/>
      <c r="S171" s="139"/>
      <c r="T171" s="129"/>
      <c r="U171" s="306"/>
      <c r="V171" s="139">
        <f t="shared" si="278"/>
        <v>0</v>
      </c>
      <c r="W171" s="302">
        <f t="shared" si="279"/>
        <v>0</v>
      </c>
      <c r="X171" s="139">
        <f t="shared" si="280"/>
        <v>0</v>
      </c>
      <c r="Y171" s="302"/>
      <c r="Z171" s="139"/>
      <c r="AA171" s="129"/>
      <c r="AB171" s="306"/>
      <c r="AC171" s="139">
        <f t="shared" si="281"/>
        <v>0</v>
      </c>
      <c r="AD171" s="302">
        <f t="shared" si="282"/>
        <v>0</v>
      </c>
      <c r="AE171" s="139">
        <f t="shared" si="283"/>
        <v>0</v>
      </c>
      <c r="AF171" s="121"/>
    </row>
    <row r="172" spans="1:32" ht="15.75">
      <c r="A172" s="749"/>
      <c r="B172" s="81" t="s">
        <v>296</v>
      </c>
      <c r="C172" s="81"/>
      <c r="D172" s="65"/>
      <c r="E172" s="81"/>
      <c r="F172" s="65"/>
      <c r="G172" s="103"/>
      <c r="H172" s="81"/>
      <c r="I172" s="65">
        <f t="shared" si="274"/>
        <v>0</v>
      </c>
      <c r="J172" s="73">
        <f t="shared" si="275"/>
        <v>0</v>
      </c>
      <c r="K172" s="65">
        <f t="shared" si="275"/>
        <v>0</v>
      </c>
      <c r="L172" s="302"/>
      <c r="M172" s="139"/>
      <c r="N172" s="139"/>
      <c r="O172" s="139"/>
      <c r="P172" s="302"/>
      <c r="Q172" s="139"/>
      <c r="R172" s="302"/>
      <c r="S172" s="139"/>
      <c r="T172" s="129"/>
      <c r="U172" s="306"/>
      <c r="V172" s="139">
        <f t="shared" si="278"/>
        <v>0</v>
      </c>
      <c r="W172" s="302">
        <f t="shared" si="279"/>
        <v>0</v>
      </c>
      <c r="X172" s="139">
        <f t="shared" si="280"/>
        <v>0</v>
      </c>
      <c r="Y172" s="302"/>
      <c r="Z172" s="139"/>
      <c r="AA172" s="129"/>
      <c r="AB172" s="306"/>
      <c r="AC172" s="139">
        <f t="shared" si="281"/>
        <v>0</v>
      </c>
      <c r="AD172" s="302">
        <f t="shared" si="282"/>
        <v>0</v>
      </c>
      <c r="AE172" s="139">
        <f t="shared" si="283"/>
        <v>0</v>
      </c>
      <c r="AF172" s="121"/>
    </row>
    <row r="173" spans="1:32" ht="31.5">
      <c r="A173" s="749">
        <v>10.11</v>
      </c>
      <c r="B173" s="81" t="s">
        <v>297</v>
      </c>
      <c r="C173" s="81"/>
      <c r="D173" s="65"/>
      <c r="E173" s="81"/>
      <c r="F173" s="65"/>
      <c r="G173" s="103"/>
      <c r="H173" s="81"/>
      <c r="I173" s="65">
        <f t="shared" si="274"/>
        <v>0</v>
      </c>
      <c r="J173" s="73">
        <f t="shared" si="275"/>
        <v>0</v>
      </c>
      <c r="K173" s="65">
        <f t="shared" si="275"/>
        <v>0</v>
      </c>
      <c r="L173" s="302"/>
      <c r="M173" s="139"/>
      <c r="N173" s="139"/>
      <c r="O173" s="139"/>
      <c r="P173" s="302">
        <f t="shared" ref="P173:Q185" si="284">J173-L173</f>
        <v>0</v>
      </c>
      <c r="Q173" s="139">
        <f t="shared" si="284"/>
        <v>0</v>
      </c>
      <c r="R173" s="302"/>
      <c r="S173" s="139"/>
      <c r="T173" s="129"/>
      <c r="U173" s="306"/>
      <c r="V173" s="139">
        <f t="shared" si="278"/>
        <v>0</v>
      </c>
      <c r="W173" s="302">
        <f t="shared" si="279"/>
        <v>0</v>
      </c>
      <c r="X173" s="139">
        <f t="shared" si="280"/>
        <v>0</v>
      </c>
      <c r="Y173" s="302"/>
      <c r="Z173" s="139"/>
      <c r="AA173" s="129"/>
      <c r="AB173" s="306"/>
      <c r="AC173" s="139">
        <f t="shared" si="281"/>
        <v>0</v>
      </c>
      <c r="AD173" s="302">
        <f t="shared" si="282"/>
        <v>0</v>
      </c>
      <c r="AE173" s="139">
        <f t="shared" si="283"/>
        <v>0</v>
      </c>
      <c r="AF173" s="121"/>
    </row>
    <row r="174" spans="1:32" ht="15.75">
      <c r="A174" s="749"/>
      <c r="B174" s="81" t="s">
        <v>65</v>
      </c>
      <c r="C174" s="81"/>
      <c r="D174" s="65"/>
      <c r="E174" s="81"/>
      <c r="F174" s="65"/>
      <c r="G174" s="103">
        <v>0.56999999999999995</v>
      </c>
      <c r="H174" s="81">
        <v>79</v>
      </c>
      <c r="I174" s="65">
        <f>H174*G174*12</f>
        <v>540.3599999999999</v>
      </c>
      <c r="J174" s="73">
        <f t="shared" si="275"/>
        <v>79</v>
      </c>
      <c r="K174" s="65">
        <f t="shared" si="275"/>
        <v>540.3599999999999</v>
      </c>
      <c r="L174" s="302">
        <v>79</v>
      </c>
      <c r="M174" s="139">
        <v>540.36</v>
      </c>
      <c r="N174" s="139">
        <f t="shared" si="276"/>
        <v>100</v>
      </c>
      <c r="O174" s="139">
        <f t="shared" si="276"/>
        <v>100.00000000000001</v>
      </c>
      <c r="P174" s="302">
        <f t="shared" si="284"/>
        <v>0</v>
      </c>
      <c r="Q174" s="139">
        <f t="shared" si="284"/>
        <v>0</v>
      </c>
      <c r="R174" s="302"/>
      <c r="S174" s="139"/>
      <c r="T174" s="129">
        <v>0.75</v>
      </c>
      <c r="U174" s="306">
        <v>120</v>
      </c>
      <c r="V174" s="139">
        <f t="shared" si="278"/>
        <v>1080</v>
      </c>
      <c r="W174" s="302">
        <f t="shared" si="279"/>
        <v>120</v>
      </c>
      <c r="X174" s="139">
        <f t="shared" si="280"/>
        <v>1080</v>
      </c>
      <c r="Y174" s="302"/>
      <c r="Z174" s="139"/>
      <c r="AA174" s="129">
        <v>0.75</v>
      </c>
      <c r="AB174" s="306">
        <v>120</v>
      </c>
      <c r="AC174" s="139">
        <f t="shared" si="281"/>
        <v>1080</v>
      </c>
      <c r="AD174" s="302">
        <f t="shared" si="282"/>
        <v>120</v>
      </c>
      <c r="AE174" s="139">
        <f t="shared" si="283"/>
        <v>1080</v>
      </c>
      <c r="AF174" s="121"/>
    </row>
    <row r="175" spans="1:32" ht="15.75">
      <c r="A175" s="749"/>
      <c r="B175" s="81" t="s">
        <v>66</v>
      </c>
      <c r="C175" s="81"/>
      <c r="D175" s="65"/>
      <c r="E175" s="81"/>
      <c r="F175" s="65"/>
      <c r="G175" s="103">
        <v>0.56999999999999995</v>
      </c>
      <c r="H175" s="81">
        <v>78</v>
      </c>
      <c r="I175" s="65">
        <f>H175*G175*12</f>
        <v>533.52</v>
      </c>
      <c r="J175" s="73">
        <f t="shared" si="275"/>
        <v>78</v>
      </c>
      <c r="K175" s="65">
        <f t="shared" si="275"/>
        <v>533.52</v>
      </c>
      <c r="L175" s="302">
        <v>78</v>
      </c>
      <c r="M175" s="139">
        <v>533.52</v>
      </c>
      <c r="N175" s="139">
        <f t="shared" si="276"/>
        <v>100</v>
      </c>
      <c r="O175" s="139">
        <f t="shared" si="276"/>
        <v>100</v>
      </c>
      <c r="P175" s="302">
        <f t="shared" si="284"/>
        <v>0</v>
      </c>
      <c r="Q175" s="139">
        <f t="shared" si="284"/>
        <v>0</v>
      </c>
      <c r="R175" s="302"/>
      <c r="S175" s="139"/>
      <c r="T175" s="129">
        <v>0.75</v>
      </c>
      <c r="U175" s="306">
        <v>132</v>
      </c>
      <c r="V175" s="139">
        <f t="shared" si="278"/>
        <v>1188</v>
      </c>
      <c r="W175" s="302">
        <f t="shared" si="279"/>
        <v>132</v>
      </c>
      <c r="X175" s="139">
        <f t="shared" si="280"/>
        <v>1188</v>
      </c>
      <c r="Y175" s="302"/>
      <c r="Z175" s="139"/>
      <c r="AA175" s="129">
        <v>0.75</v>
      </c>
      <c r="AB175" s="306">
        <v>132</v>
      </c>
      <c r="AC175" s="139">
        <f t="shared" si="281"/>
        <v>1188</v>
      </c>
      <c r="AD175" s="302">
        <f t="shared" si="282"/>
        <v>132</v>
      </c>
      <c r="AE175" s="139">
        <f t="shared" si="283"/>
        <v>1188</v>
      </c>
      <c r="AF175" s="121"/>
    </row>
    <row r="176" spans="1:32" ht="15.75">
      <c r="A176" s="749"/>
      <c r="B176" s="81" t="s">
        <v>67</v>
      </c>
      <c r="C176" s="81"/>
      <c r="D176" s="65"/>
      <c r="E176" s="81"/>
      <c r="F176" s="65"/>
      <c r="G176" s="103">
        <v>0.56999999999999995</v>
      </c>
      <c r="H176" s="81">
        <v>79</v>
      </c>
      <c r="I176" s="65">
        <f>H176*G176*12</f>
        <v>540.3599999999999</v>
      </c>
      <c r="J176" s="73">
        <f t="shared" si="275"/>
        <v>79</v>
      </c>
      <c r="K176" s="65">
        <f t="shared" si="275"/>
        <v>540.3599999999999</v>
      </c>
      <c r="L176" s="302">
        <v>79</v>
      </c>
      <c r="M176" s="139">
        <v>492.55</v>
      </c>
      <c r="N176" s="139">
        <f t="shared" si="276"/>
        <v>100</v>
      </c>
      <c r="O176" s="139">
        <f t="shared" si="276"/>
        <v>91.152194833074262</v>
      </c>
      <c r="P176" s="302">
        <f t="shared" si="284"/>
        <v>0</v>
      </c>
      <c r="Q176" s="139">
        <f t="shared" si="284"/>
        <v>47.809999999999889</v>
      </c>
      <c r="R176" s="302"/>
      <c r="S176" s="139"/>
      <c r="T176" s="129">
        <v>0.75</v>
      </c>
      <c r="U176" s="306">
        <v>114</v>
      </c>
      <c r="V176" s="139">
        <f t="shared" si="278"/>
        <v>1026</v>
      </c>
      <c r="W176" s="302">
        <f t="shared" si="279"/>
        <v>114</v>
      </c>
      <c r="X176" s="139">
        <f t="shared" si="280"/>
        <v>1026</v>
      </c>
      <c r="Y176" s="302"/>
      <c r="Z176" s="139"/>
      <c r="AA176" s="129">
        <v>0.75</v>
      </c>
      <c r="AB176" s="306">
        <v>114</v>
      </c>
      <c r="AC176" s="139">
        <f t="shared" si="281"/>
        <v>1026</v>
      </c>
      <c r="AD176" s="302">
        <f t="shared" si="282"/>
        <v>114</v>
      </c>
      <c r="AE176" s="139">
        <f t="shared" si="283"/>
        <v>1026</v>
      </c>
      <c r="AF176" s="121"/>
    </row>
    <row r="177" spans="1:32" ht="31.5">
      <c r="A177" s="749">
        <v>10.119999999999999</v>
      </c>
      <c r="B177" s="81" t="s">
        <v>298</v>
      </c>
      <c r="C177" s="81"/>
      <c r="D177" s="65"/>
      <c r="E177" s="81"/>
      <c r="F177" s="65"/>
      <c r="G177" s="103"/>
      <c r="H177" s="81"/>
      <c r="I177" s="65">
        <f t="shared" ref="I177:I182" si="285">H177*G177*12</f>
        <v>0</v>
      </c>
      <c r="J177" s="73">
        <f t="shared" si="275"/>
        <v>0</v>
      </c>
      <c r="K177" s="65">
        <f t="shared" si="275"/>
        <v>0</v>
      </c>
      <c r="L177" s="302"/>
      <c r="M177" s="139"/>
      <c r="N177" s="139"/>
      <c r="O177" s="139"/>
      <c r="P177" s="302">
        <f t="shared" si="284"/>
        <v>0</v>
      </c>
      <c r="Q177" s="139">
        <f t="shared" si="284"/>
        <v>0</v>
      </c>
      <c r="R177" s="302"/>
      <c r="S177" s="139"/>
      <c r="T177" s="129"/>
      <c r="U177" s="306"/>
      <c r="V177" s="139">
        <f t="shared" si="278"/>
        <v>0</v>
      </c>
      <c r="W177" s="302">
        <f t="shared" si="279"/>
        <v>0</v>
      </c>
      <c r="X177" s="139">
        <f t="shared" si="280"/>
        <v>0</v>
      </c>
      <c r="Y177" s="302"/>
      <c r="Z177" s="139"/>
      <c r="AA177" s="129"/>
      <c r="AB177" s="306"/>
      <c r="AC177" s="139">
        <f t="shared" si="281"/>
        <v>0</v>
      </c>
      <c r="AD177" s="302">
        <f t="shared" si="282"/>
        <v>0</v>
      </c>
      <c r="AE177" s="139">
        <f t="shared" si="283"/>
        <v>0</v>
      </c>
      <c r="AF177" s="121"/>
    </row>
    <row r="178" spans="1:32" ht="15.75">
      <c r="A178" s="749"/>
      <c r="B178" s="81" t="s">
        <v>65</v>
      </c>
      <c r="C178" s="81"/>
      <c r="D178" s="65"/>
      <c r="E178" s="81"/>
      <c r="F178" s="65"/>
      <c r="G178" s="103"/>
      <c r="H178" s="81"/>
      <c r="I178" s="65">
        <f t="shared" si="285"/>
        <v>0</v>
      </c>
      <c r="J178" s="73">
        <f t="shared" si="275"/>
        <v>0</v>
      </c>
      <c r="K178" s="65">
        <f t="shared" si="275"/>
        <v>0</v>
      </c>
      <c r="L178" s="302"/>
      <c r="M178" s="139"/>
      <c r="N178" s="139"/>
      <c r="O178" s="139"/>
      <c r="P178" s="302">
        <f t="shared" si="284"/>
        <v>0</v>
      </c>
      <c r="Q178" s="139">
        <f t="shared" si="284"/>
        <v>0</v>
      </c>
      <c r="R178" s="302"/>
      <c r="S178" s="139"/>
      <c r="T178" s="129"/>
      <c r="U178" s="306"/>
      <c r="V178" s="139">
        <f t="shared" si="278"/>
        <v>0</v>
      </c>
      <c r="W178" s="302">
        <f t="shared" si="279"/>
        <v>0</v>
      </c>
      <c r="X178" s="139">
        <f t="shared" si="280"/>
        <v>0</v>
      </c>
      <c r="Y178" s="302"/>
      <c r="Z178" s="139"/>
      <c r="AA178" s="129"/>
      <c r="AB178" s="306"/>
      <c r="AC178" s="139">
        <f t="shared" si="281"/>
        <v>0</v>
      </c>
      <c r="AD178" s="302">
        <f t="shared" si="282"/>
        <v>0</v>
      </c>
      <c r="AE178" s="139">
        <f t="shared" si="283"/>
        <v>0</v>
      </c>
      <c r="AF178" s="121"/>
    </row>
    <row r="179" spans="1:32" ht="15.75">
      <c r="A179" s="749"/>
      <c r="B179" s="81" t="s">
        <v>66</v>
      </c>
      <c r="C179" s="81"/>
      <c r="D179" s="65"/>
      <c r="E179" s="81"/>
      <c r="F179" s="65"/>
      <c r="G179" s="103"/>
      <c r="H179" s="81"/>
      <c r="I179" s="65">
        <f t="shared" si="285"/>
        <v>0</v>
      </c>
      <c r="J179" s="73">
        <f t="shared" si="275"/>
        <v>0</v>
      </c>
      <c r="K179" s="65">
        <f t="shared" si="275"/>
        <v>0</v>
      </c>
      <c r="L179" s="302"/>
      <c r="M179" s="139"/>
      <c r="N179" s="139"/>
      <c r="O179" s="139"/>
      <c r="P179" s="302">
        <f t="shared" si="284"/>
        <v>0</v>
      </c>
      <c r="Q179" s="139">
        <f t="shared" si="284"/>
        <v>0</v>
      </c>
      <c r="R179" s="302"/>
      <c r="S179" s="139"/>
      <c r="T179" s="129"/>
      <c r="U179" s="306"/>
      <c r="V179" s="139">
        <f t="shared" si="278"/>
        <v>0</v>
      </c>
      <c r="W179" s="302">
        <f t="shared" si="279"/>
        <v>0</v>
      </c>
      <c r="X179" s="139">
        <f t="shared" si="280"/>
        <v>0</v>
      </c>
      <c r="Y179" s="302"/>
      <c r="Z179" s="139"/>
      <c r="AA179" s="129"/>
      <c r="AB179" s="306"/>
      <c r="AC179" s="139">
        <f t="shared" si="281"/>
        <v>0</v>
      </c>
      <c r="AD179" s="302">
        <f t="shared" si="282"/>
        <v>0</v>
      </c>
      <c r="AE179" s="139">
        <f t="shared" si="283"/>
        <v>0</v>
      </c>
      <c r="AF179" s="121"/>
    </row>
    <row r="180" spans="1:32" ht="15.75">
      <c r="A180" s="749"/>
      <c r="B180" s="81" t="s">
        <v>67</v>
      </c>
      <c r="C180" s="81"/>
      <c r="D180" s="65"/>
      <c r="E180" s="81"/>
      <c r="F180" s="65"/>
      <c r="G180" s="103"/>
      <c r="H180" s="81"/>
      <c r="I180" s="65">
        <f t="shared" si="285"/>
        <v>0</v>
      </c>
      <c r="J180" s="73">
        <f t="shared" si="275"/>
        <v>0</v>
      </c>
      <c r="K180" s="65">
        <f t="shared" si="275"/>
        <v>0</v>
      </c>
      <c r="L180" s="302"/>
      <c r="M180" s="139"/>
      <c r="N180" s="139"/>
      <c r="O180" s="139"/>
      <c r="P180" s="302">
        <f t="shared" si="284"/>
        <v>0</v>
      </c>
      <c r="Q180" s="139">
        <f t="shared" si="284"/>
        <v>0</v>
      </c>
      <c r="R180" s="302"/>
      <c r="S180" s="139"/>
      <c r="T180" s="129"/>
      <c r="U180" s="306"/>
      <c r="V180" s="139">
        <f t="shared" si="278"/>
        <v>0</v>
      </c>
      <c r="W180" s="302">
        <f t="shared" si="279"/>
        <v>0</v>
      </c>
      <c r="X180" s="139">
        <f t="shared" si="280"/>
        <v>0</v>
      </c>
      <c r="Y180" s="302"/>
      <c r="Z180" s="139"/>
      <c r="AA180" s="129"/>
      <c r="AB180" s="306"/>
      <c r="AC180" s="139">
        <f t="shared" si="281"/>
        <v>0</v>
      </c>
      <c r="AD180" s="302">
        <f t="shared" si="282"/>
        <v>0</v>
      </c>
      <c r="AE180" s="139">
        <f t="shared" si="283"/>
        <v>0</v>
      </c>
      <c r="AF180" s="121"/>
    </row>
    <row r="181" spans="1:32" ht="47.25">
      <c r="A181" s="749">
        <v>10.130000000000001</v>
      </c>
      <c r="B181" s="81" t="s">
        <v>299</v>
      </c>
      <c r="C181" s="81"/>
      <c r="D181" s="65"/>
      <c r="E181" s="81"/>
      <c r="F181" s="65"/>
      <c r="G181" s="103"/>
      <c r="H181" s="81"/>
      <c r="I181" s="65">
        <f t="shared" si="285"/>
        <v>0</v>
      </c>
      <c r="J181" s="73">
        <f t="shared" si="275"/>
        <v>0</v>
      </c>
      <c r="K181" s="65">
        <f t="shared" si="275"/>
        <v>0</v>
      </c>
      <c r="L181" s="302"/>
      <c r="M181" s="139"/>
      <c r="N181" s="139"/>
      <c r="O181" s="139"/>
      <c r="P181" s="302">
        <f t="shared" si="284"/>
        <v>0</v>
      </c>
      <c r="Q181" s="139">
        <f t="shared" si="284"/>
        <v>0</v>
      </c>
      <c r="R181" s="302"/>
      <c r="S181" s="139"/>
      <c r="T181" s="129"/>
      <c r="U181" s="306"/>
      <c r="V181" s="139">
        <f t="shared" si="278"/>
        <v>0</v>
      </c>
      <c r="W181" s="302">
        <f t="shared" si="279"/>
        <v>0</v>
      </c>
      <c r="X181" s="139">
        <f t="shared" si="280"/>
        <v>0</v>
      </c>
      <c r="Y181" s="302"/>
      <c r="Z181" s="139"/>
      <c r="AA181" s="129"/>
      <c r="AB181" s="306"/>
      <c r="AC181" s="139">
        <f t="shared" si="281"/>
        <v>0</v>
      </c>
      <c r="AD181" s="302">
        <f t="shared" si="282"/>
        <v>0</v>
      </c>
      <c r="AE181" s="139">
        <f t="shared" si="283"/>
        <v>0</v>
      </c>
      <c r="AF181" s="121"/>
    </row>
    <row r="182" spans="1:32" ht="15.75">
      <c r="A182" s="749">
        <v>10.14</v>
      </c>
      <c r="B182" s="81" t="s">
        <v>155</v>
      </c>
      <c r="C182" s="81"/>
      <c r="D182" s="65"/>
      <c r="E182" s="81"/>
      <c r="F182" s="65"/>
      <c r="G182" s="103"/>
      <c r="H182" s="81"/>
      <c r="I182" s="65">
        <f t="shared" si="285"/>
        <v>0</v>
      </c>
      <c r="J182" s="73">
        <f t="shared" si="275"/>
        <v>0</v>
      </c>
      <c r="K182" s="65">
        <f t="shared" si="275"/>
        <v>0</v>
      </c>
      <c r="L182" s="302"/>
      <c r="M182" s="139"/>
      <c r="N182" s="139"/>
      <c r="O182" s="139"/>
      <c r="P182" s="302">
        <f t="shared" si="284"/>
        <v>0</v>
      </c>
      <c r="Q182" s="139">
        <f t="shared" si="284"/>
        <v>0</v>
      </c>
      <c r="R182" s="302"/>
      <c r="S182" s="139"/>
      <c r="T182" s="129"/>
      <c r="U182" s="306"/>
      <c r="V182" s="139">
        <f t="shared" si="278"/>
        <v>0</v>
      </c>
      <c r="W182" s="302">
        <f t="shared" si="279"/>
        <v>0</v>
      </c>
      <c r="X182" s="139">
        <f t="shared" si="280"/>
        <v>0</v>
      </c>
      <c r="Y182" s="302"/>
      <c r="Z182" s="139"/>
      <c r="AA182" s="129"/>
      <c r="AB182" s="306"/>
      <c r="AC182" s="139">
        <f t="shared" si="281"/>
        <v>0</v>
      </c>
      <c r="AD182" s="302">
        <f t="shared" si="282"/>
        <v>0</v>
      </c>
      <c r="AE182" s="139">
        <f t="shared" si="283"/>
        <v>0</v>
      </c>
      <c r="AF182" s="121"/>
    </row>
    <row r="183" spans="1:32" ht="15.75">
      <c r="A183" s="749"/>
      <c r="B183" s="81" t="s">
        <v>70</v>
      </c>
      <c r="C183" s="81"/>
      <c r="D183" s="65"/>
      <c r="E183" s="81"/>
      <c r="F183" s="65"/>
      <c r="G183" s="103"/>
      <c r="H183" s="81"/>
      <c r="I183" s="65">
        <f>H183*G183*12</f>
        <v>0</v>
      </c>
      <c r="J183" s="73">
        <f t="shared" si="275"/>
        <v>0</v>
      </c>
      <c r="K183" s="65">
        <f t="shared" si="275"/>
        <v>0</v>
      </c>
      <c r="L183" s="302"/>
      <c r="M183" s="139"/>
      <c r="N183" s="139"/>
      <c r="O183" s="139"/>
      <c r="P183" s="302">
        <f t="shared" si="284"/>
        <v>0</v>
      </c>
      <c r="Q183" s="139">
        <f t="shared" si="284"/>
        <v>0</v>
      </c>
      <c r="R183" s="302"/>
      <c r="S183" s="139"/>
      <c r="T183" s="129">
        <v>0.08</v>
      </c>
      <c r="U183" s="306">
        <v>63</v>
      </c>
      <c r="V183" s="139">
        <f t="shared" si="278"/>
        <v>60.480000000000004</v>
      </c>
      <c r="W183" s="302">
        <f t="shared" si="279"/>
        <v>63</v>
      </c>
      <c r="X183" s="139">
        <f t="shared" si="280"/>
        <v>60.480000000000004</v>
      </c>
      <c r="Y183" s="302"/>
      <c r="Z183" s="139"/>
      <c r="AA183" s="129">
        <v>0.08</v>
      </c>
      <c r="AB183" s="306"/>
      <c r="AC183" s="139">
        <f t="shared" si="281"/>
        <v>0</v>
      </c>
      <c r="AD183" s="302">
        <f t="shared" si="282"/>
        <v>0</v>
      </c>
      <c r="AE183" s="139">
        <f t="shared" si="283"/>
        <v>0</v>
      </c>
      <c r="AF183" s="121"/>
    </row>
    <row r="184" spans="1:32" ht="15.75">
      <c r="A184" s="749"/>
      <c r="B184" s="81" t="s">
        <v>71</v>
      </c>
      <c r="C184" s="81"/>
      <c r="D184" s="65"/>
      <c r="E184" s="81"/>
      <c r="F184" s="65"/>
      <c r="G184" s="103"/>
      <c r="H184" s="81"/>
      <c r="I184" s="65">
        <f>H184*G184*12</f>
        <v>0</v>
      </c>
      <c r="J184" s="73">
        <f t="shared" si="275"/>
        <v>0</v>
      </c>
      <c r="K184" s="65">
        <f t="shared" si="275"/>
        <v>0</v>
      </c>
      <c r="L184" s="302"/>
      <c r="M184" s="139"/>
      <c r="N184" s="139"/>
      <c r="O184" s="139"/>
      <c r="P184" s="302">
        <f t="shared" si="284"/>
        <v>0</v>
      </c>
      <c r="Q184" s="139">
        <f t="shared" si="284"/>
        <v>0</v>
      </c>
      <c r="R184" s="302"/>
      <c r="S184" s="139"/>
      <c r="T184" s="129">
        <v>0.08</v>
      </c>
      <c r="U184" s="306">
        <v>63</v>
      </c>
      <c r="V184" s="139">
        <f t="shared" si="278"/>
        <v>60.480000000000004</v>
      </c>
      <c r="W184" s="302">
        <f t="shared" si="279"/>
        <v>63</v>
      </c>
      <c r="X184" s="139">
        <f t="shared" si="280"/>
        <v>60.480000000000004</v>
      </c>
      <c r="Y184" s="302"/>
      <c r="Z184" s="139"/>
      <c r="AA184" s="129">
        <v>0.08</v>
      </c>
      <c r="AB184" s="306"/>
      <c r="AC184" s="139">
        <f t="shared" si="281"/>
        <v>0</v>
      </c>
      <c r="AD184" s="302">
        <f t="shared" si="282"/>
        <v>0</v>
      </c>
      <c r="AE184" s="139">
        <f t="shared" si="283"/>
        <v>0</v>
      </c>
      <c r="AF184" s="121"/>
    </row>
    <row r="185" spans="1:32" ht="15.75">
      <c r="A185" s="749"/>
      <c r="B185" s="81" t="s">
        <v>74</v>
      </c>
      <c r="C185" s="81"/>
      <c r="D185" s="65"/>
      <c r="E185" s="81"/>
      <c r="F185" s="65"/>
      <c r="G185" s="103"/>
      <c r="H185" s="81"/>
      <c r="I185" s="65">
        <f>H185*G185*12</f>
        <v>0</v>
      </c>
      <c r="J185" s="73">
        <f t="shared" si="275"/>
        <v>0</v>
      </c>
      <c r="K185" s="65">
        <f t="shared" si="275"/>
        <v>0</v>
      </c>
      <c r="L185" s="302"/>
      <c r="M185" s="139"/>
      <c r="N185" s="139"/>
      <c r="O185" s="139"/>
      <c r="P185" s="302">
        <f t="shared" si="284"/>
        <v>0</v>
      </c>
      <c r="Q185" s="139">
        <f t="shared" si="284"/>
        <v>0</v>
      </c>
      <c r="R185" s="302"/>
      <c r="S185" s="139"/>
      <c r="T185" s="129">
        <v>0.08</v>
      </c>
      <c r="U185" s="306">
        <v>150</v>
      </c>
      <c r="V185" s="139">
        <f t="shared" si="278"/>
        <v>144</v>
      </c>
      <c r="W185" s="302">
        <f t="shared" si="279"/>
        <v>150</v>
      </c>
      <c r="X185" s="139">
        <f t="shared" si="280"/>
        <v>144</v>
      </c>
      <c r="Y185" s="302"/>
      <c r="Z185" s="139"/>
      <c r="AA185" s="129">
        <v>0.08</v>
      </c>
      <c r="AB185" s="306"/>
      <c r="AC185" s="139">
        <f t="shared" si="281"/>
        <v>0</v>
      </c>
      <c r="AD185" s="302">
        <f t="shared" si="282"/>
        <v>0</v>
      </c>
      <c r="AE185" s="139">
        <f t="shared" si="283"/>
        <v>0</v>
      </c>
      <c r="AF185" s="121"/>
    </row>
    <row r="186" spans="1:32" s="225" customFormat="1" ht="15.75">
      <c r="A186" s="217"/>
      <c r="B186" s="218" t="s">
        <v>35</v>
      </c>
      <c r="C186" s="218">
        <f t="shared" ref="C186:F186" si="286">SUM(C169:C185)</f>
        <v>0</v>
      </c>
      <c r="D186" s="219">
        <f t="shared" si="286"/>
        <v>0</v>
      </c>
      <c r="E186" s="218">
        <f t="shared" si="286"/>
        <v>0</v>
      </c>
      <c r="F186" s="219">
        <f t="shared" si="286"/>
        <v>0</v>
      </c>
      <c r="G186" s="220"/>
      <c r="H186" s="218">
        <f>SUM(H169:H185)</f>
        <v>550</v>
      </c>
      <c r="I186" s="219">
        <f>SUM(I169:I185)</f>
        <v>3405</v>
      </c>
      <c r="J186" s="236">
        <f>SUM(J169:J185)</f>
        <v>550</v>
      </c>
      <c r="K186" s="219">
        <f>SUM(K169:K185)</f>
        <v>3405</v>
      </c>
      <c r="L186" s="236">
        <f t="shared" ref="L186:M186" si="287">SUM(L169:L185)</f>
        <v>532</v>
      </c>
      <c r="M186" s="219">
        <f t="shared" si="287"/>
        <v>2939.2700000000004</v>
      </c>
      <c r="N186" s="221">
        <f t="shared" si="276"/>
        <v>96.727272727272734</v>
      </c>
      <c r="O186" s="221">
        <f t="shared" si="276"/>
        <v>86.322173274596196</v>
      </c>
      <c r="P186" s="236">
        <f t="shared" ref="P186:S186" si="288">SUM(P169:P185)</f>
        <v>18</v>
      </c>
      <c r="Q186" s="219">
        <f t="shared" si="288"/>
        <v>465.72999999999985</v>
      </c>
      <c r="R186" s="236">
        <f t="shared" si="288"/>
        <v>0</v>
      </c>
      <c r="S186" s="219">
        <f t="shared" si="288"/>
        <v>0</v>
      </c>
      <c r="T186" s="222"/>
      <c r="U186" s="273">
        <f t="shared" ref="U186:W186" si="289">SUM(U169:U185)</f>
        <v>1118</v>
      </c>
      <c r="V186" s="219">
        <f>SUM(V169:V185)</f>
        <v>7145.7599999999993</v>
      </c>
      <c r="W186" s="236">
        <f t="shared" si="289"/>
        <v>1118</v>
      </c>
      <c r="X186" s="219">
        <f>SUM(X169:X185)</f>
        <v>7145.7599999999993</v>
      </c>
      <c r="Y186" s="236">
        <f t="shared" ref="Y186:Z186" si="290">SUM(Y169:Y185)</f>
        <v>0</v>
      </c>
      <c r="Z186" s="219">
        <f t="shared" si="290"/>
        <v>0</v>
      </c>
      <c r="AA186" s="222"/>
      <c r="AB186" s="273">
        <f t="shared" ref="AB186" si="291">SUM(AB169:AB185)</f>
        <v>842</v>
      </c>
      <c r="AC186" s="219">
        <f>SUM(AC169:AC185)</f>
        <v>6880.8</v>
      </c>
      <c r="AD186" s="236">
        <f t="shared" ref="AD186" si="292">SUM(AD169:AD185)</f>
        <v>842</v>
      </c>
      <c r="AE186" s="219">
        <f>SUM(AE169:AE185)</f>
        <v>6880.8</v>
      </c>
      <c r="AF186" s="224"/>
    </row>
    <row r="187" spans="1:32" s="225" customFormat="1" ht="15.75" customHeight="1">
      <c r="A187" s="217"/>
      <c r="B187" s="218" t="s">
        <v>5</v>
      </c>
      <c r="C187" s="218">
        <f t="shared" ref="C187:F187" si="293">C186</f>
        <v>0</v>
      </c>
      <c r="D187" s="219">
        <f t="shared" si="293"/>
        <v>0</v>
      </c>
      <c r="E187" s="218">
        <f t="shared" si="293"/>
        <v>0</v>
      </c>
      <c r="F187" s="219">
        <f t="shared" si="293"/>
        <v>0</v>
      </c>
      <c r="G187" s="220"/>
      <c r="H187" s="218">
        <f>H186</f>
        <v>550</v>
      </c>
      <c r="I187" s="219">
        <f>I186</f>
        <v>3405</v>
      </c>
      <c r="J187" s="236">
        <f>J186</f>
        <v>550</v>
      </c>
      <c r="K187" s="219">
        <f>K186</f>
        <v>3405</v>
      </c>
      <c r="L187" s="236">
        <f t="shared" ref="L187:M187" si="294">L186</f>
        <v>532</v>
      </c>
      <c r="M187" s="219">
        <f t="shared" si="294"/>
        <v>2939.2700000000004</v>
      </c>
      <c r="N187" s="221">
        <f t="shared" si="276"/>
        <v>96.727272727272734</v>
      </c>
      <c r="O187" s="221">
        <f t="shared" si="276"/>
        <v>86.322173274596196</v>
      </c>
      <c r="P187" s="236">
        <f t="shared" ref="P187:S187" si="295">P186</f>
        <v>18</v>
      </c>
      <c r="Q187" s="219">
        <f t="shared" si="295"/>
        <v>465.72999999999985</v>
      </c>
      <c r="R187" s="236">
        <f t="shared" si="295"/>
        <v>0</v>
      </c>
      <c r="S187" s="219">
        <f t="shared" si="295"/>
        <v>0</v>
      </c>
      <c r="T187" s="222"/>
      <c r="U187" s="273">
        <f t="shared" ref="U187:W187" si="296">U186</f>
        <v>1118</v>
      </c>
      <c r="V187" s="219">
        <f>V186</f>
        <v>7145.7599999999993</v>
      </c>
      <c r="W187" s="236">
        <f t="shared" si="296"/>
        <v>1118</v>
      </c>
      <c r="X187" s="219">
        <f>X186</f>
        <v>7145.7599999999993</v>
      </c>
      <c r="Y187" s="236">
        <f t="shared" ref="Y187:Z187" si="297">Y186</f>
        <v>0</v>
      </c>
      <c r="Z187" s="219">
        <f t="shared" si="297"/>
        <v>0</v>
      </c>
      <c r="AA187" s="222"/>
      <c r="AB187" s="273">
        <f t="shared" ref="AB187" si="298">AB186</f>
        <v>842</v>
      </c>
      <c r="AC187" s="219">
        <f>AC186</f>
        <v>6880.8</v>
      </c>
      <c r="AD187" s="236">
        <f t="shared" ref="AD187" si="299">AD186</f>
        <v>842</v>
      </c>
      <c r="AE187" s="219">
        <f>AE186</f>
        <v>6880.8</v>
      </c>
      <c r="AF187" s="224"/>
    </row>
    <row r="188" spans="1:32" s="225" customFormat="1" ht="15.75" customHeight="1">
      <c r="A188" s="217"/>
      <c r="B188" s="218" t="s">
        <v>75</v>
      </c>
      <c r="C188" s="218">
        <f>C187+C166</f>
        <v>0</v>
      </c>
      <c r="D188" s="219">
        <f>SUM(D187+D166)</f>
        <v>0</v>
      </c>
      <c r="E188" s="218">
        <f>E187+E166</f>
        <v>0</v>
      </c>
      <c r="F188" s="219">
        <f>SUM(F187+F166)</f>
        <v>0</v>
      </c>
      <c r="G188" s="220"/>
      <c r="H188" s="218">
        <f>H187+H166</f>
        <v>550</v>
      </c>
      <c r="I188" s="219">
        <f>SUM(I187+I166)</f>
        <v>3405</v>
      </c>
      <c r="J188" s="236">
        <f>J187+J166</f>
        <v>550</v>
      </c>
      <c r="K188" s="219">
        <f>SUM(K187+K166)</f>
        <v>3405</v>
      </c>
      <c r="L188" s="236">
        <f t="shared" ref="L188" si="300">L187+L166</f>
        <v>532</v>
      </c>
      <c r="M188" s="219">
        <f t="shared" ref="M188" si="301">SUM(M187+M166)</f>
        <v>2939.2700000000004</v>
      </c>
      <c r="N188" s="221">
        <f t="shared" si="276"/>
        <v>96.727272727272734</v>
      </c>
      <c r="O188" s="221">
        <f t="shared" si="276"/>
        <v>86.322173274596196</v>
      </c>
      <c r="P188" s="236">
        <f t="shared" ref="P188" si="302">P187+P166</f>
        <v>18</v>
      </c>
      <c r="Q188" s="219">
        <f t="shared" ref="Q188" si="303">SUM(Q187+Q166)</f>
        <v>465.72999999999985</v>
      </c>
      <c r="R188" s="236">
        <f t="shared" ref="R188" si="304">R187+R166</f>
        <v>0</v>
      </c>
      <c r="S188" s="219">
        <f t="shared" ref="S188" si="305">SUM(S187+S166)</f>
        <v>0</v>
      </c>
      <c r="T188" s="222"/>
      <c r="U188" s="273">
        <f t="shared" ref="U188" si="306">U187+U166</f>
        <v>1118</v>
      </c>
      <c r="V188" s="219">
        <f>SUM(V187+V166)</f>
        <v>7145.7599999999993</v>
      </c>
      <c r="W188" s="236">
        <f t="shared" ref="W188" si="307">W187+W166</f>
        <v>1118</v>
      </c>
      <c r="X188" s="219">
        <f>SUM(X187+X166)</f>
        <v>7145.7599999999993</v>
      </c>
      <c r="Y188" s="236">
        <f t="shared" ref="Y188" si="308">Y187+Y166</f>
        <v>0</v>
      </c>
      <c r="Z188" s="219">
        <f t="shared" ref="Z188" si="309">SUM(Z187+Z166)</f>
        <v>0</v>
      </c>
      <c r="AA188" s="222"/>
      <c r="AB188" s="273">
        <f t="shared" ref="AB188" si="310">AB187+AB166</f>
        <v>842</v>
      </c>
      <c r="AC188" s="219">
        <f>SUM(AC187+AC166)</f>
        <v>6880.8</v>
      </c>
      <c r="AD188" s="236">
        <f t="shared" ref="AD188" si="311">AD187+AD166</f>
        <v>842</v>
      </c>
      <c r="AE188" s="219">
        <f>SUM(AE187+AE166)</f>
        <v>6880.8</v>
      </c>
      <c r="AF188" s="224"/>
    </row>
    <row r="189" spans="1:32" s="53" customFormat="1" ht="15.75">
      <c r="A189" s="90">
        <v>11</v>
      </c>
      <c r="B189" s="52" t="s">
        <v>76</v>
      </c>
      <c r="C189" s="52"/>
      <c r="D189" s="64"/>
      <c r="E189" s="52"/>
      <c r="F189" s="64"/>
      <c r="G189" s="105"/>
      <c r="H189" s="52"/>
      <c r="I189" s="123"/>
      <c r="J189" s="310"/>
      <c r="K189" s="64"/>
      <c r="L189" s="300"/>
      <c r="M189" s="140"/>
      <c r="N189" s="140"/>
      <c r="O189" s="140"/>
      <c r="P189" s="300"/>
      <c r="Q189" s="140"/>
      <c r="R189" s="300"/>
      <c r="S189" s="140"/>
      <c r="T189" s="128"/>
      <c r="U189" s="304"/>
      <c r="V189" s="140"/>
      <c r="W189" s="300"/>
      <c r="X189" s="140"/>
      <c r="Y189" s="300"/>
      <c r="Z189" s="140"/>
      <c r="AA189" s="128"/>
      <c r="AB189" s="304"/>
      <c r="AC189" s="140"/>
      <c r="AD189" s="300"/>
      <c r="AE189" s="140"/>
      <c r="AF189" s="120"/>
    </row>
    <row r="190" spans="1:32" s="53" customFormat="1" ht="15.75">
      <c r="A190" s="90"/>
      <c r="B190" s="52" t="s">
        <v>283</v>
      </c>
      <c r="C190" s="52"/>
      <c r="D190" s="64"/>
      <c r="E190" s="52"/>
      <c r="F190" s="64"/>
      <c r="G190" s="105"/>
      <c r="H190" s="52"/>
      <c r="I190" s="64"/>
      <c r="J190" s="310"/>
      <c r="K190" s="64"/>
      <c r="L190" s="300"/>
      <c r="M190" s="140"/>
      <c r="N190" s="140"/>
      <c r="O190" s="140"/>
      <c r="P190" s="300"/>
      <c r="Q190" s="140"/>
      <c r="R190" s="300"/>
      <c r="S190" s="140"/>
      <c r="T190" s="128"/>
      <c r="U190" s="304"/>
      <c r="V190" s="140"/>
      <c r="W190" s="300"/>
      <c r="X190" s="140"/>
      <c r="Y190" s="300"/>
      <c r="Z190" s="140"/>
      <c r="AA190" s="128"/>
      <c r="AB190" s="304"/>
      <c r="AC190" s="140"/>
      <c r="AD190" s="300"/>
      <c r="AE190" s="140"/>
      <c r="AF190" s="120"/>
    </row>
    <row r="191" spans="1:32" ht="31.5">
      <c r="A191" s="198">
        <v>11.01</v>
      </c>
      <c r="B191" s="81" t="s">
        <v>240</v>
      </c>
      <c r="C191" s="81"/>
      <c r="D191" s="65"/>
      <c r="E191" s="81"/>
      <c r="F191" s="65"/>
      <c r="G191" s="103"/>
      <c r="H191" s="81"/>
      <c r="I191" s="65"/>
      <c r="J191" s="73"/>
      <c r="K191" s="65"/>
      <c r="L191" s="302"/>
      <c r="M191" s="139"/>
      <c r="N191" s="139"/>
      <c r="O191" s="139"/>
      <c r="P191" s="302"/>
      <c r="Q191" s="139"/>
      <c r="R191" s="302"/>
      <c r="S191" s="139"/>
      <c r="T191" s="129"/>
      <c r="U191" s="306"/>
      <c r="V191" s="139"/>
      <c r="W191" s="302"/>
      <c r="X191" s="139"/>
      <c r="Y191" s="302"/>
      <c r="Z191" s="139"/>
      <c r="AA191" s="129"/>
      <c r="AB191" s="306"/>
      <c r="AC191" s="139"/>
      <c r="AD191" s="302"/>
      <c r="AE191" s="139"/>
      <c r="AF191" s="121"/>
    </row>
    <row r="192" spans="1:32" ht="15.75">
      <c r="A192" s="749"/>
      <c r="B192" s="81" t="s">
        <v>236</v>
      </c>
      <c r="C192" s="81"/>
      <c r="D192" s="65"/>
      <c r="E192" s="81"/>
      <c r="F192" s="65"/>
      <c r="G192" s="103">
        <v>0.01</v>
      </c>
      <c r="H192" s="81">
        <v>664</v>
      </c>
      <c r="I192" s="65">
        <f>H192*G192</f>
        <v>6.6400000000000006</v>
      </c>
      <c r="J192" s="73">
        <f t="shared" ref="J192:K207" si="312">H192+E192+C192</f>
        <v>664</v>
      </c>
      <c r="K192" s="65">
        <f t="shared" si="312"/>
        <v>6.6400000000000006</v>
      </c>
      <c r="L192" s="73">
        <v>664</v>
      </c>
      <c r="M192" s="65">
        <v>6.5937999999999999</v>
      </c>
      <c r="N192" s="139">
        <f>L192/J192</f>
        <v>1</v>
      </c>
      <c r="O192" s="139">
        <f t="shared" ref="O192:O194" si="313">M192/K192</f>
        <v>0.99304216867469874</v>
      </c>
      <c r="P192" s="302">
        <f t="shared" ref="P192:Q210" si="314">J192-L192</f>
        <v>0</v>
      </c>
      <c r="Q192" s="139">
        <f t="shared" si="314"/>
        <v>4.6200000000000685E-2</v>
      </c>
      <c r="R192" s="302"/>
      <c r="S192" s="139"/>
      <c r="T192" s="129">
        <v>1.2E-2</v>
      </c>
      <c r="U192" s="306">
        <v>664</v>
      </c>
      <c r="V192" s="139">
        <f t="shared" ref="V192:V210" si="315">U192*T192</f>
        <v>7.968</v>
      </c>
      <c r="W192" s="302">
        <f t="shared" ref="W192:W209" si="316">U192+R192</f>
        <v>664</v>
      </c>
      <c r="X192" s="139">
        <f t="shared" ref="X192:X210" si="317">V192+S192</f>
        <v>7.968</v>
      </c>
      <c r="Y192" s="302"/>
      <c r="Z192" s="139"/>
      <c r="AA192" s="129">
        <v>1.2E-2</v>
      </c>
      <c r="AB192" s="306">
        <v>664</v>
      </c>
      <c r="AC192" s="139">
        <f t="shared" ref="AC192:AC210" si="318">AB192*AA192</f>
        <v>7.968</v>
      </c>
      <c r="AD192" s="302">
        <f t="shared" ref="AD192:AD209" si="319">AB192+Y192</f>
        <v>664</v>
      </c>
      <c r="AE192" s="139">
        <f t="shared" ref="AE192:AE210" si="320">AC192+Z192</f>
        <v>7.968</v>
      </c>
      <c r="AF192" s="121"/>
    </row>
    <row r="193" spans="1:32" ht="15.75">
      <c r="A193" s="749"/>
      <c r="B193" s="81" t="s">
        <v>237</v>
      </c>
      <c r="C193" s="81"/>
      <c r="D193" s="65"/>
      <c r="E193" s="81"/>
      <c r="F193" s="65"/>
      <c r="G193" s="103">
        <v>0.01</v>
      </c>
      <c r="H193" s="81">
        <v>664</v>
      </c>
      <c r="I193" s="65">
        <f t="shared" ref="I193:I199" si="321">H193*G193</f>
        <v>6.6400000000000006</v>
      </c>
      <c r="J193" s="73">
        <f t="shared" si="312"/>
        <v>664</v>
      </c>
      <c r="K193" s="65">
        <f t="shared" si="312"/>
        <v>6.6400000000000006</v>
      </c>
      <c r="L193" s="73">
        <v>664</v>
      </c>
      <c r="M193" s="65">
        <v>6.6400000000000006</v>
      </c>
      <c r="N193" s="139">
        <f t="shared" ref="N193:N194" si="322">L193/J193</f>
        <v>1</v>
      </c>
      <c r="O193" s="139">
        <f t="shared" si="313"/>
        <v>1</v>
      </c>
      <c r="P193" s="302">
        <f t="shared" si="314"/>
        <v>0</v>
      </c>
      <c r="Q193" s="139">
        <f t="shared" si="314"/>
        <v>0</v>
      </c>
      <c r="R193" s="302"/>
      <c r="S193" s="139"/>
      <c r="T193" s="129">
        <v>1.2E-2</v>
      </c>
      <c r="U193" s="306">
        <v>664</v>
      </c>
      <c r="V193" s="139">
        <f t="shared" si="315"/>
        <v>7.968</v>
      </c>
      <c r="W193" s="302">
        <f t="shared" si="316"/>
        <v>664</v>
      </c>
      <c r="X193" s="139">
        <f t="shared" si="317"/>
        <v>7.968</v>
      </c>
      <c r="Y193" s="302"/>
      <c r="Z193" s="139"/>
      <c r="AA193" s="129">
        <v>1.2E-2</v>
      </c>
      <c r="AB193" s="306">
        <v>664</v>
      </c>
      <c r="AC193" s="139">
        <f t="shared" si="318"/>
        <v>7.968</v>
      </c>
      <c r="AD193" s="302">
        <f t="shared" si="319"/>
        <v>664</v>
      </c>
      <c r="AE193" s="139">
        <f t="shared" si="320"/>
        <v>7.968</v>
      </c>
      <c r="AF193" s="121"/>
    </row>
    <row r="194" spans="1:32" ht="15.75">
      <c r="A194" s="749"/>
      <c r="B194" s="81" t="s">
        <v>241</v>
      </c>
      <c r="C194" s="81"/>
      <c r="D194" s="65"/>
      <c r="E194" s="81"/>
      <c r="F194" s="65"/>
      <c r="G194" s="103">
        <v>0.01</v>
      </c>
      <c r="H194" s="81">
        <v>397</v>
      </c>
      <c r="I194" s="65">
        <f t="shared" si="321"/>
        <v>3.97</v>
      </c>
      <c r="J194" s="73">
        <f t="shared" si="312"/>
        <v>397</v>
      </c>
      <c r="K194" s="65">
        <f t="shared" si="312"/>
        <v>3.97</v>
      </c>
      <c r="L194" s="73">
        <v>397</v>
      </c>
      <c r="M194" s="65">
        <v>3.97</v>
      </c>
      <c r="N194" s="139">
        <f t="shared" si="322"/>
        <v>1</v>
      </c>
      <c r="O194" s="139">
        <f t="shared" si="313"/>
        <v>1</v>
      </c>
      <c r="P194" s="302">
        <f t="shared" si="314"/>
        <v>0</v>
      </c>
      <c r="Q194" s="139">
        <f t="shared" si="314"/>
        <v>0</v>
      </c>
      <c r="R194" s="302"/>
      <c r="S194" s="139"/>
      <c r="T194" s="129">
        <v>1.2E-2</v>
      </c>
      <c r="U194" s="306">
        <v>397</v>
      </c>
      <c r="V194" s="139">
        <f t="shared" si="315"/>
        <v>4.7640000000000002</v>
      </c>
      <c r="W194" s="302">
        <f t="shared" si="316"/>
        <v>397</v>
      </c>
      <c r="X194" s="139">
        <f t="shared" si="317"/>
        <v>4.7640000000000002</v>
      </c>
      <c r="Y194" s="302"/>
      <c r="Z194" s="139"/>
      <c r="AA194" s="129">
        <v>1.2E-2</v>
      </c>
      <c r="AB194" s="306">
        <v>397</v>
      </c>
      <c r="AC194" s="139">
        <f t="shared" si="318"/>
        <v>4.7640000000000002</v>
      </c>
      <c r="AD194" s="302">
        <f t="shared" si="319"/>
        <v>397</v>
      </c>
      <c r="AE194" s="139">
        <f t="shared" si="320"/>
        <v>4.7640000000000002</v>
      </c>
      <c r="AF194" s="121"/>
    </row>
    <row r="195" spans="1:32" ht="15.75">
      <c r="A195" s="749">
        <v>11.02</v>
      </c>
      <c r="B195" s="81" t="s">
        <v>242</v>
      </c>
      <c r="C195" s="81"/>
      <c r="D195" s="65"/>
      <c r="E195" s="81"/>
      <c r="F195" s="65"/>
      <c r="G195" s="103"/>
      <c r="H195" s="81"/>
      <c r="I195" s="65">
        <f t="shared" si="321"/>
        <v>0</v>
      </c>
      <c r="J195" s="73">
        <f t="shared" si="312"/>
        <v>0</v>
      </c>
      <c r="K195" s="65">
        <f t="shared" si="312"/>
        <v>0</v>
      </c>
      <c r="L195" s="302"/>
      <c r="M195" s="139"/>
      <c r="N195" s="139"/>
      <c r="O195" s="139"/>
      <c r="P195" s="302">
        <f t="shared" si="314"/>
        <v>0</v>
      </c>
      <c r="Q195" s="139">
        <f t="shared" si="314"/>
        <v>0</v>
      </c>
      <c r="R195" s="302"/>
      <c r="S195" s="139"/>
      <c r="T195" s="129"/>
      <c r="U195" s="306"/>
      <c r="V195" s="139">
        <f t="shared" si="315"/>
        <v>0</v>
      </c>
      <c r="W195" s="302">
        <f t="shared" si="316"/>
        <v>0</v>
      </c>
      <c r="X195" s="139">
        <f t="shared" si="317"/>
        <v>0</v>
      </c>
      <c r="Y195" s="302"/>
      <c r="Z195" s="139"/>
      <c r="AA195" s="129"/>
      <c r="AB195" s="306"/>
      <c r="AC195" s="139">
        <f t="shared" si="318"/>
        <v>0</v>
      </c>
      <c r="AD195" s="302">
        <f t="shared" si="319"/>
        <v>0</v>
      </c>
      <c r="AE195" s="139">
        <f t="shared" si="320"/>
        <v>0</v>
      </c>
      <c r="AF195" s="121"/>
    </row>
    <row r="196" spans="1:32" ht="15.75">
      <c r="A196" s="749"/>
      <c r="B196" s="81" t="s">
        <v>236</v>
      </c>
      <c r="C196" s="81"/>
      <c r="D196" s="65"/>
      <c r="E196" s="81"/>
      <c r="F196" s="65"/>
      <c r="G196" s="103">
        <v>5.0000000000000001E-3</v>
      </c>
      <c r="H196" s="81">
        <v>664</v>
      </c>
      <c r="I196" s="65">
        <f t="shared" si="321"/>
        <v>3.3200000000000003</v>
      </c>
      <c r="J196" s="73">
        <f t="shared" si="312"/>
        <v>664</v>
      </c>
      <c r="K196" s="65">
        <f t="shared" si="312"/>
        <v>3.3200000000000003</v>
      </c>
      <c r="L196" s="73">
        <v>664</v>
      </c>
      <c r="M196" s="65">
        <v>3.3200000000000003</v>
      </c>
      <c r="N196" s="139">
        <f t="shared" ref="N196:O198" si="323">L196/J196</f>
        <v>1</v>
      </c>
      <c r="O196" s="139">
        <f t="shared" si="323"/>
        <v>1</v>
      </c>
      <c r="P196" s="302">
        <f t="shared" si="314"/>
        <v>0</v>
      </c>
      <c r="Q196" s="139">
        <f t="shared" si="314"/>
        <v>0</v>
      </c>
      <c r="R196" s="302"/>
      <c r="S196" s="139"/>
      <c r="T196" s="129">
        <v>0.01</v>
      </c>
      <c r="U196" s="306">
        <v>664</v>
      </c>
      <c r="V196" s="139">
        <f t="shared" si="315"/>
        <v>6.6400000000000006</v>
      </c>
      <c r="W196" s="302">
        <f t="shared" si="316"/>
        <v>664</v>
      </c>
      <c r="X196" s="139">
        <f t="shared" si="317"/>
        <v>6.6400000000000006</v>
      </c>
      <c r="Y196" s="302"/>
      <c r="Z196" s="139"/>
      <c r="AA196" s="129">
        <v>0.01</v>
      </c>
      <c r="AB196" s="306">
        <v>664</v>
      </c>
      <c r="AC196" s="139">
        <f t="shared" si="318"/>
        <v>6.6400000000000006</v>
      </c>
      <c r="AD196" s="302">
        <f t="shared" si="319"/>
        <v>664</v>
      </c>
      <c r="AE196" s="139">
        <f t="shared" si="320"/>
        <v>6.6400000000000006</v>
      </c>
      <c r="AF196" s="121"/>
    </row>
    <row r="197" spans="1:32" ht="15.75">
      <c r="A197" s="749"/>
      <c r="B197" s="81" t="s">
        <v>237</v>
      </c>
      <c r="C197" s="81"/>
      <c r="D197" s="65"/>
      <c r="E197" s="81"/>
      <c r="F197" s="65"/>
      <c r="G197" s="103">
        <v>5.0000000000000001E-3</v>
      </c>
      <c r="H197" s="81">
        <v>664</v>
      </c>
      <c r="I197" s="65">
        <f t="shared" si="321"/>
        <v>3.3200000000000003</v>
      </c>
      <c r="J197" s="73">
        <f t="shared" si="312"/>
        <v>664</v>
      </c>
      <c r="K197" s="65">
        <f t="shared" si="312"/>
        <v>3.3200000000000003</v>
      </c>
      <c r="L197" s="73">
        <v>664</v>
      </c>
      <c r="M197" s="65">
        <v>3.3200000000000003</v>
      </c>
      <c r="N197" s="139">
        <f t="shared" si="323"/>
        <v>1</v>
      </c>
      <c r="O197" s="139">
        <f t="shared" si="323"/>
        <v>1</v>
      </c>
      <c r="P197" s="302">
        <f t="shared" si="314"/>
        <v>0</v>
      </c>
      <c r="Q197" s="139">
        <f t="shared" si="314"/>
        <v>0</v>
      </c>
      <c r="R197" s="302"/>
      <c r="S197" s="139"/>
      <c r="T197" s="129">
        <v>0.01</v>
      </c>
      <c r="U197" s="306">
        <v>664</v>
      </c>
      <c r="V197" s="139">
        <f t="shared" si="315"/>
        <v>6.6400000000000006</v>
      </c>
      <c r="W197" s="302">
        <f t="shared" si="316"/>
        <v>664</v>
      </c>
      <c r="X197" s="139">
        <f t="shared" si="317"/>
        <v>6.6400000000000006</v>
      </c>
      <c r="Y197" s="302"/>
      <c r="Z197" s="139"/>
      <c r="AA197" s="129">
        <v>0.01</v>
      </c>
      <c r="AB197" s="306">
        <v>664</v>
      </c>
      <c r="AC197" s="139">
        <f t="shared" si="318"/>
        <v>6.6400000000000006</v>
      </c>
      <c r="AD197" s="302">
        <f t="shared" si="319"/>
        <v>664</v>
      </c>
      <c r="AE197" s="139">
        <f t="shared" si="320"/>
        <v>6.6400000000000006</v>
      </c>
      <c r="AF197" s="121"/>
    </row>
    <row r="198" spans="1:32" ht="15.75">
      <c r="A198" s="749"/>
      <c r="B198" s="81" t="s">
        <v>241</v>
      </c>
      <c r="C198" s="81"/>
      <c r="D198" s="65"/>
      <c r="E198" s="81"/>
      <c r="F198" s="65"/>
      <c r="G198" s="103">
        <v>5.0000000000000001E-3</v>
      </c>
      <c r="H198" s="81">
        <v>397</v>
      </c>
      <c r="I198" s="65">
        <f t="shared" si="321"/>
        <v>1.9850000000000001</v>
      </c>
      <c r="J198" s="73">
        <f t="shared" si="312"/>
        <v>397</v>
      </c>
      <c r="K198" s="65">
        <f t="shared" si="312"/>
        <v>1.9850000000000001</v>
      </c>
      <c r="L198" s="73">
        <v>397</v>
      </c>
      <c r="M198" s="65">
        <v>1.9850000000000001</v>
      </c>
      <c r="N198" s="139">
        <f t="shared" si="323"/>
        <v>1</v>
      </c>
      <c r="O198" s="139">
        <f t="shared" si="323"/>
        <v>1</v>
      </c>
      <c r="P198" s="302">
        <f t="shared" si="314"/>
        <v>0</v>
      </c>
      <c r="Q198" s="139">
        <f t="shared" si="314"/>
        <v>0</v>
      </c>
      <c r="R198" s="302"/>
      <c r="S198" s="139"/>
      <c r="T198" s="129">
        <v>0.01</v>
      </c>
      <c r="U198" s="306">
        <v>397</v>
      </c>
      <c r="V198" s="139">
        <f t="shared" si="315"/>
        <v>3.97</v>
      </c>
      <c r="W198" s="302">
        <f t="shared" si="316"/>
        <v>397</v>
      </c>
      <c r="X198" s="139">
        <f t="shared" si="317"/>
        <v>3.97</v>
      </c>
      <c r="Y198" s="302"/>
      <c r="Z198" s="139"/>
      <c r="AA198" s="129">
        <v>0.01</v>
      </c>
      <c r="AB198" s="306">
        <v>397</v>
      </c>
      <c r="AC198" s="139">
        <f t="shared" si="318"/>
        <v>3.97</v>
      </c>
      <c r="AD198" s="302">
        <f t="shared" si="319"/>
        <v>397</v>
      </c>
      <c r="AE198" s="139">
        <f t="shared" si="320"/>
        <v>3.97</v>
      </c>
      <c r="AF198" s="121"/>
    </row>
    <row r="199" spans="1:32" ht="15.75" customHeight="1">
      <c r="A199" s="749">
        <v>11.03</v>
      </c>
      <c r="B199" s="81" t="s">
        <v>243</v>
      </c>
      <c r="C199" s="81"/>
      <c r="D199" s="65"/>
      <c r="E199" s="81"/>
      <c r="F199" s="65"/>
      <c r="G199" s="103"/>
      <c r="H199" s="81"/>
      <c r="I199" s="65">
        <f t="shared" si="321"/>
        <v>0</v>
      </c>
      <c r="J199" s="73">
        <f t="shared" si="312"/>
        <v>0</v>
      </c>
      <c r="K199" s="65">
        <f t="shared" si="312"/>
        <v>0</v>
      </c>
      <c r="L199" s="302"/>
      <c r="M199" s="139"/>
      <c r="N199" s="139"/>
      <c r="O199" s="139"/>
      <c r="P199" s="302">
        <f t="shared" si="314"/>
        <v>0</v>
      </c>
      <c r="Q199" s="139">
        <f t="shared" si="314"/>
        <v>0</v>
      </c>
      <c r="R199" s="302"/>
      <c r="S199" s="139"/>
      <c r="T199" s="129"/>
      <c r="U199" s="306"/>
      <c r="V199" s="139">
        <f t="shared" si="315"/>
        <v>0</v>
      </c>
      <c r="W199" s="302">
        <f t="shared" si="316"/>
        <v>0</v>
      </c>
      <c r="X199" s="139">
        <f t="shared" si="317"/>
        <v>0</v>
      </c>
      <c r="Y199" s="302"/>
      <c r="Z199" s="139"/>
      <c r="AA199" s="129"/>
      <c r="AB199" s="306"/>
      <c r="AC199" s="139">
        <f t="shared" si="318"/>
        <v>0</v>
      </c>
      <c r="AD199" s="302">
        <f t="shared" si="319"/>
        <v>0</v>
      </c>
      <c r="AE199" s="139">
        <f t="shared" si="320"/>
        <v>0</v>
      </c>
      <c r="AF199" s="121"/>
    </row>
    <row r="200" spans="1:32" ht="15.75" customHeight="1">
      <c r="A200" s="749">
        <v>11.04</v>
      </c>
      <c r="B200" s="81" t="s">
        <v>244</v>
      </c>
      <c r="C200" s="81"/>
      <c r="D200" s="65"/>
      <c r="E200" s="81"/>
      <c r="F200" s="65"/>
      <c r="G200" s="103"/>
      <c r="H200" s="81"/>
      <c r="I200" s="65"/>
      <c r="J200" s="73"/>
      <c r="K200" s="65">
        <f t="shared" si="312"/>
        <v>0</v>
      </c>
      <c r="L200" s="302"/>
      <c r="M200" s="139"/>
      <c r="N200" s="139"/>
      <c r="O200" s="139"/>
      <c r="P200" s="302">
        <f t="shared" si="314"/>
        <v>0</v>
      </c>
      <c r="Q200" s="139">
        <f t="shared" si="314"/>
        <v>0</v>
      </c>
      <c r="R200" s="302"/>
      <c r="S200" s="139"/>
      <c r="T200" s="129"/>
      <c r="U200" s="306"/>
      <c r="V200" s="139">
        <f t="shared" si="315"/>
        <v>0</v>
      </c>
      <c r="W200" s="302">
        <f t="shared" si="316"/>
        <v>0</v>
      </c>
      <c r="X200" s="139">
        <f t="shared" si="317"/>
        <v>0</v>
      </c>
      <c r="Y200" s="302"/>
      <c r="Z200" s="139"/>
      <c r="AA200" s="129"/>
      <c r="AB200" s="306"/>
      <c r="AC200" s="139">
        <f t="shared" si="318"/>
        <v>0</v>
      </c>
      <c r="AD200" s="302">
        <f t="shared" si="319"/>
        <v>0</v>
      </c>
      <c r="AE200" s="139">
        <f t="shared" si="320"/>
        <v>0</v>
      </c>
      <c r="AF200" s="121"/>
    </row>
    <row r="201" spans="1:32" ht="47.25">
      <c r="A201" s="749"/>
      <c r="B201" s="81" t="s">
        <v>245</v>
      </c>
      <c r="C201" s="81"/>
      <c r="D201" s="65"/>
      <c r="E201" s="81"/>
      <c r="F201" s="65"/>
      <c r="G201" s="103"/>
      <c r="H201" s="81"/>
      <c r="I201" s="65">
        <f t="shared" ref="I201:I203" si="324">H201*G201</f>
        <v>0</v>
      </c>
      <c r="J201" s="73">
        <f t="shared" ref="J201:J203" si="325">H201+E201+C201</f>
        <v>0</v>
      </c>
      <c r="K201" s="65">
        <f t="shared" si="312"/>
        <v>0</v>
      </c>
      <c r="L201" s="302"/>
      <c r="M201" s="139"/>
      <c r="N201" s="139"/>
      <c r="O201" s="139"/>
      <c r="P201" s="302">
        <f t="shared" si="314"/>
        <v>0</v>
      </c>
      <c r="Q201" s="139">
        <f t="shared" si="314"/>
        <v>0</v>
      </c>
      <c r="R201" s="302"/>
      <c r="S201" s="139"/>
      <c r="T201" s="129"/>
      <c r="U201" s="306"/>
      <c r="V201" s="139">
        <f t="shared" si="315"/>
        <v>0</v>
      </c>
      <c r="W201" s="302">
        <f t="shared" si="316"/>
        <v>0</v>
      </c>
      <c r="X201" s="139">
        <f t="shared" si="317"/>
        <v>0</v>
      </c>
      <c r="Y201" s="302"/>
      <c r="Z201" s="139"/>
      <c r="AA201" s="129"/>
      <c r="AB201" s="306"/>
      <c r="AC201" s="139">
        <f t="shared" si="318"/>
        <v>0</v>
      </c>
      <c r="AD201" s="302">
        <f t="shared" si="319"/>
        <v>0</v>
      </c>
      <c r="AE201" s="139">
        <f t="shared" si="320"/>
        <v>0</v>
      </c>
      <c r="AF201" s="121"/>
    </row>
    <row r="202" spans="1:32" ht="47.25">
      <c r="A202" s="749"/>
      <c r="B202" s="81" t="s">
        <v>246</v>
      </c>
      <c r="C202" s="81"/>
      <c r="D202" s="65"/>
      <c r="E202" s="81"/>
      <c r="F202" s="65"/>
      <c r="G202" s="103"/>
      <c r="H202" s="81"/>
      <c r="I202" s="65">
        <f t="shared" si="324"/>
        <v>0</v>
      </c>
      <c r="J202" s="73">
        <f t="shared" si="325"/>
        <v>0</v>
      </c>
      <c r="K202" s="65">
        <f t="shared" si="312"/>
        <v>0</v>
      </c>
      <c r="L202" s="302"/>
      <c r="M202" s="139"/>
      <c r="N202" s="139"/>
      <c r="O202" s="139"/>
      <c r="P202" s="302">
        <f t="shared" si="314"/>
        <v>0</v>
      </c>
      <c r="Q202" s="139">
        <f t="shared" si="314"/>
        <v>0</v>
      </c>
      <c r="R202" s="302"/>
      <c r="S202" s="139"/>
      <c r="T202" s="129"/>
      <c r="U202" s="306"/>
      <c r="V202" s="139">
        <f t="shared" si="315"/>
        <v>0</v>
      </c>
      <c r="W202" s="302">
        <f t="shared" si="316"/>
        <v>0</v>
      </c>
      <c r="X202" s="139">
        <f t="shared" si="317"/>
        <v>0</v>
      </c>
      <c r="Y202" s="302"/>
      <c r="Z202" s="139"/>
      <c r="AA202" s="129"/>
      <c r="AB202" s="306"/>
      <c r="AC202" s="139">
        <f t="shared" si="318"/>
        <v>0</v>
      </c>
      <c r="AD202" s="302">
        <f t="shared" si="319"/>
        <v>0</v>
      </c>
      <c r="AE202" s="139">
        <f t="shared" si="320"/>
        <v>0</v>
      </c>
      <c r="AF202" s="121"/>
    </row>
    <row r="203" spans="1:32" ht="15.75">
      <c r="A203" s="749"/>
      <c r="B203" s="81" t="s">
        <v>247</v>
      </c>
      <c r="C203" s="81"/>
      <c r="D203" s="65"/>
      <c r="E203" s="81"/>
      <c r="F203" s="65"/>
      <c r="G203" s="103"/>
      <c r="H203" s="81"/>
      <c r="I203" s="65">
        <f t="shared" si="324"/>
        <v>0</v>
      </c>
      <c r="J203" s="73">
        <f t="shared" si="325"/>
        <v>0</v>
      </c>
      <c r="K203" s="65">
        <f t="shared" si="312"/>
        <v>0</v>
      </c>
      <c r="L203" s="302"/>
      <c r="M203" s="139"/>
      <c r="N203" s="139"/>
      <c r="O203" s="139"/>
      <c r="P203" s="302">
        <f t="shared" si="314"/>
        <v>0</v>
      </c>
      <c r="Q203" s="139">
        <f t="shared" si="314"/>
        <v>0</v>
      </c>
      <c r="R203" s="302"/>
      <c r="S203" s="139"/>
      <c r="T203" s="129"/>
      <c r="U203" s="306"/>
      <c r="V203" s="139">
        <f t="shared" si="315"/>
        <v>0</v>
      </c>
      <c r="W203" s="302">
        <f t="shared" si="316"/>
        <v>0</v>
      </c>
      <c r="X203" s="139">
        <f t="shared" si="317"/>
        <v>0</v>
      </c>
      <c r="Y203" s="302"/>
      <c r="Z203" s="139"/>
      <c r="AA203" s="129"/>
      <c r="AB203" s="306"/>
      <c r="AC203" s="139">
        <f t="shared" si="318"/>
        <v>0</v>
      </c>
      <c r="AD203" s="302">
        <f t="shared" si="319"/>
        <v>0</v>
      </c>
      <c r="AE203" s="139">
        <f t="shared" si="320"/>
        <v>0</v>
      </c>
      <c r="AF203" s="121"/>
    </row>
    <row r="204" spans="1:32" ht="63">
      <c r="A204" s="749">
        <v>11.05</v>
      </c>
      <c r="B204" s="81" t="s">
        <v>248</v>
      </c>
      <c r="C204" s="81"/>
      <c r="D204" s="65"/>
      <c r="E204" s="81"/>
      <c r="F204" s="65"/>
      <c r="G204" s="103"/>
      <c r="H204" s="81"/>
      <c r="I204" s="65"/>
      <c r="J204" s="73"/>
      <c r="K204" s="65">
        <f t="shared" si="312"/>
        <v>0</v>
      </c>
      <c r="L204" s="302"/>
      <c r="M204" s="139"/>
      <c r="N204" s="139"/>
      <c r="O204" s="139"/>
      <c r="P204" s="302">
        <f t="shared" si="314"/>
        <v>0</v>
      </c>
      <c r="Q204" s="139">
        <f t="shared" si="314"/>
        <v>0</v>
      </c>
      <c r="R204" s="302"/>
      <c r="S204" s="139"/>
      <c r="T204" s="129"/>
      <c r="U204" s="306"/>
      <c r="V204" s="139">
        <f t="shared" si="315"/>
        <v>0</v>
      </c>
      <c r="W204" s="302">
        <f t="shared" si="316"/>
        <v>0</v>
      </c>
      <c r="X204" s="139">
        <f t="shared" si="317"/>
        <v>0</v>
      </c>
      <c r="Y204" s="302"/>
      <c r="Z204" s="139"/>
      <c r="AA204" s="129"/>
      <c r="AB204" s="306"/>
      <c r="AC204" s="139">
        <f t="shared" si="318"/>
        <v>0</v>
      </c>
      <c r="AD204" s="302">
        <f t="shared" si="319"/>
        <v>0</v>
      </c>
      <c r="AE204" s="139">
        <f t="shared" si="320"/>
        <v>0</v>
      </c>
      <c r="AF204" s="121"/>
    </row>
    <row r="205" spans="1:32" ht="15.75">
      <c r="A205" s="749"/>
      <c r="B205" s="81" t="s">
        <v>236</v>
      </c>
      <c r="C205" s="81"/>
      <c r="D205" s="65"/>
      <c r="E205" s="81"/>
      <c r="F205" s="65"/>
      <c r="G205" s="103">
        <v>0.01</v>
      </c>
      <c r="H205" s="81">
        <v>28</v>
      </c>
      <c r="I205" s="65">
        <f t="shared" ref="I205:I208" si="326">H205*G205</f>
        <v>0.28000000000000003</v>
      </c>
      <c r="J205" s="73">
        <f t="shared" ref="J205:J207" si="327">H205+E205+C205</f>
        <v>28</v>
      </c>
      <c r="K205" s="65">
        <f t="shared" si="312"/>
        <v>0.28000000000000003</v>
      </c>
      <c r="L205" s="302">
        <v>28</v>
      </c>
      <c r="M205" s="139">
        <v>0.28000000000000003</v>
      </c>
      <c r="N205" s="139">
        <f t="shared" ref="N205:O211" si="328">L205/J205%</f>
        <v>99.999999999999986</v>
      </c>
      <c r="O205" s="139">
        <f t="shared" si="328"/>
        <v>100</v>
      </c>
      <c r="P205" s="302">
        <f t="shared" si="314"/>
        <v>0</v>
      </c>
      <c r="Q205" s="139">
        <f t="shared" si="314"/>
        <v>0</v>
      </c>
      <c r="R205" s="302"/>
      <c r="S205" s="139"/>
      <c r="T205" s="129">
        <v>1.2E-2</v>
      </c>
      <c r="U205" s="306">
        <v>48</v>
      </c>
      <c r="V205" s="139">
        <f t="shared" si="315"/>
        <v>0.57600000000000007</v>
      </c>
      <c r="W205" s="302">
        <f t="shared" si="316"/>
        <v>48</v>
      </c>
      <c r="X205" s="139">
        <f t="shared" si="317"/>
        <v>0.57600000000000007</v>
      </c>
      <c r="Y205" s="302"/>
      <c r="Z205" s="139"/>
      <c r="AA205" s="129">
        <v>1.2E-2</v>
      </c>
      <c r="AB205" s="306">
        <v>48</v>
      </c>
      <c r="AC205" s="139">
        <f t="shared" si="318"/>
        <v>0.57600000000000007</v>
      </c>
      <c r="AD205" s="302">
        <f t="shared" si="319"/>
        <v>48</v>
      </c>
      <c r="AE205" s="139">
        <f t="shared" si="320"/>
        <v>0.57600000000000007</v>
      </c>
      <c r="AF205" s="121"/>
    </row>
    <row r="206" spans="1:32" ht="15.75">
      <c r="A206" s="749"/>
      <c r="B206" s="81" t="s">
        <v>237</v>
      </c>
      <c r="C206" s="81"/>
      <c r="D206" s="65"/>
      <c r="E206" s="81"/>
      <c r="F206" s="65"/>
      <c r="G206" s="103">
        <v>0.01</v>
      </c>
      <c r="H206" s="81">
        <v>21</v>
      </c>
      <c r="I206" s="65">
        <f t="shared" si="326"/>
        <v>0.21</v>
      </c>
      <c r="J206" s="73">
        <f t="shared" si="327"/>
        <v>21</v>
      </c>
      <c r="K206" s="65">
        <f t="shared" si="312"/>
        <v>0.21</v>
      </c>
      <c r="L206" s="302">
        <v>21</v>
      </c>
      <c r="M206" s="139">
        <v>0.21</v>
      </c>
      <c r="N206" s="139">
        <f t="shared" si="328"/>
        <v>100</v>
      </c>
      <c r="O206" s="139">
        <f t="shared" si="328"/>
        <v>100</v>
      </c>
      <c r="P206" s="302">
        <f t="shared" si="314"/>
        <v>0</v>
      </c>
      <c r="Q206" s="139">
        <f t="shared" si="314"/>
        <v>0</v>
      </c>
      <c r="R206" s="302"/>
      <c r="S206" s="139"/>
      <c r="T206" s="129">
        <v>1.2E-2</v>
      </c>
      <c r="U206" s="306">
        <v>40</v>
      </c>
      <c r="V206" s="139">
        <f t="shared" si="315"/>
        <v>0.48</v>
      </c>
      <c r="W206" s="302">
        <f t="shared" si="316"/>
        <v>40</v>
      </c>
      <c r="X206" s="139">
        <f t="shared" si="317"/>
        <v>0.48</v>
      </c>
      <c r="Y206" s="302"/>
      <c r="Z206" s="139"/>
      <c r="AA206" s="129">
        <v>1.2E-2</v>
      </c>
      <c r="AB206" s="306">
        <v>40</v>
      </c>
      <c r="AC206" s="139">
        <f t="shared" si="318"/>
        <v>0.48</v>
      </c>
      <c r="AD206" s="302">
        <f t="shared" si="319"/>
        <v>40</v>
      </c>
      <c r="AE206" s="139">
        <f t="shared" si="320"/>
        <v>0.48</v>
      </c>
      <c r="AF206" s="121"/>
    </row>
    <row r="207" spans="1:32" ht="15.75">
      <c r="A207" s="749"/>
      <c r="B207" s="81" t="s">
        <v>241</v>
      </c>
      <c r="C207" s="81"/>
      <c r="D207" s="65"/>
      <c r="E207" s="81"/>
      <c r="F207" s="65"/>
      <c r="G207" s="103">
        <v>0.01</v>
      </c>
      <c r="H207" s="81">
        <v>17</v>
      </c>
      <c r="I207" s="65">
        <f t="shared" si="326"/>
        <v>0.17</v>
      </c>
      <c r="J207" s="73">
        <f t="shared" si="327"/>
        <v>17</v>
      </c>
      <c r="K207" s="65">
        <f t="shared" si="312"/>
        <v>0.17</v>
      </c>
      <c r="L207" s="302">
        <v>17</v>
      </c>
      <c r="M207" s="139">
        <v>0.17</v>
      </c>
      <c r="N207" s="139">
        <f t="shared" si="328"/>
        <v>99.999999999999986</v>
      </c>
      <c r="O207" s="139">
        <f t="shared" si="328"/>
        <v>100</v>
      </c>
      <c r="P207" s="302">
        <f t="shared" si="314"/>
        <v>0</v>
      </c>
      <c r="Q207" s="139">
        <f t="shared" si="314"/>
        <v>0</v>
      </c>
      <c r="R207" s="302"/>
      <c r="S207" s="139"/>
      <c r="T207" s="129">
        <v>1.2E-2</v>
      </c>
      <c r="U207" s="306">
        <v>40</v>
      </c>
      <c r="V207" s="139">
        <f t="shared" si="315"/>
        <v>0.48</v>
      </c>
      <c r="W207" s="302">
        <f t="shared" si="316"/>
        <v>40</v>
      </c>
      <c r="X207" s="139">
        <f t="shared" si="317"/>
        <v>0.48</v>
      </c>
      <c r="Y207" s="302"/>
      <c r="Z207" s="139"/>
      <c r="AA207" s="129">
        <v>1.2E-2</v>
      </c>
      <c r="AB207" s="306">
        <v>40</v>
      </c>
      <c r="AC207" s="139">
        <f t="shared" si="318"/>
        <v>0.48</v>
      </c>
      <c r="AD207" s="302">
        <f t="shared" si="319"/>
        <v>40</v>
      </c>
      <c r="AE207" s="139">
        <f t="shared" si="320"/>
        <v>0.48</v>
      </c>
      <c r="AF207" s="121"/>
    </row>
    <row r="208" spans="1:32" ht="15.75">
      <c r="A208" s="749"/>
      <c r="B208" s="81" t="s">
        <v>250</v>
      </c>
      <c r="C208" s="81"/>
      <c r="D208" s="65"/>
      <c r="E208" s="81"/>
      <c r="F208" s="65"/>
      <c r="G208" s="103"/>
      <c r="H208" s="81"/>
      <c r="I208" s="65">
        <f t="shared" si="326"/>
        <v>0</v>
      </c>
      <c r="J208" s="73"/>
      <c r="K208" s="65">
        <f t="shared" ref="K208:K210" si="329">I208+F208+D208</f>
        <v>0</v>
      </c>
      <c r="L208" s="302"/>
      <c r="M208" s="139"/>
      <c r="N208" s="139" t="e">
        <f t="shared" si="328"/>
        <v>#DIV/0!</v>
      </c>
      <c r="O208" s="139" t="e">
        <f t="shared" si="328"/>
        <v>#DIV/0!</v>
      </c>
      <c r="P208" s="302">
        <f t="shared" si="314"/>
        <v>0</v>
      </c>
      <c r="Q208" s="139">
        <f t="shared" si="314"/>
        <v>0</v>
      </c>
      <c r="R208" s="302"/>
      <c r="S208" s="139"/>
      <c r="T208" s="129"/>
      <c r="U208" s="306"/>
      <c r="V208" s="139">
        <f t="shared" si="315"/>
        <v>0</v>
      </c>
      <c r="W208" s="302">
        <f t="shared" si="316"/>
        <v>0</v>
      </c>
      <c r="X208" s="139">
        <f t="shared" si="317"/>
        <v>0</v>
      </c>
      <c r="Y208" s="302"/>
      <c r="Z208" s="139"/>
      <c r="AA208" s="129"/>
      <c r="AB208" s="306"/>
      <c r="AC208" s="139">
        <f t="shared" si="318"/>
        <v>0</v>
      </c>
      <c r="AD208" s="302">
        <f t="shared" si="319"/>
        <v>0</v>
      </c>
      <c r="AE208" s="139">
        <f t="shared" si="320"/>
        <v>0</v>
      </c>
      <c r="AF208" s="121"/>
    </row>
    <row r="209" spans="1:32" ht="15.75">
      <c r="A209" s="749">
        <v>11.06</v>
      </c>
      <c r="B209" s="81" t="s">
        <v>249</v>
      </c>
      <c r="C209" s="81"/>
      <c r="D209" s="65"/>
      <c r="E209" s="81"/>
      <c r="F209" s="65"/>
      <c r="G209" s="103">
        <v>0.02</v>
      </c>
      <c r="H209" s="81">
        <v>15</v>
      </c>
      <c r="I209" s="65">
        <f>H209*G209</f>
        <v>0.3</v>
      </c>
      <c r="J209" s="73">
        <f t="shared" ref="J209:J210" si="330">H209+E209+C209</f>
        <v>15</v>
      </c>
      <c r="K209" s="65">
        <f t="shared" si="329"/>
        <v>0.3</v>
      </c>
      <c r="L209" s="302">
        <v>15</v>
      </c>
      <c r="M209" s="139">
        <v>0.3</v>
      </c>
      <c r="N209" s="139">
        <f t="shared" si="328"/>
        <v>100</v>
      </c>
      <c r="O209" s="139">
        <f t="shared" si="328"/>
        <v>100</v>
      </c>
      <c r="P209" s="302">
        <f t="shared" si="314"/>
        <v>0</v>
      </c>
      <c r="Q209" s="139">
        <f t="shared" si="314"/>
        <v>0</v>
      </c>
      <c r="R209" s="302"/>
      <c r="S209" s="139"/>
      <c r="T209" s="129">
        <v>0.02</v>
      </c>
      <c r="U209" s="306">
        <v>12</v>
      </c>
      <c r="V209" s="139">
        <f t="shared" si="315"/>
        <v>0.24</v>
      </c>
      <c r="W209" s="302">
        <f t="shared" si="316"/>
        <v>12</v>
      </c>
      <c r="X209" s="139">
        <f t="shared" si="317"/>
        <v>0.24</v>
      </c>
      <c r="Y209" s="302"/>
      <c r="Z209" s="139"/>
      <c r="AA209" s="129">
        <v>0.02</v>
      </c>
      <c r="AB209" s="306">
        <v>12</v>
      </c>
      <c r="AC209" s="139">
        <f t="shared" si="318"/>
        <v>0.24</v>
      </c>
      <c r="AD209" s="302">
        <f t="shared" si="319"/>
        <v>12</v>
      </c>
      <c r="AE209" s="139">
        <f t="shared" si="320"/>
        <v>0.24</v>
      </c>
      <c r="AF209" s="121"/>
    </row>
    <row r="210" spans="1:32" ht="15.75">
      <c r="A210" s="749">
        <v>11.07</v>
      </c>
      <c r="B210" s="81" t="s">
        <v>238</v>
      </c>
      <c r="C210" s="81"/>
      <c r="D210" s="65"/>
      <c r="E210" s="81"/>
      <c r="F210" s="65"/>
      <c r="G210" s="103">
        <v>1.6E-2</v>
      </c>
      <c r="H210" s="81">
        <v>200</v>
      </c>
      <c r="I210" s="65">
        <f>H210*G210</f>
        <v>3.2</v>
      </c>
      <c r="J210" s="73">
        <f t="shared" si="330"/>
        <v>200</v>
      </c>
      <c r="K210" s="65">
        <f t="shared" si="329"/>
        <v>3.2</v>
      </c>
      <c r="L210" s="302">
        <v>0</v>
      </c>
      <c r="M210" s="139">
        <v>3.2</v>
      </c>
      <c r="N210" s="139">
        <f t="shared" si="328"/>
        <v>0</v>
      </c>
      <c r="O210" s="139">
        <f t="shared" si="328"/>
        <v>100</v>
      </c>
      <c r="P210" s="302">
        <f t="shared" si="314"/>
        <v>200</v>
      </c>
      <c r="Q210" s="139">
        <f t="shared" si="314"/>
        <v>0</v>
      </c>
      <c r="R210" s="302"/>
      <c r="S210" s="139"/>
      <c r="T210" s="129">
        <v>1.6E-2</v>
      </c>
      <c r="U210" s="306">
        <v>40</v>
      </c>
      <c r="V210" s="139">
        <f t="shared" si="315"/>
        <v>0.64</v>
      </c>
      <c r="W210" s="302">
        <f>U210+R210</f>
        <v>40</v>
      </c>
      <c r="X210" s="139">
        <f t="shared" si="317"/>
        <v>0.64</v>
      </c>
      <c r="Y210" s="302"/>
      <c r="Z210" s="139"/>
      <c r="AA210" s="129">
        <v>1.6E-2</v>
      </c>
      <c r="AB210" s="306">
        <v>40</v>
      </c>
      <c r="AC210" s="139">
        <f t="shared" si="318"/>
        <v>0.64</v>
      </c>
      <c r="AD210" s="302">
        <f>AB210+Y210</f>
        <v>40</v>
      </c>
      <c r="AE210" s="139">
        <f t="shared" si="320"/>
        <v>0.64</v>
      </c>
      <c r="AF210" s="121"/>
    </row>
    <row r="211" spans="1:32" s="225" customFormat="1" ht="15.75">
      <c r="A211" s="217"/>
      <c r="B211" s="218" t="s">
        <v>35</v>
      </c>
      <c r="C211" s="218">
        <f t="shared" ref="C211" si="331">SUM(C192:C210)</f>
        <v>0</v>
      </c>
      <c r="D211" s="219">
        <f>SUM(D192:D210)</f>
        <v>0</v>
      </c>
      <c r="E211" s="218">
        <f t="shared" ref="E211" si="332">SUM(E192:E210)</f>
        <v>0</v>
      </c>
      <c r="F211" s="219">
        <f>SUM(F192:F210)</f>
        <v>0</v>
      </c>
      <c r="G211" s="220"/>
      <c r="H211" s="236">
        <f>SUM(H196:H210)</f>
        <v>2006</v>
      </c>
      <c r="I211" s="219">
        <f>SUM(I192:I210)</f>
        <v>30.035000000000004</v>
      </c>
      <c r="J211" s="236">
        <f>SUM(J196:J210)</f>
        <v>2006</v>
      </c>
      <c r="K211" s="219">
        <f>SUM(K192:K210)</f>
        <v>30.035000000000004</v>
      </c>
      <c r="L211" s="236">
        <f>SUM(L196:L210)</f>
        <v>1806</v>
      </c>
      <c r="M211" s="219">
        <f t="shared" ref="M211" si="333">SUM(M192:M210)</f>
        <v>29.988800000000005</v>
      </c>
      <c r="N211" s="221">
        <f t="shared" si="328"/>
        <v>90.029910269192428</v>
      </c>
      <c r="O211" s="221">
        <f>M211/K211%</f>
        <v>99.846179457299812</v>
      </c>
      <c r="P211" s="236">
        <f>SUM(P196:P210)</f>
        <v>200</v>
      </c>
      <c r="Q211" s="219">
        <f>SUM(Q192:Q210)</f>
        <v>4.6200000000000685E-2</v>
      </c>
      <c r="R211" s="236">
        <f t="shared" ref="R211" si="334">SUM(R192:R210)</f>
        <v>0</v>
      </c>
      <c r="S211" s="219">
        <f>SUM(S192:S210)</f>
        <v>0</v>
      </c>
      <c r="T211" s="222"/>
      <c r="U211" s="273">
        <f>SUM(U196:U210)</f>
        <v>1905</v>
      </c>
      <c r="V211" s="219">
        <f>SUM(V192:V210)</f>
        <v>40.366</v>
      </c>
      <c r="W211" s="273">
        <f>SUM(W196:W210)</f>
        <v>1905</v>
      </c>
      <c r="X211" s="219">
        <f>SUM(X192:X210)</f>
        <v>40.366</v>
      </c>
      <c r="Y211" s="236">
        <f t="shared" ref="Y211" si="335">SUM(Y192:Y210)</f>
        <v>0</v>
      </c>
      <c r="Z211" s="219">
        <f>SUM(Z192:Z210)</f>
        <v>0</v>
      </c>
      <c r="AA211" s="222"/>
      <c r="AB211" s="273">
        <f>SUM(AB196:AB210)</f>
        <v>1905</v>
      </c>
      <c r="AC211" s="219">
        <f>SUM(AC192:AC210)</f>
        <v>40.366</v>
      </c>
      <c r="AD211" s="273">
        <f>SUM(AD196:AD210)</f>
        <v>1905</v>
      </c>
      <c r="AE211" s="219">
        <f>SUM(AE192:AE210)</f>
        <v>40.366</v>
      </c>
      <c r="AF211" s="224"/>
    </row>
    <row r="212" spans="1:32" s="53" customFormat="1" ht="31.5">
      <c r="A212" s="90">
        <v>12</v>
      </c>
      <c r="B212" s="52" t="s">
        <v>77</v>
      </c>
      <c r="C212" s="52"/>
      <c r="D212" s="64"/>
      <c r="E212" s="52"/>
      <c r="F212" s="64"/>
      <c r="G212" s="105"/>
      <c r="H212" s="52"/>
      <c r="I212" s="64"/>
      <c r="J212" s="310"/>
      <c r="K212" s="64"/>
      <c r="L212" s="300"/>
      <c r="M212" s="140"/>
      <c r="N212" s="140"/>
      <c r="O212" s="140"/>
      <c r="P212" s="300"/>
      <c r="Q212" s="140"/>
      <c r="R212" s="300"/>
      <c r="S212" s="140"/>
      <c r="T212" s="128"/>
      <c r="U212" s="304"/>
      <c r="V212" s="140"/>
      <c r="W212" s="300"/>
      <c r="X212" s="140"/>
      <c r="Y212" s="300"/>
      <c r="Z212" s="140"/>
      <c r="AA212" s="128"/>
      <c r="AB212" s="304"/>
      <c r="AC212" s="140"/>
      <c r="AD212" s="300"/>
      <c r="AE212" s="140"/>
      <c r="AF212" s="120"/>
    </row>
    <row r="213" spans="1:32" s="53" customFormat="1" ht="15.75">
      <c r="A213" s="90">
        <v>12.01</v>
      </c>
      <c r="B213" s="52" t="s">
        <v>78</v>
      </c>
      <c r="C213" s="52"/>
      <c r="D213" s="64"/>
      <c r="E213" s="52"/>
      <c r="F213" s="64"/>
      <c r="G213" s="105"/>
      <c r="H213" s="52"/>
      <c r="I213" s="64"/>
      <c r="J213" s="310">
        <f t="shared" ref="J213:K224" si="336">H213+E213+C213</f>
        <v>0</v>
      </c>
      <c r="K213" s="64">
        <f t="shared" si="336"/>
        <v>0</v>
      </c>
      <c r="L213" s="300"/>
      <c r="M213" s="140"/>
      <c r="N213" s="140"/>
      <c r="O213" s="140"/>
      <c r="P213" s="300"/>
      <c r="Q213" s="140"/>
      <c r="R213" s="300"/>
      <c r="S213" s="140"/>
      <c r="T213" s="128"/>
      <c r="U213" s="304"/>
      <c r="V213" s="140"/>
      <c r="W213" s="300"/>
      <c r="X213" s="140"/>
      <c r="Y213" s="300"/>
      <c r="Z213" s="140"/>
      <c r="AA213" s="128"/>
      <c r="AB213" s="304"/>
      <c r="AC213" s="140"/>
      <c r="AD213" s="300"/>
      <c r="AE213" s="140"/>
      <c r="AF213" s="120"/>
    </row>
    <row r="214" spans="1:32" ht="31.5">
      <c r="A214" s="749"/>
      <c r="B214" s="81" t="s">
        <v>175</v>
      </c>
      <c r="C214" s="81"/>
      <c r="D214" s="65"/>
      <c r="E214" s="81"/>
      <c r="F214" s="65"/>
      <c r="G214" s="103">
        <v>0.56999999999999995</v>
      </c>
      <c r="H214" s="81">
        <v>5</v>
      </c>
      <c r="I214" s="65">
        <f>H214*G214*12</f>
        <v>34.199999999999996</v>
      </c>
      <c r="J214" s="73">
        <f t="shared" si="336"/>
        <v>5</v>
      </c>
      <c r="K214" s="65">
        <f t="shared" si="336"/>
        <v>34.199999999999996</v>
      </c>
      <c r="L214" s="302">
        <v>5</v>
      </c>
      <c r="M214" s="139">
        <v>26.279</v>
      </c>
      <c r="N214" s="139">
        <f t="shared" ref="N214:O225" si="337">L214/J214%</f>
        <v>100</v>
      </c>
      <c r="O214" s="139">
        <f t="shared" si="337"/>
        <v>76.839181286549717</v>
      </c>
      <c r="P214" s="302">
        <f t="shared" ref="P214:Q224" si="338">J214-L214</f>
        <v>0</v>
      </c>
      <c r="Q214" s="139">
        <f t="shared" si="338"/>
        <v>7.9209999999999958</v>
      </c>
      <c r="R214" s="302"/>
      <c r="S214" s="139"/>
      <c r="T214" s="129">
        <v>0.75</v>
      </c>
      <c r="U214" s="306">
        <v>12</v>
      </c>
      <c r="V214" s="139">
        <f>U214*T214*12</f>
        <v>108</v>
      </c>
      <c r="W214" s="302">
        <f t="shared" ref="W214:W224" si="339">U214+R214</f>
        <v>12</v>
      </c>
      <c r="X214" s="139">
        <f t="shared" ref="X214:X224" si="340">V214+S214</f>
        <v>108</v>
      </c>
      <c r="Y214" s="302"/>
      <c r="Z214" s="139"/>
      <c r="AA214" s="129">
        <v>0.75</v>
      </c>
      <c r="AB214" s="306">
        <v>12</v>
      </c>
      <c r="AC214" s="139">
        <f>AB214*AA214*12</f>
        <v>108</v>
      </c>
      <c r="AD214" s="302">
        <f t="shared" ref="AD214:AD224" si="341">AB214+Y214</f>
        <v>12</v>
      </c>
      <c r="AE214" s="139">
        <f t="shared" ref="AE214:AE224" si="342">AC214+Z214</f>
        <v>108</v>
      </c>
      <c r="AF214" s="121"/>
    </row>
    <row r="215" spans="1:32" ht="15.75">
      <c r="A215" s="749"/>
      <c r="B215" s="81" t="s">
        <v>197</v>
      </c>
      <c r="C215" s="81"/>
      <c r="D215" s="65"/>
      <c r="E215" s="81"/>
      <c r="F215" s="65"/>
      <c r="G215" s="103"/>
      <c r="H215" s="81"/>
      <c r="I215" s="65">
        <f>H215*G215*12</f>
        <v>0</v>
      </c>
      <c r="J215" s="73">
        <f t="shared" si="336"/>
        <v>0</v>
      </c>
      <c r="K215" s="65">
        <f t="shared" si="336"/>
        <v>0</v>
      </c>
      <c r="L215" s="302"/>
      <c r="M215" s="139"/>
      <c r="N215" s="139"/>
      <c r="O215" s="139"/>
      <c r="P215" s="302">
        <f t="shared" si="338"/>
        <v>0</v>
      </c>
      <c r="Q215" s="139">
        <f t="shared" si="338"/>
        <v>0</v>
      </c>
      <c r="R215" s="302"/>
      <c r="S215" s="139"/>
      <c r="T215" s="129">
        <v>0.16</v>
      </c>
      <c r="U215" s="306">
        <v>14</v>
      </c>
      <c r="V215" s="139">
        <f>U215*T215*12</f>
        <v>26.880000000000003</v>
      </c>
      <c r="W215" s="302">
        <f t="shared" si="339"/>
        <v>14</v>
      </c>
      <c r="X215" s="139">
        <f t="shared" si="340"/>
        <v>26.880000000000003</v>
      </c>
      <c r="Y215" s="302"/>
      <c r="Z215" s="139"/>
      <c r="AA215" s="129">
        <v>0.16</v>
      </c>
      <c r="AB215" s="306"/>
      <c r="AC215" s="139">
        <f>AB215*AA215*12</f>
        <v>0</v>
      </c>
      <c r="AD215" s="302">
        <f t="shared" si="341"/>
        <v>0</v>
      </c>
      <c r="AE215" s="139">
        <f t="shared" si="342"/>
        <v>0</v>
      </c>
      <c r="AF215" s="121"/>
    </row>
    <row r="216" spans="1:32" ht="15.75">
      <c r="A216" s="749"/>
      <c r="B216" s="81" t="s">
        <v>198</v>
      </c>
      <c r="C216" s="81"/>
      <c r="D216" s="65"/>
      <c r="E216" s="81"/>
      <c r="F216" s="65"/>
      <c r="G216" s="103"/>
      <c r="H216" s="81"/>
      <c r="I216" s="65">
        <f>H216*G216*12</f>
        <v>0</v>
      </c>
      <c r="J216" s="73">
        <f t="shared" si="336"/>
        <v>0</v>
      </c>
      <c r="K216" s="65">
        <f t="shared" si="336"/>
        <v>0</v>
      </c>
      <c r="L216" s="302"/>
      <c r="M216" s="139"/>
      <c r="N216" s="139"/>
      <c r="O216" s="139"/>
      <c r="P216" s="302">
        <f t="shared" si="338"/>
        <v>0</v>
      </c>
      <c r="Q216" s="139">
        <f t="shared" si="338"/>
        <v>0</v>
      </c>
      <c r="R216" s="302"/>
      <c r="S216" s="139"/>
      <c r="T216" s="129"/>
      <c r="U216" s="306"/>
      <c r="V216" s="139">
        <f>U216*T216*12</f>
        <v>0</v>
      </c>
      <c r="W216" s="302">
        <f t="shared" si="339"/>
        <v>0</v>
      </c>
      <c r="X216" s="139">
        <f t="shared" si="340"/>
        <v>0</v>
      </c>
      <c r="Y216" s="302"/>
      <c r="Z216" s="139"/>
      <c r="AA216" s="129"/>
      <c r="AB216" s="306"/>
      <c r="AC216" s="139">
        <f>AB216*AA216*12</f>
        <v>0</v>
      </c>
      <c r="AD216" s="302">
        <f t="shared" si="341"/>
        <v>0</v>
      </c>
      <c r="AE216" s="139">
        <f t="shared" si="342"/>
        <v>0</v>
      </c>
      <c r="AF216" s="121"/>
    </row>
    <row r="217" spans="1:32" ht="60" customHeight="1">
      <c r="A217" s="749"/>
      <c r="B217" s="81" t="s">
        <v>199</v>
      </c>
      <c r="C217" s="81"/>
      <c r="D217" s="65"/>
      <c r="E217" s="81"/>
      <c r="F217" s="65"/>
      <c r="G217" s="103">
        <v>0.12</v>
      </c>
      <c r="H217" s="81">
        <v>7</v>
      </c>
      <c r="I217" s="65">
        <f>H217*G217*12</f>
        <v>10.08</v>
      </c>
      <c r="J217" s="73">
        <f t="shared" si="336"/>
        <v>7</v>
      </c>
      <c r="K217" s="65">
        <f t="shared" si="336"/>
        <v>10.08</v>
      </c>
      <c r="L217" s="302">
        <v>7</v>
      </c>
      <c r="M217" s="139">
        <v>10.08</v>
      </c>
      <c r="N217" s="139">
        <f t="shared" si="337"/>
        <v>99.999999999999986</v>
      </c>
      <c r="O217" s="139">
        <f t="shared" si="337"/>
        <v>100</v>
      </c>
      <c r="P217" s="302">
        <f t="shared" si="338"/>
        <v>0</v>
      </c>
      <c r="Q217" s="139">
        <f t="shared" si="338"/>
        <v>0</v>
      </c>
      <c r="R217" s="302"/>
      <c r="S217" s="139"/>
      <c r="T217" s="129">
        <v>0.16</v>
      </c>
      <c r="U217" s="306">
        <v>7</v>
      </c>
      <c r="V217" s="139">
        <f>U217*T217*12</f>
        <v>13.440000000000001</v>
      </c>
      <c r="W217" s="302">
        <f t="shared" si="339"/>
        <v>7</v>
      </c>
      <c r="X217" s="139">
        <f t="shared" si="340"/>
        <v>13.440000000000001</v>
      </c>
      <c r="Y217" s="302"/>
      <c r="Z217" s="139"/>
      <c r="AA217" s="129">
        <v>0.16</v>
      </c>
      <c r="AB217" s="306">
        <v>7</v>
      </c>
      <c r="AC217" s="139">
        <f>AB217*AA217*12</f>
        <v>13.440000000000001</v>
      </c>
      <c r="AD217" s="302">
        <f t="shared" si="341"/>
        <v>7</v>
      </c>
      <c r="AE217" s="139">
        <f t="shared" si="342"/>
        <v>13.440000000000001</v>
      </c>
      <c r="AF217" s="121"/>
    </row>
    <row r="218" spans="1:32" ht="69.75" customHeight="1">
      <c r="A218" s="749"/>
      <c r="B218" s="81" t="s">
        <v>200</v>
      </c>
      <c r="C218" s="81"/>
      <c r="D218" s="65"/>
      <c r="E218" s="81"/>
      <c r="F218" s="65"/>
      <c r="G218" s="103">
        <v>0.12</v>
      </c>
      <c r="H218" s="81"/>
      <c r="I218" s="65">
        <f>H218*G218*12</f>
        <v>0</v>
      </c>
      <c r="J218" s="73">
        <f t="shared" si="336"/>
        <v>0</v>
      </c>
      <c r="K218" s="65">
        <f t="shared" si="336"/>
        <v>0</v>
      </c>
      <c r="L218" s="302"/>
      <c r="M218" s="139"/>
      <c r="N218" s="139" t="e">
        <f t="shared" si="337"/>
        <v>#DIV/0!</v>
      </c>
      <c r="O218" s="139" t="e">
        <f t="shared" si="337"/>
        <v>#DIV/0!</v>
      </c>
      <c r="P218" s="302">
        <f t="shared" si="338"/>
        <v>0</v>
      </c>
      <c r="Q218" s="139">
        <f t="shared" si="338"/>
        <v>0</v>
      </c>
      <c r="R218" s="302"/>
      <c r="S218" s="139"/>
      <c r="T218" s="129">
        <v>0.16</v>
      </c>
      <c r="U218" s="306"/>
      <c r="V218" s="139">
        <f>U218*T218*12</f>
        <v>0</v>
      </c>
      <c r="W218" s="302">
        <f t="shared" si="339"/>
        <v>0</v>
      </c>
      <c r="X218" s="139">
        <f t="shared" si="340"/>
        <v>0</v>
      </c>
      <c r="Y218" s="302"/>
      <c r="Z218" s="139"/>
      <c r="AA218" s="129">
        <v>0.16</v>
      </c>
      <c r="AB218" s="306"/>
      <c r="AC218" s="139">
        <f>AB218*AA218*12</f>
        <v>0</v>
      </c>
      <c r="AD218" s="302">
        <f t="shared" si="341"/>
        <v>0</v>
      </c>
      <c r="AE218" s="139">
        <f t="shared" si="342"/>
        <v>0</v>
      </c>
      <c r="AF218" s="121"/>
    </row>
    <row r="219" spans="1:32" ht="15.75">
      <c r="A219" s="749">
        <v>12.02</v>
      </c>
      <c r="B219" s="81" t="s">
        <v>79</v>
      </c>
      <c r="C219" s="81"/>
      <c r="D219" s="65"/>
      <c r="E219" s="81"/>
      <c r="F219" s="65"/>
      <c r="G219" s="103"/>
      <c r="H219" s="81"/>
      <c r="I219" s="65">
        <f t="shared" ref="I219:I224" si="343">H219*G219</f>
        <v>0</v>
      </c>
      <c r="J219" s="73">
        <f t="shared" si="336"/>
        <v>0</v>
      </c>
      <c r="K219" s="65">
        <f t="shared" si="336"/>
        <v>0</v>
      </c>
      <c r="L219" s="302"/>
      <c r="M219" s="139"/>
      <c r="N219" s="139"/>
      <c r="O219" s="139"/>
      <c r="P219" s="302">
        <f t="shared" si="338"/>
        <v>0</v>
      </c>
      <c r="Q219" s="139">
        <f t="shared" si="338"/>
        <v>0</v>
      </c>
      <c r="R219" s="302"/>
      <c r="S219" s="139"/>
      <c r="T219" s="129"/>
      <c r="U219" s="306"/>
      <c r="V219" s="139">
        <f t="shared" ref="V219:V224" si="344">U219*T219</f>
        <v>0</v>
      </c>
      <c r="W219" s="302">
        <f t="shared" si="339"/>
        <v>0</v>
      </c>
      <c r="X219" s="139">
        <f t="shared" si="340"/>
        <v>0</v>
      </c>
      <c r="Y219" s="302"/>
      <c r="Z219" s="139"/>
      <c r="AA219" s="129"/>
      <c r="AB219" s="306"/>
      <c r="AC219" s="139">
        <f t="shared" ref="AC219:AC224" si="345">AB219*AA219</f>
        <v>0</v>
      </c>
      <c r="AD219" s="302">
        <f t="shared" si="341"/>
        <v>0</v>
      </c>
      <c r="AE219" s="139">
        <f t="shared" si="342"/>
        <v>0</v>
      </c>
      <c r="AF219" s="121"/>
    </row>
    <row r="220" spans="1:32" ht="15.75">
      <c r="A220" s="749">
        <v>12.03</v>
      </c>
      <c r="B220" s="81" t="s">
        <v>80</v>
      </c>
      <c r="C220" s="81"/>
      <c r="D220" s="65"/>
      <c r="E220" s="81"/>
      <c r="F220" s="65"/>
      <c r="G220" s="103"/>
      <c r="H220" s="81"/>
      <c r="I220" s="65">
        <f t="shared" si="343"/>
        <v>0</v>
      </c>
      <c r="J220" s="73">
        <f t="shared" si="336"/>
        <v>0</v>
      </c>
      <c r="K220" s="65">
        <f t="shared" si="336"/>
        <v>0</v>
      </c>
      <c r="L220" s="302"/>
      <c r="M220" s="139"/>
      <c r="N220" s="139"/>
      <c r="O220" s="139"/>
      <c r="P220" s="302">
        <f t="shared" si="338"/>
        <v>0</v>
      </c>
      <c r="Q220" s="139">
        <f t="shared" si="338"/>
        <v>0</v>
      </c>
      <c r="R220" s="302"/>
      <c r="S220" s="139"/>
      <c r="T220" s="129"/>
      <c r="U220" s="306"/>
      <c r="V220" s="139">
        <f t="shared" si="344"/>
        <v>0</v>
      </c>
      <c r="W220" s="302">
        <f t="shared" si="339"/>
        <v>0</v>
      </c>
      <c r="X220" s="139">
        <f t="shared" si="340"/>
        <v>0</v>
      </c>
      <c r="Y220" s="302"/>
      <c r="Z220" s="139"/>
      <c r="AA220" s="129"/>
      <c r="AB220" s="306"/>
      <c r="AC220" s="139">
        <f t="shared" si="345"/>
        <v>0</v>
      </c>
      <c r="AD220" s="302">
        <f t="shared" si="341"/>
        <v>0</v>
      </c>
      <c r="AE220" s="139">
        <f t="shared" si="342"/>
        <v>0</v>
      </c>
      <c r="AF220" s="121"/>
    </row>
    <row r="221" spans="1:32" ht="56.25">
      <c r="A221" s="749">
        <v>12.04</v>
      </c>
      <c r="B221" s="81" t="s">
        <v>81</v>
      </c>
      <c r="C221" s="81"/>
      <c r="D221" s="65"/>
      <c r="E221" s="81"/>
      <c r="F221" s="65"/>
      <c r="G221" s="103">
        <v>0.5</v>
      </c>
      <c r="H221" s="81">
        <v>7</v>
      </c>
      <c r="I221" s="65">
        <f t="shared" si="343"/>
        <v>3.5</v>
      </c>
      <c r="J221" s="73">
        <f t="shared" si="336"/>
        <v>7</v>
      </c>
      <c r="K221" s="65">
        <f t="shared" si="336"/>
        <v>3.5</v>
      </c>
      <c r="L221" s="302">
        <v>7</v>
      </c>
      <c r="M221" s="139">
        <v>3.5</v>
      </c>
      <c r="N221" s="139">
        <f t="shared" si="337"/>
        <v>99.999999999999986</v>
      </c>
      <c r="O221" s="139">
        <f t="shared" si="337"/>
        <v>99.999999999999986</v>
      </c>
      <c r="P221" s="302">
        <f t="shared" si="338"/>
        <v>0</v>
      </c>
      <c r="Q221" s="139">
        <f t="shared" si="338"/>
        <v>0</v>
      </c>
      <c r="R221" s="302"/>
      <c r="S221" s="139"/>
      <c r="T221" s="129">
        <v>0.5</v>
      </c>
      <c r="U221" s="306">
        <v>7</v>
      </c>
      <c r="V221" s="139">
        <f t="shared" si="344"/>
        <v>3.5</v>
      </c>
      <c r="W221" s="302">
        <f t="shared" si="339"/>
        <v>7</v>
      </c>
      <c r="X221" s="139">
        <f t="shared" si="340"/>
        <v>3.5</v>
      </c>
      <c r="Y221" s="302"/>
      <c r="Z221" s="139"/>
      <c r="AA221" s="129">
        <v>0.5</v>
      </c>
      <c r="AB221" s="306">
        <v>7</v>
      </c>
      <c r="AC221" s="139">
        <f t="shared" si="345"/>
        <v>3.5</v>
      </c>
      <c r="AD221" s="302">
        <f t="shared" si="341"/>
        <v>7</v>
      </c>
      <c r="AE221" s="139">
        <f t="shared" si="342"/>
        <v>3.5</v>
      </c>
      <c r="AF221" s="777" t="s">
        <v>478</v>
      </c>
    </row>
    <row r="222" spans="1:32" ht="56.25">
      <c r="A222" s="749">
        <v>12.05</v>
      </c>
      <c r="B222" s="81" t="s">
        <v>82</v>
      </c>
      <c r="C222" s="81"/>
      <c r="D222" s="65"/>
      <c r="E222" s="81"/>
      <c r="F222" s="65"/>
      <c r="G222" s="103">
        <v>0.3</v>
      </c>
      <c r="H222" s="81">
        <v>7</v>
      </c>
      <c r="I222" s="65">
        <f t="shared" si="343"/>
        <v>2.1</v>
      </c>
      <c r="J222" s="73">
        <f t="shared" si="336"/>
        <v>7</v>
      </c>
      <c r="K222" s="65">
        <f t="shared" si="336"/>
        <v>2.1</v>
      </c>
      <c r="L222" s="302">
        <v>7</v>
      </c>
      <c r="M222" s="139">
        <v>2.1</v>
      </c>
      <c r="N222" s="139">
        <f t="shared" si="337"/>
        <v>99.999999999999986</v>
      </c>
      <c r="O222" s="139">
        <f t="shared" si="337"/>
        <v>100</v>
      </c>
      <c r="P222" s="302">
        <f t="shared" si="338"/>
        <v>0</v>
      </c>
      <c r="Q222" s="139">
        <f t="shared" si="338"/>
        <v>0</v>
      </c>
      <c r="R222" s="302"/>
      <c r="S222" s="139"/>
      <c r="T222" s="129">
        <v>0.3</v>
      </c>
      <c r="U222" s="306">
        <v>7</v>
      </c>
      <c r="V222" s="139">
        <f t="shared" si="344"/>
        <v>2.1</v>
      </c>
      <c r="W222" s="302">
        <f t="shared" si="339"/>
        <v>7</v>
      </c>
      <c r="X222" s="139">
        <f t="shared" si="340"/>
        <v>2.1</v>
      </c>
      <c r="Y222" s="302"/>
      <c r="Z222" s="139"/>
      <c r="AA222" s="129">
        <v>0.3</v>
      </c>
      <c r="AB222" s="306">
        <v>7</v>
      </c>
      <c r="AC222" s="139">
        <f t="shared" si="345"/>
        <v>2.1</v>
      </c>
      <c r="AD222" s="302">
        <f t="shared" si="341"/>
        <v>7</v>
      </c>
      <c r="AE222" s="139">
        <f t="shared" si="342"/>
        <v>2.1</v>
      </c>
      <c r="AF222" s="777" t="s">
        <v>478</v>
      </c>
    </row>
    <row r="223" spans="1:32" ht="15.75">
      <c r="A223" s="198">
        <v>12.06</v>
      </c>
      <c r="B223" s="81" t="s">
        <v>83</v>
      </c>
      <c r="C223" s="81"/>
      <c r="D223" s="65"/>
      <c r="E223" s="81"/>
      <c r="F223" s="65"/>
      <c r="G223" s="103"/>
      <c r="H223" s="81"/>
      <c r="I223" s="65">
        <f t="shared" si="343"/>
        <v>0</v>
      </c>
      <c r="J223" s="73">
        <f t="shared" si="336"/>
        <v>0</v>
      </c>
      <c r="K223" s="65">
        <f t="shared" si="336"/>
        <v>0</v>
      </c>
      <c r="L223" s="302"/>
      <c r="M223" s="139"/>
      <c r="N223" s="139"/>
      <c r="O223" s="139"/>
      <c r="P223" s="302">
        <f t="shared" si="338"/>
        <v>0</v>
      </c>
      <c r="Q223" s="139">
        <f t="shared" si="338"/>
        <v>0</v>
      </c>
      <c r="R223" s="302"/>
      <c r="S223" s="139"/>
      <c r="T223" s="129"/>
      <c r="U223" s="306"/>
      <c r="V223" s="139">
        <f t="shared" si="344"/>
        <v>0</v>
      </c>
      <c r="W223" s="302">
        <f t="shared" si="339"/>
        <v>0</v>
      </c>
      <c r="X223" s="139">
        <f t="shared" si="340"/>
        <v>0</v>
      </c>
      <c r="Y223" s="302"/>
      <c r="Z223" s="139"/>
      <c r="AA223" s="129"/>
      <c r="AB223" s="306"/>
      <c r="AC223" s="139">
        <f t="shared" si="345"/>
        <v>0</v>
      </c>
      <c r="AD223" s="302">
        <f t="shared" si="341"/>
        <v>0</v>
      </c>
      <c r="AE223" s="139">
        <f t="shared" si="342"/>
        <v>0</v>
      </c>
      <c r="AF223" s="121"/>
    </row>
    <row r="224" spans="1:32" ht="15.75">
      <c r="A224" s="198">
        <v>12.07</v>
      </c>
      <c r="B224" s="81" t="s">
        <v>84</v>
      </c>
      <c r="C224" s="81"/>
      <c r="D224" s="65"/>
      <c r="E224" s="81"/>
      <c r="F224" s="65"/>
      <c r="G224" s="103"/>
      <c r="H224" s="81"/>
      <c r="I224" s="65">
        <f t="shared" si="343"/>
        <v>0</v>
      </c>
      <c r="J224" s="73">
        <f t="shared" si="336"/>
        <v>0</v>
      </c>
      <c r="K224" s="65">
        <f t="shared" si="336"/>
        <v>0</v>
      </c>
      <c r="L224" s="302"/>
      <c r="M224" s="139"/>
      <c r="N224" s="139"/>
      <c r="O224" s="139"/>
      <c r="P224" s="302">
        <f t="shared" si="338"/>
        <v>0</v>
      </c>
      <c r="Q224" s="139">
        <f t="shared" si="338"/>
        <v>0</v>
      </c>
      <c r="R224" s="302"/>
      <c r="S224" s="139"/>
      <c r="T224" s="129"/>
      <c r="U224" s="306"/>
      <c r="V224" s="139">
        <f t="shared" si="344"/>
        <v>0</v>
      </c>
      <c r="W224" s="302">
        <f t="shared" si="339"/>
        <v>0</v>
      </c>
      <c r="X224" s="139">
        <f t="shared" si="340"/>
        <v>0</v>
      </c>
      <c r="Y224" s="302"/>
      <c r="Z224" s="139"/>
      <c r="AA224" s="129"/>
      <c r="AB224" s="306"/>
      <c r="AC224" s="139">
        <f t="shared" si="345"/>
        <v>0</v>
      </c>
      <c r="AD224" s="302">
        <f t="shared" si="341"/>
        <v>0</v>
      </c>
      <c r="AE224" s="139">
        <f t="shared" si="342"/>
        <v>0</v>
      </c>
      <c r="AF224" s="121"/>
    </row>
    <row r="225" spans="1:33" s="272" customFormat="1" ht="15.75">
      <c r="A225" s="217"/>
      <c r="B225" s="223" t="s">
        <v>35</v>
      </c>
      <c r="C225" s="223">
        <f t="shared" ref="C225" si="346">SUM(C214:C224)</f>
        <v>0</v>
      </c>
      <c r="D225" s="263">
        <f>SUM(D214:D224)</f>
        <v>0</v>
      </c>
      <c r="E225" s="223">
        <f t="shared" ref="E225" si="347">SUM(E214:E224)</f>
        <v>0</v>
      </c>
      <c r="F225" s="263">
        <f>SUM(F214:F224)</f>
        <v>0</v>
      </c>
      <c r="G225" s="223">
        <f t="shared" ref="G225:M225" si="348">SUM(G214:G224)</f>
        <v>1.61</v>
      </c>
      <c r="H225" s="263">
        <f>SUM(H214:H224)</f>
        <v>26</v>
      </c>
      <c r="I225" s="263">
        <f t="shared" si="348"/>
        <v>49.879999999999995</v>
      </c>
      <c r="J225" s="273">
        <f t="shared" si="348"/>
        <v>26</v>
      </c>
      <c r="K225" s="263">
        <f>SUM(K214:K224)</f>
        <v>49.879999999999995</v>
      </c>
      <c r="L225" s="273">
        <f>L221</f>
        <v>7</v>
      </c>
      <c r="M225" s="263">
        <f t="shared" si="348"/>
        <v>41.959000000000003</v>
      </c>
      <c r="N225" s="221">
        <f t="shared" si="337"/>
        <v>26.923076923076923</v>
      </c>
      <c r="O225" s="221">
        <f>M225/K225%</f>
        <v>84.119887730553344</v>
      </c>
      <c r="P225" s="273">
        <f>P221</f>
        <v>0</v>
      </c>
      <c r="Q225" s="263">
        <f t="shared" ref="Q225" si="349">SUM(Q214:Q224)</f>
        <v>7.9209999999999958</v>
      </c>
      <c r="R225" s="273">
        <f>SUM(R214:R224)</f>
        <v>0</v>
      </c>
      <c r="S225" s="263">
        <f t="shared" ref="S225" si="350">SUM(S214:S224)</f>
        <v>0</v>
      </c>
      <c r="T225" s="270">
        <v>1.61</v>
      </c>
      <c r="U225" s="273">
        <f>U221</f>
        <v>7</v>
      </c>
      <c r="V225" s="263">
        <f>SUM(V214:V224)</f>
        <v>153.91999999999999</v>
      </c>
      <c r="W225" s="273">
        <f>W221</f>
        <v>7</v>
      </c>
      <c r="X225" s="263">
        <f>SUM(X214:X224)</f>
        <v>153.91999999999999</v>
      </c>
      <c r="Y225" s="273">
        <f>SUM(Y214:Y224)</f>
        <v>0</v>
      </c>
      <c r="Z225" s="263">
        <f t="shared" ref="Z225" si="351">SUM(Z214:Z224)</f>
        <v>0</v>
      </c>
      <c r="AA225" s="270">
        <v>1.61</v>
      </c>
      <c r="AB225" s="273">
        <f>AB221</f>
        <v>7</v>
      </c>
      <c r="AC225" s="263">
        <f>SUM(AC214:AC224)</f>
        <v>127.03999999999999</v>
      </c>
      <c r="AD225" s="273">
        <f>AD221</f>
        <v>7</v>
      </c>
      <c r="AE225" s="263">
        <f>SUM(AE214:AE224)</f>
        <v>127.03999999999999</v>
      </c>
      <c r="AF225" s="271"/>
    </row>
    <row r="226" spans="1:33" s="53" customFormat="1" ht="31.5" customHeight="1">
      <c r="A226" s="90">
        <v>13</v>
      </c>
      <c r="B226" s="52" t="s">
        <v>85</v>
      </c>
      <c r="C226" s="52"/>
      <c r="D226" s="64"/>
      <c r="E226" s="52"/>
      <c r="F226" s="64"/>
      <c r="G226" s="105"/>
      <c r="H226" s="52"/>
      <c r="I226" s="64"/>
      <c r="J226" s="310"/>
      <c r="K226" s="64"/>
      <c r="L226" s="300"/>
      <c r="M226" s="140"/>
      <c r="N226" s="140"/>
      <c r="O226" s="140"/>
      <c r="P226" s="300"/>
      <c r="Q226" s="140"/>
      <c r="R226" s="300"/>
      <c r="S226" s="140"/>
      <c r="T226" s="128"/>
      <c r="U226" s="304"/>
      <c r="V226" s="140"/>
      <c r="W226" s="300"/>
      <c r="X226" s="140"/>
      <c r="Y226" s="300"/>
      <c r="Z226" s="140"/>
      <c r="AA226" s="128"/>
      <c r="AB226" s="304"/>
      <c r="AC226" s="140"/>
      <c r="AD226" s="300"/>
      <c r="AE226" s="140"/>
      <c r="AF226" s="120"/>
    </row>
    <row r="227" spans="1:33" ht="28.5" customHeight="1">
      <c r="A227" s="749">
        <v>13.01</v>
      </c>
      <c r="B227" s="81" t="s">
        <v>251</v>
      </c>
      <c r="C227" s="81"/>
      <c r="D227" s="65"/>
      <c r="E227" s="81"/>
      <c r="F227" s="65"/>
      <c r="G227" s="103">
        <v>0.56999999999999995</v>
      </c>
      <c r="H227" s="81">
        <v>7</v>
      </c>
      <c r="I227" s="65">
        <f t="shared" ref="I227" si="352">H227*G227*12</f>
        <v>47.879999999999995</v>
      </c>
      <c r="J227" s="73">
        <f t="shared" ref="J227:K233" si="353">H227+E227+C227</f>
        <v>7</v>
      </c>
      <c r="K227" s="65">
        <f t="shared" si="353"/>
        <v>47.879999999999995</v>
      </c>
      <c r="L227" s="302"/>
      <c r="M227" s="139">
        <v>46.81</v>
      </c>
      <c r="N227" s="139">
        <f t="shared" ref="N227:O234" si="354">L227/J227%</f>
        <v>0</v>
      </c>
      <c r="O227" s="139">
        <f t="shared" si="354"/>
        <v>97.765246449456995</v>
      </c>
      <c r="P227" s="302">
        <f t="shared" ref="P227:Q233" si="355">J227-L227</f>
        <v>7</v>
      </c>
      <c r="Q227" s="139">
        <f t="shared" si="355"/>
        <v>1.0699999999999932</v>
      </c>
      <c r="R227" s="302"/>
      <c r="S227" s="139"/>
      <c r="T227" s="129">
        <v>0.75</v>
      </c>
      <c r="U227" s="306">
        <v>49</v>
      </c>
      <c r="V227" s="139">
        <f>U227*T227*12</f>
        <v>441</v>
      </c>
      <c r="W227" s="302">
        <f t="shared" ref="W227:W233" si="356">U227+R227</f>
        <v>49</v>
      </c>
      <c r="X227" s="139">
        <f t="shared" ref="X227:X233" si="357">V227+S227</f>
        <v>441</v>
      </c>
      <c r="Y227" s="302"/>
      <c r="Z227" s="139"/>
      <c r="AA227" s="129">
        <v>0.75</v>
      </c>
      <c r="AB227" s="306">
        <v>49</v>
      </c>
      <c r="AC227" s="139">
        <f>AB227*AA227*12</f>
        <v>441</v>
      </c>
      <c r="AD227" s="302">
        <f t="shared" ref="AD227:AD233" si="358">AB227+Y227</f>
        <v>49</v>
      </c>
      <c r="AE227" s="139">
        <f t="shared" ref="AE227:AE233" si="359">AC227+Z227</f>
        <v>441</v>
      </c>
      <c r="AF227" s="121"/>
    </row>
    <row r="228" spans="1:33" ht="15.75">
      <c r="A228" s="749">
        <v>13.02</v>
      </c>
      <c r="B228" s="81" t="s">
        <v>79</v>
      </c>
      <c r="C228" s="81"/>
      <c r="D228" s="65"/>
      <c r="E228" s="81"/>
      <c r="F228" s="65"/>
      <c r="G228" s="103"/>
      <c r="H228" s="81"/>
      <c r="I228" s="65">
        <f t="shared" ref="I228:I233" si="360">H228*G228</f>
        <v>0</v>
      </c>
      <c r="J228" s="73">
        <f t="shared" si="353"/>
        <v>0</v>
      </c>
      <c r="K228" s="65">
        <f t="shared" si="353"/>
        <v>0</v>
      </c>
      <c r="L228" s="302"/>
      <c r="M228" s="139"/>
      <c r="N228" s="139" t="e">
        <f t="shared" si="354"/>
        <v>#DIV/0!</v>
      </c>
      <c r="O228" s="139" t="e">
        <f t="shared" si="354"/>
        <v>#DIV/0!</v>
      </c>
      <c r="P228" s="302">
        <f t="shared" si="355"/>
        <v>0</v>
      </c>
      <c r="Q228" s="139">
        <f t="shared" si="355"/>
        <v>0</v>
      </c>
      <c r="R228" s="302"/>
      <c r="S228" s="139"/>
      <c r="T228" s="129"/>
      <c r="U228" s="306"/>
      <c r="V228" s="139">
        <f t="shared" ref="V228:V233" si="361">U228*T228</f>
        <v>0</v>
      </c>
      <c r="W228" s="302">
        <f t="shared" si="356"/>
        <v>0</v>
      </c>
      <c r="X228" s="139">
        <f t="shared" si="357"/>
        <v>0</v>
      </c>
      <c r="Y228" s="302"/>
      <c r="Z228" s="139"/>
      <c r="AA228" s="129"/>
      <c r="AB228" s="306"/>
      <c r="AC228" s="139">
        <f t="shared" ref="AC228:AC233" si="362">AB228*AA228</f>
        <v>0</v>
      </c>
      <c r="AD228" s="302">
        <f t="shared" si="358"/>
        <v>0</v>
      </c>
      <c r="AE228" s="139">
        <f t="shared" si="359"/>
        <v>0</v>
      </c>
      <c r="AF228" s="121"/>
    </row>
    <row r="229" spans="1:33" ht="15.75">
      <c r="A229" s="749">
        <v>13.03</v>
      </c>
      <c r="B229" s="81" t="s">
        <v>86</v>
      </c>
      <c r="C229" s="81"/>
      <c r="D229" s="65"/>
      <c r="E229" s="81"/>
      <c r="F229" s="65"/>
      <c r="G229" s="103"/>
      <c r="H229" s="81"/>
      <c r="I229" s="65">
        <f t="shared" si="360"/>
        <v>0</v>
      </c>
      <c r="J229" s="73">
        <f t="shared" si="353"/>
        <v>0</v>
      </c>
      <c r="K229" s="65">
        <f t="shared" si="353"/>
        <v>0</v>
      </c>
      <c r="L229" s="302"/>
      <c r="M229" s="139"/>
      <c r="N229" s="139" t="e">
        <f t="shared" si="354"/>
        <v>#DIV/0!</v>
      </c>
      <c r="O229" s="139" t="e">
        <f t="shared" si="354"/>
        <v>#DIV/0!</v>
      </c>
      <c r="P229" s="302">
        <f t="shared" si="355"/>
        <v>0</v>
      </c>
      <c r="Q229" s="139">
        <f t="shared" si="355"/>
        <v>0</v>
      </c>
      <c r="R229" s="302"/>
      <c r="S229" s="139"/>
      <c r="T229" s="129"/>
      <c r="U229" s="306"/>
      <c r="V229" s="139">
        <f t="shared" si="361"/>
        <v>0</v>
      </c>
      <c r="W229" s="302">
        <f t="shared" si="356"/>
        <v>0</v>
      </c>
      <c r="X229" s="139">
        <f t="shared" si="357"/>
        <v>0</v>
      </c>
      <c r="Y229" s="302"/>
      <c r="Z229" s="139"/>
      <c r="AA229" s="129"/>
      <c r="AB229" s="306"/>
      <c r="AC229" s="139">
        <f t="shared" si="362"/>
        <v>0</v>
      </c>
      <c r="AD229" s="302">
        <f t="shared" si="358"/>
        <v>0</v>
      </c>
      <c r="AE229" s="139">
        <f t="shared" si="359"/>
        <v>0</v>
      </c>
      <c r="AF229" s="121"/>
    </row>
    <row r="230" spans="1:33" ht="56.25">
      <c r="A230" s="749">
        <v>13.04</v>
      </c>
      <c r="B230" s="81" t="s">
        <v>81</v>
      </c>
      <c r="C230" s="81"/>
      <c r="D230" s="65"/>
      <c r="E230" s="81"/>
      <c r="F230" s="65"/>
      <c r="G230" s="103">
        <v>0.1</v>
      </c>
      <c r="H230" s="81">
        <v>65</v>
      </c>
      <c r="I230" s="65">
        <f t="shared" si="360"/>
        <v>6.5</v>
      </c>
      <c r="J230" s="73">
        <f t="shared" si="353"/>
        <v>65</v>
      </c>
      <c r="K230" s="65">
        <f t="shared" si="353"/>
        <v>6.5</v>
      </c>
      <c r="L230" s="302">
        <v>44</v>
      </c>
      <c r="M230" s="139">
        <v>4.4000000000000004</v>
      </c>
      <c r="N230" s="139">
        <f t="shared" si="354"/>
        <v>67.692307692307693</v>
      </c>
      <c r="O230" s="139">
        <f t="shared" si="354"/>
        <v>67.692307692307693</v>
      </c>
      <c r="P230" s="302">
        <f t="shared" si="355"/>
        <v>21</v>
      </c>
      <c r="Q230" s="139">
        <f t="shared" si="355"/>
        <v>2.0999999999999996</v>
      </c>
      <c r="R230" s="302"/>
      <c r="S230" s="139"/>
      <c r="T230" s="129">
        <v>0.1</v>
      </c>
      <c r="U230" s="306">
        <v>65</v>
      </c>
      <c r="V230" s="139">
        <f t="shared" si="361"/>
        <v>6.5</v>
      </c>
      <c r="W230" s="302">
        <f t="shared" si="356"/>
        <v>65</v>
      </c>
      <c r="X230" s="139">
        <f t="shared" si="357"/>
        <v>6.5</v>
      </c>
      <c r="Y230" s="302"/>
      <c r="Z230" s="139"/>
      <c r="AA230" s="129">
        <v>0.1</v>
      </c>
      <c r="AB230" s="306">
        <v>65</v>
      </c>
      <c r="AC230" s="139">
        <f t="shared" si="362"/>
        <v>6.5</v>
      </c>
      <c r="AD230" s="302">
        <f t="shared" si="358"/>
        <v>65</v>
      </c>
      <c r="AE230" s="139">
        <f t="shared" si="359"/>
        <v>6.5</v>
      </c>
      <c r="AF230" s="777" t="s">
        <v>478</v>
      </c>
    </row>
    <row r="231" spans="1:33" ht="56.25">
      <c r="A231" s="749">
        <v>13.05</v>
      </c>
      <c r="B231" s="81" t="s">
        <v>82</v>
      </c>
      <c r="C231" s="81"/>
      <c r="D231" s="65"/>
      <c r="E231" s="81"/>
      <c r="F231" s="65"/>
      <c r="G231" s="103">
        <v>0.12</v>
      </c>
      <c r="H231" s="81">
        <v>65</v>
      </c>
      <c r="I231" s="65">
        <f t="shared" si="360"/>
        <v>7.8</v>
      </c>
      <c r="J231" s="73">
        <f t="shared" si="353"/>
        <v>65</v>
      </c>
      <c r="K231" s="65">
        <f t="shared" si="353"/>
        <v>7.8</v>
      </c>
      <c r="L231" s="302">
        <v>44</v>
      </c>
      <c r="M231" s="139">
        <f>L231*0.12</f>
        <v>5.2799999999999994</v>
      </c>
      <c r="N231" s="139">
        <f t="shared" si="354"/>
        <v>67.692307692307693</v>
      </c>
      <c r="O231" s="139">
        <f t="shared" si="354"/>
        <v>67.692307692307679</v>
      </c>
      <c r="P231" s="302">
        <f t="shared" si="355"/>
        <v>21</v>
      </c>
      <c r="Q231" s="139">
        <f t="shared" si="355"/>
        <v>2.5200000000000005</v>
      </c>
      <c r="R231" s="302"/>
      <c r="S231" s="139"/>
      <c r="T231" s="129">
        <v>0.12</v>
      </c>
      <c r="U231" s="306">
        <v>65</v>
      </c>
      <c r="V231" s="139">
        <f t="shared" si="361"/>
        <v>7.8</v>
      </c>
      <c r="W231" s="302">
        <f t="shared" si="356"/>
        <v>65</v>
      </c>
      <c r="X231" s="139">
        <f t="shared" si="357"/>
        <v>7.8</v>
      </c>
      <c r="Y231" s="302"/>
      <c r="Z231" s="139"/>
      <c r="AA231" s="129">
        <v>0.12</v>
      </c>
      <c r="AB231" s="306">
        <v>65</v>
      </c>
      <c r="AC231" s="139">
        <f t="shared" si="362"/>
        <v>7.8</v>
      </c>
      <c r="AD231" s="302">
        <f t="shared" si="358"/>
        <v>65</v>
      </c>
      <c r="AE231" s="139">
        <f t="shared" si="359"/>
        <v>7.8</v>
      </c>
      <c r="AF231" s="777" t="s">
        <v>478</v>
      </c>
    </row>
    <row r="232" spans="1:33" ht="15.75">
      <c r="A232" s="198">
        <v>13.06</v>
      </c>
      <c r="B232" s="81" t="s">
        <v>83</v>
      </c>
      <c r="C232" s="81"/>
      <c r="D232" s="65"/>
      <c r="E232" s="81"/>
      <c r="F232" s="65"/>
      <c r="G232" s="103"/>
      <c r="H232" s="81"/>
      <c r="I232" s="65">
        <f t="shared" si="360"/>
        <v>0</v>
      </c>
      <c r="J232" s="73">
        <f t="shared" si="353"/>
        <v>0</v>
      </c>
      <c r="K232" s="65">
        <f t="shared" si="353"/>
        <v>0</v>
      </c>
      <c r="L232" s="302"/>
      <c r="M232" s="139"/>
      <c r="N232" s="139" t="e">
        <f t="shared" si="354"/>
        <v>#DIV/0!</v>
      </c>
      <c r="O232" s="139" t="e">
        <f t="shared" si="354"/>
        <v>#DIV/0!</v>
      </c>
      <c r="P232" s="302">
        <f t="shared" si="355"/>
        <v>0</v>
      </c>
      <c r="Q232" s="139">
        <f t="shared" si="355"/>
        <v>0</v>
      </c>
      <c r="R232" s="302"/>
      <c r="S232" s="139"/>
      <c r="T232" s="129"/>
      <c r="U232" s="306"/>
      <c r="V232" s="139">
        <f t="shared" si="361"/>
        <v>0</v>
      </c>
      <c r="W232" s="302">
        <f t="shared" si="356"/>
        <v>0</v>
      </c>
      <c r="X232" s="139">
        <f t="shared" si="357"/>
        <v>0</v>
      </c>
      <c r="Y232" s="302"/>
      <c r="Z232" s="139"/>
      <c r="AA232" s="129"/>
      <c r="AB232" s="306"/>
      <c r="AC232" s="139">
        <f t="shared" si="362"/>
        <v>0</v>
      </c>
      <c r="AD232" s="302">
        <f t="shared" si="358"/>
        <v>0</v>
      </c>
      <c r="AE232" s="139">
        <f t="shared" si="359"/>
        <v>0</v>
      </c>
      <c r="AF232" s="121"/>
    </row>
    <row r="233" spans="1:33" ht="15.75">
      <c r="A233" s="198">
        <v>13.07</v>
      </c>
      <c r="B233" s="81" t="s">
        <v>84</v>
      </c>
      <c r="C233" s="81"/>
      <c r="D233" s="65"/>
      <c r="E233" s="81"/>
      <c r="F233" s="65"/>
      <c r="G233" s="103"/>
      <c r="H233" s="81"/>
      <c r="I233" s="65">
        <f t="shared" si="360"/>
        <v>0</v>
      </c>
      <c r="J233" s="73">
        <f t="shared" si="353"/>
        <v>0</v>
      </c>
      <c r="K233" s="65">
        <f t="shared" si="353"/>
        <v>0</v>
      </c>
      <c r="L233" s="302"/>
      <c r="M233" s="139"/>
      <c r="N233" s="139" t="e">
        <f t="shared" si="354"/>
        <v>#DIV/0!</v>
      </c>
      <c r="O233" s="139" t="e">
        <f t="shared" si="354"/>
        <v>#DIV/0!</v>
      </c>
      <c r="P233" s="302">
        <f t="shared" si="355"/>
        <v>0</v>
      </c>
      <c r="Q233" s="139">
        <f t="shared" si="355"/>
        <v>0</v>
      </c>
      <c r="R233" s="302"/>
      <c r="S233" s="139"/>
      <c r="T233" s="129"/>
      <c r="U233" s="306"/>
      <c r="V233" s="139">
        <f t="shared" si="361"/>
        <v>0</v>
      </c>
      <c r="W233" s="302">
        <f t="shared" si="356"/>
        <v>0</v>
      </c>
      <c r="X233" s="139">
        <f t="shared" si="357"/>
        <v>0</v>
      </c>
      <c r="Y233" s="302"/>
      <c r="Z233" s="139"/>
      <c r="AA233" s="129"/>
      <c r="AB233" s="306"/>
      <c r="AC233" s="139">
        <f t="shared" si="362"/>
        <v>0</v>
      </c>
      <c r="AD233" s="302">
        <f t="shared" si="358"/>
        <v>0</v>
      </c>
      <c r="AE233" s="139">
        <f t="shared" si="359"/>
        <v>0</v>
      </c>
      <c r="AF233" s="121"/>
    </row>
    <row r="234" spans="1:33" s="225" customFormat="1" ht="15.75">
      <c r="A234" s="217"/>
      <c r="B234" s="218" t="s">
        <v>35</v>
      </c>
      <c r="C234" s="218">
        <f t="shared" ref="C234" si="363">SUM(C227:C233)</f>
        <v>0</v>
      </c>
      <c r="D234" s="219">
        <f>SUM(D227:D233)</f>
        <v>0</v>
      </c>
      <c r="E234" s="218">
        <f t="shared" ref="E234" si="364">SUM(E227:E233)</f>
        <v>0</v>
      </c>
      <c r="F234" s="219">
        <f>SUM(F227:F233)</f>
        <v>0</v>
      </c>
      <c r="G234" s="220"/>
      <c r="H234" s="218">
        <f t="shared" ref="H234:J234" si="365">SUM(H227:H233)</f>
        <v>137</v>
      </c>
      <c r="I234" s="219">
        <f>SUM(I227:I233)</f>
        <v>62.179999999999993</v>
      </c>
      <c r="J234" s="236">
        <f t="shared" si="365"/>
        <v>137</v>
      </c>
      <c r="K234" s="219">
        <f>SUM(K227:K233)</f>
        <v>62.179999999999993</v>
      </c>
      <c r="L234" s="236">
        <f>L230</f>
        <v>44</v>
      </c>
      <c r="M234" s="219">
        <f>SUM(M227:M233)</f>
        <v>56.49</v>
      </c>
      <c r="N234" s="221">
        <f t="shared" si="354"/>
        <v>32.116788321167881</v>
      </c>
      <c r="O234" s="221">
        <f>M234/K234%</f>
        <v>90.849147635895804</v>
      </c>
      <c r="P234" s="236">
        <f>P230</f>
        <v>21</v>
      </c>
      <c r="Q234" s="219">
        <f t="shared" ref="Q234:S234" si="366">SUM(Q227:Q233)</f>
        <v>5.6899999999999933</v>
      </c>
      <c r="R234" s="236">
        <f t="shared" si="366"/>
        <v>0</v>
      </c>
      <c r="S234" s="219">
        <f t="shared" si="366"/>
        <v>0</v>
      </c>
      <c r="T234" s="222"/>
      <c r="U234" s="273">
        <f>U230</f>
        <v>65</v>
      </c>
      <c r="V234" s="219">
        <f>SUM(V227:V233)</f>
        <v>455.3</v>
      </c>
      <c r="W234" s="236">
        <f>W230</f>
        <v>65</v>
      </c>
      <c r="X234" s="219">
        <f>SUM(X227:X233)</f>
        <v>455.3</v>
      </c>
      <c r="Y234" s="236">
        <f t="shared" ref="Y234:Z234" si="367">SUM(Y227:Y233)</f>
        <v>0</v>
      </c>
      <c r="Z234" s="219">
        <f t="shared" si="367"/>
        <v>0</v>
      </c>
      <c r="AA234" s="222"/>
      <c r="AB234" s="273">
        <f>AB230</f>
        <v>65</v>
      </c>
      <c r="AC234" s="219">
        <f>SUM(AC227:AC233)</f>
        <v>455.3</v>
      </c>
      <c r="AD234" s="236">
        <f>AD230</f>
        <v>65</v>
      </c>
      <c r="AE234" s="219">
        <f>SUM(AE227:AE233)</f>
        <v>455.3</v>
      </c>
      <c r="AF234" s="224"/>
    </row>
    <row r="235" spans="1:33" s="53" customFormat="1" ht="31.5">
      <c r="A235" s="90">
        <v>14</v>
      </c>
      <c r="B235" s="52" t="s">
        <v>87</v>
      </c>
      <c r="C235" s="52"/>
      <c r="D235" s="64"/>
      <c r="E235" s="52"/>
      <c r="F235" s="64"/>
      <c r="G235" s="105"/>
      <c r="H235" s="52"/>
      <c r="I235" s="64"/>
      <c r="J235" s="310"/>
      <c r="K235" s="64"/>
      <c r="L235" s="300"/>
      <c r="M235" s="140"/>
      <c r="N235" s="140"/>
      <c r="O235" s="140"/>
      <c r="P235" s="300"/>
      <c r="Q235" s="140"/>
      <c r="R235" s="300"/>
      <c r="S235" s="140"/>
      <c r="T235" s="128"/>
      <c r="U235" s="304"/>
      <c r="V235" s="140"/>
      <c r="W235" s="300"/>
      <c r="X235" s="140"/>
      <c r="Y235" s="300"/>
      <c r="Z235" s="140"/>
      <c r="AA235" s="128"/>
      <c r="AB235" s="304"/>
      <c r="AC235" s="140"/>
      <c r="AD235" s="300"/>
      <c r="AE235" s="140"/>
      <c r="AF235" s="120"/>
    </row>
    <row r="236" spans="1:33" ht="47.25">
      <c r="A236" s="198">
        <v>14.01</v>
      </c>
      <c r="B236" s="81" t="s">
        <v>284</v>
      </c>
      <c r="C236" s="81"/>
      <c r="D236" s="65"/>
      <c r="E236" s="81"/>
      <c r="F236" s="65"/>
      <c r="G236" s="103"/>
      <c r="H236" s="81"/>
      <c r="I236" s="65"/>
      <c r="J236" s="73">
        <f t="shared" ref="J236:J238" si="368">H236+E236+C236</f>
        <v>0</v>
      </c>
      <c r="K236" s="65">
        <f>I236+F236+D236</f>
        <v>0</v>
      </c>
      <c r="L236" s="302"/>
      <c r="M236" s="139"/>
      <c r="N236" s="139" t="e">
        <f t="shared" ref="N236:O239" si="369">L236/J236%</f>
        <v>#DIV/0!</v>
      </c>
      <c r="O236" s="139" t="e">
        <f t="shared" si="369"/>
        <v>#DIV/0!</v>
      </c>
      <c r="P236" s="302"/>
      <c r="Q236" s="139"/>
      <c r="R236" s="302"/>
      <c r="S236" s="139"/>
      <c r="T236" s="129"/>
      <c r="U236" s="306"/>
      <c r="V236" s="139"/>
      <c r="W236" s="302"/>
      <c r="X236" s="139"/>
      <c r="Y236" s="302"/>
      <c r="Z236" s="139"/>
      <c r="AA236" s="129"/>
      <c r="AB236" s="306"/>
      <c r="AC236" s="139"/>
      <c r="AD236" s="302"/>
      <c r="AE236" s="139"/>
      <c r="AF236" s="121"/>
    </row>
    <row r="237" spans="1:33" ht="78" customHeight="1">
      <c r="A237" s="749"/>
      <c r="B237" s="81" t="s">
        <v>285</v>
      </c>
      <c r="C237" s="81"/>
      <c r="D237" s="65"/>
      <c r="E237" s="81"/>
      <c r="F237" s="65"/>
      <c r="G237" s="103">
        <v>47.486153846153798</v>
      </c>
      <c r="H237" s="81">
        <v>1</v>
      </c>
      <c r="I237" s="65">
        <f>+G237*H237</f>
        <v>47.486153846153798</v>
      </c>
      <c r="J237" s="73">
        <f t="shared" si="368"/>
        <v>1</v>
      </c>
      <c r="K237" s="65">
        <f>I237+F237+D237</f>
        <v>47.486153846153798</v>
      </c>
      <c r="L237" s="302">
        <v>1</v>
      </c>
      <c r="M237" s="139">
        <v>9.4090000000000007</v>
      </c>
      <c r="N237" s="139">
        <f t="shared" si="369"/>
        <v>100</v>
      </c>
      <c r="O237" s="139">
        <f>M237/K237%</f>
        <v>19.814196850903929</v>
      </c>
      <c r="P237" s="302">
        <f>J237-L237</f>
        <v>0</v>
      </c>
      <c r="Q237" s="139">
        <f>K237-M237</f>
        <v>38.077153846153799</v>
      </c>
      <c r="R237" s="302"/>
      <c r="S237" s="139"/>
      <c r="T237" s="129">
        <v>50</v>
      </c>
      <c r="U237" s="306">
        <v>1</v>
      </c>
      <c r="V237" s="139">
        <f>U237*T237</f>
        <v>50</v>
      </c>
      <c r="W237" s="302">
        <f t="shared" ref="W237:W238" si="370">U237+R237</f>
        <v>1</v>
      </c>
      <c r="X237" s="139">
        <f>V237+S237</f>
        <v>50</v>
      </c>
      <c r="Y237" s="302"/>
      <c r="Z237" s="139"/>
      <c r="AA237" s="129">
        <v>50</v>
      </c>
      <c r="AB237" s="306">
        <v>1</v>
      </c>
      <c r="AC237" s="139">
        <f>AB237*AA237</f>
        <v>50</v>
      </c>
      <c r="AD237" s="302">
        <f t="shared" ref="AD237:AD238" si="371">AB237+Y237</f>
        <v>1</v>
      </c>
      <c r="AE237" s="139">
        <f>AC237+Z237</f>
        <v>50</v>
      </c>
      <c r="AF237" s="777" t="s">
        <v>631</v>
      </c>
      <c r="AG237" s="58"/>
    </row>
    <row r="238" spans="1:33" ht="18.75">
      <c r="A238" s="198"/>
      <c r="B238" s="192" t="s">
        <v>343</v>
      </c>
      <c r="C238" s="81"/>
      <c r="D238" s="65"/>
      <c r="E238" s="81"/>
      <c r="F238" s="65"/>
      <c r="G238" s="103"/>
      <c r="H238" s="81">
        <v>11</v>
      </c>
      <c r="I238" s="65"/>
      <c r="J238" s="73">
        <f t="shared" si="368"/>
        <v>11</v>
      </c>
      <c r="K238" s="65"/>
      <c r="L238" s="302"/>
      <c r="M238" s="139"/>
      <c r="N238" s="139">
        <f t="shared" si="369"/>
        <v>0</v>
      </c>
      <c r="O238" s="139" t="e">
        <f>M238/K238%</f>
        <v>#DIV/0!</v>
      </c>
      <c r="P238" s="302">
        <f>J238-L238</f>
        <v>11</v>
      </c>
      <c r="Q238" s="139">
        <f>K238-M238</f>
        <v>0</v>
      </c>
      <c r="R238" s="302"/>
      <c r="S238" s="139"/>
      <c r="T238" s="129"/>
      <c r="U238" s="306">
        <v>10</v>
      </c>
      <c r="V238" s="139">
        <f t="shared" ref="V238" si="372">U238*T238</f>
        <v>0</v>
      </c>
      <c r="W238" s="302">
        <f t="shared" si="370"/>
        <v>10</v>
      </c>
      <c r="X238" s="139">
        <f>V238+S238</f>
        <v>0</v>
      </c>
      <c r="Y238" s="302"/>
      <c r="Z238" s="139"/>
      <c r="AA238" s="129"/>
      <c r="AB238" s="306">
        <v>10</v>
      </c>
      <c r="AC238" s="139">
        <f t="shared" ref="AC238" si="373">AB238*AA238</f>
        <v>0</v>
      </c>
      <c r="AD238" s="302">
        <f t="shared" si="371"/>
        <v>10</v>
      </c>
      <c r="AE238" s="139">
        <f>AC238+Z238</f>
        <v>0</v>
      </c>
      <c r="AF238" s="121"/>
    </row>
    <row r="239" spans="1:33" s="225" customFormat="1" ht="18.75">
      <c r="A239" s="217"/>
      <c r="B239" s="218" t="s">
        <v>25</v>
      </c>
      <c r="C239" s="236">
        <f t="shared" ref="C239" si="374">C238+C237</f>
        <v>0</v>
      </c>
      <c r="D239" s="219">
        <f>D238+D237</f>
        <v>0</v>
      </c>
      <c r="E239" s="236">
        <f t="shared" ref="E239" si="375">E238+E237</f>
        <v>0</v>
      </c>
      <c r="F239" s="219">
        <f>F238+F237</f>
        <v>0</v>
      </c>
      <c r="G239" s="220"/>
      <c r="H239" s="236">
        <f>H237</f>
        <v>1</v>
      </c>
      <c r="I239" s="219">
        <f>I238+I237</f>
        <v>47.486153846153798</v>
      </c>
      <c r="J239" s="666">
        <f>J237</f>
        <v>1</v>
      </c>
      <c r="K239" s="219">
        <f>K238+K237</f>
        <v>47.486153846153798</v>
      </c>
      <c r="L239" s="236">
        <f>L237</f>
        <v>1</v>
      </c>
      <c r="M239" s="219">
        <f>M238+M237</f>
        <v>9.4090000000000007</v>
      </c>
      <c r="N239" s="221">
        <f t="shared" si="369"/>
        <v>100</v>
      </c>
      <c r="O239" s="221">
        <f>M239/K239%</f>
        <v>19.814196850903929</v>
      </c>
      <c r="P239" s="236">
        <f t="shared" ref="P239" si="376">P238+P237</f>
        <v>11</v>
      </c>
      <c r="Q239" s="219">
        <f>Q238+Q237</f>
        <v>38.077153846153799</v>
      </c>
      <c r="R239" s="236">
        <f t="shared" ref="R239" si="377">R238+R237</f>
        <v>0</v>
      </c>
      <c r="S239" s="219">
        <f>S238+S237</f>
        <v>0</v>
      </c>
      <c r="T239" s="222"/>
      <c r="U239" s="219"/>
      <c r="V239" s="219">
        <f>V238+V237</f>
        <v>50</v>
      </c>
      <c r="W239" s="219"/>
      <c r="X239" s="219">
        <f>X238+X237</f>
        <v>50</v>
      </c>
      <c r="Y239" s="236">
        <f t="shared" ref="Y239" si="378">Y238+Y237</f>
        <v>0</v>
      </c>
      <c r="Z239" s="219">
        <f>Z238+Z237</f>
        <v>0</v>
      </c>
      <c r="AA239" s="222"/>
      <c r="AB239" s="219"/>
      <c r="AC239" s="219">
        <f>AC238+AC237</f>
        <v>50</v>
      </c>
      <c r="AD239" s="219"/>
      <c r="AE239" s="219">
        <f>AE238+AE237</f>
        <v>50</v>
      </c>
      <c r="AF239" s="224"/>
    </row>
    <row r="240" spans="1:33" s="53" customFormat="1" ht="15.75">
      <c r="A240" s="90">
        <v>15</v>
      </c>
      <c r="B240" s="52" t="s">
        <v>88</v>
      </c>
      <c r="C240" s="52"/>
      <c r="D240" s="64"/>
      <c r="E240" s="52"/>
      <c r="F240" s="64"/>
      <c r="G240" s="105"/>
      <c r="H240" s="52"/>
      <c r="I240" s="64"/>
      <c r="J240" s="310"/>
      <c r="K240" s="64"/>
      <c r="L240" s="300"/>
      <c r="M240" s="140"/>
      <c r="N240" s="140"/>
      <c r="O240" s="140"/>
      <c r="P240" s="300"/>
      <c r="Q240" s="140"/>
      <c r="R240" s="300"/>
      <c r="S240" s="140"/>
      <c r="T240" s="128"/>
      <c r="U240" s="304"/>
      <c r="V240" s="140"/>
      <c r="W240" s="300"/>
      <c r="X240" s="140"/>
      <c r="Y240" s="300"/>
      <c r="Z240" s="140"/>
      <c r="AA240" s="128"/>
      <c r="AB240" s="304"/>
      <c r="AC240" s="140"/>
      <c r="AD240" s="300"/>
      <c r="AE240" s="140"/>
      <c r="AF240" s="120"/>
    </row>
    <row r="241" spans="1:32" ht="15.75">
      <c r="A241" s="198">
        <v>15.01</v>
      </c>
      <c r="B241" s="81" t="s">
        <v>92</v>
      </c>
      <c r="C241" s="81"/>
      <c r="D241" s="65"/>
      <c r="E241" s="81"/>
      <c r="F241" s="65"/>
      <c r="G241" s="103"/>
      <c r="H241" s="81"/>
      <c r="I241" s="65">
        <f t="shared" ref="I241:I242" si="379">H241*G241</f>
        <v>0</v>
      </c>
      <c r="J241" s="73">
        <f t="shared" ref="J241:J242" si="380">H241+E241+C241</f>
        <v>0</v>
      </c>
      <c r="K241" s="65">
        <f>I241+F241+D241</f>
        <v>0</v>
      </c>
      <c r="L241" s="302"/>
      <c r="M241" s="139"/>
      <c r="N241" s="139"/>
      <c r="O241" s="139"/>
      <c r="P241" s="302">
        <f>J241-L241</f>
        <v>0</v>
      </c>
      <c r="Q241" s="139">
        <f>K241-M241</f>
        <v>0</v>
      </c>
      <c r="R241" s="302"/>
      <c r="S241" s="139"/>
      <c r="T241" s="129"/>
      <c r="U241" s="306"/>
      <c r="V241" s="139">
        <f>U241*T241</f>
        <v>0</v>
      </c>
      <c r="W241" s="302">
        <f>U241+R241</f>
        <v>0</v>
      </c>
      <c r="X241" s="139">
        <f>V241+S241</f>
        <v>0</v>
      </c>
      <c r="Y241" s="302"/>
      <c r="Z241" s="139"/>
      <c r="AA241" s="129"/>
      <c r="AB241" s="306"/>
      <c r="AC241" s="139">
        <f>AB241*AA241</f>
        <v>0</v>
      </c>
      <c r="AD241" s="302">
        <f>AB241+Y241</f>
        <v>0</v>
      </c>
      <c r="AE241" s="139">
        <f>AC241+Z241</f>
        <v>0</v>
      </c>
      <c r="AF241" s="121"/>
    </row>
    <row r="242" spans="1:32" ht="15.75">
      <c r="A242" s="198">
        <v>15.02</v>
      </c>
      <c r="B242" s="81" t="s">
        <v>93</v>
      </c>
      <c r="C242" s="81"/>
      <c r="D242" s="65"/>
      <c r="E242" s="81"/>
      <c r="F242" s="65"/>
      <c r="G242" s="103"/>
      <c r="H242" s="81"/>
      <c r="I242" s="65">
        <f t="shared" si="379"/>
        <v>0</v>
      </c>
      <c r="J242" s="73">
        <f t="shared" si="380"/>
        <v>0</v>
      </c>
      <c r="K242" s="65">
        <f>I242+F242+D242</f>
        <v>0</v>
      </c>
      <c r="L242" s="302"/>
      <c r="M242" s="139"/>
      <c r="N242" s="139"/>
      <c r="O242" s="139"/>
      <c r="P242" s="302">
        <f>J242-L242</f>
        <v>0</v>
      </c>
      <c r="Q242" s="139">
        <f>K242-M242</f>
        <v>0</v>
      </c>
      <c r="R242" s="302"/>
      <c r="S242" s="139"/>
      <c r="T242" s="129"/>
      <c r="U242" s="306"/>
      <c r="V242" s="139">
        <f>U242*T242</f>
        <v>0</v>
      </c>
      <c r="W242" s="302">
        <f>U242+R242</f>
        <v>0</v>
      </c>
      <c r="X242" s="139">
        <f>V242+S242</f>
        <v>0</v>
      </c>
      <c r="Y242" s="302"/>
      <c r="Z242" s="139"/>
      <c r="AA242" s="129"/>
      <c r="AB242" s="306"/>
      <c r="AC242" s="139">
        <f>AB242*AA242</f>
        <v>0</v>
      </c>
      <c r="AD242" s="302">
        <f>AB242+Y242</f>
        <v>0</v>
      </c>
      <c r="AE242" s="139">
        <f>AC242+Z242</f>
        <v>0</v>
      </c>
      <c r="AF242" s="121"/>
    </row>
    <row r="243" spans="1:32" s="225" customFormat="1" ht="15.75">
      <c r="A243" s="217"/>
      <c r="B243" s="218" t="s">
        <v>25</v>
      </c>
      <c r="C243" s="218">
        <f t="shared" ref="C243" si="381">SUM(C241:C242)</f>
        <v>0</v>
      </c>
      <c r="D243" s="219">
        <f>SUM(D241:D242)</f>
        <v>0</v>
      </c>
      <c r="E243" s="218">
        <f t="shared" ref="E243" si="382">SUM(E241:E242)</f>
        <v>0</v>
      </c>
      <c r="F243" s="219">
        <f>SUM(F241:F242)</f>
        <v>0</v>
      </c>
      <c r="G243" s="220"/>
      <c r="H243" s="218">
        <f t="shared" ref="H243:M243" si="383">SUM(H241:H242)</f>
        <v>0</v>
      </c>
      <c r="I243" s="219">
        <f>SUM(I241:I242)</f>
        <v>0</v>
      </c>
      <c r="J243" s="236">
        <f t="shared" si="383"/>
        <v>0</v>
      </c>
      <c r="K243" s="219">
        <f>SUM(K241:K242)</f>
        <v>0</v>
      </c>
      <c r="L243" s="236">
        <f t="shared" si="383"/>
        <v>0</v>
      </c>
      <c r="M243" s="219">
        <f t="shared" si="383"/>
        <v>0</v>
      </c>
      <c r="N243" s="221"/>
      <c r="O243" s="221"/>
      <c r="P243" s="236">
        <f t="shared" ref="P243:S243" si="384">SUM(P241:P242)</f>
        <v>0</v>
      </c>
      <c r="Q243" s="219">
        <f t="shared" si="384"/>
        <v>0</v>
      </c>
      <c r="R243" s="236">
        <f t="shared" si="384"/>
        <v>0</v>
      </c>
      <c r="S243" s="219">
        <f t="shared" si="384"/>
        <v>0</v>
      </c>
      <c r="T243" s="222"/>
      <c r="U243" s="273">
        <f t="shared" ref="U243:W243" si="385">SUM(U241:U242)</f>
        <v>0</v>
      </c>
      <c r="V243" s="219">
        <f>SUM(V241:V242)</f>
        <v>0</v>
      </c>
      <c r="W243" s="236">
        <f t="shared" si="385"/>
        <v>0</v>
      </c>
      <c r="X243" s="219">
        <f>SUM(X241:X242)</f>
        <v>0</v>
      </c>
      <c r="Y243" s="236">
        <f t="shared" ref="Y243:Z243" si="386">SUM(Y241:Y242)</f>
        <v>0</v>
      </c>
      <c r="Z243" s="219">
        <f t="shared" si="386"/>
        <v>0</v>
      </c>
      <c r="AA243" s="222"/>
      <c r="AB243" s="273">
        <f t="shared" ref="AB243" si="387">SUM(AB241:AB242)</f>
        <v>0</v>
      </c>
      <c r="AC243" s="219">
        <f>SUM(AC241:AC242)</f>
        <v>0</v>
      </c>
      <c r="AD243" s="236">
        <f t="shared" ref="AD243" si="388">SUM(AD241:AD242)</f>
        <v>0</v>
      </c>
      <c r="AE243" s="219">
        <f>SUM(AE241:AE242)</f>
        <v>0</v>
      </c>
      <c r="AF243" s="224"/>
    </row>
    <row r="244" spans="1:32" s="53" customFormat="1" ht="15.75">
      <c r="A244" s="90" t="s">
        <v>89</v>
      </c>
      <c r="B244" s="52" t="s">
        <v>90</v>
      </c>
      <c r="C244" s="52"/>
      <c r="D244" s="64"/>
      <c r="E244" s="52"/>
      <c r="F244" s="64"/>
      <c r="G244" s="105"/>
      <c r="H244" s="52"/>
      <c r="I244" s="64"/>
      <c r="J244" s="310"/>
      <c r="K244" s="64"/>
      <c r="L244" s="300"/>
      <c r="M244" s="140"/>
      <c r="N244" s="140"/>
      <c r="O244" s="140"/>
      <c r="P244" s="300"/>
      <c r="Q244" s="140"/>
      <c r="R244" s="300"/>
      <c r="S244" s="140"/>
      <c r="T244" s="128"/>
      <c r="U244" s="304"/>
      <c r="V244" s="140"/>
      <c r="W244" s="300"/>
      <c r="X244" s="140"/>
      <c r="Y244" s="300"/>
      <c r="Z244" s="140"/>
      <c r="AA244" s="128"/>
      <c r="AB244" s="304"/>
      <c r="AC244" s="140"/>
      <c r="AD244" s="300"/>
      <c r="AE244" s="140"/>
      <c r="AF244" s="120"/>
    </row>
    <row r="245" spans="1:32" s="53" customFormat="1" ht="15.75">
      <c r="A245" s="90">
        <v>16</v>
      </c>
      <c r="B245" s="52" t="s">
        <v>91</v>
      </c>
      <c r="C245" s="52"/>
      <c r="D245" s="64"/>
      <c r="E245" s="52"/>
      <c r="F245" s="64"/>
      <c r="G245" s="105"/>
      <c r="H245" s="52"/>
      <c r="I245" s="64">
        <f t="shared" ref="I245:I246" si="389">H245*G245</f>
        <v>0</v>
      </c>
      <c r="J245" s="310"/>
      <c r="K245" s="64"/>
      <c r="L245" s="300"/>
      <c r="M245" s="140"/>
      <c r="N245" s="140"/>
      <c r="O245" s="140"/>
      <c r="P245" s="300"/>
      <c r="Q245" s="140"/>
      <c r="R245" s="300"/>
      <c r="S245" s="140"/>
      <c r="T245" s="128"/>
      <c r="U245" s="304"/>
      <c r="V245" s="140"/>
      <c r="W245" s="300"/>
      <c r="X245" s="140"/>
      <c r="Y245" s="300"/>
      <c r="Z245" s="140"/>
      <c r="AA245" s="128"/>
      <c r="AB245" s="304"/>
      <c r="AC245" s="140"/>
      <c r="AD245" s="300"/>
      <c r="AE245" s="140"/>
      <c r="AF245" s="120"/>
    </row>
    <row r="246" spans="1:32" s="53" customFormat="1" ht="15.75">
      <c r="A246" s="90">
        <v>16.010000000000002</v>
      </c>
      <c r="B246" s="52" t="s">
        <v>92</v>
      </c>
      <c r="C246" s="52"/>
      <c r="D246" s="64"/>
      <c r="E246" s="52"/>
      <c r="F246" s="64"/>
      <c r="G246" s="105"/>
      <c r="H246" s="52"/>
      <c r="I246" s="64">
        <f t="shared" si="389"/>
        <v>0</v>
      </c>
      <c r="J246" s="310">
        <f t="shared" ref="J246:J249" si="390">H246+E246+C246</f>
        <v>0</v>
      </c>
      <c r="K246" s="64">
        <f>I246+F246+D246</f>
        <v>0</v>
      </c>
      <c r="L246" s="300"/>
      <c r="M246" s="140"/>
      <c r="N246" s="139" t="e">
        <f t="shared" ref="N246:O250" si="391">L246/J246%</f>
        <v>#DIV/0!</v>
      </c>
      <c r="O246" s="139" t="e">
        <f t="shared" si="391"/>
        <v>#DIV/0!</v>
      </c>
      <c r="P246" s="302"/>
      <c r="Q246" s="139"/>
      <c r="R246" s="302"/>
      <c r="S246" s="140"/>
      <c r="T246" s="128"/>
      <c r="U246" s="304"/>
      <c r="V246" s="140"/>
      <c r="W246" s="300"/>
      <c r="X246" s="140"/>
      <c r="Y246" s="302"/>
      <c r="Z246" s="140"/>
      <c r="AA246" s="128"/>
      <c r="AB246" s="304"/>
      <c r="AC246" s="140"/>
      <c r="AD246" s="300"/>
      <c r="AE246" s="140"/>
      <c r="AF246" s="120"/>
    </row>
    <row r="247" spans="1:32" ht="56.25">
      <c r="A247" s="749"/>
      <c r="B247" s="81" t="s">
        <v>236</v>
      </c>
      <c r="C247" s="81"/>
      <c r="D247" s="65"/>
      <c r="E247" s="81"/>
      <c r="F247" s="65"/>
      <c r="G247" s="103">
        <v>5.0000000000000001E-3</v>
      </c>
      <c r="H247" s="81">
        <v>664</v>
      </c>
      <c r="I247" s="65">
        <f>+G247*H247</f>
        <v>3.3200000000000003</v>
      </c>
      <c r="J247" s="73">
        <f t="shared" si="390"/>
        <v>664</v>
      </c>
      <c r="K247" s="65">
        <f>I247+F247+D247</f>
        <v>3.3200000000000003</v>
      </c>
      <c r="L247" s="302">
        <v>0</v>
      </c>
      <c r="M247" s="139">
        <v>0</v>
      </c>
      <c r="N247" s="139">
        <f t="shared" si="391"/>
        <v>0</v>
      </c>
      <c r="O247" s="139">
        <f t="shared" si="391"/>
        <v>0</v>
      </c>
      <c r="P247" s="302">
        <f t="shared" ref="P247:Q249" si="392">J247-L247</f>
        <v>664</v>
      </c>
      <c r="Q247" s="139">
        <f t="shared" si="392"/>
        <v>3.3200000000000003</v>
      </c>
      <c r="R247" s="302"/>
      <c r="S247" s="139"/>
      <c r="T247" s="129">
        <v>5.0000000000000001E-3</v>
      </c>
      <c r="U247" s="306">
        <v>831</v>
      </c>
      <c r="V247" s="139">
        <f>U247*T247</f>
        <v>4.1550000000000002</v>
      </c>
      <c r="W247" s="302">
        <f t="shared" ref="W247:W249" si="393">U247+R247</f>
        <v>831</v>
      </c>
      <c r="X247" s="139">
        <f>V247+S247</f>
        <v>4.1550000000000002</v>
      </c>
      <c r="Y247" s="302"/>
      <c r="Z247" s="139"/>
      <c r="AA247" s="129">
        <v>5.0000000000000001E-3</v>
      </c>
      <c r="AB247" s="306">
        <v>831</v>
      </c>
      <c r="AC247" s="139">
        <f>AB247*AA247</f>
        <v>4.1550000000000002</v>
      </c>
      <c r="AD247" s="302">
        <f t="shared" ref="AD247:AD249" si="394">AB247+Y247</f>
        <v>831</v>
      </c>
      <c r="AE247" s="139">
        <f>AC247+Z247</f>
        <v>4.1550000000000002</v>
      </c>
      <c r="AF247" s="777" t="s">
        <v>478</v>
      </c>
    </row>
    <row r="248" spans="1:32" ht="56.25">
      <c r="A248" s="749"/>
      <c r="B248" s="81" t="s">
        <v>237</v>
      </c>
      <c r="C248" s="81"/>
      <c r="D248" s="65"/>
      <c r="E248" s="81"/>
      <c r="F248" s="65"/>
      <c r="G248" s="103">
        <v>5.0000000000000001E-3</v>
      </c>
      <c r="H248" s="81">
        <v>1432</v>
      </c>
      <c r="I248" s="65">
        <f t="shared" ref="I248:I249" si="395">+G248*H248</f>
        <v>7.16</v>
      </c>
      <c r="J248" s="73">
        <f t="shared" si="390"/>
        <v>1432</v>
      </c>
      <c r="K248" s="65">
        <f>I248+F248+D248</f>
        <v>7.16</v>
      </c>
      <c r="L248" s="302">
        <v>0</v>
      </c>
      <c r="M248" s="139">
        <v>0</v>
      </c>
      <c r="N248" s="139">
        <f t="shared" si="391"/>
        <v>0</v>
      </c>
      <c r="O248" s="139">
        <f t="shared" si="391"/>
        <v>0</v>
      </c>
      <c r="P248" s="302">
        <f t="shared" si="392"/>
        <v>1432</v>
      </c>
      <c r="Q248" s="139">
        <f t="shared" si="392"/>
        <v>7.16</v>
      </c>
      <c r="R248" s="302"/>
      <c r="S248" s="139"/>
      <c r="T248" s="129">
        <v>5.0000000000000001E-3</v>
      </c>
      <c r="U248" s="306">
        <v>1631</v>
      </c>
      <c r="V248" s="139">
        <f>U248*T248</f>
        <v>8.1549999999999994</v>
      </c>
      <c r="W248" s="302">
        <f t="shared" si="393"/>
        <v>1631</v>
      </c>
      <c r="X248" s="139">
        <f>V248+S248</f>
        <v>8.1549999999999994</v>
      </c>
      <c r="Y248" s="302"/>
      <c r="Z248" s="139"/>
      <c r="AA248" s="129">
        <v>5.0000000000000001E-3</v>
      </c>
      <c r="AB248" s="306">
        <v>1631</v>
      </c>
      <c r="AC248" s="139">
        <f>AB248*AA248</f>
        <v>8.1549999999999994</v>
      </c>
      <c r="AD248" s="302">
        <f t="shared" si="394"/>
        <v>1631</v>
      </c>
      <c r="AE248" s="139">
        <f>AC248+Z248</f>
        <v>8.1549999999999994</v>
      </c>
      <c r="AF248" s="777" t="s">
        <v>478</v>
      </c>
    </row>
    <row r="249" spans="1:32" ht="56.25">
      <c r="A249" s="749">
        <v>16.02</v>
      </c>
      <c r="B249" s="81" t="s">
        <v>252</v>
      </c>
      <c r="C249" s="81"/>
      <c r="D249" s="65"/>
      <c r="E249" s="81"/>
      <c r="F249" s="65"/>
      <c r="G249" s="103">
        <v>5.0000000000000001E-3</v>
      </c>
      <c r="H249" s="81">
        <v>808</v>
      </c>
      <c r="I249" s="65">
        <f t="shared" si="395"/>
        <v>4.04</v>
      </c>
      <c r="J249" s="73">
        <f t="shared" si="390"/>
        <v>808</v>
      </c>
      <c r="K249" s="65">
        <f>I249+F249+D249</f>
        <v>4.04</v>
      </c>
      <c r="L249" s="302">
        <v>0</v>
      </c>
      <c r="M249" s="139">
        <v>0</v>
      </c>
      <c r="N249" s="139">
        <f t="shared" si="391"/>
        <v>0</v>
      </c>
      <c r="O249" s="139">
        <f t="shared" si="391"/>
        <v>0</v>
      </c>
      <c r="P249" s="302">
        <f t="shared" si="392"/>
        <v>808</v>
      </c>
      <c r="Q249" s="139">
        <f t="shared" si="392"/>
        <v>4.04</v>
      </c>
      <c r="R249" s="302"/>
      <c r="S249" s="139"/>
      <c r="T249" s="129">
        <v>5.0000000000000001E-3</v>
      </c>
      <c r="U249" s="306">
        <v>1075</v>
      </c>
      <c r="V249" s="139">
        <f>U249*T249</f>
        <v>5.375</v>
      </c>
      <c r="W249" s="302">
        <f t="shared" si="393"/>
        <v>1075</v>
      </c>
      <c r="X249" s="139">
        <f>V249+S249</f>
        <v>5.375</v>
      </c>
      <c r="Y249" s="302"/>
      <c r="Z249" s="139"/>
      <c r="AA249" s="129">
        <v>5.0000000000000001E-3</v>
      </c>
      <c r="AB249" s="306">
        <v>1075</v>
      </c>
      <c r="AC249" s="139">
        <f>AB249*AA249</f>
        <v>5.375</v>
      </c>
      <c r="AD249" s="302">
        <f t="shared" si="394"/>
        <v>1075</v>
      </c>
      <c r="AE249" s="139">
        <f>AC249+Z249</f>
        <v>5.375</v>
      </c>
      <c r="AF249" s="777" t="s">
        <v>478</v>
      </c>
    </row>
    <row r="250" spans="1:32" s="225" customFormat="1" ht="15.75">
      <c r="A250" s="217"/>
      <c r="B250" s="218" t="s">
        <v>35</v>
      </c>
      <c r="C250" s="218">
        <f t="shared" ref="C250" si="396">SUM(C247:C249)</f>
        <v>0</v>
      </c>
      <c r="D250" s="219">
        <f>SUM(D247:D249)</f>
        <v>0</v>
      </c>
      <c r="E250" s="218">
        <f t="shared" ref="E250" si="397">SUM(E247:E249)</f>
        <v>0</v>
      </c>
      <c r="F250" s="219">
        <f>SUM(F247:F249)</f>
        <v>0</v>
      </c>
      <c r="G250" s="220"/>
      <c r="H250" s="218">
        <f t="shared" ref="H250:L250" si="398">SUM(H247:H249)</f>
        <v>2904</v>
      </c>
      <c r="I250" s="219">
        <f>SUM(I247:I249)</f>
        <v>14.52</v>
      </c>
      <c r="J250" s="236">
        <f t="shared" si="398"/>
        <v>2904</v>
      </c>
      <c r="K250" s="219">
        <f>SUM(K247:K249)</f>
        <v>14.52</v>
      </c>
      <c r="L250" s="236">
        <f t="shared" si="398"/>
        <v>0</v>
      </c>
      <c r="M250" s="219">
        <f>SUM(M247:M249)</f>
        <v>0</v>
      </c>
      <c r="N250" s="221">
        <f t="shared" si="391"/>
        <v>0</v>
      </c>
      <c r="O250" s="221">
        <f>M250/K250%</f>
        <v>0</v>
      </c>
      <c r="P250" s="236">
        <f t="shared" ref="P250" si="399">SUM(P247:P249)</f>
        <v>2904</v>
      </c>
      <c r="Q250" s="219">
        <f>SUM(Q247:Q249)</f>
        <v>14.52</v>
      </c>
      <c r="R250" s="236">
        <f t="shared" ref="R250" si="400">SUM(R247:R249)</f>
        <v>0</v>
      </c>
      <c r="S250" s="219">
        <f>SUM(S247:S249)</f>
        <v>0</v>
      </c>
      <c r="T250" s="222"/>
      <c r="U250" s="273">
        <f t="shared" ref="U250" si="401">SUM(U247:U249)</f>
        <v>3537</v>
      </c>
      <c r="V250" s="219">
        <f>SUM(V247:V249)</f>
        <v>17.684999999999999</v>
      </c>
      <c r="W250" s="236">
        <f t="shared" ref="W250" si="402">SUM(W247:W249)</f>
        <v>3537</v>
      </c>
      <c r="X250" s="219">
        <f>SUM(X247:X249)</f>
        <v>17.684999999999999</v>
      </c>
      <c r="Y250" s="236">
        <f t="shared" ref="Y250" si="403">SUM(Y247:Y249)</f>
        <v>0</v>
      </c>
      <c r="Z250" s="219">
        <f>SUM(Z247:Z249)</f>
        <v>0</v>
      </c>
      <c r="AA250" s="222"/>
      <c r="AB250" s="273">
        <f t="shared" ref="AB250" si="404">SUM(AB247:AB249)</f>
        <v>3537</v>
      </c>
      <c r="AC250" s="219">
        <f>SUM(AC247:AC249)</f>
        <v>17.684999999999999</v>
      </c>
      <c r="AD250" s="236">
        <f t="shared" ref="AD250" si="405">SUM(AD247:AD249)</f>
        <v>3537</v>
      </c>
      <c r="AE250" s="219">
        <f>SUM(AE247:AE249)</f>
        <v>17.684999999999999</v>
      </c>
      <c r="AF250" s="224"/>
    </row>
    <row r="251" spans="1:32" s="53" customFormat="1" ht="15.75">
      <c r="A251" s="90">
        <v>17</v>
      </c>
      <c r="B251" s="52" t="s">
        <v>94</v>
      </c>
      <c r="C251" s="52"/>
      <c r="D251" s="64"/>
      <c r="E251" s="52"/>
      <c r="F251" s="64"/>
      <c r="G251" s="105"/>
      <c r="H251" s="52"/>
      <c r="I251" s="64"/>
      <c r="J251" s="310"/>
      <c r="K251" s="64"/>
      <c r="L251" s="300"/>
      <c r="M251" s="140"/>
      <c r="N251" s="140"/>
      <c r="O251" s="140"/>
      <c r="P251" s="300"/>
      <c r="Q251" s="140"/>
      <c r="R251" s="300"/>
      <c r="S251" s="140"/>
      <c r="T251" s="128"/>
      <c r="U251" s="304"/>
      <c r="V251" s="140"/>
      <c r="W251" s="300"/>
      <c r="X251" s="140"/>
      <c r="Y251" s="300"/>
      <c r="Z251" s="140"/>
      <c r="AA251" s="128"/>
      <c r="AB251" s="304"/>
      <c r="AC251" s="140"/>
      <c r="AD251" s="300"/>
      <c r="AE251" s="140"/>
      <c r="AF251" s="120"/>
    </row>
    <row r="252" spans="1:32" ht="15.75">
      <c r="A252" s="749">
        <v>17.010000000000002</v>
      </c>
      <c r="B252" s="81" t="s">
        <v>92</v>
      </c>
      <c r="C252" s="81"/>
      <c r="D252" s="65"/>
      <c r="E252" s="81"/>
      <c r="F252" s="65"/>
      <c r="G252" s="103">
        <v>0.05</v>
      </c>
      <c r="H252" s="73">
        <v>806</v>
      </c>
      <c r="I252" s="65">
        <f t="shared" ref="I252:I253" si="406">H252*G252</f>
        <v>40.300000000000004</v>
      </c>
      <c r="J252" s="73">
        <f t="shared" ref="J252:J253" si="407">H252+E252+C252</f>
        <v>806</v>
      </c>
      <c r="K252" s="65">
        <f>I252+F252+D252</f>
        <v>40.300000000000004</v>
      </c>
      <c r="L252" s="302">
        <v>0</v>
      </c>
      <c r="M252" s="139">
        <v>0</v>
      </c>
      <c r="N252" s="139">
        <f t="shared" ref="N252:O254" si="408">L252/J252%</f>
        <v>0</v>
      </c>
      <c r="O252" s="139">
        <f t="shared" si="408"/>
        <v>0</v>
      </c>
      <c r="P252" s="302">
        <f>J252-L252</f>
        <v>806</v>
      </c>
      <c r="Q252" s="139">
        <f>K252-M252</f>
        <v>40.300000000000004</v>
      </c>
      <c r="R252" s="302"/>
      <c r="S252" s="139"/>
      <c r="T252" s="129">
        <v>0.05</v>
      </c>
      <c r="U252" s="306">
        <v>865</v>
      </c>
      <c r="V252" s="139">
        <f>U252*T252</f>
        <v>43.25</v>
      </c>
      <c r="W252" s="302">
        <f t="shared" ref="W252:W253" si="409">U252+R252</f>
        <v>865</v>
      </c>
      <c r="X252" s="139">
        <f>V252+S252</f>
        <v>43.25</v>
      </c>
      <c r="Y252" s="302"/>
      <c r="Z252" s="139"/>
      <c r="AA252" s="129">
        <v>0.05</v>
      </c>
      <c r="AB252" s="306">
        <v>865</v>
      </c>
      <c r="AC252" s="139">
        <f>AB252*AA252</f>
        <v>43.25</v>
      </c>
      <c r="AD252" s="302">
        <f t="shared" ref="AD252:AD253" si="410">AB252+Y252</f>
        <v>865</v>
      </c>
      <c r="AE252" s="139">
        <f>AC252+Z252</f>
        <v>43.25</v>
      </c>
      <c r="AF252" s="121"/>
    </row>
    <row r="253" spans="1:32" ht="15.75">
      <c r="A253" s="749">
        <v>17.02</v>
      </c>
      <c r="B253" s="81" t="s">
        <v>93</v>
      </c>
      <c r="C253" s="81"/>
      <c r="D253" s="65"/>
      <c r="E253" s="81"/>
      <c r="F253" s="65"/>
      <c r="G253" s="103">
        <v>7.0000000000000007E-2</v>
      </c>
      <c r="H253" s="73">
        <v>403</v>
      </c>
      <c r="I253" s="65">
        <f t="shared" si="406"/>
        <v>28.210000000000004</v>
      </c>
      <c r="J253" s="73">
        <f t="shared" si="407"/>
        <v>403</v>
      </c>
      <c r="K253" s="65">
        <f>I253+F253+D253</f>
        <v>28.210000000000004</v>
      </c>
      <c r="L253" s="302">
        <v>0</v>
      </c>
      <c r="M253" s="139">
        <v>0</v>
      </c>
      <c r="N253" s="139">
        <f t="shared" si="408"/>
        <v>0</v>
      </c>
      <c r="O253" s="139">
        <f t="shared" si="408"/>
        <v>0</v>
      </c>
      <c r="P253" s="302">
        <f>J253-L253</f>
        <v>403</v>
      </c>
      <c r="Q253" s="139">
        <f>K253-M253</f>
        <v>28.210000000000004</v>
      </c>
      <c r="R253" s="302"/>
      <c r="S253" s="139"/>
      <c r="T253" s="129">
        <v>7.0000000000000007E-2</v>
      </c>
      <c r="U253" s="306">
        <v>429</v>
      </c>
      <c r="V253" s="139">
        <f>U253*T253</f>
        <v>30.03</v>
      </c>
      <c r="W253" s="302">
        <f t="shared" si="409"/>
        <v>429</v>
      </c>
      <c r="X253" s="139">
        <f>V253+S253</f>
        <v>30.03</v>
      </c>
      <c r="Y253" s="302"/>
      <c r="Z253" s="139"/>
      <c r="AA253" s="129">
        <v>7.0000000000000007E-2</v>
      </c>
      <c r="AB253" s="306">
        <v>429</v>
      </c>
      <c r="AC253" s="139">
        <f>AB253*AA253</f>
        <v>30.03</v>
      </c>
      <c r="AD253" s="302">
        <f t="shared" si="410"/>
        <v>429</v>
      </c>
      <c r="AE253" s="139">
        <f>AC253+Z253</f>
        <v>30.03</v>
      </c>
      <c r="AF253" s="121"/>
    </row>
    <row r="254" spans="1:32" s="225" customFormat="1" ht="15.75">
      <c r="A254" s="217"/>
      <c r="B254" s="218" t="s">
        <v>35</v>
      </c>
      <c r="C254" s="218">
        <f t="shared" ref="C254" si="411">SUM(C252:C253)</f>
        <v>0</v>
      </c>
      <c r="D254" s="219">
        <f>SUM(D252:D253)</f>
        <v>0</v>
      </c>
      <c r="E254" s="218">
        <f t="shared" ref="E254" si="412">SUM(E252:E253)</f>
        <v>0</v>
      </c>
      <c r="F254" s="219">
        <f>SUM(F252:F253)</f>
        <v>0</v>
      </c>
      <c r="G254" s="220"/>
      <c r="H254" s="218">
        <f t="shared" ref="H254:L254" si="413">SUM(H252:H253)</f>
        <v>1209</v>
      </c>
      <c r="I254" s="219">
        <f>SUM(I252:I253)</f>
        <v>68.510000000000005</v>
      </c>
      <c r="J254" s="236">
        <f t="shared" si="413"/>
        <v>1209</v>
      </c>
      <c r="K254" s="219">
        <f>SUM(K252:K253)</f>
        <v>68.510000000000005</v>
      </c>
      <c r="L254" s="236">
        <f t="shared" si="413"/>
        <v>0</v>
      </c>
      <c r="M254" s="219">
        <f>SUM(M252:M253)</f>
        <v>0</v>
      </c>
      <c r="N254" s="221">
        <f t="shared" si="408"/>
        <v>0</v>
      </c>
      <c r="O254" s="221">
        <f>M254/K254%</f>
        <v>0</v>
      </c>
      <c r="P254" s="236">
        <f t="shared" ref="P254" si="414">SUM(P252:P253)</f>
        <v>1209</v>
      </c>
      <c r="Q254" s="219">
        <f>SUM(Q252:Q253)</f>
        <v>68.510000000000005</v>
      </c>
      <c r="R254" s="236">
        <f t="shared" ref="R254" si="415">SUM(R252:R253)</f>
        <v>0</v>
      </c>
      <c r="S254" s="219">
        <f>SUM(S252:S253)</f>
        <v>0</v>
      </c>
      <c r="T254" s="222"/>
      <c r="U254" s="273">
        <f t="shared" ref="U254" si="416">SUM(U252:U253)</f>
        <v>1294</v>
      </c>
      <c r="V254" s="219">
        <f>SUM(V252:V253)</f>
        <v>73.28</v>
      </c>
      <c r="W254" s="236">
        <f t="shared" ref="W254" si="417">SUM(W252:W253)</f>
        <v>1294</v>
      </c>
      <c r="X254" s="219">
        <f>SUM(X252:X253)</f>
        <v>73.28</v>
      </c>
      <c r="Y254" s="236">
        <f t="shared" ref="Y254" si="418">SUM(Y252:Y253)</f>
        <v>0</v>
      </c>
      <c r="Z254" s="219">
        <f>SUM(Z252:Z253)</f>
        <v>0</v>
      </c>
      <c r="AA254" s="222"/>
      <c r="AB254" s="273">
        <f t="shared" ref="AB254" si="419">SUM(AB252:AB253)</f>
        <v>1294</v>
      </c>
      <c r="AC254" s="219">
        <f>SUM(AC252:AC253)</f>
        <v>73.28</v>
      </c>
      <c r="AD254" s="236">
        <f t="shared" ref="AD254" si="420">SUM(AD252:AD253)</f>
        <v>1294</v>
      </c>
      <c r="AE254" s="219">
        <f>SUM(AE252:AE253)</f>
        <v>73.28</v>
      </c>
      <c r="AF254" s="224"/>
    </row>
    <row r="255" spans="1:32" s="53" customFormat="1" ht="31.5">
      <c r="A255" s="90">
        <v>18</v>
      </c>
      <c r="B255" s="52" t="s">
        <v>95</v>
      </c>
      <c r="C255" s="52"/>
      <c r="D255" s="64"/>
      <c r="E255" s="52"/>
      <c r="F255" s="64"/>
      <c r="G255" s="105"/>
      <c r="H255" s="52"/>
      <c r="I255" s="64"/>
      <c r="J255" s="310"/>
      <c r="K255" s="64"/>
      <c r="L255" s="300"/>
      <c r="M255" s="140"/>
      <c r="N255" s="140"/>
      <c r="O255" s="140"/>
      <c r="P255" s="300"/>
      <c r="Q255" s="140"/>
      <c r="R255" s="300"/>
      <c r="S255" s="140"/>
      <c r="T255" s="128"/>
      <c r="U255" s="304"/>
      <c r="V255" s="140"/>
      <c r="W255" s="300"/>
      <c r="X255" s="140"/>
      <c r="Y255" s="300"/>
      <c r="Z255" s="140"/>
      <c r="AA255" s="128"/>
      <c r="AB255" s="304"/>
      <c r="AC255" s="140"/>
      <c r="AD255" s="300"/>
      <c r="AE255" s="140"/>
      <c r="AF255" s="120"/>
    </row>
    <row r="256" spans="1:32" ht="24" customHeight="1">
      <c r="A256" s="198">
        <v>18.010000000000002</v>
      </c>
      <c r="B256" s="81" t="s">
        <v>96</v>
      </c>
      <c r="C256" s="81"/>
      <c r="D256" s="65"/>
      <c r="E256" s="81"/>
      <c r="F256" s="65"/>
      <c r="G256" s="103"/>
      <c r="H256" s="81"/>
      <c r="I256" s="65"/>
      <c r="J256" s="73">
        <f t="shared" ref="J256:J257" si="421">H256+E256+C256</f>
        <v>0</v>
      </c>
      <c r="K256" s="65">
        <f>I256+F256+D256</f>
        <v>0</v>
      </c>
      <c r="L256" s="302"/>
      <c r="M256" s="139"/>
      <c r="N256" s="139"/>
      <c r="O256" s="139"/>
      <c r="P256" s="302">
        <f>J256-L256</f>
        <v>0</v>
      </c>
      <c r="Q256" s="139">
        <f>K256-M256</f>
        <v>0</v>
      </c>
      <c r="R256" s="302"/>
      <c r="S256" s="139"/>
      <c r="T256" s="129"/>
      <c r="U256" s="306"/>
      <c r="V256" s="139">
        <f>U256*T256</f>
        <v>0</v>
      </c>
      <c r="W256" s="302">
        <f>U256+R256</f>
        <v>0</v>
      </c>
      <c r="X256" s="139">
        <f>V256+S256</f>
        <v>0</v>
      </c>
      <c r="Y256" s="302"/>
      <c r="Z256" s="139"/>
      <c r="AA256" s="129"/>
      <c r="AB256" s="306"/>
      <c r="AC256" s="139">
        <f>AB256*AA256</f>
        <v>0</v>
      </c>
      <c r="AD256" s="302">
        <f>AB256+Y256</f>
        <v>0</v>
      </c>
      <c r="AE256" s="139">
        <f>AC256+Z256</f>
        <v>0</v>
      </c>
      <c r="AF256" s="121"/>
    </row>
    <row r="257" spans="1:32" ht="15.75">
      <c r="A257" s="198">
        <v>18.02</v>
      </c>
      <c r="B257" s="81" t="s">
        <v>239</v>
      </c>
      <c r="C257" s="81"/>
      <c r="D257" s="65"/>
      <c r="E257" s="81"/>
      <c r="F257" s="65"/>
      <c r="G257" s="103"/>
      <c r="H257" s="81"/>
      <c r="I257" s="65">
        <f t="shared" ref="I257" si="422">H257*G257</f>
        <v>0</v>
      </c>
      <c r="J257" s="73">
        <f t="shared" si="421"/>
        <v>0</v>
      </c>
      <c r="K257" s="65">
        <f>I257+F257+D257</f>
        <v>0</v>
      </c>
      <c r="L257" s="302"/>
      <c r="M257" s="139"/>
      <c r="N257" s="139"/>
      <c r="O257" s="139"/>
      <c r="P257" s="302">
        <f>J257-L257</f>
        <v>0</v>
      </c>
      <c r="Q257" s="139">
        <f>K257-M257</f>
        <v>0</v>
      </c>
      <c r="R257" s="302"/>
      <c r="S257" s="139"/>
      <c r="T257" s="129"/>
      <c r="U257" s="306"/>
      <c r="V257" s="139">
        <f>U257*T257</f>
        <v>0</v>
      </c>
      <c r="W257" s="302">
        <f>U257+R257</f>
        <v>0</v>
      </c>
      <c r="X257" s="139">
        <f>V257+S257</f>
        <v>0</v>
      </c>
      <c r="Y257" s="302"/>
      <c r="Z257" s="139"/>
      <c r="AA257" s="129"/>
      <c r="AB257" s="306"/>
      <c r="AC257" s="139">
        <f>AB257*AA257</f>
        <v>0</v>
      </c>
      <c r="AD257" s="302">
        <f>AB257+Y257</f>
        <v>0</v>
      </c>
      <c r="AE257" s="139">
        <f>AC257+Z257</f>
        <v>0</v>
      </c>
      <c r="AF257" s="121"/>
    </row>
    <row r="258" spans="1:32" s="225" customFormat="1" ht="15.75">
      <c r="A258" s="217"/>
      <c r="B258" s="218" t="s">
        <v>35</v>
      </c>
      <c r="C258" s="218">
        <f t="shared" ref="C258" si="423">SUM(C256:C257)</f>
        <v>0</v>
      </c>
      <c r="D258" s="219">
        <f>SUM(D256:D257)</f>
        <v>0</v>
      </c>
      <c r="E258" s="218">
        <f t="shared" ref="E258" si="424">SUM(E256:E257)</f>
        <v>0</v>
      </c>
      <c r="F258" s="219">
        <f>SUM(F256:F257)</f>
        <v>0</v>
      </c>
      <c r="G258" s="220"/>
      <c r="H258" s="218">
        <f t="shared" ref="H258:L258" si="425">SUM(H256:H257)</f>
        <v>0</v>
      </c>
      <c r="I258" s="219">
        <f>SUM(I256:I257)</f>
        <v>0</v>
      </c>
      <c r="J258" s="236">
        <f t="shared" si="425"/>
        <v>0</v>
      </c>
      <c r="K258" s="219">
        <f>SUM(K256:K257)</f>
        <v>0</v>
      </c>
      <c r="L258" s="236">
        <f t="shared" si="425"/>
        <v>0</v>
      </c>
      <c r="M258" s="219">
        <f>SUM(M256:M257)</f>
        <v>0</v>
      </c>
      <c r="N258" s="221"/>
      <c r="O258" s="221"/>
      <c r="P258" s="236">
        <f t="shared" ref="P258" si="426">SUM(P256:P257)</f>
        <v>0</v>
      </c>
      <c r="Q258" s="219">
        <f>SUM(Q256:Q257)</f>
        <v>0</v>
      </c>
      <c r="R258" s="236">
        <f t="shared" ref="R258" si="427">SUM(R256:R257)</f>
        <v>0</v>
      </c>
      <c r="S258" s="219">
        <f>SUM(S256:S257)</f>
        <v>0</v>
      </c>
      <c r="T258" s="222"/>
      <c r="U258" s="273">
        <f t="shared" ref="U258" si="428">SUM(U256:U257)</f>
        <v>0</v>
      </c>
      <c r="V258" s="219">
        <f>SUM(V256:V257)</f>
        <v>0</v>
      </c>
      <c r="W258" s="236">
        <f t="shared" ref="W258" si="429">SUM(W256:W257)</f>
        <v>0</v>
      </c>
      <c r="X258" s="219">
        <f>SUM(X256:X257)</f>
        <v>0</v>
      </c>
      <c r="Y258" s="236">
        <f t="shared" ref="Y258" si="430">SUM(Y256:Y257)</f>
        <v>0</v>
      </c>
      <c r="Z258" s="219">
        <f>SUM(Z256:Z257)</f>
        <v>0</v>
      </c>
      <c r="AA258" s="222"/>
      <c r="AB258" s="273">
        <f t="shared" ref="AB258" si="431">SUM(AB256:AB257)</f>
        <v>0</v>
      </c>
      <c r="AC258" s="219">
        <f>SUM(AC256:AC257)</f>
        <v>0</v>
      </c>
      <c r="AD258" s="236">
        <f t="shared" ref="AD258" si="432">SUM(AD256:AD257)</f>
        <v>0</v>
      </c>
      <c r="AE258" s="219">
        <f>SUM(AE256:AE257)</f>
        <v>0</v>
      </c>
      <c r="AF258" s="224"/>
    </row>
    <row r="259" spans="1:32" s="53" customFormat="1" ht="15.75">
      <c r="A259" s="90">
        <v>19</v>
      </c>
      <c r="B259" s="52" t="s">
        <v>84</v>
      </c>
      <c r="C259" s="52"/>
      <c r="D259" s="64"/>
      <c r="E259" s="52"/>
      <c r="F259" s="64"/>
      <c r="G259" s="105"/>
      <c r="H259" s="52"/>
      <c r="I259" s="64"/>
      <c r="J259" s="310"/>
      <c r="K259" s="64"/>
      <c r="L259" s="300"/>
      <c r="M259" s="140"/>
      <c r="N259" s="140"/>
      <c r="O259" s="140"/>
      <c r="P259" s="300"/>
      <c r="Q259" s="140"/>
      <c r="R259" s="300"/>
      <c r="S259" s="140"/>
      <c r="T259" s="128"/>
      <c r="U259" s="304"/>
      <c r="V259" s="140"/>
      <c r="W259" s="300"/>
      <c r="X259" s="140"/>
      <c r="Y259" s="300"/>
      <c r="Z259" s="140"/>
      <c r="AA259" s="128"/>
      <c r="AB259" s="304"/>
      <c r="AC259" s="140"/>
      <c r="AD259" s="300"/>
      <c r="AE259" s="140"/>
      <c r="AF259" s="120"/>
    </row>
    <row r="260" spans="1:32" ht="56.25">
      <c r="A260" s="749">
        <v>19.010000000000002</v>
      </c>
      <c r="B260" s="81" t="s">
        <v>201</v>
      </c>
      <c r="C260" s="81"/>
      <c r="D260" s="65"/>
      <c r="E260" s="81"/>
      <c r="F260" s="65"/>
      <c r="G260" s="103">
        <v>7.4999999999999997E-2</v>
      </c>
      <c r="H260" s="81">
        <v>1075</v>
      </c>
      <c r="I260" s="65">
        <v>78.3</v>
      </c>
      <c r="J260" s="73">
        <f t="shared" ref="J260" si="433">H260+E260+C260</f>
        <v>1075</v>
      </c>
      <c r="K260" s="65">
        <f>I260+F260+D260</f>
        <v>78.3</v>
      </c>
      <c r="L260" s="302">
        <v>0</v>
      </c>
      <c r="M260" s="139">
        <v>0</v>
      </c>
      <c r="N260" s="139">
        <f t="shared" ref="N260:N261" si="434">L260/J260%</f>
        <v>0</v>
      </c>
      <c r="O260" s="139">
        <f>M260/K260%</f>
        <v>0</v>
      </c>
      <c r="P260" s="302">
        <f>J260-L260</f>
        <v>1075</v>
      </c>
      <c r="Q260" s="139">
        <f>K260-M260</f>
        <v>78.3</v>
      </c>
      <c r="R260" s="302"/>
      <c r="S260" s="139"/>
      <c r="T260" s="129">
        <v>7.4999999999999997E-2</v>
      </c>
      <c r="U260" s="306">
        <v>1110</v>
      </c>
      <c r="V260" s="139">
        <v>80.05</v>
      </c>
      <c r="W260" s="302">
        <f>U260+R260</f>
        <v>1110</v>
      </c>
      <c r="X260" s="139">
        <f>V260+S260</f>
        <v>80.05</v>
      </c>
      <c r="Y260" s="302"/>
      <c r="Z260" s="139"/>
      <c r="AA260" s="129">
        <v>7.4999999999999997E-2</v>
      </c>
      <c r="AB260" s="306">
        <v>1110</v>
      </c>
      <c r="AC260" s="139">
        <v>80.05</v>
      </c>
      <c r="AD260" s="302">
        <f>AB260+Y260</f>
        <v>1110</v>
      </c>
      <c r="AE260" s="139">
        <f>AC260+Z260</f>
        <v>80.05</v>
      </c>
      <c r="AF260" s="777" t="s">
        <v>487</v>
      </c>
    </row>
    <row r="261" spans="1:32" s="225" customFormat="1" ht="15.75">
      <c r="A261" s="217"/>
      <c r="B261" s="218" t="s">
        <v>35</v>
      </c>
      <c r="C261" s="218">
        <f t="shared" ref="C261" si="435">C260</f>
        <v>0</v>
      </c>
      <c r="D261" s="219">
        <f>D260</f>
        <v>0</v>
      </c>
      <c r="E261" s="218">
        <f t="shared" ref="E261" si="436">E260</f>
        <v>0</v>
      </c>
      <c r="F261" s="219">
        <f>F260</f>
        <v>0</v>
      </c>
      <c r="G261" s="220"/>
      <c r="H261" s="218">
        <f t="shared" ref="H261:L261" si="437">H260</f>
        <v>1075</v>
      </c>
      <c r="I261" s="219">
        <f>I260</f>
        <v>78.3</v>
      </c>
      <c r="J261" s="236">
        <f t="shared" si="437"/>
        <v>1075</v>
      </c>
      <c r="K261" s="219">
        <f>K260</f>
        <v>78.3</v>
      </c>
      <c r="L261" s="236">
        <f t="shared" si="437"/>
        <v>0</v>
      </c>
      <c r="M261" s="219">
        <f>M260</f>
        <v>0</v>
      </c>
      <c r="N261" s="221">
        <f t="shared" si="434"/>
        <v>0</v>
      </c>
      <c r="O261" s="221">
        <f>M261/K261%</f>
        <v>0</v>
      </c>
      <c r="P261" s="236">
        <f t="shared" ref="P261" si="438">P260</f>
        <v>1075</v>
      </c>
      <c r="Q261" s="219">
        <f>Q260</f>
        <v>78.3</v>
      </c>
      <c r="R261" s="236">
        <f t="shared" ref="R261" si="439">R260</f>
        <v>0</v>
      </c>
      <c r="S261" s="219">
        <f>S260</f>
        <v>0</v>
      </c>
      <c r="T261" s="222"/>
      <c r="U261" s="273">
        <f t="shared" ref="U261" si="440">U260</f>
        <v>1110</v>
      </c>
      <c r="V261" s="219">
        <f>V260</f>
        <v>80.05</v>
      </c>
      <c r="W261" s="236">
        <f t="shared" ref="W261" si="441">W260</f>
        <v>1110</v>
      </c>
      <c r="X261" s="219">
        <f>X260</f>
        <v>80.05</v>
      </c>
      <c r="Y261" s="236">
        <f t="shared" ref="Y261" si="442">Y260</f>
        <v>0</v>
      </c>
      <c r="Z261" s="219">
        <f>Z260</f>
        <v>0</v>
      </c>
      <c r="AA261" s="222"/>
      <c r="AB261" s="273">
        <f t="shared" ref="AB261" si="443">AB260</f>
        <v>1110</v>
      </c>
      <c r="AC261" s="219">
        <f>AC260</f>
        <v>80.05</v>
      </c>
      <c r="AD261" s="236">
        <f t="shared" ref="AD261" si="444">AD260</f>
        <v>1110</v>
      </c>
      <c r="AE261" s="219">
        <f>AE260</f>
        <v>80.05</v>
      </c>
      <c r="AF261" s="224"/>
    </row>
    <row r="262" spans="1:32" s="53" customFormat="1" ht="31.5">
      <c r="A262" s="90" t="s">
        <v>97</v>
      </c>
      <c r="B262" s="52" t="s">
        <v>98</v>
      </c>
      <c r="C262" s="52"/>
      <c r="D262" s="64"/>
      <c r="E262" s="52"/>
      <c r="F262" s="64"/>
      <c r="G262" s="105"/>
      <c r="H262" s="52"/>
      <c r="I262" s="64"/>
      <c r="J262" s="310"/>
      <c r="K262" s="64"/>
      <c r="L262" s="300"/>
      <c r="M262" s="140"/>
      <c r="N262" s="140"/>
      <c r="O262" s="140"/>
      <c r="P262" s="300"/>
      <c r="Q262" s="140"/>
      <c r="R262" s="300"/>
      <c r="S262" s="140"/>
      <c r="T262" s="128"/>
      <c r="U262" s="304"/>
      <c r="V262" s="140"/>
      <c r="W262" s="300"/>
      <c r="X262" s="140"/>
      <c r="Y262" s="300"/>
      <c r="Z262" s="140"/>
      <c r="AA262" s="128"/>
      <c r="AB262" s="304"/>
      <c r="AC262" s="140"/>
      <c r="AD262" s="300"/>
      <c r="AE262" s="140"/>
      <c r="AF262" s="120"/>
    </row>
    <row r="263" spans="1:32" s="53" customFormat="1" ht="15.75">
      <c r="A263" s="90">
        <v>20</v>
      </c>
      <c r="B263" s="52" t="s">
        <v>99</v>
      </c>
      <c r="C263" s="52"/>
      <c r="D263" s="64"/>
      <c r="E263" s="52"/>
      <c r="F263" s="64"/>
      <c r="G263" s="105"/>
      <c r="H263" s="52"/>
      <c r="I263" s="64"/>
      <c r="J263" s="310"/>
      <c r="K263" s="64"/>
      <c r="L263" s="300"/>
      <c r="M263" s="140"/>
      <c r="N263" s="140"/>
      <c r="O263" s="140"/>
      <c r="P263" s="300"/>
      <c r="Q263" s="140"/>
      <c r="R263" s="300"/>
      <c r="S263" s="140"/>
      <c r="T263" s="128"/>
      <c r="U263" s="304"/>
      <c r="V263" s="140"/>
      <c r="W263" s="300"/>
      <c r="X263" s="140"/>
      <c r="Y263" s="300"/>
      <c r="Z263" s="140"/>
      <c r="AA263" s="128"/>
      <c r="AB263" s="304"/>
      <c r="AC263" s="140"/>
      <c r="AD263" s="300"/>
      <c r="AE263" s="140"/>
      <c r="AF263" s="120"/>
    </row>
    <row r="264" spans="1:32" ht="15.75">
      <c r="A264" s="749">
        <v>20.010000000000002</v>
      </c>
      <c r="B264" s="81" t="s">
        <v>100</v>
      </c>
      <c r="C264" s="81"/>
      <c r="D264" s="65"/>
      <c r="E264" s="81"/>
      <c r="F264" s="65"/>
      <c r="G264" s="103">
        <v>0.03</v>
      </c>
      <c r="H264" s="81">
        <v>918</v>
      </c>
      <c r="I264" s="65">
        <f t="shared" ref="I264" si="445">H264*G264</f>
        <v>27.54</v>
      </c>
      <c r="J264" s="73">
        <f t="shared" ref="J264" si="446">H264+E264+C264</f>
        <v>918</v>
      </c>
      <c r="K264" s="65">
        <f>I264+F264+D264</f>
        <v>27.54</v>
      </c>
      <c r="L264" s="302">
        <v>918</v>
      </c>
      <c r="M264" s="139">
        <v>10.97</v>
      </c>
      <c r="N264" s="139">
        <f t="shared" ref="N264:N265" si="447">L264/J264%</f>
        <v>100</v>
      </c>
      <c r="O264" s="139">
        <f>M264/K264%</f>
        <v>39.832970225127092</v>
      </c>
      <c r="P264" s="302">
        <f>J264-L264</f>
        <v>0</v>
      </c>
      <c r="Q264" s="139">
        <f>K264-M264</f>
        <v>16.57</v>
      </c>
      <c r="R264" s="302"/>
      <c r="S264" s="139"/>
      <c r="T264" s="129">
        <v>0.03</v>
      </c>
      <c r="U264" s="306">
        <v>911</v>
      </c>
      <c r="V264" s="139">
        <f>U264*T264</f>
        <v>27.33</v>
      </c>
      <c r="W264" s="302">
        <f>U264+R264</f>
        <v>911</v>
      </c>
      <c r="X264" s="139">
        <f>V264+S264</f>
        <v>27.33</v>
      </c>
      <c r="Y264" s="302"/>
      <c r="Z264" s="139"/>
      <c r="AA264" s="129">
        <v>0.03</v>
      </c>
      <c r="AB264" s="306">
        <v>659</v>
      </c>
      <c r="AC264" s="139">
        <f>AB264*AA264</f>
        <v>19.77</v>
      </c>
      <c r="AD264" s="302">
        <f>AB264+Y264</f>
        <v>659</v>
      </c>
      <c r="AE264" s="139">
        <f>AC264+Z264</f>
        <v>19.77</v>
      </c>
      <c r="AF264" s="121"/>
    </row>
    <row r="265" spans="1:32" s="225" customFormat="1" ht="15.75">
      <c r="A265" s="217"/>
      <c r="B265" s="218" t="s">
        <v>35</v>
      </c>
      <c r="C265" s="218">
        <f t="shared" ref="C265" si="448">C264</f>
        <v>0</v>
      </c>
      <c r="D265" s="219">
        <f>D264</f>
        <v>0</v>
      </c>
      <c r="E265" s="218">
        <f t="shared" ref="E265" si="449">E264</f>
        <v>0</v>
      </c>
      <c r="F265" s="219">
        <f>F264</f>
        <v>0</v>
      </c>
      <c r="G265" s="220"/>
      <c r="H265" s="218">
        <f t="shared" ref="H265:L265" si="450">H264</f>
        <v>918</v>
      </c>
      <c r="I265" s="219">
        <f>I264</f>
        <v>27.54</v>
      </c>
      <c r="J265" s="236">
        <f t="shared" si="450"/>
        <v>918</v>
      </c>
      <c r="K265" s="219">
        <f>K264</f>
        <v>27.54</v>
      </c>
      <c r="L265" s="236">
        <f t="shared" si="450"/>
        <v>918</v>
      </c>
      <c r="M265" s="219">
        <f>M264</f>
        <v>10.97</v>
      </c>
      <c r="N265" s="221">
        <f t="shared" si="447"/>
        <v>100</v>
      </c>
      <c r="O265" s="221">
        <f>M265/K265%</f>
        <v>39.832970225127092</v>
      </c>
      <c r="P265" s="236">
        <f t="shared" ref="P265" si="451">P264</f>
        <v>0</v>
      </c>
      <c r="Q265" s="219">
        <f>Q264</f>
        <v>16.57</v>
      </c>
      <c r="R265" s="236">
        <f t="shared" ref="R265" si="452">R264</f>
        <v>0</v>
      </c>
      <c r="S265" s="219">
        <f>S264</f>
        <v>0</v>
      </c>
      <c r="T265" s="222"/>
      <c r="U265" s="273">
        <f t="shared" ref="U265" si="453">U264</f>
        <v>911</v>
      </c>
      <c r="V265" s="219">
        <f>V264</f>
        <v>27.33</v>
      </c>
      <c r="W265" s="236">
        <f t="shared" ref="W265" si="454">W264</f>
        <v>911</v>
      </c>
      <c r="X265" s="219">
        <f>X264</f>
        <v>27.33</v>
      </c>
      <c r="Y265" s="236">
        <f t="shared" ref="Y265" si="455">Y264</f>
        <v>0</v>
      </c>
      <c r="Z265" s="219">
        <f>Z264</f>
        <v>0</v>
      </c>
      <c r="AA265" s="222"/>
      <c r="AB265" s="273">
        <f t="shared" ref="AB265" si="456">AB264</f>
        <v>659</v>
      </c>
      <c r="AC265" s="219">
        <f>AC264</f>
        <v>19.77</v>
      </c>
      <c r="AD265" s="236">
        <f t="shared" ref="AD265" si="457">AD264</f>
        <v>659</v>
      </c>
      <c r="AE265" s="219">
        <f>AE264</f>
        <v>19.77</v>
      </c>
      <c r="AF265" s="224"/>
    </row>
    <row r="266" spans="1:32" s="53" customFormat="1" ht="31.5">
      <c r="A266" s="90">
        <v>21</v>
      </c>
      <c r="B266" s="52" t="s">
        <v>101</v>
      </c>
      <c r="C266" s="52"/>
      <c r="D266" s="64"/>
      <c r="E266" s="52"/>
      <c r="F266" s="64"/>
      <c r="G266" s="105"/>
      <c r="H266" s="52"/>
      <c r="I266" s="64"/>
      <c r="J266" s="310"/>
      <c r="K266" s="64"/>
      <c r="L266" s="300"/>
      <c r="M266" s="140"/>
      <c r="N266" s="140"/>
      <c r="O266" s="140"/>
      <c r="P266" s="300"/>
      <c r="Q266" s="140"/>
      <c r="R266" s="300"/>
      <c r="S266" s="140"/>
      <c r="T266" s="128"/>
      <c r="U266" s="304"/>
      <c r="V266" s="140"/>
      <c r="W266" s="300"/>
      <c r="X266" s="140"/>
      <c r="Y266" s="300"/>
      <c r="Z266" s="140"/>
      <c r="AA266" s="128"/>
      <c r="AB266" s="304"/>
      <c r="AC266" s="140"/>
      <c r="AD266" s="300"/>
      <c r="AE266" s="140"/>
      <c r="AF266" s="120"/>
    </row>
    <row r="267" spans="1:32" ht="15.75">
      <c r="A267" s="749">
        <v>21.01</v>
      </c>
      <c r="B267" s="81" t="s">
        <v>102</v>
      </c>
      <c r="C267" s="81"/>
      <c r="D267" s="65"/>
      <c r="E267" s="81"/>
      <c r="F267" s="65"/>
      <c r="G267" s="103">
        <v>12.5</v>
      </c>
      <c r="H267" s="81">
        <v>1</v>
      </c>
      <c r="I267" s="65">
        <f>+G267*H267</f>
        <v>12.5</v>
      </c>
      <c r="J267" s="73">
        <f t="shared" ref="J267" si="458">H267+E267+C267</f>
        <v>1</v>
      </c>
      <c r="K267" s="65">
        <f>I267+F267+D267</f>
        <v>12.5</v>
      </c>
      <c r="L267" s="302"/>
      <c r="M267" s="139">
        <v>0</v>
      </c>
      <c r="N267" s="139">
        <f t="shared" ref="N267:O272" si="459">L267/J267%</f>
        <v>0</v>
      </c>
      <c r="O267" s="139">
        <f t="shared" si="459"/>
        <v>0</v>
      </c>
      <c r="P267" s="302">
        <f t="shared" ref="P267:Q271" si="460">J267-L267</f>
        <v>1</v>
      </c>
      <c r="Q267" s="139">
        <f t="shared" si="460"/>
        <v>12.5</v>
      </c>
      <c r="R267" s="302"/>
      <c r="S267" s="139"/>
      <c r="T267" s="129"/>
      <c r="U267" s="306">
        <v>1</v>
      </c>
      <c r="V267" s="139">
        <v>9.32</v>
      </c>
      <c r="W267" s="302">
        <f t="shared" ref="W267:W271" si="461">U267+R267</f>
        <v>1</v>
      </c>
      <c r="X267" s="139">
        <f>V267+S267</f>
        <v>9.32</v>
      </c>
      <c r="Y267" s="302"/>
      <c r="Z267" s="139"/>
      <c r="AA267" s="129">
        <v>12.5</v>
      </c>
      <c r="AB267" s="306">
        <v>1</v>
      </c>
      <c r="AC267" s="139">
        <f>AB267*AA267</f>
        <v>12.5</v>
      </c>
      <c r="AD267" s="302">
        <f t="shared" ref="AD267:AD271" si="462">AB267+Y267</f>
        <v>1</v>
      </c>
      <c r="AE267" s="139">
        <f>AC267+Z267</f>
        <v>12.5</v>
      </c>
      <c r="AF267" s="121"/>
    </row>
    <row r="268" spans="1:32" ht="15.75">
      <c r="A268" s="749">
        <v>21.02</v>
      </c>
      <c r="B268" s="81" t="s">
        <v>308</v>
      </c>
      <c r="C268" s="81"/>
      <c r="D268" s="65"/>
      <c r="E268" s="81"/>
      <c r="F268" s="65"/>
      <c r="G268" s="103"/>
      <c r="H268" s="81"/>
      <c r="I268" s="65"/>
      <c r="J268" s="73">
        <f>H268+E268+C268</f>
        <v>0</v>
      </c>
      <c r="K268" s="65">
        <f>I268+F268+D268</f>
        <v>0</v>
      </c>
      <c r="L268" s="302"/>
      <c r="M268" s="139">
        <v>0</v>
      </c>
      <c r="N268" s="139"/>
      <c r="O268" s="139"/>
      <c r="P268" s="302">
        <f t="shared" si="460"/>
        <v>0</v>
      </c>
      <c r="Q268" s="139">
        <f t="shared" si="460"/>
        <v>0</v>
      </c>
      <c r="R268" s="302"/>
      <c r="S268" s="139"/>
      <c r="T268" s="129"/>
      <c r="U268" s="306"/>
      <c r="V268" s="139">
        <f t="shared" ref="V268" si="463">U268*T268</f>
        <v>0</v>
      </c>
      <c r="W268" s="302">
        <f t="shared" si="461"/>
        <v>0</v>
      </c>
      <c r="X268" s="139">
        <f>V268+S268</f>
        <v>0</v>
      </c>
      <c r="Y268" s="302"/>
      <c r="Z268" s="139"/>
      <c r="AA268" s="129"/>
      <c r="AB268" s="306"/>
      <c r="AC268" s="139">
        <f t="shared" ref="AC268" si="464">AB268*AA268</f>
        <v>0</v>
      </c>
      <c r="AD268" s="302">
        <f t="shared" si="462"/>
        <v>0</v>
      </c>
      <c r="AE268" s="139">
        <f>AC268+Z268</f>
        <v>0</v>
      </c>
      <c r="AF268" s="121"/>
    </row>
    <row r="269" spans="1:32" ht="15.75">
      <c r="A269" s="749">
        <v>21.03</v>
      </c>
      <c r="B269" s="81" t="s">
        <v>103</v>
      </c>
      <c r="C269" s="81"/>
      <c r="D269" s="65"/>
      <c r="E269" s="81"/>
      <c r="F269" s="65"/>
      <c r="G269" s="103">
        <v>12.5</v>
      </c>
      <c r="H269" s="81">
        <v>1</v>
      </c>
      <c r="I269" s="65">
        <f t="shared" ref="I269:I271" si="465">+G269*H269</f>
        <v>12.5</v>
      </c>
      <c r="J269" s="73">
        <f t="shared" ref="J269:J271" si="466">H269+E269+C269</f>
        <v>1</v>
      </c>
      <c r="K269" s="65">
        <f>I269+F269+D269</f>
        <v>12.5</v>
      </c>
      <c r="L269" s="302"/>
      <c r="M269" s="139">
        <v>0</v>
      </c>
      <c r="N269" s="139">
        <f t="shared" si="459"/>
        <v>0</v>
      </c>
      <c r="O269" s="139">
        <f t="shared" si="459"/>
        <v>0</v>
      </c>
      <c r="P269" s="302">
        <f t="shared" si="460"/>
        <v>1</v>
      </c>
      <c r="Q269" s="139">
        <f t="shared" si="460"/>
        <v>12.5</v>
      </c>
      <c r="R269" s="302"/>
      <c r="S269" s="139"/>
      <c r="T269" s="129"/>
      <c r="U269" s="306">
        <v>1</v>
      </c>
      <c r="V269" s="139">
        <v>5.85</v>
      </c>
      <c r="W269" s="302">
        <f t="shared" si="461"/>
        <v>1</v>
      </c>
      <c r="X269" s="139">
        <f>V269+S269</f>
        <v>5.85</v>
      </c>
      <c r="Y269" s="302"/>
      <c r="Z269" s="139"/>
      <c r="AA269" s="129">
        <v>12.5</v>
      </c>
      <c r="AB269" s="306">
        <v>1</v>
      </c>
      <c r="AC269" s="139">
        <f>AB269*AA269</f>
        <v>12.5</v>
      </c>
      <c r="AD269" s="302">
        <f t="shared" si="462"/>
        <v>1</v>
      </c>
      <c r="AE269" s="139">
        <f>AC269+Z269</f>
        <v>12.5</v>
      </c>
      <c r="AF269" s="121"/>
    </row>
    <row r="270" spans="1:32" ht="15.75">
      <c r="A270" s="749">
        <v>21.04</v>
      </c>
      <c r="B270" s="81" t="s">
        <v>104</v>
      </c>
      <c r="C270" s="81"/>
      <c r="D270" s="65"/>
      <c r="E270" s="81"/>
      <c r="F270" s="65"/>
      <c r="G270" s="103">
        <v>12.5</v>
      </c>
      <c r="H270" s="81">
        <v>1</v>
      </c>
      <c r="I270" s="65">
        <f t="shared" si="465"/>
        <v>12.5</v>
      </c>
      <c r="J270" s="73">
        <f t="shared" si="466"/>
        <v>1</v>
      </c>
      <c r="K270" s="65">
        <f>I270+F270+D270</f>
        <v>12.5</v>
      </c>
      <c r="L270" s="302">
        <v>1</v>
      </c>
      <c r="M270" s="139">
        <v>3.6</v>
      </c>
      <c r="N270" s="139">
        <f t="shared" si="459"/>
        <v>100</v>
      </c>
      <c r="O270" s="139">
        <f t="shared" si="459"/>
        <v>28.8</v>
      </c>
      <c r="P270" s="302">
        <f t="shared" si="460"/>
        <v>0</v>
      </c>
      <c r="Q270" s="139">
        <f t="shared" si="460"/>
        <v>8.9</v>
      </c>
      <c r="R270" s="302"/>
      <c r="S270" s="139"/>
      <c r="T270" s="129"/>
      <c r="U270" s="306">
        <v>1</v>
      </c>
      <c r="V270" s="139">
        <v>6.2</v>
      </c>
      <c r="W270" s="302">
        <f t="shared" si="461"/>
        <v>1</v>
      </c>
      <c r="X270" s="139">
        <f>V270+S270</f>
        <v>6.2</v>
      </c>
      <c r="Y270" s="302"/>
      <c r="Z270" s="139"/>
      <c r="AA270" s="129">
        <v>12.5</v>
      </c>
      <c r="AB270" s="306">
        <v>1</v>
      </c>
      <c r="AC270" s="139">
        <f>AB270*AA270</f>
        <v>12.5</v>
      </c>
      <c r="AD270" s="302">
        <f t="shared" si="462"/>
        <v>1</v>
      </c>
      <c r="AE270" s="139">
        <f>AC270+Z270</f>
        <v>12.5</v>
      </c>
      <c r="AF270" s="121"/>
    </row>
    <row r="271" spans="1:32" ht="15.75">
      <c r="A271" s="749">
        <v>21.05</v>
      </c>
      <c r="B271" s="81" t="s">
        <v>105</v>
      </c>
      <c r="C271" s="81"/>
      <c r="D271" s="65"/>
      <c r="E271" s="81"/>
      <c r="F271" s="65"/>
      <c r="G271" s="103">
        <v>12.5</v>
      </c>
      <c r="H271" s="81">
        <v>1</v>
      </c>
      <c r="I271" s="65">
        <f t="shared" si="465"/>
        <v>12.5</v>
      </c>
      <c r="J271" s="73">
        <f t="shared" si="466"/>
        <v>1</v>
      </c>
      <c r="K271" s="65">
        <f>I271+F271+D271</f>
        <v>12.5</v>
      </c>
      <c r="L271" s="302">
        <v>1</v>
      </c>
      <c r="M271" s="139">
        <v>7.23</v>
      </c>
      <c r="N271" s="139">
        <f t="shared" si="459"/>
        <v>100</v>
      </c>
      <c r="O271" s="139">
        <f t="shared" si="459"/>
        <v>57.84</v>
      </c>
      <c r="P271" s="302">
        <f t="shared" si="460"/>
        <v>0</v>
      </c>
      <c r="Q271" s="139">
        <f t="shared" si="460"/>
        <v>5.27</v>
      </c>
      <c r="R271" s="302"/>
      <c r="S271" s="139"/>
      <c r="T271" s="129">
        <v>0.03</v>
      </c>
      <c r="U271" s="306">
        <v>171</v>
      </c>
      <c r="V271" s="139">
        <f>U271*T271</f>
        <v>5.13</v>
      </c>
      <c r="W271" s="302">
        <f t="shared" si="461"/>
        <v>171</v>
      </c>
      <c r="X271" s="139">
        <f>V271+S271</f>
        <v>5.13</v>
      </c>
      <c r="Y271" s="302"/>
      <c r="Z271" s="139"/>
      <c r="AA271" s="129">
        <v>12.5</v>
      </c>
      <c r="AB271" s="306">
        <v>1</v>
      </c>
      <c r="AC271" s="139">
        <f>AB271*AA271</f>
        <v>12.5</v>
      </c>
      <c r="AD271" s="302">
        <f t="shared" si="462"/>
        <v>1</v>
      </c>
      <c r="AE271" s="139">
        <f>AC271+Z271</f>
        <v>12.5</v>
      </c>
      <c r="AF271" s="121"/>
    </row>
    <row r="272" spans="1:32" s="225" customFormat="1" ht="18.75">
      <c r="A272" s="217"/>
      <c r="B272" s="218" t="s">
        <v>35</v>
      </c>
      <c r="C272" s="218">
        <f t="shared" ref="C272" si="467">SUM(C267:C271)</f>
        <v>0</v>
      </c>
      <c r="D272" s="219">
        <f>SUM(D267:D271)</f>
        <v>0</v>
      </c>
      <c r="E272" s="218">
        <f t="shared" ref="E272" si="468">SUM(E267:E271)</f>
        <v>0</v>
      </c>
      <c r="F272" s="219">
        <f>SUM(F267:F271)</f>
        <v>0</v>
      </c>
      <c r="G272" s="220"/>
      <c r="H272" s="218">
        <f>H267</f>
        <v>1</v>
      </c>
      <c r="I272" s="219">
        <f>SUM(I267:I271)</f>
        <v>50</v>
      </c>
      <c r="J272" s="236">
        <f>J267</f>
        <v>1</v>
      </c>
      <c r="K272" s="219">
        <f>SUM(K267:K271)</f>
        <v>50</v>
      </c>
      <c r="L272" s="236">
        <f>L267</f>
        <v>0</v>
      </c>
      <c r="M272" s="219">
        <f>SUM(M267:M271)</f>
        <v>10.83</v>
      </c>
      <c r="N272" s="221">
        <f t="shared" si="459"/>
        <v>0</v>
      </c>
      <c r="O272" s="221">
        <f>M272/K272%</f>
        <v>21.66</v>
      </c>
      <c r="P272" s="666">
        <f>P267</f>
        <v>1</v>
      </c>
      <c r="Q272" s="219">
        <f>SUM(Q267:Q271)</f>
        <v>39.17</v>
      </c>
      <c r="R272" s="236">
        <f t="shared" ref="R272" si="469">SUM(R267:R271)</f>
        <v>0</v>
      </c>
      <c r="S272" s="219">
        <f>SUM(S267:S271)</f>
        <v>0</v>
      </c>
      <c r="T272" s="222"/>
      <c r="U272" s="273">
        <f t="shared" ref="U272" si="470">SUM(U267:U271)</f>
        <v>174</v>
      </c>
      <c r="V272" s="219">
        <f>SUM(V267:V271)</f>
        <v>26.5</v>
      </c>
      <c r="W272" s="236">
        <f t="shared" ref="W272" si="471">SUM(W267:W271)</f>
        <v>174</v>
      </c>
      <c r="X272" s="219">
        <f>SUM(X267:X271)</f>
        <v>26.5</v>
      </c>
      <c r="Y272" s="236">
        <f t="shared" ref="Y272" si="472">SUM(Y267:Y271)</f>
        <v>0</v>
      </c>
      <c r="Z272" s="219">
        <f>SUM(Z267:Z271)</f>
        <v>0</v>
      </c>
      <c r="AA272" s="222"/>
      <c r="AB272" s="273">
        <f>AB267</f>
        <v>1</v>
      </c>
      <c r="AC272" s="219">
        <f>SUM(AC267:AC271)</f>
        <v>50</v>
      </c>
      <c r="AD272" s="236">
        <f>AD267</f>
        <v>1</v>
      </c>
      <c r="AE272" s="219">
        <f>SUM(AE267:AE271)</f>
        <v>50</v>
      </c>
      <c r="AF272" s="224"/>
    </row>
    <row r="273" spans="1:32" s="53" customFormat="1" ht="15.75">
      <c r="A273" s="90">
        <v>22</v>
      </c>
      <c r="B273" s="52" t="s">
        <v>106</v>
      </c>
      <c r="C273" s="52"/>
      <c r="D273" s="64"/>
      <c r="E273" s="52"/>
      <c r="F273" s="64"/>
      <c r="G273" s="105"/>
      <c r="H273" s="52"/>
      <c r="I273" s="64"/>
      <c r="J273" s="310"/>
      <c r="K273" s="64"/>
      <c r="L273" s="300"/>
      <c r="M273" s="140"/>
      <c r="N273" s="140"/>
      <c r="O273" s="140"/>
      <c r="P273" s="300"/>
      <c r="Q273" s="140"/>
      <c r="R273" s="300"/>
      <c r="S273" s="140"/>
      <c r="T273" s="128"/>
      <c r="U273" s="304"/>
      <c r="V273" s="140"/>
      <c r="W273" s="300"/>
      <c r="X273" s="140"/>
      <c r="Y273" s="300"/>
      <c r="Z273" s="140"/>
      <c r="AA273" s="128"/>
      <c r="AB273" s="304"/>
      <c r="AC273" s="140"/>
      <c r="AD273" s="300"/>
      <c r="AE273" s="140"/>
      <c r="AF273" s="120"/>
    </row>
    <row r="274" spans="1:32" ht="15.75">
      <c r="A274" s="198">
        <v>22.01</v>
      </c>
      <c r="B274" s="81" t="s">
        <v>107</v>
      </c>
      <c r="C274" s="81"/>
      <c r="D274" s="65"/>
      <c r="E274" s="81"/>
      <c r="F274" s="65"/>
      <c r="G274" s="103"/>
      <c r="H274" s="81"/>
      <c r="I274" s="65">
        <f t="shared" ref="I274:I275" si="473">H274*G274</f>
        <v>0</v>
      </c>
      <c r="J274" s="73">
        <f t="shared" ref="J274:K275" si="474">H274+E274+C274</f>
        <v>0</v>
      </c>
      <c r="K274" s="65">
        <f t="shared" si="474"/>
        <v>0</v>
      </c>
      <c r="L274" s="302"/>
      <c r="M274" s="139"/>
      <c r="N274" s="139"/>
      <c r="O274" s="139"/>
      <c r="P274" s="302"/>
      <c r="Q274" s="139"/>
      <c r="R274" s="302"/>
      <c r="S274" s="139"/>
      <c r="T274" s="129"/>
      <c r="U274" s="306"/>
      <c r="V274" s="139">
        <f>U274*T274</f>
        <v>0</v>
      </c>
      <c r="W274" s="302">
        <f>U274+R274</f>
        <v>0</v>
      </c>
      <c r="X274" s="139">
        <f>V274+S274</f>
        <v>0</v>
      </c>
      <c r="Y274" s="302"/>
      <c r="Z274" s="139"/>
      <c r="AA274" s="129"/>
      <c r="AB274" s="306"/>
      <c r="AC274" s="139">
        <f>AB274*AA274</f>
        <v>0</v>
      </c>
      <c r="AD274" s="302">
        <f>AB274+Y274</f>
        <v>0</v>
      </c>
      <c r="AE274" s="139">
        <f>AC274+Z274</f>
        <v>0</v>
      </c>
      <c r="AF274" s="121"/>
    </row>
    <row r="275" spans="1:32" ht="15.75">
      <c r="A275" s="749">
        <v>22.02</v>
      </c>
      <c r="B275" s="81" t="s">
        <v>108</v>
      </c>
      <c r="C275" s="81"/>
      <c r="D275" s="65"/>
      <c r="E275" s="81"/>
      <c r="F275" s="65"/>
      <c r="G275" s="103">
        <v>3.0000000000000001E-3</v>
      </c>
      <c r="H275" s="81">
        <v>6654</v>
      </c>
      <c r="I275" s="65">
        <f t="shared" si="473"/>
        <v>19.962</v>
      </c>
      <c r="J275" s="73">
        <f t="shared" si="474"/>
        <v>6654</v>
      </c>
      <c r="K275" s="65">
        <f>I275+F275+D275</f>
        <v>19.962</v>
      </c>
      <c r="L275" s="302"/>
      <c r="M275" s="139">
        <v>18.315359999999998</v>
      </c>
      <c r="N275" s="139">
        <f t="shared" ref="N275:N276" si="475">L275/J275%</f>
        <v>0</v>
      </c>
      <c r="O275" s="139">
        <f>M275/K275%</f>
        <v>91.751127141568972</v>
      </c>
      <c r="P275" s="302">
        <f t="shared" ref="P275:Q275" si="476">J275-L275</f>
        <v>6654</v>
      </c>
      <c r="Q275" s="139">
        <f t="shared" si="476"/>
        <v>1.6466400000000014</v>
      </c>
      <c r="R275" s="302"/>
      <c r="S275" s="139"/>
      <c r="T275" s="129">
        <v>3.0000000000000001E-3</v>
      </c>
      <c r="U275" s="306">
        <v>6672</v>
      </c>
      <c r="V275" s="139">
        <f>U275*T275</f>
        <v>20.016000000000002</v>
      </c>
      <c r="W275" s="302">
        <f>U275+R275</f>
        <v>6672</v>
      </c>
      <c r="X275" s="139">
        <f>V275+S275</f>
        <v>20.016000000000002</v>
      </c>
      <c r="Y275" s="302"/>
      <c r="Z275" s="139"/>
      <c r="AA275" s="129">
        <v>3.0000000000000001E-3</v>
      </c>
      <c r="AB275" s="306">
        <v>6672</v>
      </c>
      <c r="AC275" s="139">
        <f>AB275*AA275</f>
        <v>20.016000000000002</v>
      </c>
      <c r="AD275" s="302">
        <f>AB275+Y275</f>
        <v>6672</v>
      </c>
      <c r="AE275" s="139">
        <f>AC275+Z275</f>
        <v>20.016000000000002</v>
      </c>
      <c r="AF275" s="121"/>
    </row>
    <row r="276" spans="1:32" s="225" customFormat="1" ht="15.75">
      <c r="A276" s="217"/>
      <c r="B276" s="218" t="s">
        <v>25</v>
      </c>
      <c r="C276" s="218">
        <f t="shared" ref="C276" si="477">SUM(C274:C275)</f>
        <v>0</v>
      </c>
      <c r="D276" s="219">
        <f>SUM(D274:D275)</f>
        <v>0</v>
      </c>
      <c r="E276" s="218">
        <f t="shared" ref="E276" si="478">SUM(E274:E275)</f>
        <v>0</v>
      </c>
      <c r="F276" s="219">
        <f>SUM(F274:F275)</f>
        <v>0</v>
      </c>
      <c r="G276" s="220"/>
      <c r="H276" s="218">
        <f t="shared" ref="H276:L276" si="479">SUM(H274:H275)</f>
        <v>6654</v>
      </c>
      <c r="I276" s="219">
        <f>SUM(I274:I275)</f>
        <v>19.962</v>
      </c>
      <c r="J276" s="236">
        <f t="shared" si="479"/>
        <v>6654</v>
      </c>
      <c r="K276" s="219">
        <f>SUM(K274:K275)</f>
        <v>19.962</v>
      </c>
      <c r="L276" s="236">
        <f t="shared" si="479"/>
        <v>0</v>
      </c>
      <c r="M276" s="219">
        <f>SUM(M274:M275)</f>
        <v>18.315359999999998</v>
      </c>
      <c r="N276" s="221">
        <f t="shared" si="475"/>
        <v>0</v>
      </c>
      <c r="O276" s="221">
        <f>M276/K276%</f>
        <v>91.751127141568972</v>
      </c>
      <c r="P276" s="236">
        <f t="shared" ref="P276" si="480">SUM(P274:P275)</f>
        <v>6654</v>
      </c>
      <c r="Q276" s="219">
        <f>SUM(Q274:Q275)</f>
        <v>1.6466400000000014</v>
      </c>
      <c r="R276" s="236">
        <f t="shared" ref="R276" si="481">SUM(R274:R275)</f>
        <v>0</v>
      </c>
      <c r="S276" s="219">
        <f>SUM(S274:S275)</f>
        <v>0</v>
      </c>
      <c r="T276" s="222"/>
      <c r="U276" s="273">
        <f t="shared" ref="U276" si="482">SUM(U274:U275)</f>
        <v>6672</v>
      </c>
      <c r="V276" s="219">
        <f>SUM(V274:V275)</f>
        <v>20.016000000000002</v>
      </c>
      <c r="W276" s="236">
        <f t="shared" ref="W276" si="483">SUM(W274:W275)</f>
        <v>6672</v>
      </c>
      <c r="X276" s="219">
        <f>SUM(X274:X275)</f>
        <v>20.016000000000002</v>
      </c>
      <c r="Y276" s="236">
        <f t="shared" ref="Y276" si="484">SUM(Y274:Y275)</f>
        <v>0</v>
      </c>
      <c r="Z276" s="219">
        <f>SUM(Z274:Z275)</f>
        <v>0</v>
      </c>
      <c r="AA276" s="222"/>
      <c r="AB276" s="273">
        <f t="shared" ref="AB276" si="485">SUM(AB274:AB275)</f>
        <v>6672</v>
      </c>
      <c r="AC276" s="219">
        <f>SUM(AC274:AC275)</f>
        <v>20.016000000000002</v>
      </c>
      <c r="AD276" s="236">
        <f t="shared" ref="AD276" si="486">SUM(AD274:AD275)</f>
        <v>6672</v>
      </c>
      <c r="AE276" s="219">
        <f>SUM(AE274:AE275)</f>
        <v>20.016000000000002</v>
      </c>
      <c r="AF276" s="224"/>
    </row>
    <row r="277" spans="1:32" s="53" customFormat="1" ht="15.75">
      <c r="A277" s="90" t="s">
        <v>97</v>
      </c>
      <c r="B277" s="52" t="s">
        <v>109</v>
      </c>
      <c r="C277" s="52"/>
      <c r="D277" s="64"/>
      <c r="E277" s="52"/>
      <c r="F277" s="64"/>
      <c r="G277" s="105"/>
      <c r="H277" s="52"/>
      <c r="I277" s="64"/>
      <c r="J277" s="310"/>
      <c r="K277" s="64"/>
      <c r="L277" s="300"/>
      <c r="M277" s="140"/>
      <c r="N277" s="140"/>
      <c r="O277" s="140"/>
      <c r="P277" s="300"/>
      <c r="Q277" s="140"/>
      <c r="R277" s="300"/>
      <c r="S277" s="140"/>
      <c r="T277" s="128"/>
      <c r="U277" s="304"/>
      <c r="V277" s="140"/>
      <c r="W277" s="300"/>
      <c r="X277" s="140"/>
      <c r="Y277" s="300"/>
      <c r="Z277" s="140"/>
      <c r="AA277" s="128"/>
      <c r="AB277" s="304"/>
      <c r="AC277" s="140"/>
      <c r="AD277" s="300"/>
      <c r="AE277" s="140"/>
      <c r="AF277" s="120"/>
    </row>
    <row r="278" spans="1:32" s="53" customFormat="1" ht="15.75">
      <c r="A278" s="90">
        <v>23</v>
      </c>
      <c r="B278" s="52" t="s">
        <v>110</v>
      </c>
      <c r="C278" s="52"/>
      <c r="D278" s="64"/>
      <c r="E278" s="52"/>
      <c r="F278" s="64"/>
      <c r="G278" s="105"/>
      <c r="H278" s="52"/>
      <c r="I278" s="64"/>
      <c r="J278" s="310"/>
      <c r="K278" s="64"/>
      <c r="L278" s="300"/>
      <c r="M278" s="140"/>
      <c r="N278" s="140"/>
      <c r="O278" s="140"/>
      <c r="P278" s="300"/>
      <c r="Q278" s="140"/>
      <c r="R278" s="300"/>
      <c r="S278" s="140"/>
      <c r="T278" s="128"/>
      <c r="U278" s="304"/>
      <c r="V278" s="140"/>
      <c r="W278" s="300"/>
      <c r="X278" s="140"/>
      <c r="Y278" s="300"/>
      <c r="Z278" s="140"/>
      <c r="AA278" s="128"/>
      <c r="AB278" s="304"/>
      <c r="AC278" s="140"/>
      <c r="AD278" s="300"/>
      <c r="AE278" s="140"/>
      <c r="AF278" s="120"/>
    </row>
    <row r="279" spans="1:32" ht="15.75">
      <c r="A279" s="749">
        <v>23.01</v>
      </c>
      <c r="B279" s="81" t="s">
        <v>309</v>
      </c>
      <c r="C279" s="81"/>
      <c r="D279" s="65"/>
      <c r="E279" s="81"/>
      <c r="F279" s="65"/>
      <c r="G279" s="103"/>
      <c r="H279" s="81"/>
      <c r="I279" s="65"/>
      <c r="J279" s="73">
        <f t="shared" ref="J279:K325" si="487">H279+E279+C279</f>
        <v>0</v>
      </c>
      <c r="K279" s="65">
        <f t="shared" si="487"/>
        <v>0</v>
      </c>
      <c r="L279" s="302"/>
      <c r="M279" s="139"/>
      <c r="N279" s="139" t="e">
        <f t="shared" ref="N279:O326" si="488">L279/J279%</f>
        <v>#DIV/0!</v>
      </c>
      <c r="O279" s="139" t="e">
        <f t="shared" si="488"/>
        <v>#DIV/0!</v>
      </c>
      <c r="P279" s="302">
        <f t="shared" ref="P279:Q325" si="489">J279-L279</f>
        <v>0</v>
      </c>
      <c r="Q279" s="139">
        <f t="shared" si="489"/>
        <v>0</v>
      </c>
      <c r="R279" s="302"/>
      <c r="S279" s="139"/>
      <c r="T279" s="129"/>
      <c r="U279" s="306"/>
      <c r="V279" s="139">
        <f t="shared" ref="V279:V324" si="490">U279*T279</f>
        <v>0</v>
      </c>
      <c r="W279" s="302">
        <f t="shared" ref="W279:W325" si="491">U279+R279</f>
        <v>0</v>
      </c>
      <c r="X279" s="139">
        <f t="shared" ref="X279:X325" si="492">V279+S279</f>
        <v>0</v>
      </c>
      <c r="Y279" s="302">
        <f>R279</f>
        <v>0</v>
      </c>
      <c r="Z279" s="139">
        <f>S279</f>
        <v>0</v>
      </c>
      <c r="AA279" s="129"/>
      <c r="AB279" s="306"/>
      <c r="AC279" s="139">
        <f t="shared" ref="AC279:AC280" si="493">AB279*AA279</f>
        <v>0</v>
      </c>
      <c r="AD279" s="302">
        <f t="shared" ref="AD279:AD325" si="494">AB279+Y279</f>
        <v>0</v>
      </c>
      <c r="AE279" s="139">
        <f t="shared" ref="AE279:AE325" si="495">AC279+Z279</f>
        <v>0</v>
      </c>
      <c r="AF279" s="121"/>
    </row>
    <row r="280" spans="1:32" ht="15.75">
      <c r="A280" s="749">
        <v>23.02</v>
      </c>
      <c r="B280" s="81" t="s">
        <v>310</v>
      </c>
      <c r="C280" s="81"/>
      <c r="D280" s="65"/>
      <c r="E280" s="81"/>
      <c r="F280" s="65"/>
      <c r="G280" s="103"/>
      <c r="H280" s="81"/>
      <c r="I280" s="65"/>
      <c r="J280" s="73">
        <f t="shared" si="487"/>
        <v>0</v>
      </c>
      <c r="K280" s="65">
        <f t="shared" si="487"/>
        <v>0</v>
      </c>
      <c r="L280" s="302"/>
      <c r="M280" s="139"/>
      <c r="N280" s="139" t="e">
        <f t="shared" si="488"/>
        <v>#DIV/0!</v>
      </c>
      <c r="O280" s="139" t="e">
        <f t="shared" si="488"/>
        <v>#DIV/0!</v>
      </c>
      <c r="P280" s="302">
        <f t="shared" si="489"/>
        <v>0</v>
      </c>
      <c r="Q280" s="139">
        <f t="shared" si="489"/>
        <v>0</v>
      </c>
      <c r="R280" s="302"/>
      <c r="S280" s="139"/>
      <c r="T280" s="129"/>
      <c r="U280" s="306"/>
      <c r="V280" s="139">
        <f t="shared" si="490"/>
        <v>0</v>
      </c>
      <c r="W280" s="302">
        <f t="shared" si="491"/>
        <v>0</v>
      </c>
      <c r="X280" s="139">
        <f t="shared" si="492"/>
        <v>0</v>
      </c>
      <c r="Y280" s="302">
        <f t="shared" ref="Y280:Y325" si="496">R280</f>
        <v>0</v>
      </c>
      <c r="Z280" s="139">
        <f t="shared" ref="Z280:Z325" si="497">S280</f>
        <v>0</v>
      </c>
      <c r="AA280" s="129"/>
      <c r="AB280" s="306"/>
      <c r="AC280" s="139">
        <f t="shared" si="493"/>
        <v>0</v>
      </c>
      <c r="AD280" s="302">
        <f t="shared" si="494"/>
        <v>0</v>
      </c>
      <c r="AE280" s="139">
        <f t="shared" si="495"/>
        <v>0</v>
      </c>
      <c r="AF280" s="121"/>
    </row>
    <row r="281" spans="1:32" ht="15.75">
      <c r="A281" s="749">
        <v>23.03</v>
      </c>
      <c r="B281" s="81" t="s">
        <v>170</v>
      </c>
      <c r="C281" s="81"/>
      <c r="D281" s="65"/>
      <c r="E281" s="81"/>
      <c r="F281" s="65"/>
      <c r="G281" s="103">
        <v>20.45</v>
      </c>
      <c r="H281" s="81">
        <v>0</v>
      </c>
      <c r="I281" s="65">
        <f t="shared" ref="I281:I286" si="498">H281*G281</f>
        <v>0</v>
      </c>
      <c r="J281" s="73">
        <f t="shared" si="487"/>
        <v>0</v>
      </c>
      <c r="K281" s="65">
        <f t="shared" si="487"/>
        <v>0</v>
      </c>
      <c r="L281" s="302"/>
      <c r="M281" s="139"/>
      <c r="N281" s="139" t="e">
        <f t="shared" si="488"/>
        <v>#DIV/0!</v>
      </c>
      <c r="O281" s="139" t="e">
        <f t="shared" si="488"/>
        <v>#DIV/0!</v>
      </c>
      <c r="P281" s="302">
        <f t="shared" si="489"/>
        <v>0</v>
      </c>
      <c r="Q281" s="139">
        <f t="shared" si="489"/>
        <v>0</v>
      </c>
      <c r="R281" s="302"/>
      <c r="S281" s="139"/>
      <c r="T281" s="129">
        <v>20.45</v>
      </c>
      <c r="U281" s="306"/>
      <c r="V281" s="139">
        <f>U281*T281</f>
        <v>0</v>
      </c>
      <c r="W281" s="302">
        <f t="shared" si="491"/>
        <v>0</v>
      </c>
      <c r="X281" s="139">
        <f t="shared" si="492"/>
        <v>0</v>
      </c>
      <c r="Y281" s="302">
        <f t="shared" si="496"/>
        <v>0</v>
      </c>
      <c r="Z281" s="139">
        <f t="shared" si="497"/>
        <v>0</v>
      </c>
      <c r="AA281" s="129">
        <v>20.45</v>
      </c>
      <c r="AB281" s="306"/>
      <c r="AC281" s="139">
        <f>AB281*AA281</f>
        <v>0</v>
      </c>
      <c r="AD281" s="302">
        <f t="shared" si="494"/>
        <v>0</v>
      </c>
      <c r="AE281" s="139">
        <f t="shared" si="495"/>
        <v>0</v>
      </c>
      <c r="AF281" s="121"/>
    </row>
    <row r="282" spans="1:32" ht="15.75">
      <c r="A282" s="749">
        <v>23.04</v>
      </c>
      <c r="B282" s="81" t="s">
        <v>111</v>
      </c>
      <c r="C282" s="81"/>
      <c r="D282" s="65"/>
      <c r="E282" s="81"/>
      <c r="F282" s="65"/>
      <c r="G282" s="103">
        <v>19.25</v>
      </c>
      <c r="H282" s="81"/>
      <c r="I282" s="65">
        <f t="shared" si="498"/>
        <v>0</v>
      </c>
      <c r="J282" s="73">
        <f t="shared" si="487"/>
        <v>0</v>
      </c>
      <c r="K282" s="65">
        <f t="shared" si="487"/>
        <v>0</v>
      </c>
      <c r="L282" s="302"/>
      <c r="M282" s="139"/>
      <c r="N282" s="139" t="e">
        <f t="shared" si="488"/>
        <v>#DIV/0!</v>
      </c>
      <c r="O282" s="139" t="e">
        <f t="shared" si="488"/>
        <v>#DIV/0!</v>
      </c>
      <c r="P282" s="302">
        <f t="shared" si="489"/>
        <v>0</v>
      </c>
      <c r="Q282" s="139">
        <f t="shared" si="489"/>
        <v>0</v>
      </c>
      <c r="R282" s="302"/>
      <c r="S282" s="139"/>
      <c r="T282" s="129">
        <v>19.25</v>
      </c>
      <c r="U282" s="306"/>
      <c r="V282" s="139">
        <f>U282*T282</f>
        <v>0</v>
      </c>
      <c r="W282" s="302">
        <f t="shared" si="491"/>
        <v>0</v>
      </c>
      <c r="X282" s="139">
        <f t="shared" si="492"/>
        <v>0</v>
      </c>
      <c r="Y282" s="302">
        <f t="shared" si="496"/>
        <v>0</v>
      </c>
      <c r="Z282" s="139">
        <f t="shared" si="497"/>
        <v>0</v>
      </c>
      <c r="AA282" s="129">
        <v>19.25</v>
      </c>
      <c r="AB282" s="306"/>
      <c r="AC282" s="139">
        <f>AB282*AA282</f>
        <v>0</v>
      </c>
      <c r="AD282" s="302">
        <f t="shared" si="494"/>
        <v>0</v>
      </c>
      <c r="AE282" s="139">
        <f t="shared" si="495"/>
        <v>0</v>
      </c>
      <c r="AF282" s="121"/>
    </row>
    <row r="283" spans="1:32" ht="15.75">
      <c r="A283" s="749">
        <v>23.05</v>
      </c>
      <c r="B283" s="81" t="s">
        <v>112</v>
      </c>
      <c r="C283" s="81"/>
      <c r="D283" s="65"/>
      <c r="E283" s="81"/>
      <c r="F283" s="65"/>
      <c r="G283" s="103">
        <v>26.69</v>
      </c>
      <c r="H283" s="81">
        <v>0</v>
      </c>
      <c r="I283" s="65">
        <f t="shared" si="498"/>
        <v>0</v>
      </c>
      <c r="J283" s="73">
        <f t="shared" si="487"/>
        <v>0</v>
      </c>
      <c r="K283" s="65">
        <f t="shared" si="487"/>
        <v>0</v>
      </c>
      <c r="L283" s="302"/>
      <c r="M283" s="139"/>
      <c r="N283" s="139" t="e">
        <f t="shared" si="488"/>
        <v>#DIV/0!</v>
      </c>
      <c r="O283" s="139" t="e">
        <f t="shared" si="488"/>
        <v>#DIV/0!</v>
      </c>
      <c r="P283" s="302">
        <f t="shared" si="489"/>
        <v>0</v>
      </c>
      <c r="Q283" s="139">
        <f t="shared" si="489"/>
        <v>0</v>
      </c>
      <c r="R283" s="302"/>
      <c r="S283" s="139"/>
      <c r="T283" s="129">
        <v>26.69</v>
      </c>
      <c r="U283" s="306"/>
      <c r="V283" s="139">
        <f>U283*T283</f>
        <v>0</v>
      </c>
      <c r="W283" s="302">
        <f t="shared" si="491"/>
        <v>0</v>
      </c>
      <c r="X283" s="139">
        <f t="shared" si="492"/>
        <v>0</v>
      </c>
      <c r="Y283" s="302">
        <f t="shared" si="496"/>
        <v>0</v>
      </c>
      <c r="Z283" s="139">
        <f t="shared" si="497"/>
        <v>0</v>
      </c>
      <c r="AA283" s="129">
        <v>26.69</v>
      </c>
      <c r="AB283" s="306"/>
      <c r="AC283" s="139">
        <f>AB283*AA283</f>
        <v>0</v>
      </c>
      <c r="AD283" s="302">
        <f t="shared" si="494"/>
        <v>0</v>
      </c>
      <c r="AE283" s="139">
        <f t="shared" si="495"/>
        <v>0</v>
      </c>
      <c r="AF283" s="121"/>
    </row>
    <row r="284" spans="1:32" ht="15.75">
      <c r="A284" s="749">
        <v>23.06</v>
      </c>
      <c r="B284" s="81" t="s">
        <v>113</v>
      </c>
      <c r="C284" s="81"/>
      <c r="D284" s="65"/>
      <c r="E284" s="81"/>
      <c r="F284" s="65"/>
      <c r="G284" s="103">
        <v>24.57</v>
      </c>
      <c r="H284" s="81"/>
      <c r="I284" s="65">
        <f t="shared" si="498"/>
        <v>0</v>
      </c>
      <c r="J284" s="73">
        <f t="shared" si="487"/>
        <v>0</v>
      </c>
      <c r="K284" s="65">
        <f t="shared" si="487"/>
        <v>0</v>
      </c>
      <c r="L284" s="302"/>
      <c r="M284" s="139"/>
      <c r="N284" s="139" t="e">
        <f t="shared" si="488"/>
        <v>#DIV/0!</v>
      </c>
      <c r="O284" s="139" t="e">
        <f t="shared" si="488"/>
        <v>#DIV/0!</v>
      </c>
      <c r="P284" s="302">
        <f t="shared" si="489"/>
        <v>0</v>
      </c>
      <c r="Q284" s="139">
        <f t="shared" si="489"/>
        <v>0</v>
      </c>
      <c r="R284" s="302"/>
      <c r="S284" s="139"/>
      <c r="T284" s="129">
        <v>24.57</v>
      </c>
      <c r="U284" s="306"/>
      <c r="V284" s="139">
        <f>U284*T284</f>
        <v>0</v>
      </c>
      <c r="W284" s="302">
        <f t="shared" si="491"/>
        <v>0</v>
      </c>
      <c r="X284" s="139">
        <f t="shared" si="492"/>
        <v>0</v>
      </c>
      <c r="Y284" s="302">
        <f t="shared" si="496"/>
        <v>0</v>
      </c>
      <c r="Z284" s="139">
        <f t="shared" si="497"/>
        <v>0</v>
      </c>
      <c r="AA284" s="129">
        <v>24.57</v>
      </c>
      <c r="AB284" s="306"/>
      <c r="AC284" s="139">
        <f>AB284*AA284</f>
        <v>0</v>
      </c>
      <c r="AD284" s="302">
        <f t="shared" si="494"/>
        <v>0</v>
      </c>
      <c r="AE284" s="139">
        <f t="shared" si="495"/>
        <v>0</v>
      </c>
      <c r="AF284" s="121"/>
    </row>
    <row r="285" spans="1:32" ht="31.5">
      <c r="A285" s="749">
        <v>23.07</v>
      </c>
      <c r="B285" s="81" t="s">
        <v>186</v>
      </c>
      <c r="C285" s="81"/>
      <c r="D285" s="65">
        <v>0.16999999999999993</v>
      </c>
      <c r="E285" s="81"/>
      <c r="F285" s="65"/>
      <c r="G285" s="103"/>
      <c r="H285" s="81"/>
      <c r="I285" s="65">
        <f t="shared" si="498"/>
        <v>0</v>
      </c>
      <c r="J285" s="73">
        <f t="shared" si="487"/>
        <v>0</v>
      </c>
      <c r="K285" s="65">
        <f t="shared" si="487"/>
        <v>0.16999999999999993</v>
      </c>
      <c r="L285" s="302"/>
      <c r="M285" s="139">
        <v>0.17</v>
      </c>
      <c r="N285" s="139" t="e">
        <f t="shared" si="488"/>
        <v>#DIV/0!</v>
      </c>
      <c r="O285" s="139">
        <f t="shared" si="488"/>
        <v>100.00000000000006</v>
      </c>
      <c r="P285" s="302">
        <f t="shared" si="489"/>
        <v>0</v>
      </c>
      <c r="Q285" s="139">
        <f t="shared" si="489"/>
        <v>0</v>
      </c>
      <c r="R285" s="302"/>
      <c r="S285" s="139"/>
      <c r="T285" s="129"/>
      <c r="U285" s="306"/>
      <c r="V285" s="139"/>
      <c r="W285" s="302">
        <f t="shared" si="491"/>
        <v>0</v>
      </c>
      <c r="X285" s="139">
        <f t="shared" si="492"/>
        <v>0</v>
      </c>
      <c r="Y285" s="302">
        <f t="shared" si="496"/>
        <v>0</v>
      </c>
      <c r="Z285" s="139">
        <f t="shared" si="497"/>
        <v>0</v>
      </c>
      <c r="AA285" s="129"/>
      <c r="AB285" s="306"/>
      <c r="AC285" s="139"/>
      <c r="AD285" s="302">
        <f t="shared" si="494"/>
        <v>0</v>
      </c>
      <c r="AE285" s="139">
        <f t="shared" si="495"/>
        <v>0</v>
      </c>
      <c r="AF285" s="121"/>
    </row>
    <row r="286" spans="1:32" ht="31.5">
      <c r="A286" s="749">
        <v>23.08</v>
      </c>
      <c r="B286" s="81" t="s">
        <v>187</v>
      </c>
      <c r="C286" s="81"/>
      <c r="D286" s="65"/>
      <c r="E286" s="81"/>
      <c r="F286" s="65"/>
      <c r="G286" s="103"/>
      <c r="H286" s="81"/>
      <c r="I286" s="65">
        <f t="shared" si="498"/>
        <v>0</v>
      </c>
      <c r="J286" s="73">
        <f t="shared" si="487"/>
        <v>0</v>
      </c>
      <c r="K286" s="65">
        <f t="shared" si="487"/>
        <v>0</v>
      </c>
      <c r="L286" s="302"/>
      <c r="M286" s="139"/>
      <c r="N286" s="139" t="e">
        <f t="shared" si="488"/>
        <v>#DIV/0!</v>
      </c>
      <c r="O286" s="139" t="e">
        <f t="shared" si="488"/>
        <v>#DIV/0!</v>
      </c>
      <c r="P286" s="302">
        <f t="shared" si="489"/>
        <v>0</v>
      </c>
      <c r="Q286" s="139">
        <f t="shared" si="489"/>
        <v>0</v>
      </c>
      <c r="R286" s="302"/>
      <c r="S286" s="139"/>
      <c r="T286" s="129"/>
      <c r="U286" s="306"/>
      <c r="V286" s="139">
        <f t="shared" si="490"/>
        <v>0</v>
      </c>
      <c r="W286" s="302">
        <f t="shared" si="491"/>
        <v>0</v>
      </c>
      <c r="X286" s="139">
        <f t="shared" si="492"/>
        <v>0</v>
      </c>
      <c r="Y286" s="302">
        <f t="shared" si="496"/>
        <v>0</v>
      </c>
      <c r="Z286" s="139">
        <f t="shared" si="497"/>
        <v>0</v>
      </c>
      <c r="AA286" s="129"/>
      <c r="AB286" s="306"/>
      <c r="AC286" s="139">
        <f t="shared" ref="AC286:AC303" si="499">AB286*AA286</f>
        <v>0</v>
      </c>
      <c r="AD286" s="302">
        <f t="shared" si="494"/>
        <v>0</v>
      </c>
      <c r="AE286" s="139">
        <f t="shared" si="495"/>
        <v>0</v>
      </c>
      <c r="AF286" s="121"/>
    </row>
    <row r="287" spans="1:32" ht="18.75">
      <c r="A287" s="749">
        <v>23.09</v>
      </c>
      <c r="B287" s="81" t="s">
        <v>311</v>
      </c>
      <c r="C287" s="81"/>
      <c r="D287" s="65"/>
      <c r="E287" s="81"/>
      <c r="F287" s="65"/>
      <c r="G287" s="103">
        <v>20.45</v>
      </c>
      <c r="H287" s="81">
        <v>0</v>
      </c>
      <c r="I287" s="65"/>
      <c r="J287" s="73">
        <f t="shared" si="487"/>
        <v>0</v>
      </c>
      <c r="K287" s="65">
        <f t="shared" si="487"/>
        <v>0</v>
      </c>
      <c r="L287" s="302"/>
      <c r="M287" s="139"/>
      <c r="N287" s="139" t="e">
        <f t="shared" si="488"/>
        <v>#DIV/0!</v>
      </c>
      <c r="O287" s="139" t="e">
        <f t="shared" si="488"/>
        <v>#DIV/0!</v>
      </c>
      <c r="P287" s="302">
        <f t="shared" si="489"/>
        <v>0</v>
      </c>
      <c r="Q287" s="139">
        <f t="shared" si="489"/>
        <v>0</v>
      </c>
      <c r="R287" s="302"/>
      <c r="S287" s="139"/>
      <c r="T287" s="827">
        <v>27.12</v>
      </c>
      <c r="U287" s="306"/>
      <c r="V287" s="139">
        <f t="shared" ref="V287:V294" si="500">U287*T287</f>
        <v>0</v>
      </c>
      <c r="W287" s="302">
        <f t="shared" si="491"/>
        <v>0</v>
      </c>
      <c r="X287" s="139">
        <f t="shared" si="492"/>
        <v>0</v>
      </c>
      <c r="Y287" s="302">
        <f t="shared" si="496"/>
        <v>0</v>
      </c>
      <c r="Z287" s="139">
        <f t="shared" si="497"/>
        <v>0</v>
      </c>
      <c r="AA287" s="827">
        <v>27.12</v>
      </c>
      <c r="AB287" s="306"/>
      <c r="AC287" s="139">
        <f t="shared" si="499"/>
        <v>0</v>
      </c>
      <c r="AD287" s="302">
        <f t="shared" si="494"/>
        <v>0</v>
      </c>
      <c r="AE287" s="139">
        <f t="shared" si="495"/>
        <v>0</v>
      </c>
      <c r="AF287" s="121"/>
    </row>
    <row r="288" spans="1:32" ht="18.75">
      <c r="A288" s="749">
        <v>23.1</v>
      </c>
      <c r="B288" s="81" t="s">
        <v>312</v>
      </c>
      <c r="C288" s="81"/>
      <c r="D288" s="65"/>
      <c r="E288" s="81"/>
      <c r="F288" s="65"/>
      <c r="G288" s="103">
        <v>19.25</v>
      </c>
      <c r="H288" s="81"/>
      <c r="I288" s="65"/>
      <c r="J288" s="73">
        <f t="shared" si="487"/>
        <v>0</v>
      </c>
      <c r="K288" s="65">
        <f t="shared" si="487"/>
        <v>0</v>
      </c>
      <c r="L288" s="302"/>
      <c r="M288" s="139"/>
      <c r="N288" s="139" t="e">
        <f t="shared" si="488"/>
        <v>#DIV/0!</v>
      </c>
      <c r="O288" s="139" t="e">
        <f t="shared" si="488"/>
        <v>#DIV/0!</v>
      </c>
      <c r="P288" s="302">
        <f t="shared" si="489"/>
        <v>0</v>
      </c>
      <c r="Q288" s="139">
        <f t="shared" si="489"/>
        <v>0</v>
      </c>
      <c r="R288" s="302"/>
      <c r="S288" s="139"/>
      <c r="T288" s="827">
        <v>22.474</v>
      </c>
      <c r="U288" s="306"/>
      <c r="V288" s="139">
        <f t="shared" si="500"/>
        <v>0</v>
      </c>
      <c r="W288" s="302">
        <f t="shared" si="491"/>
        <v>0</v>
      </c>
      <c r="X288" s="139">
        <f t="shared" si="492"/>
        <v>0</v>
      </c>
      <c r="Y288" s="302">
        <f t="shared" si="496"/>
        <v>0</v>
      </c>
      <c r="Z288" s="139">
        <f t="shared" si="497"/>
        <v>0</v>
      </c>
      <c r="AA288" s="827">
        <v>22.474</v>
      </c>
      <c r="AB288" s="306"/>
      <c r="AC288" s="139">
        <f t="shared" si="499"/>
        <v>0</v>
      </c>
      <c r="AD288" s="302">
        <f t="shared" si="494"/>
        <v>0</v>
      </c>
      <c r="AE288" s="139">
        <f t="shared" si="495"/>
        <v>0</v>
      </c>
      <c r="AF288" s="121"/>
    </row>
    <row r="289" spans="1:35" ht="18.75">
      <c r="A289" s="749">
        <v>23.11</v>
      </c>
      <c r="B289" s="81" t="s">
        <v>314</v>
      </c>
      <c r="C289" s="81"/>
      <c r="D289" s="65"/>
      <c r="E289" s="81"/>
      <c r="F289" s="65"/>
      <c r="G289" s="103">
        <v>26.69</v>
      </c>
      <c r="H289" s="81"/>
      <c r="I289" s="65"/>
      <c r="J289" s="73">
        <f t="shared" si="487"/>
        <v>0</v>
      </c>
      <c r="K289" s="65">
        <f t="shared" si="487"/>
        <v>0</v>
      </c>
      <c r="L289" s="302"/>
      <c r="M289" s="139"/>
      <c r="N289" s="139" t="e">
        <f t="shared" si="488"/>
        <v>#DIV/0!</v>
      </c>
      <c r="O289" s="139" t="e">
        <f t="shared" si="488"/>
        <v>#DIV/0!</v>
      </c>
      <c r="P289" s="302">
        <f t="shared" si="489"/>
        <v>0</v>
      </c>
      <c r="Q289" s="139">
        <f t="shared" si="489"/>
        <v>0</v>
      </c>
      <c r="R289" s="302"/>
      <c r="S289" s="139"/>
      <c r="T289" s="690">
        <v>34.630000000000003</v>
      </c>
      <c r="U289" s="306"/>
      <c r="V289" s="139">
        <f t="shared" si="500"/>
        <v>0</v>
      </c>
      <c r="W289" s="302">
        <f t="shared" si="491"/>
        <v>0</v>
      </c>
      <c r="X289" s="139">
        <f t="shared" si="492"/>
        <v>0</v>
      </c>
      <c r="Y289" s="302">
        <f t="shared" si="496"/>
        <v>0</v>
      </c>
      <c r="Z289" s="139">
        <f t="shared" si="497"/>
        <v>0</v>
      </c>
      <c r="AA289" s="690">
        <v>34.630000000000003</v>
      </c>
      <c r="AB289" s="306"/>
      <c r="AC289" s="139">
        <f t="shared" si="499"/>
        <v>0</v>
      </c>
      <c r="AD289" s="302">
        <f t="shared" si="494"/>
        <v>0</v>
      </c>
      <c r="AE289" s="139">
        <f t="shared" si="495"/>
        <v>0</v>
      </c>
      <c r="AF289" s="121"/>
    </row>
    <row r="290" spans="1:35" ht="18.75">
      <c r="A290" s="749">
        <v>23.12</v>
      </c>
      <c r="B290" s="81" t="s">
        <v>313</v>
      </c>
      <c r="C290" s="81"/>
      <c r="D290" s="65"/>
      <c r="E290" s="81"/>
      <c r="F290" s="65"/>
      <c r="G290" s="103">
        <v>24.57</v>
      </c>
      <c r="H290" s="81"/>
      <c r="I290" s="65"/>
      <c r="J290" s="73">
        <f t="shared" si="487"/>
        <v>0</v>
      </c>
      <c r="K290" s="65">
        <f t="shared" si="487"/>
        <v>0</v>
      </c>
      <c r="L290" s="302"/>
      <c r="M290" s="139"/>
      <c r="N290" s="139" t="e">
        <f t="shared" si="488"/>
        <v>#DIV/0!</v>
      </c>
      <c r="O290" s="139" t="e">
        <f t="shared" si="488"/>
        <v>#DIV/0!</v>
      </c>
      <c r="P290" s="302">
        <f t="shared" si="489"/>
        <v>0</v>
      </c>
      <c r="Q290" s="139">
        <f t="shared" si="489"/>
        <v>0</v>
      </c>
      <c r="R290" s="302"/>
      <c r="S290" s="139"/>
      <c r="T290" s="690">
        <v>26.71</v>
      </c>
      <c r="U290" s="306"/>
      <c r="V290" s="139">
        <f t="shared" si="500"/>
        <v>0</v>
      </c>
      <c r="W290" s="302">
        <f t="shared" si="491"/>
        <v>0</v>
      </c>
      <c r="X290" s="139">
        <f t="shared" si="492"/>
        <v>0</v>
      </c>
      <c r="Y290" s="302">
        <f t="shared" si="496"/>
        <v>0</v>
      </c>
      <c r="Z290" s="139">
        <f t="shared" si="497"/>
        <v>0</v>
      </c>
      <c r="AA290" s="690">
        <v>26.71</v>
      </c>
      <c r="AB290" s="306"/>
      <c r="AC290" s="139">
        <f t="shared" si="499"/>
        <v>0</v>
      </c>
      <c r="AD290" s="302">
        <f t="shared" si="494"/>
        <v>0</v>
      </c>
      <c r="AE290" s="139">
        <f t="shared" si="495"/>
        <v>0</v>
      </c>
      <c r="AF290" s="121"/>
    </row>
    <row r="291" spans="1:35" ht="18.75">
      <c r="A291" s="749">
        <v>23.13</v>
      </c>
      <c r="B291" s="81" t="s">
        <v>114</v>
      </c>
      <c r="C291" s="81"/>
      <c r="D291" s="65"/>
      <c r="E291" s="81"/>
      <c r="F291" s="65"/>
      <c r="G291" s="101">
        <v>12.86</v>
      </c>
      <c r="H291" s="81">
        <v>0</v>
      </c>
      <c r="I291" s="65">
        <v>0</v>
      </c>
      <c r="J291" s="73">
        <f t="shared" si="487"/>
        <v>0</v>
      </c>
      <c r="K291" s="65">
        <f t="shared" si="487"/>
        <v>0</v>
      </c>
      <c r="L291" s="302"/>
      <c r="M291" s="139"/>
      <c r="N291" s="139" t="e">
        <f t="shared" si="488"/>
        <v>#DIV/0!</v>
      </c>
      <c r="O291" s="139" t="e">
        <f t="shared" si="488"/>
        <v>#DIV/0!</v>
      </c>
      <c r="P291" s="302">
        <f t="shared" si="489"/>
        <v>0</v>
      </c>
      <c r="Q291" s="139">
        <f t="shared" si="489"/>
        <v>0</v>
      </c>
      <c r="R291" s="302"/>
      <c r="S291" s="139"/>
      <c r="T291" s="827">
        <v>19.34</v>
      </c>
      <c r="U291" s="306"/>
      <c r="V291" s="139">
        <f t="shared" si="500"/>
        <v>0</v>
      </c>
      <c r="W291" s="302">
        <f t="shared" si="491"/>
        <v>0</v>
      </c>
      <c r="X291" s="139">
        <f t="shared" si="492"/>
        <v>0</v>
      </c>
      <c r="Y291" s="302">
        <f t="shared" si="496"/>
        <v>0</v>
      </c>
      <c r="Z291" s="139">
        <f t="shared" si="497"/>
        <v>0</v>
      </c>
      <c r="AA291" s="827">
        <v>19.34</v>
      </c>
      <c r="AB291" s="306"/>
      <c r="AC291" s="139">
        <f t="shared" si="499"/>
        <v>0</v>
      </c>
      <c r="AD291" s="302">
        <f t="shared" si="494"/>
        <v>0</v>
      </c>
      <c r="AE291" s="139">
        <f t="shared" si="495"/>
        <v>0</v>
      </c>
      <c r="AF291" s="121"/>
    </row>
    <row r="292" spans="1:35" ht="18.75">
      <c r="A292" s="749">
        <v>23.14</v>
      </c>
      <c r="B292" s="81" t="s">
        <v>115</v>
      </c>
      <c r="C292" s="81"/>
      <c r="D292" s="65"/>
      <c r="E292" s="81"/>
      <c r="F292" s="65"/>
      <c r="G292" s="103">
        <v>11.41</v>
      </c>
      <c r="H292" s="81">
        <v>0</v>
      </c>
      <c r="I292" s="65">
        <f t="shared" ref="I292:I305" si="501">H292*G292</f>
        <v>0</v>
      </c>
      <c r="J292" s="73">
        <f t="shared" si="487"/>
        <v>0</v>
      </c>
      <c r="K292" s="65">
        <f t="shared" si="487"/>
        <v>0</v>
      </c>
      <c r="L292" s="302"/>
      <c r="M292" s="139"/>
      <c r="N292" s="139" t="e">
        <f t="shared" si="488"/>
        <v>#DIV/0!</v>
      </c>
      <c r="O292" s="139" t="e">
        <f t="shared" si="488"/>
        <v>#DIV/0!</v>
      </c>
      <c r="P292" s="302">
        <f t="shared" si="489"/>
        <v>0</v>
      </c>
      <c r="Q292" s="139">
        <f t="shared" si="489"/>
        <v>0</v>
      </c>
      <c r="R292" s="302"/>
      <c r="S292" s="139"/>
      <c r="T292" s="827">
        <v>15.43</v>
      </c>
      <c r="U292" s="306">
        <v>15</v>
      </c>
      <c r="V292" s="139">
        <f t="shared" si="500"/>
        <v>231.45</v>
      </c>
      <c r="W292" s="302">
        <f t="shared" si="491"/>
        <v>15</v>
      </c>
      <c r="X292" s="139">
        <f t="shared" si="492"/>
        <v>231.45</v>
      </c>
      <c r="Y292" s="302">
        <f t="shared" si="496"/>
        <v>0</v>
      </c>
      <c r="Z292" s="139">
        <f t="shared" si="497"/>
        <v>0</v>
      </c>
      <c r="AA292" s="827">
        <v>15.43</v>
      </c>
      <c r="AB292" s="306">
        <v>12</v>
      </c>
      <c r="AC292" s="139">
        <f t="shared" si="499"/>
        <v>185.16</v>
      </c>
      <c r="AD292" s="302">
        <f t="shared" si="494"/>
        <v>12</v>
      </c>
      <c r="AE292" s="139">
        <f t="shared" si="495"/>
        <v>185.16</v>
      </c>
      <c r="AF292" s="121"/>
    </row>
    <row r="293" spans="1:35" ht="18.75">
      <c r="A293" s="749">
        <v>23.15</v>
      </c>
      <c r="B293" s="81" t="s">
        <v>116</v>
      </c>
      <c r="C293" s="81"/>
      <c r="D293" s="65"/>
      <c r="E293" s="81"/>
      <c r="F293" s="65"/>
      <c r="G293" s="101">
        <v>17.420000000000002</v>
      </c>
      <c r="H293" s="81">
        <v>0</v>
      </c>
      <c r="I293" s="65">
        <v>0</v>
      </c>
      <c r="J293" s="73">
        <f t="shared" si="487"/>
        <v>0</v>
      </c>
      <c r="K293" s="65">
        <f t="shared" si="487"/>
        <v>0</v>
      </c>
      <c r="L293" s="302"/>
      <c r="M293" s="139"/>
      <c r="N293" s="139" t="e">
        <f t="shared" si="488"/>
        <v>#DIV/0!</v>
      </c>
      <c r="O293" s="139" t="e">
        <f t="shared" si="488"/>
        <v>#DIV/0!</v>
      </c>
      <c r="P293" s="302">
        <f t="shared" si="489"/>
        <v>0</v>
      </c>
      <c r="Q293" s="139">
        <f t="shared" si="489"/>
        <v>0</v>
      </c>
      <c r="R293" s="302"/>
      <c r="S293" s="139"/>
      <c r="T293" s="827">
        <v>25.18</v>
      </c>
      <c r="U293" s="306"/>
      <c r="V293" s="139">
        <f t="shared" si="500"/>
        <v>0</v>
      </c>
      <c r="W293" s="302">
        <f t="shared" si="491"/>
        <v>0</v>
      </c>
      <c r="X293" s="139">
        <f t="shared" si="492"/>
        <v>0</v>
      </c>
      <c r="Y293" s="302">
        <f t="shared" si="496"/>
        <v>0</v>
      </c>
      <c r="Z293" s="139">
        <f t="shared" si="497"/>
        <v>0</v>
      </c>
      <c r="AA293" s="827">
        <v>25.18</v>
      </c>
      <c r="AB293" s="306"/>
      <c r="AC293" s="139">
        <f t="shared" si="499"/>
        <v>0</v>
      </c>
      <c r="AD293" s="302">
        <f t="shared" si="494"/>
        <v>0</v>
      </c>
      <c r="AE293" s="139">
        <f t="shared" si="495"/>
        <v>0</v>
      </c>
      <c r="AF293" s="121"/>
    </row>
    <row r="294" spans="1:35" ht="18.75">
      <c r="A294" s="749">
        <v>23.16</v>
      </c>
      <c r="B294" s="81" t="s">
        <v>117</v>
      </c>
      <c r="C294" s="81"/>
      <c r="D294" s="65"/>
      <c r="E294" s="81"/>
      <c r="F294" s="65"/>
      <c r="G294" s="103">
        <v>14.82</v>
      </c>
      <c r="H294" s="81">
        <v>0</v>
      </c>
      <c r="I294" s="65">
        <f t="shared" si="501"/>
        <v>0</v>
      </c>
      <c r="J294" s="73">
        <f t="shared" si="487"/>
        <v>0</v>
      </c>
      <c r="K294" s="65">
        <f t="shared" si="487"/>
        <v>0</v>
      </c>
      <c r="L294" s="302"/>
      <c r="M294" s="139"/>
      <c r="N294" s="139" t="e">
        <f t="shared" si="488"/>
        <v>#DIV/0!</v>
      </c>
      <c r="O294" s="139" t="e">
        <f t="shared" si="488"/>
        <v>#DIV/0!</v>
      </c>
      <c r="P294" s="302">
        <f t="shared" si="489"/>
        <v>0</v>
      </c>
      <c r="Q294" s="139">
        <f t="shared" si="489"/>
        <v>0</v>
      </c>
      <c r="R294" s="302"/>
      <c r="S294" s="139"/>
      <c r="T294" s="827">
        <v>17.489999999999998</v>
      </c>
      <c r="U294" s="306"/>
      <c r="V294" s="139">
        <f t="shared" si="500"/>
        <v>0</v>
      </c>
      <c r="W294" s="302">
        <f t="shared" si="491"/>
        <v>0</v>
      </c>
      <c r="X294" s="139">
        <f t="shared" si="492"/>
        <v>0</v>
      </c>
      <c r="Y294" s="302">
        <f t="shared" si="496"/>
        <v>0</v>
      </c>
      <c r="Z294" s="139">
        <f t="shared" si="497"/>
        <v>0</v>
      </c>
      <c r="AA294" s="827">
        <v>17.489999999999998</v>
      </c>
      <c r="AB294" s="306"/>
      <c r="AC294" s="139">
        <f t="shared" si="499"/>
        <v>0</v>
      </c>
      <c r="AD294" s="302">
        <f t="shared" si="494"/>
        <v>0</v>
      </c>
      <c r="AE294" s="139">
        <f t="shared" si="495"/>
        <v>0</v>
      </c>
      <c r="AF294" s="121"/>
    </row>
    <row r="295" spans="1:35" ht="18.75">
      <c r="A295" s="749">
        <v>23.17</v>
      </c>
      <c r="B295" s="81" t="s">
        <v>300</v>
      </c>
      <c r="C295" s="81"/>
      <c r="D295" s="65"/>
      <c r="E295" s="81"/>
      <c r="F295" s="65"/>
      <c r="G295" s="103"/>
      <c r="H295" s="81"/>
      <c r="I295" s="65">
        <f t="shared" si="501"/>
        <v>0</v>
      </c>
      <c r="J295" s="73">
        <f t="shared" si="487"/>
        <v>0</v>
      </c>
      <c r="K295" s="65">
        <f t="shared" si="487"/>
        <v>0</v>
      </c>
      <c r="L295" s="302"/>
      <c r="M295" s="139"/>
      <c r="N295" s="139" t="e">
        <f t="shared" si="488"/>
        <v>#DIV/0!</v>
      </c>
      <c r="O295" s="139" t="e">
        <f t="shared" si="488"/>
        <v>#DIV/0!</v>
      </c>
      <c r="P295" s="302">
        <f t="shared" si="489"/>
        <v>0</v>
      </c>
      <c r="Q295" s="139">
        <f t="shared" si="489"/>
        <v>0</v>
      </c>
      <c r="R295" s="302"/>
      <c r="S295" s="139"/>
      <c r="T295" s="690"/>
      <c r="U295" s="306"/>
      <c r="V295" s="139">
        <f t="shared" si="490"/>
        <v>0</v>
      </c>
      <c r="W295" s="302">
        <f t="shared" si="491"/>
        <v>0</v>
      </c>
      <c r="X295" s="139">
        <f t="shared" si="492"/>
        <v>0</v>
      </c>
      <c r="Y295" s="302">
        <f t="shared" si="496"/>
        <v>0</v>
      </c>
      <c r="Z295" s="139">
        <f t="shared" si="497"/>
        <v>0</v>
      </c>
      <c r="AA295" s="690"/>
      <c r="AB295" s="306"/>
      <c r="AC295" s="139">
        <f t="shared" si="499"/>
        <v>0</v>
      </c>
      <c r="AD295" s="302">
        <f t="shared" si="494"/>
        <v>0</v>
      </c>
      <c r="AE295" s="139">
        <f t="shared" si="495"/>
        <v>0</v>
      </c>
      <c r="AF295" s="121"/>
    </row>
    <row r="296" spans="1:35" ht="18.75">
      <c r="A296" s="749">
        <v>23.18</v>
      </c>
      <c r="B296" s="81" t="s">
        <v>157</v>
      </c>
      <c r="C296" s="81"/>
      <c r="D296" s="65"/>
      <c r="E296" s="81"/>
      <c r="F296" s="65"/>
      <c r="G296" s="103">
        <v>5.79</v>
      </c>
      <c r="H296" s="81">
        <v>0</v>
      </c>
      <c r="I296" s="65">
        <f t="shared" si="501"/>
        <v>0</v>
      </c>
      <c r="J296" s="73">
        <f t="shared" si="487"/>
        <v>0</v>
      </c>
      <c r="K296" s="65">
        <f t="shared" si="487"/>
        <v>0</v>
      </c>
      <c r="L296" s="302"/>
      <c r="M296" s="139"/>
      <c r="N296" s="139" t="e">
        <f t="shared" si="488"/>
        <v>#DIV/0!</v>
      </c>
      <c r="O296" s="139" t="e">
        <f t="shared" si="488"/>
        <v>#DIV/0!</v>
      </c>
      <c r="P296" s="302">
        <f t="shared" si="489"/>
        <v>0</v>
      </c>
      <c r="Q296" s="139">
        <f t="shared" si="489"/>
        <v>0</v>
      </c>
      <c r="R296" s="302"/>
      <c r="S296" s="139"/>
      <c r="T296" s="827">
        <v>7.92</v>
      </c>
      <c r="U296" s="306"/>
      <c r="V296" s="139">
        <f t="shared" ref="V296:V303" si="502">U296*T296</f>
        <v>0</v>
      </c>
      <c r="W296" s="302">
        <f t="shared" si="491"/>
        <v>0</v>
      </c>
      <c r="X296" s="139">
        <f t="shared" si="492"/>
        <v>0</v>
      </c>
      <c r="Y296" s="302">
        <f t="shared" si="496"/>
        <v>0</v>
      </c>
      <c r="Z296" s="139">
        <f t="shared" si="497"/>
        <v>0</v>
      </c>
      <c r="AA296" s="827">
        <v>7.92</v>
      </c>
      <c r="AB296" s="306"/>
      <c r="AC296" s="139">
        <f t="shared" si="499"/>
        <v>0</v>
      </c>
      <c r="AD296" s="302">
        <f t="shared" si="494"/>
        <v>0</v>
      </c>
      <c r="AE296" s="139">
        <f t="shared" si="495"/>
        <v>0</v>
      </c>
      <c r="AF296" s="121"/>
    </row>
    <row r="297" spans="1:35" ht="18.75">
      <c r="A297" s="749">
        <v>23.19</v>
      </c>
      <c r="B297" s="81" t="s">
        <v>342</v>
      </c>
      <c r="C297" s="81">
        <v>39</v>
      </c>
      <c r="D297" s="65">
        <v>248.48</v>
      </c>
      <c r="E297" s="81"/>
      <c r="F297" s="65"/>
      <c r="G297" s="103">
        <v>4.83</v>
      </c>
      <c r="H297" s="81">
        <v>37</v>
      </c>
      <c r="I297" s="65">
        <f t="shared" si="501"/>
        <v>178.71</v>
      </c>
      <c r="J297" s="73">
        <f t="shared" si="487"/>
        <v>76</v>
      </c>
      <c r="K297" s="65">
        <f t="shared" si="487"/>
        <v>427.19</v>
      </c>
      <c r="L297" s="302">
        <v>10</v>
      </c>
      <c r="M297" s="139">
        <v>100.43</v>
      </c>
      <c r="N297" s="139">
        <f t="shared" si="488"/>
        <v>13.157894736842104</v>
      </c>
      <c r="O297" s="139">
        <f t="shared" si="488"/>
        <v>23.509445445820365</v>
      </c>
      <c r="P297" s="302">
        <f t="shared" si="489"/>
        <v>66</v>
      </c>
      <c r="Q297" s="139">
        <f t="shared" si="489"/>
        <v>326.76</v>
      </c>
      <c r="R297" s="302">
        <v>66</v>
      </c>
      <c r="S297" s="139">
        <f>Q297</f>
        <v>326.76</v>
      </c>
      <c r="T297" s="827">
        <v>6.25</v>
      </c>
      <c r="U297" s="306">
        <v>76</v>
      </c>
      <c r="V297" s="139">
        <f t="shared" si="502"/>
        <v>475</v>
      </c>
      <c r="W297" s="302">
        <f t="shared" si="491"/>
        <v>142</v>
      </c>
      <c r="X297" s="139">
        <f t="shared" si="492"/>
        <v>801.76</v>
      </c>
      <c r="Y297" s="302">
        <f t="shared" si="496"/>
        <v>66</v>
      </c>
      <c r="Z297" s="139">
        <f t="shared" si="497"/>
        <v>326.76</v>
      </c>
      <c r="AA297" s="827">
        <v>6.25</v>
      </c>
      <c r="AB297" s="306">
        <v>28</v>
      </c>
      <c r="AC297" s="139">
        <f t="shared" si="499"/>
        <v>175</v>
      </c>
      <c r="AD297" s="302">
        <f t="shared" si="494"/>
        <v>94</v>
      </c>
      <c r="AE297" s="139">
        <f t="shared" si="495"/>
        <v>501.76</v>
      </c>
      <c r="AF297" s="121"/>
      <c r="AI297" s="58"/>
    </row>
    <row r="298" spans="1:35" ht="18.75">
      <c r="A298" s="749">
        <v>23.2</v>
      </c>
      <c r="B298" s="81" t="s">
        <v>302</v>
      </c>
      <c r="C298" s="81"/>
      <c r="D298" s="65"/>
      <c r="E298" s="81"/>
      <c r="F298" s="65"/>
      <c r="G298" s="103">
        <v>2.14</v>
      </c>
      <c r="H298" s="81">
        <v>0</v>
      </c>
      <c r="I298" s="65">
        <f t="shared" si="501"/>
        <v>0</v>
      </c>
      <c r="J298" s="73">
        <f t="shared" si="487"/>
        <v>0</v>
      </c>
      <c r="K298" s="65">
        <f t="shared" si="487"/>
        <v>0</v>
      </c>
      <c r="L298" s="302"/>
      <c r="M298" s="139">
        <v>0</v>
      </c>
      <c r="N298" s="139" t="e">
        <f t="shared" si="488"/>
        <v>#DIV/0!</v>
      </c>
      <c r="O298" s="139" t="e">
        <f t="shared" si="488"/>
        <v>#DIV/0!</v>
      </c>
      <c r="P298" s="302">
        <f t="shared" si="489"/>
        <v>0</v>
      </c>
      <c r="Q298" s="139">
        <f t="shared" si="489"/>
        <v>0</v>
      </c>
      <c r="R298" s="302"/>
      <c r="S298" s="139"/>
      <c r="T298" s="827">
        <v>2.72</v>
      </c>
      <c r="U298" s="306"/>
      <c r="V298" s="139">
        <f t="shared" si="502"/>
        <v>0</v>
      </c>
      <c r="W298" s="302">
        <f t="shared" si="491"/>
        <v>0</v>
      </c>
      <c r="X298" s="139">
        <f t="shared" si="492"/>
        <v>0</v>
      </c>
      <c r="Y298" s="302">
        <f t="shared" si="496"/>
        <v>0</v>
      </c>
      <c r="Z298" s="139">
        <f t="shared" si="497"/>
        <v>0</v>
      </c>
      <c r="AA298" s="827">
        <v>2.72</v>
      </c>
      <c r="AB298" s="306"/>
      <c r="AC298" s="139">
        <f t="shared" si="499"/>
        <v>0</v>
      </c>
      <c r="AD298" s="302">
        <f t="shared" si="494"/>
        <v>0</v>
      </c>
      <c r="AE298" s="139">
        <f t="shared" si="495"/>
        <v>0</v>
      </c>
      <c r="AF298" s="121"/>
    </row>
    <row r="299" spans="1:35" ht="18.75">
      <c r="A299" s="749">
        <v>23.21</v>
      </c>
      <c r="B299" s="81" t="s">
        <v>301</v>
      </c>
      <c r="C299" s="81"/>
      <c r="D299" s="65">
        <v>51.39</v>
      </c>
      <c r="E299" s="81"/>
      <c r="F299" s="65"/>
      <c r="G299" s="103">
        <v>1.76</v>
      </c>
      <c r="H299" s="81">
        <v>0</v>
      </c>
      <c r="I299" s="65">
        <f t="shared" si="501"/>
        <v>0</v>
      </c>
      <c r="J299" s="73">
        <f t="shared" si="487"/>
        <v>0</v>
      </c>
      <c r="K299" s="65">
        <f t="shared" si="487"/>
        <v>51.39</v>
      </c>
      <c r="L299" s="302"/>
      <c r="M299" s="139">
        <v>51.39</v>
      </c>
      <c r="N299" s="139" t="e">
        <f t="shared" si="488"/>
        <v>#DIV/0!</v>
      </c>
      <c r="O299" s="139">
        <f t="shared" si="488"/>
        <v>100</v>
      </c>
      <c r="P299" s="302">
        <f t="shared" si="489"/>
        <v>0</v>
      </c>
      <c r="Q299" s="139">
        <f t="shared" si="489"/>
        <v>0</v>
      </c>
      <c r="R299" s="302"/>
      <c r="S299" s="139"/>
      <c r="T299" s="827">
        <v>2</v>
      </c>
      <c r="U299" s="306"/>
      <c r="V299" s="139">
        <f t="shared" si="502"/>
        <v>0</v>
      </c>
      <c r="W299" s="302">
        <f t="shared" si="491"/>
        <v>0</v>
      </c>
      <c r="X299" s="139">
        <f t="shared" si="492"/>
        <v>0</v>
      </c>
      <c r="Y299" s="302">
        <f t="shared" si="496"/>
        <v>0</v>
      </c>
      <c r="Z299" s="139">
        <f t="shared" si="497"/>
        <v>0</v>
      </c>
      <c r="AA299" s="827">
        <v>2</v>
      </c>
      <c r="AB299" s="306"/>
      <c r="AC299" s="139">
        <f t="shared" si="499"/>
        <v>0</v>
      </c>
      <c r="AD299" s="302">
        <f t="shared" si="494"/>
        <v>0</v>
      </c>
      <c r="AE299" s="139">
        <f t="shared" si="495"/>
        <v>0</v>
      </c>
      <c r="AF299" s="121"/>
    </row>
    <row r="300" spans="1:35" ht="18.75">
      <c r="A300" s="749">
        <v>23.22</v>
      </c>
      <c r="B300" s="81" t="s">
        <v>181</v>
      </c>
      <c r="C300" s="81"/>
      <c r="D300" s="65"/>
      <c r="E300" s="81"/>
      <c r="F300" s="65"/>
      <c r="G300" s="103">
        <v>2.14</v>
      </c>
      <c r="H300" s="81"/>
      <c r="I300" s="65">
        <f t="shared" si="501"/>
        <v>0</v>
      </c>
      <c r="J300" s="73">
        <f t="shared" si="487"/>
        <v>0</v>
      </c>
      <c r="K300" s="65">
        <f t="shared" si="487"/>
        <v>0</v>
      </c>
      <c r="L300" s="302"/>
      <c r="M300" s="139">
        <v>0</v>
      </c>
      <c r="N300" s="139" t="e">
        <f t="shared" si="488"/>
        <v>#DIV/0!</v>
      </c>
      <c r="O300" s="139" t="e">
        <f t="shared" si="488"/>
        <v>#DIV/0!</v>
      </c>
      <c r="P300" s="302">
        <f t="shared" si="489"/>
        <v>0</v>
      </c>
      <c r="Q300" s="139">
        <f t="shared" si="489"/>
        <v>0</v>
      </c>
      <c r="R300" s="302"/>
      <c r="S300" s="139"/>
      <c r="T300" s="827">
        <v>2.72</v>
      </c>
      <c r="U300" s="306"/>
      <c r="V300" s="139">
        <f t="shared" si="502"/>
        <v>0</v>
      </c>
      <c r="W300" s="302">
        <f t="shared" si="491"/>
        <v>0</v>
      </c>
      <c r="X300" s="139">
        <f t="shared" si="492"/>
        <v>0</v>
      </c>
      <c r="Y300" s="302">
        <f t="shared" si="496"/>
        <v>0</v>
      </c>
      <c r="Z300" s="139">
        <f t="shared" si="497"/>
        <v>0</v>
      </c>
      <c r="AA300" s="827">
        <v>2.72</v>
      </c>
      <c r="AB300" s="306"/>
      <c r="AC300" s="139">
        <f t="shared" si="499"/>
        <v>0</v>
      </c>
      <c r="AD300" s="302">
        <f t="shared" si="494"/>
        <v>0</v>
      </c>
      <c r="AE300" s="139">
        <f t="shared" si="495"/>
        <v>0</v>
      </c>
      <c r="AF300" s="121"/>
    </row>
    <row r="301" spans="1:35" ht="18.75">
      <c r="A301" s="749">
        <v>23.23</v>
      </c>
      <c r="B301" s="81" t="s">
        <v>182</v>
      </c>
      <c r="C301" s="81"/>
      <c r="D301" s="65">
        <v>12.590000000000003</v>
      </c>
      <c r="E301" s="81"/>
      <c r="F301" s="65"/>
      <c r="G301" s="103">
        <v>1.76</v>
      </c>
      <c r="H301" s="81">
        <v>0</v>
      </c>
      <c r="I301" s="65">
        <f t="shared" si="501"/>
        <v>0</v>
      </c>
      <c r="J301" s="73">
        <f t="shared" si="487"/>
        <v>0</v>
      </c>
      <c r="K301" s="65">
        <f t="shared" si="487"/>
        <v>12.590000000000003</v>
      </c>
      <c r="L301" s="302"/>
      <c r="M301" s="139">
        <v>12.59</v>
      </c>
      <c r="N301" s="139" t="e">
        <f t="shared" si="488"/>
        <v>#DIV/0!</v>
      </c>
      <c r="O301" s="139">
        <f t="shared" si="488"/>
        <v>99.999999999999972</v>
      </c>
      <c r="P301" s="302">
        <f t="shared" si="489"/>
        <v>0</v>
      </c>
      <c r="Q301" s="139">
        <f t="shared" si="489"/>
        <v>0</v>
      </c>
      <c r="R301" s="302"/>
      <c r="S301" s="139"/>
      <c r="T301" s="827">
        <v>2</v>
      </c>
      <c r="U301" s="306"/>
      <c r="V301" s="139">
        <f t="shared" si="502"/>
        <v>0</v>
      </c>
      <c r="W301" s="302">
        <f t="shared" si="491"/>
        <v>0</v>
      </c>
      <c r="X301" s="139">
        <f t="shared" si="492"/>
        <v>0</v>
      </c>
      <c r="Y301" s="302">
        <f t="shared" si="496"/>
        <v>0</v>
      </c>
      <c r="Z301" s="139">
        <f t="shared" si="497"/>
        <v>0</v>
      </c>
      <c r="AA301" s="827">
        <v>2</v>
      </c>
      <c r="AB301" s="306"/>
      <c r="AC301" s="139">
        <f t="shared" si="499"/>
        <v>0</v>
      </c>
      <c r="AD301" s="302">
        <f t="shared" si="494"/>
        <v>0</v>
      </c>
      <c r="AE301" s="139">
        <f t="shared" si="495"/>
        <v>0</v>
      </c>
      <c r="AF301" s="121"/>
    </row>
    <row r="302" spans="1:35" ht="15.75">
      <c r="A302" s="749">
        <v>23.24</v>
      </c>
      <c r="B302" s="81" t="s">
        <v>183</v>
      </c>
      <c r="C302" s="81"/>
      <c r="D302" s="65"/>
      <c r="E302" s="81"/>
      <c r="F302" s="65"/>
      <c r="G302" s="103">
        <v>2.14</v>
      </c>
      <c r="H302" s="81"/>
      <c r="I302" s="65">
        <f t="shared" si="501"/>
        <v>0</v>
      </c>
      <c r="J302" s="73">
        <f t="shared" si="487"/>
        <v>0</v>
      </c>
      <c r="K302" s="65">
        <f t="shared" si="487"/>
        <v>0</v>
      </c>
      <c r="L302" s="302"/>
      <c r="M302" s="139"/>
      <c r="N302" s="139" t="e">
        <f t="shared" si="488"/>
        <v>#DIV/0!</v>
      </c>
      <c r="O302" s="139" t="e">
        <f t="shared" si="488"/>
        <v>#DIV/0!</v>
      </c>
      <c r="P302" s="302">
        <f t="shared" si="489"/>
        <v>0</v>
      </c>
      <c r="Q302" s="139">
        <f t="shared" si="489"/>
        <v>0</v>
      </c>
      <c r="R302" s="302"/>
      <c r="S302" s="139"/>
      <c r="T302" s="129">
        <v>2.14</v>
      </c>
      <c r="U302" s="306"/>
      <c r="V302" s="139">
        <f t="shared" si="502"/>
        <v>0</v>
      </c>
      <c r="W302" s="302">
        <f t="shared" si="491"/>
        <v>0</v>
      </c>
      <c r="X302" s="139">
        <f t="shared" si="492"/>
        <v>0</v>
      </c>
      <c r="Y302" s="302">
        <f t="shared" si="496"/>
        <v>0</v>
      </c>
      <c r="Z302" s="139">
        <f t="shared" si="497"/>
        <v>0</v>
      </c>
      <c r="AA302" s="129">
        <v>2.14</v>
      </c>
      <c r="AB302" s="306"/>
      <c r="AC302" s="139">
        <f t="shared" si="499"/>
        <v>0</v>
      </c>
      <c r="AD302" s="302">
        <f t="shared" si="494"/>
        <v>0</v>
      </c>
      <c r="AE302" s="139">
        <f t="shared" si="495"/>
        <v>0</v>
      </c>
      <c r="AF302" s="121"/>
    </row>
    <row r="303" spans="1:35" ht="15.75">
      <c r="A303" s="749">
        <v>23.25</v>
      </c>
      <c r="B303" s="81" t="s">
        <v>184</v>
      </c>
      <c r="C303" s="81"/>
      <c r="D303" s="65"/>
      <c r="E303" s="81"/>
      <c r="F303" s="65"/>
      <c r="G303" s="103">
        <v>1.76</v>
      </c>
      <c r="H303" s="81"/>
      <c r="I303" s="65">
        <f t="shared" si="501"/>
        <v>0</v>
      </c>
      <c r="J303" s="73">
        <f t="shared" si="487"/>
        <v>0</v>
      </c>
      <c r="K303" s="65">
        <f t="shared" si="487"/>
        <v>0</v>
      </c>
      <c r="L303" s="302"/>
      <c r="M303" s="139"/>
      <c r="N303" s="139" t="e">
        <f t="shared" si="488"/>
        <v>#DIV/0!</v>
      </c>
      <c r="O303" s="139" t="e">
        <f t="shared" si="488"/>
        <v>#DIV/0!</v>
      </c>
      <c r="P303" s="302">
        <f t="shared" si="489"/>
        <v>0</v>
      </c>
      <c r="Q303" s="139">
        <f t="shared" si="489"/>
        <v>0</v>
      </c>
      <c r="R303" s="302"/>
      <c r="S303" s="139"/>
      <c r="T303" s="129">
        <v>1.76</v>
      </c>
      <c r="U303" s="306"/>
      <c r="V303" s="139">
        <f t="shared" si="502"/>
        <v>0</v>
      </c>
      <c r="W303" s="302">
        <f t="shared" si="491"/>
        <v>0</v>
      </c>
      <c r="X303" s="139">
        <f t="shared" si="492"/>
        <v>0</v>
      </c>
      <c r="Y303" s="302">
        <f t="shared" si="496"/>
        <v>0</v>
      </c>
      <c r="Z303" s="139">
        <f t="shared" si="497"/>
        <v>0</v>
      </c>
      <c r="AA303" s="129">
        <v>1.76</v>
      </c>
      <c r="AB303" s="306"/>
      <c r="AC303" s="139">
        <f t="shared" si="499"/>
        <v>0</v>
      </c>
      <c r="AD303" s="302">
        <f t="shared" si="494"/>
        <v>0</v>
      </c>
      <c r="AE303" s="139">
        <f t="shared" si="495"/>
        <v>0</v>
      </c>
      <c r="AF303" s="121"/>
    </row>
    <row r="304" spans="1:35" ht="15.75">
      <c r="A304" s="749">
        <v>23.26</v>
      </c>
      <c r="B304" s="81" t="s">
        <v>316</v>
      </c>
      <c r="C304" s="81"/>
      <c r="D304" s="65"/>
      <c r="E304" s="81"/>
      <c r="F304" s="65"/>
      <c r="G304" s="103"/>
      <c r="H304" s="81">
        <v>0</v>
      </c>
      <c r="I304" s="65">
        <v>0</v>
      </c>
      <c r="J304" s="73">
        <f t="shared" si="487"/>
        <v>0</v>
      </c>
      <c r="K304" s="65">
        <f t="shared" si="487"/>
        <v>0</v>
      </c>
      <c r="L304" s="302"/>
      <c r="M304" s="139"/>
      <c r="N304" s="139" t="e">
        <f t="shared" si="488"/>
        <v>#DIV/0!</v>
      </c>
      <c r="O304" s="139" t="e">
        <f t="shared" si="488"/>
        <v>#DIV/0!</v>
      </c>
      <c r="P304" s="302">
        <f t="shared" si="489"/>
        <v>0</v>
      </c>
      <c r="Q304" s="139">
        <f t="shared" si="489"/>
        <v>0</v>
      </c>
      <c r="R304" s="302"/>
      <c r="S304" s="139"/>
      <c r="T304" s="129"/>
      <c r="U304" s="306"/>
      <c r="V304" s="139">
        <f t="shared" si="490"/>
        <v>0</v>
      </c>
      <c r="W304" s="302">
        <f t="shared" si="491"/>
        <v>0</v>
      </c>
      <c r="X304" s="139">
        <f t="shared" si="492"/>
        <v>0</v>
      </c>
      <c r="Y304" s="302">
        <f t="shared" si="496"/>
        <v>0</v>
      </c>
      <c r="Z304" s="139">
        <f t="shared" si="497"/>
        <v>0</v>
      </c>
      <c r="AA304" s="129"/>
      <c r="AB304" s="306"/>
      <c r="AC304" s="139"/>
      <c r="AD304" s="302">
        <f t="shared" si="494"/>
        <v>0</v>
      </c>
      <c r="AE304" s="139">
        <f t="shared" si="495"/>
        <v>0</v>
      </c>
      <c r="AF304" s="121"/>
    </row>
    <row r="305" spans="1:32" ht="15.75">
      <c r="A305" s="749">
        <v>23.2699999999999</v>
      </c>
      <c r="B305" s="81" t="s">
        <v>202</v>
      </c>
      <c r="C305" s="81"/>
      <c r="D305" s="65"/>
      <c r="E305" s="81"/>
      <c r="F305" s="65"/>
      <c r="G305" s="103">
        <v>0.4</v>
      </c>
      <c r="H305" s="81">
        <v>0</v>
      </c>
      <c r="I305" s="65">
        <f t="shared" si="501"/>
        <v>0</v>
      </c>
      <c r="J305" s="73">
        <f t="shared" si="487"/>
        <v>0</v>
      </c>
      <c r="K305" s="65">
        <f t="shared" si="487"/>
        <v>0</v>
      </c>
      <c r="L305" s="302"/>
      <c r="M305" s="139"/>
      <c r="N305" s="139" t="e">
        <f t="shared" si="488"/>
        <v>#DIV/0!</v>
      </c>
      <c r="O305" s="139" t="e">
        <f t="shared" si="488"/>
        <v>#DIV/0!</v>
      </c>
      <c r="P305" s="302">
        <f t="shared" si="489"/>
        <v>0</v>
      </c>
      <c r="Q305" s="139">
        <f t="shared" si="489"/>
        <v>0</v>
      </c>
      <c r="R305" s="302"/>
      <c r="S305" s="139"/>
      <c r="T305" s="129"/>
      <c r="U305" s="306"/>
      <c r="V305" s="139">
        <v>0</v>
      </c>
      <c r="W305" s="302">
        <f t="shared" si="491"/>
        <v>0</v>
      </c>
      <c r="X305" s="139">
        <f t="shared" si="492"/>
        <v>0</v>
      </c>
      <c r="Y305" s="302">
        <f t="shared" si="496"/>
        <v>0</v>
      </c>
      <c r="Z305" s="139">
        <f t="shared" si="497"/>
        <v>0</v>
      </c>
      <c r="AA305" s="129"/>
      <c r="AB305" s="306"/>
      <c r="AC305" s="139"/>
      <c r="AD305" s="302">
        <f t="shared" si="494"/>
        <v>0</v>
      </c>
      <c r="AE305" s="139">
        <f t="shared" si="495"/>
        <v>0</v>
      </c>
      <c r="AF305" s="121"/>
    </row>
    <row r="306" spans="1:32" ht="15.75">
      <c r="A306" s="749">
        <v>23.279999999999902</v>
      </c>
      <c r="B306" s="81" t="s">
        <v>118</v>
      </c>
      <c r="C306" s="81"/>
      <c r="D306" s="65">
        <v>1.9080000000000004</v>
      </c>
      <c r="E306" s="81"/>
      <c r="F306" s="65"/>
      <c r="G306" s="103"/>
      <c r="H306" s="81">
        <v>0</v>
      </c>
      <c r="I306" s="65">
        <v>0</v>
      </c>
      <c r="J306" s="73">
        <f t="shared" si="487"/>
        <v>0</v>
      </c>
      <c r="K306" s="65">
        <f t="shared" si="487"/>
        <v>1.9080000000000004</v>
      </c>
      <c r="L306" s="302"/>
      <c r="M306" s="354">
        <v>1.9080000000000004</v>
      </c>
      <c r="N306" s="139" t="e">
        <f t="shared" si="488"/>
        <v>#DIV/0!</v>
      </c>
      <c r="O306" s="139">
        <f t="shared" si="488"/>
        <v>100</v>
      </c>
      <c r="P306" s="302">
        <f t="shared" si="489"/>
        <v>0</v>
      </c>
      <c r="Q306" s="139">
        <f t="shared" si="489"/>
        <v>0</v>
      </c>
      <c r="R306" s="302"/>
      <c r="S306" s="139"/>
      <c r="T306" s="129"/>
      <c r="U306" s="306">
        <v>132</v>
      </c>
      <c r="V306" s="139">
        <v>440.24</v>
      </c>
      <c r="W306" s="302">
        <f t="shared" si="491"/>
        <v>132</v>
      </c>
      <c r="X306" s="139">
        <f t="shared" si="492"/>
        <v>440.24</v>
      </c>
      <c r="Y306" s="302">
        <f t="shared" si="496"/>
        <v>0</v>
      </c>
      <c r="Z306" s="139">
        <f t="shared" si="497"/>
        <v>0</v>
      </c>
      <c r="AA306" s="129"/>
      <c r="AB306" s="306"/>
      <c r="AC306" s="139"/>
      <c r="AD306" s="302">
        <f t="shared" si="494"/>
        <v>0</v>
      </c>
      <c r="AE306" s="139">
        <f t="shared" si="495"/>
        <v>0</v>
      </c>
      <c r="AF306" s="121"/>
    </row>
    <row r="307" spans="1:32" ht="15.75">
      <c r="A307" s="749">
        <v>23.2899999999999</v>
      </c>
      <c r="B307" s="81" t="s">
        <v>119</v>
      </c>
      <c r="C307" s="81"/>
      <c r="D307" s="65"/>
      <c r="E307" s="81"/>
      <c r="F307" s="65"/>
      <c r="G307" s="103">
        <v>0.3</v>
      </c>
      <c r="H307" s="81">
        <v>0</v>
      </c>
      <c r="I307" s="65">
        <f>H307*G307</f>
        <v>0</v>
      </c>
      <c r="J307" s="73">
        <f t="shared" si="487"/>
        <v>0</v>
      </c>
      <c r="K307" s="65">
        <f t="shared" si="487"/>
        <v>0</v>
      </c>
      <c r="L307" s="302"/>
      <c r="M307" s="139"/>
      <c r="N307" s="139" t="e">
        <f t="shared" si="488"/>
        <v>#DIV/0!</v>
      </c>
      <c r="O307" s="139" t="e">
        <f t="shared" si="488"/>
        <v>#DIV/0!</v>
      </c>
      <c r="P307" s="302">
        <f t="shared" si="489"/>
        <v>0</v>
      </c>
      <c r="Q307" s="139">
        <f t="shared" si="489"/>
        <v>0</v>
      </c>
      <c r="R307" s="302"/>
      <c r="S307" s="139"/>
      <c r="T307" s="129"/>
      <c r="U307" s="306"/>
      <c r="V307" s="139">
        <f t="shared" si="490"/>
        <v>0</v>
      </c>
      <c r="W307" s="302">
        <f t="shared" si="491"/>
        <v>0</v>
      </c>
      <c r="X307" s="139">
        <f t="shared" si="492"/>
        <v>0</v>
      </c>
      <c r="Y307" s="302">
        <f t="shared" si="496"/>
        <v>0</v>
      </c>
      <c r="Z307" s="139">
        <f t="shared" si="497"/>
        <v>0</v>
      </c>
      <c r="AA307" s="129"/>
      <c r="AB307" s="306"/>
      <c r="AC307" s="139"/>
      <c r="AD307" s="302">
        <f t="shared" si="494"/>
        <v>0</v>
      </c>
      <c r="AE307" s="139">
        <f t="shared" si="495"/>
        <v>0</v>
      </c>
      <c r="AF307" s="121"/>
    </row>
    <row r="308" spans="1:32" ht="31.5">
      <c r="A308" s="749">
        <v>23.299999999999901</v>
      </c>
      <c r="B308" s="81" t="s">
        <v>120</v>
      </c>
      <c r="C308" s="81"/>
      <c r="D308" s="65"/>
      <c r="E308" s="81"/>
      <c r="F308" s="65"/>
      <c r="G308" s="103">
        <v>7.3</v>
      </c>
      <c r="H308" s="81"/>
      <c r="I308" s="65">
        <f t="shared" ref="I308:I312" si="503">H308*G308</f>
        <v>0</v>
      </c>
      <c r="J308" s="73">
        <f t="shared" si="487"/>
        <v>0</v>
      </c>
      <c r="K308" s="65">
        <f t="shared" si="487"/>
        <v>0</v>
      </c>
      <c r="L308" s="302"/>
      <c r="M308" s="139"/>
      <c r="N308" s="139" t="e">
        <f t="shared" si="488"/>
        <v>#DIV/0!</v>
      </c>
      <c r="O308" s="139" t="e">
        <f t="shared" si="488"/>
        <v>#DIV/0!</v>
      </c>
      <c r="P308" s="302">
        <f t="shared" si="489"/>
        <v>0</v>
      </c>
      <c r="Q308" s="139">
        <f t="shared" si="489"/>
        <v>0</v>
      </c>
      <c r="R308" s="302"/>
      <c r="S308" s="139"/>
      <c r="T308" s="129">
        <v>7.3</v>
      </c>
      <c r="U308" s="306"/>
      <c r="V308" s="139">
        <f>U308*T308</f>
        <v>0</v>
      </c>
      <c r="W308" s="302">
        <f t="shared" si="491"/>
        <v>0</v>
      </c>
      <c r="X308" s="139">
        <f t="shared" si="492"/>
        <v>0</v>
      </c>
      <c r="Y308" s="302">
        <f t="shared" si="496"/>
        <v>0</v>
      </c>
      <c r="Z308" s="139">
        <f t="shared" si="497"/>
        <v>0</v>
      </c>
      <c r="AA308" s="129">
        <v>7.3</v>
      </c>
      <c r="AB308" s="306"/>
      <c r="AC308" s="139">
        <f>AB308*AA308</f>
        <v>0</v>
      </c>
      <c r="AD308" s="302">
        <f t="shared" si="494"/>
        <v>0</v>
      </c>
      <c r="AE308" s="139">
        <f t="shared" si="495"/>
        <v>0</v>
      </c>
      <c r="AF308" s="121"/>
    </row>
    <row r="309" spans="1:32" ht="31.5">
      <c r="A309" s="749">
        <v>23.309999999999899</v>
      </c>
      <c r="B309" s="81" t="s">
        <v>121</v>
      </c>
      <c r="C309" s="81"/>
      <c r="D309" s="65">
        <v>5.22</v>
      </c>
      <c r="E309" s="81"/>
      <c r="F309" s="65"/>
      <c r="G309" s="103">
        <v>6.32</v>
      </c>
      <c r="H309" s="81">
        <v>0</v>
      </c>
      <c r="I309" s="65">
        <f t="shared" si="503"/>
        <v>0</v>
      </c>
      <c r="J309" s="73">
        <f t="shared" si="487"/>
        <v>0</v>
      </c>
      <c r="K309" s="65">
        <f t="shared" si="487"/>
        <v>5.22</v>
      </c>
      <c r="L309" s="302"/>
      <c r="M309" s="139">
        <v>5.22</v>
      </c>
      <c r="N309" s="139" t="e">
        <f t="shared" si="488"/>
        <v>#DIV/0!</v>
      </c>
      <c r="O309" s="139">
        <f t="shared" si="488"/>
        <v>100</v>
      </c>
      <c r="P309" s="302">
        <f t="shared" si="489"/>
        <v>0</v>
      </c>
      <c r="Q309" s="139">
        <f t="shared" si="489"/>
        <v>0</v>
      </c>
      <c r="R309" s="302"/>
      <c r="S309" s="139"/>
      <c r="T309" s="129">
        <v>6.32</v>
      </c>
      <c r="U309" s="306"/>
      <c r="V309" s="139">
        <f>U309*T309</f>
        <v>0</v>
      </c>
      <c r="W309" s="302">
        <f t="shared" si="491"/>
        <v>0</v>
      </c>
      <c r="X309" s="139">
        <f t="shared" si="492"/>
        <v>0</v>
      </c>
      <c r="Y309" s="302">
        <f t="shared" si="496"/>
        <v>0</v>
      </c>
      <c r="Z309" s="139">
        <f t="shared" si="497"/>
        <v>0</v>
      </c>
      <c r="AA309" s="129">
        <v>6.32</v>
      </c>
      <c r="AB309" s="306"/>
      <c r="AC309" s="139">
        <f>AB309*AA309</f>
        <v>0</v>
      </c>
      <c r="AD309" s="302">
        <f t="shared" si="494"/>
        <v>0</v>
      </c>
      <c r="AE309" s="139">
        <f t="shared" si="495"/>
        <v>0</v>
      </c>
      <c r="AF309" s="121"/>
    </row>
    <row r="310" spans="1:32" ht="31.5">
      <c r="A310" s="749">
        <v>23.319999999999901</v>
      </c>
      <c r="B310" s="81" t="s">
        <v>122</v>
      </c>
      <c r="C310" s="81"/>
      <c r="D310" s="65"/>
      <c r="E310" s="81"/>
      <c r="F310" s="65"/>
      <c r="G310" s="103">
        <v>7.3</v>
      </c>
      <c r="H310" s="81">
        <v>0</v>
      </c>
      <c r="I310" s="65">
        <f t="shared" si="503"/>
        <v>0</v>
      </c>
      <c r="J310" s="73">
        <f t="shared" si="487"/>
        <v>0</v>
      </c>
      <c r="K310" s="65">
        <f t="shared" si="487"/>
        <v>0</v>
      </c>
      <c r="L310" s="302"/>
      <c r="M310" s="139"/>
      <c r="N310" s="139" t="e">
        <f t="shared" si="488"/>
        <v>#DIV/0!</v>
      </c>
      <c r="O310" s="139" t="e">
        <f t="shared" si="488"/>
        <v>#DIV/0!</v>
      </c>
      <c r="P310" s="302">
        <f t="shared" si="489"/>
        <v>0</v>
      </c>
      <c r="Q310" s="139">
        <f t="shared" si="489"/>
        <v>0</v>
      </c>
      <c r="R310" s="302"/>
      <c r="S310" s="139"/>
      <c r="T310" s="129">
        <v>7.3</v>
      </c>
      <c r="U310" s="306"/>
      <c r="V310" s="139">
        <f>U310*T310</f>
        <v>0</v>
      </c>
      <c r="W310" s="302">
        <f t="shared" si="491"/>
        <v>0</v>
      </c>
      <c r="X310" s="139">
        <f t="shared" si="492"/>
        <v>0</v>
      </c>
      <c r="Y310" s="302">
        <f t="shared" si="496"/>
        <v>0</v>
      </c>
      <c r="Z310" s="139">
        <f t="shared" si="497"/>
        <v>0</v>
      </c>
      <c r="AA310" s="129">
        <v>7.3</v>
      </c>
      <c r="AB310" s="306"/>
      <c r="AC310" s="139">
        <f>AB310*AA310</f>
        <v>0</v>
      </c>
      <c r="AD310" s="302">
        <f t="shared" si="494"/>
        <v>0</v>
      </c>
      <c r="AE310" s="139">
        <f t="shared" si="495"/>
        <v>0</v>
      </c>
      <c r="AF310" s="121"/>
    </row>
    <row r="311" spans="1:32" ht="31.5">
      <c r="A311" s="749">
        <v>23.329999999999899</v>
      </c>
      <c r="B311" s="81" t="s">
        <v>123</v>
      </c>
      <c r="C311" s="81"/>
      <c r="D311" s="65">
        <v>0.48</v>
      </c>
      <c r="E311" s="81"/>
      <c r="F311" s="65"/>
      <c r="G311" s="103">
        <v>6.32</v>
      </c>
      <c r="H311" s="81"/>
      <c r="I311" s="65">
        <f t="shared" si="503"/>
        <v>0</v>
      </c>
      <c r="J311" s="73">
        <f t="shared" si="487"/>
        <v>0</v>
      </c>
      <c r="K311" s="65">
        <f t="shared" si="487"/>
        <v>0.48</v>
      </c>
      <c r="L311" s="302"/>
      <c r="M311" s="139">
        <v>0.48</v>
      </c>
      <c r="N311" s="139" t="e">
        <f t="shared" si="488"/>
        <v>#DIV/0!</v>
      </c>
      <c r="O311" s="139">
        <f t="shared" si="488"/>
        <v>100</v>
      </c>
      <c r="P311" s="302">
        <f t="shared" si="489"/>
        <v>0</v>
      </c>
      <c r="Q311" s="139">
        <f t="shared" si="489"/>
        <v>0</v>
      </c>
      <c r="R311" s="302"/>
      <c r="S311" s="139"/>
      <c r="T311" s="129">
        <v>6.32</v>
      </c>
      <c r="U311" s="306"/>
      <c r="V311" s="139">
        <f>U311*T311</f>
        <v>0</v>
      </c>
      <c r="W311" s="302">
        <f t="shared" si="491"/>
        <v>0</v>
      </c>
      <c r="X311" s="139">
        <f t="shared" si="492"/>
        <v>0</v>
      </c>
      <c r="Y311" s="302">
        <f t="shared" si="496"/>
        <v>0</v>
      </c>
      <c r="Z311" s="139">
        <f t="shared" si="497"/>
        <v>0</v>
      </c>
      <c r="AA311" s="129">
        <v>6.32</v>
      </c>
      <c r="AB311" s="306"/>
      <c r="AC311" s="139">
        <f>AB311*AA311</f>
        <v>0</v>
      </c>
      <c r="AD311" s="302">
        <f t="shared" si="494"/>
        <v>0</v>
      </c>
      <c r="AE311" s="139">
        <f t="shared" si="495"/>
        <v>0</v>
      </c>
      <c r="AF311" s="121"/>
    </row>
    <row r="312" spans="1:32" ht="31.5">
      <c r="A312" s="749">
        <v>23.3399999999999</v>
      </c>
      <c r="B312" s="81" t="s">
        <v>124</v>
      </c>
      <c r="C312" s="81"/>
      <c r="D312" s="65"/>
      <c r="E312" s="81"/>
      <c r="F312" s="65"/>
      <c r="G312" s="103"/>
      <c r="H312" s="81"/>
      <c r="I312" s="65">
        <f t="shared" si="503"/>
        <v>0</v>
      </c>
      <c r="J312" s="73">
        <f t="shared" si="487"/>
        <v>0</v>
      </c>
      <c r="K312" s="65">
        <f t="shared" si="487"/>
        <v>0</v>
      </c>
      <c r="L312" s="302"/>
      <c r="M312" s="139"/>
      <c r="N312" s="139" t="e">
        <f t="shared" si="488"/>
        <v>#DIV/0!</v>
      </c>
      <c r="O312" s="139" t="e">
        <f t="shared" si="488"/>
        <v>#DIV/0!</v>
      </c>
      <c r="P312" s="302">
        <f t="shared" si="489"/>
        <v>0</v>
      </c>
      <c r="Q312" s="139">
        <f t="shared" si="489"/>
        <v>0</v>
      </c>
      <c r="R312" s="302"/>
      <c r="S312" s="139"/>
      <c r="T312" s="129"/>
      <c r="U312" s="306"/>
      <c r="V312" s="139">
        <f t="shared" si="490"/>
        <v>0</v>
      </c>
      <c r="W312" s="302">
        <f t="shared" si="491"/>
        <v>0</v>
      </c>
      <c r="X312" s="139">
        <f t="shared" si="492"/>
        <v>0</v>
      </c>
      <c r="Y312" s="302">
        <f t="shared" si="496"/>
        <v>0</v>
      </c>
      <c r="Z312" s="139">
        <f t="shared" si="497"/>
        <v>0</v>
      </c>
      <c r="AA312" s="129"/>
      <c r="AB312" s="306"/>
      <c r="AC312" s="139"/>
      <c r="AD312" s="302">
        <f t="shared" si="494"/>
        <v>0</v>
      </c>
      <c r="AE312" s="139">
        <f t="shared" si="495"/>
        <v>0</v>
      </c>
      <c r="AF312" s="121"/>
    </row>
    <row r="313" spans="1:32" ht="15.75">
      <c r="A313" s="749">
        <v>23.349999999999898</v>
      </c>
      <c r="B313" s="81" t="s">
        <v>315</v>
      </c>
      <c r="C313" s="81"/>
      <c r="D313" s="65"/>
      <c r="E313" s="81"/>
      <c r="F313" s="65"/>
      <c r="G313" s="103"/>
      <c r="H313" s="81"/>
      <c r="I313" s="65"/>
      <c r="J313" s="73">
        <f t="shared" si="487"/>
        <v>0</v>
      </c>
      <c r="K313" s="65">
        <f t="shared" si="487"/>
        <v>0</v>
      </c>
      <c r="L313" s="302"/>
      <c r="M313" s="139"/>
      <c r="N313" s="139" t="e">
        <f t="shared" si="488"/>
        <v>#DIV/0!</v>
      </c>
      <c r="O313" s="139" t="e">
        <f t="shared" si="488"/>
        <v>#DIV/0!</v>
      </c>
      <c r="P313" s="302">
        <f t="shared" si="489"/>
        <v>0</v>
      </c>
      <c r="Q313" s="139">
        <f t="shared" si="489"/>
        <v>0</v>
      </c>
      <c r="R313" s="302"/>
      <c r="S313" s="139"/>
      <c r="T313" s="129"/>
      <c r="U313" s="306"/>
      <c r="V313" s="139">
        <f t="shared" si="490"/>
        <v>0</v>
      </c>
      <c r="W313" s="302">
        <f t="shared" si="491"/>
        <v>0</v>
      </c>
      <c r="X313" s="139">
        <f t="shared" si="492"/>
        <v>0</v>
      </c>
      <c r="Y313" s="302">
        <f t="shared" si="496"/>
        <v>0</v>
      </c>
      <c r="Z313" s="139">
        <f t="shared" si="497"/>
        <v>0</v>
      </c>
      <c r="AA313" s="129"/>
      <c r="AB313" s="306"/>
      <c r="AC313" s="139">
        <f t="shared" ref="AC313" si="504">AB313*AA313</f>
        <v>0</v>
      </c>
      <c r="AD313" s="302">
        <f t="shared" si="494"/>
        <v>0</v>
      </c>
      <c r="AE313" s="139">
        <f t="shared" si="495"/>
        <v>0</v>
      </c>
      <c r="AF313" s="121"/>
    </row>
    <row r="314" spans="1:32" ht="15.75">
      <c r="A314" s="749">
        <v>23.3599999999999</v>
      </c>
      <c r="B314" s="81" t="s">
        <v>125</v>
      </c>
      <c r="C314" s="81"/>
      <c r="D314" s="65"/>
      <c r="E314" s="81"/>
      <c r="F314" s="65"/>
      <c r="G314" s="103"/>
      <c r="H314" s="81"/>
      <c r="I314" s="65">
        <f t="shared" ref="I314:I316" si="505">H314*G314</f>
        <v>0</v>
      </c>
      <c r="J314" s="73">
        <f t="shared" si="487"/>
        <v>0</v>
      </c>
      <c r="K314" s="65">
        <f t="shared" si="487"/>
        <v>0</v>
      </c>
      <c r="L314" s="302"/>
      <c r="M314" s="139"/>
      <c r="N314" s="139"/>
      <c r="O314" s="139"/>
      <c r="P314" s="302">
        <f t="shared" si="489"/>
        <v>0</v>
      </c>
      <c r="Q314" s="139">
        <f t="shared" si="489"/>
        <v>0</v>
      </c>
      <c r="R314" s="302"/>
      <c r="S314" s="139"/>
      <c r="T314" s="129">
        <v>0.15</v>
      </c>
      <c r="U314" s="306"/>
      <c r="V314" s="139">
        <f>U314*T314</f>
        <v>0</v>
      </c>
      <c r="W314" s="302">
        <f t="shared" si="491"/>
        <v>0</v>
      </c>
      <c r="X314" s="139">
        <f t="shared" si="492"/>
        <v>0</v>
      </c>
      <c r="Y314" s="302">
        <f t="shared" si="496"/>
        <v>0</v>
      </c>
      <c r="Z314" s="139">
        <f t="shared" si="497"/>
        <v>0</v>
      </c>
      <c r="AA314" s="129">
        <v>0.15</v>
      </c>
      <c r="AB314" s="306"/>
      <c r="AC314" s="139">
        <f>AB314*AA314</f>
        <v>0</v>
      </c>
      <c r="AD314" s="302">
        <f t="shared" si="494"/>
        <v>0</v>
      </c>
      <c r="AE314" s="139">
        <f t="shared" si="495"/>
        <v>0</v>
      </c>
      <c r="AF314" s="121"/>
    </row>
    <row r="315" spans="1:32" ht="15.75">
      <c r="A315" s="749">
        <v>23.369999999999902</v>
      </c>
      <c r="B315" s="81" t="s">
        <v>126</v>
      </c>
      <c r="C315" s="81"/>
      <c r="D315" s="65"/>
      <c r="E315" s="81"/>
      <c r="F315" s="65"/>
      <c r="G315" s="103"/>
      <c r="H315" s="81"/>
      <c r="I315" s="65">
        <f t="shared" si="505"/>
        <v>0</v>
      </c>
      <c r="J315" s="73">
        <f t="shared" si="487"/>
        <v>0</v>
      </c>
      <c r="K315" s="65">
        <f t="shared" si="487"/>
        <v>0</v>
      </c>
      <c r="L315" s="302"/>
      <c r="M315" s="139"/>
      <c r="N315" s="139"/>
      <c r="O315" s="139"/>
      <c r="P315" s="302">
        <f t="shared" si="489"/>
        <v>0</v>
      </c>
      <c r="Q315" s="139">
        <f t="shared" si="489"/>
        <v>0</v>
      </c>
      <c r="R315" s="302"/>
      <c r="S315" s="139"/>
      <c r="T315" s="129"/>
      <c r="U315" s="306"/>
      <c r="V315" s="139">
        <f>U315*T315</f>
        <v>0</v>
      </c>
      <c r="W315" s="302">
        <f t="shared" si="491"/>
        <v>0</v>
      </c>
      <c r="X315" s="139">
        <f t="shared" si="492"/>
        <v>0</v>
      </c>
      <c r="Y315" s="302">
        <f t="shared" si="496"/>
        <v>0</v>
      </c>
      <c r="Z315" s="139">
        <f t="shared" si="497"/>
        <v>0</v>
      </c>
      <c r="AA315" s="129"/>
      <c r="AB315" s="306"/>
      <c r="AC315" s="139">
        <f>AB315*AA315</f>
        <v>0</v>
      </c>
      <c r="AD315" s="302">
        <f t="shared" si="494"/>
        <v>0</v>
      </c>
      <c r="AE315" s="139">
        <f t="shared" si="495"/>
        <v>0</v>
      </c>
      <c r="AF315" s="121"/>
    </row>
    <row r="316" spans="1:32" ht="15.75">
      <c r="A316" s="749">
        <v>23.3799999999999</v>
      </c>
      <c r="B316" s="81" t="s">
        <v>130</v>
      </c>
      <c r="C316" s="81"/>
      <c r="D316" s="65"/>
      <c r="E316" s="81"/>
      <c r="F316" s="65"/>
      <c r="G316" s="103"/>
      <c r="H316" s="81"/>
      <c r="I316" s="65">
        <f t="shared" si="505"/>
        <v>0</v>
      </c>
      <c r="J316" s="73">
        <f t="shared" si="487"/>
        <v>0</v>
      </c>
      <c r="K316" s="65">
        <f t="shared" si="487"/>
        <v>0</v>
      </c>
      <c r="L316" s="302"/>
      <c r="M316" s="139"/>
      <c r="N316" s="139"/>
      <c r="O316" s="139"/>
      <c r="P316" s="302">
        <f t="shared" si="489"/>
        <v>0</v>
      </c>
      <c r="Q316" s="139">
        <f t="shared" si="489"/>
        <v>0</v>
      </c>
      <c r="R316" s="302"/>
      <c r="S316" s="139"/>
      <c r="T316" s="129"/>
      <c r="U316" s="306"/>
      <c r="V316" s="139">
        <f>U316*T316</f>
        <v>0</v>
      </c>
      <c r="W316" s="302">
        <f t="shared" si="491"/>
        <v>0</v>
      </c>
      <c r="X316" s="139">
        <f t="shared" si="492"/>
        <v>0</v>
      </c>
      <c r="Y316" s="302">
        <f t="shared" si="496"/>
        <v>0</v>
      </c>
      <c r="Z316" s="139">
        <f t="shared" si="497"/>
        <v>0</v>
      </c>
      <c r="AA316" s="129"/>
      <c r="AB316" s="306"/>
      <c r="AC316" s="139">
        <f>AB316*AA316</f>
        <v>0</v>
      </c>
      <c r="AD316" s="302">
        <f t="shared" si="494"/>
        <v>0</v>
      </c>
      <c r="AE316" s="139">
        <f t="shared" si="495"/>
        <v>0</v>
      </c>
      <c r="AF316" s="121"/>
    </row>
    <row r="317" spans="1:32" ht="15.75">
      <c r="A317" s="749">
        <v>23.389999999999901</v>
      </c>
      <c r="B317" s="81" t="s">
        <v>303</v>
      </c>
      <c r="C317" s="81">
        <v>4</v>
      </c>
      <c r="D317" s="65">
        <v>13.69</v>
      </c>
      <c r="E317" s="81"/>
      <c r="F317" s="65"/>
      <c r="G317" s="103"/>
      <c r="H317" s="81">
        <v>3</v>
      </c>
      <c r="I317" s="65">
        <v>13.75</v>
      </c>
      <c r="J317" s="73">
        <f t="shared" si="487"/>
        <v>7</v>
      </c>
      <c r="K317" s="65">
        <f t="shared" si="487"/>
        <v>27.439999999999998</v>
      </c>
      <c r="L317" s="302"/>
      <c r="M317" s="139"/>
      <c r="N317" s="139">
        <f t="shared" si="488"/>
        <v>0</v>
      </c>
      <c r="O317" s="139">
        <f t="shared" si="488"/>
        <v>0</v>
      </c>
      <c r="P317" s="302">
        <f t="shared" si="489"/>
        <v>7</v>
      </c>
      <c r="Q317" s="139">
        <f t="shared" si="489"/>
        <v>27.439999999999998</v>
      </c>
      <c r="R317" s="302">
        <f>P317</f>
        <v>7</v>
      </c>
      <c r="S317" s="139">
        <f>Q317</f>
        <v>27.439999999999998</v>
      </c>
      <c r="T317" s="129"/>
      <c r="U317" s="306">
        <v>30</v>
      </c>
      <c r="V317" s="139">
        <v>142.24</v>
      </c>
      <c r="W317" s="302">
        <f t="shared" si="491"/>
        <v>37</v>
      </c>
      <c r="X317" s="139">
        <f t="shared" si="492"/>
        <v>169.68</v>
      </c>
      <c r="Y317" s="302"/>
      <c r="Z317" s="139"/>
      <c r="AA317" s="129"/>
      <c r="AB317" s="306">
        <v>5</v>
      </c>
      <c r="AC317" s="139">
        <v>18.47</v>
      </c>
      <c r="AD317" s="302">
        <f t="shared" si="494"/>
        <v>5</v>
      </c>
      <c r="AE317" s="139">
        <f t="shared" si="495"/>
        <v>18.47</v>
      </c>
      <c r="AF317" s="121"/>
    </row>
    <row r="318" spans="1:32" ht="15.75">
      <c r="A318" s="749">
        <v>23.399999999999899</v>
      </c>
      <c r="B318" s="81" t="s">
        <v>131</v>
      </c>
      <c r="C318" s="81"/>
      <c r="D318" s="65"/>
      <c r="E318" s="81"/>
      <c r="F318" s="65"/>
      <c r="G318" s="103"/>
      <c r="H318" s="81">
        <v>1</v>
      </c>
      <c r="I318" s="65">
        <v>5.04</v>
      </c>
      <c r="J318" s="73">
        <f t="shared" si="487"/>
        <v>1</v>
      </c>
      <c r="K318" s="65">
        <f t="shared" si="487"/>
        <v>5.04</v>
      </c>
      <c r="L318" s="302"/>
      <c r="M318" s="139"/>
      <c r="N318" s="139">
        <f t="shared" si="488"/>
        <v>0</v>
      </c>
      <c r="O318" s="139">
        <f t="shared" si="488"/>
        <v>0</v>
      </c>
      <c r="P318" s="302">
        <f t="shared" si="489"/>
        <v>1</v>
      </c>
      <c r="Q318" s="139">
        <f t="shared" si="489"/>
        <v>5.04</v>
      </c>
      <c r="R318" s="302">
        <f>P318</f>
        <v>1</v>
      </c>
      <c r="S318" s="139">
        <f>Q318</f>
        <v>5.04</v>
      </c>
      <c r="T318" s="129"/>
      <c r="U318" s="306">
        <v>9</v>
      </c>
      <c r="V318" s="139">
        <v>50.14</v>
      </c>
      <c r="W318" s="302">
        <f t="shared" si="491"/>
        <v>10</v>
      </c>
      <c r="X318" s="139">
        <f t="shared" si="492"/>
        <v>55.18</v>
      </c>
      <c r="Y318" s="302"/>
      <c r="Z318" s="139"/>
      <c r="AA318" s="129"/>
      <c r="AB318" s="306">
        <v>1</v>
      </c>
      <c r="AC318" s="139">
        <v>3.25</v>
      </c>
      <c r="AD318" s="302">
        <f t="shared" si="494"/>
        <v>1</v>
      </c>
      <c r="AE318" s="139">
        <f t="shared" si="495"/>
        <v>3.25</v>
      </c>
      <c r="AF318" s="121"/>
    </row>
    <row r="319" spans="1:32" ht="31.5">
      <c r="A319" s="749">
        <v>23.409999999999901</v>
      </c>
      <c r="B319" s="81" t="s">
        <v>304</v>
      </c>
      <c r="C319" s="81"/>
      <c r="D319" s="65"/>
      <c r="E319" s="81"/>
      <c r="F319" s="65"/>
      <c r="G319" s="103"/>
      <c r="H319" s="81"/>
      <c r="I319" s="65">
        <f t="shared" ref="I319:I324" si="506">H319*G319</f>
        <v>0</v>
      </c>
      <c r="J319" s="73">
        <f t="shared" si="487"/>
        <v>0</v>
      </c>
      <c r="K319" s="65">
        <f t="shared" si="487"/>
        <v>0</v>
      </c>
      <c r="L319" s="302"/>
      <c r="M319" s="139"/>
      <c r="N319" s="139"/>
      <c r="O319" s="139"/>
      <c r="P319" s="302">
        <f t="shared" si="489"/>
        <v>0</v>
      </c>
      <c r="Q319" s="139">
        <f t="shared" si="489"/>
        <v>0</v>
      </c>
      <c r="R319" s="302"/>
      <c r="S319" s="139"/>
      <c r="T319" s="129"/>
      <c r="U319" s="306"/>
      <c r="V319" s="139">
        <f t="shared" si="490"/>
        <v>0</v>
      </c>
      <c r="W319" s="302">
        <f t="shared" si="491"/>
        <v>0</v>
      </c>
      <c r="X319" s="139">
        <f t="shared" si="492"/>
        <v>0</v>
      </c>
      <c r="Y319" s="302">
        <f t="shared" si="496"/>
        <v>0</v>
      </c>
      <c r="Z319" s="139">
        <f t="shared" si="497"/>
        <v>0</v>
      </c>
      <c r="AA319" s="129"/>
      <c r="AB319" s="306"/>
      <c r="AC319" s="139">
        <f t="shared" ref="AC319:AC324" si="507">AB319*AA319</f>
        <v>0</v>
      </c>
      <c r="AD319" s="302">
        <f t="shared" si="494"/>
        <v>0</v>
      </c>
      <c r="AE319" s="139">
        <f t="shared" si="495"/>
        <v>0</v>
      </c>
      <c r="AF319" s="121"/>
    </row>
    <row r="320" spans="1:32" ht="47.25">
      <c r="A320" s="911"/>
      <c r="B320" s="81" t="s">
        <v>127</v>
      </c>
      <c r="C320" s="81"/>
      <c r="D320" s="65"/>
      <c r="E320" s="81"/>
      <c r="F320" s="65"/>
      <c r="G320" s="103"/>
      <c r="H320" s="81"/>
      <c r="I320" s="65">
        <f t="shared" si="506"/>
        <v>0</v>
      </c>
      <c r="J320" s="73">
        <f t="shared" si="487"/>
        <v>0</v>
      </c>
      <c r="K320" s="65">
        <f t="shared" si="487"/>
        <v>0</v>
      </c>
      <c r="L320" s="302"/>
      <c r="M320" s="139"/>
      <c r="N320" s="139"/>
      <c r="O320" s="139"/>
      <c r="P320" s="302">
        <f t="shared" si="489"/>
        <v>0</v>
      </c>
      <c r="Q320" s="139">
        <f t="shared" si="489"/>
        <v>0</v>
      </c>
      <c r="R320" s="302"/>
      <c r="S320" s="139"/>
      <c r="T320" s="129"/>
      <c r="U320" s="306"/>
      <c r="V320" s="139">
        <f t="shared" si="490"/>
        <v>0</v>
      </c>
      <c r="W320" s="302">
        <f t="shared" si="491"/>
        <v>0</v>
      </c>
      <c r="X320" s="139">
        <f t="shared" si="492"/>
        <v>0</v>
      </c>
      <c r="Y320" s="302">
        <f t="shared" si="496"/>
        <v>0</v>
      </c>
      <c r="Z320" s="139">
        <f t="shared" si="497"/>
        <v>0</v>
      </c>
      <c r="AA320" s="129"/>
      <c r="AB320" s="306"/>
      <c r="AC320" s="139">
        <f t="shared" si="507"/>
        <v>0</v>
      </c>
      <c r="AD320" s="302">
        <f t="shared" si="494"/>
        <v>0</v>
      </c>
      <c r="AE320" s="139">
        <f t="shared" si="495"/>
        <v>0</v>
      </c>
      <c r="AF320" s="121"/>
    </row>
    <row r="321" spans="1:33" ht="15.75">
      <c r="A321" s="911"/>
      <c r="B321" s="81" t="s">
        <v>128</v>
      </c>
      <c r="C321" s="81"/>
      <c r="D321" s="65"/>
      <c r="E321" s="81"/>
      <c r="F321" s="65"/>
      <c r="G321" s="103"/>
      <c r="H321" s="81"/>
      <c r="I321" s="65">
        <f t="shared" si="506"/>
        <v>0</v>
      </c>
      <c r="J321" s="73">
        <f t="shared" si="487"/>
        <v>0</v>
      </c>
      <c r="K321" s="65">
        <f t="shared" si="487"/>
        <v>0</v>
      </c>
      <c r="L321" s="302"/>
      <c r="M321" s="139"/>
      <c r="N321" s="139"/>
      <c r="O321" s="139"/>
      <c r="P321" s="302">
        <f t="shared" si="489"/>
        <v>0</v>
      </c>
      <c r="Q321" s="139">
        <f t="shared" si="489"/>
        <v>0</v>
      </c>
      <c r="R321" s="302"/>
      <c r="S321" s="139"/>
      <c r="T321" s="129"/>
      <c r="U321" s="306"/>
      <c r="V321" s="139">
        <f t="shared" si="490"/>
        <v>0</v>
      </c>
      <c r="W321" s="302">
        <f t="shared" si="491"/>
        <v>0</v>
      </c>
      <c r="X321" s="139">
        <f t="shared" si="492"/>
        <v>0</v>
      </c>
      <c r="Y321" s="302">
        <f t="shared" si="496"/>
        <v>0</v>
      </c>
      <c r="Z321" s="139">
        <f t="shared" si="497"/>
        <v>0</v>
      </c>
      <c r="AA321" s="129"/>
      <c r="AB321" s="306"/>
      <c r="AC321" s="139">
        <f t="shared" si="507"/>
        <v>0</v>
      </c>
      <c r="AD321" s="302">
        <f t="shared" si="494"/>
        <v>0</v>
      </c>
      <c r="AE321" s="139">
        <f t="shared" si="495"/>
        <v>0</v>
      </c>
      <c r="AF321" s="121"/>
    </row>
    <row r="322" spans="1:33" ht="56.25">
      <c r="A322" s="911"/>
      <c r="B322" s="81" t="s">
        <v>129</v>
      </c>
      <c r="C322" s="81"/>
      <c r="D322" s="65"/>
      <c r="E322" s="81"/>
      <c r="F322" s="65"/>
      <c r="G322" s="103"/>
      <c r="H322" s="81"/>
      <c r="I322" s="65">
        <f t="shared" si="506"/>
        <v>0</v>
      </c>
      <c r="J322" s="73">
        <f t="shared" si="487"/>
        <v>0</v>
      </c>
      <c r="K322" s="65">
        <f t="shared" si="487"/>
        <v>0</v>
      </c>
      <c r="L322" s="302"/>
      <c r="M322" s="139"/>
      <c r="N322" s="139" t="e">
        <f t="shared" si="488"/>
        <v>#DIV/0!</v>
      </c>
      <c r="O322" s="139" t="e">
        <f t="shared" si="488"/>
        <v>#DIV/0!</v>
      </c>
      <c r="P322" s="302">
        <f t="shared" si="489"/>
        <v>0</v>
      </c>
      <c r="Q322" s="139">
        <f t="shared" si="489"/>
        <v>0</v>
      </c>
      <c r="R322" s="302"/>
      <c r="S322" s="139"/>
      <c r="T322" s="129"/>
      <c r="U322" s="306"/>
      <c r="V322" s="139">
        <f t="shared" si="490"/>
        <v>0</v>
      </c>
      <c r="W322" s="302">
        <f t="shared" si="491"/>
        <v>0</v>
      </c>
      <c r="X322" s="139">
        <f t="shared" si="492"/>
        <v>0</v>
      </c>
      <c r="Y322" s="302">
        <f t="shared" si="496"/>
        <v>0</v>
      </c>
      <c r="Z322" s="139">
        <f t="shared" si="497"/>
        <v>0</v>
      </c>
      <c r="AA322" s="129"/>
      <c r="AB322" s="306"/>
      <c r="AC322" s="139"/>
      <c r="AD322" s="302">
        <f t="shared" si="494"/>
        <v>0</v>
      </c>
      <c r="AE322" s="139">
        <f t="shared" si="495"/>
        <v>0</v>
      </c>
      <c r="AF322" s="782" t="s">
        <v>637</v>
      </c>
    </row>
    <row r="323" spans="1:33" ht="31.5">
      <c r="A323" s="749"/>
      <c r="B323" s="81" t="s">
        <v>305</v>
      </c>
      <c r="C323" s="81"/>
      <c r="D323" s="65"/>
      <c r="E323" s="81"/>
      <c r="F323" s="65"/>
      <c r="G323" s="103"/>
      <c r="H323" s="81"/>
      <c r="I323" s="65">
        <f t="shared" si="506"/>
        <v>0</v>
      </c>
      <c r="J323" s="73">
        <f t="shared" si="487"/>
        <v>0</v>
      </c>
      <c r="K323" s="65">
        <f t="shared" si="487"/>
        <v>0</v>
      </c>
      <c r="L323" s="302"/>
      <c r="M323" s="139"/>
      <c r="N323" s="139"/>
      <c r="O323" s="139"/>
      <c r="P323" s="302">
        <f t="shared" si="489"/>
        <v>0</v>
      </c>
      <c r="Q323" s="139">
        <f t="shared" si="489"/>
        <v>0</v>
      </c>
      <c r="R323" s="302"/>
      <c r="S323" s="139"/>
      <c r="T323" s="129"/>
      <c r="U323" s="306"/>
      <c r="V323" s="139">
        <f t="shared" si="490"/>
        <v>0</v>
      </c>
      <c r="W323" s="302">
        <f t="shared" si="491"/>
        <v>0</v>
      </c>
      <c r="X323" s="139">
        <f t="shared" si="492"/>
        <v>0</v>
      </c>
      <c r="Y323" s="302">
        <f t="shared" si="496"/>
        <v>0</v>
      </c>
      <c r="Z323" s="139">
        <f t="shared" si="497"/>
        <v>0</v>
      </c>
      <c r="AA323" s="129"/>
      <c r="AB323" s="306"/>
      <c r="AC323" s="139">
        <f t="shared" si="507"/>
        <v>0</v>
      </c>
      <c r="AD323" s="302">
        <f t="shared" si="494"/>
        <v>0</v>
      </c>
      <c r="AE323" s="139">
        <f t="shared" si="495"/>
        <v>0</v>
      </c>
      <c r="AF323" s="121"/>
    </row>
    <row r="324" spans="1:33" ht="15.75">
      <c r="A324" s="749">
        <v>23.42</v>
      </c>
      <c r="B324" s="81" t="s">
        <v>130</v>
      </c>
      <c r="C324" s="81"/>
      <c r="D324" s="65"/>
      <c r="E324" s="81"/>
      <c r="F324" s="65"/>
      <c r="G324" s="103"/>
      <c r="H324" s="81"/>
      <c r="I324" s="65">
        <f t="shared" si="506"/>
        <v>0</v>
      </c>
      <c r="J324" s="73">
        <f t="shared" si="487"/>
        <v>0</v>
      </c>
      <c r="K324" s="65">
        <f t="shared" si="487"/>
        <v>0</v>
      </c>
      <c r="L324" s="302"/>
      <c r="M324" s="139"/>
      <c r="N324" s="139"/>
      <c r="O324" s="139"/>
      <c r="P324" s="302">
        <f t="shared" si="489"/>
        <v>0</v>
      </c>
      <c r="Q324" s="139">
        <f t="shared" si="489"/>
        <v>0</v>
      </c>
      <c r="R324" s="302"/>
      <c r="S324" s="139"/>
      <c r="T324" s="129"/>
      <c r="U324" s="306"/>
      <c r="V324" s="139">
        <f t="shared" si="490"/>
        <v>0</v>
      </c>
      <c r="W324" s="302">
        <f t="shared" si="491"/>
        <v>0</v>
      </c>
      <c r="X324" s="139">
        <f t="shared" si="492"/>
        <v>0</v>
      </c>
      <c r="Y324" s="302">
        <f t="shared" si="496"/>
        <v>0</v>
      </c>
      <c r="Z324" s="139">
        <f t="shared" si="497"/>
        <v>0</v>
      </c>
      <c r="AA324" s="129"/>
      <c r="AB324" s="306"/>
      <c r="AC324" s="139">
        <f t="shared" si="507"/>
        <v>0</v>
      </c>
      <c r="AD324" s="302">
        <f t="shared" si="494"/>
        <v>0</v>
      </c>
      <c r="AE324" s="139">
        <f t="shared" si="495"/>
        <v>0</v>
      </c>
      <c r="AF324" s="121"/>
    </row>
    <row r="325" spans="1:33" ht="56.25">
      <c r="A325" s="749">
        <v>23.43</v>
      </c>
      <c r="B325" s="81" t="s">
        <v>344</v>
      </c>
      <c r="C325" s="81"/>
      <c r="D325" s="65"/>
      <c r="E325" s="81"/>
      <c r="F325" s="65"/>
      <c r="G325" s="103"/>
      <c r="H325" s="81">
        <v>0</v>
      </c>
      <c r="I325" s="65">
        <v>0</v>
      </c>
      <c r="J325" s="73">
        <f t="shared" si="487"/>
        <v>0</v>
      </c>
      <c r="K325" s="65">
        <f t="shared" si="487"/>
        <v>0</v>
      </c>
      <c r="L325" s="302"/>
      <c r="M325" s="139"/>
      <c r="N325" s="139"/>
      <c r="O325" s="139"/>
      <c r="P325" s="302">
        <f t="shared" si="489"/>
        <v>0</v>
      </c>
      <c r="Q325" s="139">
        <f t="shared" si="489"/>
        <v>0</v>
      </c>
      <c r="R325" s="302"/>
      <c r="S325" s="139"/>
      <c r="T325" s="129"/>
      <c r="U325" s="306">
        <v>1116</v>
      </c>
      <c r="V325" s="139">
        <v>160.70400000000001</v>
      </c>
      <c r="W325" s="302">
        <f t="shared" si="491"/>
        <v>1116</v>
      </c>
      <c r="X325" s="139">
        <f t="shared" si="492"/>
        <v>160.70400000000001</v>
      </c>
      <c r="Y325" s="302">
        <f t="shared" si="496"/>
        <v>0</v>
      </c>
      <c r="Z325" s="139">
        <f t="shared" si="497"/>
        <v>0</v>
      </c>
      <c r="AA325" s="129"/>
      <c r="AB325" s="306"/>
      <c r="AC325" s="139"/>
      <c r="AD325" s="302">
        <f t="shared" si="494"/>
        <v>0</v>
      </c>
      <c r="AE325" s="139">
        <f t="shared" si="495"/>
        <v>0</v>
      </c>
      <c r="AF325" s="782" t="s">
        <v>637</v>
      </c>
    </row>
    <row r="326" spans="1:33" s="225" customFormat="1" ht="16.5" customHeight="1">
      <c r="A326" s="217"/>
      <c r="B326" s="218" t="s">
        <v>25</v>
      </c>
      <c r="C326" s="236">
        <f t="shared" ref="C326:F326" si="508">SUM(C279:C325)</f>
        <v>43</v>
      </c>
      <c r="D326" s="219">
        <f t="shared" si="508"/>
        <v>333.92800000000005</v>
      </c>
      <c r="E326" s="236">
        <f t="shared" si="508"/>
        <v>0</v>
      </c>
      <c r="F326" s="219">
        <f t="shared" si="508"/>
        <v>0</v>
      </c>
      <c r="G326" s="220"/>
      <c r="H326" s="236">
        <f t="shared" ref="H326:M326" si="509">SUM(H279:H325)</f>
        <v>41</v>
      </c>
      <c r="I326" s="219">
        <f t="shared" si="509"/>
        <v>197.5</v>
      </c>
      <c r="J326" s="236">
        <f t="shared" si="509"/>
        <v>84</v>
      </c>
      <c r="K326" s="219">
        <f t="shared" si="509"/>
        <v>531.42800000000011</v>
      </c>
      <c r="L326" s="236">
        <f t="shared" si="509"/>
        <v>10</v>
      </c>
      <c r="M326" s="219">
        <f t="shared" si="509"/>
        <v>172.18799999999999</v>
      </c>
      <c r="N326" s="674">
        <f t="shared" si="488"/>
        <v>11.904761904761905</v>
      </c>
      <c r="O326" s="674">
        <f>M326/K326%</f>
        <v>32.401002581723198</v>
      </c>
      <c r="P326" s="236">
        <f>SUM(P279:P325)</f>
        <v>74</v>
      </c>
      <c r="Q326" s="219">
        <f>SUM(Q279:Q325)</f>
        <v>359.24</v>
      </c>
      <c r="R326" s="236">
        <f>SUM(R279:R325)</f>
        <v>74</v>
      </c>
      <c r="S326" s="219">
        <f>SUM(S279:S325)</f>
        <v>359.24</v>
      </c>
      <c r="T326" s="222"/>
      <c r="U326" s="273">
        <f t="shared" ref="U326:Z326" si="510">SUM(U279:U325)</f>
        <v>1378</v>
      </c>
      <c r="V326" s="219">
        <f t="shared" si="510"/>
        <v>1499.7740000000001</v>
      </c>
      <c r="W326" s="236">
        <f t="shared" si="510"/>
        <v>1452</v>
      </c>
      <c r="X326" s="219">
        <f t="shared" si="510"/>
        <v>1859.0140000000001</v>
      </c>
      <c r="Y326" s="236">
        <f t="shared" si="510"/>
        <v>66</v>
      </c>
      <c r="Z326" s="219">
        <f t="shared" si="510"/>
        <v>326.76</v>
      </c>
      <c r="AA326" s="222"/>
      <c r="AB326" s="273">
        <f>SUM(AB279:AB325)</f>
        <v>46</v>
      </c>
      <c r="AC326" s="219">
        <f>SUM(AC279:AC325)</f>
        <v>381.88</v>
      </c>
      <c r="AD326" s="236">
        <f>SUM(AD279:AD325)</f>
        <v>112</v>
      </c>
      <c r="AE326" s="219">
        <f>SUM(AE279:AE325)</f>
        <v>708.64</v>
      </c>
      <c r="AF326" s="224"/>
    </row>
    <row r="327" spans="1:33" s="53" customFormat="1" ht="15.75">
      <c r="A327" s="90" t="s">
        <v>132</v>
      </c>
      <c r="B327" s="52" t="s">
        <v>133</v>
      </c>
      <c r="C327" s="52"/>
      <c r="D327" s="64"/>
      <c r="E327" s="52"/>
      <c r="F327" s="64"/>
      <c r="G327" s="105"/>
      <c r="H327" s="52"/>
      <c r="I327" s="64"/>
      <c r="J327" s="310"/>
      <c r="K327" s="64"/>
      <c r="L327" s="300"/>
      <c r="M327" s="140"/>
      <c r="N327" s="140"/>
      <c r="O327" s="140"/>
      <c r="P327" s="300"/>
      <c r="Q327" s="140"/>
      <c r="R327" s="300"/>
      <c r="S327" s="140"/>
      <c r="T327" s="128"/>
      <c r="U327" s="304"/>
      <c r="V327" s="140"/>
      <c r="W327" s="300"/>
      <c r="X327" s="140"/>
      <c r="Y327" s="300"/>
      <c r="Z327" s="140"/>
      <c r="AA327" s="128"/>
      <c r="AB327" s="304"/>
      <c r="AC327" s="140"/>
      <c r="AD327" s="300"/>
      <c r="AE327" s="140"/>
      <c r="AF327" s="120"/>
    </row>
    <row r="328" spans="1:33" s="53" customFormat="1" ht="15.75">
      <c r="A328" s="90">
        <v>24</v>
      </c>
      <c r="B328" s="52" t="s">
        <v>134</v>
      </c>
      <c r="C328" s="52"/>
      <c r="D328" s="64"/>
      <c r="E328" s="52"/>
      <c r="F328" s="64"/>
      <c r="G328" s="105"/>
      <c r="H328" s="52"/>
      <c r="I328" s="64"/>
      <c r="J328" s="310"/>
      <c r="K328" s="64"/>
      <c r="L328" s="300"/>
      <c r="M328" s="140"/>
      <c r="N328" s="140"/>
      <c r="O328" s="140"/>
      <c r="P328" s="300"/>
      <c r="Q328" s="140"/>
      <c r="R328" s="300"/>
      <c r="S328" s="140"/>
      <c r="T328" s="128"/>
      <c r="U328" s="304"/>
      <c r="V328" s="140"/>
      <c r="W328" s="300"/>
      <c r="X328" s="140"/>
      <c r="Y328" s="300"/>
      <c r="Z328" s="140"/>
      <c r="AA328" s="128"/>
      <c r="AB328" s="304"/>
      <c r="AC328" s="140"/>
      <c r="AD328" s="300"/>
      <c r="AE328" s="140"/>
      <c r="AF328" s="120"/>
    </row>
    <row r="329" spans="1:33" ht="15.75">
      <c r="A329" s="198">
        <v>24.01</v>
      </c>
      <c r="B329" s="81" t="s">
        <v>135</v>
      </c>
      <c r="C329" s="81"/>
      <c r="D329" s="65"/>
      <c r="E329" s="81"/>
      <c r="F329" s="65"/>
      <c r="G329" s="103"/>
      <c r="H329" s="81"/>
      <c r="I329" s="65"/>
      <c r="J329" s="73">
        <f t="shared" ref="J329:J332" si="511">H329+E329+C329</f>
        <v>0</v>
      </c>
      <c r="K329" s="65">
        <f>I329+F329+D329</f>
        <v>0</v>
      </c>
      <c r="L329" s="302"/>
      <c r="M329" s="139"/>
      <c r="N329" s="139"/>
      <c r="O329" s="139"/>
      <c r="P329" s="302"/>
      <c r="Q329" s="139"/>
      <c r="R329" s="302"/>
      <c r="S329" s="139"/>
      <c r="T329" s="129"/>
      <c r="U329" s="306"/>
      <c r="V329" s="139"/>
      <c r="W329" s="302"/>
      <c r="X329" s="139">
        <f>V329+S329</f>
        <v>0</v>
      </c>
      <c r="Y329" s="302"/>
      <c r="Z329" s="139"/>
      <c r="AA329" s="129"/>
      <c r="AB329" s="306"/>
      <c r="AC329" s="139"/>
      <c r="AD329" s="302"/>
      <c r="AE329" s="139">
        <f>AC329+Z329</f>
        <v>0</v>
      </c>
      <c r="AF329" s="121"/>
    </row>
    <row r="330" spans="1:33" ht="15.75">
      <c r="A330" s="749"/>
      <c r="B330" s="81" t="s">
        <v>136</v>
      </c>
      <c r="C330" s="81"/>
      <c r="D330" s="65"/>
      <c r="E330" s="81"/>
      <c r="F330" s="65"/>
      <c r="G330" s="103"/>
      <c r="H330" s="81">
        <v>1</v>
      </c>
      <c r="I330" s="65">
        <v>158.6</v>
      </c>
      <c r="J330" s="73">
        <f t="shared" si="511"/>
        <v>1</v>
      </c>
      <c r="K330" s="65">
        <f>I330+F330+D330</f>
        <v>158.6</v>
      </c>
      <c r="L330" s="302">
        <v>1</v>
      </c>
      <c r="M330" s="139">
        <v>67.930000000000007</v>
      </c>
      <c r="N330" s="139">
        <f t="shared" ref="N330:O333" si="512">L330/J330%</f>
        <v>100</v>
      </c>
      <c r="O330" s="139">
        <f t="shared" si="512"/>
        <v>42.831021437578826</v>
      </c>
      <c r="P330" s="302">
        <f>J330-L330</f>
        <v>0</v>
      </c>
      <c r="Q330" s="139">
        <f>K330-M330</f>
        <v>90.669999999999987</v>
      </c>
      <c r="R330" s="302"/>
      <c r="S330" s="139"/>
      <c r="T330" s="129"/>
      <c r="U330" s="306">
        <v>1</v>
      </c>
      <c r="V330" s="139">
        <v>226.85692307692307</v>
      </c>
      <c r="W330" s="302">
        <f>U330+R330</f>
        <v>1</v>
      </c>
      <c r="X330" s="139">
        <f>V330+S330</f>
        <v>226.85692307692307</v>
      </c>
      <c r="Y330" s="302"/>
      <c r="Z330" s="139"/>
      <c r="AA330" s="129"/>
      <c r="AB330" s="306">
        <v>1</v>
      </c>
      <c r="AC330" s="139">
        <v>200.49305199999998</v>
      </c>
      <c r="AD330" s="302">
        <f>AB330+Y330</f>
        <v>1</v>
      </c>
      <c r="AE330" s="139">
        <f>AC330+Z330</f>
        <v>200.49305199999998</v>
      </c>
      <c r="AF330" s="121"/>
    </row>
    <row r="331" spans="1:33" ht="22.15" customHeight="1">
      <c r="A331" s="198"/>
      <c r="B331" s="81" t="s">
        <v>137</v>
      </c>
      <c r="C331" s="81"/>
      <c r="D331" s="65"/>
      <c r="E331" s="81"/>
      <c r="F331" s="65"/>
      <c r="G331" s="103"/>
      <c r="H331" s="81"/>
      <c r="I331" s="65"/>
      <c r="J331" s="73">
        <f t="shared" si="511"/>
        <v>0</v>
      </c>
      <c r="K331" s="65">
        <f>I331+F331+D331</f>
        <v>0</v>
      </c>
      <c r="L331" s="302"/>
      <c r="M331" s="139"/>
      <c r="N331" s="139"/>
      <c r="O331" s="139"/>
      <c r="P331" s="302"/>
      <c r="Q331" s="139"/>
      <c r="R331" s="302"/>
      <c r="S331" s="139"/>
      <c r="T331" s="129"/>
      <c r="U331" s="306"/>
      <c r="V331" s="139"/>
      <c r="W331" s="302"/>
      <c r="X331" s="139">
        <f>V331+S331</f>
        <v>0</v>
      </c>
      <c r="Y331" s="302"/>
      <c r="Z331" s="139"/>
      <c r="AA331" s="129"/>
      <c r="AB331" s="306"/>
      <c r="AC331" s="139"/>
      <c r="AD331" s="302"/>
      <c r="AE331" s="139">
        <f>AC331+Z331</f>
        <v>0</v>
      </c>
      <c r="AF331" s="121"/>
    </row>
    <row r="332" spans="1:33" ht="15.75">
      <c r="A332" s="198"/>
      <c r="B332" s="81" t="s">
        <v>138</v>
      </c>
      <c r="C332" s="81"/>
      <c r="D332" s="65"/>
      <c r="E332" s="81"/>
      <c r="F332" s="65"/>
      <c r="G332" s="103"/>
      <c r="H332" s="81"/>
      <c r="I332" s="65"/>
      <c r="J332" s="73">
        <f t="shared" si="511"/>
        <v>0</v>
      </c>
      <c r="K332" s="65">
        <f>I332+F332+D332</f>
        <v>0</v>
      </c>
      <c r="L332" s="302"/>
      <c r="M332" s="139"/>
      <c r="N332" s="139"/>
      <c r="O332" s="139"/>
      <c r="P332" s="302"/>
      <c r="Q332" s="139"/>
      <c r="R332" s="302"/>
      <c r="S332" s="139"/>
      <c r="T332" s="129"/>
      <c r="U332" s="306"/>
      <c r="V332" s="139"/>
      <c r="W332" s="302"/>
      <c r="X332" s="139">
        <f>V332+S332</f>
        <v>0</v>
      </c>
      <c r="Y332" s="302"/>
      <c r="Z332" s="139"/>
      <c r="AA332" s="129"/>
      <c r="AB332" s="306"/>
      <c r="AC332" s="139"/>
      <c r="AD332" s="302"/>
      <c r="AE332" s="139">
        <f>AC332+Z332</f>
        <v>0</v>
      </c>
      <c r="AF332" s="121"/>
    </row>
    <row r="333" spans="1:33" s="225" customFormat="1" ht="15.75">
      <c r="A333" s="217"/>
      <c r="B333" s="218" t="s">
        <v>35</v>
      </c>
      <c r="C333" s="218">
        <f t="shared" ref="C333" si="513">SUM(C330:C332)</f>
        <v>0</v>
      </c>
      <c r="D333" s="219">
        <f>SUM(D330:D332)</f>
        <v>0</v>
      </c>
      <c r="E333" s="218">
        <f t="shared" ref="E333" si="514">SUM(E330:E332)</f>
        <v>0</v>
      </c>
      <c r="F333" s="219">
        <f>SUM(F330:F332)</f>
        <v>0</v>
      </c>
      <c r="G333" s="220"/>
      <c r="H333" s="218">
        <f t="shared" ref="H333:L333" si="515">SUM(H330:H332)</f>
        <v>1</v>
      </c>
      <c r="I333" s="219">
        <f>SUM(I330:I332)</f>
        <v>158.6</v>
      </c>
      <c r="J333" s="236">
        <f t="shared" si="515"/>
        <v>1</v>
      </c>
      <c r="K333" s="219">
        <f>SUM(K330:K332)</f>
        <v>158.6</v>
      </c>
      <c r="L333" s="236">
        <f t="shared" si="515"/>
        <v>1</v>
      </c>
      <c r="M333" s="219">
        <f>SUM(M330:M332)</f>
        <v>67.930000000000007</v>
      </c>
      <c r="N333" s="674">
        <f t="shared" si="512"/>
        <v>100</v>
      </c>
      <c r="O333" s="674">
        <f>M333/K333%</f>
        <v>42.831021437578826</v>
      </c>
      <c r="P333" s="236">
        <f t="shared" ref="P333" si="516">SUM(P330:P332)</f>
        <v>0</v>
      </c>
      <c r="Q333" s="219">
        <f>SUM(Q330:Q332)</f>
        <v>90.669999999999987</v>
      </c>
      <c r="R333" s="236">
        <f t="shared" ref="R333" si="517">SUM(R330:R332)</f>
        <v>0</v>
      </c>
      <c r="S333" s="219">
        <f>SUM(S330:S332)</f>
        <v>0</v>
      </c>
      <c r="T333" s="222"/>
      <c r="U333" s="273">
        <f t="shared" ref="U333" si="518">SUM(U330:U332)</f>
        <v>1</v>
      </c>
      <c r="V333" s="219">
        <f>SUM(V330:V332)</f>
        <v>226.85692307692307</v>
      </c>
      <c r="W333" s="236">
        <f t="shared" ref="W333" si="519">SUM(W330:W332)</f>
        <v>1</v>
      </c>
      <c r="X333" s="219">
        <f>SUM(X330:X332)</f>
        <v>226.85692307692307</v>
      </c>
      <c r="Y333" s="236">
        <f t="shared" ref="Y333" si="520">SUM(Y330:Y332)</f>
        <v>0</v>
      </c>
      <c r="Z333" s="219">
        <f>SUM(Z330:Z332)</f>
        <v>0</v>
      </c>
      <c r="AA333" s="222"/>
      <c r="AB333" s="273">
        <f t="shared" ref="AB333" si="521">SUM(AB330:AB332)</f>
        <v>1</v>
      </c>
      <c r="AC333" s="219">
        <f>SUM(AC330:AC332)</f>
        <v>200.49305199999998</v>
      </c>
      <c r="AD333" s="236">
        <f t="shared" ref="AD333" si="522">SUM(AD330:AD332)</f>
        <v>1</v>
      </c>
      <c r="AE333" s="219">
        <f>SUM(AE330:AE332)</f>
        <v>200.49305199999998</v>
      </c>
      <c r="AF333" s="674">
        <f>AE333/AE382*100</f>
        <v>1.8019164254449449</v>
      </c>
    </row>
    <row r="334" spans="1:33" s="53" customFormat="1" ht="47.25">
      <c r="A334" s="90">
        <v>24.02</v>
      </c>
      <c r="B334" s="52" t="s">
        <v>253</v>
      </c>
      <c r="C334" s="52"/>
      <c r="D334" s="64"/>
      <c r="E334" s="52"/>
      <c r="F334" s="64"/>
      <c r="G334" s="105"/>
      <c r="H334" s="52"/>
      <c r="I334" s="64"/>
      <c r="J334" s="310">
        <f t="shared" ref="J334:J338" si="523">H334+E334+C334</f>
        <v>0</v>
      </c>
      <c r="K334" s="64"/>
      <c r="L334" s="300"/>
      <c r="M334" s="140"/>
      <c r="N334" s="139"/>
      <c r="O334" s="139"/>
      <c r="P334" s="302"/>
      <c r="Q334" s="139"/>
      <c r="R334" s="300"/>
      <c r="S334" s="140"/>
      <c r="T334" s="128"/>
      <c r="U334" s="304"/>
      <c r="V334" s="140"/>
      <c r="W334" s="300"/>
      <c r="X334" s="140"/>
      <c r="Y334" s="300"/>
      <c r="Z334" s="140"/>
      <c r="AA334" s="128"/>
      <c r="AB334" s="304"/>
      <c r="AC334" s="140"/>
      <c r="AD334" s="300"/>
      <c r="AE334" s="140"/>
      <c r="AF334" s="120"/>
    </row>
    <row r="335" spans="1:33" ht="15.75">
      <c r="A335" s="749"/>
      <c r="B335" s="81" t="s">
        <v>236</v>
      </c>
      <c r="C335" s="81"/>
      <c r="D335" s="65"/>
      <c r="E335" s="81"/>
      <c r="F335" s="65"/>
      <c r="G335" s="118">
        <v>8.0000000000000004E-4</v>
      </c>
      <c r="H335" s="81">
        <v>35290</v>
      </c>
      <c r="I335" s="65">
        <f>+G335*H335</f>
        <v>28.232000000000003</v>
      </c>
      <c r="J335" s="73">
        <f t="shared" si="523"/>
        <v>35290</v>
      </c>
      <c r="K335" s="65">
        <f>I335+F335+D335</f>
        <v>28.232000000000003</v>
      </c>
      <c r="L335" s="302">
        <v>35290</v>
      </c>
      <c r="M335" s="139">
        <v>26.23</v>
      </c>
      <c r="N335" s="139">
        <f t="shared" ref="N335:O340" si="524">L335/J335%</f>
        <v>100</v>
      </c>
      <c r="O335" s="139">
        <f t="shared" si="524"/>
        <v>92.908756021535837</v>
      </c>
      <c r="P335" s="302">
        <f t="shared" ref="P335:Q338" si="525">J335-L335</f>
        <v>0</v>
      </c>
      <c r="Q335" s="139">
        <f t="shared" si="525"/>
        <v>2.0020000000000024</v>
      </c>
      <c r="R335" s="302"/>
      <c r="S335" s="139"/>
      <c r="T335" s="129">
        <v>1.1999999999999999E-3</v>
      </c>
      <c r="U335" s="306">
        <v>34063</v>
      </c>
      <c r="V335" s="139">
        <v>57.3215</v>
      </c>
      <c r="W335" s="302">
        <f t="shared" ref="W335:W338" si="526">U335+R335</f>
        <v>34063</v>
      </c>
      <c r="X335" s="139">
        <f>V335+S335</f>
        <v>57.3215</v>
      </c>
      <c r="Y335" s="302"/>
      <c r="Z335" s="139"/>
      <c r="AA335" s="129">
        <v>1.1999999999999999E-3</v>
      </c>
      <c r="AB335" s="306">
        <v>34063</v>
      </c>
      <c r="AC335" s="139">
        <v>57.3215</v>
      </c>
      <c r="AD335" s="302">
        <f t="shared" ref="AD335:AD338" si="527">AB335+Y335</f>
        <v>34063</v>
      </c>
      <c r="AE335" s="139">
        <f>AC335+Z335</f>
        <v>57.3215</v>
      </c>
      <c r="AF335" s="121"/>
      <c r="AG335" s="58">
        <f>X335-AE335</f>
        <v>0</v>
      </c>
    </row>
    <row r="336" spans="1:33" ht="15.75">
      <c r="A336" s="749"/>
      <c r="B336" s="81" t="s">
        <v>237</v>
      </c>
      <c r="C336" s="81"/>
      <c r="D336" s="65"/>
      <c r="E336" s="81"/>
      <c r="F336" s="65"/>
      <c r="G336" s="118">
        <v>5.9999999999999995E-4</v>
      </c>
      <c r="H336" s="81">
        <v>48998</v>
      </c>
      <c r="I336" s="65">
        <f t="shared" ref="I336:I337" si="528">+G336*H336</f>
        <v>29.398799999999998</v>
      </c>
      <c r="J336" s="73">
        <f t="shared" si="523"/>
        <v>48998</v>
      </c>
      <c r="K336" s="65">
        <f>I336+F336+D336</f>
        <v>29.398799999999998</v>
      </c>
      <c r="L336" s="302">
        <v>48998</v>
      </c>
      <c r="M336" s="139">
        <v>26.5</v>
      </c>
      <c r="N336" s="139">
        <f t="shared" si="524"/>
        <v>100</v>
      </c>
      <c r="O336" s="139">
        <f t="shared" si="524"/>
        <v>90.139733594568497</v>
      </c>
      <c r="P336" s="302">
        <f t="shared" si="525"/>
        <v>0</v>
      </c>
      <c r="Q336" s="139">
        <f t="shared" si="525"/>
        <v>2.8987999999999978</v>
      </c>
      <c r="R336" s="302"/>
      <c r="S336" s="139"/>
      <c r="T336" s="129">
        <v>1.1999999999999999E-3</v>
      </c>
      <c r="U336" s="306">
        <v>47737</v>
      </c>
      <c r="V336" s="139">
        <v>75.737499999999997</v>
      </c>
      <c r="W336" s="302">
        <f t="shared" si="526"/>
        <v>47737</v>
      </c>
      <c r="X336" s="139">
        <f>V336+S336</f>
        <v>75.737499999999997</v>
      </c>
      <c r="Y336" s="302"/>
      <c r="Z336" s="139"/>
      <c r="AA336" s="129">
        <v>1.1999999999999999E-3</v>
      </c>
      <c r="AB336" s="306">
        <v>47737</v>
      </c>
      <c r="AC336" s="139">
        <v>75.737499999999997</v>
      </c>
      <c r="AD336" s="302">
        <f t="shared" si="527"/>
        <v>47737</v>
      </c>
      <c r="AE336" s="139">
        <f>AC336+Z336</f>
        <v>75.737499999999997</v>
      </c>
      <c r="AF336" s="121"/>
      <c r="AG336" s="58">
        <f t="shared" ref="AG336:AG337" si="529">X336-AE336</f>
        <v>0</v>
      </c>
    </row>
    <row r="337" spans="1:33" ht="18.75" customHeight="1">
      <c r="A337" s="749"/>
      <c r="B337" s="81" t="s">
        <v>241</v>
      </c>
      <c r="C337" s="81"/>
      <c r="D337" s="65"/>
      <c r="E337" s="81"/>
      <c r="F337" s="65"/>
      <c r="G337" s="118">
        <v>8.0000000000000004E-4</v>
      </c>
      <c r="H337" s="81">
        <v>52063</v>
      </c>
      <c r="I337" s="65">
        <f t="shared" si="528"/>
        <v>41.650400000000005</v>
      </c>
      <c r="J337" s="73">
        <f t="shared" si="523"/>
        <v>52063</v>
      </c>
      <c r="K337" s="65">
        <f>I337+F337+D337</f>
        <v>41.650400000000005</v>
      </c>
      <c r="L337" s="302">
        <v>52063</v>
      </c>
      <c r="M337" s="139">
        <v>29.25</v>
      </c>
      <c r="N337" s="139">
        <f t="shared" si="524"/>
        <v>100</v>
      </c>
      <c r="O337" s="139">
        <f t="shared" si="524"/>
        <v>70.227416783512282</v>
      </c>
      <c r="P337" s="302">
        <f t="shared" si="525"/>
        <v>0</v>
      </c>
      <c r="Q337" s="139">
        <f t="shared" si="525"/>
        <v>12.400400000000005</v>
      </c>
      <c r="R337" s="302"/>
      <c r="S337" s="139"/>
      <c r="T337" s="129"/>
      <c r="U337" s="306">
        <v>52035</v>
      </c>
      <c r="V337" s="139">
        <v>88.965000000000003</v>
      </c>
      <c r="W337" s="302">
        <f t="shared" si="526"/>
        <v>52035</v>
      </c>
      <c r="X337" s="139">
        <f>V337+S337</f>
        <v>88.965000000000003</v>
      </c>
      <c r="Y337" s="302"/>
      <c r="Z337" s="139"/>
      <c r="AA337" s="129"/>
      <c r="AB337" s="306">
        <v>52035</v>
      </c>
      <c r="AC337" s="139">
        <v>88.965000000000003</v>
      </c>
      <c r="AD337" s="302">
        <f t="shared" si="527"/>
        <v>52035</v>
      </c>
      <c r="AE337" s="139">
        <f>AC337+Z337</f>
        <v>88.965000000000003</v>
      </c>
      <c r="AF337" s="139">
        <f>(AE335+AE336+AE337)/AE382*100</f>
        <v>1.9954242226956995</v>
      </c>
      <c r="AG337" s="58">
        <f t="shared" si="529"/>
        <v>0</v>
      </c>
    </row>
    <row r="338" spans="1:33" ht="31.5">
      <c r="A338" s="749">
        <v>24.03</v>
      </c>
      <c r="B338" s="81" t="s">
        <v>139</v>
      </c>
      <c r="C338" s="81"/>
      <c r="D338" s="65"/>
      <c r="E338" s="81"/>
      <c r="F338" s="65"/>
      <c r="G338" s="103"/>
      <c r="H338" s="81">
        <v>1</v>
      </c>
      <c r="I338" s="65">
        <v>23</v>
      </c>
      <c r="J338" s="73">
        <f t="shared" si="523"/>
        <v>1</v>
      </c>
      <c r="K338" s="65">
        <f>I338+F338+D338</f>
        <v>23</v>
      </c>
      <c r="L338" s="302">
        <v>1</v>
      </c>
      <c r="M338" s="139">
        <v>6.49</v>
      </c>
      <c r="N338" s="139">
        <f t="shared" si="524"/>
        <v>100</v>
      </c>
      <c r="O338" s="139">
        <f t="shared" si="524"/>
        <v>28.217391304347824</v>
      </c>
      <c r="P338" s="302">
        <f t="shared" si="525"/>
        <v>0</v>
      </c>
      <c r="Q338" s="139">
        <f t="shared" si="525"/>
        <v>16.509999999999998</v>
      </c>
      <c r="R338" s="302"/>
      <c r="S338" s="139"/>
      <c r="T338" s="129"/>
      <c r="U338" s="306">
        <v>1</v>
      </c>
      <c r="V338" s="139">
        <v>55.531999260000006</v>
      </c>
      <c r="W338" s="302">
        <f t="shared" si="526"/>
        <v>1</v>
      </c>
      <c r="X338" s="139">
        <f>V338+S338</f>
        <v>55.531999260000006</v>
      </c>
      <c r="Y338" s="302"/>
      <c r="Z338" s="139"/>
      <c r="AA338" s="129"/>
      <c r="AB338" s="306">
        <v>1</v>
      </c>
      <c r="AC338" s="139">
        <v>55.531999260000006</v>
      </c>
      <c r="AD338" s="302">
        <f t="shared" si="527"/>
        <v>1</v>
      </c>
      <c r="AE338" s="139">
        <f>AC338+Z338</f>
        <v>55.531999260000006</v>
      </c>
      <c r="AF338" s="139">
        <f>AE338/AE382*100</f>
        <v>0.49908972209366409</v>
      </c>
    </row>
    <row r="339" spans="1:33" s="225" customFormat="1" ht="15.75" customHeight="1">
      <c r="A339" s="217"/>
      <c r="B339" s="218" t="s">
        <v>35</v>
      </c>
      <c r="C339" s="218">
        <f t="shared" ref="C339" si="530">SUM(C335:C338)</f>
        <v>0</v>
      </c>
      <c r="D339" s="219">
        <f>SUM(D335:D338)</f>
        <v>0</v>
      </c>
      <c r="E339" s="218">
        <f t="shared" ref="E339" si="531">SUM(E335:E338)</f>
        <v>0</v>
      </c>
      <c r="F339" s="219">
        <f>SUM(F335:F338)</f>
        <v>0</v>
      </c>
      <c r="G339" s="220"/>
      <c r="H339" s="218">
        <f t="shared" ref="H339" si="532">SUM(H335:H338)</f>
        <v>136352</v>
      </c>
      <c r="I339" s="219">
        <f>SUM(I335:I338)</f>
        <v>122.28120000000001</v>
      </c>
      <c r="J339" s="236">
        <f t="shared" ref="J339" si="533">SUM(J335:J338)</f>
        <v>136352</v>
      </c>
      <c r="K339" s="219">
        <f>SUM(K335:K338)</f>
        <v>122.28120000000001</v>
      </c>
      <c r="L339" s="236">
        <f t="shared" ref="L339" si="534">SUM(L335:L338)</f>
        <v>136352</v>
      </c>
      <c r="M339" s="219">
        <f>SUM(M335:M338)</f>
        <v>88.47</v>
      </c>
      <c r="N339" s="674">
        <f t="shared" si="524"/>
        <v>100</v>
      </c>
      <c r="O339" s="674">
        <f t="shared" si="524"/>
        <v>72.349633467777537</v>
      </c>
      <c r="P339" s="236">
        <f t="shared" ref="P339" si="535">SUM(P335:P338)</f>
        <v>0</v>
      </c>
      <c r="Q339" s="219">
        <f>SUM(Q335:Q338)</f>
        <v>33.811199999999999</v>
      </c>
      <c r="R339" s="236">
        <f t="shared" ref="R339" si="536">SUM(R335:R338)</f>
        <v>0</v>
      </c>
      <c r="S339" s="219">
        <f>SUM(S335:S338)</f>
        <v>0</v>
      </c>
      <c r="T339" s="222"/>
      <c r="U339" s="273">
        <f t="shared" ref="U339" si="537">SUM(U335:U338)</f>
        <v>133836</v>
      </c>
      <c r="V339" s="219">
        <f>SUM(V335:V338)</f>
        <v>277.55599926000002</v>
      </c>
      <c r="W339" s="236">
        <f t="shared" ref="W339" si="538">SUM(W335:W338)</f>
        <v>133836</v>
      </c>
      <c r="X339" s="219">
        <f>SUM(X335:X338)</f>
        <v>277.55599926000002</v>
      </c>
      <c r="Y339" s="236">
        <f t="shared" ref="Y339" si="539">SUM(Y335:Y338)</f>
        <v>0</v>
      </c>
      <c r="Z339" s="219">
        <f>SUM(Z335:Z338)</f>
        <v>0</v>
      </c>
      <c r="AA339" s="222"/>
      <c r="AB339" s="273">
        <f t="shared" ref="AB339" si="540">SUM(AB335:AB338)</f>
        <v>133836</v>
      </c>
      <c r="AC339" s="219">
        <f>SUM(AC335:AC338)</f>
        <v>277.55599926000002</v>
      </c>
      <c r="AD339" s="236">
        <f t="shared" ref="AD339" si="541">SUM(AD335:AD338)</f>
        <v>133836</v>
      </c>
      <c r="AE339" s="219">
        <f>SUM(AE335:AE338)</f>
        <v>277.55599926000002</v>
      </c>
      <c r="AF339" s="674">
        <f>AF333+AF337+AF338</f>
        <v>4.2964303702343081</v>
      </c>
    </row>
    <row r="340" spans="1:33" s="225" customFormat="1" ht="16.5" customHeight="1">
      <c r="A340" s="217"/>
      <c r="B340" s="218" t="s">
        <v>140</v>
      </c>
      <c r="C340" s="236">
        <f>C339+C333+C326+C276+C272+C265+C261+C258+C254+C250+C243+C239+C234+C225+C211+C188+C144+C140+C134+C121+C83+C81+C77+C45</f>
        <v>19182</v>
      </c>
      <c r="D340" s="219">
        <f t="shared" ref="D340:F340" si="542">D339+D333+D326+D276+D272+D265+D261+D258+D254+D250+D243+D239+D234+D225+D211+D188+D144+D140+D134+D121+D83+D81+D77+D45</f>
        <v>333.92800000000005</v>
      </c>
      <c r="E340" s="236">
        <f t="shared" si="542"/>
        <v>0</v>
      </c>
      <c r="F340" s="219">
        <f t="shared" si="542"/>
        <v>0</v>
      </c>
      <c r="G340" s="220"/>
      <c r="H340" s="236">
        <f t="shared" ref="H340:M340" si="543">H339+H333+H326+H276+H272+H265+H261+H258+H254+H250+H243+H239+H234+H225+H211+H188+H144+H140+H134+H121+H83+H81+H77+H45</f>
        <v>373745</v>
      </c>
      <c r="I340" s="219">
        <f t="shared" si="543"/>
        <v>4933.0768538461534</v>
      </c>
      <c r="J340" s="236">
        <f t="shared" si="543"/>
        <v>392927</v>
      </c>
      <c r="K340" s="219">
        <f t="shared" si="543"/>
        <v>5267.0048538461542</v>
      </c>
      <c r="L340" s="236">
        <f t="shared" si="543"/>
        <v>330160</v>
      </c>
      <c r="M340" s="219">
        <f t="shared" si="543"/>
        <v>4015.3241600000001</v>
      </c>
      <c r="N340" s="674">
        <f t="shared" si="524"/>
        <v>84.025785960241976</v>
      </c>
      <c r="O340" s="674">
        <f t="shared" si="524"/>
        <v>76.235436864423377</v>
      </c>
      <c r="P340" s="236">
        <f>P339+P333+P326+P276+P272+P265+P261+P258+P254+P250+P243+P239+P234+P225+P211+P188+P144+P140+P134+P121+P83+P81+P77+P45</f>
        <v>62687</v>
      </c>
      <c r="Q340" s="219">
        <f>Q339+Q333+Q326+Q276+Q272+Q265+Q261+Q258+Q254+Q250+Q243+Q239+Q234+Q225+Q211+Q188+Q144+Q140+Q134+Q121+Q83+Q81+Q77+Q45</f>
        <v>1251.6806938461536</v>
      </c>
      <c r="R340" s="236">
        <f>R339+R333+R326+R276+R272+R265+R261+R258+R254+R250+R243+R239+R234+R225+R211+R188+R144+R140+R134+R121+R83+R81+R77+R45</f>
        <v>74</v>
      </c>
      <c r="S340" s="219">
        <f>S339+S333+S326+S276+S272+S265+S261+S258+S254+S250+S243+S239+S234+S225+S211+S188+S144+S140+S134+S121+S83+S81+S77+S45</f>
        <v>359.24</v>
      </c>
      <c r="T340" s="222"/>
      <c r="U340" s="273">
        <f t="shared" ref="U340:Z340" si="544">U339+U333+U326+U276+U272+U265+U261+U258+U254+U250+U243+U239+U234+U225+U211+U188+U144+U140+U134+U121+U83+U81+U77+U45</f>
        <v>368841</v>
      </c>
      <c r="V340" s="219">
        <f t="shared" si="544"/>
        <v>15143.625662336923</v>
      </c>
      <c r="W340" s="236">
        <f t="shared" si="544"/>
        <v>368915</v>
      </c>
      <c r="X340" s="219">
        <f t="shared" si="544"/>
        <v>15502.865662336924</v>
      </c>
      <c r="Y340" s="236">
        <f t="shared" si="544"/>
        <v>66</v>
      </c>
      <c r="Z340" s="219">
        <f t="shared" si="544"/>
        <v>326.76</v>
      </c>
      <c r="AA340" s="222"/>
      <c r="AB340" s="273">
        <f>AB339+AB333+AB326+AB276+AB272+AB265+AB261+AB258+AB254+AB250+AB243+AB239+AB234+AB225+AB211+AB188+AB144+AB140+AB134+AB121+AB83+AB81+AB77+AB45</f>
        <v>362655</v>
      </c>
      <c r="AC340" s="219">
        <f>AC339+AC333+AC326+AC276+AC272+AC265+AC261+AC258+AC254+AC250+AC243+AC239+AC234+AC225+AC211+AC188+AC144+AC140+AC134+AC121+AC83+AC81+AC77+AC45</f>
        <v>10756.351551260001</v>
      </c>
      <c r="AD340" s="236">
        <f>AD339+AD333+AD326+AD276+AD272+AD265+AD261+AD258+AD254+AD250+AD243+AD239+AD234+AD225+AD211+AD188+AD144+AD140+AD134+AD121+AD83+AD81+AD77+AD45</f>
        <v>362721</v>
      </c>
      <c r="AE340" s="219">
        <f>AE339+AE333+AE326+AE276+AE272+AE265+AE261+AE258+AE254+AE250+AE243+AE239+AE234+AE225+AE211+AE188+AE144+AE140+AE134+AE121+AE83+AE81+AE77+AE45</f>
        <v>11083.111551260001</v>
      </c>
      <c r="AF340" s="224"/>
    </row>
    <row r="341" spans="1:33" s="53" customFormat="1" ht="15.75">
      <c r="A341" s="90">
        <v>25</v>
      </c>
      <c r="B341" s="52" t="s">
        <v>141</v>
      </c>
      <c r="C341" s="52"/>
      <c r="D341" s="64"/>
      <c r="E341" s="52"/>
      <c r="F341" s="64"/>
      <c r="G341" s="105"/>
      <c r="H341" s="52"/>
      <c r="I341" s="64"/>
      <c r="J341" s="310"/>
      <c r="K341" s="64"/>
      <c r="L341" s="300"/>
      <c r="M341" s="140"/>
      <c r="N341" s="140"/>
      <c r="O341" s="140"/>
      <c r="P341" s="300"/>
      <c r="Q341" s="140"/>
      <c r="R341" s="300"/>
      <c r="S341" s="140"/>
      <c r="T341" s="128"/>
      <c r="U341" s="304"/>
      <c r="V341" s="140"/>
      <c r="W341" s="300"/>
      <c r="X341" s="140"/>
      <c r="Y341" s="300"/>
      <c r="Z341" s="140"/>
      <c r="AA341" s="128"/>
      <c r="AB341" s="304"/>
      <c r="AC341" s="140"/>
      <c r="AD341" s="300"/>
      <c r="AE341" s="140"/>
      <c r="AF341" s="120"/>
    </row>
    <row r="342" spans="1:33" ht="15.75">
      <c r="A342" s="198">
        <v>25.01</v>
      </c>
      <c r="B342" s="81" t="s">
        <v>142</v>
      </c>
      <c r="C342" s="81"/>
      <c r="D342" s="65"/>
      <c r="E342" s="81"/>
      <c r="F342" s="65"/>
      <c r="G342" s="103"/>
      <c r="H342" s="81"/>
      <c r="I342" s="65"/>
      <c r="J342" s="73">
        <f t="shared" ref="J342:J343" si="545">H342+E342+C342</f>
        <v>0</v>
      </c>
      <c r="K342" s="65">
        <f>I342+F342+D342</f>
        <v>0</v>
      </c>
      <c r="L342" s="302"/>
      <c r="M342" s="139"/>
      <c r="N342" s="139" t="e">
        <f t="shared" ref="N342:O345" si="546">L342/J342%</f>
        <v>#DIV/0!</v>
      </c>
      <c r="O342" s="139" t="e">
        <f t="shared" si="546"/>
        <v>#DIV/0!</v>
      </c>
      <c r="P342" s="302">
        <f>J342-L342</f>
        <v>0</v>
      </c>
      <c r="Q342" s="139">
        <f>K342-M342</f>
        <v>0</v>
      </c>
      <c r="R342" s="302"/>
      <c r="S342" s="139"/>
      <c r="T342" s="129"/>
      <c r="U342" s="306"/>
      <c r="V342" s="139">
        <f>U342*T342</f>
        <v>0</v>
      </c>
      <c r="W342" s="302">
        <f>U342+R342</f>
        <v>0</v>
      </c>
      <c r="X342" s="139">
        <f>V342+S342</f>
        <v>0</v>
      </c>
      <c r="Y342" s="302"/>
      <c r="Z342" s="139"/>
      <c r="AA342" s="129"/>
      <c r="AB342" s="306"/>
      <c r="AC342" s="139">
        <f>AB342*AA342</f>
        <v>0</v>
      </c>
      <c r="AD342" s="302">
        <f>AB342+Y342</f>
        <v>0</v>
      </c>
      <c r="AE342" s="139">
        <f>AC342+Z342</f>
        <v>0</v>
      </c>
      <c r="AF342" s="121"/>
    </row>
    <row r="343" spans="1:33" ht="15.75">
      <c r="A343" s="198">
        <v>25.02</v>
      </c>
      <c r="B343" s="81" t="s">
        <v>143</v>
      </c>
      <c r="C343" s="81"/>
      <c r="D343" s="65"/>
      <c r="E343" s="81"/>
      <c r="F343" s="65"/>
      <c r="G343" s="103">
        <v>6.0000000000000001E-3</v>
      </c>
      <c r="H343" s="81"/>
      <c r="I343" s="65">
        <f t="shared" ref="I343" si="547">H343*G343</f>
        <v>0</v>
      </c>
      <c r="J343" s="73">
        <f t="shared" si="545"/>
        <v>0</v>
      </c>
      <c r="K343" s="65">
        <f>I343+F343+D343</f>
        <v>0</v>
      </c>
      <c r="L343" s="302"/>
      <c r="M343" s="139"/>
      <c r="N343" s="139" t="e">
        <f t="shared" si="546"/>
        <v>#DIV/0!</v>
      </c>
      <c r="O343" s="139" t="e">
        <f t="shared" si="546"/>
        <v>#DIV/0!</v>
      </c>
      <c r="P343" s="302">
        <f>J343-L343</f>
        <v>0</v>
      </c>
      <c r="Q343" s="139">
        <f>K343-M343</f>
        <v>0</v>
      </c>
      <c r="R343" s="302"/>
      <c r="S343" s="139"/>
      <c r="T343" s="129"/>
      <c r="U343" s="306"/>
      <c r="V343" s="139">
        <f>U343*T343</f>
        <v>0</v>
      </c>
      <c r="W343" s="302">
        <f>U343+R343</f>
        <v>0</v>
      </c>
      <c r="X343" s="139">
        <f>V343+S343</f>
        <v>0</v>
      </c>
      <c r="Y343" s="302"/>
      <c r="Z343" s="139"/>
      <c r="AA343" s="129"/>
      <c r="AB343" s="306"/>
      <c r="AC343" s="139">
        <f>AB343*AA343</f>
        <v>0</v>
      </c>
      <c r="AD343" s="302">
        <f>AB343+Y343</f>
        <v>0</v>
      </c>
      <c r="AE343" s="139">
        <f>AC343+Z343</f>
        <v>0</v>
      </c>
      <c r="AF343" s="121"/>
    </row>
    <row r="344" spans="1:33" s="225" customFormat="1" ht="15.75">
      <c r="A344" s="217"/>
      <c r="B344" s="218" t="s">
        <v>35</v>
      </c>
      <c r="C344" s="218">
        <f t="shared" ref="C344" si="548">SUM(C342:C343)</f>
        <v>0</v>
      </c>
      <c r="D344" s="219">
        <f>SUM(D342:D343)</f>
        <v>0</v>
      </c>
      <c r="E344" s="218">
        <f t="shared" ref="E344" si="549">SUM(E342:E343)</f>
        <v>0</v>
      </c>
      <c r="F344" s="219">
        <f>SUM(F342:F343)</f>
        <v>0</v>
      </c>
      <c r="G344" s="220"/>
      <c r="H344" s="218">
        <f t="shared" ref="H344" si="550">SUM(H342:H343)</f>
        <v>0</v>
      </c>
      <c r="I344" s="219">
        <f>SUM(I342:I343)</f>
        <v>0</v>
      </c>
      <c r="J344" s="236">
        <f t="shared" ref="J344" si="551">SUM(J342:J343)</f>
        <v>0</v>
      </c>
      <c r="K344" s="219">
        <f>SUM(K342:K343)</f>
        <v>0</v>
      </c>
      <c r="L344" s="236">
        <f t="shared" ref="L344" si="552">SUM(L342:L343)</f>
        <v>0</v>
      </c>
      <c r="M344" s="219">
        <f>SUM(M342:M343)</f>
        <v>0</v>
      </c>
      <c r="N344" s="221" t="e">
        <f t="shared" si="546"/>
        <v>#DIV/0!</v>
      </c>
      <c r="O344" s="221" t="e">
        <f t="shared" si="546"/>
        <v>#DIV/0!</v>
      </c>
      <c r="P344" s="236">
        <f t="shared" ref="P344" si="553">SUM(P342:P343)</f>
        <v>0</v>
      </c>
      <c r="Q344" s="219">
        <f>SUM(Q342:Q343)</f>
        <v>0</v>
      </c>
      <c r="R344" s="236">
        <f t="shared" ref="R344" si="554">SUM(R342:R343)</f>
        <v>0</v>
      </c>
      <c r="S344" s="219">
        <f>SUM(S342:S343)</f>
        <v>0</v>
      </c>
      <c r="T344" s="222"/>
      <c r="U344" s="273">
        <f t="shared" ref="U344" si="555">SUM(U342:U343)</f>
        <v>0</v>
      </c>
      <c r="V344" s="219">
        <f>SUM(V342:V343)</f>
        <v>0</v>
      </c>
      <c r="W344" s="236">
        <f t="shared" ref="W344" si="556">SUM(W342:W343)</f>
        <v>0</v>
      </c>
      <c r="X344" s="219">
        <f>SUM(X342:X343)</f>
        <v>0</v>
      </c>
      <c r="Y344" s="236">
        <f t="shared" ref="Y344" si="557">SUM(Y342:Y343)</f>
        <v>0</v>
      </c>
      <c r="Z344" s="219">
        <f>SUM(Z342:Z343)</f>
        <v>0</v>
      </c>
      <c r="AA344" s="222"/>
      <c r="AB344" s="273">
        <f t="shared" ref="AB344" si="558">SUM(AB342:AB343)</f>
        <v>0</v>
      </c>
      <c r="AC344" s="219">
        <f>SUM(AC342:AC343)</f>
        <v>0</v>
      </c>
      <c r="AD344" s="236">
        <f t="shared" ref="AD344" si="559">SUM(AD342:AD343)</f>
        <v>0</v>
      </c>
      <c r="AE344" s="219">
        <f>SUM(AE342:AE343)</f>
        <v>0</v>
      </c>
      <c r="AF344" s="224"/>
    </row>
    <row r="345" spans="1:33" s="225" customFormat="1" ht="15.75">
      <c r="A345" s="217"/>
      <c r="B345" s="218" t="s">
        <v>144</v>
      </c>
      <c r="C345" s="218">
        <f t="shared" ref="C345" si="560">C344+C340</f>
        <v>19182</v>
      </c>
      <c r="D345" s="219">
        <f>D344+D340</f>
        <v>333.92800000000005</v>
      </c>
      <c r="E345" s="218">
        <f t="shared" ref="E345" si="561">E344+E340</f>
        <v>0</v>
      </c>
      <c r="F345" s="219">
        <f>F344+F340</f>
        <v>0</v>
      </c>
      <c r="G345" s="220"/>
      <c r="H345" s="218">
        <f t="shared" ref="H345" si="562">H344+H340</f>
        <v>373745</v>
      </c>
      <c r="I345" s="219">
        <f>I344+I340</f>
        <v>4933.0768538461534</v>
      </c>
      <c r="J345" s="236">
        <f t="shared" ref="J345" si="563">J344+J340</f>
        <v>392927</v>
      </c>
      <c r="K345" s="219">
        <f>K344+K340</f>
        <v>5267.0048538461542</v>
      </c>
      <c r="L345" s="236">
        <f t="shared" ref="L345" si="564">L344+L340</f>
        <v>330160</v>
      </c>
      <c r="M345" s="219">
        <f>M344+M340</f>
        <v>4015.3241600000001</v>
      </c>
      <c r="N345" s="221">
        <f t="shared" si="546"/>
        <v>84.025785960241976</v>
      </c>
      <c r="O345" s="221">
        <f t="shared" si="546"/>
        <v>76.235436864423377</v>
      </c>
      <c r="P345" s="236">
        <f t="shared" ref="P345" si="565">P344+P340</f>
        <v>62687</v>
      </c>
      <c r="Q345" s="219">
        <f>Q344+Q340</f>
        <v>1251.6806938461536</v>
      </c>
      <c r="R345" s="236">
        <f t="shared" ref="R345" si="566">R344+R340</f>
        <v>74</v>
      </c>
      <c r="S345" s="219">
        <f>S344+S340</f>
        <v>359.24</v>
      </c>
      <c r="T345" s="222"/>
      <c r="U345" s="273">
        <f t="shared" ref="U345" si="567">U344+U340</f>
        <v>368841</v>
      </c>
      <c r="V345" s="219">
        <f>V344+V340</f>
        <v>15143.625662336923</v>
      </c>
      <c r="W345" s="236">
        <f t="shared" ref="W345" si="568">W344+W340</f>
        <v>368915</v>
      </c>
      <c r="X345" s="219">
        <f>X344+X340</f>
        <v>15502.865662336924</v>
      </c>
      <c r="Y345" s="236">
        <f t="shared" ref="Y345" si="569">Y344+Y340</f>
        <v>66</v>
      </c>
      <c r="Z345" s="219">
        <f>Z344+Z340</f>
        <v>326.76</v>
      </c>
      <c r="AA345" s="222"/>
      <c r="AB345" s="273">
        <f t="shared" ref="AB345" si="570">AB344+AB340</f>
        <v>362655</v>
      </c>
      <c r="AC345" s="219">
        <f>AC344+AC340</f>
        <v>10756.351551260001</v>
      </c>
      <c r="AD345" s="236">
        <f t="shared" ref="AD345" si="571">AD344+AD340</f>
        <v>362721</v>
      </c>
      <c r="AE345" s="219">
        <f>AE344+AE340</f>
        <v>11083.111551260001</v>
      </c>
      <c r="AF345" s="224"/>
    </row>
    <row r="346" spans="1:33" s="53" customFormat="1" ht="47.25">
      <c r="A346" s="90">
        <v>26</v>
      </c>
      <c r="B346" s="52" t="s">
        <v>145</v>
      </c>
      <c r="C346" s="52"/>
      <c r="D346" s="64"/>
      <c r="E346" s="52"/>
      <c r="F346" s="64"/>
      <c r="G346" s="105"/>
      <c r="H346" s="52"/>
      <c r="I346" s="64"/>
      <c r="J346" s="310"/>
      <c r="K346" s="64"/>
      <c r="L346" s="300"/>
      <c r="M346" s="140"/>
      <c r="N346" s="140"/>
      <c r="O346" s="140"/>
      <c r="P346" s="300"/>
      <c r="Q346" s="140"/>
      <c r="R346" s="300"/>
      <c r="S346" s="140"/>
      <c r="T346" s="128"/>
      <c r="U346" s="304"/>
      <c r="V346" s="140"/>
      <c r="W346" s="300"/>
      <c r="X346" s="140"/>
      <c r="Y346" s="300"/>
      <c r="Z346" s="140"/>
      <c r="AA346" s="128"/>
      <c r="AB346" s="304"/>
      <c r="AC346" s="140"/>
      <c r="AD346" s="300"/>
      <c r="AE346" s="140"/>
      <c r="AF346" s="120"/>
    </row>
    <row r="347" spans="1:33" s="53" customFormat="1" ht="30.75" customHeight="1">
      <c r="A347" s="90"/>
      <c r="B347" s="52" t="s">
        <v>195</v>
      </c>
      <c r="C347" s="52"/>
      <c r="D347" s="64"/>
      <c r="E347" s="52"/>
      <c r="F347" s="64"/>
      <c r="G347" s="105"/>
      <c r="H347" s="52"/>
      <c r="I347" s="64"/>
      <c r="J347" s="310">
        <f t="shared" ref="J347:K357" si="572">H347+E347+C347</f>
        <v>0</v>
      </c>
      <c r="K347" s="64">
        <f t="shared" si="572"/>
        <v>0</v>
      </c>
      <c r="L347" s="300"/>
      <c r="M347" s="140"/>
      <c r="N347" s="140"/>
      <c r="O347" s="140"/>
      <c r="P347" s="300"/>
      <c r="Q347" s="140"/>
      <c r="R347" s="300"/>
      <c r="S347" s="140"/>
      <c r="T347" s="128"/>
      <c r="U347" s="304"/>
      <c r="V347" s="140"/>
      <c r="W347" s="300"/>
      <c r="X347" s="140"/>
      <c r="Y347" s="300"/>
      <c r="Z347" s="140"/>
      <c r="AA347" s="128"/>
      <c r="AB347" s="304"/>
      <c r="AC347" s="140"/>
      <c r="AD347" s="300"/>
      <c r="AE347" s="140"/>
      <c r="AF347" s="120"/>
    </row>
    <row r="348" spans="1:33" ht="15.75">
      <c r="A348" s="91">
        <v>26.01</v>
      </c>
      <c r="B348" s="81" t="s">
        <v>179</v>
      </c>
      <c r="C348" s="81"/>
      <c r="D348" s="65"/>
      <c r="E348" s="81"/>
      <c r="F348" s="65"/>
      <c r="G348" s="103"/>
      <c r="H348" s="81"/>
      <c r="I348" s="65">
        <f t="shared" ref="I348:I349" si="573">H348*G348</f>
        <v>0</v>
      </c>
      <c r="J348" s="73">
        <f t="shared" si="572"/>
        <v>0</v>
      </c>
      <c r="K348" s="65">
        <f t="shared" si="572"/>
        <v>0</v>
      </c>
      <c r="L348" s="302"/>
      <c r="M348" s="139"/>
      <c r="N348" s="139"/>
      <c r="O348" s="139"/>
      <c r="P348" s="302">
        <f t="shared" ref="P348:Q357" si="574">J348-L348</f>
        <v>0</v>
      </c>
      <c r="Q348" s="139">
        <f t="shared" si="574"/>
        <v>0</v>
      </c>
      <c r="R348" s="302"/>
      <c r="S348" s="139"/>
      <c r="T348" s="129"/>
      <c r="U348" s="306"/>
      <c r="V348" s="139">
        <f t="shared" ref="V348:V356" si="575">U348*T348</f>
        <v>0</v>
      </c>
      <c r="W348" s="302">
        <f t="shared" ref="W348:W357" si="576">U348+R348</f>
        <v>0</v>
      </c>
      <c r="X348" s="139">
        <f t="shared" ref="X348:X357" si="577">V348+S348</f>
        <v>0</v>
      </c>
      <c r="Y348" s="302"/>
      <c r="Z348" s="139"/>
      <c r="AA348" s="129"/>
      <c r="AB348" s="306"/>
      <c r="AC348" s="139">
        <f t="shared" ref="AC348:AC356" si="578">AB348*AA348</f>
        <v>0</v>
      </c>
      <c r="AD348" s="302">
        <f t="shared" ref="AD348:AD357" si="579">AB348+Y348</f>
        <v>0</v>
      </c>
      <c r="AE348" s="139">
        <f t="shared" ref="AE348:AE357" si="580">AC348+Z348</f>
        <v>0</v>
      </c>
      <c r="AF348" s="121"/>
    </row>
    <row r="349" spans="1:33" ht="15.75">
      <c r="A349" s="91">
        <v>26.02</v>
      </c>
      <c r="B349" s="81" t="s">
        <v>180</v>
      </c>
      <c r="C349" s="81"/>
      <c r="D349" s="65"/>
      <c r="E349" s="81"/>
      <c r="F349" s="65"/>
      <c r="G349" s="103"/>
      <c r="H349" s="81"/>
      <c r="I349" s="65">
        <f t="shared" si="573"/>
        <v>0</v>
      </c>
      <c r="J349" s="73">
        <f t="shared" si="572"/>
        <v>0</v>
      </c>
      <c r="K349" s="65">
        <f t="shared" si="572"/>
        <v>0</v>
      </c>
      <c r="L349" s="302"/>
      <c r="M349" s="139"/>
      <c r="N349" s="139"/>
      <c r="O349" s="139"/>
      <c r="P349" s="302">
        <f t="shared" si="574"/>
        <v>0</v>
      </c>
      <c r="Q349" s="139">
        <f t="shared" si="574"/>
        <v>0</v>
      </c>
      <c r="R349" s="302"/>
      <c r="S349" s="139"/>
      <c r="T349" s="129"/>
      <c r="U349" s="306"/>
      <c r="V349" s="139">
        <f t="shared" si="575"/>
        <v>0</v>
      </c>
      <c r="W349" s="302">
        <f t="shared" si="576"/>
        <v>0</v>
      </c>
      <c r="X349" s="139">
        <f t="shared" si="577"/>
        <v>0</v>
      </c>
      <c r="Y349" s="302"/>
      <c r="Z349" s="139"/>
      <c r="AA349" s="129"/>
      <c r="AB349" s="306"/>
      <c r="AC349" s="139">
        <f t="shared" si="578"/>
        <v>0</v>
      </c>
      <c r="AD349" s="302">
        <f t="shared" si="579"/>
        <v>0</v>
      </c>
      <c r="AE349" s="139">
        <f t="shared" si="580"/>
        <v>0</v>
      </c>
      <c r="AF349" s="121"/>
    </row>
    <row r="350" spans="1:33" ht="31.5">
      <c r="A350" s="91">
        <v>26.03</v>
      </c>
      <c r="B350" s="81" t="s">
        <v>317</v>
      </c>
      <c r="C350" s="81"/>
      <c r="D350" s="65"/>
      <c r="E350" s="81"/>
      <c r="F350" s="65"/>
      <c r="G350" s="103"/>
      <c r="H350" s="81"/>
      <c r="I350" s="65">
        <f>H350*G350</f>
        <v>0</v>
      </c>
      <c r="J350" s="73">
        <f t="shared" si="572"/>
        <v>0</v>
      </c>
      <c r="K350" s="65">
        <f t="shared" si="572"/>
        <v>0</v>
      </c>
      <c r="L350" s="302"/>
      <c r="M350" s="139"/>
      <c r="N350" s="139"/>
      <c r="O350" s="139"/>
      <c r="P350" s="302">
        <f t="shared" si="574"/>
        <v>0</v>
      </c>
      <c r="Q350" s="139">
        <f t="shared" si="574"/>
        <v>0</v>
      </c>
      <c r="R350" s="302"/>
      <c r="S350" s="139"/>
      <c r="T350" s="129"/>
      <c r="U350" s="306"/>
      <c r="V350" s="139">
        <f t="shared" si="575"/>
        <v>0</v>
      </c>
      <c r="W350" s="302">
        <f t="shared" si="576"/>
        <v>0</v>
      </c>
      <c r="X350" s="139">
        <f t="shared" si="577"/>
        <v>0</v>
      </c>
      <c r="Y350" s="302"/>
      <c r="Z350" s="139"/>
      <c r="AA350" s="129"/>
      <c r="AB350" s="306"/>
      <c r="AC350" s="139">
        <f t="shared" si="578"/>
        <v>0</v>
      </c>
      <c r="AD350" s="302">
        <f t="shared" si="579"/>
        <v>0</v>
      </c>
      <c r="AE350" s="139">
        <f t="shared" si="580"/>
        <v>0</v>
      </c>
      <c r="AF350" s="121"/>
    </row>
    <row r="351" spans="1:33" ht="15.75">
      <c r="A351" s="91">
        <v>26.04</v>
      </c>
      <c r="B351" s="81" t="s">
        <v>146</v>
      </c>
      <c r="C351" s="81"/>
      <c r="D351" s="65"/>
      <c r="E351" s="81"/>
      <c r="F351" s="65"/>
      <c r="G351" s="103"/>
      <c r="H351" s="81"/>
      <c r="I351" s="65">
        <f t="shared" ref="I351:I353" si="581">H351*G351</f>
        <v>0</v>
      </c>
      <c r="J351" s="73">
        <f t="shared" si="572"/>
        <v>0</v>
      </c>
      <c r="K351" s="65">
        <f t="shared" si="572"/>
        <v>0</v>
      </c>
      <c r="L351" s="302"/>
      <c r="M351" s="139"/>
      <c r="N351" s="139"/>
      <c r="O351" s="139"/>
      <c r="P351" s="302">
        <f t="shared" si="574"/>
        <v>0</v>
      </c>
      <c r="Q351" s="139">
        <f t="shared" si="574"/>
        <v>0</v>
      </c>
      <c r="R351" s="302"/>
      <c r="S351" s="139"/>
      <c r="T351" s="129"/>
      <c r="U351" s="306"/>
      <c r="V351" s="139">
        <f t="shared" si="575"/>
        <v>0</v>
      </c>
      <c r="W351" s="302">
        <f t="shared" si="576"/>
        <v>0</v>
      </c>
      <c r="X351" s="139">
        <f t="shared" si="577"/>
        <v>0</v>
      </c>
      <c r="Y351" s="302"/>
      <c r="Z351" s="139"/>
      <c r="AA351" s="129"/>
      <c r="AB351" s="306"/>
      <c r="AC351" s="139">
        <f t="shared" si="578"/>
        <v>0</v>
      </c>
      <c r="AD351" s="302">
        <f t="shared" si="579"/>
        <v>0</v>
      </c>
      <c r="AE351" s="139">
        <f t="shared" si="580"/>
        <v>0</v>
      </c>
      <c r="AF351" s="121"/>
    </row>
    <row r="352" spans="1:33" ht="15.75">
      <c r="A352" s="91">
        <v>26.05</v>
      </c>
      <c r="B352" s="81" t="s">
        <v>262</v>
      </c>
      <c r="C352" s="81"/>
      <c r="D352" s="65"/>
      <c r="E352" s="81"/>
      <c r="F352" s="65"/>
      <c r="G352" s="103"/>
      <c r="H352" s="81"/>
      <c r="I352" s="65">
        <f t="shared" si="581"/>
        <v>0</v>
      </c>
      <c r="J352" s="73">
        <f t="shared" si="572"/>
        <v>0</v>
      </c>
      <c r="K352" s="65">
        <f t="shared" si="572"/>
        <v>0</v>
      </c>
      <c r="L352" s="302"/>
      <c r="M352" s="139"/>
      <c r="N352" s="139"/>
      <c r="O352" s="139"/>
      <c r="P352" s="302">
        <f t="shared" si="574"/>
        <v>0</v>
      </c>
      <c r="Q352" s="139">
        <f t="shared" si="574"/>
        <v>0</v>
      </c>
      <c r="R352" s="302"/>
      <c r="S352" s="139"/>
      <c r="T352" s="129"/>
      <c r="U352" s="306"/>
      <c r="V352" s="139">
        <f t="shared" si="575"/>
        <v>0</v>
      </c>
      <c r="W352" s="302">
        <f t="shared" si="576"/>
        <v>0</v>
      </c>
      <c r="X352" s="139">
        <f t="shared" si="577"/>
        <v>0</v>
      </c>
      <c r="Y352" s="302"/>
      <c r="Z352" s="139"/>
      <c r="AA352" s="129"/>
      <c r="AB352" s="306"/>
      <c r="AC352" s="139">
        <f t="shared" si="578"/>
        <v>0</v>
      </c>
      <c r="AD352" s="302">
        <f t="shared" si="579"/>
        <v>0</v>
      </c>
      <c r="AE352" s="139">
        <f t="shared" si="580"/>
        <v>0</v>
      </c>
      <c r="AF352" s="121"/>
    </row>
    <row r="353" spans="1:32" ht="15.75">
      <c r="A353" s="91">
        <v>26.06</v>
      </c>
      <c r="B353" s="81" t="s">
        <v>254</v>
      </c>
      <c r="C353" s="81"/>
      <c r="D353" s="65"/>
      <c r="E353" s="81"/>
      <c r="F353" s="65"/>
      <c r="G353" s="103"/>
      <c r="H353" s="81"/>
      <c r="I353" s="65">
        <f t="shared" si="581"/>
        <v>0</v>
      </c>
      <c r="J353" s="73">
        <f t="shared" si="572"/>
        <v>0</v>
      </c>
      <c r="K353" s="65">
        <f t="shared" si="572"/>
        <v>0</v>
      </c>
      <c r="L353" s="302"/>
      <c r="M353" s="139"/>
      <c r="N353" s="139"/>
      <c r="O353" s="139"/>
      <c r="P353" s="302">
        <f t="shared" si="574"/>
        <v>0</v>
      </c>
      <c r="Q353" s="139">
        <f t="shared" si="574"/>
        <v>0</v>
      </c>
      <c r="R353" s="302"/>
      <c r="S353" s="139"/>
      <c r="T353" s="129"/>
      <c r="U353" s="306"/>
      <c r="V353" s="139">
        <f t="shared" si="575"/>
        <v>0</v>
      </c>
      <c r="W353" s="302">
        <f t="shared" si="576"/>
        <v>0</v>
      </c>
      <c r="X353" s="139">
        <f t="shared" si="577"/>
        <v>0</v>
      </c>
      <c r="Y353" s="302"/>
      <c r="Z353" s="139"/>
      <c r="AA353" s="129"/>
      <c r="AB353" s="306"/>
      <c r="AC353" s="139">
        <f t="shared" si="578"/>
        <v>0</v>
      </c>
      <c r="AD353" s="302">
        <f t="shared" si="579"/>
        <v>0</v>
      </c>
      <c r="AE353" s="139">
        <f t="shared" si="580"/>
        <v>0</v>
      </c>
      <c r="AF353" s="121"/>
    </row>
    <row r="354" spans="1:32" ht="31.5">
      <c r="A354" s="91">
        <v>26.07</v>
      </c>
      <c r="B354" s="81" t="s">
        <v>147</v>
      </c>
      <c r="C354" s="81"/>
      <c r="D354" s="65"/>
      <c r="E354" s="81"/>
      <c r="F354" s="65"/>
      <c r="G354" s="103"/>
      <c r="H354" s="81"/>
      <c r="I354" s="65">
        <f>H354*G354</f>
        <v>0</v>
      </c>
      <c r="J354" s="73">
        <f t="shared" si="572"/>
        <v>0</v>
      </c>
      <c r="K354" s="65">
        <f t="shared" si="572"/>
        <v>0</v>
      </c>
      <c r="L354" s="302"/>
      <c r="M354" s="139"/>
      <c r="N354" s="139"/>
      <c r="O354" s="139"/>
      <c r="P354" s="302">
        <f t="shared" si="574"/>
        <v>0</v>
      </c>
      <c r="Q354" s="139">
        <f t="shared" si="574"/>
        <v>0</v>
      </c>
      <c r="R354" s="302"/>
      <c r="S354" s="139"/>
      <c r="T354" s="129"/>
      <c r="U354" s="306"/>
      <c r="V354" s="139">
        <f t="shared" si="575"/>
        <v>0</v>
      </c>
      <c r="W354" s="302">
        <f t="shared" si="576"/>
        <v>0</v>
      </c>
      <c r="X354" s="139">
        <f t="shared" si="577"/>
        <v>0</v>
      </c>
      <c r="Y354" s="302"/>
      <c r="Z354" s="139"/>
      <c r="AA354" s="129"/>
      <c r="AB354" s="306"/>
      <c r="AC354" s="139">
        <f t="shared" si="578"/>
        <v>0</v>
      </c>
      <c r="AD354" s="302">
        <f t="shared" si="579"/>
        <v>0</v>
      </c>
      <c r="AE354" s="139">
        <f t="shared" si="580"/>
        <v>0</v>
      </c>
      <c r="AF354" s="121"/>
    </row>
    <row r="355" spans="1:32" ht="31.5">
      <c r="A355" s="91">
        <v>26.08</v>
      </c>
      <c r="B355" s="81" t="s">
        <v>148</v>
      </c>
      <c r="C355" s="81"/>
      <c r="D355" s="65"/>
      <c r="E355" s="81"/>
      <c r="F355" s="65"/>
      <c r="G355" s="103"/>
      <c r="H355" s="81"/>
      <c r="I355" s="65">
        <f t="shared" ref="I355:I357" si="582">H355*G355</f>
        <v>0</v>
      </c>
      <c r="J355" s="73">
        <f t="shared" si="572"/>
        <v>0</v>
      </c>
      <c r="K355" s="65">
        <f t="shared" si="572"/>
        <v>0</v>
      </c>
      <c r="L355" s="302"/>
      <c r="M355" s="139"/>
      <c r="N355" s="139"/>
      <c r="O355" s="139"/>
      <c r="P355" s="302">
        <f t="shared" si="574"/>
        <v>0</v>
      </c>
      <c r="Q355" s="139">
        <f t="shared" si="574"/>
        <v>0</v>
      </c>
      <c r="R355" s="302"/>
      <c r="S355" s="139"/>
      <c r="T355" s="129"/>
      <c r="U355" s="306"/>
      <c r="V355" s="139">
        <f t="shared" si="575"/>
        <v>0</v>
      </c>
      <c r="W355" s="302">
        <f t="shared" si="576"/>
        <v>0</v>
      </c>
      <c r="X355" s="139">
        <f t="shared" si="577"/>
        <v>0</v>
      </c>
      <c r="Y355" s="302"/>
      <c r="Z355" s="139"/>
      <c r="AA355" s="129"/>
      <c r="AB355" s="306"/>
      <c r="AC355" s="139">
        <f t="shared" si="578"/>
        <v>0</v>
      </c>
      <c r="AD355" s="302">
        <f t="shared" si="579"/>
        <v>0</v>
      </c>
      <c r="AE355" s="139">
        <f t="shared" si="580"/>
        <v>0</v>
      </c>
      <c r="AF355" s="121"/>
    </row>
    <row r="356" spans="1:32" ht="15.75">
      <c r="A356" s="91">
        <v>26.09</v>
      </c>
      <c r="B356" s="81" t="s">
        <v>24</v>
      </c>
      <c r="C356" s="81"/>
      <c r="D356" s="65"/>
      <c r="E356" s="81"/>
      <c r="F356" s="65"/>
      <c r="G356" s="103"/>
      <c r="H356" s="81"/>
      <c r="I356" s="65">
        <f t="shared" si="582"/>
        <v>0</v>
      </c>
      <c r="J356" s="73">
        <f t="shared" si="572"/>
        <v>0</v>
      </c>
      <c r="K356" s="65">
        <f t="shared" si="572"/>
        <v>0</v>
      </c>
      <c r="L356" s="302"/>
      <c r="M356" s="139"/>
      <c r="N356" s="139"/>
      <c r="O356" s="139"/>
      <c r="P356" s="302">
        <f t="shared" si="574"/>
        <v>0</v>
      </c>
      <c r="Q356" s="139">
        <f t="shared" si="574"/>
        <v>0</v>
      </c>
      <c r="R356" s="302"/>
      <c r="S356" s="139"/>
      <c r="T356" s="129"/>
      <c r="U356" s="306"/>
      <c r="V356" s="139">
        <f t="shared" si="575"/>
        <v>0</v>
      </c>
      <c r="W356" s="302">
        <f t="shared" si="576"/>
        <v>0</v>
      </c>
      <c r="X356" s="139">
        <f t="shared" si="577"/>
        <v>0</v>
      </c>
      <c r="Y356" s="302"/>
      <c r="Z356" s="139"/>
      <c r="AA356" s="129"/>
      <c r="AB356" s="306"/>
      <c r="AC356" s="139">
        <f t="shared" si="578"/>
        <v>0</v>
      </c>
      <c r="AD356" s="302">
        <f t="shared" si="579"/>
        <v>0</v>
      </c>
      <c r="AE356" s="139">
        <f t="shared" si="580"/>
        <v>0</v>
      </c>
      <c r="AF356" s="121"/>
    </row>
    <row r="357" spans="1:32" ht="15.75">
      <c r="A357" s="91">
        <v>26.1</v>
      </c>
      <c r="B357" s="81" t="s">
        <v>149</v>
      </c>
      <c r="C357" s="81"/>
      <c r="D357" s="65"/>
      <c r="E357" s="81"/>
      <c r="F357" s="65"/>
      <c r="G357" s="103">
        <v>0.375</v>
      </c>
      <c r="H357" s="81">
        <v>1</v>
      </c>
      <c r="I357" s="65">
        <f t="shared" si="582"/>
        <v>0.375</v>
      </c>
      <c r="J357" s="73">
        <f t="shared" si="572"/>
        <v>1</v>
      </c>
      <c r="K357" s="65">
        <f t="shared" si="572"/>
        <v>0.375</v>
      </c>
      <c r="L357" s="302">
        <v>1</v>
      </c>
      <c r="M357" s="139">
        <v>0.375</v>
      </c>
      <c r="N357" s="139">
        <f t="shared" ref="N357:O358" si="583">L357/J357%</f>
        <v>100</v>
      </c>
      <c r="O357" s="139">
        <f t="shared" si="583"/>
        <v>100</v>
      </c>
      <c r="P357" s="302">
        <f t="shared" si="574"/>
        <v>0</v>
      </c>
      <c r="Q357" s="139">
        <f t="shared" si="574"/>
        <v>0</v>
      </c>
      <c r="R357" s="302"/>
      <c r="S357" s="139"/>
      <c r="T357" s="129">
        <v>0.375</v>
      </c>
      <c r="U357" s="306">
        <v>1</v>
      </c>
      <c r="V357" s="139">
        <f>U357*T357</f>
        <v>0.375</v>
      </c>
      <c r="W357" s="302">
        <f t="shared" si="576"/>
        <v>1</v>
      </c>
      <c r="X357" s="139">
        <f t="shared" si="577"/>
        <v>0.375</v>
      </c>
      <c r="Y357" s="302"/>
      <c r="Z357" s="139"/>
      <c r="AA357" s="129">
        <v>0.375</v>
      </c>
      <c r="AB357" s="306">
        <v>1</v>
      </c>
      <c r="AC357" s="139">
        <f>AB357*AA357</f>
        <v>0.375</v>
      </c>
      <c r="AD357" s="302">
        <f t="shared" si="579"/>
        <v>1</v>
      </c>
      <c r="AE357" s="139">
        <f t="shared" si="580"/>
        <v>0.375</v>
      </c>
      <c r="AF357" s="121"/>
    </row>
    <row r="358" spans="1:32" s="225" customFormat="1" ht="15.75">
      <c r="A358" s="217"/>
      <c r="B358" s="218" t="s">
        <v>150</v>
      </c>
      <c r="C358" s="218">
        <f t="shared" ref="C358" si="584">SUM(C348:C357)</f>
        <v>0</v>
      </c>
      <c r="D358" s="219">
        <f>SUM(D348:D357)</f>
        <v>0</v>
      </c>
      <c r="E358" s="218">
        <f t="shared" ref="E358" si="585">SUM(E348:E357)</f>
        <v>0</v>
      </c>
      <c r="F358" s="219">
        <f>SUM(F348:F357)</f>
        <v>0</v>
      </c>
      <c r="G358" s="220"/>
      <c r="H358" s="218">
        <f t="shared" ref="H358:L358" si="586">SUM(H348:H357)</f>
        <v>1</v>
      </c>
      <c r="I358" s="219">
        <f>SUM(I348:I357)</f>
        <v>0.375</v>
      </c>
      <c r="J358" s="236">
        <f t="shared" si="586"/>
        <v>1</v>
      </c>
      <c r="K358" s="219">
        <f>SUM(K348:K357)</f>
        <v>0.375</v>
      </c>
      <c r="L358" s="236">
        <f t="shared" si="586"/>
        <v>1</v>
      </c>
      <c r="M358" s="219">
        <f>SUM(M348:M357)</f>
        <v>0.375</v>
      </c>
      <c r="N358" s="221">
        <f t="shared" si="583"/>
        <v>100</v>
      </c>
      <c r="O358" s="221">
        <f>M358/K358%</f>
        <v>100</v>
      </c>
      <c r="P358" s="236">
        <f t="shared" ref="P358" si="587">SUM(P348:P357)</f>
        <v>0</v>
      </c>
      <c r="Q358" s="219">
        <f>SUM(Q348:Q357)</f>
        <v>0</v>
      </c>
      <c r="R358" s="236">
        <f t="shared" ref="R358" si="588">SUM(R348:R357)</f>
        <v>0</v>
      </c>
      <c r="S358" s="219">
        <f>SUM(S348:S357)</f>
        <v>0</v>
      </c>
      <c r="T358" s="222"/>
      <c r="U358" s="273">
        <f t="shared" ref="U358" si="589">SUM(U348:U357)</f>
        <v>1</v>
      </c>
      <c r="V358" s="219">
        <f>SUM(V348:V357)</f>
        <v>0.375</v>
      </c>
      <c r="W358" s="236">
        <f t="shared" ref="W358" si="590">SUM(W348:W357)</f>
        <v>1</v>
      </c>
      <c r="X358" s="219">
        <f>SUM(X348:X357)</f>
        <v>0.375</v>
      </c>
      <c r="Y358" s="236">
        <f t="shared" ref="Y358" si="591">SUM(Y348:Y357)</f>
        <v>0</v>
      </c>
      <c r="Z358" s="219">
        <f>SUM(Z348:Z357)</f>
        <v>0</v>
      </c>
      <c r="AA358" s="222"/>
      <c r="AB358" s="273">
        <f t="shared" ref="AB358" si="592">SUM(AB348:AB357)</f>
        <v>1</v>
      </c>
      <c r="AC358" s="219">
        <f>SUM(AC348:AC357)</f>
        <v>0.375</v>
      </c>
      <c r="AD358" s="236">
        <f t="shared" ref="AD358" si="593">SUM(AD348:AD357)</f>
        <v>1</v>
      </c>
      <c r="AE358" s="219">
        <f>SUM(AE348:AE357)</f>
        <v>0.375</v>
      </c>
      <c r="AF358" s="224"/>
    </row>
    <row r="359" spans="1:32" s="53" customFormat="1" ht="15.75">
      <c r="A359" s="90"/>
      <c r="B359" s="52" t="s">
        <v>255</v>
      </c>
      <c r="C359" s="52"/>
      <c r="D359" s="64"/>
      <c r="E359" s="52"/>
      <c r="F359" s="64"/>
      <c r="G359" s="105"/>
      <c r="H359" s="52"/>
      <c r="I359" s="64"/>
      <c r="J359" s="310"/>
      <c r="K359" s="64"/>
      <c r="L359" s="300"/>
      <c r="M359" s="140"/>
      <c r="N359" s="140"/>
      <c r="O359" s="140"/>
      <c r="P359" s="300"/>
      <c r="Q359" s="140"/>
      <c r="R359" s="300"/>
      <c r="S359" s="140"/>
      <c r="T359" s="128"/>
      <c r="U359" s="304"/>
      <c r="V359" s="140"/>
      <c r="W359" s="300"/>
      <c r="X359" s="140"/>
      <c r="Y359" s="300"/>
      <c r="Z359" s="140"/>
      <c r="AA359" s="128"/>
      <c r="AB359" s="304"/>
      <c r="AC359" s="140"/>
      <c r="AD359" s="300"/>
      <c r="AE359" s="140"/>
      <c r="AF359" s="120"/>
    </row>
    <row r="360" spans="1:32" ht="15.75">
      <c r="A360" s="91">
        <v>26.1</v>
      </c>
      <c r="B360" s="81" t="s">
        <v>196</v>
      </c>
      <c r="C360" s="81"/>
      <c r="D360" s="65"/>
      <c r="E360" s="81"/>
      <c r="F360" s="65"/>
      <c r="G360" s="103">
        <v>9</v>
      </c>
      <c r="H360" s="81">
        <v>2</v>
      </c>
      <c r="I360" s="65">
        <f t="shared" ref="I360:I379" si="594">H360*G360</f>
        <v>18</v>
      </c>
      <c r="J360" s="73">
        <f t="shared" ref="J360:K379" si="595">H360+E360+C360</f>
        <v>2</v>
      </c>
      <c r="K360" s="65">
        <f t="shared" si="595"/>
        <v>18</v>
      </c>
      <c r="L360" s="302">
        <v>2</v>
      </c>
      <c r="M360" s="139">
        <v>15.54</v>
      </c>
      <c r="N360" s="139">
        <f t="shared" ref="N360:O382" si="596">L360/J360%</f>
        <v>100</v>
      </c>
      <c r="O360" s="139">
        <f t="shared" si="596"/>
        <v>86.333333333333329</v>
      </c>
      <c r="P360" s="302">
        <f t="shared" ref="P360:Q375" si="597">J360-L360</f>
        <v>0</v>
      </c>
      <c r="Q360" s="139">
        <f t="shared" si="597"/>
        <v>2.4600000000000009</v>
      </c>
      <c r="R360" s="302"/>
      <c r="S360" s="139"/>
      <c r="T360" s="129">
        <v>9</v>
      </c>
      <c r="U360" s="306">
        <v>2</v>
      </c>
      <c r="V360" s="139">
        <f t="shared" ref="V360:V379" si="598">U360*T360</f>
        <v>18</v>
      </c>
      <c r="W360" s="302">
        <f t="shared" ref="W360:W379" si="599">U360+R360</f>
        <v>2</v>
      </c>
      <c r="X360" s="139">
        <f t="shared" ref="X360:X379" si="600">V360+S360</f>
        <v>18</v>
      </c>
      <c r="Y360" s="302"/>
      <c r="Z360" s="139"/>
      <c r="AA360" s="129">
        <v>9</v>
      </c>
      <c r="AB360" s="306">
        <v>2</v>
      </c>
      <c r="AC360" s="139">
        <f t="shared" ref="AC360:AC379" si="601">AB360*AA360</f>
        <v>18</v>
      </c>
      <c r="AD360" s="302">
        <f t="shared" ref="AD360:AD379" si="602">AB360+Y360</f>
        <v>2</v>
      </c>
      <c r="AE360" s="139">
        <f t="shared" ref="AE360:AE379" si="603">AC360+Z360</f>
        <v>18</v>
      </c>
      <c r="AF360" s="121"/>
    </row>
    <row r="361" spans="1:32" ht="15.75">
      <c r="A361" s="198">
        <v>26.11</v>
      </c>
      <c r="B361" s="81" t="s">
        <v>206</v>
      </c>
      <c r="C361" s="81"/>
      <c r="D361" s="65"/>
      <c r="E361" s="81"/>
      <c r="F361" s="65"/>
      <c r="G361" s="103">
        <v>0.6</v>
      </c>
      <c r="H361" s="81">
        <v>2</v>
      </c>
      <c r="I361" s="65">
        <f t="shared" si="594"/>
        <v>1.2</v>
      </c>
      <c r="J361" s="73">
        <f t="shared" si="595"/>
        <v>2</v>
      </c>
      <c r="K361" s="65">
        <f t="shared" si="595"/>
        <v>1.2</v>
      </c>
      <c r="L361" s="302">
        <v>2</v>
      </c>
      <c r="M361" s="139">
        <v>1.2</v>
      </c>
      <c r="N361" s="139">
        <f t="shared" si="596"/>
        <v>100</v>
      </c>
      <c r="O361" s="139">
        <f t="shared" si="596"/>
        <v>100</v>
      </c>
      <c r="P361" s="302">
        <f t="shared" si="597"/>
        <v>0</v>
      </c>
      <c r="Q361" s="139">
        <f t="shared" si="597"/>
        <v>0</v>
      </c>
      <c r="R361" s="302"/>
      <c r="S361" s="139"/>
      <c r="T361" s="129">
        <v>0.6</v>
      </c>
      <c r="U361" s="306">
        <v>2</v>
      </c>
      <c r="V361" s="139">
        <f t="shared" si="598"/>
        <v>1.2</v>
      </c>
      <c r="W361" s="302">
        <f t="shared" si="599"/>
        <v>2</v>
      </c>
      <c r="X361" s="139">
        <f t="shared" si="600"/>
        <v>1.2</v>
      </c>
      <c r="Y361" s="302"/>
      <c r="Z361" s="139"/>
      <c r="AA361" s="129">
        <v>0.6</v>
      </c>
      <c r="AB361" s="306">
        <v>2</v>
      </c>
      <c r="AC361" s="139">
        <f t="shared" si="601"/>
        <v>1.2</v>
      </c>
      <c r="AD361" s="302">
        <f t="shared" si="602"/>
        <v>2</v>
      </c>
      <c r="AE361" s="139">
        <f t="shared" si="603"/>
        <v>1.2</v>
      </c>
      <c r="AF361" s="121"/>
    </row>
    <row r="362" spans="1:32" ht="47.25">
      <c r="A362" s="91">
        <v>26.12</v>
      </c>
      <c r="B362" s="81" t="s">
        <v>256</v>
      </c>
      <c r="C362" s="81"/>
      <c r="D362" s="65"/>
      <c r="E362" s="81"/>
      <c r="F362" s="65"/>
      <c r="G362" s="103">
        <v>0.5</v>
      </c>
      <c r="H362" s="81">
        <v>2</v>
      </c>
      <c r="I362" s="65">
        <f t="shared" si="594"/>
        <v>1</v>
      </c>
      <c r="J362" s="73">
        <f t="shared" si="595"/>
        <v>2</v>
      </c>
      <c r="K362" s="65">
        <f t="shared" si="595"/>
        <v>1</v>
      </c>
      <c r="L362" s="302">
        <v>2</v>
      </c>
      <c r="M362" s="139">
        <v>1</v>
      </c>
      <c r="N362" s="139">
        <f t="shared" si="596"/>
        <v>100</v>
      </c>
      <c r="O362" s="139">
        <f t="shared" si="596"/>
        <v>100</v>
      </c>
      <c r="P362" s="302">
        <f t="shared" si="597"/>
        <v>0</v>
      </c>
      <c r="Q362" s="139">
        <f t="shared" si="597"/>
        <v>0</v>
      </c>
      <c r="R362" s="302"/>
      <c r="S362" s="139"/>
      <c r="T362" s="129">
        <v>0.5</v>
      </c>
      <c r="U362" s="306">
        <v>2</v>
      </c>
      <c r="V362" s="139">
        <f t="shared" si="598"/>
        <v>1</v>
      </c>
      <c r="W362" s="302">
        <f t="shared" si="599"/>
        <v>2</v>
      </c>
      <c r="X362" s="139">
        <f t="shared" si="600"/>
        <v>1</v>
      </c>
      <c r="Y362" s="302"/>
      <c r="Z362" s="139"/>
      <c r="AA362" s="129">
        <v>0.5</v>
      </c>
      <c r="AB362" s="306">
        <v>2</v>
      </c>
      <c r="AC362" s="139">
        <f t="shared" si="601"/>
        <v>1</v>
      </c>
      <c r="AD362" s="302">
        <f t="shared" si="602"/>
        <v>2</v>
      </c>
      <c r="AE362" s="139">
        <f t="shared" si="603"/>
        <v>1</v>
      </c>
      <c r="AF362" s="121"/>
    </row>
    <row r="363" spans="1:32" s="53" customFormat="1" ht="15.75">
      <c r="A363" s="90">
        <v>26.13</v>
      </c>
      <c r="B363" s="52" t="s">
        <v>27</v>
      </c>
      <c r="C363" s="52"/>
      <c r="D363" s="64"/>
      <c r="E363" s="52"/>
      <c r="F363" s="64"/>
      <c r="G363" s="105"/>
      <c r="H363" s="52"/>
      <c r="I363" s="64">
        <f t="shared" si="594"/>
        <v>0</v>
      </c>
      <c r="J363" s="310">
        <f t="shared" si="595"/>
        <v>0</v>
      </c>
      <c r="K363" s="64">
        <f t="shared" si="595"/>
        <v>0</v>
      </c>
      <c r="L363" s="302">
        <v>0</v>
      </c>
      <c r="M363" s="140"/>
      <c r="N363" s="139"/>
      <c r="O363" s="139"/>
      <c r="P363" s="302">
        <f t="shared" si="597"/>
        <v>0</v>
      </c>
      <c r="Q363" s="139">
        <f t="shared" si="597"/>
        <v>0</v>
      </c>
      <c r="R363" s="300"/>
      <c r="S363" s="140"/>
      <c r="T363" s="128"/>
      <c r="U363" s="306">
        <v>0</v>
      </c>
      <c r="V363" s="139">
        <f t="shared" si="598"/>
        <v>0</v>
      </c>
      <c r="W363" s="302">
        <f t="shared" si="599"/>
        <v>0</v>
      </c>
      <c r="X363" s="139">
        <f t="shared" si="600"/>
        <v>0</v>
      </c>
      <c r="Y363" s="300"/>
      <c r="Z363" s="140"/>
      <c r="AA363" s="128"/>
      <c r="AB363" s="306">
        <v>0</v>
      </c>
      <c r="AC363" s="139">
        <f t="shared" si="601"/>
        <v>0</v>
      </c>
      <c r="AD363" s="302">
        <f t="shared" si="602"/>
        <v>0</v>
      </c>
      <c r="AE363" s="139">
        <f t="shared" si="603"/>
        <v>0</v>
      </c>
      <c r="AF363" s="120"/>
    </row>
    <row r="364" spans="1:32" ht="15.75">
      <c r="A364" s="198" t="s">
        <v>212</v>
      </c>
      <c r="B364" s="81" t="s">
        <v>337</v>
      </c>
      <c r="C364" s="81"/>
      <c r="D364" s="65"/>
      <c r="E364" s="81"/>
      <c r="F364" s="65"/>
      <c r="G364" s="103">
        <v>3</v>
      </c>
      <c r="H364" s="81">
        <v>2</v>
      </c>
      <c r="I364" s="65">
        <f t="shared" si="594"/>
        <v>6</v>
      </c>
      <c r="J364" s="73">
        <f t="shared" si="595"/>
        <v>2</v>
      </c>
      <c r="K364" s="65">
        <f t="shared" si="595"/>
        <v>6</v>
      </c>
      <c r="L364" s="302">
        <v>2</v>
      </c>
      <c r="M364" s="139">
        <v>6</v>
      </c>
      <c r="N364" s="139">
        <f t="shared" si="596"/>
        <v>100</v>
      </c>
      <c r="O364" s="139">
        <f t="shared" si="596"/>
        <v>100</v>
      </c>
      <c r="P364" s="302">
        <f t="shared" si="597"/>
        <v>0</v>
      </c>
      <c r="Q364" s="139">
        <f t="shared" si="597"/>
        <v>0</v>
      </c>
      <c r="R364" s="302"/>
      <c r="S364" s="139"/>
      <c r="T364" s="129">
        <v>8.4</v>
      </c>
      <c r="U364" s="306">
        <v>2</v>
      </c>
      <c r="V364" s="139">
        <f t="shared" si="598"/>
        <v>16.8</v>
      </c>
      <c r="W364" s="302">
        <f t="shared" si="599"/>
        <v>2</v>
      </c>
      <c r="X364" s="139">
        <f t="shared" si="600"/>
        <v>16.8</v>
      </c>
      <c r="Y364" s="302"/>
      <c r="Z364" s="139"/>
      <c r="AA364" s="660">
        <f>0.25*12</f>
        <v>3</v>
      </c>
      <c r="AB364" s="306">
        <v>2</v>
      </c>
      <c r="AC364" s="139">
        <f t="shared" si="601"/>
        <v>6</v>
      </c>
      <c r="AD364" s="302">
        <f t="shared" si="602"/>
        <v>2</v>
      </c>
      <c r="AE364" s="139">
        <f t="shared" si="603"/>
        <v>6</v>
      </c>
      <c r="AF364" s="121"/>
    </row>
    <row r="365" spans="1:32" ht="36" customHeight="1">
      <c r="A365" s="198" t="s">
        <v>213</v>
      </c>
      <c r="B365" s="81" t="s">
        <v>204</v>
      </c>
      <c r="C365" s="81"/>
      <c r="D365" s="65"/>
      <c r="E365" s="81"/>
      <c r="F365" s="65"/>
      <c r="G365" s="103"/>
      <c r="H365" s="81"/>
      <c r="I365" s="65">
        <f t="shared" si="594"/>
        <v>0</v>
      </c>
      <c r="J365" s="73">
        <f t="shared" si="595"/>
        <v>0</v>
      </c>
      <c r="K365" s="65">
        <f t="shared" si="595"/>
        <v>0</v>
      </c>
      <c r="L365" s="302">
        <v>0</v>
      </c>
      <c r="M365" s="139"/>
      <c r="N365" s="139"/>
      <c r="O365" s="139"/>
      <c r="P365" s="302">
        <f t="shared" si="597"/>
        <v>0</v>
      </c>
      <c r="Q365" s="139">
        <f t="shared" si="597"/>
        <v>0</v>
      </c>
      <c r="R365" s="302"/>
      <c r="S365" s="139"/>
      <c r="T365" s="129"/>
      <c r="U365" s="306">
        <v>0</v>
      </c>
      <c r="V365" s="139">
        <f t="shared" si="598"/>
        <v>0</v>
      </c>
      <c r="W365" s="302">
        <f t="shared" si="599"/>
        <v>0</v>
      </c>
      <c r="X365" s="139">
        <f t="shared" si="600"/>
        <v>0</v>
      </c>
      <c r="Y365" s="302"/>
      <c r="Z365" s="139"/>
      <c r="AA365" s="129"/>
      <c r="AB365" s="306">
        <v>0</v>
      </c>
      <c r="AC365" s="139">
        <f t="shared" si="601"/>
        <v>0</v>
      </c>
      <c r="AD365" s="302">
        <f t="shared" si="602"/>
        <v>0</v>
      </c>
      <c r="AE365" s="139">
        <f t="shared" si="603"/>
        <v>0</v>
      </c>
      <c r="AF365" s="121"/>
    </row>
    <row r="366" spans="1:32" ht="15.75">
      <c r="A366" s="198" t="s">
        <v>214</v>
      </c>
      <c r="B366" s="81" t="s">
        <v>338</v>
      </c>
      <c r="C366" s="81"/>
      <c r="D366" s="65"/>
      <c r="E366" s="81"/>
      <c r="F366" s="65"/>
      <c r="G366" s="103">
        <v>1.8</v>
      </c>
      <c r="H366" s="81">
        <v>2</v>
      </c>
      <c r="I366" s="65">
        <f t="shared" si="594"/>
        <v>3.6</v>
      </c>
      <c r="J366" s="73">
        <f t="shared" si="595"/>
        <v>2</v>
      </c>
      <c r="K366" s="65">
        <f t="shared" si="595"/>
        <v>3.6</v>
      </c>
      <c r="L366" s="302">
        <v>2</v>
      </c>
      <c r="M366" s="139">
        <v>3.19</v>
      </c>
      <c r="N366" s="139">
        <f t="shared" si="596"/>
        <v>100</v>
      </c>
      <c r="O366" s="139">
        <f t="shared" si="596"/>
        <v>88.6111111111111</v>
      </c>
      <c r="P366" s="302">
        <f t="shared" si="597"/>
        <v>0</v>
      </c>
      <c r="Q366" s="139">
        <f t="shared" si="597"/>
        <v>0.41000000000000014</v>
      </c>
      <c r="R366" s="302"/>
      <c r="S366" s="139"/>
      <c r="T366" s="129">
        <v>2.52</v>
      </c>
      <c r="U366" s="306">
        <v>2</v>
      </c>
      <c r="V366" s="139">
        <f t="shared" si="598"/>
        <v>5.04</v>
      </c>
      <c r="W366" s="302">
        <f t="shared" si="599"/>
        <v>2</v>
      </c>
      <c r="X366" s="139">
        <f t="shared" si="600"/>
        <v>5.04</v>
      </c>
      <c r="Y366" s="302"/>
      <c r="Z366" s="139"/>
      <c r="AA366" s="660">
        <f>0.05*12*3</f>
        <v>1.8000000000000003</v>
      </c>
      <c r="AB366" s="306">
        <v>2</v>
      </c>
      <c r="AC366" s="139">
        <f t="shared" si="601"/>
        <v>3.6000000000000005</v>
      </c>
      <c r="AD366" s="302">
        <f t="shared" si="602"/>
        <v>2</v>
      </c>
      <c r="AE366" s="139">
        <f t="shared" si="603"/>
        <v>3.6000000000000005</v>
      </c>
      <c r="AF366" s="121"/>
    </row>
    <row r="367" spans="1:32" ht="15.75">
      <c r="A367" s="198" t="s">
        <v>215</v>
      </c>
      <c r="B367" s="81" t="s">
        <v>268</v>
      </c>
      <c r="C367" s="81"/>
      <c r="D367" s="65"/>
      <c r="E367" s="81"/>
      <c r="F367" s="65"/>
      <c r="G367" s="103">
        <v>1.2</v>
      </c>
      <c r="H367" s="81">
        <v>2</v>
      </c>
      <c r="I367" s="65">
        <f t="shared" si="594"/>
        <v>2.4</v>
      </c>
      <c r="J367" s="73">
        <f t="shared" si="595"/>
        <v>2</v>
      </c>
      <c r="K367" s="65">
        <f t="shared" si="595"/>
        <v>2.4</v>
      </c>
      <c r="L367" s="302">
        <v>2</v>
      </c>
      <c r="M367" s="139">
        <v>2</v>
      </c>
      <c r="N367" s="139">
        <f t="shared" si="596"/>
        <v>100</v>
      </c>
      <c r="O367" s="139">
        <f t="shared" si="596"/>
        <v>83.333333333333329</v>
      </c>
      <c r="P367" s="302">
        <f t="shared" si="597"/>
        <v>0</v>
      </c>
      <c r="Q367" s="139">
        <f t="shared" si="597"/>
        <v>0.39999999999999991</v>
      </c>
      <c r="R367" s="302"/>
      <c r="S367" s="139"/>
      <c r="T367" s="129">
        <v>1.2</v>
      </c>
      <c r="U367" s="306">
        <v>2</v>
      </c>
      <c r="V367" s="139">
        <f t="shared" si="598"/>
        <v>2.4</v>
      </c>
      <c r="W367" s="302">
        <f t="shared" si="599"/>
        <v>2</v>
      </c>
      <c r="X367" s="139">
        <f t="shared" si="600"/>
        <v>2.4</v>
      </c>
      <c r="Y367" s="302"/>
      <c r="Z367" s="139"/>
      <c r="AA367" s="129">
        <v>1.2</v>
      </c>
      <c r="AB367" s="306">
        <v>2</v>
      </c>
      <c r="AC367" s="139">
        <f t="shared" si="601"/>
        <v>2.4</v>
      </c>
      <c r="AD367" s="302">
        <f t="shared" si="602"/>
        <v>2</v>
      </c>
      <c r="AE367" s="139">
        <f t="shared" si="603"/>
        <v>2.4</v>
      </c>
      <c r="AF367" s="121"/>
    </row>
    <row r="368" spans="1:32" ht="15.75">
      <c r="A368" s="198" t="s">
        <v>286</v>
      </c>
      <c r="B368" s="81" t="s">
        <v>269</v>
      </c>
      <c r="C368" s="81"/>
      <c r="D368" s="65"/>
      <c r="E368" s="81"/>
      <c r="F368" s="65"/>
      <c r="G368" s="103">
        <v>1.2</v>
      </c>
      <c r="H368" s="81">
        <v>2</v>
      </c>
      <c r="I368" s="65">
        <f t="shared" si="594"/>
        <v>2.4</v>
      </c>
      <c r="J368" s="73">
        <f t="shared" si="595"/>
        <v>2</v>
      </c>
      <c r="K368" s="65">
        <f t="shared" si="595"/>
        <v>2.4</v>
      </c>
      <c r="L368" s="302">
        <v>2</v>
      </c>
      <c r="M368" s="139">
        <v>2.4</v>
      </c>
      <c r="N368" s="139">
        <f t="shared" si="596"/>
        <v>100</v>
      </c>
      <c r="O368" s="139">
        <f t="shared" si="596"/>
        <v>100</v>
      </c>
      <c r="P368" s="302">
        <f t="shared" si="597"/>
        <v>0</v>
      </c>
      <c r="Q368" s="139">
        <f t="shared" si="597"/>
        <v>0</v>
      </c>
      <c r="R368" s="302"/>
      <c r="S368" s="139"/>
      <c r="T368" s="129">
        <v>1.2</v>
      </c>
      <c r="U368" s="306">
        <v>2</v>
      </c>
      <c r="V368" s="139">
        <f t="shared" si="598"/>
        <v>2.4</v>
      </c>
      <c r="W368" s="302">
        <f t="shared" si="599"/>
        <v>2</v>
      </c>
      <c r="X368" s="139">
        <f t="shared" si="600"/>
        <v>2.4</v>
      </c>
      <c r="Y368" s="302"/>
      <c r="Z368" s="139"/>
      <c r="AA368" s="129">
        <v>1.2</v>
      </c>
      <c r="AB368" s="306">
        <v>2</v>
      </c>
      <c r="AC368" s="139">
        <f t="shared" si="601"/>
        <v>2.4</v>
      </c>
      <c r="AD368" s="302">
        <f t="shared" si="602"/>
        <v>2</v>
      </c>
      <c r="AE368" s="139">
        <f t="shared" si="603"/>
        <v>2.4</v>
      </c>
      <c r="AF368" s="121"/>
    </row>
    <row r="369" spans="1:32" ht="31.5">
      <c r="A369" s="198" t="s">
        <v>287</v>
      </c>
      <c r="B369" s="81" t="s">
        <v>207</v>
      </c>
      <c r="C369" s="81"/>
      <c r="D369" s="65"/>
      <c r="E369" s="81"/>
      <c r="F369" s="65"/>
      <c r="G369" s="103">
        <v>1.26</v>
      </c>
      <c r="H369" s="81">
        <v>2</v>
      </c>
      <c r="I369" s="65">
        <f t="shared" si="594"/>
        <v>2.52</v>
      </c>
      <c r="J369" s="73">
        <f t="shared" si="595"/>
        <v>2</v>
      </c>
      <c r="K369" s="65">
        <f t="shared" si="595"/>
        <v>2.52</v>
      </c>
      <c r="L369" s="302">
        <v>2</v>
      </c>
      <c r="M369" s="139">
        <v>2.25</v>
      </c>
      <c r="N369" s="139">
        <f t="shared" si="596"/>
        <v>100</v>
      </c>
      <c r="O369" s="139">
        <f t="shared" si="596"/>
        <v>89.285714285714292</v>
      </c>
      <c r="P369" s="302">
        <f t="shared" si="597"/>
        <v>0</v>
      </c>
      <c r="Q369" s="139">
        <f t="shared" si="597"/>
        <v>0.27</v>
      </c>
      <c r="R369" s="302"/>
      <c r="S369" s="139"/>
      <c r="T369" s="129">
        <v>1.26</v>
      </c>
      <c r="U369" s="306">
        <v>2</v>
      </c>
      <c r="V369" s="139">
        <f t="shared" si="598"/>
        <v>2.52</v>
      </c>
      <c r="W369" s="302">
        <f t="shared" si="599"/>
        <v>2</v>
      </c>
      <c r="X369" s="139">
        <f t="shared" si="600"/>
        <v>2.52</v>
      </c>
      <c r="Y369" s="302"/>
      <c r="Z369" s="139"/>
      <c r="AA369" s="129">
        <v>1.26</v>
      </c>
      <c r="AB369" s="306">
        <v>2</v>
      </c>
      <c r="AC369" s="139">
        <f t="shared" si="601"/>
        <v>2.52</v>
      </c>
      <c r="AD369" s="302">
        <f t="shared" si="602"/>
        <v>2</v>
      </c>
      <c r="AE369" s="139">
        <f t="shared" si="603"/>
        <v>2.52</v>
      </c>
      <c r="AF369" s="121"/>
    </row>
    <row r="370" spans="1:32" ht="31.5">
      <c r="A370" s="198">
        <v>26.14</v>
      </c>
      <c r="B370" s="81" t="s">
        <v>258</v>
      </c>
      <c r="C370" s="81"/>
      <c r="D370" s="65"/>
      <c r="E370" s="81"/>
      <c r="F370" s="65"/>
      <c r="G370" s="103">
        <v>0.5</v>
      </c>
      <c r="H370" s="81">
        <v>2</v>
      </c>
      <c r="I370" s="65">
        <f t="shared" si="594"/>
        <v>1</v>
      </c>
      <c r="J370" s="73">
        <f t="shared" si="595"/>
        <v>2</v>
      </c>
      <c r="K370" s="65">
        <f t="shared" si="595"/>
        <v>1</v>
      </c>
      <c r="L370" s="302">
        <v>2</v>
      </c>
      <c r="M370" s="139">
        <v>1</v>
      </c>
      <c r="N370" s="139">
        <f t="shared" si="596"/>
        <v>100</v>
      </c>
      <c r="O370" s="139">
        <f t="shared" si="596"/>
        <v>100</v>
      </c>
      <c r="P370" s="302">
        <f t="shared" si="597"/>
        <v>0</v>
      </c>
      <c r="Q370" s="139">
        <f t="shared" si="597"/>
        <v>0</v>
      </c>
      <c r="R370" s="302"/>
      <c r="S370" s="139"/>
      <c r="T370" s="129">
        <v>0.5</v>
      </c>
      <c r="U370" s="306">
        <v>2</v>
      </c>
      <c r="V370" s="139">
        <f t="shared" si="598"/>
        <v>1</v>
      </c>
      <c r="W370" s="302">
        <f t="shared" si="599"/>
        <v>2</v>
      </c>
      <c r="X370" s="139">
        <f t="shared" si="600"/>
        <v>1</v>
      </c>
      <c r="Y370" s="302"/>
      <c r="Z370" s="139"/>
      <c r="AA370" s="129">
        <v>0.5</v>
      </c>
      <c r="AB370" s="306">
        <v>2</v>
      </c>
      <c r="AC370" s="139">
        <f t="shared" si="601"/>
        <v>1</v>
      </c>
      <c r="AD370" s="302">
        <f t="shared" si="602"/>
        <v>2</v>
      </c>
      <c r="AE370" s="139">
        <f t="shared" si="603"/>
        <v>1</v>
      </c>
      <c r="AF370" s="121"/>
    </row>
    <row r="371" spans="1:32" ht="31.5">
      <c r="A371" s="198">
        <v>26.15</v>
      </c>
      <c r="B371" s="81" t="s">
        <v>257</v>
      </c>
      <c r="C371" s="81"/>
      <c r="D371" s="65"/>
      <c r="E371" s="81"/>
      <c r="F371" s="65"/>
      <c r="G371" s="103">
        <v>0.5</v>
      </c>
      <c r="H371" s="81">
        <v>2</v>
      </c>
      <c r="I371" s="65">
        <f t="shared" si="594"/>
        <v>1</v>
      </c>
      <c r="J371" s="73">
        <f t="shared" si="595"/>
        <v>2</v>
      </c>
      <c r="K371" s="65">
        <f t="shared" si="595"/>
        <v>1</v>
      </c>
      <c r="L371" s="302">
        <v>2</v>
      </c>
      <c r="M371" s="139">
        <v>1</v>
      </c>
      <c r="N371" s="139">
        <f t="shared" si="596"/>
        <v>100</v>
      </c>
      <c r="O371" s="139">
        <f t="shared" si="596"/>
        <v>100</v>
      </c>
      <c r="P371" s="302">
        <f t="shared" si="597"/>
        <v>0</v>
      </c>
      <c r="Q371" s="139">
        <f t="shared" si="597"/>
        <v>0</v>
      </c>
      <c r="R371" s="302"/>
      <c r="S371" s="139"/>
      <c r="T371" s="129">
        <v>0.5</v>
      </c>
      <c r="U371" s="306">
        <v>2</v>
      </c>
      <c r="V371" s="139">
        <f t="shared" si="598"/>
        <v>1</v>
      </c>
      <c r="W371" s="302">
        <f t="shared" si="599"/>
        <v>2</v>
      </c>
      <c r="X371" s="139">
        <f t="shared" si="600"/>
        <v>1</v>
      </c>
      <c r="Y371" s="302"/>
      <c r="Z371" s="139"/>
      <c r="AA371" s="129">
        <v>0.5</v>
      </c>
      <c r="AB371" s="306">
        <v>2</v>
      </c>
      <c r="AC371" s="139">
        <f t="shared" si="601"/>
        <v>1</v>
      </c>
      <c r="AD371" s="302">
        <f t="shared" si="602"/>
        <v>2</v>
      </c>
      <c r="AE371" s="139">
        <f t="shared" si="603"/>
        <v>1</v>
      </c>
      <c r="AF371" s="121"/>
    </row>
    <row r="372" spans="1:32" ht="31.5">
      <c r="A372" s="198">
        <v>26.16</v>
      </c>
      <c r="B372" s="81" t="s">
        <v>259</v>
      </c>
      <c r="C372" s="81"/>
      <c r="D372" s="65"/>
      <c r="E372" s="81"/>
      <c r="F372" s="65"/>
      <c r="G372" s="103">
        <v>0.625</v>
      </c>
      <c r="H372" s="81">
        <v>2</v>
      </c>
      <c r="I372" s="65">
        <f t="shared" si="594"/>
        <v>1.25</v>
      </c>
      <c r="J372" s="73">
        <f t="shared" si="595"/>
        <v>2</v>
      </c>
      <c r="K372" s="65">
        <f t="shared" si="595"/>
        <v>1.25</v>
      </c>
      <c r="L372" s="302">
        <v>2</v>
      </c>
      <c r="M372" s="139">
        <v>1.25</v>
      </c>
      <c r="N372" s="139">
        <f t="shared" si="596"/>
        <v>100</v>
      </c>
      <c r="O372" s="139">
        <f t="shared" si="596"/>
        <v>100</v>
      </c>
      <c r="P372" s="302">
        <f t="shared" si="597"/>
        <v>0</v>
      </c>
      <c r="Q372" s="139">
        <f t="shared" si="597"/>
        <v>0</v>
      </c>
      <c r="R372" s="302"/>
      <c r="S372" s="139"/>
      <c r="T372" s="129">
        <v>0.625</v>
      </c>
      <c r="U372" s="306">
        <v>2</v>
      </c>
      <c r="V372" s="139">
        <f t="shared" si="598"/>
        <v>1.25</v>
      </c>
      <c r="W372" s="302">
        <f t="shared" si="599"/>
        <v>2</v>
      </c>
      <c r="X372" s="139">
        <f t="shared" si="600"/>
        <v>1.25</v>
      </c>
      <c r="Y372" s="302"/>
      <c r="Z372" s="139"/>
      <c r="AA372" s="129">
        <v>0.625</v>
      </c>
      <c r="AB372" s="306">
        <v>2</v>
      </c>
      <c r="AC372" s="139">
        <f t="shared" si="601"/>
        <v>1.25</v>
      </c>
      <c r="AD372" s="302">
        <f t="shared" si="602"/>
        <v>2</v>
      </c>
      <c r="AE372" s="139">
        <f t="shared" si="603"/>
        <v>1.25</v>
      </c>
      <c r="AF372" s="121"/>
    </row>
    <row r="373" spans="1:32" ht="15.75">
      <c r="A373" s="198">
        <v>26.17</v>
      </c>
      <c r="B373" s="81" t="s">
        <v>223</v>
      </c>
      <c r="C373" s="81"/>
      <c r="D373" s="65"/>
      <c r="E373" s="81"/>
      <c r="F373" s="65"/>
      <c r="G373" s="103">
        <v>0.375</v>
      </c>
      <c r="H373" s="81">
        <v>2</v>
      </c>
      <c r="I373" s="65">
        <f t="shared" si="594"/>
        <v>0.75</v>
      </c>
      <c r="J373" s="73">
        <f t="shared" si="595"/>
        <v>2</v>
      </c>
      <c r="K373" s="65">
        <f t="shared" si="595"/>
        <v>0.75</v>
      </c>
      <c r="L373" s="302">
        <v>2</v>
      </c>
      <c r="M373" s="139">
        <v>0.75</v>
      </c>
      <c r="N373" s="139">
        <f t="shared" si="596"/>
        <v>100</v>
      </c>
      <c r="O373" s="139">
        <f t="shared" si="596"/>
        <v>100</v>
      </c>
      <c r="P373" s="302">
        <f t="shared" si="597"/>
        <v>0</v>
      </c>
      <c r="Q373" s="139">
        <f t="shared" si="597"/>
        <v>0</v>
      </c>
      <c r="R373" s="302"/>
      <c r="S373" s="139"/>
      <c r="T373" s="129">
        <v>0.375</v>
      </c>
      <c r="U373" s="306">
        <v>2</v>
      </c>
      <c r="V373" s="139">
        <f t="shared" si="598"/>
        <v>0.75</v>
      </c>
      <c r="W373" s="302">
        <f t="shared" si="599"/>
        <v>2</v>
      </c>
      <c r="X373" s="139">
        <f t="shared" si="600"/>
        <v>0.75</v>
      </c>
      <c r="Y373" s="302"/>
      <c r="Z373" s="139"/>
      <c r="AA373" s="129">
        <v>0.375</v>
      </c>
      <c r="AB373" s="306">
        <v>2</v>
      </c>
      <c r="AC373" s="139">
        <f t="shared" si="601"/>
        <v>0.75</v>
      </c>
      <c r="AD373" s="302">
        <f t="shared" si="602"/>
        <v>2</v>
      </c>
      <c r="AE373" s="139">
        <f t="shared" si="603"/>
        <v>0.75</v>
      </c>
      <c r="AF373" s="121"/>
    </row>
    <row r="374" spans="1:32" ht="31.5">
      <c r="A374" s="198">
        <v>26.18</v>
      </c>
      <c r="B374" s="81" t="s">
        <v>224</v>
      </c>
      <c r="C374" s="81"/>
      <c r="D374" s="65"/>
      <c r="E374" s="81"/>
      <c r="F374" s="65"/>
      <c r="G374" s="103">
        <v>0.375</v>
      </c>
      <c r="H374" s="81">
        <v>2</v>
      </c>
      <c r="I374" s="65">
        <f t="shared" si="594"/>
        <v>0.75</v>
      </c>
      <c r="J374" s="73">
        <f t="shared" si="595"/>
        <v>2</v>
      </c>
      <c r="K374" s="65">
        <f t="shared" si="595"/>
        <v>0.75</v>
      </c>
      <c r="L374" s="302">
        <v>2</v>
      </c>
      <c r="M374" s="139">
        <v>0.75</v>
      </c>
      <c r="N374" s="139">
        <f t="shared" si="596"/>
        <v>100</v>
      </c>
      <c r="O374" s="139">
        <f t="shared" si="596"/>
        <v>100</v>
      </c>
      <c r="P374" s="302">
        <f t="shared" si="597"/>
        <v>0</v>
      </c>
      <c r="Q374" s="139">
        <f t="shared" si="597"/>
        <v>0</v>
      </c>
      <c r="R374" s="302"/>
      <c r="S374" s="139"/>
      <c r="T374" s="129">
        <v>0.375</v>
      </c>
      <c r="U374" s="306">
        <v>2</v>
      </c>
      <c r="V374" s="139">
        <f t="shared" si="598"/>
        <v>0.75</v>
      </c>
      <c r="W374" s="302">
        <f t="shared" si="599"/>
        <v>2</v>
      </c>
      <c r="X374" s="139">
        <f t="shared" si="600"/>
        <v>0.75</v>
      </c>
      <c r="Y374" s="302"/>
      <c r="Z374" s="139"/>
      <c r="AA374" s="129">
        <v>0.375</v>
      </c>
      <c r="AB374" s="306">
        <v>2</v>
      </c>
      <c r="AC374" s="139">
        <f t="shared" si="601"/>
        <v>0.75</v>
      </c>
      <c r="AD374" s="302">
        <f t="shared" si="602"/>
        <v>2</v>
      </c>
      <c r="AE374" s="139">
        <f t="shared" si="603"/>
        <v>0.75</v>
      </c>
      <c r="AF374" s="121"/>
    </row>
    <row r="375" spans="1:32" ht="37.5">
      <c r="A375" s="198">
        <v>26.19</v>
      </c>
      <c r="B375" s="192" t="s">
        <v>606</v>
      </c>
      <c r="C375" s="81"/>
      <c r="D375" s="65"/>
      <c r="E375" s="81"/>
      <c r="F375" s="65"/>
      <c r="G375" s="103">
        <v>0.15</v>
      </c>
      <c r="H375" s="81">
        <v>2</v>
      </c>
      <c r="I375" s="65">
        <f t="shared" si="594"/>
        <v>0.3</v>
      </c>
      <c r="J375" s="73">
        <f t="shared" si="595"/>
        <v>2</v>
      </c>
      <c r="K375" s="65">
        <f t="shared" si="595"/>
        <v>0.3</v>
      </c>
      <c r="L375" s="302">
        <v>2</v>
      </c>
      <c r="M375" s="121">
        <v>0.3</v>
      </c>
      <c r="N375" s="139">
        <f t="shared" si="596"/>
        <v>100</v>
      </c>
      <c r="O375" s="139">
        <f t="shared" si="596"/>
        <v>100</v>
      </c>
      <c r="P375" s="302">
        <f t="shared" si="597"/>
        <v>0</v>
      </c>
      <c r="Q375" s="139">
        <f t="shared" si="597"/>
        <v>0</v>
      </c>
      <c r="R375" s="302"/>
      <c r="S375" s="139"/>
      <c r="T375" s="129">
        <v>0.15</v>
      </c>
      <c r="U375" s="306">
        <v>2</v>
      </c>
      <c r="V375" s="139">
        <f t="shared" si="598"/>
        <v>0.3</v>
      </c>
      <c r="W375" s="302">
        <f t="shared" si="599"/>
        <v>2</v>
      </c>
      <c r="X375" s="139">
        <f t="shared" si="600"/>
        <v>0.3</v>
      </c>
      <c r="Y375" s="302"/>
      <c r="Z375" s="139"/>
      <c r="AA375" s="129">
        <v>0.15</v>
      </c>
      <c r="AB375" s="306">
        <v>2</v>
      </c>
      <c r="AC375" s="139">
        <f t="shared" si="601"/>
        <v>0.3</v>
      </c>
      <c r="AD375" s="302">
        <f t="shared" si="602"/>
        <v>2</v>
      </c>
      <c r="AE375" s="139">
        <f t="shared" si="603"/>
        <v>0.3</v>
      </c>
      <c r="AF375" s="121"/>
    </row>
    <row r="376" spans="1:32" ht="37.5">
      <c r="A376" s="198">
        <v>26.2</v>
      </c>
      <c r="B376" s="192" t="s">
        <v>605</v>
      </c>
      <c r="C376" s="81"/>
      <c r="D376" s="65"/>
      <c r="E376" s="81"/>
      <c r="F376" s="65"/>
      <c r="G376" s="103">
        <v>0.15</v>
      </c>
      <c r="H376" s="81">
        <v>2</v>
      </c>
      <c r="I376" s="65">
        <f t="shared" si="594"/>
        <v>0.3</v>
      </c>
      <c r="J376" s="73">
        <f t="shared" si="595"/>
        <v>2</v>
      </c>
      <c r="K376" s="65">
        <f t="shared" si="595"/>
        <v>0.3</v>
      </c>
      <c r="L376" s="302">
        <v>2</v>
      </c>
      <c r="M376" s="121">
        <v>0.3</v>
      </c>
      <c r="N376" s="139">
        <f t="shared" si="596"/>
        <v>100</v>
      </c>
      <c r="O376" s="139">
        <f t="shared" si="596"/>
        <v>100</v>
      </c>
      <c r="P376" s="302">
        <f t="shared" ref="P376:Q379" si="604">J376-L376</f>
        <v>0</v>
      </c>
      <c r="Q376" s="139">
        <f t="shared" si="604"/>
        <v>0</v>
      </c>
      <c r="R376" s="302"/>
      <c r="S376" s="139"/>
      <c r="T376" s="129">
        <v>0.15</v>
      </c>
      <c r="U376" s="306">
        <v>2</v>
      </c>
      <c r="V376" s="139">
        <f t="shared" si="598"/>
        <v>0.3</v>
      </c>
      <c r="W376" s="302">
        <f t="shared" si="599"/>
        <v>2</v>
      </c>
      <c r="X376" s="139">
        <f t="shared" si="600"/>
        <v>0.3</v>
      </c>
      <c r="Y376" s="302"/>
      <c r="Z376" s="139"/>
      <c r="AA376" s="129">
        <v>0.15</v>
      </c>
      <c r="AB376" s="306">
        <v>2</v>
      </c>
      <c r="AC376" s="139">
        <f t="shared" si="601"/>
        <v>0.3</v>
      </c>
      <c r="AD376" s="302">
        <f t="shared" si="602"/>
        <v>2</v>
      </c>
      <c r="AE376" s="139">
        <f t="shared" si="603"/>
        <v>0.3</v>
      </c>
      <c r="AF376" s="121"/>
    </row>
    <row r="377" spans="1:32" ht="15.75">
      <c r="A377" s="198">
        <v>26.21</v>
      </c>
      <c r="B377" s="81" t="s">
        <v>28</v>
      </c>
      <c r="C377" s="81"/>
      <c r="D377" s="65"/>
      <c r="E377" s="81"/>
      <c r="F377" s="65"/>
      <c r="G377" s="103"/>
      <c r="H377" s="81"/>
      <c r="I377" s="65">
        <f t="shared" si="594"/>
        <v>0</v>
      </c>
      <c r="J377" s="73">
        <f t="shared" si="595"/>
        <v>0</v>
      </c>
      <c r="K377" s="65">
        <f t="shared" si="595"/>
        <v>0</v>
      </c>
      <c r="L377" s="302">
        <v>0</v>
      </c>
      <c r="M377" s="121"/>
      <c r="N377" s="139"/>
      <c r="O377" s="139"/>
      <c r="P377" s="302">
        <f t="shared" si="604"/>
        <v>0</v>
      </c>
      <c r="Q377" s="139">
        <f t="shared" si="604"/>
        <v>0</v>
      </c>
      <c r="R377" s="302"/>
      <c r="S377" s="139"/>
      <c r="T377" s="129"/>
      <c r="U377" s="306">
        <v>0</v>
      </c>
      <c r="V377" s="139">
        <f t="shared" si="598"/>
        <v>0</v>
      </c>
      <c r="W377" s="302">
        <f t="shared" si="599"/>
        <v>0</v>
      </c>
      <c r="X377" s="139">
        <f t="shared" si="600"/>
        <v>0</v>
      </c>
      <c r="Y377" s="302"/>
      <c r="Z377" s="139"/>
      <c r="AA377" s="129"/>
      <c r="AB377" s="306">
        <v>0</v>
      </c>
      <c r="AC377" s="139">
        <f t="shared" si="601"/>
        <v>0</v>
      </c>
      <c r="AD377" s="302">
        <f t="shared" si="602"/>
        <v>0</v>
      </c>
      <c r="AE377" s="139">
        <f t="shared" si="603"/>
        <v>0</v>
      </c>
      <c r="AF377" s="121"/>
    </row>
    <row r="378" spans="1:32" ht="31.5">
      <c r="A378" s="198">
        <v>26.22</v>
      </c>
      <c r="B378" s="81" t="s">
        <v>225</v>
      </c>
      <c r="C378" s="81"/>
      <c r="D378" s="65"/>
      <c r="E378" s="81"/>
      <c r="F378" s="65"/>
      <c r="G378" s="103">
        <v>0.25</v>
      </c>
      <c r="H378" s="81">
        <v>2</v>
      </c>
      <c r="I378" s="65">
        <f t="shared" si="594"/>
        <v>0.5</v>
      </c>
      <c r="J378" s="73">
        <f t="shared" si="595"/>
        <v>2</v>
      </c>
      <c r="K378" s="65">
        <f t="shared" si="595"/>
        <v>0.5</v>
      </c>
      <c r="L378" s="302">
        <v>2</v>
      </c>
      <c r="M378" s="121">
        <v>0.5</v>
      </c>
      <c r="N378" s="139">
        <f t="shared" si="596"/>
        <v>100</v>
      </c>
      <c r="O378" s="139">
        <f t="shared" si="596"/>
        <v>100</v>
      </c>
      <c r="P378" s="302">
        <f t="shared" si="604"/>
        <v>0</v>
      </c>
      <c r="Q378" s="139">
        <f t="shared" si="604"/>
        <v>0</v>
      </c>
      <c r="R378" s="302"/>
      <c r="S378" s="139"/>
      <c r="T378" s="129">
        <v>0.25</v>
      </c>
      <c r="U378" s="306">
        <v>2</v>
      </c>
      <c r="V378" s="139">
        <f t="shared" si="598"/>
        <v>0.5</v>
      </c>
      <c r="W378" s="302">
        <f t="shared" si="599"/>
        <v>2</v>
      </c>
      <c r="X378" s="139">
        <f t="shared" si="600"/>
        <v>0.5</v>
      </c>
      <c r="Y378" s="302"/>
      <c r="Z378" s="139"/>
      <c r="AA378" s="129">
        <v>0.25</v>
      </c>
      <c r="AB378" s="306">
        <v>2</v>
      </c>
      <c r="AC378" s="139">
        <f t="shared" si="601"/>
        <v>0.5</v>
      </c>
      <c r="AD378" s="302">
        <f t="shared" si="602"/>
        <v>2</v>
      </c>
      <c r="AE378" s="139">
        <f t="shared" si="603"/>
        <v>0.5</v>
      </c>
      <c r="AF378" s="121"/>
    </row>
    <row r="379" spans="1:32" ht="31.5">
      <c r="A379" s="198">
        <v>26.23</v>
      </c>
      <c r="B379" s="81" t="s">
        <v>260</v>
      </c>
      <c r="C379" s="81"/>
      <c r="D379" s="65"/>
      <c r="E379" s="81"/>
      <c r="F379" s="65"/>
      <c r="G379" s="103">
        <v>0.1</v>
      </c>
      <c r="H379" s="81">
        <v>2</v>
      </c>
      <c r="I379" s="65">
        <f t="shared" si="594"/>
        <v>0.2</v>
      </c>
      <c r="J379" s="73">
        <f t="shared" si="595"/>
        <v>2</v>
      </c>
      <c r="K379" s="65">
        <f t="shared" si="595"/>
        <v>0.2</v>
      </c>
      <c r="L379" s="302">
        <v>2</v>
      </c>
      <c r="M379" s="121">
        <v>0.2</v>
      </c>
      <c r="N379" s="139">
        <f t="shared" si="596"/>
        <v>100</v>
      </c>
      <c r="O379" s="139">
        <f t="shared" si="596"/>
        <v>100</v>
      </c>
      <c r="P379" s="302">
        <f t="shared" si="604"/>
        <v>0</v>
      </c>
      <c r="Q379" s="139">
        <f t="shared" si="604"/>
        <v>0</v>
      </c>
      <c r="R379" s="302"/>
      <c r="S379" s="139"/>
      <c r="T379" s="129">
        <v>0.1</v>
      </c>
      <c r="U379" s="306">
        <v>2</v>
      </c>
      <c r="V379" s="139">
        <f t="shared" si="598"/>
        <v>0.2</v>
      </c>
      <c r="W379" s="302">
        <f t="shared" si="599"/>
        <v>2</v>
      </c>
      <c r="X379" s="139">
        <f t="shared" si="600"/>
        <v>0.2</v>
      </c>
      <c r="Y379" s="302"/>
      <c r="Z379" s="139"/>
      <c r="AA379" s="129">
        <v>0.1</v>
      </c>
      <c r="AB379" s="306">
        <v>2</v>
      </c>
      <c r="AC379" s="139">
        <f t="shared" si="601"/>
        <v>0.2</v>
      </c>
      <c r="AD379" s="302">
        <f t="shared" si="602"/>
        <v>2</v>
      </c>
      <c r="AE379" s="139">
        <f t="shared" si="603"/>
        <v>0.2</v>
      </c>
      <c r="AF379" s="121"/>
    </row>
    <row r="380" spans="1:32" s="225" customFormat="1" ht="15.75">
      <c r="A380" s="217"/>
      <c r="B380" s="218" t="s">
        <v>25</v>
      </c>
      <c r="C380" s="218">
        <f t="shared" ref="C380" si="605">SUM(C360:C379)</f>
        <v>0</v>
      </c>
      <c r="D380" s="219">
        <f>SUM(D360:D379)</f>
        <v>0</v>
      </c>
      <c r="E380" s="218">
        <f t="shared" ref="E380" si="606">SUM(E360:E379)</f>
        <v>0</v>
      </c>
      <c r="F380" s="219">
        <f>SUM(F360:F379)</f>
        <v>0</v>
      </c>
      <c r="G380" s="220"/>
      <c r="H380" s="218">
        <f t="shared" ref="H380" si="607">SUM(H360:H379)</f>
        <v>34</v>
      </c>
      <c r="I380" s="219">
        <f>SUM(I360:I379)</f>
        <v>43.17</v>
      </c>
      <c r="J380" s="236">
        <f t="shared" ref="J380" si="608">SUM(J360:J379)</f>
        <v>34</v>
      </c>
      <c r="K380" s="219">
        <f>SUM(K360:K379)</f>
        <v>43.17</v>
      </c>
      <c r="L380" s="236">
        <f>L360</f>
        <v>2</v>
      </c>
      <c r="M380" s="219">
        <f>SUM(M360:M379)</f>
        <v>39.629999999999995</v>
      </c>
      <c r="N380" s="221">
        <f t="shared" si="596"/>
        <v>5.8823529411764701</v>
      </c>
      <c r="O380" s="221">
        <f t="shared" si="596"/>
        <v>91.799861014593446</v>
      </c>
      <c r="P380" s="236">
        <f>SUM(P360:P379)</f>
        <v>0</v>
      </c>
      <c r="Q380" s="219">
        <f>SUM(Q360:Q379)</f>
        <v>3.5400000000000009</v>
      </c>
      <c r="R380" s="236">
        <f>SUM(R360:R379)</f>
        <v>0</v>
      </c>
      <c r="S380" s="219">
        <f>SUM(S360:S379)</f>
        <v>0</v>
      </c>
      <c r="T380" s="222"/>
      <c r="U380" s="273">
        <f>U360</f>
        <v>2</v>
      </c>
      <c r="V380" s="219">
        <f t="shared" ref="V380:Z380" si="609">SUM(V360:V379)</f>
        <v>55.41</v>
      </c>
      <c r="W380" s="236">
        <f>W360</f>
        <v>2</v>
      </c>
      <c r="X380" s="219">
        <f t="shared" si="609"/>
        <v>55.41</v>
      </c>
      <c r="Y380" s="236">
        <f t="shared" si="609"/>
        <v>0</v>
      </c>
      <c r="Z380" s="219">
        <f t="shared" si="609"/>
        <v>0</v>
      </c>
      <c r="AA380" s="222"/>
      <c r="AB380" s="273">
        <f>AB360</f>
        <v>2</v>
      </c>
      <c r="AC380" s="219">
        <f>SUM(AC360:AC379)</f>
        <v>43.17</v>
      </c>
      <c r="AD380" s="236">
        <f>AD360</f>
        <v>2</v>
      </c>
      <c r="AE380" s="219">
        <f>SUM(AE360:AE379)</f>
        <v>43.17</v>
      </c>
      <c r="AF380" s="224"/>
    </row>
    <row r="381" spans="1:32" s="225" customFormat="1" ht="15.75">
      <c r="A381" s="217"/>
      <c r="B381" s="218" t="s">
        <v>5</v>
      </c>
      <c r="C381" s="236">
        <f t="shared" ref="C381" si="610">C380+C358</f>
        <v>0</v>
      </c>
      <c r="D381" s="219">
        <f>D380+D358</f>
        <v>0</v>
      </c>
      <c r="E381" s="236">
        <f t="shared" ref="E381" si="611">E380+E358</f>
        <v>0</v>
      </c>
      <c r="F381" s="219">
        <f>F380+F358</f>
        <v>0</v>
      </c>
      <c r="G381" s="220"/>
      <c r="H381" s="236">
        <f t="shared" ref="H381" si="612">H380+H358</f>
        <v>35</v>
      </c>
      <c r="I381" s="219">
        <f>I380+I358</f>
        <v>43.545000000000002</v>
      </c>
      <c r="J381" s="236">
        <f t="shared" ref="J381" si="613">J380+J358</f>
        <v>35</v>
      </c>
      <c r="K381" s="219">
        <f>K380+K358</f>
        <v>43.545000000000002</v>
      </c>
      <c r="L381" s="236">
        <f>L380</f>
        <v>2</v>
      </c>
      <c r="M381" s="219">
        <f>M380+M358</f>
        <v>40.004999999999995</v>
      </c>
      <c r="N381" s="221">
        <f t="shared" si="596"/>
        <v>5.7142857142857144</v>
      </c>
      <c r="O381" s="221">
        <f t="shared" si="596"/>
        <v>91.870478815018942</v>
      </c>
      <c r="P381" s="236">
        <f>P380+P358</f>
        <v>0</v>
      </c>
      <c r="Q381" s="219">
        <f>Q380+Q358</f>
        <v>3.5400000000000009</v>
      </c>
      <c r="R381" s="236">
        <f>R380+R358</f>
        <v>0</v>
      </c>
      <c r="S381" s="219">
        <f>S380+S358</f>
        <v>0</v>
      </c>
      <c r="T381" s="222"/>
      <c r="U381" s="273">
        <f>U380</f>
        <v>2</v>
      </c>
      <c r="V381" s="219">
        <f t="shared" ref="V381:Z381" si="614">V380+V358</f>
        <v>55.784999999999997</v>
      </c>
      <c r="W381" s="236">
        <f>W380</f>
        <v>2</v>
      </c>
      <c r="X381" s="219">
        <f t="shared" si="614"/>
        <v>55.784999999999997</v>
      </c>
      <c r="Y381" s="236">
        <f t="shared" si="614"/>
        <v>0</v>
      </c>
      <c r="Z381" s="219">
        <f t="shared" si="614"/>
        <v>0</v>
      </c>
      <c r="AA381" s="222"/>
      <c r="AB381" s="273">
        <f>AB380</f>
        <v>2</v>
      </c>
      <c r="AC381" s="219">
        <f>AC380+AC358</f>
        <v>43.545000000000002</v>
      </c>
      <c r="AD381" s="236">
        <f>AD380</f>
        <v>2</v>
      </c>
      <c r="AE381" s="219">
        <f>AE380+AE358</f>
        <v>43.545000000000002</v>
      </c>
      <c r="AF381" s="224"/>
    </row>
    <row r="382" spans="1:32" s="225" customFormat="1" ht="15.75">
      <c r="A382" s="217"/>
      <c r="B382" s="218" t="s">
        <v>151</v>
      </c>
      <c r="C382" s="236">
        <f t="shared" ref="C382:F382" si="615">C381+C345</f>
        <v>19182</v>
      </c>
      <c r="D382" s="219">
        <f t="shared" si="615"/>
        <v>333.92800000000005</v>
      </c>
      <c r="E382" s="236">
        <f t="shared" si="615"/>
        <v>0</v>
      </c>
      <c r="F382" s="219">
        <f t="shared" si="615"/>
        <v>0</v>
      </c>
      <c r="G382" s="220"/>
      <c r="H382" s="236">
        <f t="shared" ref="H382:M382" si="616">H381+H345</f>
        <v>373780</v>
      </c>
      <c r="I382" s="219">
        <f t="shared" si="616"/>
        <v>4976.6218538461535</v>
      </c>
      <c r="J382" s="236">
        <f t="shared" si="616"/>
        <v>392962</v>
      </c>
      <c r="K382" s="219">
        <f t="shared" si="616"/>
        <v>5310.5498538461543</v>
      </c>
      <c r="L382" s="236">
        <f t="shared" si="616"/>
        <v>330162</v>
      </c>
      <c r="M382" s="219">
        <f t="shared" si="616"/>
        <v>4055.3291600000002</v>
      </c>
      <c r="N382" s="221">
        <f t="shared" si="596"/>
        <v>84.018810979178653</v>
      </c>
      <c r="O382" s="221">
        <f t="shared" si="596"/>
        <v>76.363639766284024</v>
      </c>
      <c r="P382" s="236">
        <f>P381+P345</f>
        <v>62687</v>
      </c>
      <c r="Q382" s="219">
        <f>Q381+Q345</f>
        <v>1255.2206938461536</v>
      </c>
      <c r="R382" s="236">
        <f>R381+R345</f>
        <v>74</v>
      </c>
      <c r="S382" s="219">
        <f>S381+S345</f>
        <v>359.24</v>
      </c>
      <c r="T382" s="222"/>
      <c r="U382" s="273">
        <f t="shared" ref="U382:Z382" si="617">U381+U345</f>
        <v>368843</v>
      </c>
      <c r="V382" s="219">
        <f t="shared" si="617"/>
        <v>15199.410662336923</v>
      </c>
      <c r="W382" s="236">
        <f t="shared" si="617"/>
        <v>368917</v>
      </c>
      <c r="X382" s="219">
        <f t="shared" si="617"/>
        <v>15558.650662336924</v>
      </c>
      <c r="Y382" s="236">
        <f t="shared" si="617"/>
        <v>66</v>
      </c>
      <c r="Z382" s="219">
        <f t="shared" si="617"/>
        <v>326.76</v>
      </c>
      <c r="AA382" s="222"/>
      <c r="AB382" s="273">
        <f>AB381+AB345</f>
        <v>362657</v>
      </c>
      <c r="AC382" s="219">
        <f>AC381+AC345</f>
        <v>10799.896551260001</v>
      </c>
      <c r="AD382" s="236">
        <f>AD381+AD345</f>
        <v>362723</v>
      </c>
      <c r="AE382" s="219">
        <f>AE381+AE345</f>
        <v>11126.656551260001</v>
      </c>
      <c r="AF382" s="224"/>
    </row>
    <row r="383" spans="1:32" ht="15.75" customHeight="1"/>
    <row r="384" spans="1:32" ht="15.75" customHeight="1">
      <c r="A384" s="910" t="s">
        <v>319</v>
      </c>
      <c r="B384" s="910"/>
      <c r="K384" s="58">
        <f>+SUM(USNagar!K382)</f>
        <v>5310.5498538461543</v>
      </c>
      <c r="AC384" s="421" t="s">
        <v>364</v>
      </c>
      <c r="AD384" s="58">
        <f>AC333+AC342</f>
        <v>200.49305199999998</v>
      </c>
      <c r="AE384" s="58">
        <f>AD384/AE382*100</f>
        <v>1.8019164254449449</v>
      </c>
    </row>
    <row r="385" spans="1:31" ht="15.75" customHeight="1">
      <c r="A385" s="912" t="s">
        <v>320</v>
      </c>
      <c r="B385" s="912"/>
      <c r="K385" s="58">
        <f>+K344</f>
        <v>0</v>
      </c>
      <c r="AC385" s="421" t="s">
        <v>365</v>
      </c>
      <c r="AD385" s="58">
        <f>AC335+AC336+AC337</f>
        <v>222.024</v>
      </c>
      <c r="AE385" s="58">
        <f>AD385/AE382*100</f>
        <v>1.9954242226956995</v>
      </c>
    </row>
    <row r="386" spans="1:31" ht="15.75" customHeight="1">
      <c r="A386" s="910" t="s">
        <v>321</v>
      </c>
      <c r="B386" s="910"/>
      <c r="K386" s="58">
        <f>+K384+K385</f>
        <v>5310.5498538461543</v>
      </c>
      <c r="AC386" s="421" t="s">
        <v>366</v>
      </c>
      <c r="AD386" s="58">
        <f>AC338</f>
        <v>55.531999260000006</v>
      </c>
      <c r="AE386" s="58">
        <f>AD386/AE382*100</f>
        <v>0.49908972209366409</v>
      </c>
    </row>
    <row r="387" spans="1:31" ht="18.75">
      <c r="A387" s="910" t="s">
        <v>322</v>
      </c>
      <c r="B387" s="910"/>
      <c r="K387" s="58" t="b">
        <f>+K382=K386</f>
        <v>1</v>
      </c>
      <c r="AE387" s="58">
        <f>SUM(AE384:AE386)</f>
        <v>4.2964303702343081</v>
      </c>
    </row>
    <row r="388" spans="1:31" ht="18.75">
      <c r="A388" s="910" t="s">
        <v>323</v>
      </c>
      <c r="B388" s="910"/>
    </row>
  </sheetData>
  <mergeCells count="24">
    <mergeCell ref="A387:B387"/>
    <mergeCell ref="A388:B388"/>
    <mergeCell ref="AA2:AC2"/>
    <mergeCell ref="AD2:AE2"/>
    <mergeCell ref="A320:A322"/>
    <mergeCell ref="A384:B384"/>
    <mergeCell ref="A385:B385"/>
    <mergeCell ref="A386:B386"/>
    <mergeCell ref="L2:O2"/>
    <mergeCell ref="P2:Q2"/>
    <mergeCell ref="R2:S2"/>
    <mergeCell ref="T2:V2"/>
    <mergeCell ref="W2:X2"/>
    <mergeCell ref="Y2:Z2"/>
    <mergeCell ref="A1:A3"/>
    <mergeCell ref="B1:B3"/>
    <mergeCell ref="C1:Q1"/>
    <mergeCell ref="R1:X1"/>
    <mergeCell ref="Y1:AE1"/>
    <mergeCell ref="AF1:AF3"/>
    <mergeCell ref="C2:D2"/>
    <mergeCell ref="E2:F2"/>
    <mergeCell ref="G2:I2"/>
    <mergeCell ref="J2:K2"/>
  </mergeCells>
  <printOptions horizontalCentered="1"/>
  <pageMargins left="0.15748031496062992" right="0.23622047244094491" top="0.62992125984251968" bottom="0.31496062992125984" header="0.31496062992125984" footer="0.15748031496062992"/>
  <pageSetup paperSize="9" scale="53" firstPageNumber="126" fitToHeight="8" orientation="landscape" useFirstPageNumber="1" r:id="rId1"/>
  <headerFooter alignWithMargins="0">
    <oddHeader>&amp;L&amp;"Arial,Bold"&amp;14
Name of the District: USNagar&amp;C&amp;"Arial,Bold"&amp;16Costing Sheet for AWP&amp;"Arial,Regular" 2017-18 - SSA-RTE&amp;R
&amp;"Arial,Bold"&amp;12(Rs. in lakh)</oddHeader>
  </headerFooter>
  <rowBreaks count="1" manualBreakCount="1">
    <brk id="346" max="39" man="1"/>
  </rowBreaks>
</worksheet>
</file>

<file path=xl/worksheets/sheet13.xml><?xml version="1.0" encoding="utf-8"?>
<worksheet xmlns="http://schemas.openxmlformats.org/spreadsheetml/2006/main" xmlns:r="http://schemas.openxmlformats.org/officeDocument/2006/relationships">
  <dimension ref="A1:AI388"/>
  <sheetViews>
    <sheetView showZeros="0" zoomScale="70" zoomScaleNormal="70" zoomScaleSheetLayoutView="85" workbookViewId="0">
      <pane xSplit="2" ySplit="3" topLeftCell="J322" activePane="bottomRight" state="frozen"/>
      <selection activeCell="V330" sqref="V330"/>
      <selection pane="topRight" activeCell="V330" sqref="V330"/>
      <selection pane="bottomLeft" activeCell="V330" sqref="V330"/>
      <selection pane="bottomRight" activeCell="V330" sqref="V330"/>
    </sheetView>
  </sheetViews>
  <sheetFormatPr defaultColWidth="9.140625" defaultRowHeight="15.75"/>
  <cols>
    <col min="1" max="1" width="8" style="14" customWidth="1"/>
    <col min="2" max="2" width="42.42578125" style="10" customWidth="1"/>
    <col min="3" max="3" width="9.140625" style="10" hidden="1" customWidth="1"/>
    <col min="4" max="4" width="9.140625" style="11" hidden="1" customWidth="1"/>
    <col min="5" max="5" width="12.42578125" style="10" hidden="1" customWidth="1"/>
    <col min="6" max="6" width="9.140625" style="11" hidden="1" customWidth="1"/>
    <col min="7" max="7" width="15.5703125" style="104" hidden="1" customWidth="1"/>
    <col min="8" max="8" width="10.5703125" style="10" hidden="1" customWidth="1"/>
    <col min="9" max="9" width="11" style="11" hidden="1" customWidth="1"/>
    <col min="10" max="10" width="8.7109375" style="196" bestFit="1" customWidth="1"/>
    <col min="11" max="11" width="9.28515625" style="11" bestFit="1" customWidth="1"/>
    <col min="12" max="12" width="6.7109375" style="196" bestFit="1" customWidth="1"/>
    <col min="13" max="13" width="8.42578125" style="11" bestFit="1" customWidth="1"/>
    <col min="14" max="14" width="10.28515625" style="11" bestFit="1" customWidth="1"/>
    <col min="15" max="15" width="10.7109375" style="11" bestFit="1" customWidth="1"/>
    <col min="16" max="16" width="7.42578125" style="196" bestFit="1" customWidth="1"/>
    <col min="17" max="17" width="7.28515625" style="11" bestFit="1" customWidth="1"/>
    <col min="18" max="18" width="6" style="196" bestFit="1" customWidth="1"/>
    <col min="19" max="19" width="7.140625" style="11" bestFit="1" customWidth="1"/>
    <col min="20" max="20" width="10.140625" style="127" bestFit="1" customWidth="1"/>
    <col min="21" max="21" width="7.7109375" style="196" bestFit="1" customWidth="1"/>
    <col min="22" max="22" width="8.5703125" style="11" bestFit="1" customWidth="1"/>
    <col min="23" max="23" width="7.7109375" style="196" bestFit="1" customWidth="1"/>
    <col min="24" max="24" width="8.28515625" style="11" bestFit="1" customWidth="1"/>
    <col min="25" max="25" width="5.7109375" style="10" bestFit="1" customWidth="1"/>
    <col min="26" max="26" width="13" style="11" customWidth="1"/>
    <col min="27" max="27" width="10.85546875" style="10" bestFit="1" customWidth="1"/>
    <col min="28" max="28" width="14.28515625" style="10" customWidth="1"/>
    <col min="29" max="29" width="16.5703125" style="11" customWidth="1"/>
    <col min="30" max="30" width="13.85546875" style="10" customWidth="1"/>
    <col min="31" max="31" width="16" style="11" customWidth="1"/>
    <col min="32" max="32" width="20.140625" style="10" customWidth="1"/>
    <col min="33" max="16384" width="9.140625" style="10"/>
  </cols>
  <sheetData>
    <row r="1" spans="1:32" s="27" customFormat="1" ht="25.5" customHeight="1">
      <c r="A1" s="908" t="s">
        <v>0</v>
      </c>
      <c r="B1" s="908" t="s">
        <v>1</v>
      </c>
      <c r="C1" s="904" t="s">
        <v>327</v>
      </c>
      <c r="D1" s="941"/>
      <c r="E1" s="941"/>
      <c r="F1" s="941"/>
      <c r="G1" s="941"/>
      <c r="H1" s="941"/>
      <c r="I1" s="941"/>
      <c r="J1" s="941"/>
      <c r="K1" s="941"/>
      <c r="L1" s="941"/>
      <c r="M1" s="941"/>
      <c r="N1" s="941"/>
      <c r="O1" s="941"/>
      <c r="P1" s="941"/>
      <c r="Q1" s="942"/>
      <c r="R1" s="907" t="s">
        <v>325</v>
      </c>
      <c r="S1" s="908"/>
      <c r="T1" s="908"/>
      <c r="U1" s="908"/>
      <c r="V1" s="908"/>
      <c r="W1" s="908"/>
      <c r="X1" s="908"/>
      <c r="Y1" s="907" t="s">
        <v>326</v>
      </c>
      <c r="Z1" s="908"/>
      <c r="AA1" s="908"/>
      <c r="AB1" s="908"/>
      <c r="AC1" s="908"/>
      <c r="AD1" s="908"/>
      <c r="AE1" s="908"/>
      <c r="AF1" s="908" t="s">
        <v>185</v>
      </c>
    </row>
    <row r="2" spans="1:32" s="27" customFormat="1" ht="69" customHeight="1">
      <c r="A2" s="908"/>
      <c r="B2" s="908"/>
      <c r="C2" s="909" t="s">
        <v>3</v>
      </c>
      <c r="D2" s="908"/>
      <c r="E2" s="908" t="s">
        <v>261</v>
      </c>
      <c r="F2" s="908"/>
      <c r="G2" s="908" t="s">
        <v>4</v>
      </c>
      <c r="H2" s="908"/>
      <c r="I2" s="908"/>
      <c r="J2" s="909" t="s">
        <v>680</v>
      </c>
      <c r="K2" s="908"/>
      <c r="L2" s="913" t="s">
        <v>681</v>
      </c>
      <c r="M2" s="914"/>
      <c r="N2" s="914"/>
      <c r="O2" s="915"/>
      <c r="P2" s="916" t="s">
        <v>2</v>
      </c>
      <c r="Q2" s="916"/>
      <c r="R2" s="909" t="s">
        <v>3</v>
      </c>
      <c r="S2" s="908"/>
      <c r="T2" s="908" t="s">
        <v>4</v>
      </c>
      <c r="U2" s="908"/>
      <c r="V2" s="908"/>
      <c r="W2" s="909" t="s">
        <v>5</v>
      </c>
      <c r="X2" s="908"/>
      <c r="Y2" s="909" t="s">
        <v>3</v>
      </c>
      <c r="Z2" s="908"/>
      <c r="AA2" s="908" t="s">
        <v>4</v>
      </c>
      <c r="AB2" s="908"/>
      <c r="AC2" s="908"/>
      <c r="AD2" s="909" t="s">
        <v>5</v>
      </c>
      <c r="AE2" s="908"/>
      <c r="AF2" s="908"/>
    </row>
    <row r="3" spans="1:32" s="27" customFormat="1">
      <c r="A3" s="908"/>
      <c r="B3" s="908"/>
      <c r="C3" s="74" t="s">
        <v>6</v>
      </c>
      <c r="D3" s="331" t="s">
        <v>7</v>
      </c>
      <c r="E3" s="74" t="s">
        <v>6</v>
      </c>
      <c r="F3" s="331" t="s">
        <v>7</v>
      </c>
      <c r="G3" s="330" t="s">
        <v>10</v>
      </c>
      <c r="H3" s="74" t="s">
        <v>6</v>
      </c>
      <c r="I3" s="331" t="s">
        <v>7</v>
      </c>
      <c r="J3" s="74" t="s">
        <v>6</v>
      </c>
      <c r="K3" s="331" t="s">
        <v>7</v>
      </c>
      <c r="L3" s="74" t="s">
        <v>6</v>
      </c>
      <c r="M3" s="331" t="s">
        <v>7</v>
      </c>
      <c r="N3" s="331" t="s">
        <v>8</v>
      </c>
      <c r="O3" s="331" t="s">
        <v>9</v>
      </c>
      <c r="P3" s="74" t="s">
        <v>6</v>
      </c>
      <c r="Q3" s="331" t="s">
        <v>7</v>
      </c>
      <c r="R3" s="74" t="s">
        <v>6</v>
      </c>
      <c r="S3" s="331" t="s">
        <v>7</v>
      </c>
      <c r="T3" s="190" t="s">
        <v>10</v>
      </c>
      <c r="U3" s="74" t="s">
        <v>6</v>
      </c>
      <c r="V3" s="331" t="s">
        <v>7</v>
      </c>
      <c r="W3" s="74" t="s">
        <v>6</v>
      </c>
      <c r="X3" s="331"/>
      <c r="Y3" s="74" t="s">
        <v>6</v>
      </c>
      <c r="Z3" s="331" t="s">
        <v>7</v>
      </c>
      <c r="AA3" s="330" t="s">
        <v>10</v>
      </c>
      <c r="AB3" s="74" t="s">
        <v>6</v>
      </c>
      <c r="AC3" s="331" t="s">
        <v>7</v>
      </c>
      <c r="AD3" s="74" t="s">
        <v>6</v>
      </c>
      <c r="AE3" s="331" t="s">
        <v>7</v>
      </c>
      <c r="AF3" s="908"/>
    </row>
    <row r="4" spans="1:32" s="27" customFormat="1">
      <c r="A4" s="329" t="s">
        <v>11</v>
      </c>
      <c r="B4" s="9" t="s">
        <v>12</v>
      </c>
      <c r="C4" s="329"/>
      <c r="D4" s="331"/>
      <c r="E4" s="329"/>
      <c r="F4" s="331"/>
      <c r="G4" s="330"/>
      <c r="H4" s="329"/>
      <c r="I4" s="331"/>
      <c r="J4" s="74"/>
      <c r="K4" s="331"/>
      <c r="L4" s="74"/>
      <c r="M4" s="331"/>
      <c r="N4" s="331"/>
      <c r="O4" s="331"/>
      <c r="P4" s="74"/>
      <c r="Q4" s="331"/>
      <c r="R4" s="74"/>
      <c r="S4" s="331"/>
      <c r="T4" s="124"/>
      <c r="U4" s="74"/>
      <c r="V4" s="331"/>
      <c r="W4" s="74"/>
      <c r="X4" s="331"/>
      <c r="Y4" s="74"/>
      <c r="Z4" s="390"/>
      <c r="AA4" s="124"/>
      <c r="AB4" s="74"/>
      <c r="AC4" s="390"/>
      <c r="AD4" s="74"/>
      <c r="AE4" s="390"/>
      <c r="AF4" s="329"/>
    </row>
    <row r="5" spans="1:32" s="27" customFormat="1">
      <c r="A5" s="329"/>
      <c r="B5" s="9" t="s">
        <v>13</v>
      </c>
      <c r="C5" s="329"/>
      <c r="D5" s="331"/>
      <c r="E5" s="329"/>
      <c r="F5" s="331"/>
      <c r="G5" s="330"/>
      <c r="H5" s="329"/>
      <c r="I5" s="331"/>
      <c r="J5" s="74"/>
      <c r="K5" s="331"/>
      <c r="L5" s="74"/>
      <c r="M5" s="331"/>
      <c r="N5" s="331"/>
      <c r="O5" s="331"/>
      <c r="P5" s="74"/>
      <c r="Q5" s="331"/>
      <c r="R5" s="74"/>
      <c r="S5" s="331"/>
      <c r="T5" s="124"/>
      <c r="U5" s="74"/>
      <c r="V5" s="331"/>
      <c r="W5" s="74"/>
      <c r="X5" s="331"/>
      <c r="Y5" s="74"/>
      <c r="Z5" s="390"/>
      <c r="AA5" s="124"/>
      <c r="AB5" s="74"/>
      <c r="AC5" s="390"/>
      <c r="AD5" s="74"/>
      <c r="AE5" s="390"/>
      <c r="AF5" s="329"/>
    </row>
    <row r="6" spans="1:32" s="1" customFormat="1">
      <c r="A6" s="199">
        <v>1</v>
      </c>
      <c r="B6" s="9" t="s">
        <v>14</v>
      </c>
      <c r="C6" s="82"/>
      <c r="D6" s="61"/>
      <c r="E6" s="82"/>
      <c r="F6" s="61"/>
      <c r="G6" s="101"/>
      <c r="H6" s="82"/>
      <c r="I6" s="61"/>
      <c r="J6" s="60"/>
      <c r="K6" s="61"/>
      <c r="L6" s="60"/>
      <c r="M6" s="61"/>
      <c r="N6" s="61"/>
      <c r="O6" s="61"/>
      <c r="P6" s="60"/>
      <c r="Q6" s="61"/>
      <c r="R6" s="60"/>
      <c r="S6" s="61"/>
      <c r="T6" s="125"/>
      <c r="U6" s="60"/>
      <c r="V6" s="61"/>
      <c r="W6" s="60"/>
      <c r="X6" s="61"/>
      <c r="Y6" s="60"/>
      <c r="Z6" s="61"/>
      <c r="AA6" s="125"/>
      <c r="AB6" s="60"/>
      <c r="AC6" s="61"/>
      <c r="AD6" s="60"/>
      <c r="AE6" s="61"/>
      <c r="AF6" s="82"/>
    </row>
    <row r="7" spans="1:32" s="1" customFormat="1">
      <c r="A7" s="199">
        <v>1.01</v>
      </c>
      <c r="B7" s="2" t="s">
        <v>15</v>
      </c>
      <c r="C7" s="82"/>
      <c r="D7" s="61"/>
      <c r="E7" s="82"/>
      <c r="F7" s="61"/>
      <c r="G7" s="101"/>
      <c r="H7" s="82"/>
      <c r="I7" s="61"/>
      <c r="J7" s="60">
        <f t="shared" ref="J7:K20" si="0">H7+E7+C7</f>
        <v>0</v>
      </c>
      <c r="K7" s="61">
        <f t="shared" si="0"/>
        <v>0</v>
      </c>
      <c r="L7" s="60"/>
      <c r="M7" s="61"/>
      <c r="N7" s="61"/>
      <c r="O7" s="61"/>
      <c r="P7" s="60"/>
      <c r="Q7" s="61"/>
      <c r="R7" s="60"/>
      <c r="S7" s="61"/>
      <c r="T7" s="125"/>
      <c r="U7" s="60"/>
      <c r="V7" s="61"/>
      <c r="W7" s="60"/>
      <c r="X7" s="61"/>
      <c r="Y7" s="60"/>
      <c r="Z7" s="61"/>
      <c r="AA7" s="125"/>
      <c r="AB7" s="60"/>
      <c r="AC7" s="61"/>
      <c r="AD7" s="60"/>
      <c r="AE7" s="61"/>
      <c r="AF7" s="82"/>
    </row>
    <row r="8" spans="1:32" s="1" customFormat="1">
      <c r="A8" s="199">
        <v>1.02</v>
      </c>
      <c r="B8" s="2" t="s">
        <v>16</v>
      </c>
      <c r="C8" s="82"/>
      <c r="D8" s="61"/>
      <c r="E8" s="82"/>
      <c r="F8" s="61"/>
      <c r="G8" s="101"/>
      <c r="H8" s="82">
        <v>0</v>
      </c>
      <c r="I8" s="61"/>
      <c r="J8" s="60">
        <f t="shared" si="0"/>
        <v>0</v>
      </c>
      <c r="K8" s="61">
        <f t="shared" si="0"/>
        <v>0</v>
      </c>
      <c r="L8" s="60"/>
      <c r="M8" s="61"/>
      <c r="N8" s="61" t="e">
        <f>L8/H8%</f>
        <v>#DIV/0!</v>
      </c>
      <c r="O8" s="61"/>
      <c r="P8" s="60"/>
      <c r="Q8" s="61"/>
      <c r="R8" s="60"/>
      <c r="S8" s="61"/>
      <c r="T8" s="125"/>
      <c r="U8" s="60"/>
      <c r="V8" s="61"/>
      <c r="W8" s="60"/>
      <c r="X8" s="61"/>
      <c r="Y8" s="60"/>
      <c r="Z8" s="61"/>
      <c r="AA8" s="125"/>
      <c r="AB8" s="60"/>
      <c r="AC8" s="61"/>
      <c r="AD8" s="60"/>
      <c r="AE8" s="61"/>
      <c r="AF8" s="82"/>
    </row>
    <row r="9" spans="1:32" s="1" customFormat="1">
      <c r="A9" s="199">
        <v>1.03</v>
      </c>
      <c r="B9" s="2" t="s">
        <v>210</v>
      </c>
      <c r="C9" s="82"/>
      <c r="D9" s="61"/>
      <c r="E9" s="82"/>
      <c r="F9" s="61"/>
      <c r="G9" s="101"/>
      <c r="H9" s="82">
        <v>0</v>
      </c>
      <c r="I9" s="61"/>
      <c r="J9" s="60">
        <f t="shared" si="0"/>
        <v>0</v>
      </c>
      <c r="K9" s="61">
        <f t="shared" si="0"/>
        <v>0</v>
      </c>
      <c r="L9" s="60"/>
      <c r="M9" s="61"/>
      <c r="N9" s="61"/>
      <c r="O9" s="61"/>
      <c r="P9" s="60"/>
      <c r="Q9" s="61"/>
      <c r="R9" s="60"/>
      <c r="S9" s="61"/>
      <c r="T9" s="125"/>
      <c r="U9" s="60"/>
      <c r="V9" s="61"/>
      <c r="W9" s="60"/>
      <c r="X9" s="61"/>
      <c r="Y9" s="60"/>
      <c r="Z9" s="61"/>
      <c r="AA9" s="125"/>
      <c r="AB9" s="60"/>
      <c r="AC9" s="61"/>
      <c r="AD9" s="60"/>
      <c r="AE9" s="61"/>
      <c r="AF9" s="82"/>
    </row>
    <row r="10" spans="1:32" s="1" customFormat="1" ht="31.5">
      <c r="A10" s="199">
        <v>1.04</v>
      </c>
      <c r="B10" s="82" t="s">
        <v>17</v>
      </c>
      <c r="C10" s="82"/>
      <c r="D10" s="61"/>
      <c r="E10" s="82"/>
      <c r="F10" s="61"/>
      <c r="G10" s="101"/>
      <c r="H10" s="82">
        <v>0</v>
      </c>
      <c r="I10" s="61"/>
      <c r="J10" s="60">
        <f t="shared" si="0"/>
        <v>0</v>
      </c>
      <c r="K10" s="61">
        <f t="shared" si="0"/>
        <v>0</v>
      </c>
      <c r="L10" s="60"/>
      <c r="M10" s="61"/>
      <c r="N10" s="61"/>
      <c r="O10" s="61"/>
      <c r="P10" s="60"/>
      <c r="Q10" s="61"/>
      <c r="R10" s="60"/>
      <c r="S10" s="61"/>
      <c r="T10" s="125"/>
      <c r="U10" s="60"/>
      <c r="V10" s="61"/>
      <c r="W10" s="60"/>
      <c r="X10" s="61"/>
      <c r="Y10" s="60"/>
      <c r="Z10" s="61"/>
      <c r="AA10" s="125"/>
      <c r="AB10" s="60"/>
      <c r="AC10" s="61"/>
      <c r="AD10" s="60"/>
      <c r="AE10" s="61"/>
      <c r="AF10" s="82"/>
    </row>
    <row r="11" spans="1:32" s="1" customFormat="1">
      <c r="A11" s="199">
        <v>1.05</v>
      </c>
      <c r="B11" s="82" t="s">
        <v>18</v>
      </c>
      <c r="C11" s="82"/>
      <c r="D11" s="61"/>
      <c r="E11" s="82"/>
      <c r="F11" s="61"/>
      <c r="G11" s="101"/>
      <c r="H11" s="82">
        <v>0</v>
      </c>
      <c r="I11" s="61"/>
      <c r="J11" s="60">
        <f t="shared" si="0"/>
        <v>0</v>
      </c>
      <c r="K11" s="61">
        <f t="shared" si="0"/>
        <v>0</v>
      </c>
      <c r="L11" s="60"/>
      <c r="M11" s="61"/>
      <c r="N11" s="61"/>
      <c r="O11" s="61"/>
      <c r="P11" s="60"/>
      <c r="Q11" s="61"/>
      <c r="R11" s="60"/>
      <c r="S11" s="61"/>
      <c r="T11" s="125"/>
      <c r="U11" s="60"/>
      <c r="V11" s="61"/>
      <c r="W11" s="60"/>
      <c r="X11" s="61"/>
      <c r="Y11" s="60"/>
      <c r="Z11" s="61"/>
      <c r="AA11" s="125"/>
      <c r="AB11" s="60"/>
      <c r="AC11" s="61"/>
      <c r="AD11" s="60"/>
      <c r="AE11" s="61"/>
      <c r="AF11" s="82"/>
    </row>
    <row r="12" spans="1:32" s="1" customFormat="1">
      <c r="A12" s="199">
        <v>1.06</v>
      </c>
      <c r="B12" s="3" t="s">
        <v>19</v>
      </c>
      <c r="C12" s="82"/>
      <c r="D12" s="61"/>
      <c r="E12" s="82"/>
      <c r="F12" s="61"/>
      <c r="G12" s="101"/>
      <c r="H12" s="82">
        <v>0</v>
      </c>
      <c r="I12" s="61"/>
      <c r="J12" s="60">
        <f t="shared" si="0"/>
        <v>0</v>
      </c>
      <c r="K12" s="61">
        <f t="shared" si="0"/>
        <v>0</v>
      </c>
      <c r="L12" s="60"/>
      <c r="M12" s="61"/>
      <c r="N12" s="61"/>
      <c r="O12" s="61"/>
      <c r="P12" s="60"/>
      <c r="Q12" s="61"/>
      <c r="R12" s="60"/>
      <c r="S12" s="61"/>
      <c r="T12" s="125"/>
      <c r="U12" s="60"/>
      <c r="V12" s="61"/>
      <c r="W12" s="60"/>
      <c r="X12" s="61"/>
      <c r="Y12" s="60"/>
      <c r="Z12" s="61"/>
      <c r="AA12" s="125"/>
      <c r="AB12" s="60"/>
      <c r="AC12" s="61"/>
      <c r="AD12" s="60"/>
      <c r="AE12" s="61"/>
      <c r="AF12" s="82"/>
    </row>
    <row r="13" spans="1:32" s="1" customFormat="1" ht="31.5">
      <c r="A13" s="199">
        <v>1.07</v>
      </c>
      <c r="B13" s="3" t="s">
        <v>20</v>
      </c>
      <c r="C13" s="82"/>
      <c r="D13" s="61"/>
      <c r="E13" s="82"/>
      <c r="F13" s="61"/>
      <c r="G13" s="101"/>
      <c r="H13" s="82">
        <v>0</v>
      </c>
      <c r="I13" s="61"/>
      <c r="J13" s="60">
        <f t="shared" si="0"/>
        <v>0</v>
      </c>
      <c r="K13" s="61">
        <f t="shared" si="0"/>
        <v>0</v>
      </c>
      <c r="L13" s="60"/>
      <c r="M13" s="61"/>
      <c r="N13" s="61"/>
      <c r="O13" s="61"/>
      <c r="P13" s="60"/>
      <c r="Q13" s="61"/>
      <c r="R13" s="60"/>
      <c r="S13" s="61"/>
      <c r="T13" s="125"/>
      <c r="U13" s="60"/>
      <c r="V13" s="61"/>
      <c r="W13" s="60"/>
      <c r="X13" s="61"/>
      <c r="Y13" s="60"/>
      <c r="Z13" s="61"/>
      <c r="AA13" s="125"/>
      <c r="AB13" s="60"/>
      <c r="AC13" s="61"/>
      <c r="AD13" s="60"/>
      <c r="AE13" s="61"/>
      <c r="AF13" s="82"/>
    </row>
    <row r="14" spans="1:32" s="4" customFormat="1" ht="31.5">
      <c r="A14" s="329">
        <v>2</v>
      </c>
      <c r="B14" s="342" t="s">
        <v>152</v>
      </c>
      <c r="C14" s="12"/>
      <c r="D14" s="63"/>
      <c r="E14" s="12"/>
      <c r="F14" s="63"/>
      <c r="G14" s="102"/>
      <c r="H14" s="12">
        <v>0</v>
      </c>
      <c r="I14" s="63"/>
      <c r="J14" s="62">
        <f t="shared" si="0"/>
        <v>0</v>
      </c>
      <c r="K14" s="63">
        <f t="shared" si="0"/>
        <v>0</v>
      </c>
      <c r="L14" s="62"/>
      <c r="M14" s="63"/>
      <c r="N14" s="61"/>
      <c r="O14" s="63"/>
      <c r="P14" s="62"/>
      <c r="Q14" s="63"/>
      <c r="R14" s="62"/>
      <c r="S14" s="63"/>
      <c r="T14" s="126"/>
      <c r="U14" s="62"/>
      <c r="V14" s="63"/>
      <c r="W14" s="62"/>
      <c r="X14" s="63"/>
      <c r="Y14" s="62"/>
      <c r="Z14" s="63"/>
      <c r="AA14" s="126"/>
      <c r="AB14" s="62"/>
      <c r="AC14" s="63"/>
      <c r="AD14" s="62"/>
      <c r="AE14" s="63"/>
      <c r="AF14" s="12"/>
    </row>
    <row r="15" spans="1:32" s="1" customFormat="1">
      <c r="A15" s="199"/>
      <c r="B15" s="3" t="s">
        <v>211</v>
      </c>
      <c r="C15" s="82"/>
      <c r="D15" s="61"/>
      <c r="E15" s="82"/>
      <c r="F15" s="61"/>
      <c r="G15" s="101"/>
      <c r="H15" s="82">
        <v>0</v>
      </c>
      <c r="I15" s="61"/>
      <c r="J15" s="60">
        <f t="shared" si="0"/>
        <v>0</v>
      </c>
      <c r="K15" s="61">
        <f t="shared" si="0"/>
        <v>0</v>
      </c>
      <c r="L15" s="60"/>
      <c r="M15" s="61"/>
      <c r="N15" s="61"/>
      <c r="O15" s="61"/>
      <c r="P15" s="60"/>
      <c r="Q15" s="61"/>
      <c r="R15" s="60"/>
      <c r="S15" s="61"/>
      <c r="T15" s="125"/>
      <c r="U15" s="60"/>
      <c r="V15" s="61"/>
      <c r="W15" s="60"/>
      <c r="X15" s="61"/>
      <c r="Y15" s="60"/>
      <c r="Z15" s="61"/>
      <c r="AA15" s="125"/>
      <c r="AB15" s="60"/>
      <c r="AC15" s="61"/>
      <c r="AD15" s="60"/>
      <c r="AE15" s="61"/>
      <c r="AF15" s="82"/>
    </row>
    <row r="16" spans="1:32" s="4" customFormat="1">
      <c r="A16" s="329"/>
      <c r="B16" s="6" t="s">
        <v>21</v>
      </c>
      <c r="C16" s="12"/>
      <c r="D16" s="63"/>
      <c r="E16" s="12"/>
      <c r="F16" s="63"/>
      <c r="G16" s="102"/>
      <c r="H16" s="12">
        <v>0</v>
      </c>
      <c r="I16" s="63"/>
      <c r="J16" s="62">
        <f t="shared" si="0"/>
        <v>0</v>
      </c>
      <c r="K16" s="63">
        <f t="shared" si="0"/>
        <v>0</v>
      </c>
      <c r="L16" s="62"/>
      <c r="M16" s="63"/>
      <c r="N16" s="61"/>
      <c r="O16" s="63"/>
      <c r="P16" s="62"/>
      <c r="Q16" s="63"/>
      <c r="R16" s="62"/>
      <c r="S16" s="63"/>
      <c r="T16" s="126"/>
      <c r="U16" s="62"/>
      <c r="V16" s="63"/>
      <c r="W16" s="62"/>
      <c r="X16" s="63"/>
      <c r="Y16" s="62"/>
      <c r="Z16" s="63"/>
      <c r="AA16" s="126"/>
      <c r="AB16" s="62"/>
      <c r="AC16" s="63"/>
      <c r="AD16" s="62"/>
      <c r="AE16" s="63"/>
      <c r="AF16" s="12"/>
    </row>
    <row r="17" spans="1:32" s="1" customFormat="1" ht="31.5">
      <c r="A17" s="5">
        <v>2.0099999999999998</v>
      </c>
      <c r="B17" s="343" t="s">
        <v>22</v>
      </c>
      <c r="C17" s="82"/>
      <c r="D17" s="61"/>
      <c r="E17" s="82"/>
      <c r="F17" s="61"/>
      <c r="G17" s="101">
        <v>2</v>
      </c>
      <c r="H17" s="75">
        <v>0</v>
      </c>
      <c r="I17" s="61">
        <f>H17*G17</f>
        <v>0</v>
      </c>
      <c r="J17" s="60">
        <f t="shared" si="0"/>
        <v>0</v>
      </c>
      <c r="K17" s="61">
        <f t="shared" si="0"/>
        <v>0</v>
      </c>
      <c r="L17" s="60"/>
      <c r="M17" s="61"/>
      <c r="N17" s="61" t="e">
        <f t="shared" ref="N17:N21" si="1">L17/J17%</f>
        <v>#DIV/0!</v>
      </c>
      <c r="O17" s="61" t="e">
        <f t="shared" ref="O17:O18" si="2">M17/I17%</f>
        <v>#DIV/0!</v>
      </c>
      <c r="P17" s="60">
        <f t="shared" ref="P17:Q20" si="3">J17-L17</f>
        <v>0</v>
      </c>
      <c r="Q17" s="61">
        <f t="shared" si="3"/>
        <v>0</v>
      </c>
      <c r="R17" s="60"/>
      <c r="S17" s="61"/>
      <c r="T17" s="125">
        <v>2</v>
      </c>
      <c r="U17" s="60"/>
      <c r="V17" s="61">
        <f>U17*T17</f>
        <v>0</v>
      </c>
      <c r="W17" s="60">
        <f>U17+R17</f>
        <v>0</v>
      </c>
      <c r="X17" s="61">
        <f>V17+S17</f>
        <v>0</v>
      </c>
      <c r="Y17" s="60"/>
      <c r="Z17" s="61"/>
      <c r="AA17" s="125">
        <v>2</v>
      </c>
      <c r="AB17" s="60"/>
      <c r="AC17" s="61">
        <f>AB17*AA17</f>
        <v>0</v>
      </c>
      <c r="AD17" s="60">
        <f>AB17+Y17</f>
        <v>0</v>
      </c>
      <c r="AE17" s="61">
        <f>AC17+Z17</f>
        <v>0</v>
      </c>
      <c r="AF17" s="82"/>
    </row>
    <row r="18" spans="1:32" s="1" customFormat="1">
      <c r="A18" s="5">
        <v>2.02</v>
      </c>
      <c r="B18" s="343" t="s">
        <v>23</v>
      </c>
      <c r="C18" s="82"/>
      <c r="D18" s="61"/>
      <c r="E18" s="82"/>
      <c r="F18" s="61"/>
      <c r="G18" s="101">
        <v>3</v>
      </c>
      <c r="H18" s="82">
        <v>0</v>
      </c>
      <c r="I18" s="61">
        <f t="shared" ref="I18:I20" si="4">H18*G18</f>
        <v>0</v>
      </c>
      <c r="J18" s="60">
        <f t="shared" si="0"/>
        <v>0</v>
      </c>
      <c r="K18" s="61">
        <f t="shared" si="0"/>
        <v>0</v>
      </c>
      <c r="L18" s="60"/>
      <c r="M18" s="61"/>
      <c r="N18" s="61" t="e">
        <f t="shared" si="1"/>
        <v>#DIV/0!</v>
      </c>
      <c r="O18" s="61" t="e">
        <f t="shared" si="2"/>
        <v>#DIV/0!</v>
      </c>
      <c r="P18" s="60">
        <f t="shared" si="3"/>
        <v>0</v>
      </c>
      <c r="Q18" s="61">
        <f t="shared" si="3"/>
        <v>0</v>
      </c>
      <c r="R18" s="60"/>
      <c r="S18" s="61"/>
      <c r="T18" s="125">
        <v>3</v>
      </c>
      <c r="U18" s="60"/>
      <c r="V18" s="61">
        <f>U18*T18</f>
        <v>0</v>
      </c>
      <c r="W18" s="60">
        <f t="shared" ref="W18:W20" si="5">U18+R18</f>
        <v>0</v>
      </c>
      <c r="X18" s="61">
        <f>V18+S18</f>
        <v>0</v>
      </c>
      <c r="Y18" s="60"/>
      <c r="Z18" s="61"/>
      <c r="AA18" s="125">
        <v>3</v>
      </c>
      <c r="AB18" s="60"/>
      <c r="AC18" s="61">
        <f>AB18*AA18</f>
        <v>0</v>
      </c>
      <c r="AD18" s="60">
        <f t="shared" ref="AD18:AD20" si="6">AB18+Y18</f>
        <v>0</v>
      </c>
      <c r="AE18" s="61">
        <f>AC18+Z18</f>
        <v>0</v>
      </c>
      <c r="AF18" s="82"/>
    </row>
    <row r="19" spans="1:32" s="1" customFormat="1" ht="56.25">
      <c r="A19" s="5">
        <v>2.0299999999999998</v>
      </c>
      <c r="B19" s="343" t="s">
        <v>24</v>
      </c>
      <c r="C19" s="82"/>
      <c r="D19" s="61"/>
      <c r="E19" s="82"/>
      <c r="F19" s="61"/>
      <c r="G19" s="101"/>
      <c r="H19" s="82"/>
      <c r="I19" s="61">
        <f t="shared" si="4"/>
        <v>0</v>
      </c>
      <c r="J19" s="60">
        <f t="shared" si="0"/>
        <v>0</v>
      </c>
      <c r="K19" s="61">
        <f t="shared" si="0"/>
        <v>0</v>
      </c>
      <c r="L19" s="60"/>
      <c r="M19" s="61"/>
      <c r="N19" s="61"/>
      <c r="O19" s="61"/>
      <c r="P19" s="60">
        <f t="shared" si="3"/>
        <v>0</v>
      </c>
      <c r="Q19" s="61">
        <f t="shared" si="3"/>
        <v>0</v>
      </c>
      <c r="R19" s="60"/>
      <c r="S19" s="61"/>
      <c r="T19" s="125">
        <f>0.0075*50</f>
        <v>0.375</v>
      </c>
      <c r="U19" s="60"/>
      <c r="V19" s="61"/>
      <c r="W19" s="60">
        <f t="shared" si="5"/>
        <v>0</v>
      </c>
      <c r="X19" s="61">
        <f>V19+S19</f>
        <v>0</v>
      </c>
      <c r="Y19" s="60"/>
      <c r="Z19" s="61"/>
      <c r="AA19" s="125">
        <f>0.0075*50</f>
        <v>0.375</v>
      </c>
      <c r="AB19" s="60"/>
      <c r="AC19" s="61"/>
      <c r="AD19" s="60">
        <f t="shared" si="6"/>
        <v>0</v>
      </c>
      <c r="AE19" s="61">
        <f>AC19+Z19</f>
        <v>0</v>
      </c>
      <c r="AF19" s="691" t="s">
        <v>484</v>
      </c>
    </row>
    <row r="20" spans="1:32" s="1" customFormat="1">
      <c r="A20" s="5">
        <v>2.04</v>
      </c>
      <c r="B20" s="343" t="s">
        <v>149</v>
      </c>
      <c r="C20" s="82"/>
      <c r="D20" s="61"/>
      <c r="E20" s="82"/>
      <c r="F20" s="61"/>
      <c r="G20" s="101">
        <v>0.375</v>
      </c>
      <c r="H20" s="82">
        <v>0</v>
      </c>
      <c r="I20" s="61">
        <f t="shared" si="4"/>
        <v>0</v>
      </c>
      <c r="J20" s="60">
        <f t="shared" si="0"/>
        <v>0</v>
      </c>
      <c r="K20" s="61">
        <f t="shared" si="0"/>
        <v>0</v>
      </c>
      <c r="L20" s="60"/>
      <c r="M20" s="61"/>
      <c r="N20" s="61" t="e">
        <f t="shared" si="1"/>
        <v>#DIV/0!</v>
      </c>
      <c r="O20" s="61" t="e">
        <f>M20/K20%</f>
        <v>#DIV/0!</v>
      </c>
      <c r="P20" s="60">
        <f t="shared" si="3"/>
        <v>0</v>
      </c>
      <c r="Q20" s="61">
        <f t="shared" si="3"/>
        <v>0</v>
      </c>
      <c r="R20" s="60"/>
      <c r="S20" s="61"/>
      <c r="T20" s="125">
        <v>0.375</v>
      </c>
      <c r="U20" s="60"/>
      <c r="V20" s="61">
        <f>U20*T20</f>
        <v>0</v>
      </c>
      <c r="W20" s="60">
        <f t="shared" si="5"/>
        <v>0</v>
      </c>
      <c r="X20" s="61">
        <f>V20+S20</f>
        <v>0</v>
      </c>
      <c r="Y20" s="60"/>
      <c r="Z20" s="61"/>
      <c r="AA20" s="125">
        <v>0.375</v>
      </c>
      <c r="AB20" s="60"/>
      <c r="AC20" s="61">
        <f>AB20*AA20</f>
        <v>0</v>
      </c>
      <c r="AD20" s="60">
        <f t="shared" si="6"/>
        <v>0</v>
      </c>
      <c r="AE20" s="61">
        <f>AC20+Z20</f>
        <v>0</v>
      </c>
      <c r="AF20" s="82"/>
    </row>
    <row r="21" spans="1:32" s="144" customFormat="1">
      <c r="A21" s="261"/>
      <c r="B21" s="344" t="s">
        <v>231</v>
      </c>
      <c r="C21" s="210">
        <f t="shared" ref="C21" si="7">SUM(C17:C20)</f>
        <v>0</v>
      </c>
      <c r="D21" s="211">
        <f>SUM(D17:D20)</f>
        <v>0</v>
      </c>
      <c r="E21" s="210">
        <f t="shared" ref="E21" si="8">SUM(E17:E20)</f>
        <v>0</v>
      </c>
      <c r="F21" s="211">
        <f>SUM(F17:F20)</f>
        <v>0</v>
      </c>
      <c r="G21" s="212"/>
      <c r="H21" s="210">
        <f t="shared" ref="H21:M21" si="9">SUM(H17:H20)</f>
        <v>0</v>
      </c>
      <c r="I21" s="211">
        <f>SUM(I17:I20)</f>
        <v>0</v>
      </c>
      <c r="J21" s="210">
        <f t="shared" si="9"/>
        <v>0</v>
      </c>
      <c r="K21" s="211">
        <f>SUM(K17:K20)</f>
        <v>0</v>
      </c>
      <c r="L21" s="210">
        <f t="shared" si="9"/>
        <v>0</v>
      </c>
      <c r="M21" s="211">
        <f t="shared" si="9"/>
        <v>0</v>
      </c>
      <c r="N21" s="213" t="e">
        <f t="shared" si="1"/>
        <v>#DIV/0!</v>
      </c>
      <c r="O21" s="213" t="e">
        <f>M21/K21%</f>
        <v>#DIV/0!</v>
      </c>
      <c r="P21" s="210">
        <f t="shared" ref="P21:S21" si="10">SUM(P17:P20)</f>
        <v>0</v>
      </c>
      <c r="Q21" s="211">
        <f t="shared" si="10"/>
        <v>0</v>
      </c>
      <c r="R21" s="210">
        <f t="shared" si="10"/>
        <v>0</v>
      </c>
      <c r="S21" s="211">
        <f t="shared" si="10"/>
        <v>0</v>
      </c>
      <c r="T21" s="214"/>
      <c r="U21" s="210">
        <f t="shared" ref="U21:W21" si="11">SUM(U17:U20)</f>
        <v>0</v>
      </c>
      <c r="V21" s="211">
        <f t="shared" si="11"/>
        <v>0</v>
      </c>
      <c r="W21" s="210">
        <f t="shared" si="11"/>
        <v>0</v>
      </c>
      <c r="X21" s="211">
        <f>SUM(X17:X20)</f>
        <v>0</v>
      </c>
      <c r="Y21" s="210">
        <f t="shared" ref="Y21:Z21" si="12">SUM(Y17:Y20)</f>
        <v>0</v>
      </c>
      <c r="Z21" s="211">
        <f t="shared" si="12"/>
        <v>0</v>
      </c>
      <c r="AA21" s="214"/>
      <c r="AB21" s="210">
        <f t="shared" ref="AB21:AD21" si="13">SUM(AB17:AB20)</f>
        <v>0</v>
      </c>
      <c r="AC21" s="211">
        <f t="shared" si="13"/>
        <v>0</v>
      </c>
      <c r="AD21" s="210">
        <f t="shared" si="13"/>
        <v>0</v>
      </c>
      <c r="AE21" s="211">
        <f>SUM(AE17:AE20)</f>
        <v>0</v>
      </c>
      <c r="AF21" s="215"/>
    </row>
    <row r="22" spans="1:32" s="4" customFormat="1">
      <c r="A22" s="331"/>
      <c r="B22" s="6" t="s">
        <v>271</v>
      </c>
      <c r="C22" s="12"/>
      <c r="D22" s="63"/>
      <c r="E22" s="12"/>
      <c r="F22" s="63"/>
      <c r="G22" s="102"/>
      <c r="H22" s="12">
        <v>0</v>
      </c>
      <c r="I22" s="63"/>
      <c r="J22" s="62"/>
      <c r="K22" s="63"/>
      <c r="L22" s="62"/>
      <c r="M22" s="63"/>
      <c r="N22" s="63"/>
      <c r="O22" s="61" t="e">
        <f t="shared" ref="O22:O51" si="14">M22/K22%</f>
        <v>#DIV/0!</v>
      </c>
      <c r="P22" s="62"/>
      <c r="Q22" s="63"/>
      <c r="R22" s="62"/>
      <c r="S22" s="63"/>
      <c r="T22" s="126"/>
      <c r="U22" s="62"/>
      <c r="V22" s="63"/>
      <c r="W22" s="62"/>
      <c r="X22" s="63"/>
      <c r="Y22" s="62"/>
      <c r="Z22" s="63"/>
      <c r="AA22" s="126"/>
      <c r="AB22" s="62"/>
      <c r="AC22" s="63"/>
      <c r="AD22" s="62"/>
      <c r="AE22" s="63"/>
      <c r="AF22" s="12"/>
    </row>
    <row r="23" spans="1:32" s="1" customFormat="1">
      <c r="A23" s="5">
        <v>2.0499999999999998</v>
      </c>
      <c r="B23" s="343" t="s">
        <v>205</v>
      </c>
      <c r="C23" s="82"/>
      <c r="D23" s="61"/>
      <c r="E23" s="82"/>
      <c r="F23" s="61"/>
      <c r="G23" s="101">
        <v>9</v>
      </c>
      <c r="H23" s="82">
        <v>0</v>
      </c>
      <c r="I23" s="61">
        <f t="shared" ref="I23:I43" si="15">H23*G23</f>
        <v>0</v>
      </c>
      <c r="J23" s="60">
        <f t="shared" ref="J23:K43" si="16">H23+E23+C23</f>
        <v>0</v>
      </c>
      <c r="K23" s="61">
        <f t="shared" si="16"/>
        <v>0</v>
      </c>
      <c r="L23" s="60"/>
      <c r="M23" s="61"/>
      <c r="N23" s="61" t="e">
        <f t="shared" ref="N23:N52" si="17">L23/J23%</f>
        <v>#DIV/0!</v>
      </c>
      <c r="O23" s="61" t="e">
        <f t="shared" si="14"/>
        <v>#DIV/0!</v>
      </c>
      <c r="P23" s="60">
        <f t="shared" ref="P23:Q43" si="18">J23-L23</f>
        <v>0</v>
      </c>
      <c r="Q23" s="61">
        <f t="shared" si="18"/>
        <v>0</v>
      </c>
      <c r="R23" s="60"/>
      <c r="S23" s="61"/>
      <c r="T23" s="125">
        <v>9</v>
      </c>
      <c r="U23" s="60"/>
      <c r="V23" s="61">
        <f t="shared" ref="V23:V43" si="19">U23*T23</f>
        <v>0</v>
      </c>
      <c r="W23" s="60">
        <f t="shared" ref="W23:W37" si="20">U23+R23</f>
        <v>0</v>
      </c>
      <c r="X23" s="61">
        <f t="shared" ref="X23:X43" si="21">V23+S23</f>
        <v>0</v>
      </c>
      <c r="Y23" s="60"/>
      <c r="Z23" s="61"/>
      <c r="AA23" s="125">
        <v>9</v>
      </c>
      <c r="AB23" s="60"/>
      <c r="AC23" s="61">
        <f t="shared" ref="AC23:AC43" si="22">AB23*AA23</f>
        <v>0</v>
      </c>
      <c r="AD23" s="60">
        <f t="shared" ref="AD23:AD38" si="23">AB23+Y23</f>
        <v>0</v>
      </c>
      <c r="AE23" s="61">
        <f t="shared" ref="AE23:AE43" si="24">AC23+Z23</f>
        <v>0</v>
      </c>
      <c r="AF23" s="82"/>
    </row>
    <row r="24" spans="1:32" s="1" customFormat="1">
      <c r="A24" s="5">
        <v>2.06</v>
      </c>
      <c r="B24" s="343" t="s">
        <v>206</v>
      </c>
      <c r="C24" s="82"/>
      <c r="D24" s="61"/>
      <c r="E24" s="82"/>
      <c r="F24" s="61"/>
      <c r="G24" s="101">
        <v>0.6</v>
      </c>
      <c r="H24" s="82">
        <v>0</v>
      </c>
      <c r="I24" s="61">
        <f t="shared" si="15"/>
        <v>0</v>
      </c>
      <c r="J24" s="60">
        <f t="shared" si="16"/>
        <v>0</v>
      </c>
      <c r="K24" s="61">
        <f t="shared" si="16"/>
        <v>0</v>
      </c>
      <c r="L24" s="60"/>
      <c r="M24" s="61"/>
      <c r="N24" s="61" t="e">
        <f t="shared" si="17"/>
        <v>#DIV/0!</v>
      </c>
      <c r="O24" s="61" t="e">
        <f t="shared" si="14"/>
        <v>#DIV/0!</v>
      </c>
      <c r="P24" s="60">
        <f t="shared" si="18"/>
        <v>0</v>
      </c>
      <c r="Q24" s="61">
        <f t="shared" si="18"/>
        <v>0</v>
      </c>
      <c r="R24" s="60"/>
      <c r="S24" s="61"/>
      <c r="T24" s="125">
        <v>0.6</v>
      </c>
      <c r="U24" s="60"/>
      <c r="V24" s="61">
        <f t="shared" si="19"/>
        <v>0</v>
      </c>
      <c r="W24" s="60">
        <f t="shared" si="20"/>
        <v>0</v>
      </c>
      <c r="X24" s="61">
        <f t="shared" si="21"/>
        <v>0</v>
      </c>
      <c r="Y24" s="60"/>
      <c r="Z24" s="61"/>
      <c r="AA24" s="125">
        <v>0.6</v>
      </c>
      <c r="AB24" s="60"/>
      <c r="AC24" s="61">
        <f t="shared" si="22"/>
        <v>0</v>
      </c>
      <c r="AD24" s="60">
        <f t="shared" si="23"/>
        <v>0</v>
      </c>
      <c r="AE24" s="61">
        <f t="shared" si="24"/>
        <v>0</v>
      </c>
      <c r="AF24" s="82"/>
    </row>
    <row r="25" spans="1:32" s="1" customFormat="1" ht="47.25">
      <c r="A25" s="5">
        <v>2.0699999999999998</v>
      </c>
      <c r="B25" s="82" t="s">
        <v>256</v>
      </c>
      <c r="C25" s="82"/>
      <c r="D25" s="61"/>
      <c r="E25" s="82"/>
      <c r="F25" s="61"/>
      <c r="G25" s="101"/>
      <c r="H25" s="82">
        <v>0</v>
      </c>
      <c r="I25" s="61">
        <f t="shared" si="15"/>
        <v>0</v>
      </c>
      <c r="J25" s="60">
        <f t="shared" si="16"/>
        <v>0</v>
      </c>
      <c r="K25" s="61">
        <f t="shared" si="16"/>
        <v>0</v>
      </c>
      <c r="L25" s="60"/>
      <c r="M25" s="61"/>
      <c r="N25" s="61"/>
      <c r="O25" s="61"/>
      <c r="P25" s="60">
        <f t="shared" si="18"/>
        <v>0</v>
      </c>
      <c r="Q25" s="61">
        <f t="shared" si="18"/>
        <v>0</v>
      </c>
      <c r="R25" s="60"/>
      <c r="S25" s="61"/>
      <c r="T25" s="125">
        <v>0.5</v>
      </c>
      <c r="U25" s="60"/>
      <c r="V25" s="61">
        <f t="shared" si="19"/>
        <v>0</v>
      </c>
      <c r="W25" s="60">
        <f t="shared" si="20"/>
        <v>0</v>
      </c>
      <c r="X25" s="61">
        <f t="shared" si="21"/>
        <v>0</v>
      </c>
      <c r="Y25" s="60"/>
      <c r="Z25" s="61"/>
      <c r="AA25" s="125">
        <v>0.5</v>
      </c>
      <c r="AB25" s="60"/>
      <c r="AC25" s="61">
        <f t="shared" si="22"/>
        <v>0</v>
      </c>
      <c r="AD25" s="60">
        <f t="shared" si="23"/>
        <v>0</v>
      </c>
      <c r="AE25" s="61">
        <f t="shared" si="24"/>
        <v>0</v>
      </c>
      <c r="AF25" s="82"/>
    </row>
    <row r="26" spans="1:32" s="1" customFormat="1">
      <c r="A26" s="5">
        <v>2.08</v>
      </c>
      <c r="B26" s="343" t="s">
        <v>27</v>
      </c>
      <c r="C26" s="82"/>
      <c r="D26" s="61"/>
      <c r="E26" s="82"/>
      <c r="F26" s="61"/>
      <c r="G26" s="101"/>
      <c r="H26" s="82">
        <v>0</v>
      </c>
      <c r="I26" s="61">
        <f t="shared" si="15"/>
        <v>0</v>
      </c>
      <c r="J26" s="60">
        <f t="shared" si="16"/>
        <v>0</v>
      </c>
      <c r="K26" s="61">
        <f t="shared" si="16"/>
        <v>0</v>
      </c>
      <c r="L26" s="60"/>
      <c r="M26" s="61"/>
      <c r="N26" s="61"/>
      <c r="O26" s="61"/>
      <c r="P26" s="60">
        <f t="shared" si="18"/>
        <v>0</v>
      </c>
      <c r="Q26" s="61">
        <f t="shared" si="18"/>
        <v>0</v>
      </c>
      <c r="R26" s="60"/>
      <c r="S26" s="61"/>
      <c r="T26" s="125"/>
      <c r="U26" s="60"/>
      <c r="V26" s="61">
        <f t="shared" si="19"/>
        <v>0</v>
      </c>
      <c r="W26" s="60">
        <f t="shared" si="20"/>
        <v>0</v>
      </c>
      <c r="X26" s="61">
        <f t="shared" si="21"/>
        <v>0</v>
      </c>
      <c r="Y26" s="60"/>
      <c r="Z26" s="61"/>
      <c r="AA26" s="125"/>
      <c r="AB26" s="60"/>
      <c r="AC26" s="61">
        <f t="shared" si="22"/>
        <v>0</v>
      </c>
      <c r="AD26" s="60">
        <f t="shared" si="23"/>
        <v>0</v>
      </c>
      <c r="AE26" s="61">
        <f t="shared" si="24"/>
        <v>0</v>
      </c>
      <c r="AF26" s="82"/>
    </row>
    <row r="27" spans="1:32">
      <c r="A27" s="5" t="s">
        <v>212</v>
      </c>
      <c r="B27" s="82" t="s">
        <v>272</v>
      </c>
      <c r="C27" s="82"/>
      <c r="D27" s="61"/>
      <c r="E27" s="82"/>
      <c r="F27" s="61"/>
      <c r="G27" s="101">
        <v>3</v>
      </c>
      <c r="H27" s="82">
        <v>0</v>
      </c>
      <c r="I27" s="61">
        <f t="shared" si="15"/>
        <v>0</v>
      </c>
      <c r="J27" s="60">
        <f t="shared" si="16"/>
        <v>0</v>
      </c>
      <c r="K27" s="61">
        <f t="shared" si="16"/>
        <v>0</v>
      </c>
      <c r="L27" s="60"/>
      <c r="M27" s="61"/>
      <c r="N27" s="61" t="e">
        <f t="shared" si="17"/>
        <v>#DIV/0!</v>
      </c>
      <c r="O27" s="61" t="e">
        <f t="shared" si="14"/>
        <v>#DIV/0!</v>
      </c>
      <c r="P27" s="60">
        <f t="shared" si="18"/>
        <v>0</v>
      </c>
      <c r="Q27" s="61">
        <f t="shared" si="18"/>
        <v>0</v>
      </c>
      <c r="R27" s="60"/>
      <c r="S27" s="61"/>
      <c r="T27" s="125">
        <v>3</v>
      </c>
      <c r="U27" s="60"/>
      <c r="V27" s="61">
        <f t="shared" si="19"/>
        <v>0</v>
      </c>
      <c r="W27" s="60">
        <f t="shared" si="20"/>
        <v>0</v>
      </c>
      <c r="X27" s="61">
        <f t="shared" si="21"/>
        <v>0</v>
      </c>
      <c r="Y27" s="60"/>
      <c r="Z27" s="61"/>
      <c r="AA27" s="125">
        <v>3</v>
      </c>
      <c r="AB27" s="60"/>
      <c r="AC27" s="61">
        <f t="shared" si="22"/>
        <v>0</v>
      </c>
      <c r="AD27" s="60">
        <f t="shared" si="23"/>
        <v>0</v>
      </c>
      <c r="AE27" s="61">
        <f t="shared" si="24"/>
        <v>0</v>
      </c>
      <c r="AF27" s="82"/>
    </row>
    <row r="28" spans="1:32" ht="31.5">
      <c r="A28" s="5" t="s">
        <v>213</v>
      </c>
      <c r="B28" s="82" t="s">
        <v>219</v>
      </c>
      <c r="C28" s="82"/>
      <c r="D28" s="61"/>
      <c r="E28" s="82"/>
      <c r="F28" s="61"/>
      <c r="G28" s="101"/>
      <c r="H28" s="82">
        <v>0</v>
      </c>
      <c r="I28" s="61">
        <f t="shared" si="15"/>
        <v>0</v>
      </c>
      <c r="J28" s="60">
        <f t="shared" si="16"/>
        <v>0</v>
      </c>
      <c r="K28" s="61">
        <f t="shared" si="16"/>
        <v>0</v>
      </c>
      <c r="L28" s="60"/>
      <c r="M28" s="61"/>
      <c r="N28" s="61"/>
      <c r="O28" s="61"/>
      <c r="P28" s="60">
        <f t="shared" si="18"/>
        <v>0</v>
      </c>
      <c r="Q28" s="61">
        <f t="shared" si="18"/>
        <v>0</v>
      </c>
      <c r="R28" s="60"/>
      <c r="S28" s="61"/>
      <c r="T28" s="125"/>
      <c r="U28" s="60"/>
      <c r="V28" s="61">
        <f t="shared" si="19"/>
        <v>0</v>
      </c>
      <c r="W28" s="60">
        <f t="shared" si="20"/>
        <v>0</v>
      </c>
      <c r="X28" s="61">
        <f t="shared" si="21"/>
        <v>0</v>
      </c>
      <c r="Y28" s="60"/>
      <c r="Z28" s="61"/>
      <c r="AA28" s="125"/>
      <c r="AB28" s="60"/>
      <c r="AC28" s="61">
        <f t="shared" si="22"/>
        <v>0</v>
      </c>
      <c r="AD28" s="60">
        <f t="shared" si="23"/>
        <v>0</v>
      </c>
      <c r="AE28" s="61">
        <f t="shared" si="24"/>
        <v>0</v>
      </c>
      <c r="AF28" s="82"/>
    </row>
    <row r="29" spans="1:32" ht="31.5">
      <c r="A29" s="5" t="s">
        <v>214</v>
      </c>
      <c r="B29" s="82" t="s">
        <v>204</v>
      </c>
      <c r="C29" s="82"/>
      <c r="D29" s="61"/>
      <c r="E29" s="82"/>
      <c r="F29" s="61"/>
      <c r="G29" s="101"/>
      <c r="H29" s="82">
        <v>0</v>
      </c>
      <c r="I29" s="61">
        <f t="shared" si="15"/>
        <v>0</v>
      </c>
      <c r="J29" s="60">
        <f t="shared" si="16"/>
        <v>0</v>
      </c>
      <c r="K29" s="61">
        <f t="shared" si="16"/>
        <v>0</v>
      </c>
      <c r="L29" s="60"/>
      <c r="M29" s="61"/>
      <c r="N29" s="61"/>
      <c r="O29" s="61"/>
      <c r="P29" s="60">
        <f t="shared" si="18"/>
        <v>0</v>
      </c>
      <c r="Q29" s="61">
        <f t="shared" si="18"/>
        <v>0</v>
      </c>
      <c r="R29" s="60"/>
      <c r="S29" s="61"/>
      <c r="T29" s="125"/>
      <c r="U29" s="60"/>
      <c r="V29" s="61">
        <f t="shared" si="19"/>
        <v>0</v>
      </c>
      <c r="W29" s="60">
        <f t="shared" si="20"/>
        <v>0</v>
      </c>
      <c r="X29" s="61">
        <f t="shared" si="21"/>
        <v>0</v>
      </c>
      <c r="Y29" s="60"/>
      <c r="Z29" s="61"/>
      <c r="AA29" s="125"/>
      <c r="AB29" s="60"/>
      <c r="AC29" s="61">
        <f t="shared" si="22"/>
        <v>0</v>
      </c>
      <c r="AD29" s="60">
        <f t="shared" si="23"/>
        <v>0</v>
      </c>
      <c r="AE29" s="61">
        <f t="shared" si="24"/>
        <v>0</v>
      </c>
      <c r="AF29" s="82"/>
    </row>
    <row r="30" spans="1:32" ht="31.5">
      <c r="A30" s="5" t="s">
        <v>215</v>
      </c>
      <c r="B30" s="82" t="s">
        <v>273</v>
      </c>
      <c r="C30" s="82"/>
      <c r="D30" s="61"/>
      <c r="E30" s="82"/>
      <c r="F30" s="61"/>
      <c r="G30" s="101">
        <v>1.8</v>
      </c>
      <c r="H30" s="82">
        <v>0</v>
      </c>
      <c r="I30" s="61">
        <f t="shared" si="15"/>
        <v>0</v>
      </c>
      <c r="J30" s="60">
        <f t="shared" si="16"/>
        <v>0</v>
      </c>
      <c r="K30" s="61">
        <f t="shared" si="16"/>
        <v>0</v>
      </c>
      <c r="L30" s="60"/>
      <c r="M30" s="61"/>
      <c r="N30" s="61" t="e">
        <f t="shared" si="17"/>
        <v>#DIV/0!</v>
      </c>
      <c r="O30" s="61" t="e">
        <f t="shared" si="14"/>
        <v>#DIV/0!</v>
      </c>
      <c r="P30" s="60">
        <f t="shared" si="18"/>
        <v>0</v>
      </c>
      <c r="Q30" s="61">
        <f t="shared" si="18"/>
        <v>0</v>
      </c>
      <c r="R30" s="60"/>
      <c r="S30" s="61"/>
      <c r="T30" s="125">
        <v>1.8</v>
      </c>
      <c r="U30" s="60"/>
      <c r="V30" s="61">
        <f t="shared" si="19"/>
        <v>0</v>
      </c>
      <c r="W30" s="60">
        <f t="shared" si="20"/>
        <v>0</v>
      </c>
      <c r="X30" s="61">
        <f t="shared" si="21"/>
        <v>0</v>
      </c>
      <c r="Y30" s="60"/>
      <c r="Z30" s="61"/>
      <c r="AA30" s="125">
        <v>1.8</v>
      </c>
      <c r="AB30" s="60"/>
      <c r="AC30" s="61">
        <f t="shared" si="22"/>
        <v>0</v>
      </c>
      <c r="AD30" s="60">
        <f t="shared" si="23"/>
        <v>0</v>
      </c>
      <c r="AE30" s="61">
        <f t="shared" si="24"/>
        <v>0</v>
      </c>
      <c r="AF30" s="82"/>
    </row>
    <row r="31" spans="1:32">
      <c r="A31" s="5" t="s">
        <v>216</v>
      </c>
      <c r="B31" s="82" t="s">
        <v>274</v>
      </c>
      <c r="C31" s="82"/>
      <c r="D31" s="61"/>
      <c r="E31" s="82"/>
      <c r="F31" s="61"/>
      <c r="G31" s="101">
        <v>1.2</v>
      </c>
      <c r="H31" s="82">
        <v>0</v>
      </c>
      <c r="I31" s="61">
        <f t="shared" si="15"/>
        <v>0</v>
      </c>
      <c r="J31" s="60">
        <f t="shared" si="16"/>
        <v>0</v>
      </c>
      <c r="K31" s="61">
        <f t="shared" si="16"/>
        <v>0</v>
      </c>
      <c r="L31" s="60"/>
      <c r="M31" s="61"/>
      <c r="N31" s="61" t="e">
        <f t="shared" si="17"/>
        <v>#DIV/0!</v>
      </c>
      <c r="O31" s="61" t="e">
        <f t="shared" si="14"/>
        <v>#DIV/0!</v>
      </c>
      <c r="P31" s="60">
        <f t="shared" si="18"/>
        <v>0</v>
      </c>
      <c r="Q31" s="61">
        <f t="shared" si="18"/>
        <v>0</v>
      </c>
      <c r="R31" s="60"/>
      <c r="S31" s="61"/>
      <c r="T31" s="125">
        <v>1.2</v>
      </c>
      <c r="U31" s="60"/>
      <c r="V31" s="61">
        <f t="shared" si="19"/>
        <v>0</v>
      </c>
      <c r="W31" s="60">
        <f t="shared" si="20"/>
        <v>0</v>
      </c>
      <c r="X31" s="61">
        <f t="shared" si="21"/>
        <v>0</v>
      </c>
      <c r="Y31" s="60"/>
      <c r="Z31" s="61"/>
      <c r="AA31" s="125">
        <v>1.2</v>
      </c>
      <c r="AB31" s="60"/>
      <c r="AC31" s="61">
        <f t="shared" si="22"/>
        <v>0</v>
      </c>
      <c r="AD31" s="60">
        <f t="shared" si="23"/>
        <v>0</v>
      </c>
      <c r="AE31" s="61">
        <f t="shared" si="24"/>
        <v>0</v>
      </c>
      <c r="AF31" s="82"/>
    </row>
    <row r="32" spans="1:32" ht="31.5">
      <c r="A32" s="5" t="s">
        <v>217</v>
      </c>
      <c r="B32" s="82" t="s">
        <v>275</v>
      </c>
      <c r="C32" s="82"/>
      <c r="D32" s="61"/>
      <c r="E32" s="82"/>
      <c r="F32" s="61"/>
      <c r="G32" s="101">
        <v>1.2</v>
      </c>
      <c r="H32" s="82">
        <v>0</v>
      </c>
      <c r="I32" s="61">
        <f t="shared" si="15"/>
        <v>0</v>
      </c>
      <c r="J32" s="60">
        <f t="shared" si="16"/>
        <v>0</v>
      </c>
      <c r="K32" s="61">
        <f t="shared" si="16"/>
        <v>0</v>
      </c>
      <c r="L32" s="60"/>
      <c r="M32" s="61"/>
      <c r="N32" s="61" t="e">
        <f t="shared" si="17"/>
        <v>#DIV/0!</v>
      </c>
      <c r="O32" s="61" t="e">
        <f t="shared" si="14"/>
        <v>#DIV/0!</v>
      </c>
      <c r="P32" s="60">
        <f t="shared" si="18"/>
        <v>0</v>
      </c>
      <c r="Q32" s="61">
        <f t="shared" si="18"/>
        <v>0</v>
      </c>
      <c r="R32" s="60"/>
      <c r="S32" s="61"/>
      <c r="T32" s="125">
        <v>1.2</v>
      </c>
      <c r="U32" s="60"/>
      <c r="V32" s="61">
        <f t="shared" si="19"/>
        <v>0</v>
      </c>
      <c r="W32" s="60">
        <f t="shared" si="20"/>
        <v>0</v>
      </c>
      <c r="X32" s="61">
        <f t="shared" si="21"/>
        <v>0</v>
      </c>
      <c r="Y32" s="60"/>
      <c r="Z32" s="61"/>
      <c r="AA32" s="125">
        <v>1.2</v>
      </c>
      <c r="AB32" s="60"/>
      <c r="AC32" s="61">
        <f t="shared" si="22"/>
        <v>0</v>
      </c>
      <c r="AD32" s="60">
        <f t="shared" si="23"/>
        <v>0</v>
      </c>
      <c r="AE32" s="61">
        <f t="shared" si="24"/>
        <v>0</v>
      </c>
      <c r="AF32" s="82"/>
    </row>
    <row r="33" spans="1:32" ht="31.5">
      <c r="A33" s="5" t="s">
        <v>218</v>
      </c>
      <c r="B33" s="82" t="s">
        <v>276</v>
      </c>
      <c r="C33" s="82"/>
      <c r="D33" s="61"/>
      <c r="E33" s="82"/>
      <c r="F33" s="61"/>
      <c r="G33" s="101">
        <v>1.26</v>
      </c>
      <c r="H33" s="82">
        <v>0</v>
      </c>
      <c r="I33" s="61">
        <f t="shared" si="15"/>
        <v>0</v>
      </c>
      <c r="J33" s="60">
        <f t="shared" si="16"/>
        <v>0</v>
      </c>
      <c r="K33" s="61">
        <f t="shared" si="16"/>
        <v>0</v>
      </c>
      <c r="L33" s="60"/>
      <c r="M33" s="61"/>
      <c r="N33" s="61" t="e">
        <f t="shared" si="17"/>
        <v>#DIV/0!</v>
      </c>
      <c r="O33" s="61" t="e">
        <f t="shared" si="14"/>
        <v>#DIV/0!</v>
      </c>
      <c r="P33" s="60">
        <f t="shared" si="18"/>
        <v>0</v>
      </c>
      <c r="Q33" s="61">
        <f t="shared" si="18"/>
        <v>0</v>
      </c>
      <c r="R33" s="60"/>
      <c r="S33" s="61"/>
      <c r="T33" s="125">
        <v>1.26</v>
      </c>
      <c r="U33" s="60"/>
      <c r="V33" s="61">
        <f t="shared" si="19"/>
        <v>0</v>
      </c>
      <c r="W33" s="60">
        <f t="shared" si="20"/>
        <v>0</v>
      </c>
      <c r="X33" s="61">
        <f t="shared" si="21"/>
        <v>0</v>
      </c>
      <c r="Y33" s="60"/>
      <c r="Z33" s="61"/>
      <c r="AA33" s="125">
        <v>1.26</v>
      </c>
      <c r="AB33" s="60"/>
      <c r="AC33" s="61">
        <f t="shared" si="22"/>
        <v>0</v>
      </c>
      <c r="AD33" s="60">
        <f t="shared" si="23"/>
        <v>0</v>
      </c>
      <c r="AE33" s="61">
        <f t="shared" si="24"/>
        <v>0</v>
      </c>
      <c r="AF33" s="82"/>
    </row>
    <row r="34" spans="1:32" s="1" customFormat="1" ht="31.5">
      <c r="A34" s="5">
        <v>2.09</v>
      </c>
      <c r="B34" s="343" t="s">
        <v>277</v>
      </c>
      <c r="C34" s="82"/>
      <c r="D34" s="61"/>
      <c r="E34" s="82"/>
      <c r="F34" s="61"/>
      <c r="G34" s="101"/>
      <c r="H34" s="82">
        <v>0</v>
      </c>
      <c r="I34" s="61">
        <f t="shared" si="15"/>
        <v>0</v>
      </c>
      <c r="J34" s="60">
        <f t="shared" si="16"/>
        <v>0</v>
      </c>
      <c r="K34" s="61">
        <f t="shared" si="16"/>
        <v>0</v>
      </c>
      <c r="L34" s="60"/>
      <c r="M34" s="61"/>
      <c r="N34" s="61"/>
      <c r="O34" s="61"/>
      <c r="P34" s="60">
        <f t="shared" si="18"/>
        <v>0</v>
      </c>
      <c r="Q34" s="61">
        <f t="shared" si="18"/>
        <v>0</v>
      </c>
      <c r="R34" s="60"/>
      <c r="S34" s="61"/>
      <c r="T34" s="125">
        <v>0.5</v>
      </c>
      <c r="U34" s="60"/>
      <c r="V34" s="61">
        <f t="shared" si="19"/>
        <v>0</v>
      </c>
      <c r="W34" s="60">
        <f t="shared" si="20"/>
        <v>0</v>
      </c>
      <c r="X34" s="61">
        <f t="shared" si="21"/>
        <v>0</v>
      </c>
      <c r="Y34" s="60"/>
      <c r="Z34" s="61"/>
      <c r="AA34" s="125">
        <v>0.5</v>
      </c>
      <c r="AB34" s="60"/>
      <c r="AC34" s="61">
        <f t="shared" si="22"/>
        <v>0</v>
      </c>
      <c r="AD34" s="60">
        <f t="shared" si="23"/>
        <v>0</v>
      </c>
      <c r="AE34" s="61">
        <f t="shared" si="24"/>
        <v>0</v>
      </c>
      <c r="AF34" s="82"/>
    </row>
    <row r="35" spans="1:32" s="1" customFormat="1" ht="31.5">
      <c r="A35" s="5">
        <v>2.1</v>
      </c>
      <c r="B35" s="343" t="s">
        <v>221</v>
      </c>
      <c r="C35" s="82"/>
      <c r="D35" s="61"/>
      <c r="E35" s="82"/>
      <c r="F35" s="61"/>
      <c r="G35" s="101">
        <v>0.5</v>
      </c>
      <c r="H35" s="82">
        <v>0</v>
      </c>
      <c r="I35" s="61">
        <f t="shared" si="15"/>
        <v>0</v>
      </c>
      <c r="J35" s="60">
        <f t="shared" si="16"/>
        <v>0</v>
      </c>
      <c r="K35" s="61">
        <f t="shared" si="16"/>
        <v>0</v>
      </c>
      <c r="L35" s="60"/>
      <c r="M35" s="61"/>
      <c r="N35" s="61" t="e">
        <f t="shared" si="17"/>
        <v>#DIV/0!</v>
      </c>
      <c r="O35" s="61" t="e">
        <f t="shared" si="14"/>
        <v>#DIV/0!</v>
      </c>
      <c r="P35" s="60">
        <f t="shared" si="18"/>
        <v>0</v>
      </c>
      <c r="Q35" s="61">
        <f t="shared" si="18"/>
        <v>0</v>
      </c>
      <c r="R35" s="60"/>
      <c r="S35" s="61"/>
      <c r="T35" s="125">
        <v>0.5</v>
      </c>
      <c r="U35" s="60"/>
      <c r="V35" s="61">
        <f t="shared" si="19"/>
        <v>0</v>
      </c>
      <c r="W35" s="60">
        <f t="shared" si="20"/>
        <v>0</v>
      </c>
      <c r="X35" s="61">
        <f t="shared" si="21"/>
        <v>0</v>
      </c>
      <c r="Y35" s="60"/>
      <c r="Z35" s="61"/>
      <c r="AA35" s="125">
        <v>0.5</v>
      </c>
      <c r="AB35" s="60"/>
      <c r="AC35" s="61">
        <f t="shared" si="22"/>
        <v>0</v>
      </c>
      <c r="AD35" s="60">
        <f t="shared" si="23"/>
        <v>0</v>
      </c>
      <c r="AE35" s="61">
        <f t="shared" si="24"/>
        <v>0</v>
      </c>
      <c r="AF35" s="82"/>
    </row>
    <row r="36" spans="1:32" s="1" customFormat="1" ht="31.5">
      <c r="A36" s="5">
        <v>2.11</v>
      </c>
      <c r="B36" s="343" t="s">
        <v>222</v>
      </c>
      <c r="C36" s="82"/>
      <c r="D36" s="61"/>
      <c r="E36" s="82"/>
      <c r="F36" s="61"/>
      <c r="G36" s="101">
        <v>0.625</v>
      </c>
      <c r="H36" s="82">
        <v>0</v>
      </c>
      <c r="I36" s="61">
        <f t="shared" si="15"/>
        <v>0</v>
      </c>
      <c r="J36" s="60">
        <f t="shared" si="16"/>
        <v>0</v>
      </c>
      <c r="K36" s="61">
        <f t="shared" si="16"/>
        <v>0</v>
      </c>
      <c r="L36" s="60"/>
      <c r="M36" s="61"/>
      <c r="N36" s="61" t="e">
        <f t="shared" si="17"/>
        <v>#DIV/0!</v>
      </c>
      <c r="O36" s="61" t="e">
        <f t="shared" si="14"/>
        <v>#DIV/0!</v>
      </c>
      <c r="P36" s="60">
        <f t="shared" si="18"/>
        <v>0</v>
      </c>
      <c r="Q36" s="61">
        <f t="shared" si="18"/>
        <v>0</v>
      </c>
      <c r="R36" s="60"/>
      <c r="S36" s="61"/>
      <c r="T36" s="125">
        <v>0.625</v>
      </c>
      <c r="U36" s="60"/>
      <c r="V36" s="61">
        <f t="shared" si="19"/>
        <v>0</v>
      </c>
      <c r="W36" s="60">
        <f t="shared" si="20"/>
        <v>0</v>
      </c>
      <c r="X36" s="61">
        <f t="shared" si="21"/>
        <v>0</v>
      </c>
      <c r="Y36" s="60"/>
      <c r="Z36" s="61"/>
      <c r="AA36" s="125">
        <v>0.625</v>
      </c>
      <c r="AB36" s="60"/>
      <c r="AC36" s="61">
        <f t="shared" si="22"/>
        <v>0</v>
      </c>
      <c r="AD36" s="60">
        <f t="shared" si="23"/>
        <v>0</v>
      </c>
      <c r="AE36" s="61">
        <f t="shared" si="24"/>
        <v>0</v>
      </c>
      <c r="AF36" s="82"/>
    </row>
    <row r="37" spans="1:32" s="1" customFormat="1">
      <c r="A37" s="5">
        <v>2.12</v>
      </c>
      <c r="B37" s="343" t="s">
        <v>223</v>
      </c>
      <c r="C37" s="82"/>
      <c r="D37" s="61"/>
      <c r="E37" s="82"/>
      <c r="F37" s="61"/>
      <c r="G37" s="101">
        <v>0.375</v>
      </c>
      <c r="H37" s="82">
        <v>0</v>
      </c>
      <c r="I37" s="61">
        <f t="shared" si="15"/>
        <v>0</v>
      </c>
      <c r="J37" s="60">
        <f t="shared" si="16"/>
        <v>0</v>
      </c>
      <c r="K37" s="61">
        <f t="shared" si="16"/>
        <v>0</v>
      </c>
      <c r="L37" s="60"/>
      <c r="M37" s="61"/>
      <c r="N37" s="61" t="e">
        <f t="shared" si="17"/>
        <v>#DIV/0!</v>
      </c>
      <c r="O37" s="61" t="e">
        <f t="shared" si="14"/>
        <v>#DIV/0!</v>
      </c>
      <c r="P37" s="60">
        <f t="shared" si="18"/>
        <v>0</v>
      </c>
      <c r="Q37" s="61">
        <f t="shared" si="18"/>
        <v>0</v>
      </c>
      <c r="R37" s="60"/>
      <c r="S37" s="61"/>
      <c r="T37" s="125">
        <v>0.375</v>
      </c>
      <c r="U37" s="60"/>
      <c r="V37" s="61">
        <f t="shared" si="19"/>
        <v>0</v>
      </c>
      <c r="W37" s="60">
        <f t="shared" si="20"/>
        <v>0</v>
      </c>
      <c r="X37" s="61">
        <f t="shared" si="21"/>
        <v>0</v>
      </c>
      <c r="Y37" s="60"/>
      <c r="Z37" s="61"/>
      <c r="AA37" s="125">
        <v>0.375</v>
      </c>
      <c r="AB37" s="60"/>
      <c r="AC37" s="61">
        <f t="shared" si="22"/>
        <v>0</v>
      </c>
      <c r="AD37" s="60">
        <f t="shared" si="23"/>
        <v>0</v>
      </c>
      <c r="AE37" s="61">
        <f t="shared" si="24"/>
        <v>0</v>
      </c>
      <c r="AF37" s="82"/>
    </row>
    <row r="38" spans="1:32" s="1" customFormat="1" ht="31.5">
      <c r="A38" s="5">
        <v>2.13</v>
      </c>
      <c r="B38" s="343" t="s">
        <v>224</v>
      </c>
      <c r="C38" s="82"/>
      <c r="D38" s="61"/>
      <c r="E38" s="82"/>
      <c r="F38" s="61"/>
      <c r="G38" s="101">
        <v>0.375</v>
      </c>
      <c r="H38" s="82">
        <v>0</v>
      </c>
      <c r="I38" s="61">
        <f t="shared" si="15"/>
        <v>0</v>
      </c>
      <c r="J38" s="60">
        <f t="shared" si="16"/>
        <v>0</v>
      </c>
      <c r="K38" s="61">
        <f t="shared" si="16"/>
        <v>0</v>
      </c>
      <c r="L38" s="60"/>
      <c r="M38" s="61"/>
      <c r="N38" s="61" t="e">
        <f t="shared" si="17"/>
        <v>#DIV/0!</v>
      </c>
      <c r="O38" s="61" t="e">
        <f t="shared" si="14"/>
        <v>#DIV/0!</v>
      </c>
      <c r="P38" s="60">
        <f t="shared" si="18"/>
        <v>0</v>
      </c>
      <c r="Q38" s="61">
        <f t="shared" si="18"/>
        <v>0</v>
      </c>
      <c r="R38" s="60"/>
      <c r="S38" s="61"/>
      <c r="T38" s="125">
        <v>0.375</v>
      </c>
      <c r="U38" s="60"/>
      <c r="V38" s="61">
        <f t="shared" si="19"/>
        <v>0</v>
      </c>
      <c r="W38" s="60">
        <f t="shared" ref="W38" si="25">U38+R38</f>
        <v>0</v>
      </c>
      <c r="X38" s="61">
        <f t="shared" si="21"/>
        <v>0</v>
      </c>
      <c r="Y38" s="60"/>
      <c r="Z38" s="61"/>
      <c r="AA38" s="125">
        <v>0.375</v>
      </c>
      <c r="AB38" s="60"/>
      <c r="AC38" s="61">
        <f t="shared" si="22"/>
        <v>0</v>
      </c>
      <c r="AD38" s="60">
        <f t="shared" si="23"/>
        <v>0</v>
      </c>
      <c r="AE38" s="61">
        <f t="shared" si="24"/>
        <v>0</v>
      </c>
      <c r="AF38" s="82"/>
    </row>
    <row r="39" spans="1:32" s="1" customFormat="1" ht="31.5">
      <c r="A39" s="5">
        <v>2.14</v>
      </c>
      <c r="B39" s="343" t="s">
        <v>606</v>
      </c>
      <c r="C39" s="82"/>
      <c r="D39" s="61"/>
      <c r="E39" s="82"/>
      <c r="F39" s="61"/>
      <c r="G39" s="101"/>
      <c r="H39" s="82">
        <v>0</v>
      </c>
      <c r="I39" s="61">
        <f t="shared" si="15"/>
        <v>0</v>
      </c>
      <c r="J39" s="60">
        <f t="shared" si="16"/>
        <v>0</v>
      </c>
      <c r="K39" s="61">
        <f t="shared" si="16"/>
        <v>0</v>
      </c>
      <c r="L39" s="60"/>
      <c r="M39" s="61"/>
      <c r="N39" s="61"/>
      <c r="O39" s="61"/>
      <c r="P39" s="60">
        <f t="shared" si="18"/>
        <v>0</v>
      </c>
      <c r="Q39" s="61">
        <f t="shared" si="18"/>
        <v>0</v>
      </c>
      <c r="R39" s="60"/>
      <c r="S39" s="61"/>
      <c r="T39" s="125">
        <f>0.003*50</f>
        <v>0.15</v>
      </c>
      <c r="U39" s="60"/>
      <c r="V39" s="61">
        <f t="shared" si="19"/>
        <v>0</v>
      </c>
      <c r="W39" s="60">
        <f>U39+R39</f>
        <v>0</v>
      </c>
      <c r="X39" s="61">
        <f t="shared" si="21"/>
        <v>0</v>
      </c>
      <c r="Y39" s="60"/>
      <c r="Z39" s="61"/>
      <c r="AA39" s="125">
        <f>0.003*50</f>
        <v>0.15</v>
      </c>
      <c r="AB39" s="60"/>
      <c r="AC39" s="61">
        <f t="shared" si="22"/>
        <v>0</v>
      </c>
      <c r="AD39" s="60">
        <f>AB39+Y39</f>
        <v>0</v>
      </c>
      <c r="AE39" s="61">
        <f t="shared" si="24"/>
        <v>0</v>
      </c>
      <c r="AF39" s="82"/>
    </row>
    <row r="40" spans="1:32" s="1" customFormat="1" ht="31.5">
      <c r="A40" s="5">
        <v>2.15</v>
      </c>
      <c r="B40" s="343" t="s">
        <v>605</v>
      </c>
      <c r="C40" s="82"/>
      <c r="D40" s="61"/>
      <c r="E40" s="82"/>
      <c r="F40" s="61"/>
      <c r="G40" s="101"/>
      <c r="H40" s="82">
        <v>0</v>
      </c>
      <c r="I40" s="61">
        <f t="shared" si="15"/>
        <v>0</v>
      </c>
      <c r="J40" s="60">
        <f t="shared" si="16"/>
        <v>0</v>
      </c>
      <c r="K40" s="61">
        <f t="shared" si="16"/>
        <v>0</v>
      </c>
      <c r="L40" s="60"/>
      <c r="M40" s="61"/>
      <c r="N40" s="61"/>
      <c r="O40" s="61"/>
      <c r="P40" s="60">
        <f t="shared" si="18"/>
        <v>0</v>
      </c>
      <c r="Q40" s="61">
        <f t="shared" si="18"/>
        <v>0</v>
      </c>
      <c r="R40" s="60"/>
      <c r="S40" s="61"/>
      <c r="T40" s="125">
        <v>0.15</v>
      </c>
      <c r="U40" s="60"/>
      <c r="V40" s="61">
        <f t="shared" si="19"/>
        <v>0</v>
      </c>
      <c r="W40" s="60">
        <f>U40+R40</f>
        <v>0</v>
      </c>
      <c r="X40" s="61">
        <f t="shared" si="21"/>
        <v>0</v>
      </c>
      <c r="Y40" s="60"/>
      <c r="Z40" s="61"/>
      <c r="AA40" s="125">
        <v>0.15</v>
      </c>
      <c r="AB40" s="60"/>
      <c r="AC40" s="61">
        <f t="shared" si="22"/>
        <v>0</v>
      </c>
      <c r="AD40" s="60">
        <f>AB40+Y40</f>
        <v>0</v>
      </c>
      <c r="AE40" s="61">
        <f t="shared" si="24"/>
        <v>0</v>
      </c>
      <c r="AF40" s="82"/>
    </row>
    <row r="41" spans="1:32" s="1" customFormat="1">
      <c r="A41" s="5">
        <v>2.16</v>
      </c>
      <c r="B41" s="343" t="s">
        <v>28</v>
      </c>
      <c r="C41" s="82"/>
      <c r="D41" s="61"/>
      <c r="E41" s="82"/>
      <c r="F41" s="61"/>
      <c r="G41" s="101"/>
      <c r="H41" s="82">
        <v>0</v>
      </c>
      <c r="I41" s="61">
        <f t="shared" si="15"/>
        <v>0</v>
      </c>
      <c r="J41" s="60">
        <f t="shared" si="16"/>
        <v>0</v>
      </c>
      <c r="K41" s="61">
        <f t="shared" si="16"/>
        <v>0</v>
      </c>
      <c r="L41" s="60"/>
      <c r="M41" s="61"/>
      <c r="N41" s="61"/>
      <c r="O41" s="61"/>
      <c r="P41" s="60">
        <f t="shared" si="18"/>
        <v>0</v>
      </c>
      <c r="Q41" s="61">
        <f t="shared" si="18"/>
        <v>0</v>
      </c>
      <c r="R41" s="60"/>
      <c r="S41" s="61"/>
      <c r="T41" s="125"/>
      <c r="U41" s="60"/>
      <c r="V41" s="61">
        <f t="shared" si="19"/>
        <v>0</v>
      </c>
      <c r="W41" s="60">
        <f>U41+R41</f>
        <v>0</v>
      </c>
      <c r="X41" s="61">
        <f t="shared" si="21"/>
        <v>0</v>
      </c>
      <c r="Y41" s="60"/>
      <c r="Z41" s="61"/>
      <c r="AA41" s="125"/>
      <c r="AB41" s="60"/>
      <c r="AC41" s="61">
        <f t="shared" si="22"/>
        <v>0</v>
      </c>
      <c r="AD41" s="60">
        <f>AB41+Y41</f>
        <v>0</v>
      </c>
      <c r="AE41" s="61">
        <f t="shared" si="24"/>
        <v>0</v>
      </c>
      <c r="AF41" s="82"/>
    </row>
    <row r="42" spans="1:32" s="1" customFormat="1" ht="31.5">
      <c r="A42" s="5">
        <v>2.17</v>
      </c>
      <c r="B42" s="343" t="s">
        <v>225</v>
      </c>
      <c r="C42" s="82"/>
      <c r="D42" s="61"/>
      <c r="E42" s="82"/>
      <c r="F42" s="61"/>
      <c r="G42" s="101">
        <v>0.25</v>
      </c>
      <c r="H42" s="82">
        <v>0</v>
      </c>
      <c r="I42" s="61">
        <f t="shared" si="15"/>
        <v>0</v>
      </c>
      <c r="J42" s="60">
        <f t="shared" si="16"/>
        <v>0</v>
      </c>
      <c r="K42" s="61">
        <f t="shared" si="16"/>
        <v>0</v>
      </c>
      <c r="L42" s="60"/>
      <c r="M42" s="61"/>
      <c r="N42" s="61" t="e">
        <f t="shared" si="17"/>
        <v>#DIV/0!</v>
      </c>
      <c r="O42" s="61" t="e">
        <f t="shared" si="14"/>
        <v>#DIV/0!</v>
      </c>
      <c r="P42" s="60">
        <f t="shared" si="18"/>
        <v>0</v>
      </c>
      <c r="Q42" s="61">
        <f t="shared" si="18"/>
        <v>0</v>
      </c>
      <c r="R42" s="60"/>
      <c r="S42" s="61"/>
      <c r="T42" s="125">
        <v>0.25</v>
      </c>
      <c r="U42" s="60"/>
      <c r="V42" s="61">
        <f t="shared" si="19"/>
        <v>0</v>
      </c>
      <c r="W42" s="60">
        <f>U42+R42</f>
        <v>0</v>
      </c>
      <c r="X42" s="61">
        <f t="shared" si="21"/>
        <v>0</v>
      </c>
      <c r="Y42" s="60"/>
      <c r="Z42" s="61"/>
      <c r="AA42" s="125">
        <v>0.25</v>
      </c>
      <c r="AB42" s="60"/>
      <c r="AC42" s="61">
        <f t="shared" si="22"/>
        <v>0</v>
      </c>
      <c r="AD42" s="60">
        <f>AB42+Y42</f>
        <v>0</v>
      </c>
      <c r="AE42" s="61">
        <f t="shared" si="24"/>
        <v>0</v>
      </c>
      <c r="AF42" s="82"/>
    </row>
    <row r="43" spans="1:32" s="1" customFormat="1" ht="31.5">
      <c r="A43" s="5">
        <v>2.1800000000000002</v>
      </c>
      <c r="B43" s="343" t="s">
        <v>203</v>
      </c>
      <c r="C43" s="82"/>
      <c r="D43" s="61"/>
      <c r="E43" s="82"/>
      <c r="F43" s="61"/>
      <c r="G43" s="101"/>
      <c r="H43" s="82">
        <v>0</v>
      </c>
      <c r="I43" s="61">
        <f t="shared" si="15"/>
        <v>0</v>
      </c>
      <c r="J43" s="60">
        <f t="shared" si="16"/>
        <v>0</v>
      </c>
      <c r="K43" s="61">
        <f t="shared" si="16"/>
        <v>0</v>
      </c>
      <c r="L43" s="60"/>
      <c r="M43" s="61"/>
      <c r="N43" s="61"/>
      <c r="O43" s="61"/>
      <c r="P43" s="60">
        <f t="shared" si="18"/>
        <v>0</v>
      </c>
      <c r="Q43" s="61">
        <f t="shared" si="18"/>
        <v>0</v>
      </c>
      <c r="R43" s="60"/>
      <c r="S43" s="61"/>
      <c r="T43" s="125">
        <f>0.002*50</f>
        <v>0.1</v>
      </c>
      <c r="U43" s="60"/>
      <c r="V43" s="61">
        <f t="shared" si="19"/>
        <v>0</v>
      </c>
      <c r="W43" s="60">
        <f>U43+R43</f>
        <v>0</v>
      </c>
      <c r="X43" s="61">
        <f t="shared" si="21"/>
        <v>0</v>
      </c>
      <c r="Y43" s="60"/>
      <c r="Z43" s="61"/>
      <c r="AA43" s="125">
        <f>0.002*50</f>
        <v>0.1</v>
      </c>
      <c r="AB43" s="60"/>
      <c r="AC43" s="61">
        <f t="shared" si="22"/>
        <v>0</v>
      </c>
      <c r="AD43" s="60">
        <f>AB43+Y43</f>
        <v>0</v>
      </c>
      <c r="AE43" s="61">
        <f t="shared" si="24"/>
        <v>0</v>
      </c>
      <c r="AF43" s="82"/>
    </row>
    <row r="44" spans="1:32" s="144" customFormat="1">
      <c r="A44" s="208"/>
      <c r="B44" s="344" t="s">
        <v>266</v>
      </c>
      <c r="C44" s="210">
        <f t="shared" ref="C44:F45" si="26">SUM(C40:C43)</f>
        <v>0</v>
      </c>
      <c r="D44" s="211">
        <f t="shared" si="26"/>
        <v>0</v>
      </c>
      <c r="E44" s="210">
        <f t="shared" si="26"/>
        <v>0</v>
      </c>
      <c r="F44" s="211">
        <f t="shared" si="26"/>
        <v>0</v>
      </c>
      <c r="G44" s="212"/>
      <c r="H44" s="210">
        <f t="shared" ref="H44:K45" si="27">SUM(H40:H43)</f>
        <v>0</v>
      </c>
      <c r="I44" s="211">
        <f t="shared" si="27"/>
        <v>0</v>
      </c>
      <c r="J44" s="210">
        <f t="shared" si="27"/>
        <v>0</v>
      </c>
      <c r="K44" s="211">
        <f t="shared" si="27"/>
        <v>0</v>
      </c>
      <c r="L44" s="289">
        <f>L23</f>
        <v>0</v>
      </c>
      <c r="M44" s="211">
        <f t="shared" ref="M44:M45" si="28">SUM(M40:M43)</f>
        <v>0</v>
      </c>
      <c r="N44" s="213" t="e">
        <f t="shared" si="17"/>
        <v>#DIV/0!</v>
      </c>
      <c r="O44" s="213" t="e">
        <f t="shared" si="14"/>
        <v>#DIV/0!</v>
      </c>
      <c r="P44" s="289">
        <f>P23</f>
        <v>0</v>
      </c>
      <c r="Q44" s="211">
        <f t="shared" ref="Q44:Q45" si="29">SUM(Q40:Q43)</f>
        <v>0</v>
      </c>
      <c r="R44" s="289"/>
      <c r="S44" s="211">
        <f t="shared" ref="S44:S45" si="30">SUM(S40:S43)</f>
        <v>0</v>
      </c>
      <c r="T44" s="214"/>
      <c r="U44" s="289">
        <f>U23</f>
        <v>0</v>
      </c>
      <c r="V44" s="211">
        <f>SUM(V23:V43)</f>
        <v>0</v>
      </c>
      <c r="W44" s="289">
        <f>W23</f>
        <v>0</v>
      </c>
      <c r="X44" s="211">
        <f>SUM(X23:X43)</f>
        <v>0</v>
      </c>
      <c r="Y44" s="289"/>
      <c r="Z44" s="211">
        <f t="shared" ref="Z44:Z45" si="31">SUM(Z40:Z43)</f>
        <v>0</v>
      </c>
      <c r="AA44" s="214"/>
      <c r="AB44" s="289">
        <f>AB23</f>
        <v>0</v>
      </c>
      <c r="AC44" s="211">
        <f>SUM(AC23:AC43)</f>
        <v>0</v>
      </c>
      <c r="AD44" s="289">
        <f>AD23</f>
        <v>0</v>
      </c>
      <c r="AE44" s="211">
        <f>SUM(AE23:AE43)</f>
        <v>0</v>
      </c>
      <c r="AF44" s="215"/>
    </row>
    <row r="45" spans="1:32" s="144" customFormat="1">
      <c r="A45" s="208"/>
      <c r="B45" s="344" t="s">
        <v>233</v>
      </c>
      <c r="C45" s="210">
        <f t="shared" si="26"/>
        <v>0</v>
      </c>
      <c r="D45" s="211">
        <f t="shared" si="26"/>
        <v>0</v>
      </c>
      <c r="E45" s="210">
        <f t="shared" si="26"/>
        <v>0</v>
      </c>
      <c r="F45" s="211">
        <f t="shared" si="26"/>
        <v>0</v>
      </c>
      <c r="G45" s="212"/>
      <c r="H45" s="210">
        <f t="shared" si="27"/>
        <v>0</v>
      </c>
      <c r="I45" s="211">
        <f t="shared" si="27"/>
        <v>0</v>
      </c>
      <c r="J45" s="210">
        <f t="shared" si="27"/>
        <v>0</v>
      </c>
      <c r="K45" s="211">
        <f t="shared" si="27"/>
        <v>0</v>
      </c>
      <c r="L45" s="289">
        <f>L44</f>
        <v>0</v>
      </c>
      <c r="M45" s="211">
        <f t="shared" si="28"/>
        <v>0</v>
      </c>
      <c r="N45" s="213" t="e">
        <f t="shared" si="17"/>
        <v>#DIV/0!</v>
      </c>
      <c r="O45" s="213" t="e">
        <f t="shared" si="14"/>
        <v>#DIV/0!</v>
      </c>
      <c r="P45" s="289">
        <f>P44</f>
        <v>0</v>
      </c>
      <c r="Q45" s="211">
        <f t="shared" si="29"/>
        <v>0</v>
      </c>
      <c r="R45" s="289"/>
      <c r="S45" s="211">
        <f t="shared" si="30"/>
        <v>0</v>
      </c>
      <c r="T45" s="214"/>
      <c r="U45" s="289">
        <f>U44</f>
        <v>0</v>
      </c>
      <c r="V45" s="211">
        <f>V44+V21</f>
        <v>0</v>
      </c>
      <c r="W45" s="289">
        <f>W44</f>
        <v>0</v>
      </c>
      <c r="X45" s="211">
        <f>X44+X21</f>
        <v>0</v>
      </c>
      <c r="Y45" s="289"/>
      <c r="Z45" s="211">
        <f t="shared" si="31"/>
        <v>0</v>
      </c>
      <c r="AA45" s="214"/>
      <c r="AB45" s="289">
        <f>AB44</f>
        <v>0</v>
      </c>
      <c r="AC45" s="211">
        <f>AC44+AC21</f>
        <v>0</v>
      </c>
      <c r="AD45" s="289">
        <f>AD44</f>
        <v>0</v>
      </c>
      <c r="AE45" s="211">
        <f>AE44+AE21</f>
        <v>0</v>
      </c>
      <c r="AF45" s="215"/>
    </row>
    <row r="46" spans="1:32" s="4" customFormat="1">
      <c r="A46" s="329">
        <v>3</v>
      </c>
      <c r="B46" s="342" t="s">
        <v>30</v>
      </c>
      <c r="C46" s="12"/>
      <c r="D46" s="63"/>
      <c r="E46" s="12"/>
      <c r="F46" s="63"/>
      <c r="G46" s="102"/>
      <c r="H46" s="12">
        <v>0</v>
      </c>
      <c r="I46" s="63"/>
      <c r="J46" s="62"/>
      <c r="K46" s="63"/>
      <c r="L46" s="62"/>
      <c r="M46" s="63"/>
      <c r="N46" s="61"/>
      <c r="O46" s="61"/>
      <c r="P46" s="60">
        <f t="shared" ref="P46:Q51" si="32">J46-L46</f>
        <v>0</v>
      </c>
      <c r="Q46" s="61">
        <f t="shared" si="32"/>
        <v>0</v>
      </c>
      <c r="R46" s="62"/>
      <c r="S46" s="63"/>
      <c r="T46" s="126"/>
      <c r="U46" s="62"/>
      <c r="V46" s="61">
        <f t="shared" ref="V46:V47" si="33">U46*T46</f>
        <v>0</v>
      </c>
      <c r="W46" s="60">
        <f t="shared" ref="W46:W51" si="34">U46+R46</f>
        <v>0</v>
      </c>
      <c r="X46" s="61">
        <f t="shared" ref="X46:X51" si="35">V46+S46</f>
        <v>0</v>
      </c>
      <c r="Y46" s="62"/>
      <c r="Z46" s="63"/>
      <c r="AA46" s="126"/>
      <c r="AB46" s="62"/>
      <c r="AC46" s="61">
        <f t="shared" ref="AC46:AC47" si="36">AB46*AA46</f>
        <v>0</v>
      </c>
      <c r="AD46" s="60">
        <f t="shared" ref="AD46:AD51" si="37">AB46+Y46</f>
        <v>0</v>
      </c>
      <c r="AE46" s="61">
        <f t="shared" ref="AE46:AE51" si="38">AC46+Z46</f>
        <v>0</v>
      </c>
      <c r="AF46" s="12"/>
    </row>
    <row r="47" spans="1:32" s="1" customFormat="1">
      <c r="A47" s="199"/>
      <c r="B47" s="7" t="s">
        <v>21</v>
      </c>
      <c r="C47" s="82"/>
      <c r="D47" s="61"/>
      <c r="E47" s="82"/>
      <c r="F47" s="61"/>
      <c r="G47" s="101"/>
      <c r="H47" s="82">
        <v>0</v>
      </c>
      <c r="I47" s="61"/>
      <c r="J47" s="60"/>
      <c r="K47" s="61"/>
      <c r="L47" s="60"/>
      <c r="M47" s="61"/>
      <c r="N47" s="61"/>
      <c r="O47" s="61"/>
      <c r="P47" s="60">
        <f t="shared" si="32"/>
        <v>0</v>
      </c>
      <c r="Q47" s="61">
        <f t="shared" si="32"/>
        <v>0</v>
      </c>
      <c r="R47" s="60"/>
      <c r="S47" s="61"/>
      <c r="T47" s="125"/>
      <c r="U47" s="60"/>
      <c r="V47" s="61">
        <f t="shared" si="33"/>
        <v>0</v>
      </c>
      <c r="W47" s="60">
        <f t="shared" si="34"/>
        <v>0</v>
      </c>
      <c r="X47" s="61">
        <f t="shared" si="35"/>
        <v>0</v>
      </c>
      <c r="Y47" s="60"/>
      <c r="Z47" s="61"/>
      <c r="AA47" s="125"/>
      <c r="AB47" s="60"/>
      <c r="AC47" s="61">
        <f t="shared" si="36"/>
        <v>0</v>
      </c>
      <c r="AD47" s="60">
        <f t="shared" si="37"/>
        <v>0</v>
      </c>
      <c r="AE47" s="61">
        <f t="shared" si="38"/>
        <v>0</v>
      </c>
      <c r="AF47" s="82"/>
    </row>
    <row r="48" spans="1:32" s="1" customFormat="1" ht="31.5">
      <c r="A48" s="199">
        <v>3.01</v>
      </c>
      <c r="B48" s="343" t="s">
        <v>22</v>
      </c>
      <c r="C48" s="82"/>
      <c r="D48" s="61"/>
      <c r="E48" s="82"/>
      <c r="F48" s="61"/>
      <c r="G48" s="101"/>
      <c r="H48" s="82">
        <v>0</v>
      </c>
      <c r="I48" s="61">
        <f t="shared" ref="I48:I50" si="39">H48*G48</f>
        <v>0</v>
      </c>
      <c r="J48" s="60">
        <f t="shared" ref="J48:J51" si="40">H48+E48+C48</f>
        <v>0</v>
      </c>
      <c r="K48" s="61">
        <f>I48+F48+D48</f>
        <v>0</v>
      </c>
      <c r="L48" s="60"/>
      <c r="M48" s="61"/>
      <c r="N48" s="61"/>
      <c r="O48" s="61"/>
      <c r="P48" s="60">
        <f t="shared" si="32"/>
        <v>0</v>
      </c>
      <c r="Q48" s="61">
        <f t="shared" si="32"/>
        <v>0</v>
      </c>
      <c r="R48" s="60"/>
      <c r="S48" s="61"/>
      <c r="T48" s="125"/>
      <c r="U48" s="60"/>
      <c r="V48" s="61">
        <f>U48*T48</f>
        <v>0</v>
      </c>
      <c r="W48" s="60">
        <f t="shared" si="34"/>
        <v>0</v>
      </c>
      <c r="X48" s="61">
        <f t="shared" si="35"/>
        <v>0</v>
      </c>
      <c r="Y48" s="60"/>
      <c r="Z48" s="61"/>
      <c r="AA48" s="125"/>
      <c r="AB48" s="60"/>
      <c r="AC48" s="61">
        <f>AB48*AA48</f>
        <v>0</v>
      </c>
      <c r="AD48" s="60">
        <f t="shared" si="37"/>
        <v>0</v>
      </c>
      <c r="AE48" s="61">
        <f t="shared" si="38"/>
        <v>0</v>
      </c>
      <c r="AF48" s="82"/>
    </row>
    <row r="49" spans="1:32" s="1" customFormat="1">
      <c r="A49" s="5">
        <v>3.02</v>
      </c>
      <c r="B49" s="343" t="s">
        <v>23</v>
      </c>
      <c r="C49" s="82"/>
      <c r="D49" s="61"/>
      <c r="E49" s="82"/>
      <c r="F49" s="61"/>
      <c r="G49" s="101"/>
      <c r="H49" s="82">
        <v>0</v>
      </c>
      <c r="I49" s="61">
        <f t="shared" si="39"/>
        <v>0</v>
      </c>
      <c r="J49" s="60">
        <f t="shared" si="40"/>
        <v>0</v>
      </c>
      <c r="K49" s="61">
        <f>I49+F49+D49</f>
        <v>0</v>
      </c>
      <c r="L49" s="60"/>
      <c r="M49" s="61"/>
      <c r="N49" s="61"/>
      <c r="O49" s="61"/>
      <c r="P49" s="60">
        <f t="shared" si="32"/>
        <v>0</v>
      </c>
      <c r="Q49" s="61">
        <f t="shared" si="32"/>
        <v>0</v>
      </c>
      <c r="R49" s="60"/>
      <c r="S49" s="61"/>
      <c r="T49" s="125"/>
      <c r="U49" s="60"/>
      <c r="V49" s="61">
        <f>U49*T49</f>
        <v>0</v>
      </c>
      <c r="W49" s="60">
        <f t="shared" si="34"/>
        <v>0</v>
      </c>
      <c r="X49" s="61">
        <f t="shared" si="35"/>
        <v>0</v>
      </c>
      <c r="Y49" s="60"/>
      <c r="Z49" s="61"/>
      <c r="AA49" s="125"/>
      <c r="AB49" s="60"/>
      <c r="AC49" s="61">
        <f>AB49*AA49</f>
        <v>0</v>
      </c>
      <c r="AD49" s="60">
        <f t="shared" si="37"/>
        <v>0</v>
      </c>
      <c r="AE49" s="61">
        <f t="shared" si="38"/>
        <v>0</v>
      </c>
      <c r="AF49" s="82"/>
    </row>
    <row r="50" spans="1:32" s="1" customFormat="1">
      <c r="A50" s="199">
        <v>3.03</v>
      </c>
      <c r="B50" s="343" t="s">
        <v>24</v>
      </c>
      <c r="C50" s="82"/>
      <c r="D50" s="61"/>
      <c r="E50" s="82"/>
      <c r="F50" s="61"/>
      <c r="G50" s="101"/>
      <c r="H50" s="82">
        <v>0</v>
      </c>
      <c r="I50" s="61">
        <f t="shared" si="39"/>
        <v>0</v>
      </c>
      <c r="J50" s="60">
        <f t="shared" si="40"/>
        <v>0</v>
      </c>
      <c r="K50" s="61">
        <f>I50+F50+D50</f>
        <v>0</v>
      </c>
      <c r="L50" s="60"/>
      <c r="M50" s="61"/>
      <c r="N50" s="61"/>
      <c r="O50" s="61"/>
      <c r="P50" s="60">
        <f t="shared" si="32"/>
        <v>0</v>
      </c>
      <c r="Q50" s="61">
        <f t="shared" si="32"/>
        <v>0</v>
      </c>
      <c r="R50" s="60"/>
      <c r="S50" s="61"/>
      <c r="T50" s="125"/>
      <c r="U50" s="60"/>
      <c r="V50" s="61">
        <f>U50*T50</f>
        <v>0</v>
      </c>
      <c r="W50" s="60">
        <f t="shared" si="34"/>
        <v>0</v>
      </c>
      <c r="X50" s="61">
        <f t="shared" si="35"/>
        <v>0</v>
      </c>
      <c r="Y50" s="60"/>
      <c r="Z50" s="61"/>
      <c r="AA50" s="125"/>
      <c r="AB50" s="60"/>
      <c r="AC50" s="61">
        <f>AB50*AA50</f>
        <v>0</v>
      </c>
      <c r="AD50" s="60">
        <f t="shared" si="37"/>
        <v>0</v>
      </c>
      <c r="AE50" s="61">
        <f t="shared" si="38"/>
        <v>0</v>
      </c>
      <c r="AF50" s="82"/>
    </row>
    <row r="51" spans="1:32" s="1" customFormat="1" ht="56.25">
      <c r="A51" s="751">
        <v>3.04</v>
      </c>
      <c r="B51" s="343" t="s">
        <v>149</v>
      </c>
      <c r="C51" s="82"/>
      <c r="D51" s="61"/>
      <c r="E51" s="82"/>
      <c r="F51" s="61"/>
      <c r="G51" s="101">
        <v>0.75</v>
      </c>
      <c r="H51" s="82">
        <v>0</v>
      </c>
      <c r="I51" s="61">
        <f>H51*G51</f>
        <v>0</v>
      </c>
      <c r="J51" s="60">
        <f t="shared" si="40"/>
        <v>0</v>
      </c>
      <c r="K51" s="61">
        <f>I51+F51+D51</f>
        <v>0</v>
      </c>
      <c r="L51" s="60"/>
      <c r="M51" s="61"/>
      <c r="N51" s="61" t="e">
        <f t="shared" si="17"/>
        <v>#DIV/0!</v>
      </c>
      <c r="O51" s="61" t="e">
        <f t="shared" si="14"/>
        <v>#DIV/0!</v>
      </c>
      <c r="P51" s="60">
        <f t="shared" si="32"/>
        <v>0</v>
      </c>
      <c r="Q51" s="61">
        <f t="shared" si="32"/>
        <v>0</v>
      </c>
      <c r="R51" s="60"/>
      <c r="S51" s="61"/>
      <c r="T51" s="125">
        <v>0.75</v>
      </c>
      <c r="U51" s="60"/>
      <c r="V51" s="61">
        <f>U51*T51</f>
        <v>0</v>
      </c>
      <c r="W51" s="60">
        <f t="shared" si="34"/>
        <v>0</v>
      </c>
      <c r="X51" s="61">
        <f t="shared" si="35"/>
        <v>0</v>
      </c>
      <c r="Y51" s="60"/>
      <c r="Z51" s="61"/>
      <c r="AA51" s="125">
        <v>0.75</v>
      </c>
      <c r="AB51" s="60"/>
      <c r="AC51" s="61">
        <f>AB51*AA51</f>
        <v>0</v>
      </c>
      <c r="AD51" s="60">
        <f t="shared" si="37"/>
        <v>0</v>
      </c>
      <c r="AE51" s="61">
        <f t="shared" si="38"/>
        <v>0</v>
      </c>
      <c r="AF51" s="691" t="s">
        <v>484</v>
      </c>
    </row>
    <row r="52" spans="1:32" s="144" customFormat="1">
      <c r="A52" s="208"/>
      <c r="B52" s="344" t="s">
        <v>231</v>
      </c>
      <c r="C52" s="210">
        <f t="shared" ref="C52" si="41">SUM(C48:C51)</f>
        <v>0</v>
      </c>
      <c r="D52" s="211">
        <f>SUM(D48:D51)</f>
        <v>0</v>
      </c>
      <c r="E52" s="210">
        <f t="shared" ref="E52" si="42">SUM(E48:E51)</f>
        <v>0</v>
      </c>
      <c r="F52" s="211">
        <f>SUM(F48:F51)</f>
        <v>0</v>
      </c>
      <c r="G52" s="212"/>
      <c r="H52" s="210">
        <f t="shared" ref="H52:M52" si="43">SUM(H48:H51)</f>
        <v>0</v>
      </c>
      <c r="I52" s="211">
        <f>SUM(I48:I51)</f>
        <v>0</v>
      </c>
      <c r="J52" s="210">
        <f t="shared" si="43"/>
        <v>0</v>
      </c>
      <c r="K52" s="211">
        <f>SUM(K48:K51)</f>
        <v>0</v>
      </c>
      <c r="L52" s="210">
        <f t="shared" si="43"/>
        <v>0</v>
      </c>
      <c r="M52" s="211">
        <f t="shared" si="43"/>
        <v>0</v>
      </c>
      <c r="N52" s="213" t="e">
        <f t="shared" si="17"/>
        <v>#DIV/0!</v>
      </c>
      <c r="O52" s="213" t="e">
        <f>M52/K52%</f>
        <v>#DIV/0!</v>
      </c>
      <c r="P52" s="210">
        <f t="shared" ref="P52:S52" si="44">SUM(P48:P51)</f>
        <v>0</v>
      </c>
      <c r="Q52" s="211">
        <f t="shared" si="44"/>
        <v>0</v>
      </c>
      <c r="R52" s="210">
        <f t="shared" si="44"/>
        <v>0</v>
      </c>
      <c r="S52" s="211">
        <f t="shared" si="44"/>
        <v>0</v>
      </c>
      <c r="T52" s="214"/>
      <c r="U52" s="210">
        <f t="shared" ref="U52:W52" si="45">SUM(U48:U51)</f>
        <v>0</v>
      </c>
      <c r="V52" s="211">
        <f>SUM(V48:V51)</f>
        <v>0</v>
      </c>
      <c r="W52" s="210">
        <f t="shared" si="45"/>
        <v>0</v>
      </c>
      <c r="X52" s="211">
        <f>SUM(X48:X51)</f>
        <v>0</v>
      </c>
      <c r="Y52" s="210">
        <f t="shared" ref="Y52:Z52" si="46">SUM(Y48:Y51)</f>
        <v>0</v>
      </c>
      <c r="Z52" s="211">
        <f t="shared" si="46"/>
        <v>0</v>
      </c>
      <c r="AA52" s="214"/>
      <c r="AB52" s="210">
        <f t="shared" ref="AB52" si="47">SUM(AB48:AB51)</f>
        <v>0</v>
      </c>
      <c r="AC52" s="211">
        <f>SUM(AC48:AC51)</f>
        <v>0</v>
      </c>
      <c r="AD52" s="210">
        <f t="shared" ref="AD52" si="48">SUM(AD48:AD51)</f>
        <v>0</v>
      </c>
      <c r="AE52" s="211">
        <f>SUM(AE48:AE51)</f>
        <v>0</v>
      </c>
      <c r="AF52" s="215"/>
    </row>
    <row r="53" spans="1:32" s="4" customFormat="1">
      <c r="A53" s="329"/>
      <c r="B53" s="6" t="s">
        <v>26</v>
      </c>
      <c r="C53" s="12"/>
      <c r="D53" s="63"/>
      <c r="E53" s="12"/>
      <c r="F53" s="63"/>
      <c r="G53" s="102"/>
      <c r="H53" s="12">
        <v>0</v>
      </c>
      <c r="I53" s="63"/>
      <c r="J53" s="62"/>
      <c r="K53" s="63"/>
      <c r="L53" s="62"/>
      <c r="M53" s="63"/>
      <c r="N53" s="63"/>
      <c r="O53" s="63"/>
      <c r="P53" s="62"/>
      <c r="Q53" s="63"/>
      <c r="R53" s="62"/>
      <c r="S53" s="63"/>
      <c r="T53" s="126"/>
      <c r="U53" s="62"/>
      <c r="V53" s="63"/>
      <c r="W53" s="62"/>
      <c r="X53" s="63"/>
      <c r="Y53" s="62"/>
      <c r="Z53" s="63"/>
      <c r="AA53" s="126"/>
      <c r="AB53" s="62"/>
      <c r="AC53" s="63"/>
      <c r="AD53" s="62"/>
      <c r="AE53" s="63"/>
      <c r="AF53" s="12"/>
    </row>
    <row r="54" spans="1:32" s="1" customFormat="1">
      <c r="A54" s="751">
        <v>3.05</v>
      </c>
      <c r="B54" s="343" t="s">
        <v>205</v>
      </c>
      <c r="C54" s="82"/>
      <c r="D54" s="61"/>
      <c r="E54" s="82"/>
      <c r="F54" s="61"/>
      <c r="G54" s="101">
        <v>18</v>
      </c>
      <c r="H54" s="82">
        <v>0</v>
      </c>
      <c r="I54" s="61">
        <f t="shared" ref="I54:I75" si="49">H54*G54</f>
        <v>0</v>
      </c>
      <c r="J54" s="60">
        <f t="shared" ref="J54:K75" si="50">H54+E54+C54</f>
        <v>0</v>
      </c>
      <c r="K54" s="61">
        <f t="shared" si="50"/>
        <v>0</v>
      </c>
      <c r="L54" s="60"/>
      <c r="M54" s="61"/>
      <c r="N54" s="61" t="e">
        <f t="shared" ref="N54:O77" si="51">L54/J54%</f>
        <v>#DIV/0!</v>
      </c>
      <c r="O54" s="61" t="e">
        <f t="shared" si="51"/>
        <v>#DIV/0!</v>
      </c>
      <c r="P54" s="60">
        <f t="shared" ref="P54:Q75" si="52">J54-L54</f>
        <v>0</v>
      </c>
      <c r="Q54" s="61">
        <f t="shared" si="52"/>
        <v>0</v>
      </c>
      <c r="R54" s="60"/>
      <c r="S54" s="61"/>
      <c r="T54" s="125">
        <v>18</v>
      </c>
      <c r="U54" s="60"/>
      <c r="V54" s="61">
        <f t="shared" ref="V54:V75" si="53">U54*T54</f>
        <v>0</v>
      </c>
      <c r="W54" s="60">
        <f t="shared" ref="W54:W75" si="54">U54+R54</f>
        <v>0</v>
      </c>
      <c r="X54" s="61">
        <f t="shared" ref="X54:X75" si="55">V54+S54</f>
        <v>0</v>
      </c>
      <c r="Y54" s="60"/>
      <c r="Z54" s="61"/>
      <c r="AA54" s="125">
        <v>18</v>
      </c>
      <c r="AB54" s="60"/>
      <c r="AC54" s="61">
        <f t="shared" ref="AC54:AC75" si="56">AB54*AA54</f>
        <v>0</v>
      </c>
      <c r="AD54" s="60">
        <f t="shared" ref="AD54:AD75" si="57">AB54+Y54</f>
        <v>0</v>
      </c>
      <c r="AE54" s="61">
        <f t="shared" ref="AE54:AE75" si="58">AC54+Z54</f>
        <v>0</v>
      </c>
      <c r="AF54" s="82"/>
    </row>
    <row r="55" spans="1:32" s="1" customFormat="1">
      <c r="A55" s="751">
        <v>3.06</v>
      </c>
      <c r="B55" s="343" t="s">
        <v>206</v>
      </c>
      <c r="C55" s="82"/>
      <c r="D55" s="61"/>
      <c r="E55" s="82"/>
      <c r="F55" s="61"/>
      <c r="G55" s="101">
        <v>1.2</v>
      </c>
      <c r="H55" s="82">
        <v>0</v>
      </c>
      <c r="I55" s="61">
        <f t="shared" si="49"/>
        <v>0</v>
      </c>
      <c r="J55" s="60">
        <f t="shared" si="50"/>
        <v>0</v>
      </c>
      <c r="K55" s="61">
        <f t="shared" si="50"/>
        <v>0</v>
      </c>
      <c r="L55" s="60"/>
      <c r="M55" s="61"/>
      <c r="N55" s="61" t="e">
        <f t="shared" si="51"/>
        <v>#DIV/0!</v>
      </c>
      <c r="O55" s="61" t="e">
        <f t="shared" si="51"/>
        <v>#DIV/0!</v>
      </c>
      <c r="P55" s="60">
        <f t="shared" si="52"/>
        <v>0</v>
      </c>
      <c r="Q55" s="61">
        <f t="shared" si="52"/>
        <v>0</v>
      </c>
      <c r="R55" s="60"/>
      <c r="S55" s="61"/>
      <c r="T55" s="125">
        <v>1.2</v>
      </c>
      <c r="U55" s="60"/>
      <c r="V55" s="61">
        <f t="shared" si="53"/>
        <v>0</v>
      </c>
      <c r="W55" s="60">
        <f t="shared" si="54"/>
        <v>0</v>
      </c>
      <c r="X55" s="61">
        <f t="shared" si="55"/>
        <v>0</v>
      </c>
      <c r="Y55" s="60"/>
      <c r="Z55" s="61"/>
      <c r="AA55" s="125">
        <v>1.2</v>
      </c>
      <c r="AB55" s="60"/>
      <c r="AC55" s="61">
        <f t="shared" si="56"/>
        <v>0</v>
      </c>
      <c r="AD55" s="60">
        <f t="shared" si="57"/>
        <v>0</v>
      </c>
      <c r="AE55" s="61">
        <f t="shared" si="58"/>
        <v>0</v>
      </c>
      <c r="AF55" s="82"/>
    </row>
    <row r="56" spans="1:32" s="1" customFormat="1" ht="47.25">
      <c r="A56" s="751">
        <v>3.07</v>
      </c>
      <c r="B56" s="82" t="s">
        <v>226</v>
      </c>
      <c r="C56" s="82"/>
      <c r="D56" s="61"/>
      <c r="E56" s="82"/>
      <c r="F56" s="61"/>
      <c r="G56" s="101"/>
      <c r="H56" s="82">
        <v>0</v>
      </c>
      <c r="I56" s="61">
        <f t="shared" si="49"/>
        <v>0</v>
      </c>
      <c r="J56" s="60">
        <f t="shared" si="50"/>
        <v>0</v>
      </c>
      <c r="K56" s="61">
        <f t="shared" si="50"/>
        <v>0</v>
      </c>
      <c r="L56" s="60"/>
      <c r="M56" s="61"/>
      <c r="N56" s="61"/>
      <c r="O56" s="61"/>
      <c r="P56" s="60">
        <f t="shared" si="52"/>
        <v>0</v>
      </c>
      <c r="Q56" s="61">
        <f t="shared" si="52"/>
        <v>0</v>
      </c>
      <c r="R56" s="60"/>
      <c r="S56" s="61"/>
      <c r="T56" s="125">
        <v>1</v>
      </c>
      <c r="U56" s="60"/>
      <c r="V56" s="61">
        <f t="shared" si="53"/>
        <v>0</v>
      </c>
      <c r="W56" s="60">
        <f t="shared" si="54"/>
        <v>0</v>
      </c>
      <c r="X56" s="61">
        <f t="shared" si="55"/>
        <v>0</v>
      </c>
      <c r="Y56" s="60"/>
      <c r="Z56" s="61"/>
      <c r="AA56" s="125">
        <v>1</v>
      </c>
      <c r="AB56" s="60"/>
      <c r="AC56" s="61">
        <f t="shared" si="56"/>
        <v>0</v>
      </c>
      <c r="AD56" s="60">
        <f t="shared" si="57"/>
        <v>0</v>
      </c>
      <c r="AE56" s="61">
        <f t="shared" si="58"/>
        <v>0</v>
      </c>
      <c r="AF56" s="82"/>
    </row>
    <row r="57" spans="1:32" s="1" customFormat="1">
      <c r="A57" s="751">
        <v>3.08</v>
      </c>
      <c r="B57" s="343" t="s">
        <v>27</v>
      </c>
      <c r="C57" s="82"/>
      <c r="D57" s="61"/>
      <c r="E57" s="82"/>
      <c r="F57" s="61"/>
      <c r="G57" s="101"/>
      <c r="H57" s="82">
        <v>0</v>
      </c>
      <c r="I57" s="61">
        <f t="shared" si="49"/>
        <v>0</v>
      </c>
      <c r="J57" s="60">
        <f t="shared" si="50"/>
        <v>0</v>
      </c>
      <c r="K57" s="61">
        <f t="shared" si="50"/>
        <v>0</v>
      </c>
      <c r="L57" s="60"/>
      <c r="M57" s="61"/>
      <c r="N57" s="61"/>
      <c r="O57" s="61"/>
      <c r="P57" s="60">
        <f t="shared" si="52"/>
        <v>0</v>
      </c>
      <c r="Q57" s="61">
        <f t="shared" si="52"/>
        <v>0</v>
      </c>
      <c r="R57" s="60"/>
      <c r="S57" s="61"/>
      <c r="T57" s="125"/>
      <c r="U57" s="60"/>
      <c r="V57" s="61">
        <f t="shared" si="53"/>
        <v>0</v>
      </c>
      <c r="W57" s="60">
        <f t="shared" si="54"/>
        <v>0</v>
      </c>
      <c r="X57" s="61">
        <f t="shared" si="55"/>
        <v>0</v>
      </c>
      <c r="Y57" s="60"/>
      <c r="Z57" s="61"/>
      <c r="AA57" s="125"/>
      <c r="AB57" s="60"/>
      <c r="AC57" s="61">
        <f t="shared" si="56"/>
        <v>0</v>
      </c>
      <c r="AD57" s="60">
        <f t="shared" si="57"/>
        <v>0</v>
      </c>
      <c r="AE57" s="61">
        <f t="shared" si="58"/>
        <v>0</v>
      </c>
      <c r="AF57" s="82"/>
    </row>
    <row r="58" spans="1:32">
      <c r="A58" s="5" t="s">
        <v>212</v>
      </c>
      <c r="B58" s="82" t="s">
        <v>227</v>
      </c>
      <c r="C58" s="82"/>
      <c r="D58" s="61"/>
      <c r="E58" s="82"/>
      <c r="F58" s="61"/>
      <c r="G58" s="101">
        <v>3</v>
      </c>
      <c r="H58" s="82">
        <v>0</v>
      </c>
      <c r="I58" s="61">
        <f t="shared" si="49"/>
        <v>0</v>
      </c>
      <c r="J58" s="60">
        <f t="shared" si="50"/>
        <v>0</v>
      </c>
      <c r="K58" s="61">
        <f t="shared" si="50"/>
        <v>0</v>
      </c>
      <c r="L58" s="60"/>
      <c r="M58" s="61"/>
      <c r="N58" s="61" t="e">
        <f t="shared" si="51"/>
        <v>#DIV/0!</v>
      </c>
      <c r="O58" s="61" t="e">
        <f t="shared" si="51"/>
        <v>#DIV/0!</v>
      </c>
      <c r="P58" s="60">
        <f t="shared" si="52"/>
        <v>0</v>
      </c>
      <c r="Q58" s="61">
        <f t="shared" si="52"/>
        <v>0</v>
      </c>
      <c r="R58" s="60"/>
      <c r="S58" s="61"/>
      <c r="T58" s="125">
        <v>3</v>
      </c>
      <c r="U58" s="60"/>
      <c r="V58" s="61">
        <f t="shared" si="53"/>
        <v>0</v>
      </c>
      <c r="W58" s="60">
        <f t="shared" si="54"/>
        <v>0</v>
      </c>
      <c r="X58" s="61">
        <f t="shared" si="55"/>
        <v>0</v>
      </c>
      <c r="Y58" s="60"/>
      <c r="Z58" s="61"/>
      <c r="AA58" s="125">
        <v>3</v>
      </c>
      <c r="AB58" s="60"/>
      <c r="AC58" s="61">
        <f t="shared" si="56"/>
        <v>0</v>
      </c>
      <c r="AD58" s="60">
        <f t="shared" si="57"/>
        <v>0</v>
      </c>
      <c r="AE58" s="61">
        <f t="shared" si="58"/>
        <v>0</v>
      </c>
      <c r="AF58" s="82"/>
    </row>
    <row r="59" spans="1:32" ht="31.5">
      <c r="A59" s="5" t="s">
        <v>213</v>
      </c>
      <c r="B59" s="82" t="s">
        <v>228</v>
      </c>
      <c r="C59" s="82"/>
      <c r="D59" s="61"/>
      <c r="E59" s="82"/>
      <c r="F59" s="61"/>
      <c r="G59" s="101"/>
      <c r="H59" s="82">
        <v>0</v>
      </c>
      <c r="I59" s="61">
        <f t="shared" si="49"/>
        <v>0</v>
      </c>
      <c r="J59" s="60">
        <f t="shared" si="50"/>
        <v>0</v>
      </c>
      <c r="K59" s="61">
        <f t="shared" si="50"/>
        <v>0</v>
      </c>
      <c r="L59" s="60"/>
      <c r="M59" s="61"/>
      <c r="N59" s="61"/>
      <c r="O59" s="61"/>
      <c r="P59" s="60">
        <f t="shared" si="52"/>
        <v>0</v>
      </c>
      <c r="Q59" s="61">
        <f t="shared" si="52"/>
        <v>0</v>
      </c>
      <c r="R59" s="60"/>
      <c r="S59" s="61"/>
      <c r="T59" s="125"/>
      <c r="U59" s="60"/>
      <c r="V59" s="61">
        <f t="shared" si="53"/>
        <v>0</v>
      </c>
      <c r="W59" s="60">
        <f t="shared" si="54"/>
        <v>0</v>
      </c>
      <c r="X59" s="61">
        <f t="shared" si="55"/>
        <v>0</v>
      </c>
      <c r="Y59" s="60"/>
      <c r="Z59" s="61"/>
      <c r="AA59" s="125"/>
      <c r="AB59" s="60"/>
      <c r="AC59" s="61">
        <f t="shared" si="56"/>
        <v>0</v>
      </c>
      <c r="AD59" s="60">
        <f t="shared" si="57"/>
        <v>0</v>
      </c>
      <c r="AE59" s="61">
        <f t="shared" si="58"/>
        <v>0</v>
      </c>
      <c r="AF59" s="82"/>
    </row>
    <row r="60" spans="1:32" ht="31.5">
      <c r="A60" s="5" t="s">
        <v>214</v>
      </c>
      <c r="B60" s="82" t="s">
        <v>230</v>
      </c>
      <c r="C60" s="82"/>
      <c r="D60" s="61"/>
      <c r="E60" s="82"/>
      <c r="F60" s="61"/>
      <c r="G60" s="101"/>
      <c r="H60" s="82">
        <v>0</v>
      </c>
      <c r="I60" s="61">
        <f t="shared" si="49"/>
        <v>0</v>
      </c>
      <c r="J60" s="60">
        <f t="shared" si="50"/>
        <v>0</v>
      </c>
      <c r="K60" s="61">
        <f t="shared" si="50"/>
        <v>0</v>
      </c>
      <c r="L60" s="60"/>
      <c r="M60" s="61"/>
      <c r="N60" s="61"/>
      <c r="O60" s="61"/>
      <c r="P60" s="60">
        <f t="shared" si="52"/>
        <v>0</v>
      </c>
      <c r="Q60" s="61">
        <f t="shared" si="52"/>
        <v>0</v>
      </c>
      <c r="R60" s="60"/>
      <c r="S60" s="61"/>
      <c r="T60" s="125"/>
      <c r="U60" s="60"/>
      <c r="V60" s="61">
        <f t="shared" si="53"/>
        <v>0</v>
      </c>
      <c r="W60" s="60">
        <f t="shared" si="54"/>
        <v>0</v>
      </c>
      <c r="X60" s="61">
        <f t="shared" si="55"/>
        <v>0</v>
      </c>
      <c r="Y60" s="60"/>
      <c r="Z60" s="61"/>
      <c r="AA60" s="125"/>
      <c r="AB60" s="60"/>
      <c r="AC60" s="61">
        <f t="shared" si="56"/>
        <v>0</v>
      </c>
      <c r="AD60" s="60">
        <f t="shared" si="57"/>
        <v>0</v>
      </c>
      <c r="AE60" s="61">
        <f t="shared" si="58"/>
        <v>0</v>
      </c>
      <c r="AF60" s="82"/>
    </row>
    <row r="61" spans="1:32" ht="31.5">
      <c r="A61" s="5" t="s">
        <v>215</v>
      </c>
      <c r="B61" s="82" t="s">
        <v>204</v>
      </c>
      <c r="C61" s="82"/>
      <c r="D61" s="61"/>
      <c r="E61" s="82"/>
      <c r="F61" s="61"/>
      <c r="G61" s="101"/>
      <c r="H61" s="82">
        <v>0</v>
      </c>
      <c r="I61" s="61">
        <f t="shared" si="49"/>
        <v>0</v>
      </c>
      <c r="J61" s="60">
        <f t="shared" si="50"/>
        <v>0</v>
      </c>
      <c r="K61" s="61">
        <f t="shared" si="50"/>
        <v>0</v>
      </c>
      <c r="L61" s="60"/>
      <c r="M61" s="61"/>
      <c r="N61" s="61"/>
      <c r="O61" s="61"/>
      <c r="P61" s="60">
        <f t="shared" si="52"/>
        <v>0</v>
      </c>
      <c r="Q61" s="61">
        <f t="shared" si="52"/>
        <v>0</v>
      </c>
      <c r="R61" s="60"/>
      <c r="S61" s="61"/>
      <c r="T61" s="125"/>
      <c r="U61" s="60"/>
      <c r="V61" s="61">
        <f t="shared" si="53"/>
        <v>0</v>
      </c>
      <c r="W61" s="60">
        <f t="shared" si="54"/>
        <v>0</v>
      </c>
      <c r="X61" s="61">
        <f t="shared" si="55"/>
        <v>0</v>
      </c>
      <c r="Y61" s="60"/>
      <c r="Z61" s="61"/>
      <c r="AA61" s="125"/>
      <c r="AB61" s="60"/>
      <c r="AC61" s="61">
        <f t="shared" si="56"/>
        <v>0</v>
      </c>
      <c r="AD61" s="60">
        <f t="shared" si="57"/>
        <v>0</v>
      </c>
      <c r="AE61" s="61">
        <f t="shared" si="58"/>
        <v>0</v>
      </c>
      <c r="AF61" s="82"/>
    </row>
    <row r="62" spans="1:32">
      <c r="A62" s="5" t="s">
        <v>216</v>
      </c>
      <c r="B62" s="82" t="s">
        <v>267</v>
      </c>
      <c r="C62" s="82"/>
      <c r="D62" s="61"/>
      <c r="E62" s="82"/>
      <c r="F62" s="61"/>
      <c r="G62" s="101">
        <v>1.8</v>
      </c>
      <c r="H62" s="82">
        <v>0</v>
      </c>
      <c r="I62" s="61">
        <f t="shared" si="49"/>
        <v>0</v>
      </c>
      <c r="J62" s="60">
        <f t="shared" si="50"/>
        <v>0</v>
      </c>
      <c r="K62" s="61">
        <f t="shared" si="50"/>
        <v>0</v>
      </c>
      <c r="L62" s="60">
        <f>J62</f>
        <v>0</v>
      </c>
      <c r="M62" s="61"/>
      <c r="N62" s="61" t="e">
        <f t="shared" si="51"/>
        <v>#DIV/0!</v>
      </c>
      <c r="O62" s="61" t="e">
        <f t="shared" si="51"/>
        <v>#DIV/0!</v>
      </c>
      <c r="P62" s="60">
        <f t="shared" si="52"/>
        <v>0</v>
      </c>
      <c r="Q62" s="61">
        <f t="shared" si="52"/>
        <v>0</v>
      </c>
      <c r="R62" s="60"/>
      <c r="S62" s="61"/>
      <c r="T62" s="125">
        <v>1.8</v>
      </c>
      <c r="U62" s="60"/>
      <c r="V62" s="61">
        <f t="shared" si="53"/>
        <v>0</v>
      </c>
      <c r="W62" s="60">
        <f t="shared" si="54"/>
        <v>0</v>
      </c>
      <c r="X62" s="61">
        <f t="shared" si="55"/>
        <v>0</v>
      </c>
      <c r="Y62" s="60"/>
      <c r="Z62" s="61"/>
      <c r="AA62" s="125">
        <v>1.8</v>
      </c>
      <c r="AB62" s="60"/>
      <c r="AC62" s="61">
        <f t="shared" si="56"/>
        <v>0</v>
      </c>
      <c r="AD62" s="60">
        <f t="shared" si="57"/>
        <v>0</v>
      </c>
      <c r="AE62" s="61">
        <f t="shared" si="58"/>
        <v>0</v>
      </c>
      <c r="AF62" s="82"/>
    </row>
    <row r="63" spans="1:32">
      <c r="A63" s="5" t="s">
        <v>217</v>
      </c>
      <c r="B63" s="82" t="s">
        <v>268</v>
      </c>
      <c r="C63" s="82"/>
      <c r="D63" s="61"/>
      <c r="E63" s="82"/>
      <c r="F63" s="61"/>
      <c r="G63" s="101">
        <v>1.2</v>
      </c>
      <c r="H63" s="82">
        <v>0</v>
      </c>
      <c r="I63" s="61">
        <f t="shared" si="49"/>
        <v>0</v>
      </c>
      <c r="J63" s="60">
        <f t="shared" si="50"/>
        <v>0</v>
      </c>
      <c r="K63" s="61">
        <f t="shared" si="50"/>
        <v>0</v>
      </c>
      <c r="L63" s="60">
        <f t="shared" ref="L63:L65" si="59">J63</f>
        <v>0</v>
      </c>
      <c r="M63" s="61"/>
      <c r="N63" s="61" t="e">
        <f t="shared" si="51"/>
        <v>#DIV/0!</v>
      </c>
      <c r="O63" s="61" t="e">
        <f t="shared" si="51"/>
        <v>#DIV/0!</v>
      </c>
      <c r="P63" s="60">
        <f t="shared" si="52"/>
        <v>0</v>
      </c>
      <c r="Q63" s="61">
        <f t="shared" si="52"/>
        <v>0</v>
      </c>
      <c r="R63" s="60"/>
      <c r="S63" s="61"/>
      <c r="T63" s="125">
        <v>1.2</v>
      </c>
      <c r="U63" s="60"/>
      <c r="V63" s="61">
        <f t="shared" si="53"/>
        <v>0</v>
      </c>
      <c r="W63" s="60">
        <f t="shared" si="54"/>
        <v>0</v>
      </c>
      <c r="X63" s="61">
        <f t="shared" si="55"/>
        <v>0</v>
      </c>
      <c r="Y63" s="60"/>
      <c r="Z63" s="61"/>
      <c r="AA63" s="125">
        <v>1.2</v>
      </c>
      <c r="AB63" s="60"/>
      <c r="AC63" s="61">
        <f t="shared" si="56"/>
        <v>0</v>
      </c>
      <c r="AD63" s="60">
        <f t="shared" si="57"/>
        <v>0</v>
      </c>
      <c r="AE63" s="61">
        <f t="shared" si="58"/>
        <v>0</v>
      </c>
      <c r="AF63" s="82"/>
    </row>
    <row r="64" spans="1:32">
      <c r="A64" s="5" t="s">
        <v>218</v>
      </c>
      <c r="B64" s="82" t="s">
        <v>269</v>
      </c>
      <c r="C64" s="82"/>
      <c r="D64" s="61"/>
      <c r="E64" s="82"/>
      <c r="F64" s="61"/>
      <c r="G64" s="101">
        <v>1.2</v>
      </c>
      <c r="H64" s="82">
        <v>0</v>
      </c>
      <c r="I64" s="61">
        <f t="shared" si="49"/>
        <v>0</v>
      </c>
      <c r="J64" s="60">
        <f t="shared" si="50"/>
        <v>0</v>
      </c>
      <c r="K64" s="61">
        <f t="shared" si="50"/>
        <v>0</v>
      </c>
      <c r="L64" s="60">
        <f t="shared" si="59"/>
        <v>0</v>
      </c>
      <c r="M64" s="61"/>
      <c r="N64" s="61" t="e">
        <f t="shared" si="51"/>
        <v>#DIV/0!</v>
      </c>
      <c r="O64" s="61" t="e">
        <f t="shared" si="51"/>
        <v>#DIV/0!</v>
      </c>
      <c r="P64" s="60">
        <f t="shared" si="52"/>
        <v>0</v>
      </c>
      <c r="Q64" s="61">
        <f t="shared" si="52"/>
        <v>0</v>
      </c>
      <c r="R64" s="60"/>
      <c r="S64" s="61"/>
      <c r="T64" s="125">
        <v>1.2</v>
      </c>
      <c r="U64" s="60"/>
      <c r="V64" s="61">
        <f t="shared" si="53"/>
        <v>0</v>
      </c>
      <c r="W64" s="60">
        <f t="shared" si="54"/>
        <v>0</v>
      </c>
      <c r="X64" s="61">
        <f t="shared" si="55"/>
        <v>0</v>
      </c>
      <c r="Y64" s="60"/>
      <c r="Z64" s="61"/>
      <c r="AA64" s="125">
        <v>1.2</v>
      </c>
      <c r="AB64" s="60"/>
      <c r="AC64" s="61">
        <f t="shared" si="56"/>
        <v>0</v>
      </c>
      <c r="AD64" s="60">
        <f t="shared" si="57"/>
        <v>0</v>
      </c>
      <c r="AE64" s="61">
        <f t="shared" si="58"/>
        <v>0</v>
      </c>
      <c r="AF64" s="82"/>
    </row>
    <row r="65" spans="1:32" ht="31.5">
      <c r="A65" s="5" t="s">
        <v>229</v>
      </c>
      <c r="B65" s="82" t="s">
        <v>208</v>
      </c>
      <c r="C65" s="82"/>
      <c r="D65" s="61"/>
      <c r="E65" s="82"/>
      <c r="F65" s="61"/>
      <c r="G65" s="101">
        <v>1.8</v>
      </c>
      <c r="H65" s="82">
        <v>0</v>
      </c>
      <c r="I65" s="61">
        <f t="shared" si="49"/>
        <v>0</v>
      </c>
      <c r="J65" s="60">
        <f t="shared" si="50"/>
        <v>0</v>
      </c>
      <c r="K65" s="61">
        <f t="shared" si="50"/>
        <v>0</v>
      </c>
      <c r="L65" s="60">
        <f t="shared" si="59"/>
        <v>0</v>
      </c>
      <c r="M65" s="61"/>
      <c r="N65" s="61" t="e">
        <f t="shared" si="51"/>
        <v>#DIV/0!</v>
      </c>
      <c r="O65" s="61" t="e">
        <f t="shared" si="51"/>
        <v>#DIV/0!</v>
      </c>
      <c r="P65" s="60">
        <f t="shared" si="52"/>
        <v>0</v>
      </c>
      <c r="Q65" s="61">
        <f t="shared" si="52"/>
        <v>0</v>
      </c>
      <c r="R65" s="60"/>
      <c r="S65" s="61"/>
      <c r="T65" s="125">
        <v>1.8</v>
      </c>
      <c r="U65" s="60"/>
      <c r="V65" s="61">
        <f t="shared" si="53"/>
        <v>0</v>
      </c>
      <c r="W65" s="60">
        <f t="shared" si="54"/>
        <v>0</v>
      </c>
      <c r="X65" s="61">
        <f t="shared" si="55"/>
        <v>0</v>
      </c>
      <c r="Y65" s="60"/>
      <c r="Z65" s="61"/>
      <c r="AA65" s="125">
        <v>1.8</v>
      </c>
      <c r="AB65" s="60"/>
      <c r="AC65" s="61">
        <f t="shared" si="56"/>
        <v>0</v>
      </c>
      <c r="AD65" s="60">
        <f t="shared" si="57"/>
        <v>0</v>
      </c>
      <c r="AE65" s="61">
        <f t="shared" si="58"/>
        <v>0</v>
      </c>
      <c r="AF65" s="82"/>
    </row>
    <row r="66" spans="1:32" s="1" customFormat="1" ht="31.5">
      <c r="A66" s="751">
        <v>3.09</v>
      </c>
      <c r="B66" s="343" t="s">
        <v>220</v>
      </c>
      <c r="C66" s="82"/>
      <c r="D66" s="61"/>
      <c r="E66" s="82"/>
      <c r="F66" s="61"/>
      <c r="G66" s="101"/>
      <c r="H66" s="82">
        <v>0</v>
      </c>
      <c r="I66" s="61">
        <f t="shared" si="49"/>
        <v>0</v>
      </c>
      <c r="J66" s="60">
        <f t="shared" si="50"/>
        <v>0</v>
      </c>
      <c r="K66" s="61">
        <f t="shared" si="50"/>
        <v>0</v>
      </c>
      <c r="L66" s="60"/>
      <c r="M66" s="61"/>
      <c r="N66" s="61"/>
      <c r="O66" s="61"/>
      <c r="P66" s="60">
        <f t="shared" si="52"/>
        <v>0</v>
      </c>
      <c r="Q66" s="61">
        <f t="shared" si="52"/>
        <v>0</v>
      </c>
      <c r="R66" s="60"/>
      <c r="S66" s="61"/>
      <c r="T66" s="125"/>
      <c r="U66" s="60"/>
      <c r="V66" s="61">
        <f t="shared" si="53"/>
        <v>0</v>
      </c>
      <c r="W66" s="60">
        <f t="shared" si="54"/>
        <v>0</v>
      </c>
      <c r="X66" s="61">
        <f t="shared" si="55"/>
        <v>0</v>
      </c>
      <c r="Y66" s="60"/>
      <c r="Z66" s="61"/>
      <c r="AA66" s="125"/>
      <c r="AB66" s="60"/>
      <c r="AC66" s="61">
        <f t="shared" si="56"/>
        <v>0</v>
      </c>
      <c r="AD66" s="60">
        <f t="shared" si="57"/>
        <v>0</v>
      </c>
      <c r="AE66" s="61">
        <f t="shared" si="58"/>
        <v>0</v>
      </c>
      <c r="AF66" s="82"/>
    </row>
    <row r="67" spans="1:32" s="1" customFormat="1" ht="31.5">
      <c r="A67" s="5">
        <v>3.1</v>
      </c>
      <c r="B67" s="343" t="s">
        <v>221</v>
      </c>
      <c r="C67" s="82"/>
      <c r="D67" s="61"/>
      <c r="E67" s="82"/>
      <c r="F67" s="61"/>
      <c r="G67" s="101">
        <v>1</v>
      </c>
      <c r="H67" s="82">
        <v>0</v>
      </c>
      <c r="I67" s="61">
        <f t="shared" si="49"/>
        <v>0</v>
      </c>
      <c r="J67" s="60">
        <f t="shared" si="50"/>
        <v>0</v>
      </c>
      <c r="K67" s="61">
        <f t="shared" si="50"/>
        <v>0</v>
      </c>
      <c r="L67" s="60"/>
      <c r="M67" s="61"/>
      <c r="N67" s="61" t="e">
        <f t="shared" si="51"/>
        <v>#DIV/0!</v>
      </c>
      <c r="O67" s="61" t="e">
        <f t="shared" si="51"/>
        <v>#DIV/0!</v>
      </c>
      <c r="P67" s="60">
        <f t="shared" si="52"/>
        <v>0</v>
      </c>
      <c r="Q67" s="61">
        <f t="shared" si="52"/>
        <v>0</v>
      </c>
      <c r="R67" s="60"/>
      <c r="S67" s="61"/>
      <c r="T67" s="125">
        <v>1</v>
      </c>
      <c r="U67" s="60"/>
      <c r="V67" s="61">
        <f t="shared" si="53"/>
        <v>0</v>
      </c>
      <c r="W67" s="60">
        <f t="shared" si="54"/>
        <v>0</v>
      </c>
      <c r="X67" s="61">
        <f t="shared" si="55"/>
        <v>0</v>
      </c>
      <c r="Y67" s="60"/>
      <c r="Z67" s="61"/>
      <c r="AA67" s="125">
        <v>1</v>
      </c>
      <c r="AB67" s="60"/>
      <c r="AC67" s="61">
        <f t="shared" si="56"/>
        <v>0</v>
      </c>
      <c r="AD67" s="60">
        <f t="shared" si="57"/>
        <v>0</v>
      </c>
      <c r="AE67" s="61">
        <f t="shared" si="58"/>
        <v>0</v>
      </c>
      <c r="AF67" s="82"/>
    </row>
    <row r="68" spans="1:32" s="1" customFormat="1" ht="43.5">
      <c r="A68" s="751">
        <v>3.11</v>
      </c>
      <c r="B68" s="345" t="s">
        <v>324</v>
      </c>
      <c r="C68" s="82"/>
      <c r="D68" s="61"/>
      <c r="E68" s="82"/>
      <c r="F68" s="61"/>
      <c r="G68" s="101">
        <v>1.25</v>
      </c>
      <c r="H68" s="82">
        <v>0</v>
      </c>
      <c r="I68" s="61">
        <f t="shared" si="49"/>
        <v>0</v>
      </c>
      <c r="J68" s="60">
        <f t="shared" si="50"/>
        <v>0</v>
      </c>
      <c r="K68" s="61">
        <f t="shared" si="50"/>
        <v>0</v>
      </c>
      <c r="L68" s="60"/>
      <c r="M68" s="61"/>
      <c r="N68" s="61" t="e">
        <f t="shared" si="51"/>
        <v>#DIV/0!</v>
      </c>
      <c r="O68" s="61" t="e">
        <f t="shared" si="51"/>
        <v>#DIV/0!</v>
      </c>
      <c r="P68" s="60">
        <f t="shared" si="52"/>
        <v>0</v>
      </c>
      <c r="Q68" s="61">
        <f t="shared" si="52"/>
        <v>0</v>
      </c>
      <c r="R68" s="60"/>
      <c r="S68" s="61"/>
      <c r="T68" s="125">
        <v>1.25</v>
      </c>
      <c r="U68" s="60"/>
      <c r="V68" s="61">
        <f t="shared" si="53"/>
        <v>0</v>
      </c>
      <c r="W68" s="60">
        <f t="shared" si="54"/>
        <v>0</v>
      </c>
      <c r="X68" s="61">
        <f t="shared" si="55"/>
        <v>0</v>
      </c>
      <c r="Y68" s="60"/>
      <c r="Z68" s="61"/>
      <c r="AA68" s="125">
        <v>1.25</v>
      </c>
      <c r="AB68" s="60"/>
      <c r="AC68" s="61">
        <f t="shared" si="56"/>
        <v>0</v>
      </c>
      <c r="AD68" s="60">
        <f t="shared" si="57"/>
        <v>0</v>
      </c>
      <c r="AE68" s="61">
        <f t="shared" si="58"/>
        <v>0</v>
      </c>
      <c r="AF68" s="82"/>
    </row>
    <row r="69" spans="1:32" s="1" customFormat="1">
      <c r="A69" s="5">
        <v>3.12</v>
      </c>
      <c r="B69" s="343" t="s">
        <v>223</v>
      </c>
      <c r="C69" s="82"/>
      <c r="D69" s="61"/>
      <c r="E69" s="82"/>
      <c r="F69" s="61"/>
      <c r="G69" s="101">
        <v>0.75</v>
      </c>
      <c r="H69" s="82">
        <v>0</v>
      </c>
      <c r="I69" s="61">
        <f t="shared" si="49"/>
        <v>0</v>
      </c>
      <c r="J69" s="60">
        <f t="shared" si="50"/>
        <v>0</v>
      </c>
      <c r="K69" s="61">
        <f t="shared" si="50"/>
        <v>0</v>
      </c>
      <c r="L69" s="60"/>
      <c r="M69" s="61"/>
      <c r="N69" s="61" t="e">
        <f t="shared" si="51"/>
        <v>#DIV/0!</v>
      </c>
      <c r="O69" s="61" t="e">
        <f t="shared" si="51"/>
        <v>#DIV/0!</v>
      </c>
      <c r="P69" s="60">
        <f t="shared" si="52"/>
        <v>0</v>
      </c>
      <c r="Q69" s="61">
        <f t="shared" si="52"/>
        <v>0</v>
      </c>
      <c r="R69" s="60"/>
      <c r="S69" s="61"/>
      <c r="T69" s="125">
        <v>0.75</v>
      </c>
      <c r="U69" s="60"/>
      <c r="V69" s="61">
        <f t="shared" si="53"/>
        <v>0</v>
      </c>
      <c r="W69" s="60">
        <f t="shared" si="54"/>
        <v>0</v>
      </c>
      <c r="X69" s="61">
        <f t="shared" si="55"/>
        <v>0</v>
      </c>
      <c r="Y69" s="60"/>
      <c r="Z69" s="61"/>
      <c r="AA69" s="125">
        <v>0.75</v>
      </c>
      <c r="AB69" s="60"/>
      <c r="AC69" s="61">
        <f t="shared" si="56"/>
        <v>0</v>
      </c>
      <c r="AD69" s="60">
        <f t="shared" si="57"/>
        <v>0</v>
      </c>
      <c r="AE69" s="61">
        <f t="shared" si="58"/>
        <v>0</v>
      </c>
      <c r="AF69" s="82"/>
    </row>
    <row r="70" spans="1:32" s="1" customFormat="1" ht="31.5">
      <c r="A70" s="751">
        <v>3.13</v>
      </c>
      <c r="B70" s="343" t="s">
        <v>224</v>
      </c>
      <c r="C70" s="82"/>
      <c r="D70" s="61"/>
      <c r="E70" s="82"/>
      <c r="F70" s="61"/>
      <c r="G70" s="101">
        <v>0.75</v>
      </c>
      <c r="H70" s="82">
        <v>0</v>
      </c>
      <c r="I70" s="61">
        <f t="shared" si="49"/>
        <v>0</v>
      </c>
      <c r="J70" s="60">
        <f t="shared" si="50"/>
        <v>0</v>
      </c>
      <c r="K70" s="61">
        <f t="shared" si="50"/>
        <v>0</v>
      </c>
      <c r="L70" s="60"/>
      <c r="M70" s="61"/>
      <c r="N70" s="61" t="e">
        <f t="shared" si="51"/>
        <v>#DIV/0!</v>
      </c>
      <c r="O70" s="61" t="e">
        <f t="shared" si="51"/>
        <v>#DIV/0!</v>
      </c>
      <c r="P70" s="60">
        <f t="shared" si="52"/>
        <v>0</v>
      </c>
      <c r="Q70" s="61">
        <f t="shared" si="52"/>
        <v>0</v>
      </c>
      <c r="R70" s="60"/>
      <c r="S70" s="61"/>
      <c r="T70" s="125">
        <v>0.75</v>
      </c>
      <c r="U70" s="60"/>
      <c r="V70" s="61">
        <f t="shared" si="53"/>
        <v>0</v>
      </c>
      <c r="W70" s="60">
        <f t="shared" si="54"/>
        <v>0</v>
      </c>
      <c r="X70" s="61">
        <f t="shared" si="55"/>
        <v>0</v>
      </c>
      <c r="Y70" s="60"/>
      <c r="Z70" s="61"/>
      <c r="AA70" s="125">
        <v>0.75</v>
      </c>
      <c r="AB70" s="60"/>
      <c r="AC70" s="61">
        <f t="shared" si="56"/>
        <v>0</v>
      </c>
      <c r="AD70" s="60">
        <f t="shared" si="57"/>
        <v>0</v>
      </c>
      <c r="AE70" s="61">
        <f t="shared" si="58"/>
        <v>0</v>
      </c>
      <c r="AF70" s="82"/>
    </row>
    <row r="71" spans="1:32" s="1" customFormat="1" ht="37.5">
      <c r="A71" s="751">
        <v>3.14</v>
      </c>
      <c r="B71" s="341" t="s">
        <v>606</v>
      </c>
      <c r="C71" s="82"/>
      <c r="D71" s="61"/>
      <c r="E71" s="82"/>
      <c r="F71" s="61"/>
      <c r="G71" s="101"/>
      <c r="H71" s="82">
        <v>0</v>
      </c>
      <c r="I71" s="61">
        <f t="shared" si="49"/>
        <v>0</v>
      </c>
      <c r="J71" s="60">
        <f t="shared" si="50"/>
        <v>0</v>
      </c>
      <c r="K71" s="61">
        <f t="shared" si="50"/>
        <v>0</v>
      </c>
      <c r="L71" s="60"/>
      <c r="M71" s="61"/>
      <c r="N71" s="61"/>
      <c r="O71" s="61"/>
      <c r="P71" s="60">
        <f t="shared" si="52"/>
        <v>0</v>
      </c>
      <c r="Q71" s="61">
        <f t="shared" si="52"/>
        <v>0</v>
      </c>
      <c r="R71" s="60"/>
      <c r="S71" s="61"/>
      <c r="T71" s="125"/>
      <c r="U71" s="60"/>
      <c r="V71" s="61">
        <f t="shared" si="53"/>
        <v>0</v>
      </c>
      <c r="W71" s="60">
        <f t="shared" si="54"/>
        <v>0</v>
      </c>
      <c r="X71" s="61">
        <f t="shared" si="55"/>
        <v>0</v>
      </c>
      <c r="Y71" s="60"/>
      <c r="Z71" s="61"/>
      <c r="AA71" s="125"/>
      <c r="AB71" s="60"/>
      <c r="AC71" s="61">
        <f t="shared" si="56"/>
        <v>0</v>
      </c>
      <c r="AD71" s="60">
        <f t="shared" si="57"/>
        <v>0</v>
      </c>
      <c r="AE71" s="61">
        <f t="shared" si="58"/>
        <v>0</v>
      </c>
      <c r="AF71" s="82"/>
    </row>
    <row r="72" spans="1:32" s="1" customFormat="1" ht="37.5">
      <c r="A72" s="751">
        <v>3.15</v>
      </c>
      <c r="B72" s="341" t="s">
        <v>605</v>
      </c>
      <c r="C72" s="82"/>
      <c r="D72" s="61"/>
      <c r="E72" s="82"/>
      <c r="F72" s="61"/>
      <c r="G72" s="101"/>
      <c r="H72" s="82">
        <v>0</v>
      </c>
      <c r="I72" s="61">
        <f t="shared" si="49"/>
        <v>0</v>
      </c>
      <c r="J72" s="60">
        <f t="shared" si="50"/>
        <v>0</v>
      </c>
      <c r="K72" s="61">
        <f t="shared" si="50"/>
        <v>0</v>
      </c>
      <c r="L72" s="60"/>
      <c r="M72" s="61"/>
      <c r="N72" s="61"/>
      <c r="O72" s="61"/>
      <c r="P72" s="60">
        <f t="shared" si="52"/>
        <v>0</v>
      </c>
      <c r="Q72" s="61">
        <f t="shared" si="52"/>
        <v>0</v>
      </c>
      <c r="R72" s="60"/>
      <c r="S72" s="61"/>
      <c r="T72" s="125">
        <v>0.3</v>
      </c>
      <c r="U72" s="60"/>
      <c r="V72" s="61">
        <f t="shared" si="53"/>
        <v>0</v>
      </c>
      <c r="W72" s="60">
        <f t="shared" si="54"/>
        <v>0</v>
      </c>
      <c r="X72" s="61">
        <f t="shared" si="55"/>
        <v>0</v>
      </c>
      <c r="Y72" s="60"/>
      <c r="Z72" s="61"/>
      <c r="AA72" s="125">
        <v>0.3</v>
      </c>
      <c r="AB72" s="60"/>
      <c r="AC72" s="61">
        <f t="shared" si="56"/>
        <v>0</v>
      </c>
      <c r="AD72" s="60">
        <f t="shared" si="57"/>
        <v>0</v>
      </c>
      <c r="AE72" s="61">
        <f t="shared" si="58"/>
        <v>0</v>
      </c>
      <c r="AF72" s="82"/>
    </row>
    <row r="73" spans="1:32" s="1" customFormat="1">
      <c r="A73" s="751">
        <v>3.16</v>
      </c>
      <c r="B73" s="343" t="s">
        <v>31</v>
      </c>
      <c r="C73" s="82"/>
      <c r="D73" s="61"/>
      <c r="E73" s="82"/>
      <c r="F73" s="61"/>
      <c r="G73" s="101"/>
      <c r="H73" s="82">
        <v>0</v>
      </c>
      <c r="I73" s="61">
        <f t="shared" si="49"/>
        <v>0</v>
      </c>
      <c r="J73" s="60">
        <f t="shared" si="50"/>
        <v>0</v>
      </c>
      <c r="K73" s="61">
        <f t="shared" si="50"/>
        <v>0</v>
      </c>
      <c r="L73" s="60"/>
      <c r="M73" s="61"/>
      <c r="N73" s="61"/>
      <c r="O73" s="61"/>
      <c r="P73" s="60">
        <f t="shared" si="52"/>
        <v>0</v>
      </c>
      <c r="Q73" s="61">
        <f t="shared" si="52"/>
        <v>0</v>
      </c>
      <c r="R73" s="60"/>
      <c r="S73" s="61"/>
      <c r="T73" s="125"/>
      <c r="U73" s="60"/>
      <c r="V73" s="61">
        <f t="shared" si="53"/>
        <v>0</v>
      </c>
      <c r="W73" s="60">
        <f t="shared" si="54"/>
        <v>0</v>
      </c>
      <c r="X73" s="61">
        <f t="shared" si="55"/>
        <v>0</v>
      </c>
      <c r="Y73" s="60"/>
      <c r="Z73" s="61"/>
      <c r="AA73" s="125"/>
      <c r="AB73" s="60"/>
      <c r="AC73" s="61">
        <f t="shared" si="56"/>
        <v>0</v>
      </c>
      <c r="AD73" s="60">
        <f t="shared" si="57"/>
        <v>0</v>
      </c>
      <c r="AE73" s="61">
        <f t="shared" si="58"/>
        <v>0</v>
      </c>
      <c r="AF73" s="82"/>
    </row>
    <row r="74" spans="1:32" s="1" customFormat="1" ht="31.5">
      <c r="A74" s="751">
        <v>3.17</v>
      </c>
      <c r="B74" s="343" t="s">
        <v>225</v>
      </c>
      <c r="C74" s="82"/>
      <c r="D74" s="61"/>
      <c r="E74" s="82"/>
      <c r="F74" s="61"/>
      <c r="G74" s="101">
        <v>0.5</v>
      </c>
      <c r="H74" s="82">
        <v>0</v>
      </c>
      <c r="I74" s="61">
        <f t="shared" si="49"/>
        <v>0</v>
      </c>
      <c r="J74" s="60">
        <f t="shared" si="50"/>
        <v>0</v>
      </c>
      <c r="K74" s="61">
        <f t="shared" si="50"/>
        <v>0</v>
      </c>
      <c r="L74" s="60">
        <v>1</v>
      </c>
      <c r="M74" s="61"/>
      <c r="N74" s="61" t="e">
        <f t="shared" si="51"/>
        <v>#DIV/0!</v>
      </c>
      <c r="O74" s="61" t="e">
        <f t="shared" si="51"/>
        <v>#DIV/0!</v>
      </c>
      <c r="P74" s="60">
        <f t="shared" si="52"/>
        <v>-1</v>
      </c>
      <c r="Q74" s="61">
        <f t="shared" si="52"/>
        <v>0</v>
      </c>
      <c r="R74" s="60"/>
      <c r="S74" s="61"/>
      <c r="T74" s="125">
        <v>0.5</v>
      </c>
      <c r="U74" s="60"/>
      <c r="V74" s="61">
        <f t="shared" si="53"/>
        <v>0</v>
      </c>
      <c r="W74" s="60">
        <f t="shared" si="54"/>
        <v>0</v>
      </c>
      <c r="X74" s="61">
        <f t="shared" si="55"/>
        <v>0</v>
      </c>
      <c r="Y74" s="60"/>
      <c r="Z74" s="61"/>
      <c r="AA74" s="125">
        <v>0.5</v>
      </c>
      <c r="AB74" s="60"/>
      <c r="AC74" s="61">
        <f t="shared" si="56"/>
        <v>0</v>
      </c>
      <c r="AD74" s="60">
        <f t="shared" si="57"/>
        <v>0</v>
      </c>
      <c r="AE74" s="61">
        <f t="shared" si="58"/>
        <v>0</v>
      </c>
      <c r="AF74" s="82"/>
    </row>
    <row r="75" spans="1:32" s="1" customFormat="1" ht="31.5">
      <c r="A75" s="751">
        <v>3.18</v>
      </c>
      <c r="B75" s="343" t="s">
        <v>203</v>
      </c>
      <c r="C75" s="82"/>
      <c r="D75" s="61"/>
      <c r="E75" s="82"/>
      <c r="F75" s="61"/>
      <c r="G75" s="101"/>
      <c r="H75" s="82">
        <v>0</v>
      </c>
      <c r="I75" s="61">
        <f t="shared" si="49"/>
        <v>0</v>
      </c>
      <c r="J75" s="60">
        <f t="shared" si="50"/>
        <v>0</v>
      </c>
      <c r="K75" s="61">
        <f t="shared" si="50"/>
        <v>0</v>
      </c>
      <c r="L75" s="60"/>
      <c r="M75" s="61"/>
      <c r="N75" s="61"/>
      <c r="O75" s="61"/>
      <c r="P75" s="60">
        <f t="shared" si="52"/>
        <v>0</v>
      </c>
      <c r="Q75" s="61">
        <f t="shared" si="52"/>
        <v>0</v>
      </c>
      <c r="R75" s="60"/>
      <c r="S75" s="61"/>
      <c r="T75" s="125"/>
      <c r="U75" s="60"/>
      <c r="V75" s="61">
        <f t="shared" si="53"/>
        <v>0</v>
      </c>
      <c r="W75" s="60">
        <f t="shared" si="54"/>
        <v>0</v>
      </c>
      <c r="X75" s="61">
        <f t="shared" si="55"/>
        <v>0</v>
      </c>
      <c r="Y75" s="60"/>
      <c r="Z75" s="61"/>
      <c r="AA75" s="125"/>
      <c r="AB75" s="60"/>
      <c r="AC75" s="61">
        <f t="shared" si="56"/>
        <v>0</v>
      </c>
      <c r="AD75" s="60">
        <f t="shared" si="57"/>
        <v>0</v>
      </c>
      <c r="AE75" s="61">
        <f t="shared" si="58"/>
        <v>0</v>
      </c>
      <c r="AF75" s="82"/>
    </row>
    <row r="76" spans="1:32" s="144" customFormat="1">
      <c r="A76" s="208"/>
      <c r="B76" s="344" t="s">
        <v>171</v>
      </c>
      <c r="C76" s="210">
        <f t="shared" ref="C76" si="60">SUM(C54:C75)</f>
        <v>0</v>
      </c>
      <c r="D76" s="211">
        <f>SUM(D54:D75)</f>
        <v>0</v>
      </c>
      <c r="E76" s="210">
        <f t="shared" ref="E76" si="61">SUM(E54:E75)</f>
        <v>0</v>
      </c>
      <c r="F76" s="211">
        <f>SUM(F54:F75)</f>
        <v>0</v>
      </c>
      <c r="G76" s="212"/>
      <c r="H76" s="210">
        <f t="shared" ref="H76" si="62">SUM(H54:H75)</f>
        <v>0</v>
      </c>
      <c r="I76" s="211">
        <f>SUM(I54:I75)</f>
        <v>0</v>
      </c>
      <c r="J76" s="210">
        <f t="shared" ref="J76" si="63">SUM(J54:J75)</f>
        <v>0</v>
      </c>
      <c r="K76" s="211">
        <f>SUM(K54:K75)</f>
        <v>0</v>
      </c>
      <c r="L76" s="289">
        <f>L62</f>
        <v>0</v>
      </c>
      <c r="M76" s="211">
        <f>SUM(M54:M75)</f>
        <v>0</v>
      </c>
      <c r="N76" s="213" t="e">
        <f t="shared" si="51"/>
        <v>#DIV/0!</v>
      </c>
      <c r="O76" s="213" t="e">
        <f t="shared" si="51"/>
        <v>#DIV/0!</v>
      </c>
      <c r="P76" s="210">
        <f>P54</f>
        <v>0</v>
      </c>
      <c r="Q76" s="211">
        <f>SUM(Q54:Q75)</f>
        <v>0</v>
      </c>
      <c r="R76" s="210">
        <f>SUM(R54:R75)</f>
        <v>0</v>
      </c>
      <c r="S76" s="211">
        <f>SUM(S54:S75)</f>
        <v>0</v>
      </c>
      <c r="T76" s="214"/>
      <c r="U76" s="289">
        <f>U54</f>
        <v>0</v>
      </c>
      <c r="V76" s="211">
        <f>SUM(V54:V75)</f>
        <v>0</v>
      </c>
      <c r="W76" s="289">
        <f>W54</f>
        <v>0</v>
      </c>
      <c r="X76" s="211">
        <f>SUM(X54:X75)</f>
        <v>0</v>
      </c>
      <c r="Y76" s="210">
        <f>SUM(Y54:Y75)</f>
        <v>0</v>
      </c>
      <c r="Z76" s="211">
        <f>SUM(Z54:Z75)</f>
        <v>0</v>
      </c>
      <c r="AA76" s="214"/>
      <c r="AB76" s="289">
        <f>AB54</f>
        <v>0</v>
      </c>
      <c r="AC76" s="211">
        <f>SUM(AC54:AC75)</f>
        <v>0</v>
      </c>
      <c r="AD76" s="289">
        <f>AD54</f>
        <v>0</v>
      </c>
      <c r="AE76" s="211">
        <f>SUM(AE54:AE75)</f>
        <v>0</v>
      </c>
      <c r="AF76" s="215"/>
    </row>
    <row r="77" spans="1:32" s="144" customFormat="1">
      <c r="A77" s="208"/>
      <c r="B77" s="344" t="s">
        <v>234</v>
      </c>
      <c r="C77" s="210">
        <f t="shared" ref="C77:F77" si="64">C76+C52</f>
        <v>0</v>
      </c>
      <c r="D77" s="211">
        <f t="shared" si="64"/>
        <v>0</v>
      </c>
      <c r="E77" s="210">
        <f t="shared" si="64"/>
        <v>0</v>
      </c>
      <c r="F77" s="211">
        <f t="shared" si="64"/>
        <v>0</v>
      </c>
      <c r="G77" s="212"/>
      <c r="H77" s="210">
        <f>H76+H52</f>
        <v>0</v>
      </c>
      <c r="I77" s="211">
        <f>I76+I52</f>
        <v>0</v>
      </c>
      <c r="J77" s="210">
        <f>J76+J52</f>
        <v>0</v>
      </c>
      <c r="K77" s="211">
        <f>K76+K52</f>
        <v>0</v>
      </c>
      <c r="L77" s="289">
        <f>L76</f>
        <v>0</v>
      </c>
      <c r="M77" s="211">
        <f>M76+M52</f>
        <v>0</v>
      </c>
      <c r="N77" s="213" t="e">
        <f t="shared" si="51"/>
        <v>#DIV/0!</v>
      </c>
      <c r="O77" s="213" t="e">
        <f t="shared" si="51"/>
        <v>#DIV/0!</v>
      </c>
      <c r="P77" s="210">
        <f>P76</f>
        <v>0</v>
      </c>
      <c r="Q77" s="211">
        <f>Q76+Q52</f>
        <v>0</v>
      </c>
      <c r="R77" s="210">
        <f>R76+R52</f>
        <v>0</v>
      </c>
      <c r="S77" s="211">
        <f>S76+S52</f>
        <v>0</v>
      </c>
      <c r="T77" s="214"/>
      <c r="U77" s="289">
        <f>U76</f>
        <v>0</v>
      </c>
      <c r="V77" s="211">
        <f>V76+V52</f>
        <v>0</v>
      </c>
      <c r="W77" s="289">
        <f>W76</f>
        <v>0</v>
      </c>
      <c r="X77" s="211">
        <f>X76+X52</f>
        <v>0</v>
      </c>
      <c r="Y77" s="210">
        <f>Y76+Y52</f>
        <v>0</v>
      </c>
      <c r="Z77" s="211">
        <f>Z76+Z52</f>
        <v>0</v>
      </c>
      <c r="AA77" s="214"/>
      <c r="AB77" s="289">
        <f>AB76</f>
        <v>0</v>
      </c>
      <c r="AC77" s="211">
        <f>AC76+AC52</f>
        <v>0</v>
      </c>
      <c r="AD77" s="289">
        <f>AD76</f>
        <v>0</v>
      </c>
      <c r="AE77" s="211">
        <f>AE76+AE52</f>
        <v>0</v>
      </c>
      <c r="AF77" s="215"/>
    </row>
    <row r="78" spans="1:32" s="1" customFormat="1">
      <c r="A78" s="199">
        <v>4</v>
      </c>
      <c r="B78" s="7" t="s">
        <v>32</v>
      </c>
      <c r="C78" s="82"/>
      <c r="D78" s="61"/>
      <c r="E78" s="82"/>
      <c r="F78" s="61"/>
      <c r="G78" s="101"/>
      <c r="H78" s="82"/>
      <c r="I78" s="61"/>
      <c r="J78" s="60"/>
      <c r="K78" s="61"/>
      <c r="L78" s="60"/>
      <c r="M78" s="61"/>
      <c r="N78" s="61"/>
      <c r="O78" s="61"/>
      <c r="P78" s="60">
        <f t="shared" ref="P78:Q80" si="65">J78-L78</f>
        <v>0</v>
      </c>
      <c r="Q78" s="61">
        <f t="shared" si="65"/>
        <v>0</v>
      </c>
      <c r="R78" s="60"/>
      <c r="S78" s="61"/>
      <c r="T78" s="125"/>
      <c r="U78" s="60"/>
      <c r="V78" s="61">
        <f t="shared" ref="V78" si="66">U78*T78</f>
        <v>0</v>
      </c>
      <c r="W78" s="60">
        <f t="shared" ref="W78:W80" si="67">U78+R78</f>
        <v>0</v>
      </c>
      <c r="X78" s="61">
        <f>V78+S78</f>
        <v>0</v>
      </c>
      <c r="Y78" s="60"/>
      <c r="Z78" s="61"/>
      <c r="AA78" s="125"/>
      <c r="AB78" s="60"/>
      <c r="AC78" s="61">
        <f t="shared" ref="AC78" si="68">AB78*AA78</f>
        <v>0</v>
      </c>
      <c r="AD78" s="60">
        <f t="shared" ref="AD78:AD80" si="69">AB78+Y78</f>
        <v>0</v>
      </c>
      <c r="AE78" s="61">
        <f>AC78+Z78</f>
        <v>0</v>
      </c>
      <c r="AF78" s="82"/>
    </row>
    <row r="79" spans="1:32" s="1" customFormat="1">
      <c r="A79" s="751">
        <v>4.01</v>
      </c>
      <c r="B79" s="2" t="s">
        <v>33</v>
      </c>
      <c r="C79" s="82"/>
      <c r="D79" s="61"/>
      <c r="E79" s="82"/>
      <c r="F79" s="61"/>
      <c r="G79" s="101">
        <v>0.03</v>
      </c>
      <c r="H79" s="82">
        <v>68</v>
      </c>
      <c r="I79" s="61">
        <f t="shared" ref="I79:I80" si="70">H79*G79</f>
        <v>2.04</v>
      </c>
      <c r="J79" s="60">
        <f t="shared" ref="J79:J80" si="71">H79+E79+C79</f>
        <v>68</v>
      </c>
      <c r="K79" s="61">
        <f>I79+F79+D79</f>
        <v>2.04</v>
      </c>
      <c r="L79" s="60">
        <v>68</v>
      </c>
      <c r="M79" s="61">
        <v>2.04</v>
      </c>
      <c r="N79" s="61">
        <f t="shared" ref="N79:O79" si="72">L79/H79%</f>
        <v>99.999999999999986</v>
      </c>
      <c r="O79" s="61">
        <f t="shared" si="72"/>
        <v>100</v>
      </c>
      <c r="P79" s="60">
        <f t="shared" si="65"/>
        <v>0</v>
      </c>
      <c r="Q79" s="61">
        <f t="shared" si="65"/>
        <v>0</v>
      </c>
      <c r="R79" s="60"/>
      <c r="S79" s="61"/>
      <c r="T79" s="125">
        <v>0.03</v>
      </c>
      <c r="U79" s="60">
        <v>61</v>
      </c>
      <c r="V79" s="61">
        <f>U79*T79</f>
        <v>1.8299999999999998</v>
      </c>
      <c r="W79" s="60">
        <f t="shared" si="67"/>
        <v>61</v>
      </c>
      <c r="X79" s="61">
        <f>V79+S79</f>
        <v>1.8299999999999998</v>
      </c>
      <c r="Y79" s="60"/>
      <c r="Z79" s="61"/>
      <c r="AA79" s="125">
        <v>0.03</v>
      </c>
      <c r="AB79" s="60">
        <v>61</v>
      </c>
      <c r="AC79" s="61">
        <f>AB79*AA79</f>
        <v>1.8299999999999998</v>
      </c>
      <c r="AD79" s="60">
        <f t="shared" si="69"/>
        <v>61</v>
      </c>
      <c r="AE79" s="61">
        <f>AC79+Z79</f>
        <v>1.8299999999999998</v>
      </c>
      <c r="AF79" s="82"/>
    </row>
    <row r="80" spans="1:32" s="1" customFormat="1" ht="31.5">
      <c r="A80" s="199">
        <v>4.0199999999999996</v>
      </c>
      <c r="B80" s="2" t="s">
        <v>34</v>
      </c>
      <c r="C80" s="82"/>
      <c r="D80" s="61"/>
      <c r="E80" s="82"/>
      <c r="F80" s="61"/>
      <c r="G80" s="101"/>
      <c r="H80" s="82">
        <v>0</v>
      </c>
      <c r="I80" s="61">
        <f t="shared" si="70"/>
        <v>0</v>
      </c>
      <c r="J80" s="60">
        <f t="shared" si="71"/>
        <v>0</v>
      </c>
      <c r="K80" s="61">
        <f>I80+F80+D80</f>
        <v>0</v>
      </c>
      <c r="L80" s="60"/>
      <c r="M80" s="61"/>
      <c r="N80" s="61"/>
      <c r="O80" s="61"/>
      <c r="P80" s="60">
        <f t="shared" si="65"/>
        <v>0</v>
      </c>
      <c r="Q80" s="61">
        <f t="shared" si="65"/>
        <v>0</v>
      </c>
      <c r="R80" s="60"/>
      <c r="S80" s="61"/>
      <c r="T80" s="125"/>
      <c r="U80" s="60"/>
      <c r="V80" s="61">
        <f>U80*T80</f>
        <v>0</v>
      </c>
      <c r="W80" s="60">
        <f t="shared" si="67"/>
        <v>0</v>
      </c>
      <c r="X80" s="61">
        <f>V80+S80</f>
        <v>0</v>
      </c>
      <c r="Y80" s="60"/>
      <c r="Z80" s="61"/>
      <c r="AA80" s="125"/>
      <c r="AB80" s="60"/>
      <c r="AC80" s="61">
        <f>AB80*AA80</f>
        <v>0</v>
      </c>
      <c r="AD80" s="60">
        <f t="shared" si="69"/>
        <v>0</v>
      </c>
      <c r="AE80" s="61">
        <f>AC80+Z80</f>
        <v>0</v>
      </c>
      <c r="AF80" s="82"/>
    </row>
    <row r="81" spans="1:32" s="144" customFormat="1">
      <c r="A81" s="208"/>
      <c r="B81" s="215" t="s">
        <v>35</v>
      </c>
      <c r="C81" s="210">
        <f t="shared" ref="C81" si="73">SUM(C79:C80)</f>
        <v>0</v>
      </c>
      <c r="D81" s="211">
        <f>SUM(D79:D80)</f>
        <v>0</v>
      </c>
      <c r="E81" s="210">
        <f t="shared" ref="E81" si="74">SUM(E79:E80)</f>
        <v>0</v>
      </c>
      <c r="F81" s="211">
        <f>SUM(F79:F80)</f>
        <v>0</v>
      </c>
      <c r="G81" s="212"/>
      <c r="H81" s="210">
        <f t="shared" ref="H81:M81" si="75">SUM(H79:H80)</f>
        <v>68</v>
      </c>
      <c r="I81" s="211">
        <f>SUM(I79:I80)</f>
        <v>2.04</v>
      </c>
      <c r="J81" s="210">
        <f t="shared" si="75"/>
        <v>68</v>
      </c>
      <c r="K81" s="211">
        <f>SUM(K79:K80)</f>
        <v>2.04</v>
      </c>
      <c r="L81" s="210">
        <f t="shared" si="75"/>
        <v>68</v>
      </c>
      <c r="M81" s="211">
        <f t="shared" si="75"/>
        <v>2.04</v>
      </c>
      <c r="N81" s="213">
        <f t="shared" ref="N81:N83" si="76">L81/J81%</f>
        <v>99.999999999999986</v>
      </c>
      <c r="O81" s="213">
        <f>M81/K81%</f>
        <v>100</v>
      </c>
      <c r="P81" s="210">
        <f t="shared" ref="P81:S81" si="77">SUM(P79:P80)</f>
        <v>0</v>
      </c>
      <c r="Q81" s="211">
        <f t="shared" si="77"/>
        <v>0</v>
      </c>
      <c r="R81" s="210">
        <f t="shared" si="77"/>
        <v>0</v>
      </c>
      <c r="S81" s="211">
        <f t="shared" si="77"/>
        <v>0</v>
      </c>
      <c r="T81" s="214"/>
      <c r="U81" s="210">
        <f t="shared" ref="U81:W81" si="78">SUM(U79:U80)</f>
        <v>61</v>
      </c>
      <c r="V81" s="211">
        <f>SUM(V79:V80)</f>
        <v>1.8299999999999998</v>
      </c>
      <c r="W81" s="210">
        <f t="shared" si="78"/>
        <v>61</v>
      </c>
      <c r="X81" s="211">
        <f>SUM(X79:X80)</f>
        <v>1.8299999999999998</v>
      </c>
      <c r="Y81" s="210">
        <f t="shared" ref="Y81:Z81" si="79">SUM(Y79:Y80)</f>
        <v>0</v>
      </c>
      <c r="Z81" s="211">
        <f t="shared" si="79"/>
        <v>0</v>
      </c>
      <c r="AA81" s="214"/>
      <c r="AB81" s="210">
        <f t="shared" ref="AB81" si="80">SUM(AB79:AB80)</f>
        <v>61</v>
      </c>
      <c r="AC81" s="211">
        <f>SUM(AC79:AC80)</f>
        <v>1.8299999999999998</v>
      </c>
      <c r="AD81" s="210">
        <f t="shared" ref="AD81" si="81">SUM(AD79:AD80)</f>
        <v>61</v>
      </c>
      <c r="AE81" s="211">
        <f>SUM(AE79:AE80)</f>
        <v>1.8299999999999998</v>
      </c>
      <c r="AF81" s="215"/>
    </row>
    <row r="82" spans="1:32" s="1" customFormat="1" ht="78.75">
      <c r="A82" s="748">
        <v>5</v>
      </c>
      <c r="B82" s="9" t="s">
        <v>235</v>
      </c>
      <c r="C82" s="82">
        <v>2731</v>
      </c>
      <c r="D82" s="61">
        <v>0</v>
      </c>
      <c r="E82" s="82"/>
      <c r="F82" s="61"/>
      <c r="G82" s="101"/>
      <c r="H82" s="82">
        <v>3316</v>
      </c>
      <c r="I82" s="61">
        <v>0</v>
      </c>
      <c r="J82" s="60">
        <f t="shared" ref="J82" si="82">H82+E82+C82</f>
        <v>6047</v>
      </c>
      <c r="K82" s="61">
        <v>0</v>
      </c>
      <c r="L82" s="60"/>
      <c r="M82" s="61"/>
      <c r="N82" s="61">
        <f t="shared" si="76"/>
        <v>0</v>
      </c>
      <c r="O82" s="61" t="e">
        <f>M82/K82%</f>
        <v>#DIV/0!</v>
      </c>
      <c r="P82" s="60">
        <f>J82-L82</f>
        <v>6047</v>
      </c>
      <c r="Q82" s="61">
        <f>K82-M82</f>
        <v>0</v>
      </c>
      <c r="R82" s="60"/>
      <c r="S82" s="61"/>
      <c r="T82" s="125"/>
      <c r="U82" s="60">
        <v>3709</v>
      </c>
      <c r="V82" s="61">
        <v>481.96343999999999</v>
      </c>
      <c r="W82" s="60">
        <f>U82+R82</f>
        <v>3709</v>
      </c>
      <c r="X82" s="61">
        <f>V82+S82</f>
        <v>481.96343999999999</v>
      </c>
      <c r="Y82" s="60"/>
      <c r="Z82" s="61"/>
      <c r="AA82" s="125"/>
      <c r="AB82" s="60">
        <v>3281</v>
      </c>
      <c r="AC82" s="61">
        <v>176.54</v>
      </c>
      <c r="AD82" s="60">
        <f>AB82+Y82</f>
        <v>3281</v>
      </c>
      <c r="AE82" s="61">
        <f>AC82+Z82</f>
        <v>176.54</v>
      </c>
      <c r="AF82" s="82"/>
    </row>
    <row r="83" spans="1:32" s="144" customFormat="1">
      <c r="A83" s="208"/>
      <c r="B83" s="209" t="s">
        <v>35</v>
      </c>
      <c r="C83" s="210">
        <f t="shared" ref="C83:E83" si="83">C82</f>
        <v>2731</v>
      </c>
      <c r="D83" s="211">
        <f t="shared" si="83"/>
        <v>0</v>
      </c>
      <c r="E83" s="210">
        <f t="shared" si="83"/>
        <v>0</v>
      </c>
      <c r="F83" s="211">
        <f>F82</f>
        <v>0</v>
      </c>
      <c r="G83" s="212">
        <v>0</v>
      </c>
      <c r="H83" s="210">
        <f t="shared" ref="H83:M83" si="84">H82</f>
        <v>3316</v>
      </c>
      <c r="I83" s="211">
        <f>I82</f>
        <v>0</v>
      </c>
      <c r="J83" s="210">
        <f t="shared" si="84"/>
        <v>6047</v>
      </c>
      <c r="K83" s="211">
        <f>K82</f>
        <v>0</v>
      </c>
      <c r="L83" s="210">
        <f t="shared" si="84"/>
        <v>0</v>
      </c>
      <c r="M83" s="211">
        <f t="shared" si="84"/>
        <v>0</v>
      </c>
      <c r="N83" s="213">
        <f t="shared" si="76"/>
        <v>0</v>
      </c>
      <c r="O83" s="213" t="e">
        <f>M83/K83%</f>
        <v>#DIV/0!</v>
      </c>
      <c r="P83" s="210">
        <f t="shared" ref="P83:S83" si="85">P82</f>
        <v>6047</v>
      </c>
      <c r="Q83" s="211">
        <f t="shared" si="85"/>
        <v>0</v>
      </c>
      <c r="R83" s="210">
        <f t="shared" si="85"/>
        <v>0</v>
      </c>
      <c r="S83" s="211">
        <f t="shared" si="85"/>
        <v>0</v>
      </c>
      <c r="T83" s="214">
        <v>0</v>
      </c>
      <c r="U83" s="210">
        <f t="shared" ref="U83:W83" si="86">U82</f>
        <v>3709</v>
      </c>
      <c r="V83" s="211">
        <f>V82</f>
        <v>481.96343999999999</v>
      </c>
      <c r="W83" s="210">
        <f t="shared" si="86"/>
        <v>3709</v>
      </c>
      <c r="X83" s="211">
        <f>X82</f>
        <v>481.96343999999999</v>
      </c>
      <c r="Y83" s="210">
        <f t="shared" ref="Y83:Z83" si="87">Y82</f>
        <v>0</v>
      </c>
      <c r="Z83" s="211">
        <f t="shared" si="87"/>
        <v>0</v>
      </c>
      <c r="AA83" s="214">
        <v>0</v>
      </c>
      <c r="AB83" s="210">
        <f t="shared" ref="AB83" si="88">AB82</f>
        <v>3281</v>
      </c>
      <c r="AC83" s="211">
        <f>AC82</f>
        <v>176.54</v>
      </c>
      <c r="AD83" s="210">
        <f t="shared" ref="AD83" si="89">AD82</f>
        <v>3281</v>
      </c>
      <c r="AE83" s="211">
        <f>AE82</f>
        <v>176.54</v>
      </c>
      <c r="AF83" s="215"/>
    </row>
    <row r="84" spans="1:32" s="1" customFormat="1" ht="31.5">
      <c r="A84" s="329">
        <v>6</v>
      </c>
      <c r="B84" s="9" t="s">
        <v>36</v>
      </c>
      <c r="C84" s="82"/>
      <c r="D84" s="61"/>
      <c r="E84" s="82"/>
      <c r="F84" s="61"/>
      <c r="G84" s="101"/>
      <c r="H84" s="82"/>
      <c r="I84" s="61"/>
      <c r="J84" s="60"/>
      <c r="K84" s="61"/>
      <c r="L84" s="60"/>
      <c r="M84" s="61"/>
      <c r="N84" s="61"/>
      <c r="O84" s="61"/>
      <c r="P84" s="60">
        <f t="shared" ref="P84:Q89" si="90">J84-L84</f>
        <v>0</v>
      </c>
      <c r="Q84" s="61">
        <f t="shared" si="90"/>
        <v>0</v>
      </c>
      <c r="R84" s="60"/>
      <c r="S84" s="61"/>
      <c r="T84" s="125"/>
      <c r="U84" s="60"/>
      <c r="V84" s="61">
        <f t="shared" ref="V84:V85" si="91">U84*T84</f>
        <v>0</v>
      </c>
      <c r="W84" s="60">
        <f t="shared" ref="W84:W89" si="92">U84+R84</f>
        <v>0</v>
      </c>
      <c r="X84" s="61">
        <f t="shared" ref="X84:X89" si="93">V84+S84</f>
        <v>0</v>
      </c>
      <c r="Y84" s="60"/>
      <c r="Z84" s="61"/>
      <c r="AA84" s="125"/>
      <c r="AB84" s="60"/>
      <c r="AC84" s="61">
        <f t="shared" ref="AC84:AC85" si="94">AB84*AA84</f>
        <v>0</v>
      </c>
      <c r="AD84" s="60">
        <f t="shared" ref="AD84:AD89" si="95">AB84+Y84</f>
        <v>0</v>
      </c>
      <c r="AE84" s="61">
        <f t="shared" ref="AE84:AE89" si="96">AC84+Z84</f>
        <v>0</v>
      </c>
      <c r="AF84" s="82"/>
    </row>
    <row r="85" spans="1:32" s="1" customFormat="1">
      <c r="A85" s="329">
        <v>6.01</v>
      </c>
      <c r="B85" s="9" t="s">
        <v>37</v>
      </c>
      <c r="C85" s="82"/>
      <c r="D85" s="61"/>
      <c r="E85" s="82"/>
      <c r="F85" s="61"/>
      <c r="G85" s="101"/>
      <c r="H85" s="82">
        <v>0</v>
      </c>
      <c r="I85" s="61">
        <f t="shared" ref="I85:I86" si="97">H85*G85</f>
        <v>0</v>
      </c>
      <c r="J85" s="60">
        <f t="shared" ref="J85:J86" si="98">H85+E85+C85</f>
        <v>0</v>
      </c>
      <c r="K85" s="61">
        <f>I85+F85+D85</f>
        <v>0</v>
      </c>
      <c r="L85" s="60"/>
      <c r="M85" s="61"/>
      <c r="N85" s="61"/>
      <c r="O85" s="61"/>
      <c r="P85" s="60">
        <f t="shared" si="90"/>
        <v>0</v>
      </c>
      <c r="Q85" s="61">
        <f t="shared" si="90"/>
        <v>0</v>
      </c>
      <c r="R85" s="60"/>
      <c r="S85" s="61"/>
      <c r="T85" s="125"/>
      <c r="U85" s="60"/>
      <c r="V85" s="61">
        <f t="shared" si="91"/>
        <v>0</v>
      </c>
      <c r="W85" s="60">
        <f t="shared" si="92"/>
        <v>0</v>
      </c>
      <c r="X85" s="61">
        <f t="shared" si="93"/>
        <v>0</v>
      </c>
      <c r="Y85" s="60"/>
      <c r="Z85" s="61"/>
      <c r="AA85" s="125"/>
      <c r="AB85" s="60"/>
      <c r="AC85" s="61">
        <f t="shared" si="94"/>
        <v>0</v>
      </c>
      <c r="AD85" s="60">
        <f t="shared" si="95"/>
        <v>0</v>
      </c>
      <c r="AE85" s="61">
        <f t="shared" si="96"/>
        <v>0</v>
      </c>
      <c r="AF85" s="82"/>
    </row>
    <row r="86" spans="1:32" s="1" customFormat="1" ht="56.25">
      <c r="A86" s="751"/>
      <c r="B86" s="2" t="s">
        <v>38</v>
      </c>
      <c r="C86" s="82"/>
      <c r="D86" s="61"/>
      <c r="E86" s="82"/>
      <c r="F86" s="61"/>
      <c r="G86" s="101">
        <v>0.2</v>
      </c>
      <c r="H86" s="82">
        <v>0</v>
      </c>
      <c r="I86" s="61">
        <f t="shared" si="97"/>
        <v>0</v>
      </c>
      <c r="J86" s="60">
        <f t="shared" si="98"/>
        <v>0</v>
      </c>
      <c r="K86" s="61">
        <f>I86+F86+D86</f>
        <v>0</v>
      </c>
      <c r="L86" s="60"/>
      <c r="M86" s="61"/>
      <c r="N86" s="61" t="e">
        <f t="shared" ref="N86:O90" si="99">L86/J86%</f>
        <v>#DIV/0!</v>
      </c>
      <c r="O86" s="61" t="e">
        <f t="shared" si="99"/>
        <v>#DIV/0!</v>
      </c>
      <c r="P86" s="60">
        <f t="shared" si="90"/>
        <v>0</v>
      </c>
      <c r="Q86" s="61">
        <f t="shared" si="90"/>
        <v>0</v>
      </c>
      <c r="R86" s="60"/>
      <c r="S86" s="61"/>
      <c r="T86" s="125">
        <v>0.2</v>
      </c>
      <c r="U86" s="60"/>
      <c r="V86" s="61">
        <f>U86*T86</f>
        <v>0</v>
      </c>
      <c r="W86" s="60">
        <f t="shared" si="92"/>
        <v>0</v>
      </c>
      <c r="X86" s="61">
        <f t="shared" si="93"/>
        <v>0</v>
      </c>
      <c r="Y86" s="60"/>
      <c r="Z86" s="61"/>
      <c r="AA86" s="125">
        <v>0.2</v>
      </c>
      <c r="AB86" s="60"/>
      <c r="AC86" s="61">
        <f>AB86*AA86</f>
        <v>0</v>
      </c>
      <c r="AD86" s="60">
        <f t="shared" si="95"/>
        <v>0</v>
      </c>
      <c r="AE86" s="61">
        <f t="shared" si="96"/>
        <v>0</v>
      </c>
      <c r="AF86" s="691" t="s">
        <v>478</v>
      </c>
    </row>
    <row r="87" spans="1:32" s="1" customFormat="1">
      <c r="A87" s="199"/>
      <c r="B87" s="2" t="s">
        <v>39</v>
      </c>
      <c r="C87" s="82"/>
      <c r="D87" s="61"/>
      <c r="E87" s="82"/>
      <c r="F87" s="61"/>
      <c r="G87" s="101"/>
      <c r="H87" s="82"/>
      <c r="I87" s="61"/>
      <c r="J87" s="60"/>
      <c r="K87" s="61"/>
      <c r="L87" s="60"/>
      <c r="M87" s="61"/>
      <c r="N87" s="61"/>
      <c r="O87" s="61"/>
      <c r="P87" s="60">
        <f t="shared" si="90"/>
        <v>0</v>
      </c>
      <c r="Q87" s="61">
        <f t="shared" si="90"/>
        <v>0</v>
      </c>
      <c r="R87" s="60"/>
      <c r="S87" s="61"/>
      <c r="T87" s="125"/>
      <c r="U87" s="60"/>
      <c r="V87" s="61">
        <f t="shared" ref="V87:V89" si="100">U87*T87</f>
        <v>0</v>
      </c>
      <c r="W87" s="60">
        <f t="shared" si="92"/>
        <v>0</v>
      </c>
      <c r="X87" s="61">
        <f t="shared" si="93"/>
        <v>0</v>
      </c>
      <c r="Y87" s="60"/>
      <c r="Z87" s="61"/>
      <c r="AA87" s="125"/>
      <c r="AB87" s="60"/>
      <c r="AC87" s="61">
        <f t="shared" ref="AC87:AC89" si="101">AB87*AA87</f>
        <v>0</v>
      </c>
      <c r="AD87" s="60">
        <f t="shared" si="95"/>
        <v>0</v>
      </c>
      <c r="AE87" s="61">
        <f t="shared" si="96"/>
        <v>0</v>
      </c>
      <c r="AF87" s="82"/>
    </row>
    <row r="88" spans="1:32" s="1" customFormat="1">
      <c r="A88" s="199"/>
      <c r="B88" s="2" t="s">
        <v>40</v>
      </c>
      <c r="C88" s="82"/>
      <c r="D88" s="61"/>
      <c r="E88" s="82"/>
      <c r="F88" s="61"/>
      <c r="G88" s="101"/>
      <c r="H88" s="82">
        <v>0</v>
      </c>
      <c r="I88" s="61">
        <f t="shared" ref="I88:I89" si="102">H88*G88</f>
        <v>0</v>
      </c>
      <c r="J88" s="60">
        <f t="shared" ref="J88:J89" si="103">H88+E88+C88</f>
        <v>0</v>
      </c>
      <c r="K88" s="61">
        <f>I88+F88+D88</f>
        <v>0</v>
      </c>
      <c r="L88" s="60"/>
      <c r="M88" s="61"/>
      <c r="N88" s="61"/>
      <c r="O88" s="61"/>
      <c r="P88" s="60">
        <f t="shared" si="90"/>
        <v>0</v>
      </c>
      <c r="Q88" s="61">
        <f t="shared" si="90"/>
        <v>0</v>
      </c>
      <c r="R88" s="60"/>
      <c r="S88" s="61"/>
      <c r="T88" s="125"/>
      <c r="U88" s="60"/>
      <c r="V88" s="61">
        <f t="shared" si="100"/>
        <v>0</v>
      </c>
      <c r="W88" s="60">
        <f t="shared" si="92"/>
        <v>0</v>
      </c>
      <c r="X88" s="61">
        <f t="shared" si="93"/>
        <v>0</v>
      </c>
      <c r="Y88" s="60"/>
      <c r="Z88" s="61"/>
      <c r="AA88" s="125"/>
      <c r="AB88" s="60"/>
      <c r="AC88" s="61">
        <f t="shared" si="101"/>
        <v>0</v>
      </c>
      <c r="AD88" s="60">
        <f t="shared" si="95"/>
        <v>0</v>
      </c>
      <c r="AE88" s="61">
        <f t="shared" si="96"/>
        <v>0</v>
      </c>
      <c r="AF88" s="82"/>
    </row>
    <row r="89" spans="1:32" s="1" customFormat="1">
      <c r="A89" s="199"/>
      <c r="B89" s="2" t="s">
        <v>41</v>
      </c>
      <c r="C89" s="82"/>
      <c r="D89" s="61"/>
      <c r="E89" s="82"/>
      <c r="F89" s="61"/>
      <c r="G89" s="101"/>
      <c r="H89" s="82">
        <v>0</v>
      </c>
      <c r="I89" s="61">
        <f t="shared" si="102"/>
        <v>0</v>
      </c>
      <c r="J89" s="60">
        <f t="shared" si="103"/>
        <v>0</v>
      </c>
      <c r="K89" s="61">
        <f>I89+F89+D89</f>
        <v>0</v>
      </c>
      <c r="L89" s="60"/>
      <c r="M89" s="61"/>
      <c r="N89" s="61"/>
      <c r="O89" s="61"/>
      <c r="P89" s="60">
        <f t="shared" si="90"/>
        <v>0</v>
      </c>
      <c r="Q89" s="61">
        <f t="shared" si="90"/>
        <v>0</v>
      </c>
      <c r="R89" s="60"/>
      <c r="S89" s="61"/>
      <c r="T89" s="125"/>
      <c r="U89" s="60"/>
      <c r="V89" s="61">
        <f t="shared" si="100"/>
        <v>0</v>
      </c>
      <c r="W89" s="60">
        <f t="shared" si="92"/>
        <v>0</v>
      </c>
      <c r="X89" s="61">
        <f t="shared" si="93"/>
        <v>0</v>
      </c>
      <c r="Y89" s="60"/>
      <c r="Z89" s="61"/>
      <c r="AA89" s="125"/>
      <c r="AB89" s="60"/>
      <c r="AC89" s="61">
        <f t="shared" si="101"/>
        <v>0</v>
      </c>
      <c r="AD89" s="60">
        <f t="shared" si="95"/>
        <v>0</v>
      </c>
      <c r="AE89" s="61">
        <f t="shared" si="96"/>
        <v>0</v>
      </c>
      <c r="AF89" s="82"/>
    </row>
    <row r="90" spans="1:32" s="144" customFormat="1">
      <c r="A90" s="208"/>
      <c r="B90" s="209" t="s">
        <v>25</v>
      </c>
      <c r="C90" s="210">
        <f t="shared" ref="C90" si="104">SUM(C86:C89)</f>
        <v>0</v>
      </c>
      <c r="D90" s="211">
        <f>SUM(D86:D89)</f>
        <v>0</v>
      </c>
      <c r="E90" s="210">
        <f t="shared" ref="E90" si="105">SUM(E86:E89)</f>
        <v>0</v>
      </c>
      <c r="F90" s="211">
        <f>SUM(F86:F89)</f>
        <v>0</v>
      </c>
      <c r="G90" s="212"/>
      <c r="H90" s="210">
        <f t="shared" ref="H90:M90" si="106">SUM(H86:H89)</f>
        <v>0</v>
      </c>
      <c r="I90" s="211">
        <f>SUM(I86:I89)</f>
        <v>0</v>
      </c>
      <c r="J90" s="210">
        <f t="shared" si="106"/>
        <v>0</v>
      </c>
      <c r="K90" s="211">
        <f>SUM(K86:K89)</f>
        <v>0</v>
      </c>
      <c r="L90" s="210">
        <f t="shared" si="106"/>
        <v>0</v>
      </c>
      <c r="M90" s="211">
        <f t="shared" si="106"/>
        <v>0</v>
      </c>
      <c r="N90" s="213" t="e">
        <f t="shared" si="99"/>
        <v>#DIV/0!</v>
      </c>
      <c r="O90" s="213" t="e">
        <f>M90/K90%</f>
        <v>#DIV/0!</v>
      </c>
      <c r="P90" s="210">
        <f t="shared" ref="P90" si="107">SUM(P86:P89)</f>
        <v>0</v>
      </c>
      <c r="Q90" s="211">
        <f>SUM(Q86:Q89)</f>
        <v>0</v>
      </c>
      <c r="R90" s="210">
        <f t="shared" ref="R90" si="108">SUM(R86:R89)</f>
        <v>0</v>
      </c>
      <c r="S90" s="211">
        <f>SUM(S86:S89)</f>
        <v>0</v>
      </c>
      <c r="T90" s="214"/>
      <c r="U90" s="210">
        <f t="shared" ref="U90:W90" si="109">SUM(U86:U89)</f>
        <v>0</v>
      </c>
      <c r="V90" s="211">
        <f>SUM(V86:V89)</f>
        <v>0</v>
      </c>
      <c r="W90" s="210">
        <f t="shared" si="109"/>
        <v>0</v>
      </c>
      <c r="X90" s="211">
        <f>SUM(X86:X89)</f>
        <v>0</v>
      </c>
      <c r="Y90" s="210">
        <f t="shared" ref="Y90" si="110">SUM(Y86:Y89)</f>
        <v>0</v>
      </c>
      <c r="Z90" s="211">
        <f>SUM(Z86:Z89)</f>
        <v>0</v>
      </c>
      <c r="AA90" s="214"/>
      <c r="AB90" s="210">
        <f t="shared" ref="AB90" si="111">SUM(AB86:AB89)</f>
        <v>0</v>
      </c>
      <c r="AC90" s="211">
        <f>SUM(AC86:AC89)</f>
        <v>0</v>
      </c>
      <c r="AD90" s="210">
        <f t="shared" ref="AD90" si="112">SUM(AD86:AD89)</f>
        <v>0</v>
      </c>
      <c r="AE90" s="211">
        <f>SUM(AE86:AE89)</f>
        <v>0</v>
      </c>
      <c r="AF90" s="215"/>
    </row>
    <row r="91" spans="1:32" s="1" customFormat="1" ht="31.5">
      <c r="A91" s="329">
        <v>6.02</v>
      </c>
      <c r="B91" s="9" t="s">
        <v>42</v>
      </c>
      <c r="C91" s="82"/>
      <c r="D91" s="61"/>
      <c r="E91" s="82"/>
      <c r="F91" s="61"/>
      <c r="G91" s="101"/>
      <c r="H91" s="82"/>
      <c r="I91" s="61"/>
      <c r="J91" s="60"/>
      <c r="K91" s="61"/>
      <c r="L91" s="60"/>
      <c r="M91" s="61"/>
      <c r="N91" s="61"/>
      <c r="O91" s="61"/>
      <c r="P91" s="60">
        <f t="shared" ref="P91:Q95" si="113">J91-L91</f>
        <v>0</v>
      </c>
      <c r="Q91" s="61">
        <f t="shared" si="113"/>
        <v>0</v>
      </c>
      <c r="R91" s="60"/>
      <c r="S91" s="61"/>
      <c r="T91" s="125"/>
      <c r="U91" s="60"/>
      <c r="V91" s="61">
        <f t="shared" ref="V91" si="114">U91*T91</f>
        <v>0</v>
      </c>
      <c r="W91" s="60">
        <f t="shared" ref="W91:W95" si="115">U91+R91</f>
        <v>0</v>
      </c>
      <c r="X91" s="61">
        <f>V91+S91</f>
        <v>0</v>
      </c>
      <c r="Y91" s="60"/>
      <c r="Z91" s="61"/>
      <c r="AA91" s="125"/>
      <c r="AB91" s="60"/>
      <c r="AC91" s="61">
        <f t="shared" ref="AC91" si="116">AB91*AA91</f>
        <v>0</v>
      </c>
      <c r="AD91" s="60">
        <f t="shared" ref="AD91:AD95" si="117">AB91+Y91</f>
        <v>0</v>
      </c>
      <c r="AE91" s="61">
        <f>AC91+Z91</f>
        <v>0</v>
      </c>
      <c r="AF91" s="82"/>
    </row>
    <row r="92" spans="1:32" s="1" customFormat="1" ht="56.25">
      <c r="A92" s="751"/>
      <c r="B92" s="2" t="s">
        <v>38</v>
      </c>
      <c r="C92" s="82"/>
      <c r="D92" s="61"/>
      <c r="E92" s="82"/>
      <c r="F92" s="61"/>
      <c r="G92" s="101"/>
      <c r="H92" s="82">
        <v>0</v>
      </c>
      <c r="I92" s="61">
        <f t="shared" ref="I92:I95" si="118">H92*G92</f>
        <v>0</v>
      </c>
      <c r="J92" s="60">
        <f t="shared" ref="J92:J95" si="119">H92+E92+C92</f>
        <v>0</v>
      </c>
      <c r="K92" s="61">
        <f>I92+F92+D92</f>
        <v>0</v>
      </c>
      <c r="L92" s="60"/>
      <c r="M92" s="61"/>
      <c r="N92" s="61" t="e">
        <f t="shared" ref="N92:O96" si="120">L92/J92%</f>
        <v>#DIV/0!</v>
      </c>
      <c r="O92" s="61" t="e">
        <f t="shared" si="120"/>
        <v>#DIV/0!</v>
      </c>
      <c r="P92" s="60">
        <f t="shared" si="113"/>
        <v>0</v>
      </c>
      <c r="Q92" s="61">
        <f t="shared" si="113"/>
        <v>0</v>
      </c>
      <c r="R92" s="60"/>
      <c r="S92" s="61"/>
      <c r="T92" s="125">
        <v>0.2</v>
      </c>
      <c r="U92" s="60"/>
      <c r="V92" s="61">
        <f>U92*T92</f>
        <v>0</v>
      </c>
      <c r="W92" s="60">
        <f t="shared" si="115"/>
        <v>0</v>
      </c>
      <c r="X92" s="61">
        <f>V92+S92</f>
        <v>0</v>
      </c>
      <c r="Y92" s="60"/>
      <c r="Z92" s="61"/>
      <c r="AA92" s="125">
        <v>0.2</v>
      </c>
      <c r="AB92" s="60"/>
      <c r="AC92" s="61">
        <f>AB92*AA92</f>
        <v>0</v>
      </c>
      <c r="AD92" s="60">
        <f t="shared" si="117"/>
        <v>0</v>
      </c>
      <c r="AE92" s="61">
        <f>AC92+Z92</f>
        <v>0</v>
      </c>
      <c r="AF92" s="691" t="s">
        <v>478</v>
      </c>
    </row>
    <row r="93" spans="1:32" s="1" customFormat="1">
      <c r="A93" s="199"/>
      <c r="B93" s="2" t="s">
        <v>39</v>
      </c>
      <c r="C93" s="82"/>
      <c r="D93" s="61"/>
      <c r="E93" s="82"/>
      <c r="F93" s="61"/>
      <c r="G93" s="101"/>
      <c r="H93" s="82">
        <v>0</v>
      </c>
      <c r="I93" s="61">
        <f t="shared" si="118"/>
        <v>0</v>
      </c>
      <c r="J93" s="60">
        <f t="shared" si="119"/>
        <v>0</v>
      </c>
      <c r="K93" s="61">
        <f>I93+F93+D93</f>
        <v>0</v>
      </c>
      <c r="L93" s="60"/>
      <c r="M93" s="61"/>
      <c r="N93" s="61" t="e">
        <f t="shared" si="120"/>
        <v>#DIV/0!</v>
      </c>
      <c r="O93" s="61" t="e">
        <f t="shared" si="120"/>
        <v>#DIV/0!</v>
      </c>
      <c r="P93" s="60">
        <f t="shared" si="113"/>
        <v>0</v>
      </c>
      <c r="Q93" s="61">
        <f t="shared" si="113"/>
        <v>0</v>
      </c>
      <c r="R93" s="60"/>
      <c r="S93" s="61"/>
      <c r="T93" s="125"/>
      <c r="U93" s="60"/>
      <c r="V93" s="61">
        <f>U93*T93</f>
        <v>0</v>
      </c>
      <c r="W93" s="60">
        <f t="shared" si="115"/>
        <v>0</v>
      </c>
      <c r="X93" s="61">
        <f>V93+S93</f>
        <v>0</v>
      </c>
      <c r="Y93" s="60"/>
      <c r="Z93" s="61"/>
      <c r="AA93" s="125"/>
      <c r="AB93" s="60"/>
      <c r="AC93" s="61">
        <f>AB93*AA93</f>
        <v>0</v>
      </c>
      <c r="AD93" s="60">
        <f t="shared" si="117"/>
        <v>0</v>
      </c>
      <c r="AE93" s="61">
        <f>AC93+Z93</f>
        <v>0</v>
      </c>
      <c r="AF93" s="82"/>
    </row>
    <row r="94" spans="1:32" s="1" customFormat="1">
      <c r="A94" s="199"/>
      <c r="B94" s="2" t="s">
        <v>40</v>
      </c>
      <c r="C94" s="82"/>
      <c r="D94" s="61"/>
      <c r="E94" s="82"/>
      <c r="F94" s="61"/>
      <c r="G94" s="101"/>
      <c r="H94" s="82">
        <v>0</v>
      </c>
      <c r="I94" s="61">
        <f t="shared" si="118"/>
        <v>0</v>
      </c>
      <c r="J94" s="60">
        <f t="shared" si="119"/>
        <v>0</v>
      </c>
      <c r="K94" s="61">
        <f>I94+F94+D94</f>
        <v>0</v>
      </c>
      <c r="L94" s="60"/>
      <c r="M94" s="61"/>
      <c r="N94" s="61" t="e">
        <f t="shared" si="120"/>
        <v>#DIV/0!</v>
      </c>
      <c r="O94" s="61" t="e">
        <f t="shared" si="120"/>
        <v>#DIV/0!</v>
      </c>
      <c r="P94" s="60">
        <f t="shared" si="113"/>
        <v>0</v>
      </c>
      <c r="Q94" s="61">
        <f t="shared" si="113"/>
        <v>0</v>
      </c>
      <c r="R94" s="60"/>
      <c r="S94" s="61"/>
      <c r="T94" s="125"/>
      <c r="U94" s="60"/>
      <c r="V94" s="61">
        <f>U94*T94</f>
        <v>0</v>
      </c>
      <c r="W94" s="60">
        <f t="shared" si="115"/>
        <v>0</v>
      </c>
      <c r="X94" s="61">
        <f>V94+S94</f>
        <v>0</v>
      </c>
      <c r="Y94" s="60"/>
      <c r="Z94" s="61"/>
      <c r="AA94" s="125"/>
      <c r="AB94" s="60"/>
      <c r="AC94" s="61">
        <f>AB94*AA94</f>
        <v>0</v>
      </c>
      <c r="AD94" s="60">
        <f t="shared" si="117"/>
        <v>0</v>
      </c>
      <c r="AE94" s="61">
        <f>AC94+Z94</f>
        <v>0</v>
      </c>
      <c r="AF94" s="82"/>
    </row>
    <row r="95" spans="1:32" s="1" customFormat="1">
      <c r="A95" s="199"/>
      <c r="B95" s="2" t="s">
        <v>41</v>
      </c>
      <c r="C95" s="82"/>
      <c r="D95" s="61"/>
      <c r="E95" s="82"/>
      <c r="F95" s="61"/>
      <c r="G95" s="101"/>
      <c r="H95" s="82">
        <v>0</v>
      </c>
      <c r="I95" s="61">
        <f t="shared" si="118"/>
        <v>0</v>
      </c>
      <c r="J95" s="60">
        <f t="shared" si="119"/>
        <v>0</v>
      </c>
      <c r="K95" s="61">
        <f>I95+F95+D95</f>
        <v>0</v>
      </c>
      <c r="L95" s="60"/>
      <c r="M95" s="61"/>
      <c r="N95" s="61" t="e">
        <f t="shared" si="120"/>
        <v>#DIV/0!</v>
      </c>
      <c r="O95" s="61" t="e">
        <f t="shared" si="120"/>
        <v>#DIV/0!</v>
      </c>
      <c r="P95" s="60">
        <f t="shared" si="113"/>
        <v>0</v>
      </c>
      <c r="Q95" s="61">
        <f t="shared" si="113"/>
        <v>0</v>
      </c>
      <c r="R95" s="60"/>
      <c r="S95" s="61"/>
      <c r="T95" s="125"/>
      <c r="U95" s="60"/>
      <c r="V95" s="61">
        <f>U95*T95</f>
        <v>0</v>
      </c>
      <c r="W95" s="60">
        <f t="shared" si="115"/>
        <v>0</v>
      </c>
      <c r="X95" s="61">
        <f>V95+S95</f>
        <v>0</v>
      </c>
      <c r="Y95" s="60"/>
      <c r="Z95" s="61"/>
      <c r="AA95" s="125"/>
      <c r="AB95" s="60"/>
      <c r="AC95" s="61">
        <f>AB95*AA95</f>
        <v>0</v>
      </c>
      <c r="AD95" s="60">
        <f t="shared" si="117"/>
        <v>0</v>
      </c>
      <c r="AE95" s="61">
        <f>AC95+Z95</f>
        <v>0</v>
      </c>
      <c r="AF95" s="82"/>
    </row>
    <row r="96" spans="1:32" s="144" customFormat="1">
      <c r="A96" s="208"/>
      <c r="B96" s="209" t="s">
        <v>25</v>
      </c>
      <c r="C96" s="210">
        <f t="shared" ref="C96" si="121">SUM(C92:C95)</f>
        <v>0</v>
      </c>
      <c r="D96" s="211">
        <f>SUM(D92:D95)</f>
        <v>0</v>
      </c>
      <c r="E96" s="210">
        <f t="shared" ref="E96" si="122">SUM(E92:E95)</f>
        <v>0</v>
      </c>
      <c r="F96" s="211">
        <f>SUM(F92:F95)</f>
        <v>0</v>
      </c>
      <c r="G96" s="212">
        <v>0</v>
      </c>
      <c r="H96" s="210">
        <f t="shared" ref="H96:M96" si="123">SUM(H92:H95)</f>
        <v>0</v>
      </c>
      <c r="I96" s="211">
        <f>SUM(I92:I95)</f>
        <v>0</v>
      </c>
      <c r="J96" s="210">
        <f t="shared" si="123"/>
        <v>0</v>
      </c>
      <c r="K96" s="211">
        <f>SUM(K92:K95)</f>
        <v>0</v>
      </c>
      <c r="L96" s="210">
        <f t="shared" si="123"/>
        <v>0</v>
      </c>
      <c r="M96" s="211">
        <f t="shared" si="123"/>
        <v>0</v>
      </c>
      <c r="N96" s="213" t="e">
        <f t="shared" si="120"/>
        <v>#DIV/0!</v>
      </c>
      <c r="O96" s="213" t="e">
        <f>M96/K96%</f>
        <v>#DIV/0!</v>
      </c>
      <c r="P96" s="210">
        <f t="shared" ref="P96:S96" si="124">SUM(P92:P95)</f>
        <v>0</v>
      </c>
      <c r="Q96" s="211">
        <f t="shared" si="124"/>
        <v>0</v>
      </c>
      <c r="R96" s="210">
        <f t="shared" si="124"/>
        <v>0</v>
      </c>
      <c r="S96" s="211">
        <f t="shared" si="124"/>
        <v>0</v>
      </c>
      <c r="T96" s="214">
        <v>0</v>
      </c>
      <c r="U96" s="210">
        <f t="shared" ref="U96:W96" si="125">SUM(U92:U95)</f>
        <v>0</v>
      </c>
      <c r="V96" s="211">
        <f>SUM(V92:V95)</f>
        <v>0</v>
      </c>
      <c r="W96" s="210">
        <f t="shared" si="125"/>
        <v>0</v>
      </c>
      <c r="X96" s="211">
        <f>SUM(X92:X95)</f>
        <v>0</v>
      </c>
      <c r="Y96" s="210">
        <f t="shared" ref="Y96:Z96" si="126">SUM(Y92:Y95)</f>
        <v>0</v>
      </c>
      <c r="Z96" s="211">
        <f t="shared" si="126"/>
        <v>0</v>
      </c>
      <c r="AA96" s="214">
        <v>0</v>
      </c>
      <c r="AB96" s="210">
        <f t="shared" ref="AB96" si="127">SUM(AB92:AB95)</f>
        <v>0</v>
      </c>
      <c r="AC96" s="211">
        <f>SUM(AC92:AC95)</f>
        <v>0</v>
      </c>
      <c r="AD96" s="210">
        <f t="shared" ref="AD96" si="128">SUM(AD92:AD95)</f>
        <v>0</v>
      </c>
      <c r="AE96" s="211">
        <f>SUM(AE92:AE95)</f>
        <v>0</v>
      </c>
      <c r="AF96" s="215"/>
    </row>
    <row r="97" spans="1:32" s="4" customFormat="1">
      <c r="A97" s="329">
        <v>6.03</v>
      </c>
      <c r="B97" s="9" t="s">
        <v>43</v>
      </c>
      <c r="C97" s="12"/>
      <c r="D97" s="63"/>
      <c r="E97" s="12"/>
      <c r="F97" s="63"/>
      <c r="G97" s="102"/>
      <c r="H97" s="12"/>
      <c r="I97" s="63"/>
      <c r="J97" s="62"/>
      <c r="K97" s="63"/>
      <c r="L97" s="62"/>
      <c r="M97" s="63"/>
      <c r="N97" s="61"/>
      <c r="O97" s="61"/>
      <c r="P97" s="60">
        <f t="shared" ref="P97:Q101" si="129">J97-L97</f>
        <v>0</v>
      </c>
      <c r="Q97" s="61">
        <f t="shared" si="129"/>
        <v>0</v>
      </c>
      <c r="R97" s="62"/>
      <c r="S97" s="63"/>
      <c r="T97" s="126"/>
      <c r="U97" s="62"/>
      <c r="V97" s="61">
        <f t="shared" ref="V97" si="130">U97*T97</f>
        <v>0</v>
      </c>
      <c r="W97" s="60">
        <f t="shared" ref="W97:W101" si="131">U97+R97</f>
        <v>0</v>
      </c>
      <c r="X97" s="61">
        <f>V97+S97</f>
        <v>0</v>
      </c>
      <c r="Y97" s="62"/>
      <c r="Z97" s="63"/>
      <c r="AA97" s="126"/>
      <c r="AB97" s="62"/>
      <c r="AC97" s="61">
        <f t="shared" ref="AC97" si="132">AB97*AA97</f>
        <v>0</v>
      </c>
      <c r="AD97" s="60">
        <f t="shared" ref="AD97:AD101" si="133">AB97+Y97</f>
        <v>0</v>
      </c>
      <c r="AE97" s="61">
        <f>AC97+Z97</f>
        <v>0</v>
      </c>
      <c r="AF97" s="12"/>
    </row>
    <row r="98" spans="1:32" s="1" customFormat="1">
      <c r="A98" s="199"/>
      <c r="B98" s="2" t="s">
        <v>38</v>
      </c>
      <c r="C98" s="82"/>
      <c r="D98" s="61"/>
      <c r="E98" s="82"/>
      <c r="F98" s="61"/>
      <c r="G98" s="101"/>
      <c r="H98" s="82">
        <v>0</v>
      </c>
      <c r="I98" s="61">
        <f t="shared" ref="I98:I101" si="134">H98*G98</f>
        <v>0</v>
      </c>
      <c r="J98" s="60">
        <f t="shared" ref="J98:J101" si="135">H98+E98+C98</f>
        <v>0</v>
      </c>
      <c r="K98" s="61">
        <f>I98+F98+D98</f>
        <v>0</v>
      </c>
      <c r="L98" s="60"/>
      <c r="M98" s="61"/>
      <c r="N98" s="61"/>
      <c r="O98" s="61"/>
      <c r="P98" s="60">
        <f t="shared" si="129"/>
        <v>0</v>
      </c>
      <c r="Q98" s="61">
        <f t="shared" si="129"/>
        <v>0</v>
      </c>
      <c r="R98" s="60"/>
      <c r="S98" s="61"/>
      <c r="T98" s="125"/>
      <c r="U98" s="60"/>
      <c r="V98" s="61">
        <f>U98*T98</f>
        <v>0</v>
      </c>
      <c r="W98" s="60">
        <f t="shared" si="131"/>
        <v>0</v>
      </c>
      <c r="X98" s="61">
        <f>V98+S98</f>
        <v>0</v>
      </c>
      <c r="Y98" s="60"/>
      <c r="Z98" s="61"/>
      <c r="AA98" s="125"/>
      <c r="AB98" s="60"/>
      <c r="AC98" s="61">
        <f>AB98*AA98</f>
        <v>0</v>
      </c>
      <c r="AD98" s="60">
        <f t="shared" si="133"/>
        <v>0</v>
      </c>
      <c r="AE98" s="61">
        <f>AC98+Z98</f>
        <v>0</v>
      </c>
      <c r="AF98" s="82"/>
    </row>
    <row r="99" spans="1:32" s="1" customFormat="1" ht="56.25">
      <c r="A99" s="751"/>
      <c r="B99" s="2" t="s">
        <v>39</v>
      </c>
      <c r="C99" s="82"/>
      <c r="D99" s="61"/>
      <c r="E99" s="82"/>
      <c r="F99" s="61"/>
      <c r="G99" s="101">
        <v>4.4999999999999998E-2</v>
      </c>
      <c r="H99" s="82">
        <v>0</v>
      </c>
      <c r="I99" s="61">
        <f t="shared" si="134"/>
        <v>0</v>
      </c>
      <c r="J99" s="60">
        <f t="shared" si="135"/>
        <v>0</v>
      </c>
      <c r="K99" s="61">
        <f>I99+F99+D99</f>
        <v>0</v>
      </c>
      <c r="L99" s="60"/>
      <c r="M99" s="61"/>
      <c r="N99" s="61" t="e">
        <f t="shared" ref="N99:O102" si="136">L99/J99%</f>
        <v>#DIV/0!</v>
      </c>
      <c r="O99" s="61" t="e">
        <f t="shared" si="136"/>
        <v>#DIV/0!</v>
      </c>
      <c r="P99" s="60">
        <f t="shared" si="129"/>
        <v>0</v>
      </c>
      <c r="Q99" s="61">
        <f t="shared" si="129"/>
        <v>0</v>
      </c>
      <c r="R99" s="60"/>
      <c r="S99" s="61"/>
      <c r="T99" s="125">
        <v>4.4999999999999998E-2</v>
      </c>
      <c r="U99" s="60"/>
      <c r="V99" s="61">
        <f>U99*T99</f>
        <v>0</v>
      </c>
      <c r="W99" s="60">
        <f t="shared" si="131"/>
        <v>0</v>
      </c>
      <c r="X99" s="61">
        <f>V99+S99</f>
        <v>0</v>
      </c>
      <c r="Y99" s="60"/>
      <c r="Z99" s="61"/>
      <c r="AA99" s="125">
        <v>4.4999999999999998E-2</v>
      </c>
      <c r="AB99" s="60"/>
      <c r="AC99" s="61">
        <f>AB99*AA99</f>
        <v>0</v>
      </c>
      <c r="AD99" s="60">
        <f t="shared" si="133"/>
        <v>0</v>
      </c>
      <c r="AE99" s="61">
        <f>AC99+Z99</f>
        <v>0</v>
      </c>
      <c r="AF99" s="691" t="s">
        <v>478</v>
      </c>
    </row>
    <row r="100" spans="1:32" s="1" customFormat="1" ht="56.25">
      <c r="A100" s="751"/>
      <c r="B100" s="2" t="s">
        <v>40</v>
      </c>
      <c r="C100" s="82"/>
      <c r="D100" s="61"/>
      <c r="E100" s="82"/>
      <c r="F100" s="61"/>
      <c r="G100" s="101">
        <v>0.03</v>
      </c>
      <c r="H100" s="82">
        <v>0</v>
      </c>
      <c r="I100" s="61">
        <f t="shared" si="134"/>
        <v>0</v>
      </c>
      <c r="J100" s="60">
        <f t="shared" si="135"/>
        <v>0</v>
      </c>
      <c r="K100" s="61">
        <f>I100+F100+D100</f>
        <v>0</v>
      </c>
      <c r="L100" s="60"/>
      <c r="M100" s="61"/>
      <c r="N100" s="61" t="e">
        <f t="shared" si="136"/>
        <v>#DIV/0!</v>
      </c>
      <c r="O100" s="61" t="e">
        <f t="shared" si="136"/>
        <v>#DIV/0!</v>
      </c>
      <c r="P100" s="60">
        <f t="shared" si="129"/>
        <v>0</v>
      </c>
      <c r="Q100" s="61">
        <f t="shared" si="129"/>
        <v>0</v>
      </c>
      <c r="R100" s="60"/>
      <c r="S100" s="61"/>
      <c r="T100" s="125">
        <v>0.03</v>
      </c>
      <c r="U100" s="60"/>
      <c r="V100" s="61">
        <f>U100*T100</f>
        <v>0</v>
      </c>
      <c r="W100" s="60">
        <f t="shared" si="131"/>
        <v>0</v>
      </c>
      <c r="X100" s="61">
        <f>V100+S100</f>
        <v>0</v>
      </c>
      <c r="Y100" s="60"/>
      <c r="Z100" s="61"/>
      <c r="AA100" s="125">
        <v>0.03</v>
      </c>
      <c r="AB100" s="60"/>
      <c r="AC100" s="61">
        <f>AB100*AA100</f>
        <v>0</v>
      </c>
      <c r="AD100" s="60">
        <f t="shared" si="133"/>
        <v>0</v>
      </c>
      <c r="AE100" s="61">
        <f>AC100+Z100</f>
        <v>0</v>
      </c>
      <c r="AF100" s="691" t="s">
        <v>478</v>
      </c>
    </row>
    <row r="101" spans="1:32" s="1" customFormat="1">
      <c r="A101" s="199"/>
      <c r="B101" s="2" t="s">
        <v>41</v>
      </c>
      <c r="C101" s="82"/>
      <c r="D101" s="61"/>
      <c r="E101" s="82"/>
      <c r="F101" s="61"/>
      <c r="G101" s="101"/>
      <c r="H101" s="82">
        <v>0</v>
      </c>
      <c r="I101" s="61">
        <f t="shared" si="134"/>
        <v>0</v>
      </c>
      <c r="J101" s="60">
        <f t="shared" si="135"/>
        <v>0</v>
      </c>
      <c r="K101" s="61">
        <f>I101+F101+D101</f>
        <v>0</v>
      </c>
      <c r="L101" s="60"/>
      <c r="M101" s="61"/>
      <c r="N101" s="61"/>
      <c r="O101" s="61"/>
      <c r="P101" s="60">
        <f t="shared" si="129"/>
        <v>0</v>
      </c>
      <c r="Q101" s="61">
        <f t="shared" si="129"/>
        <v>0</v>
      </c>
      <c r="R101" s="60"/>
      <c r="S101" s="61"/>
      <c r="T101" s="125"/>
      <c r="U101" s="60"/>
      <c r="V101" s="61">
        <f>U101*T101</f>
        <v>0</v>
      </c>
      <c r="W101" s="60">
        <f t="shared" si="131"/>
        <v>0</v>
      </c>
      <c r="X101" s="61">
        <f>V101+S101</f>
        <v>0</v>
      </c>
      <c r="Y101" s="60"/>
      <c r="Z101" s="61"/>
      <c r="AA101" s="125"/>
      <c r="AB101" s="60"/>
      <c r="AC101" s="61">
        <f>AB101*AA101</f>
        <v>0</v>
      </c>
      <c r="AD101" s="60">
        <f t="shared" si="133"/>
        <v>0</v>
      </c>
      <c r="AE101" s="61">
        <f>AC101+Z101</f>
        <v>0</v>
      </c>
      <c r="AF101" s="82"/>
    </row>
    <row r="102" spans="1:32" s="144" customFormat="1">
      <c r="A102" s="208"/>
      <c r="B102" s="209" t="s">
        <v>25</v>
      </c>
      <c r="C102" s="210">
        <f t="shared" ref="C102" si="137">SUM(C98:C101)</f>
        <v>0</v>
      </c>
      <c r="D102" s="216">
        <f>SUM(D98:D101)</f>
        <v>0</v>
      </c>
      <c r="E102" s="210">
        <f t="shared" ref="E102" si="138">SUM(E98:E101)</f>
        <v>0</v>
      </c>
      <c r="F102" s="216">
        <f>SUM(F98:F101)</f>
        <v>0</v>
      </c>
      <c r="G102" s="212"/>
      <c r="H102" s="210">
        <f t="shared" ref="H102:M102" si="139">SUM(H98:H101)</f>
        <v>0</v>
      </c>
      <c r="I102" s="216">
        <f>SUM(I98:I101)</f>
        <v>0</v>
      </c>
      <c r="J102" s="210">
        <f t="shared" si="139"/>
        <v>0</v>
      </c>
      <c r="K102" s="216">
        <f>SUM(K98:K101)</f>
        <v>0</v>
      </c>
      <c r="L102" s="210">
        <f t="shared" si="139"/>
        <v>0</v>
      </c>
      <c r="M102" s="216">
        <f t="shared" si="139"/>
        <v>0</v>
      </c>
      <c r="N102" s="213" t="e">
        <f t="shared" si="136"/>
        <v>#DIV/0!</v>
      </c>
      <c r="O102" s="213" t="e">
        <f>M102/K102%</f>
        <v>#DIV/0!</v>
      </c>
      <c r="P102" s="210">
        <f t="shared" ref="P102:S102" si="140">SUM(P98:P101)</f>
        <v>0</v>
      </c>
      <c r="Q102" s="216">
        <f t="shared" si="140"/>
        <v>0</v>
      </c>
      <c r="R102" s="210">
        <f t="shared" si="140"/>
        <v>0</v>
      </c>
      <c r="S102" s="216">
        <f t="shared" si="140"/>
        <v>0</v>
      </c>
      <c r="T102" s="214"/>
      <c r="U102" s="210">
        <f t="shared" ref="U102:W102" si="141">SUM(U98:U101)</f>
        <v>0</v>
      </c>
      <c r="V102" s="216">
        <f>SUM(V98:V101)</f>
        <v>0</v>
      </c>
      <c r="W102" s="210">
        <f t="shared" si="141"/>
        <v>0</v>
      </c>
      <c r="X102" s="216">
        <f>SUM(X98:X101)</f>
        <v>0</v>
      </c>
      <c r="Y102" s="210">
        <f t="shared" ref="Y102:Z102" si="142">SUM(Y98:Y101)</f>
        <v>0</v>
      </c>
      <c r="Z102" s="216">
        <f t="shared" si="142"/>
        <v>0</v>
      </c>
      <c r="AA102" s="214"/>
      <c r="AB102" s="210">
        <f t="shared" ref="AB102" si="143">SUM(AB98:AB101)</f>
        <v>0</v>
      </c>
      <c r="AC102" s="216">
        <f>SUM(AC98:AC101)</f>
        <v>0</v>
      </c>
      <c r="AD102" s="210">
        <f t="shared" ref="AD102" si="144">SUM(AD98:AD101)</f>
        <v>0</v>
      </c>
      <c r="AE102" s="216">
        <f>SUM(AE98:AE101)</f>
        <v>0</v>
      </c>
      <c r="AF102" s="215"/>
    </row>
    <row r="103" spans="1:32" s="4" customFormat="1" ht="31.5">
      <c r="A103" s="329">
        <v>6.04</v>
      </c>
      <c r="B103" s="9" t="s">
        <v>44</v>
      </c>
      <c r="C103" s="12"/>
      <c r="D103" s="63"/>
      <c r="E103" s="12"/>
      <c r="F103" s="63"/>
      <c r="G103" s="102"/>
      <c r="H103" s="12"/>
      <c r="I103" s="63"/>
      <c r="J103" s="62"/>
      <c r="K103" s="63"/>
      <c r="L103" s="62"/>
      <c r="M103" s="63"/>
      <c r="N103" s="61"/>
      <c r="O103" s="61"/>
      <c r="P103" s="60">
        <f t="shared" ref="P103:Q107" si="145">J103-L103</f>
        <v>0</v>
      </c>
      <c r="Q103" s="61">
        <f t="shared" si="145"/>
        <v>0</v>
      </c>
      <c r="R103" s="62"/>
      <c r="S103" s="63"/>
      <c r="T103" s="126"/>
      <c r="U103" s="62"/>
      <c r="V103" s="61">
        <f t="shared" ref="V103" si="146">U103*T103</f>
        <v>0</v>
      </c>
      <c r="W103" s="60">
        <f t="shared" ref="W103:W107" si="147">U103+R103</f>
        <v>0</v>
      </c>
      <c r="X103" s="61">
        <f>V103+S103</f>
        <v>0</v>
      </c>
      <c r="Y103" s="62"/>
      <c r="Z103" s="63"/>
      <c r="AA103" s="126"/>
      <c r="AB103" s="62"/>
      <c r="AC103" s="61">
        <f t="shared" ref="AC103" si="148">AB103*AA103</f>
        <v>0</v>
      </c>
      <c r="AD103" s="60">
        <f t="shared" ref="AD103:AD107" si="149">AB103+Y103</f>
        <v>0</v>
      </c>
      <c r="AE103" s="61">
        <f>AC103+Z103</f>
        <v>0</v>
      </c>
      <c r="AF103" s="12"/>
    </row>
    <row r="104" spans="1:32" s="1" customFormat="1">
      <c r="A104" s="199"/>
      <c r="B104" s="2" t="s">
        <v>38</v>
      </c>
      <c r="C104" s="82"/>
      <c r="D104" s="61"/>
      <c r="E104" s="82"/>
      <c r="F104" s="61"/>
      <c r="G104" s="101"/>
      <c r="H104" s="82">
        <v>0</v>
      </c>
      <c r="I104" s="61">
        <f t="shared" ref="I104:I107" si="150">H104*G104</f>
        <v>0</v>
      </c>
      <c r="J104" s="60">
        <f t="shared" ref="J104:J107" si="151">H104+E104+C104</f>
        <v>0</v>
      </c>
      <c r="K104" s="61">
        <f>I104+F104+D104</f>
        <v>0</v>
      </c>
      <c r="L104" s="60"/>
      <c r="M104" s="61"/>
      <c r="N104" s="61"/>
      <c r="O104" s="61"/>
      <c r="P104" s="60">
        <f t="shared" si="145"/>
        <v>0</v>
      </c>
      <c r="Q104" s="61">
        <f t="shared" si="145"/>
        <v>0</v>
      </c>
      <c r="R104" s="60"/>
      <c r="S104" s="61"/>
      <c r="T104" s="125"/>
      <c r="U104" s="60"/>
      <c r="V104" s="61">
        <f>U104*T104</f>
        <v>0</v>
      </c>
      <c r="W104" s="60">
        <f t="shared" si="147"/>
        <v>0</v>
      </c>
      <c r="X104" s="61">
        <f>V104+S104</f>
        <v>0</v>
      </c>
      <c r="Y104" s="60"/>
      <c r="Z104" s="61"/>
      <c r="AA104" s="125"/>
      <c r="AB104" s="60"/>
      <c r="AC104" s="61">
        <f>AB104*AA104</f>
        <v>0</v>
      </c>
      <c r="AD104" s="60">
        <f t="shared" si="149"/>
        <v>0</v>
      </c>
      <c r="AE104" s="61">
        <f>AC104+Z104</f>
        <v>0</v>
      </c>
      <c r="AF104" s="82"/>
    </row>
    <row r="105" spans="1:32" s="1" customFormat="1" ht="56.25">
      <c r="A105" s="751"/>
      <c r="B105" s="2" t="s">
        <v>39</v>
      </c>
      <c r="C105" s="82"/>
      <c r="D105" s="61"/>
      <c r="E105" s="82"/>
      <c r="F105" s="61"/>
      <c r="G105" s="101">
        <v>4.4999999999999998E-2</v>
      </c>
      <c r="H105" s="82">
        <v>0</v>
      </c>
      <c r="I105" s="61">
        <f t="shared" si="150"/>
        <v>0</v>
      </c>
      <c r="J105" s="60">
        <f t="shared" si="151"/>
        <v>0</v>
      </c>
      <c r="K105" s="61">
        <f>I105+F105+D105</f>
        <v>0</v>
      </c>
      <c r="L105" s="60"/>
      <c r="M105" s="61"/>
      <c r="N105" s="61" t="e">
        <f t="shared" ref="N105:O108" si="152">L105/J105%</f>
        <v>#DIV/0!</v>
      </c>
      <c r="O105" s="61" t="e">
        <f t="shared" si="152"/>
        <v>#DIV/0!</v>
      </c>
      <c r="P105" s="60">
        <f t="shared" si="145"/>
        <v>0</v>
      </c>
      <c r="Q105" s="61">
        <f t="shared" si="145"/>
        <v>0</v>
      </c>
      <c r="R105" s="60"/>
      <c r="S105" s="61"/>
      <c r="T105" s="125">
        <v>4.4999999999999998E-2</v>
      </c>
      <c r="U105" s="60"/>
      <c r="V105" s="61">
        <f>U105*T105</f>
        <v>0</v>
      </c>
      <c r="W105" s="60">
        <f t="shared" si="147"/>
        <v>0</v>
      </c>
      <c r="X105" s="61">
        <f>V105+S105</f>
        <v>0</v>
      </c>
      <c r="Y105" s="60"/>
      <c r="Z105" s="61"/>
      <c r="AA105" s="125">
        <v>4.4999999999999998E-2</v>
      </c>
      <c r="AB105" s="60"/>
      <c r="AC105" s="61">
        <f>AB105*AA105</f>
        <v>0</v>
      </c>
      <c r="AD105" s="60">
        <f t="shared" si="149"/>
        <v>0</v>
      </c>
      <c r="AE105" s="61">
        <f>AC105+Z105</f>
        <v>0</v>
      </c>
      <c r="AF105" s="691" t="s">
        <v>478</v>
      </c>
    </row>
    <row r="106" spans="1:32" s="1" customFormat="1">
      <c r="A106" s="199"/>
      <c r="B106" s="2" t="s">
        <v>40</v>
      </c>
      <c r="C106" s="82"/>
      <c r="D106" s="61"/>
      <c r="E106" s="82"/>
      <c r="F106" s="61"/>
      <c r="G106" s="101">
        <v>2.6749999999999999E-2</v>
      </c>
      <c r="H106" s="82">
        <v>0</v>
      </c>
      <c r="I106" s="61">
        <f t="shared" si="150"/>
        <v>0</v>
      </c>
      <c r="J106" s="60">
        <f t="shared" si="151"/>
        <v>0</v>
      </c>
      <c r="K106" s="61">
        <f>I106+F106+D106</f>
        <v>0</v>
      </c>
      <c r="L106" s="60"/>
      <c r="M106" s="61"/>
      <c r="N106" s="61"/>
      <c r="O106" s="61"/>
      <c r="P106" s="60">
        <f t="shared" si="145"/>
        <v>0</v>
      </c>
      <c r="Q106" s="61">
        <f t="shared" si="145"/>
        <v>0</v>
      </c>
      <c r="R106" s="60"/>
      <c r="S106" s="61"/>
      <c r="T106" s="125">
        <v>0.03</v>
      </c>
      <c r="U106" s="60"/>
      <c r="V106" s="61">
        <f>U106*T106</f>
        <v>0</v>
      </c>
      <c r="W106" s="60">
        <f t="shared" si="147"/>
        <v>0</v>
      </c>
      <c r="X106" s="61">
        <f>V106+S106</f>
        <v>0</v>
      </c>
      <c r="Y106" s="60"/>
      <c r="Z106" s="61"/>
      <c r="AA106" s="125">
        <v>0.03</v>
      </c>
      <c r="AB106" s="60"/>
      <c r="AC106" s="61">
        <f>AB106*AA106</f>
        <v>0</v>
      </c>
      <c r="AD106" s="60">
        <f t="shared" si="149"/>
        <v>0</v>
      </c>
      <c r="AE106" s="61">
        <f>AC106+Z106</f>
        <v>0</v>
      </c>
      <c r="AF106" s="82"/>
    </row>
    <row r="107" spans="1:32" s="1" customFormat="1">
      <c r="A107" s="199"/>
      <c r="B107" s="2" t="s">
        <v>41</v>
      </c>
      <c r="C107" s="82"/>
      <c r="D107" s="61"/>
      <c r="E107" s="82"/>
      <c r="F107" s="61"/>
      <c r="G107" s="101"/>
      <c r="H107" s="82">
        <v>0</v>
      </c>
      <c r="I107" s="61">
        <f t="shared" si="150"/>
        <v>0</v>
      </c>
      <c r="J107" s="60">
        <f t="shared" si="151"/>
        <v>0</v>
      </c>
      <c r="K107" s="61">
        <f>I107+F107+D107</f>
        <v>0</v>
      </c>
      <c r="L107" s="60"/>
      <c r="M107" s="61"/>
      <c r="N107" s="61"/>
      <c r="O107" s="61"/>
      <c r="P107" s="60">
        <f t="shared" si="145"/>
        <v>0</v>
      </c>
      <c r="Q107" s="61">
        <f t="shared" si="145"/>
        <v>0</v>
      </c>
      <c r="R107" s="60"/>
      <c r="S107" s="61"/>
      <c r="T107" s="125"/>
      <c r="U107" s="60"/>
      <c r="V107" s="61">
        <f>U107*T107</f>
        <v>0</v>
      </c>
      <c r="W107" s="60">
        <f t="shared" si="147"/>
        <v>0</v>
      </c>
      <c r="X107" s="61">
        <f>V107+S107</f>
        <v>0</v>
      </c>
      <c r="Y107" s="60"/>
      <c r="Z107" s="61"/>
      <c r="AA107" s="125"/>
      <c r="AB107" s="60"/>
      <c r="AC107" s="61">
        <f>AB107*AA107</f>
        <v>0</v>
      </c>
      <c r="AD107" s="60">
        <f t="shared" si="149"/>
        <v>0</v>
      </c>
      <c r="AE107" s="61">
        <f>AC107+Z107</f>
        <v>0</v>
      </c>
      <c r="AF107" s="82"/>
    </row>
    <row r="108" spans="1:32" s="144" customFormat="1">
      <c r="A108" s="208"/>
      <c r="B108" s="209" t="s">
        <v>25</v>
      </c>
      <c r="C108" s="210">
        <f t="shared" ref="C108" si="153">SUM(C104:C107)</f>
        <v>0</v>
      </c>
      <c r="D108" s="211">
        <f>SUM(D104:D107)</f>
        <v>0</v>
      </c>
      <c r="E108" s="210">
        <f t="shared" ref="E108" si="154">SUM(E104:E107)</f>
        <v>0</v>
      </c>
      <c r="F108" s="211">
        <f>SUM(F104:F107)</f>
        <v>0</v>
      </c>
      <c r="G108" s="212"/>
      <c r="H108" s="210">
        <f t="shared" ref="H108:M108" si="155">SUM(H104:H107)</f>
        <v>0</v>
      </c>
      <c r="I108" s="211">
        <f>SUM(I104:I107)</f>
        <v>0</v>
      </c>
      <c r="J108" s="210">
        <f t="shared" si="155"/>
        <v>0</v>
      </c>
      <c r="K108" s="211">
        <f>SUM(K104:K107)</f>
        <v>0</v>
      </c>
      <c r="L108" s="210">
        <f t="shared" si="155"/>
        <v>0</v>
      </c>
      <c r="M108" s="211">
        <f t="shared" si="155"/>
        <v>0</v>
      </c>
      <c r="N108" s="213" t="e">
        <f t="shared" si="152"/>
        <v>#DIV/0!</v>
      </c>
      <c r="O108" s="213" t="e">
        <f>M108/K108%</f>
        <v>#DIV/0!</v>
      </c>
      <c r="P108" s="210">
        <f t="shared" ref="P108:S108" si="156">SUM(P104:P107)</f>
        <v>0</v>
      </c>
      <c r="Q108" s="211">
        <f t="shared" si="156"/>
        <v>0</v>
      </c>
      <c r="R108" s="210">
        <f t="shared" si="156"/>
        <v>0</v>
      </c>
      <c r="S108" s="211">
        <f t="shared" si="156"/>
        <v>0</v>
      </c>
      <c r="T108" s="214"/>
      <c r="U108" s="210">
        <f t="shared" ref="U108:W108" si="157">SUM(U104:U107)</f>
        <v>0</v>
      </c>
      <c r="V108" s="211">
        <f>SUM(V104:V107)</f>
        <v>0</v>
      </c>
      <c r="W108" s="210">
        <f t="shared" si="157"/>
        <v>0</v>
      </c>
      <c r="X108" s="211">
        <f>SUM(X104:X107)</f>
        <v>0</v>
      </c>
      <c r="Y108" s="210">
        <f t="shared" ref="Y108:Z108" si="158">SUM(Y104:Y107)</f>
        <v>0</v>
      </c>
      <c r="Z108" s="211">
        <f t="shared" si="158"/>
        <v>0</v>
      </c>
      <c r="AA108" s="214"/>
      <c r="AB108" s="210">
        <f t="shared" ref="AB108" si="159">SUM(AB104:AB107)</f>
        <v>0</v>
      </c>
      <c r="AC108" s="211">
        <f>SUM(AC104:AC107)</f>
        <v>0</v>
      </c>
      <c r="AD108" s="210">
        <f t="shared" ref="AD108" si="160">SUM(AD104:AD107)</f>
        <v>0</v>
      </c>
      <c r="AE108" s="211">
        <f>SUM(AE104:AE107)</f>
        <v>0</v>
      </c>
      <c r="AF108" s="215"/>
    </row>
    <row r="109" spans="1:32" s="4" customFormat="1">
      <c r="A109" s="329">
        <v>6.05</v>
      </c>
      <c r="B109" s="9" t="s">
        <v>190</v>
      </c>
      <c r="C109" s="12"/>
      <c r="D109" s="63"/>
      <c r="E109" s="12"/>
      <c r="F109" s="63"/>
      <c r="G109" s="102"/>
      <c r="H109" s="12"/>
      <c r="I109" s="63"/>
      <c r="J109" s="62"/>
      <c r="K109" s="63"/>
      <c r="L109" s="62"/>
      <c r="M109" s="63"/>
      <c r="N109" s="61"/>
      <c r="O109" s="61"/>
      <c r="P109" s="60">
        <f t="shared" ref="P109:Q113" si="161">J109-L109</f>
        <v>0</v>
      </c>
      <c r="Q109" s="61">
        <f t="shared" si="161"/>
        <v>0</v>
      </c>
      <c r="R109" s="62"/>
      <c r="S109" s="63"/>
      <c r="T109" s="126"/>
      <c r="U109" s="62"/>
      <c r="V109" s="61">
        <f>U109*T109</f>
        <v>0</v>
      </c>
      <c r="W109" s="60">
        <f t="shared" ref="W109:W113" si="162">U109+R109</f>
        <v>0</v>
      </c>
      <c r="X109" s="61">
        <f>V109+S109</f>
        <v>0</v>
      </c>
      <c r="Y109" s="62"/>
      <c r="Z109" s="63"/>
      <c r="AA109" s="126"/>
      <c r="AB109" s="62"/>
      <c r="AC109" s="61">
        <f>AB109*AA109</f>
        <v>0</v>
      </c>
      <c r="AD109" s="60">
        <f t="shared" ref="AD109:AD113" si="163">AB109+Y109</f>
        <v>0</v>
      </c>
      <c r="AE109" s="61">
        <f>AC109+Z109</f>
        <v>0</v>
      </c>
      <c r="AF109" s="12"/>
    </row>
    <row r="110" spans="1:32" s="1" customFormat="1">
      <c r="A110" s="199"/>
      <c r="B110" s="2" t="s">
        <v>38</v>
      </c>
      <c r="C110" s="82"/>
      <c r="D110" s="61"/>
      <c r="E110" s="82"/>
      <c r="F110" s="61"/>
      <c r="G110" s="101"/>
      <c r="H110" s="82">
        <v>0</v>
      </c>
      <c r="I110" s="61">
        <f t="shared" ref="I110:I113" si="164">H110*G110</f>
        <v>0</v>
      </c>
      <c r="J110" s="60">
        <f t="shared" ref="J110:J113" si="165">H110+E110+C110</f>
        <v>0</v>
      </c>
      <c r="K110" s="61">
        <f>I110+F110+D110</f>
        <v>0</v>
      </c>
      <c r="L110" s="60"/>
      <c r="M110" s="61"/>
      <c r="N110" s="61"/>
      <c r="O110" s="61"/>
      <c r="P110" s="60">
        <f t="shared" si="161"/>
        <v>0</v>
      </c>
      <c r="Q110" s="61">
        <f t="shared" si="161"/>
        <v>0</v>
      </c>
      <c r="R110" s="60"/>
      <c r="S110" s="61"/>
      <c r="T110" s="125"/>
      <c r="U110" s="60"/>
      <c r="V110" s="61">
        <f>U110*T110</f>
        <v>0</v>
      </c>
      <c r="W110" s="60">
        <f t="shared" si="162"/>
        <v>0</v>
      </c>
      <c r="X110" s="61">
        <f>V110+S110</f>
        <v>0</v>
      </c>
      <c r="Y110" s="60"/>
      <c r="Z110" s="61"/>
      <c r="AA110" s="125"/>
      <c r="AB110" s="60"/>
      <c r="AC110" s="61">
        <f>AB110*AA110</f>
        <v>0</v>
      </c>
      <c r="AD110" s="60">
        <f t="shared" si="163"/>
        <v>0</v>
      </c>
      <c r="AE110" s="61">
        <f>AC110+Z110</f>
        <v>0</v>
      </c>
      <c r="AF110" s="82"/>
    </row>
    <row r="111" spans="1:32" s="1" customFormat="1">
      <c r="A111" s="199"/>
      <c r="B111" s="2" t="s">
        <v>39</v>
      </c>
      <c r="C111" s="82"/>
      <c r="D111" s="61"/>
      <c r="E111" s="82"/>
      <c r="F111" s="61"/>
      <c r="G111" s="101"/>
      <c r="H111" s="82">
        <v>0</v>
      </c>
      <c r="I111" s="61">
        <f t="shared" si="164"/>
        <v>0</v>
      </c>
      <c r="J111" s="60">
        <f t="shared" si="165"/>
        <v>0</v>
      </c>
      <c r="K111" s="61">
        <f>I111+F111+D111</f>
        <v>0</v>
      </c>
      <c r="L111" s="60"/>
      <c r="M111" s="61"/>
      <c r="N111" s="61"/>
      <c r="O111" s="61"/>
      <c r="P111" s="60">
        <f t="shared" si="161"/>
        <v>0</v>
      </c>
      <c r="Q111" s="61">
        <f t="shared" si="161"/>
        <v>0</v>
      </c>
      <c r="R111" s="60"/>
      <c r="S111" s="61"/>
      <c r="T111" s="125"/>
      <c r="U111" s="60"/>
      <c r="V111" s="61">
        <f>U111*T111</f>
        <v>0</v>
      </c>
      <c r="W111" s="60">
        <f t="shared" si="162"/>
        <v>0</v>
      </c>
      <c r="X111" s="61">
        <f>V111+S111</f>
        <v>0</v>
      </c>
      <c r="Y111" s="60"/>
      <c r="Z111" s="61"/>
      <c r="AA111" s="125"/>
      <c r="AB111" s="60"/>
      <c r="AC111" s="61">
        <f>AB111*AA111</f>
        <v>0</v>
      </c>
      <c r="AD111" s="60">
        <f t="shared" si="163"/>
        <v>0</v>
      </c>
      <c r="AE111" s="61">
        <f>AC111+Z111</f>
        <v>0</v>
      </c>
      <c r="AF111" s="82"/>
    </row>
    <row r="112" spans="1:32" s="1" customFormat="1">
      <c r="A112" s="199"/>
      <c r="B112" s="2" t="s">
        <v>40</v>
      </c>
      <c r="C112" s="82"/>
      <c r="D112" s="61"/>
      <c r="E112" s="82"/>
      <c r="F112" s="61"/>
      <c r="G112" s="101"/>
      <c r="H112" s="82">
        <v>0</v>
      </c>
      <c r="I112" s="61">
        <f t="shared" si="164"/>
        <v>0</v>
      </c>
      <c r="J112" s="60">
        <f t="shared" si="165"/>
        <v>0</v>
      </c>
      <c r="K112" s="61">
        <f>I112+F112+D112</f>
        <v>0</v>
      </c>
      <c r="L112" s="60"/>
      <c r="M112" s="61"/>
      <c r="N112" s="61"/>
      <c r="O112" s="61"/>
      <c r="P112" s="60">
        <f t="shared" si="161"/>
        <v>0</v>
      </c>
      <c r="Q112" s="61">
        <f t="shared" si="161"/>
        <v>0</v>
      </c>
      <c r="R112" s="60"/>
      <c r="S112" s="61"/>
      <c r="T112" s="125"/>
      <c r="U112" s="60"/>
      <c r="V112" s="61">
        <f>U112*T112</f>
        <v>0</v>
      </c>
      <c r="W112" s="60">
        <f t="shared" si="162"/>
        <v>0</v>
      </c>
      <c r="X112" s="61">
        <f>V112+S112</f>
        <v>0</v>
      </c>
      <c r="Y112" s="60"/>
      <c r="Z112" s="61"/>
      <c r="AA112" s="125"/>
      <c r="AB112" s="60"/>
      <c r="AC112" s="61">
        <f>AB112*AA112</f>
        <v>0</v>
      </c>
      <c r="AD112" s="60">
        <f t="shared" si="163"/>
        <v>0</v>
      </c>
      <c r="AE112" s="61">
        <f>AC112+Z112</f>
        <v>0</v>
      </c>
      <c r="AF112" s="82"/>
    </row>
    <row r="113" spans="1:32" s="1" customFormat="1">
      <c r="A113" s="199"/>
      <c r="B113" s="2" t="s">
        <v>41</v>
      </c>
      <c r="C113" s="82"/>
      <c r="D113" s="61"/>
      <c r="E113" s="82"/>
      <c r="F113" s="61"/>
      <c r="G113" s="101"/>
      <c r="H113" s="82">
        <v>0</v>
      </c>
      <c r="I113" s="61">
        <f t="shared" si="164"/>
        <v>0</v>
      </c>
      <c r="J113" s="60">
        <f t="shared" si="165"/>
        <v>0</v>
      </c>
      <c r="K113" s="61">
        <f>I113+F113+D113</f>
        <v>0</v>
      </c>
      <c r="L113" s="60"/>
      <c r="M113" s="61"/>
      <c r="N113" s="61"/>
      <c r="O113" s="61"/>
      <c r="P113" s="60">
        <f t="shared" si="161"/>
        <v>0</v>
      </c>
      <c r="Q113" s="61">
        <f t="shared" si="161"/>
        <v>0</v>
      </c>
      <c r="R113" s="60"/>
      <c r="S113" s="61"/>
      <c r="T113" s="125"/>
      <c r="U113" s="60"/>
      <c r="V113" s="61">
        <f>U113*T113</f>
        <v>0</v>
      </c>
      <c r="W113" s="60">
        <f t="shared" si="162"/>
        <v>0</v>
      </c>
      <c r="X113" s="61">
        <f>V113+S113</f>
        <v>0</v>
      </c>
      <c r="Y113" s="60"/>
      <c r="Z113" s="61"/>
      <c r="AA113" s="125"/>
      <c r="AB113" s="60"/>
      <c r="AC113" s="61">
        <f>AB113*AA113</f>
        <v>0</v>
      </c>
      <c r="AD113" s="60">
        <f t="shared" si="163"/>
        <v>0</v>
      </c>
      <c r="AE113" s="61">
        <f>AC113+Z113</f>
        <v>0</v>
      </c>
      <c r="AF113" s="82"/>
    </row>
    <row r="114" spans="1:32" s="144" customFormat="1">
      <c r="A114" s="208"/>
      <c r="B114" s="209" t="s">
        <v>35</v>
      </c>
      <c r="C114" s="210">
        <f t="shared" ref="C114" si="166">SUM(C110:C113)</f>
        <v>0</v>
      </c>
      <c r="D114" s="211">
        <f>SUM(D110:D113)</f>
        <v>0</v>
      </c>
      <c r="E114" s="210">
        <f t="shared" ref="E114" si="167">SUM(E110:E113)</f>
        <v>0</v>
      </c>
      <c r="F114" s="211">
        <f>SUM(F110:F113)</f>
        <v>0</v>
      </c>
      <c r="G114" s="212"/>
      <c r="H114" s="210">
        <f t="shared" ref="H114:M114" si="168">SUM(H110:H113)</f>
        <v>0</v>
      </c>
      <c r="I114" s="211">
        <f>SUM(I110:I113)</f>
        <v>0</v>
      </c>
      <c r="J114" s="210">
        <f t="shared" si="168"/>
        <v>0</v>
      </c>
      <c r="K114" s="211">
        <f>SUM(K110:K113)</f>
        <v>0</v>
      </c>
      <c r="L114" s="210">
        <f t="shared" si="168"/>
        <v>0</v>
      </c>
      <c r="M114" s="211">
        <f t="shared" si="168"/>
        <v>0</v>
      </c>
      <c r="N114" s="213" t="e">
        <f t="shared" ref="N114" si="169">L114/J114%</f>
        <v>#DIV/0!</v>
      </c>
      <c r="O114" s="213" t="e">
        <f>M114/K114%</f>
        <v>#DIV/0!</v>
      </c>
      <c r="P114" s="210">
        <f t="shared" ref="P114:S114" si="170">SUM(P110:P113)</f>
        <v>0</v>
      </c>
      <c r="Q114" s="211">
        <f t="shared" si="170"/>
        <v>0</v>
      </c>
      <c r="R114" s="210">
        <f t="shared" si="170"/>
        <v>0</v>
      </c>
      <c r="S114" s="211">
        <f t="shared" si="170"/>
        <v>0</v>
      </c>
      <c r="T114" s="214"/>
      <c r="U114" s="210">
        <f t="shared" ref="U114:W114" si="171">SUM(U110:U113)</f>
        <v>0</v>
      </c>
      <c r="V114" s="211">
        <f>SUM(V110:V113)</f>
        <v>0</v>
      </c>
      <c r="W114" s="210">
        <f t="shared" si="171"/>
        <v>0</v>
      </c>
      <c r="X114" s="211">
        <f>SUM(X110:X113)</f>
        <v>0</v>
      </c>
      <c r="Y114" s="210">
        <f t="shared" ref="Y114:Z114" si="172">SUM(Y110:Y113)</f>
        <v>0</v>
      </c>
      <c r="Z114" s="211">
        <f t="shared" si="172"/>
        <v>0</v>
      </c>
      <c r="AA114" s="214"/>
      <c r="AB114" s="210">
        <f t="shared" ref="AB114" si="173">SUM(AB110:AB113)</f>
        <v>0</v>
      </c>
      <c r="AC114" s="211">
        <f>SUM(AC110:AC113)</f>
        <v>0</v>
      </c>
      <c r="AD114" s="210">
        <f t="shared" ref="AD114" si="174">SUM(AD110:AD113)</f>
        <v>0</v>
      </c>
      <c r="AE114" s="211">
        <f>SUM(AE110:AE113)</f>
        <v>0</v>
      </c>
      <c r="AF114" s="215"/>
    </row>
    <row r="115" spans="1:32" s="4" customFormat="1">
      <c r="A115" s="329">
        <v>6.06</v>
      </c>
      <c r="B115" s="9" t="s">
        <v>45</v>
      </c>
      <c r="C115" s="12"/>
      <c r="D115" s="63"/>
      <c r="E115" s="12"/>
      <c r="F115" s="63"/>
      <c r="G115" s="102"/>
      <c r="H115" s="12"/>
      <c r="I115" s="63"/>
      <c r="J115" s="62"/>
      <c r="K115" s="63"/>
      <c r="L115" s="62"/>
      <c r="M115" s="63"/>
      <c r="N115" s="63"/>
      <c r="O115" s="63"/>
      <c r="P115" s="62"/>
      <c r="Q115" s="63"/>
      <c r="R115" s="62"/>
      <c r="S115" s="63"/>
      <c r="T115" s="126"/>
      <c r="U115" s="62"/>
      <c r="V115" s="63"/>
      <c r="W115" s="62"/>
      <c r="X115" s="63"/>
      <c r="Y115" s="62"/>
      <c r="Z115" s="63"/>
      <c r="AA115" s="126"/>
      <c r="AB115" s="62"/>
      <c r="AC115" s="63"/>
      <c r="AD115" s="62"/>
      <c r="AE115" s="63"/>
      <c r="AF115" s="12"/>
    </row>
    <row r="116" spans="1:32" s="1" customFormat="1">
      <c r="A116" s="199"/>
      <c r="B116" s="2" t="s">
        <v>38</v>
      </c>
      <c r="C116" s="82"/>
      <c r="D116" s="61"/>
      <c r="E116" s="82"/>
      <c r="F116" s="61"/>
      <c r="G116" s="101"/>
      <c r="H116" s="82">
        <v>0</v>
      </c>
      <c r="I116" s="61">
        <f t="shared" ref="I116:I119" si="175">H116*G116</f>
        <v>0</v>
      </c>
      <c r="J116" s="60">
        <f t="shared" ref="J116:J119" si="176">H116+E116+C116</f>
        <v>0</v>
      </c>
      <c r="K116" s="61">
        <f>I116+F116+D116</f>
        <v>0</v>
      </c>
      <c r="L116" s="60"/>
      <c r="M116" s="61"/>
      <c r="N116" s="61"/>
      <c r="O116" s="61"/>
      <c r="P116" s="60">
        <f t="shared" ref="P116:Q119" si="177">J116-L116</f>
        <v>0</v>
      </c>
      <c r="Q116" s="61">
        <f t="shared" si="177"/>
        <v>0</v>
      </c>
      <c r="R116" s="60"/>
      <c r="S116" s="61"/>
      <c r="T116" s="125"/>
      <c r="U116" s="60"/>
      <c r="V116" s="61">
        <f>U116*T116</f>
        <v>0</v>
      </c>
      <c r="W116" s="60">
        <f t="shared" ref="W116:W119" si="178">U116+R116</f>
        <v>0</v>
      </c>
      <c r="X116" s="61">
        <f>V116+S116</f>
        <v>0</v>
      </c>
      <c r="Y116" s="60"/>
      <c r="Z116" s="61"/>
      <c r="AA116" s="125"/>
      <c r="AB116" s="60"/>
      <c r="AC116" s="61">
        <f>AB116*AA116</f>
        <v>0</v>
      </c>
      <c r="AD116" s="60">
        <f t="shared" ref="AD116:AD119" si="179">AB116+Y116</f>
        <v>0</v>
      </c>
      <c r="AE116" s="61">
        <f>AC116+Z116</f>
        <v>0</v>
      </c>
      <c r="AF116" s="82"/>
    </row>
    <row r="117" spans="1:32" s="1" customFormat="1">
      <c r="A117" s="199"/>
      <c r="B117" s="2" t="s">
        <v>39</v>
      </c>
      <c r="C117" s="82"/>
      <c r="D117" s="61"/>
      <c r="E117" s="82"/>
      <c r="F117" s="61"/>
      <c r="G117" s="101"/>
      <c r="H117" s="82">
        <v>0</v>
      </c>
      <c r="I117" s="61">
        <f t="shared" si="175"/>
        <v>0</v>
      </c>
      <c r="J117" s="60">
        <f t="shared" si="176"/>
        <v>0</v>
      </c>
      <c r="K117" s="61">
        <f>I117+F117+D117</f>
        <v>0</v>
      </c>
      <c r="L117" s="60"/>
      <c r="M117" s="61"/>
      <c r="N117" s="61"/>
      <c r="O117" s="61"/>
      <c r="P117" s="60">
        <f t="shared" si="177"/>
        <v>0</v>
      </c>
      <c r="Q117" s="61">
        <f t="shared" si="177"/>
        <v>0</v>
      </c>
      <c r="R117" s="60"/>
      <c r="S117" s="61"/>
      <c r="T117" s="125"/>
      <c r="U117" s="60"/>
      <c r="V117" s="61">
        <f>U117*T117</f>
        <v>0</v>
      </c>
      <c r="W117" s="60">
        <f t="shared" si="178"/>
        <v>0</v>
      </c>
      <c r="X117" s="61">
        <f>V117+S117</f>
        <v>0</v>
      </c>
      <c r="Y117" s="60"/>
      <c r="Z117" s="61"/>
      <c r="AA117" s="125"/>
      <c r="AB117" s="60"/>
      <c r="AC117" s="61">
        <f>AB117*AA117</f>
        <v>0</v>
      </c>
      <c r="AD117" s="60">
        <f t="shared" si="179"/>
        <v>0</v>
      </c>
      <c r="AE117" s="61">
        <f>AC117+Z117</f>
        <v>0</v>
      </c>
      <c r="AF117" s="82"/>
    </row>
    <row r="118" spans="1:32" s="1" customFormat="1">
      <c r="A118" s="199"/>
      <c r="B118" s="2" t="s">
        <v>40</v>
      </c>
      <c r="C118" s="82"/>
      <c r="D118" s="61"/>
      <c r="E118" s="82"/>
      <c r="F118" s="61"/>
      <c r="G118" s="101"/>
      <c r="H118" s="82">
        <v>0</v>
      </c>
      <c r="I118" s="61">
        <f t="shared" si="175"/>
        <v>0</v>
      </c>
      <c r="J118" s="60">
        <f t="shared" si="176"/>
        <v>0</v>
      </c>
      <c r="K118" s="61">
        <f>I118+F118+D118</f>
        <v>0</v>
      </c>
      <c r="L118" s="60"/>
      <c r="M118" s="61"/>
      <c r="N118" s="61"/>
      <c r="O118" s="61"/>
      <c r="P118" s="60">
        <f t="shared" si="177"/>
        <v>0</v>
      </c>
      <c r="Q118" s="61">
        <f t="shared" si="177"/>
        <v>0</v>
      </c>
      <c r="R118" s="60"/>
      <c r="S118" s="61"/>
      <c r="T118" s="125"/>
      <c r="U118" s="60"/>
      <c r="V118" s="61">
        <f>U118*T118</f>
        <v>0</v>
      </c>
      <c r="W118" s="60">
        <f t="shared" si="178"/>
        <v>0</v>
      </c>
      <c r="X118" s="61">
        <f>V118+S118</f>
        <v>0</v>
      </c>
      <c r="Y118" s="60"/>
      <c r="Z118" s="61"/>
      <c r="AA118" s="125"/>
      <c r="AB118" s="60"/>
      <c r="AC118" s="61">
        <f>AB118*AA118</f>
        <v>0</v>
      </c>
      <c r="AD118" s="60">
        <f t="shared" si="179"/>
        <v>0</v>
      </c>
      <c r="AE118" s="61">
        <f>AC118+Z118</f>
        <v>0</v>
      </c>
      <c r="AF118" s="82"/>
    </row>
    <row r="119" spans="1:32" s="1" customFormat="1">
      <c r="A119" s="199"/>
      <c r="B119" s="2" t="s">
        <v>41</v>
      </c>
      <c r="C119" s="82"/>
      <c r="D119" s="61"/>
      <c r="E119" s="82"/>
      <c r="F119" s="61"/>
      <c r="G119" s="101"/>
      <c r="H119" s="82">
        <v>0</v>
      </c>
      <c r="I119" s="61">
        <f t="shared" si="175"/>
        <v>0</v>
      </c>
      <c r="J119" s="60">
        <f t="shared" si="176"/>
        <v>0</v>
      </c>
      <c r="K119" s="61">
        <f>I119+F119+D119</f>
        <v>0</v>
      </c>
      <c r="L119" s="60"/>
      <c r="M119" s="61"/>
      <c r="N119" s="61"/>
      <c r="O119" s="61"/>
      <c r="P119" s="60">
        <f t="shared" si="177"/>
        <v>0</v>
      </c>
      <c r="Q119" s="61">
        <f t="shared" si="177"/>
        <v>0</v>
      </c>
      <c r="R119" s="60"/>
      <c r="S119" s="61"/>
      <c r="T119" s="125"/>
      <c r="U119" s="60"/>
      <c r="V119" s="61">
        <f>U119*T119</f>
        <v>0</v>
      </c>
      <c r="W119" s="60">
        <f t="shared" si="178"/>
        <v>0</v>
      </c>
      <c r="X119" s="61">
        <f>V119+S119</f>
        <v>0</v>
      </c>
      <c r="Y119" s="60"/>
      <c r="Z119" s="61"/>
      <c r="AA119" s="125"/>
      <c r="AB119" s="60"/>
      <c r="AC119" s="61">
        <f>AB119*AA119</f>
        <v>0</v>
      </c>
      <c r="AD119" s="60">
        <f t="shared" si="179"/>
        <v>0</v>
      </c>
      <c r="AE119" s="61">
        <f>AC119+Z119</f>
        <v>0</v>
      </c>
      <c r="AF119" s="82"/>
    </row>
    <row r="120" spans="1:32" s="144" customFormat="1">
      <c r="A120" s="208"/>
      <c r="B120" s="346" t="s">
        <v>35</v>
      </c>
      <c r="C120" s="210">
        <f t="shared" ref="C120" si="180">SUM(C116:C119)</f>
        <v>0</v>
      </c>
      <c r="D120" s="211">
        <f>SUM(D116:D119)</f>
        <v>0</v>
      </c>
      <c r="E120" s="210">
        <f t="shared" ref="E120" si="181">SUM(E116:E119)</f>
        <v>0</v>
      </c>
      <c r="F120" s="211">
        <f>SUM(F116:F119)</f>
        <v>0</v>
      </c>
      <c r="G120" s="212"/>
      <c r="H120" s="210">
        <f t="shared" ref="H120" si="182">SUM(H116:H119)</f>
        <v>0</v>
      </c>
      <c r="I120" s="211">
        <f>SUM(I116:I119)</f>
        <v>0</v>
      </c>
      <c r="J120" s="210">
        <f t="shared" ref="J120:M120" si="183">SUM(J116:J119)</f>
        <v>0</v>
      </c>
      <c r="K120" s="211">
        <f>SUM(K116:K119)</f>
        <v>0</v>
      </c>
      <c r="L120" s="210">
        <f t="shared" si="183"/>
        <v>0</v>
      </c>
      <c r="M120" s="211">
        <f t="shared" si="183"/>
        <v>0</v>
      </c>
      <c r="N120" s="213" t="e">
        <f t="shared" ref="N120:N121" si="184">L120/J120%</f>
        <v>#DIV/0!</v>
      </c>
      <c r="O120" s="213" t="e">
        <f>M120/K120%</f>
        <v>#DIV/0!</v>
      </c>
      <c r="P120" s="210">
        <f t="shared" ref="P120:S120" si="185">SUM(P116:P119)</f>
        <v>0</v>
      </c>
      <c r="Q120" s="211">
        <f t="shared" si="185"/>
        <v>0</v>
      </c>
      <c r="R120" s="210">
        <f t="shared" si="185"/>
        <v>0</v>
      </c>
      <c r="S120" s="211">
        <f t="shared" si="185"/>
        <v>0</v>
      </c>
      <c r="T120" s="214"/>
      <c r="U120" s="210">
        <f t="shared" ref="U120:W120" si="186">SUM(U116:U119)</f>
        <v>0</v>
      </c>
      <c r="V120" s="211">
        <f>SUM(V116:V119)</f>
        <v>0</v>
      </c>
      <c r="W120" s="210">
        <f t="shared" si="186"/>
        <v>0</v>
      </c>
      <c r="X120" s="211">
        <f>SUM(X116:X119)</f>
        <v>0</v>
      </c>
      <c r="Y120" s="210">
        <f t="shared" ref="Y120:Z120" si="187">SUM(Y116:Y119)</f>
        <v>0</v>
      </c>
      <c r="Z120" s="211">
        <f t="shared" si="187"/>
        <v>0</v>
      </c>
      <c r="AA120" s="214"/>
      <c r="AB120" s="210">
        <f t="shared" ref="AB120" si="188">SUM(AB116:AB119)</f>
        <v>0</v>
      </c>
      <c r="AC120" s="211">
        <f>SUM(AC116:AC119)</f>
        <v>0</v>
      </c>
      <c r="AD120" s="210">
        <f t="shared" ref="AD120" si="189">SUM(AD116:AD119)</f>
        <v>0</v>
      </c>
      <c r="AE120" s="211">
        <f>SUM(AE116:AE119)</f>
        <v>0</v>
      </c>
      <c r="AF120" s="215"/>
    </row>
    <row r="121" spans="1:32" s="144" customFormat="1">
      <c r="A121" s="208"/>
      <c r="B121" s="209" t="s">
        <v>5</v>
      </c>
      <c r="C121" s="210">
        <f t="shared" ref="C121" si="190">C120+C114+C108+C102+C96+C90</f>
        <v>0</v>
      </c>
      <c r="D121" s="211">
        <f>D120+D114+D108+D102+D96+D90</f>
        <v>0</v>
      </c>
      <c r="E121" s="210">
        <f t="shared" ref="E121" si="191">E120+E114+E108+E102+E96+E90</f>
        <v>0</v>
      </c>
      <c r="F121" s="211">
        <f>F120+F114+F108+F102+F96+F90</f>
        <v>0</v>
      </c>
      <c r="G121" s="212"/>
      <c r="H121" s="210">
        <f t="shared" ref="H121" si="192">H120+H114+H108+H102+H96+H90</f>
        <v>0</v>
      </c>
      <c r="I121" s="211">
        <f>I120+I114+I108+I102+I96+I90</f>
        <v>0</v>
      </c>
      <c r="J121" s="210">
        <f t="shared" ref="J121:M121" si="193">J120+J114+J108+J102+J96+J90</f>
        <v>0</v>
      </c>
      <c r="K121" s="211">
        <f>K120+K114+K108+K102+K96+K90</f>
        <v>0</v>
      </c>
      <c r="L121" s="210">
        <f t="shared" si="193"/>
        <v>0</v>
      </c>
      <c r="M121" s="211">
        <f t="shared" si="193"/>
        <v>0</v>
      </c>
      <c r="N121" s="213" t="e">
        <f t="shared" si="184"/>
        <v>#DIV/0!</v>
      </c>
      <c r="O121" s="213" t="e">
        <f>M121/K121%</f>
        <v>#DIV/0!</v>
      </c>
      <c r="P121" s="210">
        <f t="shared" ref="P121:S121" si="194">P120+P114+P108+P102+P96+P90</f>
        <v>0</v>
      </c>
      <c r="Q121" s="211">
        <f t="shared" si="194"/>
        <v>0</v>
      </c>
      <c r="R121" s="210">
        <f t="shared" si="194"/>
        <v>0</v>
      </c>
      <c r="S121" s="211">
        <f t="shared" si="194"/>
        <v>0</v>
      </c>
      <c r="T121" s="214"/>
      <c r="U121" s="210">
        <f t="shared" ref="U121:W121" si="195">U120+U114+U108+U102+U96+U90</f>
        <v>0</v>
      </c>
      <c r="V121" s="211">
        <f>V120+V114+V108+V102+V96+V90</f>
        <v>0</v>
      </c>
      <c r="W121" s="210">
        <f t="shared" si="195"/>
        <v>0</v>
      </c>
      <c r="X121" s="211">
        <f>X120+X114+X108+X102+X96+X90</f>
        <v>0</v>
      </c>
      <c r="Y121" s="210">
        <f t="shared" ref="Y121:Z121" si="196">Y120+Y114+Y108+Y102+Y96+Y90</f>
        <v>0</v>
      </c>
      <c r="Z121" s="211">
        <f t="shared" si="196"/>
        <v>0</v>
      </c>
      <c r="AA121" s="214"/>
      <c r="AB121" s="210">
        <f t="shared" ref="AB121" si="197">AB120+AB114+AB108+AB102+AB96+AB90</f>
        <v>0</v>
      </c>
      <c r="AC121" s="211">
        <f>AC120+AC114+AC108+AC102+AC96+AC90</f>
        <v>0</v>
      </c>
      <c r="AD121" s="210">
        <f t="shared" ref="AD121" si="198">AD120+AD114+AD108+AD102+AD96+AD90</f>
        <v>0</v>
      </c>
      <c r="AE121" s="211">
        <f>AE120+AE114+AE108+AE102+AE96+AE90</f>
        <v>0</v>
      </c>
      <c r="AF121" s="215"/>
    </row>
    <row r="122" spans="1:32" s="4" customFormat="1">
      <c r="A122" s="329" t="s">
        <v>46</v>
      </c>
      <c r="B122" s="9" t="s">
        <v>47</v>
      </c>
      <c r="C122" s="12"/>
      <c r="D122" s="63"/>
      <c r="E122" s="12"/>
      <c r="F122" s="63"/>
      <c r="G122" s="102"/>
      <c r="H122" s="12"/>
      <c r="I122" s="63"/>
      <c r="J122" s="62"/>
      <c r="K122" s="63"/>
      <c r="L122" s="62"/>
      <c r="M122" s="63"/>
      <c r="N122" s="63"/>
      <c r="O122" s="63"/>
      <c r="P122" s="62"/>
      <c r="Q122" s="63"/>
      <c r="R122" s="62"/>
      <c r="S122" s="63"/>
      <c r="T122" s="126"/>
      <c r="U122" s="62"/>
      <c r="V122" s="63"/>
      <c r="W122" s="62"/>
      <c r="X122" s="63"/>
      <c r="Y122" s="62"/>
      <c r="Z122" s="63"/>
      <c r="AA122" s="126"/>
      <c r="AB122" s="62"/>
      <c r="AC122" s="63"/>
      <c r="AD122" s="62"/>
      <c r="AE122" s="63"/>
      <c r="AF122" s="12"/>
    </row>
    <row r="123" spans="1:32" s="4" customFormat="1">
      <c r="A123" s="329">
        <v>7</v>
      </c>
      <c r="B123" s="9" t="s">
        <v>48</v>
      </c>
      <c r="C123" s="12"/>
      <c r="D123" s="63"/>
      <c r="E123" s="12"/>
      <c r="F123" s="63"/>
      <c r="G123" s="102"/>
      <c r="H123" s="12">
        <v>0</v>
      </c>
      <c r="I123" s="63"/>
      <c r="J123" s="62">
        <f t="shared" ref="J123:K133" si="199">H123+E123+C123</f>
        <v>0</v>
      </c>
      <c r="K123" s="63">
        <f t="shared" si="199"/>
        <v>0</v>
      </c>
      <c r="L123" s="62"/>
      <c r="M123" s="63"/>
      <c r="N123" s="63"/>
      <c r="O123" s="63"/>
      <c r="P123" s="62"/>
      <c r="Q123" s="63"/>
      <c r="R123" s="62"/>
      <c r="S123" s="63"/>
      <c r="T123" s="126"/>
      <c r="U123" s="62"/>
      <c r="V123" s="63"/>
      <c r="W123" s="62"/>
      <c r="X123" s="63"/>
      <c r="Y123" s="62"/>
      <c r="Z123" s="63"/>
      <c r="AA123" s="126"/>
      <c r="AB123" s="62"/>
      <c r="AC123" s="63"/>
      <c r="AD123" s="62"/>
      <c r="AE123" s="63"/>
      <c r="AF123" s="12"/>
    </row>
    <row r="124" spans="1:32" s="1" customFormat="1">
      <c r="A124" s="199">
        <v>7.01</v>
      </c>
      <c r="B124" s="2" t="s">
        <v>49</v>
      </c>
      <c r="C124" s="82"/>
      <c r="D124" s="61"/>
      <c r="E124" s="82"/>
      <c r="F124" s="61"/>
      <c r="G124" s="101"/>
      <c r="H124" s="82">
        <v>0</v>
      </c>
      <c r="I124" s="61"/>
      <c r="J124" s="60">
        <f t="shared" si="199"/>
        <v>0</v>
      </c>
      <c r="K124" s="61">
        <f t="shared" si="199"/>
        <v>0</v>
      </c>
      <c r="L124" s="60"/>
      <c r="M124" s="61"/>
      <c r="N124" s="61"/>
      <c r="O124" s="61"/>
      <c r="P124" s="60">
        <f t="shared" ref="P124:Q133" si="200">J124-L124</f>
        <v>0</v>
      </c>
      <c r="Q124" s="61">
        <f t="shared" si="200"/>
        <v>0</v>
      </c>
      <c r="R124" s="60"/>
      <c r="S124" s="61"/>
      <c r="T124" s="125"/>
      <c r="U124" s="60"/>
      <c r="V124" s="61">
        <f t="shared" ref="V124:V133" si="201">U124*T124</f>
        <v>0</v>
      </c>
      <c r="W124" s="60">
        <f t="shared" ref="W124:W133" si="202">U124+R124</f>
        <v>0</v>
      </c>
      <c r="X124" s="61">
        <f t="shared" ref="X124:X133" si="203">V124+S124</f>
        <v>0</v>
      </c>
      <c r="Y124" s="60"/>
      <c r="Z124" s="61"/>
      <c r="AA124" s="125"/>
      <c r="AB124" s="60"/>
      <c r="AC124" s="61">
        <f t="shared" ref="AC124:AC133" si="204">AB124*AA124</f>
        <v>0</v>
      </c>
      <c r="AD124" s="60">
        <f t="shared" ref="AD124:AD133" si="205">AB124+Y124</f>
        <v>0</v>
      </c>
      <c r="AE124" s="61">
        <f t="shared" ref="AE124:AE133" si="206">AC124+Z124</f>
        <v>0</v>
      </c>
      <c r="AF124" s="82"/>
    </row>
    <row r="125" spans="1:32" s="1" customFormat="1">
      <c r="A125" s="751"/>
      <c r="B125" s="2" t="s">
        <v>236</v>
      </c>
      <c r="C125" s="82"/>
      <c r="D125" s="61"/>
      <c r="E125" s="82"/>
      <c r="F125" s="61"/>
      <c r="G125" s="101">
        <v>1.5E-3</v>
      </c>
      <c r="H125" s="82">
        <v>6482</v>
      </c>
      <c r="I125" s="61">
        <f t="shared" ref="I125" si="207">H125*G125</f>
        <v>9.7230000000000008</v>
      </c>
      <c r="J125" s="60">
        <f t="shared" si="199"/>
        <v>6482</v>
      </c>
      <c r="K125" s="61">
        <f t="shared" si="199"/>
        <v>9.7230000000000008</v>
      </c>
      <c r="L125" s="60">
        <v>6482</v>
      </c>
      <c r="M125" s="61">
        <v>9.7230000000000008</v>
      </c>
      <c r="N125" s="61">
        <f t="shared" ref="N125:O134" si="208">L125/J125%</f>
        <v>100.00000000000001</v>
      </c>
      <c r="O125" s="61">
        <f t="shared" si="208"/>
        <v>100</v>
      </c>
      <c r="P125" s="60">
        <f t="shared" si="200"/>
        <v>0</v>
      </c>
      <c r="Q125" s="61">
        <f t="shared" si="200"/>
        <v>0</v>
      </c>
      <c r="R125" s="60"/>
      <c r="S125" s="61"/>
      <c r="T125" s="125">
        <v>1.5E-3</v>
      </c>
      <c r="U125" s="60">
        <v>6020</v>
      </c>
      <c r="V125" s="61">
        <f t="shared" si="201"/>
        <v>9.0299999999999994</v>
      </c>
      <c r="W125" s="60">
        <f t="shared" si="202"/>
        <v>6020</v>
      </c>
      <c r="X125" s="61">
        <f t="shared" si="203"/>
        <v>9.0299999999999994</v>
      </c>
      <c r="Y125" s="60"/>
      <c r="Z125" s="61"/>
      <c r="AA125" s="125">
        <v>1.5E-3</v>
      </c>
      <c r="AB125" s="60">
        <v>6020</v>
      </c>
      <c r="AC125" s="61">
        <f t="shared" si="204"/>
        <v>9.0299999999999994</v>
      </c>
      <c r="AD125" s="60">
        <f t="shared" si="205"/>
        <v>6020</v>
      </c>
      <c r="AE125" s="61">
        <f t="shared" si="206"/>
        <v>9.0299999999999994</v>
      </c>
      <c r="AF125" s="82"/>
    </row>
    <row r="126" spans="1:32" s="1" customFormat="1">
      <c r="A126" s="751"/>
      <c r="B126" s="2" t="s">
        <v>278</v>
      </c>
      <c r="C126" s="82"/>
      <c r="D126" s="61"/>
      <c r="E126" s="82"/>
      <c r="F126" s="61"/>
      <c r="G126" s="101">
        <v>1.5E-3</v>
      </c>
      <c r="H126" s="82"/>
      <c r="I126" s="61"/>
      <c r="J126" s="60">
        <f t="shared" si="199"/>
        <v>0</v>
      </c>
      <c r="K126" s="61">
        <f t="shared" si="199"/>
        <v>0</v>
      </c>
      <c r="L126" s="60"/>
      <c r="M126" s="61"/>
      <c r="N126" s="61" t="e">
        <f t="shared" si="208"/>
        <v>#DIV/0!</v>
      </c>
      <c r="O126" s="61" t="e">
        <f t="shared" si="208"/>
        <v>#DIV/0!</v>
      </c>
      <c r="P126" s="60">
        <f t="shared" si="200"/>
        <v>0</v>
      </c>
      <c r="Q126" s="61">
        <f t="shared" si="200"/>
        <v>0</v>
      </c>
      <c r="R126" s="60"/>
      <c r="S126" s="61"/>
      <c r="T126" s="125">
        <v>1.5E-3</v>
      </c>
      <c r="U126" s="60"/>
      <c r="V126" s="61">
        <f t="shared" si="201"/>
        <v>0</v>
      </c>
      <c r="W126" s="60">
        <f t="shared" si="202"/>
        <v>0</v>
      </c>
      <c r="X126" s="61">
        <f t="shared" si="203"/>
        <v>0</v>
      </c>
      <c r="Y126" s="60"/>
      <c r="Z126" s="61"/>
      <c r="AA126" s="125">
        <v>1.5E-3</v>
      </c>
      <c r="AB126" s="60"/>
      <c r="AC126" s="61">
        <f t="shared" si="204"/>
        <v>0</v>
      </c>
      <c r="AD126" s="60">
        <f t="shared" si="205"/>
        <v>0</v>
      </c>
      <c r="AE126" s="61">
        <f t="shared" si="206"/>
        <v>0</v>
      </c>
      <c r="AF126" s="82"/>
    </row>
    <row r="127" spans="1:32" s="1" customFormat="1">
      <c r="A127" s="751"/>
      <c r="B127" s="2" t="s">
        <v>280</v>
      </c>
      <c r="C127" s="82"/>
      <c r="D127" s="61"/>
      <c r="E127" s="82"/>
      <c r="F127" s="61"/>
      <c r="G127" s="101">
        <v>1.5E-3</v>
      </c>
      <c r="H127" s="82"/>
      <c r="I127" s="61"/>
      <c r="J127" s="60">
        <f t="shared" si="199"/>
        <v>0</v>
      </c>
      <c r="K127" s="61">
        <f t="shared" si="199"/>
        <v>0</v>
      </c>
      <c r="L127" s="60"/>
      <c r="M127" s="61"/>
      <c r="N127" s="61"/>
      <c r="O127" s="61"/>
      <c r="P127" s="60">
        <f t="shared" si="200"/>
        <v>0</v>
      </c>
      <c r="Q127" s="61">
        <f t="shared" si="200"/>
        <v>0</v>
      </c>
      <c r="R127" s="60"/>
      <c r="S127" s="61"/>
      <c r="T127" s="125">
        <v>1.5E-3</v>
      </c>
      <c r="U127" s="60"/>
      <c r="V127" s="61">
        <f t="shared" si="201"/>
        <v>0</v>
      </c>
      <c r="W127" s="60">
        <f t="shared" si="202"/>
        <v>0</v>
      </c>
      <c r="X127" s="61">
        <f t="shared" si="203"/>
        <v>0</v>
      </c>
      <c r="Y127" s="60"/>
      <c r="Z127" s="61"/>
      <c r="AA127" s="125">
        <v>1.5E-3</v>
      </c>
      <c r="AB127" s="60"/>
      <c r="AC127" s="61">
        <f t="shared" si="204"/>
        <v>0</v>
      </c>
      <c r="AD127" s="60">
        <f t="shared" si="205"/>
        <v>0</v>
      </c>
      <c r="AE127" s="61">
        <f t="shared" si="206"/>
        <v>0</v>
      </c>
      <c r="AF127" s="82"/>
    </row>
    <row r="128" spans="1:32" s="1" customFormat="1">
      <c r="A128" s="751"/>
      <c r="B128" s="2" t="s">
        <v>279</v>
      </c>
      <c r="C128" s="82"/>
      <c r="D128" s="61"/>
      <c r="E128" s="82"/>
      <c r="F128" s="61"/>
      <c r="G128" s="101">
        <v>1.5E-3</v>
      </c>
      <c r="H128" s="82">
        <v>8950</v>
      </c>
      <c r="I128" s="61">
        <f>H128*G126</f>
        <v>13.425000000000001</v>
      </c>
      <c r="J128" s="60">
        <f t="shared" si="199"/>
        <v>8950</v>
      </c>
      <c r="K128" s="61">
        <f t="shared" si="199"/>
        <v>13.425000000000001</v>
      </c>
      <c r="L128" s="60">
        <v>8950</v>
      </c>
      <c r="M128" s="61">
        <v>13.43</v>
      </c>
      <c r="N128" s="61">
        <f t="shared" si="208"/>
        <v>100</v>
      </c>
      <c r="O128" s="61">
        <f t="shared" si="208"/>
        <v>100.03724394785847</v>
      </c>
      <c r="P128" s="60">
        <f t="shared" si="200"/>
        <v>0</v>
      </c>
      <c r="Q128" s="61">
        <f t="shared" si="200"/>
        <v>-4.9999999999990052E-3</v>
      </c>
      <c r="R128" s="60"/>
      <c r="S128" s="61"/>
      <c r="T128" s="125">
        <v>1.5E-3</v>
      </c>
      <c r="U128" s="60">
        <v>8410</v>
      </c>
      <c r="V128" s="61">
        <f t="shared" si="201"/>
        <v>12.615</v>
      </c>
      <c r="W128" s="60">
        <f t="shared" si="202"/>
        <v>8410</v>
      </c>
      <c r="X128" s="61">
        <f t="shared" si="203"/>
        <v>12.615</v>
      </c>
      <c r="Y128" s="60"/>
      <c r="Z128" s="61"/>
      <c r="AA128" s="125">
        <v>1.5E-3</v>
      </c>
      <c r="AB128" s="60">
        <v>8410</v>
      </c>
      <c r="AC128" s="61">
        <f t="shared" si="204"/>
        <v>12.615</v>
      </c>
      <c r="AD128" s="60">
        <f t="shared" si="205"/>
        <v>8410</v>
      </c>
      <c r="AE128" s="61">
        <f t="shared" si="206"/>
        <v>12.615</v>
      </c>
      <c r="AF128" s="82"/>
    </row>
    <row r="129" spans="1:32" s="1" customFormat="1">
      <c r="A129" s="751"/>
      <c r="B129" s="2" t="s">
        <v>281</v>
      </c>
      <c r="C129" s="82"/>
      <c r="D129" s="61"/>
      <c r="E129" s="82"/>
      <c r="F129" s="61"/>
      <c r="G129" s="101">
        <v>1.5E-3</v>
      </c>
      <c r="H129" s="82"/>
      <c r="I129" s="61">
        <f t="shared" ref="I129:I133" si="209">H129*G129</f>
        <v>0</v>
      </c>
      <c r="J129" s="60">
        <f t="shared" si="199"/>
        <v>0</v>
      </c>
      <c r="K129" s="61">
        <f t="shared" si="199"/>
        <v>0</v>
      </c>
      <c r="L129" s="60"/>
      <c r="M129" s="61"/>
      <c r="N129" s="61" t="e">
        <f t="shared" si="208"/>
        <v>#DIV/0!</v>
      </c>
      <c r="O129" s="61" t="e">
        <f t="shared" si="208"/>
        <v>#DIV/0!</v>
      </c>
      <c r="P129" s="60">
        <f t="shared" si="200"/>
        <v>0</v>
      </c>
      <c r="Q129" s="61">
        <f t="shared" si="200"/>
        <v>0</v>
      </c>
      <c r="R129" s="60"/>
      <c r="S129" s="61"/>
      <c r="T129" s="125">
        <v>1.5E-3</v>
      </c>
      <c r="U129" s="60"/>
      <c r="V129" s="61">
        <f t="shared" si="201"/>
        <v>0</v>
      </c>
      <c r="W129" s="60">
        <f t="shared" si="202"/>
        <v>0</v>
      </c>
      <c r="X129" s="61">
        <f t="shared" si="203"/>
        <v>0</v>
      </c>
      <c r="Y129" s="60"/>
      <c r="Z129" s="61"/>
      <c r="AA129" s="125">
        <v>1.5E-3</v>
      </c>
      <c r="AB129" s="60"/>
      <c r="AC129" s="61">
        <f t="shared" si="204"/>
        <v>0</v>
      </c>
      <c r="AD129" s="60">
        <f t="shared" si="205"/>
        <v>0</v>
      </c>
      <c r="AE129" s="61">
        <f t="shared" si="206"/>
        <v>0</v>
      </c>
      <c r="AF129" s="82"/>
    </row>
    <row r="130" spans="1:32" s="1" customFormat="1">
      <c r="A130" s="751"/>
      <c r="B130" s="2" t="s">
        <v>282</v>
      </c>
      <c r="C130" s="82"/>
      <c r="D130" s="61"/>
      <c r="E130" s="82"/>
      <c r="F130" s="61"/>
      <c r="G130" s="101">
        <v>1.5E-3</v>
      </c>
      <c r="H130" s="82"/>
      <c r="I130" s="61">
        <f t="shared" si="209"/>
        <v>0</v>
      </c>
      <c r="J130" s="60">
        <f t="shared" si="199"/>
        <v>0</v>
      </c>
      <c r="K130" s="61">
        <f t="shared" si="199"/>
        <v>0</v>
      </c>
      <c r="L130" s="60"/>
      <c r="M130" s="61"/>
      <c r="N130" s="61" t="e">
        <f t="shared" si="208"/>
        <v>#DIV/0!</v>
      </c>
      <c r="O130" s="61" t="e">
        <f t="shared" si="208"/>
        <v>#DIV/0!</v>
      </c>
      <c r="P130" s="60">
        <f t="shared" si="200"/>
        <v>0</v>
      </c>
      <c r="Q130" s="61">
        <f t="shared" si="200"/>
        <v>0</v>
      </c>
      <c r="R130" s="60"/>
      <c r="S130" s="61"/>
      <c r="T130" s="125">
        <v>1.5E-3</v>
      </c>
      <c r="U130" s="60"/>
      <c r="V130" s="61">
        <f t="shared" si="201"/>
        <v>0</v>
      </c>
      <c r="W130" s="60">
        <f t="shared" si="202"/>
        <v>0</v>
      </c>
      <c r="X130" s="61">
        <f t="shared" si="203"/>
        <v>0</v>
      </c>
      <c r="Y130" s="60"/>
      <c r="Z130" s="61"/>
      <c r="AA130" s="125">
        <v>1.5E-3</v>
      </c>
      <c r="AB130" s="60"/>
      <c r="AC130" s="61">
        <f t="shared" si="204"/>
        <v>0</v>
      </c>
      <c r="AD130" s="60">
        <f t="shared" si="205"/>
        <v>0</v>
      </c>
      <c r="AE130" s="61">
        <f t="shared" si="206"/>
        <v>0</v>
      </c>
      <c r="AF130" s="82"/>
    </row>
    <row r="131" spans="1:32" s="1" customFormat="1">
      <c r="A131" s="751">
        <v>7.02</v>
      </c>
      <c r="B131" s="2" t="s">
        <v>50</v>
      </c>
      <c r="C131" s="82"/>
      <c r="D131" s="61"/>
      <c r="E131" s="82"/>
      <c r="F131" s="61"/>
      <c r="G131" s="101">
        <v>2.5000000000000001E-3</v>
      </c>
      <c r="H131" s="82">
        <v>9660</v>
      </c>
      <c r="I131" s="61">
        <f t="shared" si="209"/>
        <v>24.150000000000002</v>
      </c>
      <c r="J131" s="60">
        <f t="shared" si="199"/>
        <v>9660</v>
      </c>
      <c r="K131" s="61">
        <f t="shared" si="199"/>
        <v>24.150000000000002</v>
      </c>
      <c r="L131" s="60">
        <v>9660</v>
      </c>
      <c r="M131" s="61">
        <v>24.15</v>
      </c>
      <c r="N131" s="61">
        <f t="shared" si="208"/>
        <v>100</v>
      </c>
      <c r="O131" s="61">
        <f t="shared" si="208"/>
        <v>99.999999999999986</v>
      </c>
      <c r="P131" s="60">
        <f t="shared" si="200"/>
        <v>0</v>
      </c>
      <c r="Q131" s="61">
        <f t="shared" si="200"/>
        <v>0</v>
      </c>
      <c r="R131" s="60"/>
      <c r="S131" s="61"/>
      <c r="T131" s="125">
        <v>2.5000000000000001E-3</v>
      </c>
      <c r="U131" s="60">
        <v>9290</v>
      </c>
      <c r="V131" s="61">
        <f t="shared" si="201"/>
        <v>23.225000000000001</v>
      </c>
      <c r="W131" s="60">
        <f t="shared" si="202"/>
        <v>9290</v>
      </c>
      <c r="X131" s="61">
        <f t="shared" si="203"/>
        <v>23.225000000000001</v>
      </c>
      <c r="Y131" s="60"/>
      <c r="Z131" s="61"/>
      <c r="AA131" s="125">
        <v>2.5000000000000001E-3</v>
      </c>
      <c r="AB131" s="60">
        <v>9290</v>
      </c>
      <c r="AC131" s="61">
        <f t="shared" si="204"/>
        <v>23.225000000000001</v>
      </c>
      <c r="AD131" s="60">
        <f t="shared" si="205"/>
        <v>9290</v>
      </c>
      <c r="AE131" s="61">
        <f t="shared" si="206"/>
        <v>23.225000000000001</v>
      </c>
      <c r="AF131" s="82"/>
    </row>
    <row r="132" spans="1:32" s="1" customFormat="1">
      <c r="A132" s="751">
        <v>7.03</v>
      </c>
      <c r="B132" s="2" t="s">
        <v>51</v>
      </c>
      <c r="C132" s="82"/>
      <c r="D132" s="61"/>
      <c r="E132" s="82"/>
      <c r="F132" s="61"/>
      <c r="G132" s="101">
        <v>2.5000000000000001E-3</v>
      </c>
      <c r="H132" s="82">
        <v>0</v>
      </c>
      <c r="I132" s="61">
        <f t="shared" si="209"/>
        <v>0</v>
      </c>
      <c r="J132" s="60">
        <f t="shared" si="199"/>
        <v>0</v>
      </c>
      <c r="K132" s="61">
        <f t="shared" si="199"/>
        <v>0</v>
      </c>
      <c r="L132" s="60"/>
      <c r="M132" s="61"/>
      <c r="N132" s="61" t="e">
        <f t="shared" si="208"/>
        <v>#DIV/0!</v>
      </c>
      <c r="O132" s="61" t="e">
        <f t="shared" si="208"/>
        <v>#DIV/0!</v>
      </c>
      <c r="P132" s="60">
        <f t="shared" si="200"/>
        <v>0</v>
      </c>
      <c r="Q132" s="61">
        <f t="shared" si="200"/>
        <v>0</v>
      </c>
      <c r="R132" s="60"/>
      <c r="S132" s="61"/>
      <c r="T132" s="125">
        <v>2.5000000000000001E-3</v>
      </c>
      <c r="U132" s="60"/>
      <c r="V132" s="61">
        <f t="shared" si="201"/>
        <v>0</v>
      </c>
      <c r="W132" s="60">
        <f t="shared" si="202"/>
        <v>0</v>
      </c>
      <c r="X132" s="61">
        <f t="shared" si="203"/>
        <v>0</v>
      </c>
      <c r="Y132" s="60"/>
      <c r="Z132" s="61"/>
      <c r="AA132" s="125">
        <v>2.5000000000000001E-3</v>
      </c>
      <c r="AB132" s="60"/>
      <c r="AC132" s="61">
        <f t="shared" si="204"/>
        <v>0</v>
      </c>
      <c r="AD132" s="60">
        <f t="shared" si="205"/>
        <v>0</v>
      </c>
      <c r="AE132" s="61">
        <f t="shared" si="206"/>
        <v>0</v>
      </c>
      <c r="AF132" s="82"/>
    </row>
    <row r="133" spans="1:32" s="1" customFormat="1">
      <c r="A133" s="751">
        <v>7.04</v>
      </c>
      <c r="B133" s="2" t="s">
        <v>52</v>
      </c>
      <c r="C133" s="82"/>
      <c r="D133" s="61"/>
      <c r="E133" s="82"/>
      <c r="F133" s="61"/>
      <c r="G133" s="101">
        <v>2.5000000000000001E-3</v>
      </c>
      <c r="H133" s="82">
        <v>0</v>
      </c>
      <c r="I133" s="61">
        <f t="shared" si="209"/>
        <v>0</v>
      </c>
      <c r="J133" s="60">
        <f t="shared" si="199"/>
        <v>0</v>
      </c>
      <c r="K133" s="61">
        <f t="shared" si="199"/>
        <v>0</v>
      </c>
      <c r="L133" s="60"/>
      <c r="M133" s="61"/>
      <c r="N133" s="61" t="e">
        <f t="shared" si="208"/>
        <v>#DIV/0!</v>
      </c>
      <c r="O133" s="61" t="e">
        <f t="shared" si="208"/>
        <v>#DIV/0!</v>
      </c>
      <c r="P133" s="60">
        <f t="shared" si="200"/>
        <v>0</v>
      </c>
      <c r="Q133" s="61">
        <f t="shared" si="200"/>
        <v>0</v>
      </c>
      <c r="R133" s="60"/>
      <c r="S133" s="61"/>
      <c r="T133" s="125">
        <v>2.5000000000000001E-3</v>
      </c>
      <c r="U133" s="60"/>
      <c r="V133" s="61">
        <f t="shared" si="201"/>
        <v>0</v>
      </c>
      <c r="W133" s="60">
        <f t="shared" si="202"/>
        <v>0</v>
      </c>
      <c r="X133" s="61">
        <f t="shared" si="203"/>
        <v>0</v>
      </c>
      <c r="Y133" s="60"/>
      <c r="Z133" s="61"/>
      <c r="AA133" s="125">
        <v>2.5000000000000001E-3</v>
      </c>
      <c r="AB133" s="60"/>
      <c r="AC133" s="61">
        <f t="shared" si="204"/>
        <v>0</v>
      </c>
      <c r="AD133" s="60">
        <f t="shared" si="205"/>
        <v>0</v>
      </c>
      <c r="AE133" s="61">
        <f t="shared" si="206"/>
        <v>0</v>
      </c>
      <c r="AF133" s="82"/>
    </row>
    <row r="134" spans="1:32" s="144" customFormat="1">
      <c r="A134" s="208"/>
      <c r="B134" s="209" t="s">
        <v>25</v>
      </c>
      <c r="C134" s="210">
        <f t="shared" ref="C134" si="210">SUM(C125:C133)</f>
        <v>0</v>
      </c>
      <c r="D134" s="211">
        <f>SUM(D125:D133)</f>
        <v>0</v>
      </c>
      <c r="E134" s="210">
        <f t="shared" ref="E134" si="211">SUM(E125:E133)</f>
        <v>0</v>
      </c>
      <c r="F134" s="211">
        <f>SUM(F125:F133)</f>
        <v>0</v>
      </c>
      <c r="G134" s="212"/>
      <c r="H134" s="210">
        <f t="shared" ref="H134:M134" si="212">SUM(H125:H133)</f>
        <v>25092</v>
      </c>
      <c r="I134" s="211">
        <f>SUM(I125:I133)</f>
        <v>47.298000000000002</v>
      </c>
      <c r="J134" s="210">
        <f t="shared" si="212"/>
        <v>25092</v>
      </c>
      <c r="K134" s="211">
        <f>SUM(K125:K133)</f>
        <v>47.298000000000002</v>
      </c>
      <c r="L134" s="210">
        <f t="shared" si="212"/>
        <v>25092</v>
      </c>
      <c r="M134" s="211">
        <f t="shared" si="212"/>
        <v>47.302999999999997</v>
      </c>
      <c r="N134" s="213">
        <f t="shared" si="208"/>
        <v>100</v>
      </c>
      <c r="O134" s="213">
        <f>M134/K134%</f>
        <v>100.01057127151253</v>
      </c>
      <c r="P134" s="210">
        <f t="shared" ref="P134" si="213">SUM(P125:P133)</f>
        <v>0</v>
      </c>
      <c r="Q134" s="211">
        <f>SUM(Q125:Q133)</f>
        <v>-4.9999999999990052E-3</v>
      </c>
      <c r="R134" s="210">
        <f t="shared" ref="R134" si="214">SUM(R125:R133)</f>
        <v>0</v>
      </c>
      <c r="S134" s="211">
        <f>SUM(S125:S133)</f>
        <v>0</v>
      </c>
      <c r="T134" s="214"/>
      <c r="U134" s="210">
        <f t="shared" ref="U134" si="215">SUM(U125:U133)</f>
        <v>23720</v>
      </c>
      <c r="V134" s="211">
        <f>SUM(V125:V133)</f>
        <v>44.870000000000005</v>
      </c>
      <c r="W134" s="210">
        <f t="shared" ref="W134" si="216">SUM(W125:W133)</f>
        <v>23720</v>
      </c>
      <c r="X134" s="211">
        <f>SUM(X125:X133)</f>
        <v>44.870000000000005</v>
      </c>
      <c r="Y134" s="210">
        <f t="shared" ref="Y134" si="217">SUM(Y125:Y133)</f>
        <v>0</v>
      </c>
      <c r="Z134" s="211">
        <f>SUM(Z125:Z133)</f>
        <v>0</v>
      </c>
      <c r="AA134" s="214"/>
      <c r="AB134" s="210">
        <f t="shared" ref="AB134" si="218">SUM(AB125:AB133)</f>
        <v>23720</v>
      </c>
      <c r="AC134" s="211">
        <f>SUM(AC125:AC133)</f>
        <v>44.870000000000005</v>
      </c>
      <c r="AD134" s="210">
        <f t="shared" ref="AD134" si="219">SUM(AD125:AD133)</f>
        <v>23720</v>
      </c>
      <c r="AE134" s="211">
        <f>SUM(AE125:AE133)</f>
        <v>44.870000000000005</v>
      </c>
      <c r="AF134" s="215"/>
    </row>
    <row r="135" spans="1:32" s="4" customFormat="1">
      <c r="A135" s="329">
        <v>8</v>
      </c>
      <c r="B135" s="9" t="s">
        <v>53</v>
      </c>
      <c r="C135" s="12"/>
      <c r="D135" s="63"/>
      <c r="E135" s="12"/>
      <c r="F135" s="63"/>
      <c r="G135" s="102"/>
      <c r="H135" s="12"/>
      <c r="I135" s="63"/>
      <c r="J135" s="62"/>
      <c r="K135" s="63"/>
      <c r="L135" s="62"/>
      <c r="M135" s="63"/>
      <c r="N135" s="63"/>
      <c r="O135" s="63"/>
      <c r="P135" s="62"/>
      <c r="Q135" s="63"/>
      <c r="R135" s="62"/>
      <c r="S135" s="63"/>
      <c r="T135" s="126"/>
      <c r="U135" s="62"/>
      <c r="V135" s="63"/>
      <c r="W135" s="62"/>
      <c r="X135" s="63"/>
      <c r="Y135" s="62"/>
      <c r="Z135" s="63"/>
      <c r="AA135" s="126"/>
      <c r="AB135" s="62"/>
      <c r="AC135" s="63"/>
      <c r="AD135" s="62"/>
      <c r="AE135" s="63"/>
      <c r="AF135" s="12"/>
    </row>
    <row r="136" spans="1:32" s="1" customFormat="1">
      <c r="A136" s="751">
        <v>8.01</v>
      </c>
      <c r="B136" s="2" t="s">
        <v>54</v>
      </c>
      <c r="C136" s="82"/>
      <c r="D136" s="61"/>
      <c r="E136" s="82"/>
      <c r="F136" s="61"/>
      <c r="G136" s="101">
        <v>4.0000000000000001E-3</v>
      </c>
      <c r="H136" s="82">
        <v>19127</v>
      </c>
      <c r="I136" s="61">
        <f t="shared" ref="I136:I139" si="220">H136*G136</f>
        <v>76.507999999999996</v>
      </c>
      <c r="J136" s="60">
        <f t="shared" ref="J136:J139" si="221">H136+E136+C136</f>
        <v>19127</v>
      </c>
      <c r="K136" s="61">
        <f>I136+F136+D136</f>
        <v>76.507999999999996</v>
      </c>
      <c r="L136" s="60">
        <v>18265</v>
      </c>
      <c r="M136" s="61">
        <v>73.06</v>
      </c>
      <c r="N136" s="61">
        <f t="shared" ref="N136:O140" si="222">L136/J136%</f>
        <v>95.49328174831389</v>
      </c>
      <c r="O136" s="61">
        <f t="shared" si="222"/>
        <v>95.493281748313905</v>
      </c>
      <c r="P136" s="60">
        <f t="shared" ref="P136:Q139" si="223">J136-L136</f>
        <v>862</v>
      </c>
      <c r="Q136" s="61">
        <f t="shared" si="223"/>
        <v>3.4479999999999933</v>
      </c>
      <c r="R136" s="60"/>
      <c r="S136" s="61"/>
      <c r="T136" s="125">
        <v>4.0000000000000001E-3</v>
      </c>
      <c r="U136" s="60">
        <v>18099</v>
      </c>
      <c r="V136" s="61">
        <f>U136*T136</f>
        <v>72.396000000000001</v>
      </c>
      <c r="W136" s="60">
        <f t="shared" ref="W136:W139" si="224">U136+R136</f>
        <v>18099</v>
      </c>
      <c r="X136" s="61">
        <f>V136+S136</f>
        <v>72.396000000000001</v>
      </c>
      <c r="Y136" s="60"/>
      <c r="Z136" s="61"/>
      <c r="AA136" s="125">
        <v>4.0000000000000001E-3</v>
      </c>
      <c r="AB136" s="60">
        <v>18099</v>
      </c>
      <c r="AC136" s="61">
        <f>AB136*AA136</f>
        <v>72.396000000000001</v>
      </c>
      <c r="AD136" s="60">
        <f t="shared" ref="AD136:AD139" si="225">AB136+Y136</f>
        <v>18099</v>
      </c>
      <c r="AE136" s="61">
        <f>AC136+Z136</f>
        <v>72.396000000000001</v>
      </c>
      <c r="AF136" s="82"/>
    </row>
    <row r="137" spans="1:32" s="1" customFormat="1">
      <c r="A137" s="751">
        <v>8.02</v>
      </c>
      <c r="B137" s="2" t="s">
        <v>55</v>
      </c>
      <c r="C137" s="82"/>
      <c r="D137" s="61"/>
      <c r="E137" s="82"/>
      <c r="F137" s="61"/>
      <c r="G137" s="101">
        <v>4.0000000000000001E-3</v>
      </c>
      <c r="H137" s="82">
        <v>5745</v>
      </c>
      <c r="I137" s="61">
        <f t="shared" si="220"/>
        <v>22.98</v>
      </c>
      <c r="J137" s="60">
        <f t="shared" si="221"/>
        <v>5745</v>
      </c>
      <c r="K137" s="61">
        <f>I137+F137+D137</f>
        <v>22.98</v>
      </c>
      <c r="L137" s="60">
        <v>5402</v>
      </c>
      <c r="M137" s="61">
        <v>21.61</v>
      </c>
      <c r="N137" s="61">
        <f t="shared" si="222"/>
        <v>94.029590948650991</v>
      </c>
      <c r="O137" s="61">
        <f t="shared" si="222"/>
        <v>94.038294168842469</v>
      </c>
      <c r="P137" s="60">
        <f t="shared" si="223"/>
        <v>343</v>
      </c>
      <c r="Q137" s="61">
        <f t="shared" si="223"/>
        <v>1.370000000000001</v>
      </c>
      <c r="R137" s="60"/>
      <c r="S137" s="61"/>
      <c r="T137" s="125">
        <v>4.0000000000000001E-3</v>
      </c>
      <c r="U137" s="60">
        <v>5491</v>
      </c>
      <c r="V137" s="61">
        <f>U137*T137</f>
        <v>21.964000000000002</v>
      </c>
      <c r="W137" s="60">
        <f t="shared" si="224"/>
        <v>5491</v>
      </c>
      <c r="X137" s="61">
        <f>V137+S137</f>
        <v>21.964000000000002</v>
      </c>
      <c r="Y137" s="60"/>
      <c r="Z137" s="61"/>
      <c r="AA137" s="125">
        <v>4.0000000000000001E-3</v>
      </c>
      <c r="AB137" s="60">
        <v>5491</v>
      </c>
      <c r="AC137" s="61">
        <f>AB137*AA137</f>
        <v>21.964000000000002</v>
      </c>
      <c r="AD137" s="60">
        <f t="shared" si="225"/>
        <v>5491</v>
      </c>
      <c r="AE137" s="61">
        <f>AC137+Z137</f>
        <v>21.964000000000002</v>
      </c>
      <c r="AF137" s="82"/>
    </row>
    <row r="138" spans="1:32" s="1" customFormat="1">
      <c r="A138" s="751">
        <v>8.0299999999999994</v>
      </c>
      <c r="B138" s="2" t="s">
        <v>56</v>
      </c>
      <c r="C138" s="82"/>
      <c r="D138" s="61"/>
      <c r="E138" s="82"/>
      <c r="F138" s="61"/>
      <c r="G138" s="101">
        <v>4.0000000000000001E-3</v>
      </c>
      <c r="H138" s="82">
        <v>146</v>
      </c>
      <c r="I138" s="61">
        <f t="shared" si="220"/>
        <v>0.58399999999999996</v>
      </c>
      <c r="J138" s="60">
        <f t="shared" si="221"/>
        <v>146</v>
      </c>
      <c r="K138" s="61">
        <f>I138+F138+D138</f>
        <v>0.58399999999999996</v>
      </c>
      <c r="L138" s="60">
        <v>105</v>
      </c>
      <c r="M138" s="61">
        <v>0.42</v>
      </c>
      <c r="N138" s="61">
        <f t="shared" si="222"/>
        <v>71.917808219178085</v>
      </c>
      <c r="O138" s="61">
        <f t="shared" si="222"/>
        <v>71.917808219178085</v>
      </c>
      <c r="P138" s="60">
        <f t="shared" si="223"/>
        <v>41</v>
      </c>
      <c r="Q138" s="61">
        <f t="shared" si="223"/>
        <v>0.16399999999999998</v>
      </c>
      <c r="R138" s="60"/>
      <c r="S138" s="61"/>
      <c r="T138" s="125">
        <v>4.0000000000000001E-3</v>
      </c>
      <c r="U138" s="60">
        <v>67</v>
      </c>
      <c r="V138" s="61">
        <f>U138*T138</f>
        <v>0.26800000000000002</v>
      </c>
      <c r="W138" s="60">
        <f t="shared" si="224"/>
        <v>67</v>
      </c>
      <c r="X138" s="61">
        <f>V138+S138</f>
        <v>0.26800000000000002</v>
      </c>
      <c r="Y138" s="60"/>
      <c r="Z138" s="61"/>
      <c r="AA138" s="125">
        <v>4.0000000000000001E-3</v>
      </c>
      <c r="AB138" s="60">
        <v>67</v>
      </c>
      <c r="AC138" s="61">
        <f>AB138*AA138</f>
        <v>0.26800000000000002</v>
      </c>
      <c r="AD138" s="60">
        <f t="shared" si="225"/>
        <v>67</v>
      </c>
      <c r="AE138" s="61">
        <f>AC138+Z138</f>
        <v>0.26800000000000002</v>
      </c>
      <c r="AF138" s="82"/>
    </row>
    <row r="139" spans="1:32" s="1" customFormat="1">
      <c r="A139" s="751">
        <v>8.0399999999999991</v>
      </c>
      <c r="B139" s="2" t="s">
        <v>57</v>
      </c>
      <c r="C139" s="82"/>
      <c r="D139" s="61"/>
      <c r="E139" s="82"/>
      <c r="F139" s="61"/>
      <c r="G139" s="101">
        <v>4.0000000000000001E-3</v>
      </c>
      <c r="H139" s="82">
        <v>7741</v>
      </c>
      <c r="I139" s="61">
        <f t="shared" si="220"/>
        <v>30.964000000000002</v>
      </c>
      <c r="J139" s="60">
        <f t="shared" si="221"/>
        <v>7741</v>
      </c>
      <c r="K139" s="61">
        <f>I139+F139+D139</f>
        <v>30.964000000000002</v>
      </c>
      <c r="L139" s="60">
        <v>7714</v>
      </c>
      <c r="M139" s="61">
        <v>30.85</v>
      </c>
      <c r="N139" s="61">
        <f t="shared" si="222"/>
        <v>99.65120785428239</v>
      </c>
      <c r="O139" s="61">
        <f t="shared" si="222"/>
        <v>99.631830512853639</v>
      </c>
      <c r="P139" s="60">
        <f t="shared" si="223"/>
        <v>27</v>
      </c>
      <c r="Q139" s="61">
        <f t="shared" si="223"/>
        <v>0.11400000000000077</v>
      </c>
      <c r="R139" s="60"/>
      <c r="S139" s="61"/>
      <c r="T139" s="125">
        <v>4.0000000000000001E-3</v>
      </c>
      <c r="U139" s="60">
        <v>7741</v>
      </c>
      <c r="V139" s="61">
        <f>U139*T139</f>
        <v>30.964000000000002</v>
      </c>
      <c r="W139" s="60">
        <f t="shared" si="224"/>
        <v>7741</v>
      </c>
      <c r="X139" s="61">
        <f>V139+S139</f>
        <v>30.964000000000002</v>
      </c>
      <c r="Y139" s="60"/>
      <c r="Z139" s="61"/>
      <c r="AA139" s="125">
        <v>4.0000000000000001E-3</v>
      </c>
      <c r="AB139" s="60">
        <v>7741</v>
      </c>
      <c r="AC139" s="61">
        <f>AB139*AA139</f>
        <v>30.964000000000002</v>
      </c>
      <c r="AD139" s="60">
        <f t="shared" si="225"/>
        <v>7741</v>
      </c>
      <c r="AE139" s="61">
        <f>AC139+Z139</f>
        <v>30.964000000000002</v>
      </c>
      <c r="AF139" s="82"/>
    </row>
    <row r="140" spans="1:32" s="144" customFormat="1">
      <c r="A140" s="208"/>
      <c r="B140" s="209" t="s">
        <v>35</v>
      </c>
      <c r="C140" s="210">
        <f t="shared" ref="C140" si="226">SUM(C136:C139)</f>
        <v>0</v>
      </c>
      <c r="D140" s="211">
        <f>SUM(D136:D139)</f>
        <v>0</v>
      </c>
      <c r="E140" s="210">
        <f t="shared" ref="E140" si="227">SUM(E136:E139)</f>
        <v>0</v>
      </c>
      <c r="F140" s="211">
        <f>SUM(F136:F139)</f>
        <v>0</v>
      </c>
      <c r="G140" s="212"/>
      <c r="H140" s="210">
        <f t="shared" ref="H140:L140" si="228">SUM(H136:H139)</f>
        <v>32759</v>
      </c>
      <c r="I140" s="211">
        <f>SUM(I136:I139)</f>
        <v>131.036</v>
      </c>
      <c r="J140" s="210">
        <f t="shared" si="228"/>
        <v>32759</v>
      </c>
      <c r="K140" s="211">
        <f>SUM(K136:K139)</f>
        <v>131.036</v>
      </c>
      <c r="L140" s="210">
        <f t="shared" si="228"/>
        <v>31486</v>
      </c>
      <c r="M140" s="211">
        <f>SUM(M136:M139)</f>
        <v>125.94</v>
      </c>
      <c r="N140" s="213">
        <f t="shared" si="222"/>
        <v>96.114044995268486</v>
      </c>
      <c r="O140" s="213">
        <f>M140/K140%</f>
        <v>96.110992399035382</v>
      </c>
      <c r="P140" s="210">
        <f t="shared" ref="P140:S140" si="229">SUM(P136:P139)</f>
        <v>1273</v>
      </c>
      <c r="Q140" s="211">
        <f t="shared" si="229"/>
        <v>5.0959999999999948</v>
      </c>
      <c r="R140" s="210">
        <f t="shared" si="229"/>
        <v>0</v>
      </c>
      <c r="S140" s="211">
        <f t="shared" si="229"/>
        <v>0</v>
      </c>
      <c r="T140" s="214"/>
      <c r="U140" s="210">
        <f t="shared" ref="U140:W140" si="230">SUM(U136:U139)</f>
        <v>31398</v>
      </c>
      <c r="V140" s="211">
        <f>SUM(V136:V139)</f>
        <v>125.592</v>
      </c>
      <c r="W140" s="210">
        <f t="shared" si="230"/>
        <v>31398</v>
      </c>
      <c r="X140" s="211">
        <f>SUM(X136:X139)</f>
        <v>125.592</v>
      </c>
      <c r="Y140" s="210">
        <f t="shared" ref="Y140:Z140" si="231">SUM(Y136:Y139)</f>
        <v>0</v>
      </c>
      <c r="Z140" s="211">
        <f t="shared" si="231"/>
        <v>0</v>
      </c>
      <c r="AA140" s="214"/>
      <c r="AB140" s="210">
        <f t="shared" ref="AB140" si="232">SUM(AB136:AB139)</f>
        <v>31398</v>
      </c>
      <c r="AC140" s="211">
        <f>SUM(AC136:AC139)</f>
        <v>125.592</v>
      </c>
      <c r="AD140" s="210">
        <f t="shared" ref="AD140" si="233">SUM(AD136:AD139)</f>
        <v>31398</v>
      </c>
      <c r="AE140" s="211">
        <f>SUM(AE136:AE139)</f>
        <v>125.592</v>
      </c>
      <c r="AF140" s="215"/>
    </row>
    <row r="141" spans="1:32" s="4" customFormat="1">
      <c r="A141" s="329">
        <v>9</v>
      </c>
      <c r="B141" s="9" t="s">
        <v>58</v>
      </c>
      <c r="C141" s="12"/>
      <c r="D141" s="63"/>
      <c r="E141" s="12"/>
      <c r="F141" s="63"/>
      <c r="G141" s="102"/>
      <c r="H141" s="12"/>
      <c r="I141" s="63"/>
      <c r="J141" s="62">
        <f t="shared" ref="J141:J143" si="234">H141+E141+C141</f>
        <v>0</v>
      </c>
      <c r="K141" s="63">
        <f>I141+F141+D141</f>
        <v>0</v>
      </c>
      <c r="L141" s="62"/>
      <c r="M141" s="63"/>
      <c r="N141" s="63"/>
      <c r="O141" s="63"/>
      <c r="P141" s="62"/>
      <c r="Q141" s="63"/>
      <c r="R141" s="62"/>
      <c r="S141" s="63"/>
      <c r="T141" s="126"/>
      <c r="U141" s="62"/>
      <c r="V141" s="63"/>
      <c r="W141" s="62"/>
      <c r="X141" s="63"/>
      <c r="Y141" s="62"/>
      <c r="Z141" s="63"/>
      <c r="AA141" s="126"/>
      <c r="AB141" s="62"/>
      <c r="AC141" s="63"/>
      <c r="AD141" s="62"/>
      <c r="AE141" s="63"/>
      <c r="AF141" s="12"/>
    </row>
    <row r="142" spans="1:32" s="1" customFormat="1">
      <c r="A142" s="199">
        <v>9.01</v>
      </c>
      <c r="B142" s="2" t="s">
        <v>59</v>
      </c>
      <c r="C142" s="82"/>
      <c r="D142" s="61"/>
      <c r="E142" s="82"/>
      <c r="F142" s="61"/>
      <c r="G142" s="101"/>
      <c r="H142" s="82"/>
      <c r="I142" s="61">
        <f t="shared" ref="I142:I143" si="235">H142*G142</f>
        <v>0</v>
      </c>
      <c r="J142" s="60">
        <f t="shared" si="234"/>
        <v>0</v>
      </c>
      <c r="K142" s="61">
        <f>I142+F142+D142</f>
        <v>0</v>
      </c>
      <c r="L142" s="60"/>
      <c r="M142" s="61"/>
      <c r="N142" s="61"/>
      <c r="O142" s="61"/>
      <c r="P142" s="60">
        <f>J142-L142</f>
        <v>0</v>
      </c>
      <c r="Q142" s="61">
        <f>K142-M142</f>
        <v>0</v>
      </c>
      <c r="R142" s="60"/>
      <c r="S142" s="61"/>
      <c r="T142" s="125"/>
      <c r="U142" s="60"/>
      <c r="V142" s="61">
        <f>U142*T142</f>
        <v>0</v>
      </c>
      <c r="W142" s="60">
        <f t="shared" ref="W142:W143" si="236">U142+R142</f>
        <v>0</v>
      </c>
      <c r="X142" s="61">
        <f>V142+S142</f>
        <v>0</v>
      </c>
      <c r="Y142" s="60"/>
      <c r="Z142" s="61"/>
      <c r="AA142" s="125"/>
      <c r="AB142" s="60"/>
      <c r="AC142" s="61">
        <f>AB142*AA142</f>
        <v>0</v>
      </c>
      <c r="AD142" s="60">
        <f t="shared" ref="AD142:AD143" si="237">AB142+Y142</f>
        <v>0</v>
      </c>
      <c r="AE142" s="61">
        <f>AC142+Z142</f>
        <v>0</v>
      </c>
      <c r="AF142" s="82"/>
    </row>
    <row r="143" spans="1:32" s="1" customFormat="1">
      <c r="A143" s="751">
        <v>9.02</v>
      </c>
      <c r="B143" s="2" t="s">
        <v>60</v>
      </c>
      <c r="C143" s="82"/>
      <c r="D143" s="61"/>
      <c r="E143" s="82"/>
      <c r="F143" s="61"/>
      <c r="G143" s="101"/>
      <c r="H143" s="82"/>
      <c r="I143" s="61">
        <f t="shared" si="235"/>
        <v>0</v>
      </c>
      <c r="J143" s="60">
        <f t="shared" si="234"/>
        <v>0</v>
      </c>
      <c r="K143" s="61">
        <f>I143+F143+D143</f>
        <v>0</v>
      </c>
      <c r="L143" s="60"/>
      <c r="M143" s="61"/>
      <c r="N143" s="61"/>
      <c r="O143" s="61"/>
      <c r="P143" s="60">
        <f>J143-L143</f>
        <v>0</v>
      </c>
      <c r="Q143" s="61">
        <f>K143-M143</f>
        <v>0</v>
      </c>
      <c r="R143" s="60"/>
      <c r="S143" s="61"/>
      <c r="T143" s="125">
        <v>0.5</v>
      </c>
      <c r="U143" s="60"/>
      <c r="V143" s="61">
        <f>U143*T143</f>
        <v>0</v>
      </c>
      <c r="W143" s="60">
        <f t="shared" si="236"/>
        <v>0</v>
      </c>
      <c r="X143" s="61">
        <f>V143+S143</f>
        <v>0</v>
      </c>
      <c r="Y143" s="60"/>
      <c r="Z143" s="61"/>
      <c r="AA143" s="125">
        <v>0.5</v>
      </c>
      <c r="AB143" s="60"/>
      <c r="AC143" s="61">
        <f>AB143*AA143</f>
        <v>0</v>
      </c>
      <c r="AD143" s="60">
        <f t="shared" si="237"/>
        <v>0</v>
      </c>
      <c r="AE143" s="61">
        <f>AC143+Z143</f>
        <v>0</v>
      </c>
      <c r="AF143" s="82"/>
    </row>
    <row r="144" spans="1:32" s="144" customFormat="1">
      <c r="A144" s="208"/>
      <c r="B144" s="209" t="s">
        <v>35</v>
      </c>
      <c r="C144" s="210">
        <f t="shared" ref="C144" si="238">SUM(C142:C143)</f>
        <v>0</v>
      </c>
      <c r="D144" s="211">
        <f>SUM(D142:D143)</f>
        <v>0</v>
      </c>
      <c r="E144" s="210">
        <f t="shared" ref="E144" si="239">SUM(E142:E143)</f>
        <v>0</v>
      </c>
      <c r="F144" s="211">
        <f>SUM(F142:F143)</f>
        <v>0</v>
      </c>
      <c r="G144" s="212"/>
      <c r="H144" s="210">
        <f t="shared" ref="H144:S144" si="240">SUM(H142:H143)</f>
        <v>0</v>
      </c>
      <c r="I144" s="211">
        <f>SUM(I142:I143)</f>
        <v>0</v>
      </c>
      <c r="J144" s="210">
        <f t="shared" si="240"/>
        <v>0</v>
      </c>
      <c r="K144" s="211">
        <f>SUM(K142:K143)</f>
        <v>0</v>
      </c>
      <c r="L144" s="210">
        <f t="shared" si="240"/>
        <v>0</v>
      </c>
      <c r="M144" s="211">
        <f t="shared" si="240"/>
        <v>0</v>
      </c>
      <c r="N144" s="213" t="e">
        <f t="shared" ref="N144" si="241">L144/J144%</f>
        <v>#DIV/0!</v>
      </c>
      <c r="O144" s="213" t="e">
        <f>M144/K144%</f>
        <v>#DIV/0!</v>
      </c>
      <c r="P144" s="210">
        <f t="shared" si="240"/>
        <v>0</v>
      </c>
      <c r="Q144" s="211">
        <f t="shared" si="240"/>
        <v>0</v>
      </c>
      <c r="R144" s="210">
        <f t="shared" si="240"/>
        <v>0</v>
      </c>
      <c r="S144" s="211">
        <f t="shared" si="240"/>
        <v>0</v>
      </c>
      <c r="T144" s="214"/>
      <c r="U144" s="210">
        <f t="shared" ref="U144:W144" si="242">SUM(U142:U143)</f>
        <v>0</v>
      </c>
      <c r="V144" s="211">
        <f>SUM(V142:V143)</f>
        <v>0</v>
      </c>
      <c r="W144" s="210">
        <f t="shared" si="242"/>
        <v>0</v>
      </c>
      <c r="X144" s="211">
        <f>SUM(X142:X143)</f>
        <v>0</v>
      </c>
      <c r="Y144" s="210">
        <f t="shared" ref="Y144:Z144" si="243">SUM(Y142:Y143)</f>
        <v>0</v>
      </c>
      <c r="Z144" s="211">
        <f t="shared" si="243"/>
        <v>0</v>
      </c>
      <c r="AA144" s="214"/>
      <c r="AB144" s="210">
        <f t="shared" ref="AB144" si="244">SUM(AB142:AB143)</f>
        <v>0</v>
      </c>
      <c r="AC144" s="211">
        <f>SUM(AC142:AC143)</f>
        <v>0</v>
      </c>
      <c r="AD144" s="210">
        <f t="shared" ref="AD144" si="245">SUM(AD142:AD143)</f>
        <v>0</v>
      </c>
      <c r="AE144" s="211">
        <f>SUM(AE142:AE143)</f>
        <v>0</v>
      </c>
      <c r="AF144" s="215"/>
    </row>
    <row r="145" spans="1:32" s="4" customFormat="1">
      <c r="A145" s="329" t="s">
        <v>61</v>
      </c>
      <c r="B145" s="9" t="s">
        <v>62</v>
      </c>
      <c r="C145" s="12"/>
      <c r="D145" s="63"/>
      <c r="E145" s="12"/>
      <c r="F145" s="63"/>
      <c r="G145" s="102"/>
      <c r="H145" s="12"/>
      <c r="I145" s="63"/>
      <c r="J145" s="62"/>
      <c r="K145" s="63"/>
      <c r="L145" s="62"/>
      <c r="M145" s="63"/>
      <c r="N145" s="63"/>
      <c r="O145" s="63"/>
      <c r="P145" s="62"/>
      <c r="Q145" s="63"/>
      <c r="R145" s="62"/>
      <c r="S145" s="63"/>
      <c r="T145" s="126"/>
      <c r="U145" s="62"/>
      <c r="V145" s="63"/>
      <c r="W145" s="62"/>
      <c r="X145" s="63"/>
      <c r="Y145" s="62"/>
      <c r="Z145" s="63"/>
      <c r="AA145" s="126"/>
      <c r="AB145" s="62"/>
      <c r="AC145" s="63"/>
      <c r="AD145" s="62"/>
      <c r="AE145" s="63"/>
      <c r="AF145" s="12"/>
    </row>
    <row r="146" spans="1:32" s="4" customFormat="1">
      <c r="A146" s="329">
        <v>10</v>
      </c>
      <c r="B146" s="9" t="s">
        <v>63</v>
      </c>
      <c r="C146" s="12"/>
      <c r="D146" s="63"/>
      <c r="E146" s="12"/>
      <c r="F146" s="63"/>
      <c r="G146" s="102"/>
      <c r="H146" s="12">
        <v>0</v>
      </c>
      <c r="I146" s="63"/>
      <c r="J146" s="62">
        <f t="shared" ref="J146" si="246">H146+E146+C146</f>
        <v>0</v>
      </c>
      <c r="K146" s="63">
        <f>I146+F146+D146</f>
        <v>0</v>
      </c>
      <c r="L146" s="62"/>
      <c r="M146" s="63"/>
      <c r="N146" s="63"/>
      <c r="O146" s="63"/>
      <c r="P146" s="62"/>
      <c r="Q146" s="63"/>
      <c r="R146" s="62"/>
      <c r="S146" s="63"/>
      <c r="T146" s="126"/>
      <c r="U146" s="62"/>
      <c r="V146" s="63"/>
      <c r="W146" s="62"/>
      <c r="X146" s="63"/>
      <c r="Y146" s="62"/>
      <c r="Z146" s="63"/>
      <c r="AA146" s="126"/>
      <c r="AB146" s="62"/>
      <c r="AC146" s="63"/>
      <c r="AD146" s="62"/>
      <c r="AE146" s="63"/>
      <c r="AF146" s="12"/>
    </row>
    <row r="147" spans="1:32" s="4" customFormat="1">
      <c r="A147" s="329"/>
      <c r="B147" s="9" t="s">
        <v>288</v>
      </c>
      <c r="C147" s="12"/>
      <c r="D147" s="63"/>
      <c r="E147" s="12"/>
      <c r="F147" s="63"/>
      <c r="G147" s="102"/>
      <c r="H147" s="12"/>
      <c r="I147" s="63"/>
      <c r="J147" s="62"/>
      <c r="K147" s="63"/>
      <c r="L147" s="62"/>
      <c r="M147" s="63"/>
      <c r="N147" s="63"/>
      <c r="O147" s="63"/>
      <c r="P147" s="62"/>
      <c r="Q147" s="63"/>
      <c r="R147" s="62"/>
      <c r="S147" s="63"/>
      <c r="T147" s="126"/>
      <c r="U147" s="62"/>
      <c r="V147" s="63"/>
      <c r="W147" s="62"/>
      <c r="X147" s="63"/>
      <c r="Y147" s="62"/>
      <c r="Z147" s="63"/>
      <c r="AA147" s="126"/>
      <c r="AB147" s="62"/>
      <c r="AC147" s="63"/>
      <c r="AD147" s="62"/>
      <c r="AE147" s="63"/>
      <c r="AF147" s="12"/>
    </row>
    <row r="148" spans="1:32" s="1" customFormat="1">
      <c r="A148" s="34">
        <v>10.01</v>
      </c>
      <c r="B148" s="7" t="s">
        <v>64</v>
      </c>
      <c r="C148" s="82"/>
      <c r="D148" s="61"/>
      <c r="E148" s="82"/>
      <c r="F148" s="61"/>
      <c r="G148" s="101">
        <v>0.52</v>
      </c>
      <c r="H148" s="82">
        <v>0</v>
      </c>
      <c r="I148" s="61">
        <f>H148*G148*12</f>
        <v>0</v>
      </c>
      <c r="J148" s="60">
        <f t="shared" ref="J148:K164" si="247">H148+E148+C148</f>
        <v>0</v>
      </c>
      <c r="K148" s="61">
        <f t="shared" si="247"/>
        <v>0</v>
      </c>
      <c r="L148" s="60"/>
      <c r="M148" s="61"/>
      <c r="N148" s="61"/>
      <c r="O148" s="61"/>
      <c r="P148" s="60">
        <f t="shared" ref="P148:Q164" si="248">J148-L148</f>
        <v>0</v>
      </c>
      <c r="Q148" s="61">
        <f t="shared" si="248"/>
        <v>0</v>
      </c>
      <c r="R148" s="60"/>
      <c r="S148" s="61"/>
      <c r="T148" s="125">
        <v>0.65</v>
      </c>
      <c r="U148" s="60"/>
      <c r="V148" s="61">
        <f t="shared" ref="V148:V164" si="249">U148*T148*12</f>
        <v>0</v>
      </c>
      <c r="W148" s="60">
        <f t="shared" ref="W148:W164" si="250">U148+R148</f>
        <v>0</v>
      </c>
      <c r="X148" s="61">
        <f t="shared" ref="X148:X164" si="251">V148+S148</f>
        <v>0</v>
      </c>
      <c r="Y148" s="60"/>
      <c r="Z148" s="61"/>
      <c r="AA148" s="125">
        <v>0.65</v>
      </c>
      <c r="AB148" s="60"/>
      <c r="AC148" s="61">
        <f t="shared" ref="AC148:AC164" si="252">AB148*AA148*12</f>
        <v>0</v>
      </c>
      <c r="AD148" s="60">
        <f t="shared" ref="AD148:AD164" si="253">AB148+Y148</f>
        <v>0</v>
      </c>
      <c r="AE148" s="61">
        <f t="shared" ref="AE148:AE164" si="254">AC148+Z148</f>
        <v>0</v>
      </c>
      <c r="AF148" s="82"/>
    </row>
    <row r="149" spans="1:32" s="1" customFormat="1">
      <c r="A149" s="34">
        <v>10.02</v>
      </c>
      <c r="B149" s="7" t="s">
        <v>289</v>
      </c>
      <c r="C149" s="82"/>
      <c r="D149" s="61"/>
      <c r="E149" s="82"/>
      <c r="F149" s="61"/>
      <c r="G149" s="101">
        <v>0.13</v>
      </c>
      <c r="H149" s="82">
        <v>0</v>
      </c>
      <c r="I149" s="61">
        <f>H149*G149*12</f>
        <v>0</v>
      </c>
      <c r="J149" s="60">
        <f t="shared" si="247"/>
        <v>0</v>
      </c>
      <c r="K149" s="61">
        <f t="shared" si="247"/>
        <v>0</v>
      </c>
      <c r="L149" s="60"/>
      <c r="M149" s="61"/>
      <c r="N149" s="61"/>
      <c r="O149" s="61"/>
      <c r="P149" s="60">
        <f t="shared" si="248"/>
        <v>0</v>
      </c>
      <c r="Q149" s="61">
        <f t="shared" si="248"/>
        <v>0</v>
      </c>
      <c r="R149" s="60"/>
      <c r="S149" s="61"/>
      <c r="T149" s="125">
        <v>0.13</v>
      </c>
      <c r="U149" s="60"/>
      <c r="V149" s="61">
        <f t="shared" si="249"/>
        <v>0</v>
      </c>
      <c r="W149" s="60">
        <f t="shared" si="250"/>
        <v>0</v>
      </c>
      <c r="X149" s="61">
        <f t="shared" si="251"/>
        <v>0</v>
      </c>
      <c r="Y149" s="60"/>
      <c r="Z149" s="61"/>
      <c r="AA149" s="125">
        <v>0.13</v>
      </c>
      <c r="AB149" s="60"/>
      <c r="AC149" s="61">
        <f t="shared" si="252"/>
        <v>0</v>
      </c>
      <c r="AD149" s="60">
        <f t="shared" si="253"/>
        <v>0</v>
      </c>
      <c r="AE149" s="61">
        <f t="shared" si="254"/>
        <v>0</v>
      </c>
      <c r="AF149" s="82"/>
    </row>
    <row r="150" spans="1:32" s="1" customFormat="1" ht="31.5">
      <c r="A150" s="34">
        <v>10.029999999999999</v>
      </c>
      <c r="B150" s="7" t="s">
        <v>68</v>
      </c>
      <c r="C150" s="82"/>
      <c r="D150" s="61"/>
      <c r="E150" s="82"/>
      <c r="F150" s="61"/>
      <c r="G150" s="101"/>
      <c r="H150" s="82"/>
      <c r="I150" s="61">
        <f t="shared" ref="I150:I164" si="255">H150*G150*12</f>
        <v>0</v>
      </c>
      <c r="J150" s="60">
        <f t="shared" si="247"/>
        <v>0</v>
      </c>
      <c r="K150" s="61">
        <f t="shared" si="247"/>
        <v>0</v>
      </c>
      <c r="L150" s="60"/>
      <c r="M150" s="61"/>
      <c r="N150" s="61"/>
      <c r="O150" s="61"/>
      <c r="P150" s="60">
        <f t="shared" si="248"/>
        <v>0</v>
      </c>
      <c r="Q150" s="61">
        <f t="shared" si="248"/>
        <v>0</v>
      </c>
      <c r="R150" s="60"/>
      <c r="S150" s="61"/>
      <c r="T150" s="125"/>
      <c r="U150" s="60"/>
      <c r="V150" s="61">
        <f t="shared" si="249"/>
        <v>0</v>
      </c>
      <c r="W150" s="60">
        <f t="shared" si="250"/>
        <v>0</v>
      </c>
      <c r="X150" s="61">
        <f t="shared" si="251"/>
        <v>0</v>
      </c>
      <c r="Y150" s="60"/>
      <c r="Z150" s="61"/>
      <c r="AA150" s="125"/>
      <c r="AB150" s="60"/>
      <c r="AC150" s="61">
        <f t="shared" si="252"/>
        <v>0</v>
      </c>
      <c r="AD150" s="60">
        <f t="shared" si="253"/>
        <v>0</v>
      </c>
      <c r="AE150" s="61">
        <f t="shared" si="254"/>
        <v>0</v>
      </c>
      <c r="AF150" s="82"/>
    </row>
    <row r="151" spans="1:32" s="4" customFormat="1">
      <c r="A151" s="83"/>
      <c r="B151" s="6" t="s">
        <v>73</v>
      </c>
      <c r="C151" s="12"/>
      <c r="D151" s="63"/>
      <c r="E151" s="12"/>
      <c r="F151" s="63"/>
      <c r="G151" s="102"/>
      <c r="H151" s="12"/>
      <c r="I151" s="63">
        <f t="shared" si="255"/>
        <v>0</v>
      </c>
      <c r="J151" s="62">
        <f t="shared" si="247"/>
        <v>0</v>
      </c>
      <c r="K151" s="63">
        <f t="shared" si="247"/>
        <v>0</v>
      </c>
      <c r="L151" s="62"/>
      <c r="M151" s="63"/>
      <c r="N151" s="61"/>
      <c r="O151" s="61"/>
      <c r="P151" s="60">
        <f t="shared" si="248"/>
        <v>0</v>
      </c>
      <c r="Q151" s="61">
        <f t="shared" si="248"/>
        <v>0</v>
      </c>
      <c r="R151" s="62"/>
      <c r="S151" s="63"/>
      <c r="T151" s="126"/>
      <c r="U151" s="62"/>
      <c r="V151" s="61">
        <f t="shared" si="249"/>
        <v>0</v>
      </c>
      <c r="W151" s="60">
        <f t="shared" si="250"/>
        <v>0</v>
      </c>
      <c r="X151" s="61">
        <f t="shared" si="251"/>
        <v>0</v>
      </c>
      <c r="Y151" s="62"/>
      <c r="Z151" s="63"/>
      <c r="AA151" s="126"/>
      <c r="AB151" s="62"/>
      <c r="AC151" s="61">
        <f t="shared" si="252"/>
        <v>0</v>
      </c>
      <c r="AD151" s="60">
        <f t="shared" si="253"/>
        <v>0</v>
      </c>
      <c r="AE151" s="61">
        <f t="shared" si="254"/>
        <v>0</v>
      </c>
      <c r="AF151" s="12"/>
    </row>
    <row r="152" spans="1:32" s="1" customFormat="1" ht="31.5">
      <c r="A152" s="34">
        <v>10.039999999999999</v>
      </c>
      <c r="B152" s="7" t="s">
        <v>290</v>
      </c>
      <c r="C152" s="82"/>
      <c r="D152" s="61"/>
      <c r="E152" s="82"/>
      <c r="F152" s="61"/>
      <c r="G152" s="101"/>
      <c r="H152" s="82">
        <v>0</v>
      </c>
      <c r="I152" s="61">
        <f t="shared" si="255"/>
        <v>0</v>
      </c>
      <c r="J152" s="60">
        <f t="shared" si="247"/>
        <v>0</v>
      </c>
      <c r="K152" s="61">
        <f t="shared" si="247"/>
        <v>0</v>
      </c>
      <c r="L152" s="60"/>
      <c r="M152" s="61"/>
      <c r="N152" s="61"/>
      <c r="O152" s="61"/>
      <c r="P152" s="60">
        <f t="shared" si="248"/>
        <v>0</v>
      </c>
      <c r="Q152" s="61">
        <f t="shared" si="248"/>
        <v>0</v>
      </c>
      <c r="R152" s="60"/>
      <c r="S152" s="61"/>
      <c r="T152" s="125"/>
      <c r="U152" s="60"/>
      <c r="V152" s="61">
        <f t="shared" si="249"/>
        <v>0</v>
      </c>
      <c r="W152" s="60">
        <f t="shared" si="250"/>
        <v>0</v>
      </c>
      <c r="X152" s="61">
        <f t="shared" si="251"/>
        <v>0</v>
      </c>
      <c r="Y152" s="60"/>
      <c r="Z152" s="61"/>
      <c r="AA152" s="125"/>
      <c r="AB152" s="60"/>
      <c r="AC152" s="61">
        <f t="shared" si="252"/>
        <v>0</v>
      </c>
      <c r="AD152" s="60">
        <f t="shared" si="253"/>
        <v>0</v>
      </c>
      <c r="AE152" s="61">
        <f t="shared" si="254"/>
        <v>0</v>
      </c>
      <c r="AF152" s="82"/>
    </row>
    <row r="153" spans="1:32" s="1" customFormat="1">
      <c r="A153" s="34"/>
      <c r="B153" s="8" t="s">
        <v>65</v>
      </c>
      <c r="C153" s="82"/>
      <c r="D153" s="61"/>
      <c r="E153" s="82"/>
      <c r="F153" s="61"/>
      <c r="G153" s="101">
        <v>0.6</v>
      </c>
      <c r="H153" s="82">
        <v>0</v>
      </c>
      <c r="I153" s="61">
        <f t="shared" si="255"/>
        <v>0</v>
      </c>
      <c r="J153" s="60">
        <f t="shared" si="247"/>
        <v>0</v>
      </c>
      <c r="K153" s="61">
        <f t="shared" si="247"/>
        <v>0</v>
      </c>
      <c r="L153" s="60"/>
      <c r="M153" s="61"/>
      <c r="N153" s="61"/>
      <c r="O153" s="61"/>
      <c r="P153" s="60">
        <f t="shared" si="248"/>
        <v>0</v>
      </c>
      <c r="Q153" s="61">
        <f t="shared" si="248"/>
        <v>0</v>
      </c>
      <c r="R153" s="60"/>
      <c r="S153" s="61"/>
      <c r="T153" s="125">
        <v>0.75</v>
      </c>
      <c r="U153" s="60"/>
      <c r="V153" s="61">
        <f t="shared" si="249"/>
        <v>0</v>
      </c>
      <c r="W153" s="60">
        <f t="shared" si="250"/>
        <v>0</v>
      </c>
      <c r="X153" s="61">
        <f t="shared" si="251"/>
        <v>0</v>
      </c>
      <c r="Y153" s="60"/>
      <c r="Z153" s="61"/>
      <c r="AA153" s="125">
        <v>0.75</v>
      </c>
      <c r="AB153" s="60"/>
      <c r="AC153" s="61">
        <f t="shared" si="252"/>
        <v>0</v>
      </c>
      <c r="AD153" s="60">
        <f t="shared" si="253"/>
        <v>0</v>
      </c>
      <c r="AE153" s="61">
        <f t="shared" si="254"/>
        <v>0</v>
      </c>
      <c r="AF153" s="82"/>
    </row>
    <row r="154" spans="1:32" s="1" customFormat="1">
      <c r="A154" s="34"/>
      <c r="B154" s="8" t="s">
        <v>66</v>
      </c>
      <c r="C154" s="82"/>
      <c r="D154" s="61"/>
      <c r="E154" s="82"/>
      <c r="F154" s="61"/>
      <c r="G154" s="101">
        <v>0.6</v>
      </c>
      <c r="H154" s="82">
        <v>0</v>
      </c>
      <c r="I154" s="61">
        <f t="shared" si="255"/>
        <v>0</v>
      </c>
      <c r="J154" s="60">
        <f t="shared" si="247"/>
        <v>0</v>
      </c>
      <c r="K154" s="61">
        <f t="shared" si="247"/>
        <v>0</v>
      </c>
      <c r="L154" s="60"/>
      <c r="M154" s="61"/>
      <c r="N154" s="61"/>
      <c r="O154" s="61"/>
      <c r="P154" s="60">
        <f t="shared" si="248"/>
        <v>0</v>
      </c>
      <c r="Q154" s="61">
        <f t="shared" si="248"/>
        <v>0</v>
      </c>
      <c r="R154" s="60"/>
      <c r="S154" s="61"/>
      <c r="T154" s="125">
        <v>0.75</v>
      </c>
      <c r="U154" s="60"/>
      <c r="V154" s="61">
        <f t="shared" si="249"/>
        <v>0</v>
      </c>
      <c r="W154" s="60">
        <f t="shared" si="250"/>
        <v>0</v>
      </c>
      <c r="X154" s="61">
        <f t="shared" si="251"/>
        <v>0</v>
      </c>
      <c r="Y154" s="60"/>
      <c r="Z154" s="61"/>
      <c r="AA154" s="125">
        <v>0.75</v>
      </c>
      <c r="AB154" s="60"/>
      <c r="AC154" s="61">
        <f t="shared" si="252"/>
        <v>0</v>
      </c>
      <c r="AD154" s="60">
        <f t="shared" si="253"/>
        <v>0</v>
      </c>
      <c r="AE154" s="61">
        <f t="shared" si="254"/>
        <v>0</v>
      </c>
      <c r="AF154" s="82"/>
    </row>
    <row r="155" spans="1:32" s="1" customFormat="1">
      <c r="A155" s="34"/>
      <c r="B155" s="8" t="s">
        <v>67</v>
      </c>
      <c r="C155" s="82"/>
      <c r="D155" s="61"/>
      <c r="E155" s="82"/>
      <c r="F155" s="61"/>
      <c r="G155" s="101">
        <v>0.6</v>
      </c>
      <c r="H155" s="82">
        <v>0</v>
      </c>
      <c r="I155" s="61">
        <f t="shared" si="255"/>
        <v>0</v>
      </c>
      <c r="J155" s="60">
        <f t="shared" si="247"/>
        <v>0</v>
      </c>
      <c r="K155" s="61">
        <f t="shared" si="247"/>
        <v>0</v>
      </c>
      <c r="L155" s="60"/>
      <c r="M155" s="61"/>
      <c r="N155" s="61"/>
      <c r="O155" s="61"/>
      <c r="P155" s="60">
        <f t="shared" si="248"/>
        <v>0</v>
      </c>
      <c r="Q155" s="61">
        <f t="shared" si="248"/>
        <v>0</v>
      </c>
      <c r="R155" s="60"/>
      <c r="S155" s="61"/>
      <c r="T155" s="125">
        <v>0.75</v>
      </c>
      <c r="U155" s="60"/>
      <c r="V155" s="61">
        <f t="shared" si="249"/>
        <v>0</v>
      </c>
      <c r="W155" s="60">
        <f t="shared" si="250"/>
        <v>0</v>
      </c>
      <c r="X155" s="61">
        <f t="shared" si="251"/>
        <v>0</v>
      </c>
      <c r="Y155" s="60"/>
      <c r="Z155" s="61"/>
      <c r="AA155" s="125">
        <v>0.75</v>
      </c>
      <c r="AB155" s="60"/>
      <c r="AC155" s="61">
        <f t="shared" si="252"/>
        <v>0</v>
      </c>
      <c r="AD155" s="60">
        <f t="shared" si="253"/>
        <v>0</v>
      </c>
      <c r="AE155" s="61">
        <f t="shared" si="254"/>
        <v>0</v>
      </c>
      <c r="AF155" s="82"/>
    </row>
    <row r="156" spans="1:32" s="1" customFormat="1" ht="31.5">
      <c r="A156" s="34">
        <v>10.050000000000001</v>
      </c>
      <c r="B156" s="7" t="s">
        <v>291</v>
      </c>
      <c r="C156" s="82"/>
      <c r="D156" s="61"/>
      <c r="E156" s="82"/>
      <c r="F156" s="61"/>
      <c r="G156" s="101"/>
      <c r="H156" s="82">
        <v>0</v>
      </c>
      <c r="I156" s="61">
        <f t="shared" si="255"/>
        <v>0</v>
      </c>
      <c r="J156" s="60">
        <f t="shared" si="247"/>
        <v>0</v>
      </c>
      <c r="K156" s="61">
        <f t="shared" si="247"/>
        <v>0</v>
      </c>
      <c r="L156" s="60"/>
      <c r="M156" s="61"/>
      <c r="N156" s="61"/>
      <c r="O156" s="61"/>
      <c r="P156" s="60">
        <f t="shared" si="248"/>
        <v>0</v>
      </c>
      <c r="Q156" s="61">
        <f t="shared" si="248"/>
        <v>0</v>
      </c>
      <c r="R156" s="60"/>
      <c r="S156" s="61"/>
      <c r="T156" s="125"/>
      <c r="U156" s="60"/>
      <c r="V156" s="61">
        <f t="shared" si="249"/>
        <v>0</v>
      </c>
      <c r="W156" s="60">
        <f t="shared" si="250"/>
        <v>0</v>
      </c>
      <c r="X156" s="61">
        <f t="shared" si="251"/>
        <v>0</v>
      </c>
      <c r="Y156" s="60"/>
      <c r="Z156" s="61"/>
      <c r="AA156" s="125"/>
      <c r="AB156" s="60"/>
      <c r="AC156" s="61">
        <f t="shared" si="252"/>
        <v>0</v>
      </c>
      <c r="AD156" s="60">
        <f t="shared" si="253"/>
        <v>0</v>
      </c>
      <c r="AE156" s="61">
        <f t="shared" si="254"/>
        <v>0</v>
      </c>
      <c r="AF156" s="82"/>
    </row>
    <row r="157" spans="1:32" s="1" customFormat="1">
      <c r="A157" s="34"/>
      <c r="B157" s="8" t="s">
        <v>65</v>
      </c>
      <c r="C157" s="82"/>
      <c r="D157" s="61"/>
      <c r="E157" s="82"/>
      <c r="F157" s="61"/>
      <c r="G157" s="101"/>
      <c r="H157" s="82">
        <v>0</v>
      </c>
      <c r="I157" s="61">
        <f t="shared" si="255"/>
        <v>0</v>
      </c>
      <c r="J157" s="60">
        <f t="shared" si="247"/>
        <v>0</v>
      </c>
      <c r="K157" s="61">
        <f t="shared" si="247"/>
        <v>0</v>
      </c>
      <c r="L157" s="60"/>
      <c r="M157" s="61"/>
      <c r="N157" s="61"/>
      <c r="O157" s="61"/>
      <c r="P157" s="60">
        <f t="shared" si="248"/>
        <v>0</v>
      </c>
      <c r="Q157" s="61">
        <f t="shared" si="248"/>
        <v>0</v>
      </c>
      <c r="R157" s="60"/>
      <c r="S157" s="61"/>
      <c r="T157" s="125"/>
      <c r="U157" s="60"/>
      <c r="V157" s="61">
        <f t="shared" si="249"/>
        <v>0</v>
      </c>
      <c r="W157" s="60">
        <f t="shared" si="250"/>
        <v>0</v>
      </c>
      <c r="X157" s="61">
        <f t="shared" si="251"/>
        <v>0</v>
      </c>
      <c r="Y157" s="60"/>
      <c r="Z157" s="61"/>
      <c r="AA157" s="125"/>
      <c r="AB157" s="60"/>
      <c r="AC157" s="61">
        <f t="shared" si="252"/>
        <v>0</v>
      </c>
      <c r="AD157" s="60">
        <f t="shared" si="253"/>
        <v>0</v>
      </c>
      <c r="AE157" s="61">
        <f t="shared" si="254"/>
        <v>0</v>
      </c>
      <c r="AF157" s="82"/>
    </row>
    <row r="158" spans="1:32" s="1" customFormat="1">
      <c r="A158" s="34"/>
      <c r="B158" s="8" t="s">
        <v>66</v>
      </c>
      <c r="C158" s="82"/>
      <c r="D158" s="61"/>
      <c r="E158" s="82"/>
      <c r="F158" s="61"/>
      <c r="G158" s="101"/>
      <c r="H158" s="82">
        <v>0</v>
      </c>
      <c r="I158" s="61">
        <f t="shared" si="255"/>
        <v>0</v>
      </c>
      <c r="J158" s="60">
        <f t="shared" si="247"/>
        <v>0</v>
      </c>
      <c r="K158" s="61">
        <f t="shared" si="247"/>
        <v>0</v>
      </c>
      <c r="L158" s="60"/>
      <c r="M158" s="61"/>
      <c r="N158" s="61"/>
      <c r="O158" s="61"/>
      <c r="P158" s="60">
        <f t="shared" si="248"/>
        <v>0</v>
      </c>
      <c r="Q158" s="61">
        <f t="shared" si="248"/>
        <v>0</v>
      </c>
      <c r="R158" s="60"/>
      <c r="S158" s="61"/>
      <c r="T158" s="125"/>
      <c r="U158" s="60"/>
      <c r="V158" s="61">
        <f t="shared" si="249"/>
        <v>0</v>
      </c>
      <c r="W158" s="60">
        <f t="shared" si="250"/>
        <v>0</v>
      </c>
      <c r="X158" s="61">
        <f t="shared" si="251"/>
        <v>0</v>
      </c>
      <c r="Y158" s="60"/>
      <c r="Z158" s="61"/>
      <c r="AA158" s="125"/>
      <c r="AB158" s="60"/>
      <c r="AC158" s="61">
        <f t="shared" si="252"/>
        <v>0</v>
      </c>
      <c r="AD158" s="60">
        <f t="shared" si="253"/>
        <v>0</v>
      </c>
      <c r="AE158" s="61">
        <f t="shared" si="254"/>
        <v>0</v>
      </c>
      <c r="AF158" s="82"/>
    </row>
    <row r="159" spans="1:32" s="1" customFormat="1">
      <c r="A159" s="34"/>
      <c r="B159" s="8" t="s">
        <v>67</v>
      </c>
      <c r="C159" s="82"/>
      <c r="D159" s="61"/>
      <c r="E159" s="82"/>
      <c r="F159" s="61"/>
      <c r="G159" s="101"/>
      <c r="H159" s="82">
        <v>0</v>
      </c>
      <c r="I159" s="61">
        <f t="shared" si="255"/>
        <v>0</v>
      </c>
      <c r="J159" s="60">
        <f t="shared" si="247"/>
        <v>0</v>
      </c>
      <c r="K159" s="61">
        <f t="shared" si="247"/>
        <v>0</v>
      </c>
      <c r="L159" s="60"/>
      <c r="M159" s="61"/>
      <c r="N159" s="61"/>
      <c r="O159" s="61"/>
      <c r="P159" s="60">
        <f t="shared" si="248"/>
        <v>0</v>
      </c>
      <c r="Q159" s="61">
        <f t="shared" si="248"/>
        <v>0</v>
      </c>
      <c r="R159" s="60"/>
      <c r="S159" s="61"/>
      <c r="T159" s="125"/>
      <c r="U159" s="60"/>
      <c r="V159" s="61">
        <f t="shared" si="249"/>
        <v>0</v>
      </c>
      <c r="W159" s="60">
        <f t="shared" si="250"/>
        <v>0</v>
      </c>
      <c r="X159" s="61">
        <f t="shared" si="251"/>
        <v>0</v>
      </c>
      <c r="Y159" s="60"/>
      <c r="Z159" s="61"/>
      <c r="AA159" s="125"/>
      <c r="AB159" s="60"/>
      <c r="AC159" s="61">
        <f t="shared" si="252"/>
        <v>0</v>
      </c>
      <c r="AD159" s="60">
        <f t="shared" si="253"/>
        <v>0</v>
      </c>
      <c r="AE159" s="61">
        <f t="shared" si="254"/>
        <v>0</v>
      </c>
      <c r="AF159" s="82"/>
    </row>
    <row r="160" spans="1:32" s="1" customFormat="1" ht="31.5">
      <c r="A160" s="34">
        <v>10.06</v>
      </c>
      <c r="B160" s="8" t="s">
        <v>292</v>
      </c>
      <c r="C160" s="82"/>
      <c r="D160" s="61"/>
      <c r="E160" s="82"/>
      <c r="F160" s="61"/>
      <c r="G160" s="101"/>
      <c r="H160" s="82">
        <v>0</v>
      </c>
      <c r="I160" s="61">
        <f t="shared" si="255"/>
        <v>0</v>
      </c>
      <c r="J160" s="60">
        <f t="shared" si="247"/>
        <v>0</v>
      </c>
      <c r="K160" s="61">
        <f t="shared" si="247"/>
        <v>0</v>
      </c>
      <c r="L160" s="60"/>
      <c r="M160" s="61"/>
      <c r="N160" s="61"/>
      <c r="O160" s="61"/>
      <c r="P160" s="60">
        <f t="shared" si="248"/>
        <v>0</v>
      </c>
      <c r="Q160" s="61">
        <f t="shared" si="248"/>
        <v>0</v>
      </c>
      <c r="R160" s="60"/>
      <c r="S160" s="61"/>
      <c r="T160" s="125"/>
      <c r="U160" s="60"/>
      <c r="V160" s="61">
        <f t="shared" si="249"/>
        <v>0</v>
      </c>
      <c r="W160" s="60">
        <f t="shared" si="250"/>
        <v>0</v>
      </c>
      <c r="X160" s="61">
        <f t="shared" si="251"/>
        <v>0</v>
      </c>
      <c r="Y160" s="60"/>
      <c r="Z160" s="61"/>
      <c r="AA160" s="125"/>
      <c r="AB160" s="60"/>
      <c r="AC160" s="61">
        <f t="shared" si="252"/>
        <v>0</v>
      </c>
      <c r="AD160" s="60">
        <f t="shared" si="253"/>
        <v>0</v>
      </c>
      <c r="AE160" s="61">
        <f t="shared" si="254"/>
        <v>0</v>
      </c>
      <c r="AF160" s="82"/>
    </row>
    <row r="161" spans="1:32" s="1" customFormat="1" ht="31.5">
      <c r="A161" s="32">
        <v>10.07</v>
      </c>
      <c r="B161" s="7" t="s">
        <v>69</v>
      </c>
      <c r="C161" s="82"/>
      <c r="D161" s="61"/>
      <c r="E161" s="82"/>
      <c r="F161" s="61"/>
      <c r="G161" s="101"/>
      <c r="H161" s="82">
        <v>0</v>
      </c>
      <c r="I161" s="61">
        <f t="shared" si="255"/>
        <v>0</v>
      </c>
      <c r="J161" s="60">
        <f t="shared" si="247"/>
        <v>0</v>
      </c>
      <c r="K161" s="61">
        <f t="shared" si="247"/>
        <v>0</v>
      </c>
      <c r="L161" s="60"/>
      <c r="M161" s="61"/>
      <c r="N161" s="61"/>
      <c r="O161" s="61"/>
      <c r="P161" s="60">
        <f t="shared" si="248"/>
        <v>0</v>
      </c>
      <c r="Q161" s="61">
        <f t="shared" si="248"/>
        <v>0</v>
      </c>
      <c r="R161" s="60"/>
      <c r="S161" s="61"/>
      <c r="T161" s="125"/>
      <c r="U161" s="60"/>
      <c r="V161" s="61">
        <f t="shared" si="249"/>
        <v>0</v>
      </c>
      <c r="W161" s="60">
        <f t="shared" si="250"/>
        <v>0</v>
      </c>
      <c r="X161" s="61">
        <f t="shared" si="251"/>
        <v>0</v>
      </c>
      <c r="Y161" s="60"/>
      <c r="Z161" s="61"/>
      <c r="AA161" s="125"/>
      <c r="AB161" s="60"/>
      <c r="AC161" s="61">
        <f t="shared" si="252"/>
        <v>0</v>
      </c>
      <c r="AD161" s="60">
        <f t="shared" si="253"/>
        <v>0</v>
      </c>
      <c r="AE161" s="61">
        <f t="shared" si="254"/>
        <v>0</v>
      </c>
      <c r="AF161" s="82"/>
    </row>
    <row r="162" spans="1:32" s="1" customFormat="1">
      <c r="A162" s="32"/>
      <c r="B162" s="7" t="s">
        <v>70</v>
      </c>
      <c r="C162" s="82"/>
      <c r="D162" s="61"/>
      <c r="E162" s="82"/>
      <c r="F162" s="61"/>
      <c r="G162" s="101">
        <v>0.08</v>
      </c>
      <c r="H162" s="82">
        <v>0</v>
      </c>
      <c r="I162" s="61">
        <f t="shared" si="255"/>
        <v>0</v>
      </c>
      <c r="J162" s="60">
        <f t="shared" si="247"/>
        <v>0</v>
      </c>
      <c r="K162" s="61">
        <f t="shared" si="247"/>
        <v>0</v>
      </c>
      <c r="L162" s="60"/>
      <c r="M162" s="61"/>
      <c r="N162" s="61"/>
      <c r="O162" s="61"/>
      <c r="P162" s="60">
        <f t="shared" si="248"/>
        <v>0</v>
      </c>
      <c r="Q162" s="61">
        <f t="shared" si="248"/>
        <v>0</v>
      </c>
      <c r="R162" s="60"/>
      <c r="S162" s="61"/>
      <c r="T162" s="125">
        <v>8.0000000000000002E-3</v>
      </c>
      <c r="U162" s="60"/>
      <c r="V162" s="61">
        <f t="shared" si="249"/>
        <v>0</v>
      </c>
      <c r="W162" s="60">
        <f t="shared" si="250"/>
        <v>0</v>
      </c>
      <c r="X162" s="61">
        <f t="shared" si="251"/>
        <v>0</v>
      </c>
      <c r="Y162" s="60"/>
      <c r="Z162" s="61"/>
      <c r="AA162" s="125">
        <v>8.0000000000000002E-3</v>
      </c>
      <c r="AB162" s="60"/>
      <c r="AC162" s="61">
        <f t="shared" si="252"/>
        <v>0</v>
      </c>
      <c r="AD162" s="60">
        <f t="shared" si="253"/>
        <v>0</v>
      </c>
      <c r="AE162" s="61">
        <f t="shared" si="254"/>
        <v>0</v>
      </c>
      <c r="AF162" s="82"/>
    </row>
    <row r="163" spans="1:32" s="1" customFormat="1">
      <c r="A163" s="31"/>
      <c r="B163" s="7" t="s">
        <v>71</v>
      </c>
      <c r="C163" s="82"/>
      <c r="D163" s="61"/>
      <c r="E163" s="82"/>
      <c r="F163" s="61"/>
      <c r="G163" s="101">
        <v>0.08</v>
      </c>
      <c r="H163" s="82">
        <v>0</v>
      </c>
      <c r="I163" s="61">
        <f t="shared" si="255"/>
        <v>0</v>
      </c>
      <c r="J163" s="60">
        <f t="shared" si="247"/>
        <v>0</v>
      </c>
      <c r="K163" s="61">
        <f t="shared" si="247"/>
        <v>0</v>
      </c>
      <c r="L163" s="60"/>
      <c r="M163" s="61"/>
      <c r="N163" s="61"/>
      <c r="O163" s="61"/>
      <c r="P163" s="60">
        <f t="shared" si="248"/>
        <v>0</v>
      </c>
      <c r="Q163" s="61">
        <f t="shared" si="248"/>
        <v>0</v>
      </c>
      <c r="R163" s="60"/>
      <c r="S163" s="61"/>
      <c r="T163" s="125">
        <v>8.0000000000000002E-3</v>
      </c>
      <c r="U163" s="60"/>
      <c r="V163" s="61">
        <f t="shared" si="249"/>
        <v>0</v>
      </c>
      <c r="W163" s="60">
        <f t="shared" si="250"/>
        <v>0</v>
      </c>
      <c r="X163" s="61">
        <f t="shared" si="251"/>
        <v>0</v>
      </c>
      <c r="Y163" s="60"/>
      <c r="Z163" s="61"/>
      <c r="AA163" s="125">
        <v>8.0000000000000002E-3</v>
      </c>
      <c r="AB163" s="60"/>
      <c r="AC163" s="61">
        <f t="shared" si="252"/>
        <v>0</v>
      </c>
      <c r="AD163" s="60">
        <f t="shared" si="253"/>
        <v>0</v>
      </c>
      <c r="AE163" s="61">
        <f t="shared" si="254"/>
        <v>0</v>
      </c>
      <c r="AF163" s="82"/>
    </row>
    <row r="164" spans="1:32" s="1" customFormat="1">
      <c r="A164" s="32"/>
      <c r="B164" s="7" t="s">
        <v>72</v>
      </c>
      <c r="C164" s="82"/>
      <c r="D164" s="61"/>
      <c r="E164" s="82"/>
      <c r="F164" s="61"/>
      <c r="G164" s="101">
        <v>0.08</v>
      </c>
      <c r="H164" s="82">
        <v>0</v>
      </c>
      <c r="I164" s="61">
        <f t="shared" si="255"/>
        <v>0</v>
      </c>
      <c r="J164" s="60">
        <f t="shared" si="247"/>
        <v>0</v>
      </c>
      <c r="K164" s="61">
        <f t="shared" si="247"/>
        <v>0</v>
      </c>
      <c r="L164" s="60"/>
      <c r="M164" s="61"/>
      <c r="N164" s="61"/>
      <c r="O164" s="61"/>
      <c r="P164" s="60">
        <f t="shared" si="248"/>
        <v>0</v>
      </c>
      <c r="Q164" s="61">
        <f t="shared" si="248"/>
        <v>0</v>
      </c>
      <c r="R164" s="60"/>
      <c r="S164" s="61"/>
      <c r="T164" s="125">
        <v>8.0000000000000002E-3</v>
      </c>
      <c r="U164" s="60"/>
      <c r="V164" s="61">
        <f t="shared" si="249"/>
        <v>0</v>
      </c>
      <c r="W164" s="60">
        <f t="shared" si="250"/>
        <v>0</v>
      </c>
      <c r="X164" s="61">
        <f t="shared" si="251"/>
        <v>0</v>
      </c>
      <c r="Y164" s="60"/>
      <c r="Z164" s="61"/>
      <c r="AA164" s="125">
        <v>8.0000000000000002E-3</v>
      </c>
      <c r="AB164" s="60"/>
      <c r="AC164" s="61">
        <f t="shared" si="252"/>
        <v>0</v>
      </c>
      <c r="AD164" s="60">
        <f t="shared" si="253"/>
        <v>0</v>
      </c>
      <c r="AE164" s="61">
        <f t="shared" si="254"/>
        <v>0</v>
      </c>
      <c r="AF164" s="82"/>
    </row>
    <row r="165" spans="1:32" s="144" customFormat="1">
      <c r="A165" s="264"/>
      <c r="B165" s="265" t="s">
        <v>35</v>
      </c>
      <c r="C165" s="210">
        <f t="shared" ref="C165:F165" si="256">SUM(C148:C164)</f>
        <v>0</v>
      </c>
      <c r="D165" s="211">
        <f t="shared" si="256"/>
        <v>0</v>
      </c>
      <c r="E165" s="210">
        <f t="shared" si="256"/>
        <v>0</v>
      </c>
      <c r="F165" s="211">
        <f t="shared" si="256"/>
        <v>0</v>
      </c>
      <c r="G165" s="212"/>
      <c r="H165" s="210">
        <f>SUM(H148:H164)</f>
        <v>0</v>
      </c>
      <c r="I165" s="211">
        <f>SUM(I148:I164)</f>
        <v>0</v>
      </c>
      <c r="J165" s="210">
        <f t="shared" ref="J165:K165" si="257">SUM(J148:J164)</f>
        <v>0</v>
      </c>
      <c r="K165" s="211">
        <f t="shared" si="257"/>
        <v>0</v>
      </c>
      <c r="L165" s="210">
        <f>SUM(L148:L164)</f>
        <v>0</v>
      </c>
      <c r="M165" s="211">
        <f>SUM(M148:M164)</f>
        <v>0</v>
      </c>
      <c r="N165" s="213" t="e">
        <f t="shared" ref="N165:O166" si="258">L165/J165%</f>
        <v>#DIV/0!</v>
      </c>
      <c r="O165" s="213" t="e">
        <f t="shared" si="258"/>
        <v>#DIV/0!</v>
      </c>
      <c r="P165" s="210">
        <f t="shared" ref="P165:S165" si="259">SUM(P148:P164)</f>
        <v>0</v>
      </c>
      <c r="Q165" s="211">
        <f t="shared" si="259"/>
        <v>0</v>
      </c>
      <c r="R165" s="210">
        <f t="shared" si="259"/>
        <v>0</v>
      </c>
      <c r="S165" s="211">
        <f t="shared" si="259"/>
        <v>0</v>
      </c>
      <c r="T165" s="214"/>
      <c r="U165" s="210">
        <f t="shared" ref="U165:W165" si="260">SUM(U148:U164)</f>
        <v>0</v>
      </c>
      <c r="V165" s="211">
        <f>SUM(V148:V164)</f>
        <v>0</v>
      </c>
      <c r="W165" s="210">
        <f t="shared" si="260"/>
        <v>0</v>
      </c>
      <c r="X165" s="211">
        <f>SUM(X148:X164)</f>
        <v>0</v>
      </c>
      <c r="Y165" s="210">
        <f t="shared" ref="Y165:Z165" si="261">SUM(Y148:Y164)</f>
        <v>0</v>
      </c>
      <c r="Z165" s="211">
        <f t="shared" si="261"/>
        <v>0</v>
      </c>
      <c r="AA165" s="214"/>
      <c r="AB165" s="210">
        <f t="shared" ref="AB165" si="262">SUM(AB148:AB164)</f>
        <v>0</v>
      </c>
      <c r="AC165" s="211">
        <f>SUM(AC148:AC164)</f>
        <v>0</v>
      </c>
      <c r="AD165" s="210">
        <f t="shared" ref="AD165" si="263">SUM(AD148:AD164)</f>
        <v>0</v>
      </c>
      <c r="AE165" s="211">
        <f>SUM(AE148:AE164)</f>
        <v>0</v>
      </c>
      <c r="AF165" s="215"/>
    </row>
    <row r="166" spans="1:32" s="144" customFormat="1">
      <c r="A166" s="264"/>
      <c r="B166" s="265" t="s">
        <v>29</v>
      </c>
      <c r="C166" s="210">
        <f t="shared" ref="C166:F166" si="264">C165</f>
        <v>0</v>
      </c>
      <c r="D166" s="211">
        <f t="shared" si="264"/>
        <v>0</v>
      </c>
      <c r="E166" s="210">
        <f t="shared" si="264"/>
        <v>0</v>
      </c>
      <c r="F166" s="211">
        <f t="shared" si="264"/>
        <v>0</v>
      </c>
      <c r="G166" s="212"/>
      <c r="H166" s="210">
        <f>H165</f>
        <v>0</v>
      </c>
      <c r="I166" s="211">
        <f>I165</f>
        <v>0</v>
      </c>
      <c r="J166" s="210">
        <f t="shared" ref="J166:K166" si="265">J165</f>
        <v>0</v>
      </c>
      <c r="K166" s="211">
        <f t="shared" si="265"/>
        <v>0</v>
      </c>
      <c r="L166" s="210">
        <f>L165</f>
        <v>0</v>
      </c>
      <c r="M166" s="211">
        <f>M165</f>
        <v>0</v>
      </c>
      <c r="N166" s="213" t="e">
        <f t="shared" si="258"/>
        <v>#DIV/0!</v>
      </c>
      <c r="O166" s="213" t="e">
        <f t="shared" si="258"/>
        <v>#DIV/0!</v>
      </c>
      <c r="P166" s="210">
        <f t="shared" ref="P166:S166" si="266">P165</f>
        <v>0</v>
      </c>
      <c r="Q166" s="211">
        <f t="shared" si="266"/>
        <v>0</v>
      </c>
      <c r="R166" s="210">
        <f t="shared" si="266"/>
        <v>0</v>
      </c>
      <c r="S166" s="211">
        <f t="shared" si="266"/>
        <v>0</v>
      </c>
      <c r="T166" s="214"/>
      <c r="U166" s="210">
        <f t="shared" ref="U166:W166" si="267">U165</f>
        <v>0</v>
      </c>
      <c r="V166" s="211">
        <f>V165</f>
        <v>0</v>
      </c>
      <c r="W166" s="210">
        <f t="shared" si="267"/>
        <v>0</v>
      </c>
      <c r="X166" s="211">
        <f>X165</f>
        <v>0</v>
      </c>
      <c r="Y166" s="210">
        <f t="shared" ref="Y166:Z166" si="268">Y165</f>
        <v>0</v>
      </c>
      <c r="Z166" s="211">
        <f t="shared" si="268"/>
        <v>0</v>
      </c>
      <c r="AA166" s="214"/>
      <c r="AB166" s="210">
        <f t="shared" ref="AB166" si="269">AB165</f>
        <v>0</v>
      </c>
      <c r="AC166" s="211">
        <f>AC165</f>
        <v>0</v>
      </c>
      <c r="AD166" s="210">
        <f t="shared" ref="AD166" si="270">AD165</f>
        <v>0</v>
      </c>
      <c r="AE166" s="211">
        <f>AE165</f>
        <v>0</v>
      </c>
      <c r="AF166" s="215"/>
    </row>
    <row r="167" spans="1:32" s="4" customFormat="1" ht="31.5">
      <c r="A167" s="347"/>
      <c r="B167" s="9" t="s">
        <v>293</v>
      </c>
      <c r="C167" s="12"/>
      <c r="D167" s="63"/>
      <c r="E167" s="12"/>
      <c r="F167" s="63"/>
      <c r="G167" s="102"/>
      <c r="H167" s="12"/>
      <c r="I167" s="63"/>
      <c r="J167" s="62"/>
      <c r="K167" s="63"/>
      <c r="L167" s="62"/>
      <c r="M167" s="63"/>
      <c r="N167" s="63"/>
      <c r="O167" s="63"/>
      <c r="P167" s="62"/>
      <c r="Q167" s="63"/>
      <c r="R167" s="62"/>
      <c r="S167" s="63"/>
      <c r="T167" s="126"/>
      <c r="U167" s="62"/>
      <c r="V167" s="63"/>
      <c r="W167" s="62"/>
      <c r="X167" s="63"/>
      <c r="Y167" s="62"/>
      <c r="Z167" s="63"/>
      <c r="AA167" s="126"/>
      <c r="AB167" s="62"/>
      <c r="AC167" s="63"/>
      <c r="AD167" s="62"/>
      <c r="AE167" s="63"/>
      <c r="AF167" s="12"/>
    </row>
    <row r="168" spans="1:32" s="4" customFormat="1">
      <c r="A168" s="347"/>
      <c r="B168" s="9" t="s">
        <v>288</v>
      </c>
      <c r="C168" s="12"/>
      <c r="D168" s="63"/>
      <c r="E168" s="12"/>
      <c r="F168" s="63"/>
      <c r="G168" s="102"/>
      <c r="H168" s="12">
        <v>0</v>
      </c>
      <c r="I168" s="63">
        <f t="shared" ref="I168" si="271">H168*G168</f>
        <v>0</v>
      </c>
      <c r="J168" s="62"/>
      <c r="K168" s="63"/>
      <c r="L168" s="62"/>
      <c r="M168" s="63"/>
      <c r="N168" s="63"/>
      <c r="O168" s="63"/>
      <c r="P168" s="62"/>
      <c r="Q168" s="63"/>
      <c r="R168" s="62"/>
      <c r="S168" s="63"/>
      <c r="T168" s="126"/>
      <c r="U168" s="62"/>
      <c r="V168" s="63"/>
      <c r="W168" s="62"/>
      <c r="X168" s="63"/>
      <c r="Y168" s="62"/>
      <c r="Z168" s="63"/>
      <c r="AA168" s="126"/>
      <c r="AB168" s="62"/>
      <c r="AC168" s="63"/>
      <c r="AD168" s="62"/>
      <c r="AE168" s="63"/>
      <c r="AF168" s="12"/>
    </row>
    <row r="169" spans="1:32" s="1" customFormat="1" ht="31.5">
      <c r="A169" s="32">
        <v>10.08</v>
      </c>
      <c r="B169" s="2" t="s">
        <v>294</v>
      </c>
      <c r="C169" s="82"/>
      <c r="D169" s="61"/>
      <c r="E169" s="82"/>
      <c r="F169" s="61"/>
      <c r="G169" s="101">
        <v>0.5</v>
      </c>
      <c r="H169" s="82">
        <v>79</v>
      </c>
      <c r="I169" s="61">
        <f t="shared" ref="I169:I173" si="272">H169*G169*12</f>
        <v>474</v>
      </c>
      <c r="J169" s="60">
        <f t="shared" ref="J169:K185" si="273">H169+E169+C169</f>
        <v>79</v>
      </c>
      <c r="K169" s="61">
        <f t="shared" si="273"/>
        <v>474</v>
      </c>
      <c r="L169" s="60">
        <v>79</v>
      </c>
      <c r="M169" s="61">
        <f>279+150</f>
        <v>429</v>
      </c>
      <c r="N169" s="61">
        <f t="shared" ref="N169:O188" si="274">L169/J169%</f>
        <v>100</v>
      </c>
      <c r="O169" s="61">
        <f t="shared" si="274"/>
        <v>90.506329113924053</v>
      </c>
      <c r="P169" s="60">
        <f t="shared" ref="P169:Q171" si="275">J169-L169</f>
        <v>0</v>
      </c>
      <c r="Q169" s="61">
        <f t="shared" si="275"/>
        <v>45</v>
      </c>
      <c r="R169" s="60"/>
      <c r="S169" s="61"/>
      <c r="T169" s="125">
        <v>0.65</v>
      </c>
      <c r="U169" s="60">
        <v>119</v>
      </c>
      <c r="V169" s="61">
        <f t="shared" ref="V169:V185" si="276">U169*T169*12</f>
        <v>928.2</v>
      </c>
      <c r="W169" s="60">
        <f t="shared" ref="W169:W185" si="277">U169+R169</f>
        <v>119</v>
      </c>
      <c r="X169" s="61">
        <f t="shared" ref="X169:X185" si="278">V169+S169</f>
        <v>928.2</v>
      </c>
      <c r="Y169" s="60"/>
      <c r="Z169" s="61"/>
      <c r="AA169" s="125">
        <v>0.65</v>
      </c>
      <c r="AB169" s="60">
        <v>119</v>
      </c>
      <c r="AC169" s="61">
        <f t="shared" ref="AC169:AC185" si="279">AB169*AA169*12</f>
        <v>928.2</v>
      </c>
      <c r="AD169" s="60">
        <f t="shared" ref="AD169:AD185" si="280">AB169+Y169</f>
        <v>119</v>
      </c>
      <c r="AE169" s="61">
        <f t="shared" ref="AE169:AE185" si="281">AC169+Z169</f>
        <v>928.2</v>
      </c>
      <c r="AF169" s="82"/>
    </row>
    <row r="170" spans="1:32" s="1" customFormat="1" ht="31.5">
      <c r="A170" s="31">
        <v>10.09</v>
      </c>
      <c r="B170" s="2" t="s">
        <v>295</v>
      </c>
      <c r="C170" s="82"/>
      <c r="D170" s="61"/>
      <c r="E170" s="82"/>
      <c r="F170" s="61"/>
      <c r="G170" s="101">
        <v>0.13</v>
      </c>
      <c r="H170" s="82">
        <v>10</v>
      </c>
      <c r="I170" s="61">
        <f t="shared" si="272"/>
        <v>15.600000000000001</v>
      </c>
      <c r="J170" s="60">
        <f t="shared" si="273"/>
        <v>10</v>
      </c>
      <c r="K170" s="61">
        <f t="shared" si="273"/>
        <v>15.600000000000001</v>
      </c>
      <c r="L170" s="60">
        <v>10</v>
      </c>
      <c r="M170" s="61">
        <v>15.6</v>
      </c>
      <c r="N170" s="61">
        <f t="shared" si="274"/>
        <v>100</v>
      </c>
      <c r="O170" s="61">
        <f t="shared" si="274"/>
        <v>99.999999999999986</v>
      </c>
      <c r="P170" s="60">
        <f t="shared" si="275"/>
        <v>0</v>
      </c>
      <c r="Q170" s="61">
        <f t="shared" si="275"/>
        <v>0</v>
      </c>
      <c r="R170" s="60"/>
      <c r="S170" s="61"/>
      <c r="T170" s="125">
        <v>0.15</v>
      </c>
      <c r="U170" s="60">
        <v>10</v>
      </c>
      <c r="V170" s="61">
        <f t="shared" si="276"/>
        <v>18</v>
      </c>
      <c r="W170" s="60">
        <f t="shared" si="277"/>
        <v>10</v>
      </c>
      <c r="X170" s="61">
        <f t="shared" si="278"/>
        <v>18</v>
      </c>
      <c r="Y170" s="60"/>
      <c r="Z170" s="61"/>
      <c r="AA170" s="125">
        <v>0.15</v>
      </c>
      <c r="AB170" s="60">
        <v>10</v>
      </c>
      <c r="AC170" s="61">
        <f t="shared" si="279"/>
        <v>18</v>
      </c>
      <c r="AD170" s="60">
        <f t="shared" si="280"/>
        <v>10</v>
      </c>
      <c r="AE170" s="61">
        <f t="shared" si="281"/>
        <v>18</v>
      </c>
      <c r="AF170" s="82"/>
    </row>
    <row r="171" spans="1:32" s="1" customFormat="1">
      <c r="A171" s="31">
        <v>10.1</v>
      </c>
      <c r="B171" s="7" t="s">
        <v>154</v>
      </c>
      <c r="C171" s="82"/>
      <c r="D171" s="61"/>
      <c r="E171" s="82"/>
      <c r="F171" s="61"/>
      <c r="G171" s="101"/>
      <c r="H171" s="82"/>
      <c r="I171" s="61">
        <f t="shared" si="272"/>
        <v>0</v>
      </c>
      <c r="J171" s="60">
        <f t="shared" si="273"/>
        <v>0</v>
      </c>
      <c r="K171" s="61">
        <f t="shared" si="273"/>
        <v>0</v>
      </c>
      <c r="L171" s="60"/>
      <c r="M171" s="61"/>
      <c r="N171" s="61"/>
      <c r="O171" s="61"/>
      <c r="P171" s="60">
        <f t="shared" si="275"/>
        <v>0</v>
      </c>
      <c r="Q171" s="61">
        <f t="shared" si="275"/>
        <v>0</v>
      </c>
      <c r="R171" s="60"/>
      <c r="S171" s="61"/>
      <c r="T171" s="125"/>
      <c r="U171" s="60"/>
      <c r="V171" s="61">
        <f t="shared" si="276"/>
        <v>0</v>
      </c>
      <c r="W171" s="60">
        <f t="shared" si="277"/>
        <v>0</v>
      </c>
      <c r="X171" s="61">
        <f t="shared" si="278"/>
        <v>0</v>
      </c>
      <c r="Y171" s="60"/>
      <c r="Z171" s="61"/>
      <c r="AA171" s="125"/>
      <c r="AB171" s="60"/>
      <c r="AC171" s="61">
        <f t="shared" si="279"/>
        <v>0</v>
      </c>
      <c r="AD171" s="60">
        <f t="shared" si="280"/>
        <v>0</v>
      </c>
      <c r="AE171" s="61">
        <f t="shared" si="281"/>
        <v>0</v>
      </c>
      <c r="AF171" s="82"/>
    </row>
    <row r="172" spans="1:32" s="1" customFormat="1">
      <c r="A172" s="32"/>
      <c r="B172" s="2" t="s">
        <v>296</v>
      </c>
      <c r="C172" s="82"/>
      <c r="D172" s="61"/>
      <c r="E172" s="82"/>
      <c r="F172" s="61"/>
      <c r="G172" s="101"/>
      <c r="H172" s="82">
        <v>0</v>
      </c>
      <c r="I172" s="61">
        <f t="shared" si="272"/>
        <v>0</v>
      </c>
      <c r="J172" s="60">
        <f t="shared" si="273"/>
        <v>0</v>
      </c>
      <c r="K172" s="61">
        <f t="shared" si="273"/>
        <v>0</v>
      </c>
      <c r="L172" s="60"/>
      <c r="M172" s="61"/>
      <c r="N172" s="61"/>
      <c r="O172" s="61"/>
      <c r="P172" s="60"/>
      <c r="Q172" s="61"/>
      <c r="R172" s="60"/>
      <c r="S172" s="61"/>
      <c r="T172" s="125"/>
      <c r="U172" s="60"/>
      <c r="V172" s="61">
        <f t="shared" si="276"/>
        <v>0</v>
      </c>
      <c r="W172" s="60">
        <f t="shared" si="277"/>
        <v>0</v>
      </c>
      <c r="X172" s="61">
        <f t="shared" si="278"/>
        <v>0</v>
      </c>
      <c r="Y172" s="60"/>
      <c r="Z172" s="61"/>
      <c r="AA172" s="125"/>
      <c r="AB172" s="60"/>
      <c r="AC172" s="61">
        <f t="shared" si="279"/>
        <v>0</v>
      </c>
      <c r="AD172" s="60">
        <f t="shared" si="280"/>
        <v>0</v>
      </c>
      <c r="AE172" s="61">
        <f t="shared" si="281"/>
        <v>0</v>
      </c>
      <c r="AF172" s="82"/>
    </row>
    <row r="173" spans="1:32" s="1" customFormat="1" ht="31.5">
      <c r="A173" s="32">
        <v>10.11</v>
      </c>
      <c r="B173" s="7" t="s">
        <v>297</v>
      </c>
      <c r="C173" s="82"/>
      <c r="D173" s="61"/>
      <c r="E173" s="82"/>
      <c r="F173" s="61"/>
      <c r="G173" s="101"/>
      <c r="H173" s="82">
        <v>0</v>
      </c>
      <c r="I173" s="61">
        <f t="shared" si="272"/>
        <v>0</v>
      </c>
      <c r="J173" s="60">
        <f t="shared" si="273"/>
        <v>0</v>
      </c>
      <c r="K173" s="61">
        <f t="shared" si="273"/>
        <v>0</v>
      </c>
      <c r="L173" s="60"/>
      <c r="M173" s="61"/>
      <c r="N173" s="61"/>
      <c r="O173" s="61"/>
      <c r="P173" s="60">
        <f t="shared" ref="P173:Q185" si="282">J173-L173</f>
        <v>0</v>
      </c>
      <c r="Q173" s="61">
        <f t="shared" si="282"/>
        <v>0</v>
      </c>
      <c r="R173" s="60"/>
      <c r="S173" s="61"/>
      <c r="T173" s="125"/>
      <c r="U173" s="60"/>
      <c r="V173" s="61">
        <f t="shared" si="276"/>
        <v>0</v>
      </c>
      <c r="W173" s="60">
        <f t="shared" si="277"/>
        <v>0</v>
      </c>
      <c r="X173" s="61">
        <f t="shared" si="278"/>
        <v>0</v>
      </c>
      <c r="Y173" s="60"/>
      <c r="Z173" s="61"/>
      <c r="AA173" s="125"/>
      <c r="AB173" s="60"/>
      <c r="AC173" s="61">
        <f t="shared" si="279"/>
        <v>0</v>
      </c>
      <c r="AD173" s="60">
        <f t="shared" si="280"/>
        <v>0</v>
      </c>
      <c r="AE173" s="61">
        <f t="shared" si="281"/>
        <v>0</v>
      </c>
      <c r="AF173" s="82"/>
    </row>
    <row r="174" spans="1:32" s="1" customFormat="1">
      <c r="A174" s="34"/>
      <c r="B174" s="8" t="s">
        <v>65</v>
      </c>
      <c r="C174" s="82"/>
      <c r="D174" s="61"/>
      <c r="E174" s="82"/>
      <c r="F174" s="61"/>
      <c r="G174" s="101">
        <v>0.56999999999999995</v>
      </c>
      <c r="H174" s="82">
        <v>85</v>
      </c>
      <c r="I174" s="61">
        <f>H174*G174*12</f>
        <v>581.4</v>
      </c>
      <c r="J174" s="60">
        <f t="shared" si="273"/>
        <v>85</v>
      </c>
      <c r="K174" s="61">
        <f t="shared" si="273"/>
        <v>581.4</v>
      </c>
      <c r="L174" s="60">
        <v>85</v>
      </c>
      <c r="M174" s="61">
        <f>445.93+110</f>
        <v>555.93000000000006</v>
      </c>
      <c r="N174" s="61">
        <f t="shared" si="274"/>
        <v>100</v>
      </c>
      <c r="O174" s="61">
        <f t="shared" si="274"/>
        <v>95.619195046439643</v>
      </c>
      <c r="P174" s="60">
        <f t="shared" si="282"/>
        <v>0</v>
      </c>
      <c r="Q174" s="61">
        <f t="shared" si="282"/>
        <v>25.469999999999914</v>
      </c>
      <c r="R174" s="60"/>
      <c r="S174" s="61"/>
      <c r="T174" s="125">
        <v>0.75</v>
      </c>
      <c r="U174" s="60">
        <v>87</v>
      </c>
      <c r="V174" s="61">
        <f t="shared" si="276"/>
        <v>783</v>
      </c>
      <c r="W174" s="60">
        <f t="shared" si="277"/>
        <v>87</v>
      </c>
      <c r="X174" s="61">
        <f t="shared" si="278"/>
        <v>783</v>
      </c>
      <c r="Y174" s="60"/>
      <c r="Z174" s="61"/>
      <c r="AA174" s="125">
        <v>0.75</v>
      </c>
      <c r="AB174" s="60">
        <v>87</v>
      </c>
      <c r="AC174" s="61">
        <f t="shared" si="279"/>
        <v>783</v>
      </c>
      <c r="AD174" s="60">
        <f t="shared" si="280"/>
        <v>87</v>
      </c>
      <c r="AE174" s="61">
        <f t="shared" si="281"/>
        <v>783</v>
      </c>
      <c r="AF174" s="82"/>
    </row>
    <row r="175" spans="1:32" s="1" customFormat="1">
      <c r="A175" s="34"/>
      <c r="B175" s="8" t="s">
        <v>66</v>
      </c>
      <c r="C175" s="82"/>
      <c r="D175" s="61"/>
      <c r="E175" s="82"/>
      <c r="F175" s="61"/>
      <c r="G175" s="101">
        <v>0.56999999999999995</v>
      </c>
      <c r="H175" s="82">
        <v>101</v>
      </c>
      <c r="I175" s="61">
        <f>H175*G175*12</f>
        <v>690.83999999999992</v>
      </c>
      <c r="J175" s="60">
        <f t="shared" si="273"/>
        <v>101</v>
      </c>
      <c r="K175" s="61">
        <f t="shared" si="273"/>
        <v>690.83999999999992</v>
      </c>
      <c r="L175" s="60">
        <v>101</v>
      </c>
      <c r="M175" s="61">
        <f>532.89+130</f>
        <v>662.89</v>
      </c>
      <c r="N175" s="61">
        <f t="shared" si="274"/>
        <v>100</v>
      </c>
      <c r="O175" s="61">
        <f t="shared" si="274"/>
        <v>95.954200683226219</v>
      </c>
      <c r="P175" s="60">
        <f t="shared" si="282"/>
        <v>0</v>
      </c>
      <c r="Q175" s="61">
        <f t="shared" si="282"/>
        <v>27.949999999999932</v>
      </c>
      <c r="R175" s="60"/>
      <c r="S175" s="61"/>
      <c r="T175" s="125">
        <v>0.75</v>
      </c>
      <c r="U175" s="60">
        <v>96</v>
      </c>
      <c r="V175" s="61">
        <f t="shared" si="276"/>
        <v>864</v>
      </c>
      <c r="W175" s="60">
        <f t="shared" si="277"/>
        <v>96</v>
      </c>
      <c r="X175" s="61">
        <f t="shared" si="278"/>
        <v>864</v>
      </c>
      <c r="Y175" s="60"/>
      <c r="Z175" s="61"/>
      <c r="AA175" s="125">
        <v>0.75</v>
      </c>
      <c r="AB175" s="60">
        <v>96</v>
      </c>
      <c r="AC175" s="61">
        <f t="shared" si="279"/>
        <v>864</v>
      </c>
      <c r="AD175" s="60">
        <f t="shared" si="280"/>
        <v>96</v>
      </c>
      <c r="AE175" s="61">
        <f t="shared" si="281"/>
        <v>864</v>
      </c>
      <c r="AF175" s="82"/>
    </row>
    <row r="176" spans="1:32" s="1" customFormat="1">
      <c r="A176" s="34"/>
      <c r="B176" s="8" t="s">
        <v>67</v>
      </c>
      <c r="C176" s="82"/>
      <c r="D176" s="61"/>
      <c r="E176" s="82"/>
      <c r="F176" s="61"/>
      <c r="G176" s="101">
        <v>0.56999999999999995</v>
      </c>
      <c r="H176" s="82">
        <v>97</v>
      </c>
      <c r="I176" s="61">
        <f>H176*G176*12</f>
        <v>663.4799999999999</v>
      </c>
      <c r="J176" s="60">
        <f t="shared" si="273"/>
        <v>97</v>
      </c>
      <c r="K176" s="61">
        <f t="shared" si="273"/>
        <v>663.4799999999999</v>
      </c>
      <c r="L176" s="60">
        <v>97</v>
      </c>
      <c r="M176" s="61">
        <f>501.33+120</f>
        <v>621.32999999999993</v>
      </c>
      <c r="N176" s="61">
        <f t="shared" si="274"/>
        <v>100</v>
      </c>
      <c r="O176" s="61">
        <f t="shared" si="274"/>
        <v>93.647133297160423</v>
      </c>
      <c r="P176" s="60">
        <f t="shared" si="282"/>
        <v>0</v>
      </c>
      <c r="Q176" s="61">
        <f t="shared" si="282"/>
        <v>42.149999999999977</v>
      </c>
      <c r="R176" s="60"/>
      <c r="S176" s="61"/>
      <c r="T176" s="125">
        <v>0.75</v>
      </c>
      <c r="U176" s="60">
        <v>82</v>
      </c>
      <c r="V176" s="61">
        <f t="shared" si="276"/>
        <v>738</v>
      </c>
      <c r="W176" s="60">
        <f t="shared" si="277"/>
        <v>82</v>
      </c>
      <c r="X176" s="61">
        <f t="shared" si="278"/>
        <v>738</v>
      </c>
      <c r="Y176" s="60"/>
      <c r="Z176" s="61"/>
      <c r="AA176" s="125">
        <v>0.75</v>
      </c>
      <c r="AB176" s="60">
        <v>82</v>
      </c>
      <c r="AC176" s="61">
        <f t="shared" si="279"/>
        <v>738</v>
      </c>
      <c r="AD176" s="60">
        <f t="shared" si="280"/>
        <v>82</v>
      </c>
      <c r="AE176" s="61">
        <f t="shared" si="281"/>
        <v>738</v>
      </c>
      <c r="AF176" s="82"/>
    </row>
    <row r="177" spans="1:32" s="1" customFormat="1" ht="31.5">
      <c r="A177" s="34">
        <v>10.119999999999999</v>
      </c>
      <c r="B177" s="7" t="s">
        <v>298</v>
      </c>
      <c r="C177" s="82"/>
      <c r="D177" s="61"/>
      <c r="E177" s="82"/>
      <c r="F177" s="61"/>
      <c r="G177" s="101"/>
      <c r="H177" s="82">
        <v>0</v>
      </c>
      <c r="I177" s="61">
        <f t="shared" ref="I177:I182" si="283">H177*G177*12</f>
        <v>0</v>
      </c>
      <c r="J177" s="60">
        <f t="shared" si="273"/>
        <v>0</v>
      </c>
      <c r="K177" s="61">
        <f t="shared" si="273"/>
        <v>0</v>
      </c>
      <c r="L177" s="60"/>
      <c r="M177" s="61"/>
      <c r="N177" s="61"/>
      <c r="O177" s="61"/>
      <c r="P177" s="60">
        <f t="shared" si="282"/>
        <v>0</v>
      </c>
      <c r="Q177" s="61">
        <f t="shared" si="282"/>
        <v>0</v>
      </c>
      <c r="R177" s="60"/>
      <c r="S177" s="61"/>
      <c r="T177" s="125"/>
      <c r="U177" s="60"/>
      <c r="V177" s="61">
        <f t="shared" si="276"/>
        <v>0</v>
      </c>
      <c r="W177" s="60">
        <f t="shared" si="277"/>
        <v>0</v>
      </c>
      <c r="X177" s="61">
        <f t="shared" si="278"/>
        <v>0</v>
      </c>
      <c r="Y177" s="60"/>
      <c r="Z177" s="61"/>
      <c r="AA177" s="125"/>
      <c r="AB177" s="60"/>
      <c r="AC177" s="61">
        <f t="shared" si="279"/>
        <v>0</v>
      </c>
      <c r="AD177" s="60">
        <f t="shared" si="280"/>
        <v>0</v>
      </c>
      <c r="AE177" s="61">
        <f t="shared" si="281"/>
        <v>0</v>
      </c>
      <c r="AF177" s="82"/>
    </row>
    <row r="178" spans="1:32" s="1" customFormat="1">
      <c r="A178" s="34"/>
      <c r="B178" s="8" t="s">
        <v>65</v>
      </c>
      <c r="C178" s="82"/>
      <c r="D178" s="61"/>
      <c r="E178" s="82"/>
      <c r="F178" s="61"/>
      <c r="G178" s="101"/>
      <c r="H178" s="82">
        <v>0</v>
      </c>
      <c r="I178" s="61">
        <f t="shared" si="283"/>
        <v>0</v>
      </c>
      <c r="J178" s="60">
        <f t="shared" si="273"/>
        <v>0</v>
      </c>
      <c r="K178" s="61">
        <f t="shared" si="273"/>
        <v>0</v>
      </c>
      <c r="L178" s="60"/>
      <c r="M178" s="61"/>
      <c r="N178" s="61"/>
      <c r="O178" s="61"/>
      <c r="P178" s="60">
        <f t="shared" si="282"/>
        <v>0</v>
      </c>
      <c r="Q178" s="61">
        <f t="shared" si="282"/>
        <v>0</v>
      </c>
      <c r="R178" s="60"/>
      <c r="S178" s="61"/>
      <c r="T178" s="125"/>
      <c r="U178" s="60"/>
      <c r="V178" s="61">
        <f t="shared" si="276"/>
        <v>0</v>
      </c>
      <c r="W178" s="60">
        <f t="shared" si="277"/>
        <v>0</v>
      </c>
      <c r="X178" s="61">
        <f t="shared" si="278"/>
        <v>0</v>
      </c>
      <c r="Y178" s="60"/>
      <c r="Z178" s="61"/>
      <c r="AA178" s="125"/>
      <c r="AB178" s="60"/>
      <c r="AC178" s="61">
        <f t="shared" si="279"/>
        <v>0</v>
      </c>
      <c r="AD178" s="60">
        <f t="shared" si="280"/>
        <v>0</v>
      </c>
      <c r="AE178" s="61">
        <f t="shared" si="281"/>
        <v>0</v>
      </c>
      <c r="AF178" s="82"/>
    </row>
    <row r="179" spans="1:32" s="1" customFormat="1">
      <c r="A179" s="34"/>
      <c r="B179" s="8" t="s">
        <v>66</v>
      </c>
      <c r="C179" s="82"/>
      <c r="D179" s="61"/>
      <c r="E179" s="82"/>
      <c r="F179" s="61"/>
      <c r="G179" s="101"/>
      <c r="H179" s="82">
        <v>0</v>
      </c>
      <c r="I179" s="61">
        <f t="shared" si="283"/>
        <v>0</v>
      </c>
      <c r="J179" s="60">
        <f t="shared" si="273"/>
        <v>0</v>
      </c>
      <c r="K179" s="61">
        <f t="shared" si="273"/>
        <v>0</v>
      </c>
      <c r="L179" s="60"/>
      <c r="M179" s="61"/>
      <c r="N179" s="61"/>
      <c r="O179" s="61"/>
      <c r="P179" s="60">
        <f t="shared" si="282"/>
        <v>0</v>
      </c>
      <c r="Q179" s="61">
        <f t="shared" si="282"/>
        <v>0</v>
      </c>
      <c r="R179" s="60"/>
      <c r="S179" s="61"/>
      <c r="T179" s="125"/>
      <c r="U179" s="60"/>
      <c r="V179" s="61">
        <f t="shared" si="276"/>
        <v>0</v>
      </c>
      <c r="W179" s="60">
        <f t="shared" si="277"/>
        <v>0</v>
      </c>
      <c r="X179" s="61">
        <f t="shared" si="278"/>
        <v>0</v>
      </c>
      <c r="Y179" s="60"/>
      <c r="Z179" s="61"/>
      <c r="AA179" s="125"/>
      <c r="AB179" s="60"/>
      <c r="AC179" s="61">
        <f t="shared" si="279"/>
        <v>0</v>
      </c>
      <c r="AD179" s="60">
        <f t="shared" si="280"/>
        <v>0</v>
      </c>
      <c r="AE179" s="61">
        <f t="shared" si="281"/>
        <v>0</v>
      </c>
      <c r="AF179" s="82"/>
    </row>
    <row r="180" spans="1:32" s="1" customFormat="1">
      <c r="A180" s="34"/>
      <c r="B180" s="8" t="s">
        <v>67</v>
      </c>
      <c r="C180" s="82"/>
      <c r="D180" s="61"/>
      <c r="E180" s="82"/>
      <c r="F180" s="61"/>
      <c r="G180" s="101"/>
      <c r="H180" s="82">
        <v>0</v>
      </c>
      <c r="I180" s="61">
        <f t="shared" si="283"/>
        <v>0</v>
      </c>
      <c r="J180" s="60">
        <f t="shared" si="273"/>
        <v>0</v>
      </c>
      <c r="K180" s="61">
        <f t="shared" si="273"/>
        <v>0</v>
      </c>
      <c r="L180" s="60"/>
      <c r="M180" s="61"/>
      <c r="N180" s="61"/>
      <c r="O180" s="61"/>
      <c r="P180" s="60">
        <f t="shared" si="282"/>
        <v>0</v>
      </c>
      <c r="Q180" s="61">
        <f t="shared" si="282"/>
        <v>0</v>
      </c>
      <c r="R180" s="60"/>
      <c r="S180" s="61"/>
      <c r="T180" s="125"/>
      <c r="U180" s="60"/>
      <c r="V180" s="61">
        <f t="shared" si="276"/>
        <v>0</v>
      </c>
      <c r="W180" s="60">
        <f t="shared" si="277"/>
        <v>0</v>
      </c>
      <c r="X180" s="61">
        <f t="shared" si="278"/>
        <v>0</v>
      </c>
      <c r="Y180" s="60"/>
      <c r="Z180" s="61"/>
      <c r="AA180" s="125"/>
      <c r="AB180" s="60"/>
      <c r="AC180" s="61">
        <f t="shared" si="279"/>
        <v>0</v>
      </c>
      <c r="AD180" s="60">
        <f t="shared" si="280"/>
        <v>0</v>
      </c>
      <c r="AE180" s="61">
        <f t="shared" si="281"/>
        <v>0</v>
      </c>
      <c r="AF180" s="82"/>
    </row>
    <row r="181" spans="1:32" s="1" customFormat="1" ht="47.25">
      <c r="A181" s="32">
        <v>10.130000000000001</v>
      </c>
      <c r="B181" s="2" t="s">
        <v>299</v>
      </c>
      <c r="C181" s="82"/>
      <c r="D181" s="61"/>
      <c r="E181" s="82"/>
      <c r="F181" s="61"/>
      <c r="G181" s="101"/>
      <c r="H181" s="82"/>
      <c r="I181" s="61">
        <f t="shared" si="283"/>
        <v>0</v>
      </c>
      <c r="J181" s="60">
        <f t="shared" si="273"/>
        <v>0</v>
      </c>
      <c r="K181" s="61">
        <f t="shared" si="273"/>
        <v>0</v>
      </c>
      <c r="L181" s="60"/>
      <c r="M181" s="61"/>
      <c r="N181" s="61"/>
      <c r="O181" s="61"/>
      <c r="P181" s="60">
        <f t="shared" si="282"/>
        <v>0</v>
      </c>
      <c r="Q181" s="61">
        <f t="shared" si="282"/>
        <v>0</v>
      </c>
      <c r="R181" s="60"/>
      <c r="S181" s="61"/>
      <c r="T181" s="125"/>
      <c r="U181" s="60"/>
      <c r="V181" s="61">
        <f t="shared" si="276"/>
        <v>0</v>
      </c>
      <c r="W181" s="60">
        <f t="shared" si="277"/>
        <v>0</v>
      </c>
      <c r="X181" s="61">
        <f t="shared" si="278"/>
        <v>0</v>
      </c>
      <c r="Y181" s="60"/>
      <c r="Z181" s="61"/>
      <c r="AA181" s="125"/>
      <c r="AB181" s="60"/>
      <c r="AC181" s="61">
        <f t="shared" si="279"/>
        <v>0</v>
      </c>
      <c r="AD181" s="60">
        <f t="shared" si="280"/>
        <v>0</v>
      </c>
      <c r="AE181" s="61">
        <f t="shared" si="281"/>
        <v>0</v>
      </c>
      <c r="AF181" s="82"/>
    </row>
    <row r="182" spans="1:32" s="1" customFormat="1">
      <c r="A182" s="34">
        <v>10.14</v>
      </c>
      <c r="B182" s="7" t="s">
        <v>155</v>
      </c>
      <c r="C182" s="82"/>
      <c r="D182" s="61"/>
      <c r="E182" s="82"/>
      <c r="F182" s="61"/>
      <c r="G182" s="101"/>
      <c r="H182" s="82"/>
      <c r="I182" s="61">
        <f t="shared" si="283"/>
        <v>0</v>
      </c>
      <c r="J182" s="60">
        <f t="shared" si="273"/>
        <v>0</v>
      </c>
      <c r="K182" s="61">
        <f t="shared" si="273"/>
        <v>0</v>
      </c>
      <c r="L182" s="60"/>
      <c r="M182" s="61"/>
      <c r="N182" s="61"/>
      <c r="O182" s="61"/>
      <c r="P182" s="60">
        <f t="shared" si="282"/>
        <v>0</v>
      </c>
      <c r="Q182" s="61">
        <f t="shared" si="282"/>
        <v>0</v>
      </c>
      <c r="R182" s="60"/>
      <c r="S182" s="61"/>
      <c r="T182" s="125"/>
      <c r="U182" s="60"/>
      <c r="V182" s="61">
        <f t="shared" si="276"/>
        <v>0</v>
      </c>
      <c r="W182" s="60">
        <f t="shared" si="277"/>
        <v>0</v>
      </c>
      <c r="X182" s="61">
        <f t="shared" si="278"/>
        <v>0</v>
      </c>
      <c r="Y182" s="60"/>
      <c r="Z182" s="61"/>
      <c r="AA182" s="125"/>
      <c r="AB182" s="60"/>
      <c r="AC182" s="61">
        <f t="shared" si="279"/>
        <v>0</v>
      </c>
      <c r="AD182" s="60">
        <f t="shared" si="280"/>
        <v>0</v>
      </c>
      <c r="AE182" s="61">
        <f t="shared" si="281"/>
        <v>0</v>
      </c>
      <c r="AF182" s="82"/>
    </row>
    <row r="183" spans="1:32" s="1" customFormat="1">
      <c r="A183" s="34"/>
      <c r="B183" s="7" t="s">
        <v>70</v>
      </c>
      <c r="C183" s="82"/>
      <c r="D183" s="61"/>
      <c r="E183" s="82"/>
      <c r="F183" s="61"/>
      <c r="G183" s="101"/>
      <c r="H183" s="82"/>
      <c r="I183" s="61">
        <f>H183*G183*12</f>
        <v>0</v>
      </c>
      <c r="J183" s="60">
        <f t="shared" si="273"/>
        <v>0</v>
      </c>
      <c r="K183" s="61">
        <f t="shared" si="273"/>
        <v>0</v>
      </c>
      <c r="L183" s="60"/>
      <c r="M183" s="61"/>
      <c r="N183" s="61"/>
      <c r="O183" s="61"/>
      <c r="P183" s="60">
        <f t="shared" si="282"/>
        <v>0</v>
      </c>
      <c r="Q183" s="61">
        <f t="shared" si="282"/>
        <v>0</v>
      </c>
      <c r="R183" s="60"/>
      <c r="S183" s="61"/>
      <c r="T183" s="125">
        <v>0.08</v>
      </c>
      <c r="U183" s="60">
        <v>3</v>
      </c>
      <c r="V183" s="61">
        <f t="shared" si="276"/>
        <v>2.88</v>
      </c>
      <c r="W183" s="60">
        <f t="shared" si="277"/>
        <v>3</v>
      </c>
      <c r="X183" s="61">
        <f t="shared" si="278"/>
        <v>2.88</v>
      </c>
      <c r="Y183" s="60"/>
      <c r="Z183" s="61"/>
      <c r="AA183" s="125">
        <v>0.08</v>
      </c>
      <c r="AB183" s="60"/>
      <c r="AC183" s="61">
        <f t="shared" si="279"/>
        <v>0</v>
      </c>
      <c r="AD183" s="60">
        <f t="shared" si="280"/>
        <v>0</v>
      </c>
      <c r="AE183" s="61">
        <f t="shared" si="281"/>
        <v>0</v>
      </c>
      <c r="AF183" s="82"/>
    </row>
    <row r="184" spans="1:32" s="1" customFormat="1">
      <c r="A184" s="34"/>
      <c r="B184" s="7" t="s">
        <v>71</v>
      </c>
      <c r="C184" s="82"/>
      <c r="D184" s="61"/>
      <c r="E184" s="82"/>
      <c r="F184" s="61"/>
      <c r="G184" s="101"/>
      <c r="H184" s="82"/>
      <c r="I184" s="61">
        <f>H184*G184*12</f>
        <v>0</v>
      </c>
      <c r="J184" s="60">
        <f t="shared" si="273"/>
        <v>0</v>
      </c>
      <c r="K184" s="61">
        <f t="shared" si="273"/>
        <v>0</v>
      </c>
      <c r="L184" s="60"/>
      <c r="M184" s="61"/>
      <c r="N184" s="61"/>
      <c r="O184" s="61"/>
      <c r="P184" s="60">
        <f t="shared" si="282"/>
        <v>0</v>
      </c>
      <c r="Q184" s="61">
        <f t="shared" si="282"/>
        <v>0</v>
      </c>
      <c r="R184" s="60"/>
      <c r="S184" s="61"/>
      <c r="T184" s="125">
        <v>0.08</v>
      </c>
      <c r="U184" s="60">
        <v>3</v>
      </c>
      <c r="V184" s="61">
        <f t="shared" si="276"/>
        <v>2.88</v>
      </c>
      <c r="W184" s="60">
        <f t="shared" si="277"/>
        <v>3</v>
      </c>
      <c r="X184" s="61">
        <f t="shared" si="278"/>
        <v>2.88</v>
      </c>
      <c r="Y184" s="60"/>
      <c r="Z184" s="61"/>
      <c r="AA184" s="125">
        <v>0.08</v>
      </c>
      <c r="AB184" s="60"/>
      <c r="AC184" s="61">
        <f t="shared" si="279"/>
        <v>0</v>
      </c>
      <c r="AD184" s="60">
        <f t="shared" si="280"/>
        <v>0</v>
      </c>
      <c r="AE184" s="61">
        <f t="shared" si="281"/>
        <v>0</v>
      </c>
      <c r="AF184" s="82"/>
    </row>
    <row r="185" spans="1:32" s="1" customFormat="1">
      <c r="A185" s="34"/>
      <c r="B185" s="7" t="s">
        <v>74</v>
      </c>
      <c r="C185" s="82"/>
      <c r="D185" s="61"/>
      <c r="E185" s="82"/>
      <c r="F185" s="61"/>
      <c r="G185" s="101"/>
      <c r="H185" s="82"/>
      <c r="I185" s="61">
        <f>H185*G185*12</f>
        <v>0</v>
      </c>
      <c r="J185" s="60">
        <f t="shared" si="273"/>
        <v>0</v>
      </c>
      <c r="K185" s="61">
        <f t="shared" si="273"/>
        <v>0</v>
      </c>
      <c r="L185" s="60"/>
      <c r="M185" s="61"/>
      <c r="N185" s="61"/>
      <c r="O185" s="61"/>
      <c r="P185" s="60">
        <f t="shared" si="282"/>
        <v>0</v>
      </c>
      <c r="Q185" s="61">
        <f t="shared" si="282"/>
        <v>0</v>
      </c>
      <c r="R185" s="60"/>
      <c r="S185" s="61"/>
      <c r="T185" s="125">
        <v>0.08</v>
      </c>
      <c r="U185" s="60">
        <v>17</v>
      </c>
      <c r="V185" s="61">
        <f t="shared" si="276"/>
        <v>16.32</v>
      </c>
      <c r="W185" s="60">
        <f t="shared" si="277"/>
        <v>17</v>
      </c>
      <c r="X185" s="61">
        <f t="shared" si="278"/>
        <v>16.32</v>
      </c>
      <c r="Y185" s="60"/>
      <c r="Z185" s="61"/>
      <c r="AA185" s="125">
        <v>0.08</v>
      </c>
      <c r="AB185" s="60"/>
      <c r="AC185" s="61">
        <f t="shared" si="279"/>
        <v>0</v>
      </c>
      <c r="AD185" s="60">
        <f t="shared" si="280"/>
        <v>0</v>
      </c>
      <c r="AE185" s="61">
        <f t="shared" si="281"/>
        <v>0</v>
      </c>
      <c r="AF185" s="82"/>
    </row>
    <row r="186" spans="1:32" s="144" customFormat="1">
      <c r="A186" s="264"/>
      <c r="B186" s="209" t="s">
        <v>35</v>
      </c>
      <c r="C186" s="210">
        <f t="shared" ref="C186:F186" si="284">SUM(C169:C185)</f>
        <v>0</v>
      </c>
      <c r="D186" s="211">
        <f t="shared" si="284"/>
        <v>0</v>
      </c>
      <c r="E186" s="210">
        <f t="shared" si="284"/>
        <v>0</v>
      </c>
      <c r="F186" s="211">
        <f t="shared" si="284"/>
        <v>0</v>
      </c>
      <c r="G186" s="212"/>
      <c r="H186" s="210">
        <f>SUM(H169:H185)</f>
        <v>372</v>
      </c>
      <c r="I186" s="211">
        <f>SUM(I169:I185)</f>
        <v>2425.3199999999997</v>
      </c>
      <c r="J186" s="210">
        <f>SUM(J169:J185)</f>
        <v>372</v>
      </c>
      <c r="K186" s="211">
        <f>SUM(K169:K185)</f>
        <v>2425.3199999999997</v>
      </c>
      <c r="L186" s="210">
        <f t="shared" ref="L186:M186" si="285">SUM(L169:L185)</f>
        <v>372</v>
      </c>
      <c r="M186" s="211">
        <f t="shared" si="285"/>
        <v>2284.75</v>
      </c>
      <c r="N186" s="213">
        <f t="shared" si="274"/>
        <v>100</v>
      </c>
      <c r="O186" s="213">
        <f t="shared" si="274"/>
        <v>94.204063793643741</v>
      </c>
      <c r="P186" s="210">
        <f t="shared" ref="P186:S186" si="286">SUM(P169:P185)</f>
        <v>0</v>
      </c>
      <c r="Q186" s="211">
        <f t="shared" si="286"/>
        <v>140.56999999999982</v>
      </c>
      <c r="R186" s="210">
        <f t="shared" si="286"/>
        <v>0</v>
      </c>
      <c r="S186" s="211">
        <f t="shared" si="286"/>
        <v>0</v>
      </c>
      <c r="T186" s="214"/>
      <c r="U186" s="210">
        <f t="shared" ref="U186:W186" si="287">SUM(U169:U185)</f>
        <v>417</v>
      </c>
      <c r="V186" s="211">
        <f>SUM(V169:V185)</f>
        <v>3353.28</v>
      </c>
      <c r="W186" s="210">
        <f t="shared" si="287"/>
        <v>417</v>
      </c>
      <c r="X186" s="211">
        <f>SUM(X169:X185)</f>
        <v>3353.28</v>
      </c>
      <c r="Y186" s="210">
        <f t="shared" ref="Y186:Z186" si="288">SUM(Y169:Y185)</f>
        <v>0</v>
      </c>
      <c r="Z186" s="211">
        <f t="shared" si="288"/>
        <v>0</v>
      </c>
      <c r="AA186" s="214"/>
      <c r="AB186" s="210">
        <f t="shared" ref="AB186" si="289">SUM(AB169:AB185)</f>
        <v>394</v>
      </c>
      <c r="AC186" s="211">
        <f>SUM(AC169:AC185)</f>
        <v>3331.2</v>
      </c>
      <c r="AD186" s="210">
        <f t="shared" ref="AD186" si="290">SUM(AD169:AD185)</f>
        <v>394</v>
      </c>
      <c r="AE186" s="211">
        <f>SUM(AE169:AE185)</f>
        <v>3331.2</v>
      </c>
      <c r="AF186" s="215"/>
    </row>
    <row r="187" spans="1:32" s="144" customFormat="1">
      <c r="A187" s="264"/>
      <c r="B187" s="346" t="s">
        <v>5</v>
      </c>
      <c r="C187" s="289">
        <f t="shared" ref="C187:F187" si="291">C186</f>
        <v>0</v>
      </c>
      <c r="D187" s="216">
        <f t="shared" si="291"/>
        <v>0</v>
      </c>
      <c r="E187" s="289">
        <f t="shared" si="291"/>
        <v>0</v>
      </c>
      <c r="F187" s="216">
        <f t="shared" si="291"/>
        <v>0</v>
      </c>
      <c r="G187" s="212"/>
      <c r="H187" s="289">
        <f>H186</f>
        <v>372</v>
      </c>
      <c r="I187" s="216">
        <f>I186</f>
        <v>2425.3199999999997</v>
      </c>
      <c r="J187" s="289">
        <f>J186</f>
        <v>372</v>
      </c>
      <c r="K187" s="216">
        <f>K186</f>
        <v>2425.3199999999997</v>
      </c>
      <c r="L187" s="289">
        <f t="shared" ref="L187:M187" si="292">L186</f>
        <v>372</v>
      </c>
      <c r="M187" s="216">
        <f t="shared" si="292"/>
        <v>2284.75</v>
      </c>
      <c r="N187" s="213">
        <f t="shared" si="274"/>
        <v>100</v>
      </c>
      <c r="O187" s="213">
        <f t="shared" si="274"/>
        <v>94.204063793643741</v>
      </c>
      <c r="P187" s="289">
        <f t="shared" ref="P187:S187" si="293">P186</f>
        <v>0</v>
      </c>
      <c r="Q187" s="216">
        <f t="shared" si="293"/>
        <v>140.56999999999982</v>
      </c>
      <c r="R187" s="289">
        <f t="shared" si="293"/>
        <v>0</v>
      </c>
      <c r="S187" s="216">
        <f t="shared" si="293"/>
        <v>0</v>
      </c>
      <c r="T187" s="214"/>
      <c r="U187" s="289">
        <f t="shared" ref="U187:W187" si="294">U186</f>
        <v>417</v>
      </c>
      <c r="V187" s="216">
        <f>V186</f>
        <v>3353.28</v>
      </c>
      <c r="W187" s="289">
        <f t="shared" si="294"/>
        <v>417</v>
      </c>
      <c r="X187" s="216">
        <f>X186</f>
        <v>3353.28</v>
      </c>
      <c r="Y187" s="289">
        <f t="shared" ref="Y187:Z187" si="295">Y186</f>
        <v>0</v>
      </c>
      <c r="Z187" s="216">
        <f t="shared" si="295"/>
        <v>0</v>
      </c>
      <c r="AA187" s="214"/>
      <c r="AB187" s="289">
        <f t="shared" ref="AB187" si="296">AB186</f>
        <v>394</v>
      </c>
      <c r="AC187" s="216">
        <f>AC186</f>
        <v>3331.2</v>
      </c>
      <c r="AD187" s="289">
        <f t="shared" ref="AD187" si="297">AD186</f>
        <v>394</v>
      </c>
      <c r="AE187" s="216">
        <f>AE186</f>
        <v>3331.2</v>
      </c>
      <c r="AF187" s="215"/>
    </row>
    <row r="188" spans="1:32" s="144" customFormat="1">
      <c r="A188" s="264"/>
      <c r="B188" s="218" t="s">
        <v>75</v>
      </c>
      <c r="C188" s="210">
        <f>C187+C166</f>
        <v>0</v>
      </c>
      <c r="D188" s="211">
        <f>SUM(D187+D166)</f>
        <v>0</v>
      </c>
      <c r="E188" s="210">
        <f>E187+E166</f>
        <v>0</v>
      </c>
      <c r="F188" s="211">
        <f>SUM(F187+F166)</f>
        <v>0</v>
      </c>
      <c r="G188" s="212"/>
      <c r="H188" s="210">
        <f>H187+H166</f>
        <v>372</v>
      </c>
      <c r="I188" s="211">
        <f>SUM(I187+I166)</f>
        <v>2425.3199999999997</v>
      </c>
      <c r="J188" s="210">
        <f>J187+J166</f>
        <v>372</v>
      </c>
      <c r="K188" s="211">
        <f>SUM(K187+K166)</f>
        <v>2425.3199999999997</v>
      </c>
      <c r="L188" s="210">
        <f t="shared" ref="L188" si="298">L187+L166</f>
        <v>372</v>
      </c>
      <c r="M188" s="211">
        <f t="shared" ref="M188" si="299">SUM(M187+M166)</f>
        <v>2284.75</v>
      </c>
      <c r="N188" s="213">
        <f t="shared" si="274"/>
        <v>100</v>
      </c>
      <c r="O188" s="213">
        <f t="shared" si="274"/>
        <v>94.204063793643741</v>
      </c>
      <c r="P188" s="210">
        <f t="shared" ref="P188" si="300">P187+P166</f>
        <v>0</v>
      </c>
      <c r="Q188" s="211">
        <f t="shared" ref="Q188" si="301">SUM(Q187+Q166)</f>
        <v>140.56999999999982</v>
      </c>
      <c r="R188" s="210">
        <f t="shared" ref="R188" si="302">R187+R166</f>
        <v>0</v>
      </c>
      <c r="S188" s="211">
        <f t="shared" ref="S188" si="303">SUM(S187+S166)</f>
        <v>0</v>
      </c>
      <c r="T188" s="214"/>
      <c r="U188" s="210">
        <f t="shared" ref="U188" si="304">U187+U166</f>
        <v>417</v>
      </c>
      <c r="V188" s="211">
        <f>SUM(V187+V166)</f>
        <v>3353.28</v>
      </c>
      <c r="W188" s="210">
        <f t="shared" ref="W188" si="305">W187+W166</f>
        <v>417</v>
      </c>
      <c r="X188" s="211">
        <f>SUM(X187+X166)</f>
        <v>3353.28</v>
      </c>
      <c r="Y188" s="210">
        <f t="shared" ref="Y188" si="306">Y187+Y166</f>
        <v>0</v>
      </c>
      <c r="Z188" s="211">
        <f t="shared" ref="Z188" si="307">SUM(Z187+Z166)</f>
        <v>0</v>
      </c>
      <c r="AA188" s="214"/>
      <c r="AB188" s="210">
        <f t="shared" ref="AB188" si="308">AB187+AB166</f>
        <v>394</v>
      </c>
      <c r="AC188" s="211">
        <f>SUM(AC187+AC166)</f>
        <v>3331.2</v>
      </c>
      <c r="AD188" s="210">
        <f t="shared" ref="AD188" si="309">AD187+AD166</f>
        <v>394</v>
      </c>
      <c r="AE188" s="211">
        <f>SUM(AE187+AE166)</f>
        <v>3331.2</v>
      </c>
      <c r="AF188" s="215"/>
    </row>
    <row r="189" spans="1:32" s="4" customFormat="1">
      <c r="A189" s="329">
        <v>11</v>
      </c>
      <c r="B189" s="9" t="s">
        <v>76</v>
      </c>
      <c r="C189" s="12"/>
      <c r="D189" s="63"/>
      <c r="E189" s="12"/>
      <c r="F189" s="63"/>
      <c r="G189" s="102"/>
      <c r="H189" s="12"/>
      <c r="I189" s="63"/>
      <c r="J189" s="62"/>
      <c r="K189" s="63"/>
      <c r="L189" s="62"/>
      <c r="M189" s="63"/>
      <c r="N189" s="63"/>
      <c r="O189" s="63"/>
      <c r="P189" s="62"/>
      <c r="Q189" s="63"/>
      <c r="R189" s="62"/>
      <c r="S189" s="63"/>
      <c r="T189" s="126"/>
      <c r="U189" s="62"/>
      <c r="V189" s="63"/>
      <c r="W189" s="62"/>
      <c r="X189" s="63"/>
      <c r="Y189" s="62"/>
      <c r="Z189" s="63"/>
      <c r="AA189" s="126"/>
      <c r="AB189" s="62"/>
      <c r="AC189" s="63"/>
      <c r="AD189" s="62"/>
      <c r="AE189" s="63"/>
      <c r="AF189" s="12"/>
    </row>
    <row r="190" spans="1:32" s="4" customFormat="1">
      <c r="A190" s="329"/>
      <c r="B190" s="9" t="s">
        <v>283</v>
      </c>
      <c r="C190" s="12"/>
      <c r="D190" s="63"/>
      <c r="E190" s="12"/>
      <c r="F190" s="63"/>
      <c r="G190" s="102"/>
      <c r="H190" s="12"/>
      <c r="I190" s="63"/>
      <c r="J190" s="62"/>
      <c r="K190" s="63"/>
      <c r="L190" s="62"/>
      <c r="M190" s="63"/>
      <c r="N190" s="63"/>
      <c r="O190" s="63"/>
      <c r="P190" s="62"/>
      <c r="Q190" s="63"/>
      <c r="R190" s="62"/>
      <c r="S190" s="63"/>
      <c r="T190" s="126"/>
      <c r="U190" s="62"/>
      <c r="V190" s="63"/>
      <c r="W190" s="62"/>
      <c r="X190" s="63"/>
      <c r="Y190" s="62"/>
      <c r="Z190" s="63"/>
      <c r="AA190" s="126"/>
      <c r="AB190" s="62"/>
      <c r="AC190" s="63"/>
      <c r="AD190" s="62"/>
      <c r="AE190" s="63"/>
      <c r="AF190" s="12"/>
    </row>
    <row r="191" spans="1:32" s="1" customFormat="1" ht="31.5">
      <c r="A191" s="199">
        <v>11.01</v>
      </c>
      <c r="B191" s="93" t="s">
        <v>240</v>
      </c>
      <c r="C191" s="82"/>
      <c r="D191" s="61"/>
      <c r="E191" s="82"/>
      <c r="F191" s="61"/>
      <c r="G191" s="101"/>
      <c r="H191" s="82"/>
      <c r="I191" s="61"/>
      <c r="J191" s="60"/>
      <c r="K191" s="61"/>
      <c r="L191" s="60"/>
      <c r="M191" s="61"/>
      <c r="N191" s="61"/>
      <c r="O191" s="61"/>
      <c r="P191" s="60"/>
      <c r="Q191" s="61"/>
      <c r="R191" s="60"/>
      <c r="S191" s="61"/>
      <c r="T191" s="125"/>
      <c r="U191" s="60"/>
      <c r="V191" s="61"/>
      <c r="W191" s="60"/>
      <c r="X191" s="61"/>
      <c r="Y191" s="60"/>
      <c r="Z191" s="61"/>
      <c r="AA191" s="125"/>
      <c r="AB191" s="60"/>
      <c r="AC191" s="61"/>
      <c r="AD191" s="60"/>
      <c r="AE191" s="61"/>
      <c r="AF191" s="82"/>
    </row>
    <row r="192" spans="1:32" s="1" customFormat="1">
      <c r="A192" s="751"/>
      <c r="B192" s="93" t="s">
        <v>236</v>
      </c>
      <c r="C192" s="82"/>
      <c r="D192" s="61"/>
      <c r="E192" s="82"/>
      <c r="F192" s="61"/>
      <c r="G192" s="101">
        <v>0.01</v>
      </c>
      <c r="H192" s="82">
        <v>706</v>
      </c>
      <c r="I192" s="61">
        <f>H192*G192</f>
        <v>7.0600000000000005</v>
      </c>
      <c r="J192" s="60">
        <f t="shared" ref="J192:K207" si="310">H192+E192+C192</f>
        <v>706</v>
      </c>
      <c r="K192" s="61">
        <f t="shared" si="310"/>
        <v>7.0600000000000005</v>
      </c>
      <c r="L192" s="60">
        <v>706</v>
      </c>
      <c r="M192" s="61">
        <v>4.46</v>
      </c>
      <c r="N192" s="61">
        <f t="shared" ref="N192:O211" si="311">L192/J192%</f>
        <v>100</v>
      </c>
      <c r="O192" s="61">
        <f t="shared" si="311"/>
        <v>63.172804532577892</v>
      </c>
      <c r="P192" s="60">
        <f t="shared" ref="P192:Q210" si="312">J192-L192</f>
        <v>0</v>
      </c>
      <c r="Q192" s="61">
        <f t="shared" si="312"/>
        <v>2.6000000000000005</v>
      </c>
      <c r="R192" s="60"/>
      <c r="S192" s="61"/>
      <c r="T192" s="125">
        <v>1.2E-2</v>
      </c>
      <c r="U192" s="60">
        <v>740</v>
      </c>
      <c r="V192" s="61">
        <f t="shared" ref="V192:V210" si="313">U192*T192</f>
        <v>8.8800000000000008</v>
      </c>
      <c r="W192" s="60">
        <f t="shared" ref="W192:W209" si="314">U192+R192</f>
        <v>740</v>
      </c>
      <c r="X192" s="61">
        <f t="shared" ref="X192:X210" si="315">V192+S192</f>
        <v>8.8800000000000008</v>
      </c>
      <c r="Y192" s="60"/>
      <c r="Z192" s="61"/>
      <c r="AA192" s="125">
        <v>1.2E-2</v>
      </c>
      <c r="AB192" s="60">
        <v>740</v>
      </c>
      <c r="AC192" s="61">
        <f t="shared" ref="AC192:AC210" si="316">AB192*AA192</f>
        <v>8.8800000000000008</v>
      </c>
      <c r="AD192" s="60">
        <f t="shared" ref="AD192:AD209" si="317">AB192+Y192</f>
        <v>740</v>
      </c>
      <c r="AE192" s="61">
        <f t="shared" ref="AE192:AE210" si="318">AC192+Z192</f>
        <v>8.8800000000000008</v>
      </c>
      <c r="AF192" s="82"/>
    </row>
    <row r="193" spans="1:32" s="1" customFormat="1">
      <c r="A193" s="751"/>
      <c r="B193" s="93" t="s">
        <v>237</v>
      </c>
      <c r="C193" s="82"/>
      <c r="D193" s="61"/>
      <c r="E193" s="82"/>
      <c r="F193" s="61"/>
      <c r="G193" s="101">
        <v>0.01</v>
      </c>
      <c r="H193" s="82">
        <v>728</v>
      </c>
      <c r="I193" s="61">
        <f t="shared" ref="I193:I195" si="319">H193*G193</f>
        <v>7.28</v>
      </c>
      <c r="J193" s="60">
        <f t="shared" si="310"/>
        <v>728</v>
      </c>
      <c r="K193" s="61">
        <f t="shared" si="310"/>
        <v>7.28</v>
      </c>
      <c r="L193" s="60">
        <v>728</v>
      </c>
      <c r="M193" s="61">
        <v>4.46</v>
      </c>
      <c r="N193" s="61">
        <f t="shared" si="311"/>
        <v>100</v>
      </c>
      <c r="O193" s="61">
        <f t="shared" si="311"/>
        <v>61.263736263736263</v>
      </c>
      <c r="P193" s="60">
        <f t="shared" si="312"/>
        <v>0</v>
      </c>
      <c r="Q193" s="61">
        <f t="shared" si="312"/>
        <v>2.8200000000000003</v>
      </c>
      <c r="R193" s="60"/>
      <c r="S193" s="61"/>
      <c r="T193" s="125">
        <v>1.2E-2</v>
      </c>
      <c r="U193" s="60">
        <v>624</v>
      </c>
      <c r="V193" s="61">
        <f t="shared" si="313"/>
        <v>7.4880000000000004</v>
      </c>
      <c r="W193" s="60">
        <f t="shared" si="314"/>
        <v>624</v>
      </c>
      <c r="X193" s="61">
        <f t="shared" si="315"/>
        <v>7.4880000000000004</v>
      </c>
      <c r="Y193" s="60"/>
      <c r="Z193" s="61"/>
      <c r="AA193" s="125">
        <v>1.2E-2</v>
      </c>
      <c r="AB193" s="60">
        <v>624</v>
      </c>
      <c r="AC193" s="61">
        <f t="shared" si="316"/>
        <v>7.4880000000000004</v>
      </c>
      <c r="AD193" s="60">
        <f t="shared" si="317"/>
        <v>624</v>
      </c>
      <c r="AE193" s="61">
        <f t="shared" si="318"/>
        <v>7.4880000000000004</v>
      </c>
      <c r="AF193" s="82"/>
    </row>
    <row r="194" spans="1:32" s="1" customFormat="1">
      <c r="A194" s="751"/>
      <c r="B194" s="93" t="s">
        <v>241</v>
      </c>
      <c r="C194" s="82"/>
      <c r="D194" s="61"/>
      <c r="E194" s="82"/>
      <c r="F194" s="61"/>
      <c r="G194" s="101">
        <v>0.01</v>
      </c>
      <c r="H194" s="82">
        <v>863</v>
      </c>
      <c r="I194" s="61">
        <f t="shared" si="319"/>
        <v>8.6300000000000008</v>
      </c>
      <c r="J194" s="60">
        <f t="shared" si="310"/>
        <v>863</v>
      </c>
      <c r="K194" s="61">
        <f t="shared" si="310"/>
        <v>8.6300000000000008</v>
      </c>
      <c r="L194" s="60">
        <v>863</v>
      </c>
      <c r="M194" s="61">
        <v>4.46</v>
      </c>
      <c r="N194" s="61">
        <f t="shared" si="311"/>
        <v>99.999999999999986</v>
      </c>
      <c r="O194" s="61">
        <f t="shared" si="311"/>
        <v>51.680185399768249</v>
      </c>
      <c r="P194" s="60">
        <f t="shared" si="312"/>
        <v>0</v>
      </c>
      <c r="Q194" s="61">
        <f t="shared" si="312"/>
        <v>4.1700000000000008</v>
      </c>
      <c r="R194" s="60"/>
      <c r="S194" s="61"/>
      <c r="T194" s="125">
        <v>1.2E-2</v>
      </c>
      <c r="U194" s="60">
        <v>320</v>
      </c>
      <c r="V194" s="61">
        <f t="shared" si="313"/>
        <v>3.84</v>
      </c>
      <c r="W194" s="60">
        <f t="shared" si="314"/>
        <v>320</v>
      </c>
      <c r="X194" s="61">
        <f t="shared" si="315"/>
        <v>3.84</v>
      </c>
      <c r="Y194" s="60"/>
      <c r="Z194" s="61"/>
      <c r="AA194" s="125">
        <v>1.2E-2</v>
      </c>
      <c r="AB194" s="60">
        <v>320</v>
      </c>
      <c r="AC194" s="61">
        <f t="shared" si="316"/>
        <v>3.84</v>
      </c>
      <c r="AD194" s="60">
        <f t="shared" si="317"/>
        <v>320</v>
      </c>
      <c r="AE194" s="61">
        <f t="shared" si="318"/>
        <v>3.84</v>
      </c>
      <c r="AF194" s="82"/>
    </row>
    <row r="195" spans="1:32" s="1" customFormat="1">
      <c r="A195" s="751">
        <v>11.02</v>
      </c>
      <c r="B195" s="93" t="s">
        <v>242</v>
      </c>
      <c r="C195" s="82"/>
      <c r="D195" s="61"/>
      <c r="E195" s="82"/>
      <c r="F195" s="61"/>
      <c r="G195" s="101"/>
      <c r="H195" s="82">
        <v>0</v>
      </c>
      <c r="I195" s="61">
        <f t="shared" si="319"/>
        <v>0</v>
      </c>
      <c r="J195" s="60">
        <f t="shared" si="310"/>
        <v>0</v>
      </c>
      <c r="K195" s="61">
        <f t="shared" si="310"/>
        <v>0</v>
      </c>
      <c r="L195" s="60"/>
      <c r="M195" s="61"/>
      <c r="N195" s="61"/>
      <c r="O195" s="61"/>
      <c r="P195" s="60">
        <f t="shared" si="312"/>
        <v>0</v>
      </c>
      <c r="Q195" s="61">
        <f t="shared" si="312"/>
        <v>0</v>
      </c>
      <c r="R195" s="60"/>
      <c r="S195" s="61"/>
      <c r="T195" s="125"/>
      <c r="U195" s="60"/>
      <c r="V195" s="61">
        <f t="shared" si="313"/>
        <v>0</v>
      </c>
      <c r="W195" s="60">
        <f t="shared" si="314"/>
        <v>0</v>
      </c>
      <c r="X195" s="61">
        <f t="shared" si="315"/>
        <v>0</v>
      </c>
      <c r="Y195" s="60"/>
      <c r="Z195" s="61"/>
      <c r="AA195" s="125"/>
      <c r="AB195" s="60"/>
      <c r="AC195" s="61">
        <f t="shared" si="316"/>
        <v>0</v>
      </c>
      <c r="AD195" s="60">
        <f t="shared" si="317"/>
        <v>0</v>
      </c>
      <c r="AE195" s="61">
        <f t="shared" si="318"/>
        <v>0</v>
      </c>
      <c r="AF195" s="82"/>
    </row>
    <row r="196" spans="1:32" s="1" customFormat="1">
      <c r="A196" s="751"/>
      <c r="B196" s="93" t="s">
        <v>236</v>
      </c>
      <c r="C196" s="82"/>
      <c r="D196" s="61"/>
      <c r="E196" s="82"/>
      <c r="F196" s="61"/>
      <c r="G196" s="101">
        <v>5.0000000000000001E-3</v>
      </c>
      <c r="H196" s="82">
        <v>706</v>
      </c>
      <c r="I196" s="61">
        <f>H196*G196</f>
        <v>3.5300000000000002</v>
      </c>
      <c r="J196" s="60">
        <f t="shared" si="310"/>
        <v>706</v>
      </c>
      <c r="K196" s="61">
        <f t="shared" si="310"/>
        <v>3.5300000000000002</v>
      </c>
      <c r="L196" s="60">
        <v>706</v>
      </c>
      <c r="M196" s="61"/>
      <c r="N196" s="61">
        <f t="shared" si="311"/>
        <v>100</v>
      </c>
      <c r="O196" s="61">
        <f t="shared" si="311"/>
        <v>0</v>
      </c>
      <c r="P196" s="60">
        <f t="shared" si="312"/>
        <v>0</v>
      </c>
      <c r="Q196" s="61">
        <f t="shared" si="312"/>
        <v>3.5300000000000002</v>
      </c>
      <c r="R196" s="60"/>
      <c r="S196" s="61"/>
      <c r="T196" s="125">
        <v>0.01</v>
      </c>
      <c r="U196" s="60">
        <v>740</v>
      </c>
      <c r="V196" s="61">
        <f t="shared" si="313"/>
        <v>7.4</v>
      </c>
      <c r="W196" s="60">
        <f t="shared" si="314"/>
        <v>740</v>
      </c>
      <c r="X196" s="61">
        <f t="shared" si="315"/>
        <v>7.4</v>
      </c>
      <c r="Y196" s="60"/>
      <c r="Z196" s="61"/>
      <c r="AA196" s="125">
        <v>0.01</v>
      </c>
      <c r="AB196" s="60">
        <v>740</v>
      </c>
      <c r="AC196" s="61">
        <f t="shared" si="316"/>
        <v>7.4</v>
      </c>
      <c r="AD196" s="60">
        <f t="shared" si="317"/>
        <v>740</v>
      </c>
      <c r="AE196" s="61">
        <f t="shared" si="318"/>
        <v>7.4</v>
      </c>
      <c r="AF196" s="82"/>
    </row>
    <row r="197" spans="1:32" s="1" customFormat="1">
      <c r="A197" s="751"/>
      <c r="B197" s="93" t="s">
        <v>237</v>
      </c>
      <c r="C197" s="82"/>
      <c r="D197" s="61"/>
      <c r="E197" s="82"/>
      <c r="F197" s="61"/>
      <c r="G197" s="101">
        <v>5.0000000000000001E-3</v>
      </c>
      <c r="H197" s="82">
        <v>728</v>
      </c>
      <c r="I197" s="61">
        <f t="shared" ref="I197:I199" si="320">H197*G197</f>
        <v>3.64</v>
      </c>
      <c r="J197" s="60">
        <f t="shared" si="310"/>
        <v>728</v>
      </c>
      <c r="K197" s="61">
        <f t="shared" si="310"/>
        <v>3.64</v>
      </c>
      <c r="L197" s="60">
        <v>728</v>
      </c>
      <c r="M197" s="61"/>
      <c r="N197" s="61">
        <f t="shared" si="311"/>
        <v>100</v>
      </c>
      <c r="O197" s="61">
        <f t="shared" si="311"/>
        <v>0</v>
      </c>
      <c r="P197" s="60">
        <f t="shared" si="312"/>
        <v>0</v>
      </c>
      <c r="Q197" s="61">
        <f t="shared" si="312"/>
        <v>3.64</v>
      </c>
      <c r="R197" s="60"/>
      <c r="S197" s="61"/>
      <c r="T197" s="125">
        <v>0.01</v>
      </c>
      <c r="U197" s="60">
        <v>624</v>
      </c>
      <c r="V197" s="61">
        <f t="shared" si="313"/>
        <v>6.24</v>
      </c>
      <c r="W197" s="60">
        <f t="shared" si="314"/>
        <v>624</v>
      </c>
      <c r="X197" s="61">
        <f t="shared" si="315"/>
        <v>6.24</v>
      </c>
      <c r="Y197" s="60"/>
      <c r="Z197" s="61"/>
      <c r="AA197" s="125">
        <v>0.01</v>
      </c>
      <c r="AB197" s="60">
        <v>624</v>
      </c>
      <c r="AC197" s="61">
        <f t="shared" si="316"/>
        <v>6.24</v>
      </c>
      <c r="AD197" s="60">
        <f t="shared" si="317"/>
        <v>624</v>
      </c>
      <c r="AE197" s="61">
        <f t="shared" si="318"/>
        <v>6.24</v>
      </c>
      <c r="AF197" s="82"/>
    </row>
    <row r="198" spans="1:32" s="1" customFormat="1">
      <c r="A198" s="751"/>
      <c r="B198" s="93" t="s">
        <v>241</v>
      </c>
      <c r="C198" s="82"/>
      <c r="D198" s="61"/>
      <c r="E198" s="82"/>
      <c r="F198" s="61"/>
      <c r="G198" s="101">
        <v>5.0000000000000001E-3</v>
      </c>
      <c r="H198" s="82">
        <v>863</v>
      </c>
      <c r="I198" s="61">
        <f t="shared" si="320"/>
        <v>4.3150000000000004</v>
      </c>
      <c r="J198" s="60">
        <f t="shared" si="310"/>
        <v>863</v>
      </c>
      <c r="K198" s="61">
        <f t="shared" si="310"/>
        <v>4.3150000000000004</v>
      </c>
      <c r="L198" s="60">
        <v>863</v>
      </c>
      <c r="M198" s="61"/>
      <c r="N198" s="61">
        <f t="shared" si="311"/>
        <v>99.999999999999986</v>
      </c>
      <c r="O198" s="61">
        <f t="shared" si="311"/>
        <v>0</v>
      </c>
      <c r="P198" s="60">
        <f t="shared" si="312"/>
        <v>0</v>
      </c>
      <c r="Q198" s="61">
        <f t="shared" si="312"/>
        <v>4.3150000000000004</v>
      </c>
      <c r="R198" s="60"/>
      <c r="S198" s="61"/>
      <c r="T198" s="125">
        <v>0.01</v>
      </c>
      <c r="U198" s="60">
        <v>320</v>
      </c>
      <c r="V198" s="61">
        <f t="shared" si="313"/>
        <v>3.2</v>
      </c>
      <c r="W198" s="60">
        <f t="shared" si="314"/>
        <v>320</v>
      </c>
      <c r="X198" s="61">
        <f t="shared" si="315"/>
        <v>3.2</v>
      </c>
      <c r="Y198" s="60"/>
      <c r="Z198" s="61"/>
      <c r="AA198" s="125">
        <v>0.01</v>
      </c>
      <c r="AB198" s="60">
        <v>320</v>
      </c>
      <c r="AC198" s="61">
        <f t="shared" si="316"/>
        <v>3.2</v>
      </c>
      <c r="AD198" s="60">
        <f t="shared" si="317"/>
        <v>320</v>
      </c>
      <c r="AE198" s="61">
        <f t="shared" si="318"/>
        <v>3.2</v>
      </c>
      <c r="AF198" s="82"/>
    </row>
    <row r="199" spans="1:32" s="1" customFormat="1" ht="31.5">
      <c r="A199" s="751">
        <v>11.03</v>
      </c>
      <c r="B199" s="3" t="s">
        <v>243</v>
      </c>
      <c r="C199" s="82"/>
      <c r="D199" s="61"/>
      <c r="E199" s="82"/>
      <c r="F199" s="61"/>
      <c r="G199" s="101"/>
      <c r="H199" s="82">
        <v>0</v>
      </c>
      <c r="I199" s="61">
        <f t="shared" si="320"/>
        <v>0</v>
      </c>
      <c r="J199" s="60">
        <f t="shared" si="310"/>
        <v>0</v>
      </c>
      <c r="K199" s="61">
        <f t="shared" si="310"/>
        <v>0</v>
      </c>
      <c r="L199" s="60"/>
      <c r="M199" s="61"/>
      <c r="N199" s="61"/>
      <c r="O199" s="61"/>
      <c r="P199" s="60">
        <f t="shared" si="312"/>
        <v>0</v>
      </c>
      <c r="Q199" s="61">
        <f t="shared" si="312"/>
        <v>0</v>
      </c>
      <c r="R199" s="60"/>
      <c r="S199" s="61"/>
      <c r="T199" s="125"/>
      <c r="U199" s="60"/>
      <c r="V199" s="61">
        <f t="shared" si="313"/>
        <v>0</v>
      </c>
      <c r="W199" s="60">
        <f t="shared" si="314"/>
        <v>0</v>
      </c>
      <c r="X199" s="61">
        <f t="shared" si="315"/>
        <v>0</v>
      </c>
      <c r="Y199" s="60"/>
      <c r="Z199" s="61"/>
      <c r="AA199" s="125"/>
      <c r="AB199" s="60"/>
      <c r="AC199" s="61">
        <f t="shared" si="316"/>
        <v>0</v>
      </c>
      <c r="AD199" s="60">
        <f t="shared" si="317"/>
        <v>0</v>
      </c>
      <c r="AE199" s="61">
        <f t="shared" si="318"/>
        <v>0</v>
      </c>
      <c r="AF199" s="82"/>
    </row>
    <row r="200" spans="1:32" s="1" customFormat="1">
      <c r="A200" s="751">
        <v>11.04</v>
      </c>
      <c r="B200" s="3" t="s">
        <v>244</v>
      </c>
      <c r="C200" s="82"/>
      <c r="D200" s="61"/>
      <c r="E200" s="82"/>
      <c r="F200" s="61"/>
      <c r="G200" s="101"/>
      <c r="H200" s="82"/>
      <c r="I200" s="61"/>
      <c r="J200" s="60"/>
      <c r="K200" s="61">
        <f t="shared" si="310"/>
        <v>0</v>
      </c>
      <c r="L200" s="60"/>
      <c r="M200" s="61"/>
      <c r="N200" s="61"/>
      <c r="O200" s="61"/>
      <c r="P200" s="60">
        <f t="shared" si="312"/>
        <v>0</v>
      </c>
      <c r="Q200" s="61">
        <f t="shared" si="312"/>
        <v>0</v>
      </c>
      <c r="R200" s="60"/>
      <c r="S200" s="61"/>
      <c r="T200" s="125"/>
      <c r="U200" s="60"/>
      <c r="V200" s="61">
        <f t="shared" si="313"/>
        <v>0</v>
      </c>
      <c r="W200" s="60">
        <f t="shared" si="314"/>
        <v>0</v>
      </c>
      <c r="X200" s="61">
        <f t="shared" si="315"/>
        <v>0</v>
      </c>
      <c r="Y200" s="60"/>
      <c r="Z200" s="61"/>
      <c r="AA200" s="125"/>
      <c r="AB200" s="60"/>
      <c r="AC200" s="61">
        <f t="shared" si="316"/>
        <v>0</v>
      </c>
      <c r="AD200" s="60">
        <f t="shared" si="317"/>
        <v>0</v>
      </c>
      <c r="AE200" s="61">
        <f t="shared" si="318"/>
        <v>0</v>
      </c>
      <c r="AF200" s="82"/>
    </row>
    <row r="201" spans="1:32" s="1" customFormat="1" ht="47.25">
      <c r="A201" s="751"/>
      <c r="B201" s="3" t="s">
        <v>245</v>
      </c>
      <c r="C201" s="82"/>
      <c r="D201" s="61"/>
      <c r="E201" s="82"/>
      <c r="F201" s="61"/>
      <c r="G201" s="101"/>
      <c r="H201" s="82">
        <v>0</v>
      </c>
      <c r="I201" s="61">
        <f t="shared" ref="I201:I203" si="321">H201*G201</f>
        <v>0</v>
      </c>
      <c r="J201" s="60">
        <f t="shared" ref="J201:J203" si="322">H201+E201+C201</f>
        <v>0</v>
      </c>
      <c r="K201" s="61">
        <f t="shared" si="310"/>
        <v>0</v>
      </c>
      <c r="L201" s="60"/>
      <c r="M201" s="61"/>
      <c r="N201" s="61"/>
      <c r="O201" s="61"/>
      <c r="P201" s="60">
        <f t="shared" si="312"/>
        <v>0</v>
      </c>
      <c r="Q201" s="61">
        <f t="shared" si="312"/>
        <v>0</v>
      </c>
      <c r="R201" s="60"/>
      <c r="S201" s="61"/>
      <c r="T201" s="125"/>
      <c r="U201" s="60"/>
      <c r="V201" s="61">
        <f t="shared" si="313"/>
        <v>0</v>
      </c>
      <c r="W201" s="60">
        <f t="shared" si="314"/>
        <v>0</v>
      </c>
      <c r="X201" s="61">
        <f t="shared" si="315"/>
        <v>0</v>
      </c>
      <c r="Y201" s="60"/>
      <c r="Z201" s="61"/>
      <c r="AA201" s="125"/>
      <c r="AB201" s="60"/>
      <c r="AC201" s="61">
        <f t="shared" si="316"/>
        <v>0</v>
      </c>
      <c r="AD201" s="60">
        <f t="shared" si="317"/>
        <v>0</v>
      </c>
      <c r="AE201" s="61">
        <f t="shared" si="318"/>
        <v>0</v>
      </c>
      <c r="AF201" s="82"/>
    </row>
    <row r="202" spans="1:32" s="1" customFormat="1" ht="47.25">
      <c r="A202" s="751"/>
      <c r="B202" s="3" t="s">
        <v>246</v>
      </c>
      <c r="C202" s="82"/>
      <c r="D202" s="61"/>
      <c r="E202" s="82"/>
      <c r="F202" s="61"/>
      <c r="G202" s="101"/>
      <c r="H202" s="82">
        <v>0</v>
      </c>
      <c r="I202" s="61">
        <f t="shared" si="321"/>
        <v>0</v>
      </c>
      <c r="J202" s="60">
        <f t="shared" si="322"/>
        <v>0</v>
      </c>
      <c r="K202" s="61">
        <f t="shared" si="310"/>
        <v>0</v>
      </c>
      <c r="L202" s="60"/>
      <c r="M202" s="61"/>
      <c r="N202" s="61"/>
      <c r="O202" s="61"/>
      <c r="P202" s="60">
        <f t="shared" si="312"/>
        <v>0</v>
      </c>
      <c r="Q202" s="61">
        <f t="shared" si="312"/>
        <v>0</v>
      </c>
      <c r="R202" s="60"/>
      <c r="S202" s="61"/>
      <c r="T202" s="125"/>
      <c r="U202" s="60"/>
      <c r="V202" s="61">
        <f t="shared" si="313"/>
        <v>0</v>
      </c>
      <c r="W202" s="60">
        <f t="shared" si="314"/>
        <v>0</v>
      </c>
      <c r="X202" s="61">
        <f t="shared" si="315"/>
        <v>0</v>
      </c>
      <c r="Y202" s="60"/>
      <c r="Z202" s="61"/>
      <c r="AA202" s="125"/>
      <c r="AB202" s="60"/>
      <c r="AC202" s="61">
        <f t="shared" si="316"/>
        <v>0</v>
      </c>
      <c r="AD202" s="60">
        <f t="shared" si="317"/>
        <v>0</v>
      </c>
      <c r="AE202" s="61">
        <f t="shared" si="318"/>
        <v>0</v>
      </c>
      <c r="AF202" s="82"/>
    </row>
    <row r="203" spans="1:32" s="1" customFormat="1">
      <c r="A203" s="751"/>
      <c r="B203" s="3" t="s">
        <v>247</v>
      </c>
      <c r="C203" s="82"/>
      <c r="D203" s="61"/>
      <c r="E203" s="82"/>
      <c r="F203" s="61"/>
      <c r="G203" s="101"/>
      <c r="H203" s="82">
        <v>0</v>
      </c>
      <c r="I203" s="61">
        <f t="shared" si="321"/>
        <v>0</v>
      </c>
      <c r="J203" s="60">
        <f t="shared" si="322"/>
        <v>0</v>
      </c>
      <c r="K203" s="61">
        <f t="shared" si="310"/>
        <v>0</v>
      </c>
      <c r="L203" s="60"/>
      <c r="M203" s="61"/>
      <c r="N203" s="61"/>
      <c r="O203" s="61"/>
      <c r="P203" s="60">
        <f t="shared" si="312"/>
        <v>0</v>
      </c>
      <c r="Q203" s="61">
        <f t="shared" si="312"/>
        <v>0</v>
      </c>
      <c r="R203" s="60"/>
      <c r="S203" s="61"/>
      <c r="T203" s="125"/>
      <c r="U203" s="60"/>
      <c r="V203" s="61">
        <f t="shared" si="313"/>
        <v>0</v>
      </c>
      <c r="W203" s="60">
        <f t="shared" si="314"/>
        <v>0</v>
      </c>
      <c r="X203" s="61">
        <f t="shared" si="315"/>
        <v>0</v>
      </c>
      <c r="Y203" s="60"/>
      <c r="Z203" s="61"/>
      <c r="AA203" s="125"/>
      <c r="AB203" s="60"/>
      <c r="AC203" s="61">
        <f t="shared" si="316"/>
        <v>0</v>
      </c>
      <c r="AD203" s="60">
        <f t="shared" si="317"/>
        <v>0</v>
      </c>
      <c r="AE203" s="61">
        <f t="shared" si="318"/>
        <v>0</v>
      </c>
      <c r="AF203" s="82"/>
    </row>
    <row r="204" spans="1:32" s="1" customFormat="1" ht="63">
      <c r="A204" s="751">
        <v>11.05</v>
      </c>
      <c r="B204" s="3" t="s">
        <v>248</v>
      </c>
      <c r="C204" s="82"/>
      <c r="D204" s="61"/>
      <c r="E204" s="82"/>
      <c r="F204" s="61"/>
      <c r="G204" s="101"/>
      <c r="H204" s="82"/>
      <c r="I204" s="61"/>
      <c r="J204" s="60"/>
      <c r="K204" s="61">
        <f t="shared" si="310"/>
        <v>0</v>
      </c>
      <c r="L204" s="60"/>
      <c r="M204" s="61"/>
      <c r="N204" s="61"/>
      <c r="O204" s="61"/>
      <c r="P204" s="60">
        <f t="shared" si="312"/>
        <v>0</v>
      </c>
      <c r="Q204" s="61">
        <f t="shared" si="312"/>
        <v>0</v>
      </c>
      <c r="R204" s="60"/>
      <c r="S204" s="61"/>
      <c r="T204" s="125"/>
      <c r="U204" s="60"/>
      <c r="V204" s="61">
        <f t="shared" si="313"/>
        <v>0</v>
      </c>
      <c r="W204" s="60">
        <f t="shared" si="314"/>
        <v>0</v>
      </c>
      <c r="X204" s="61">
        <f t="shared" si="315"/>
        <v>0</v>
      </c>
      <c r="Y204" s="60"/>
      <c r="Z204" s="61"/>
      <c r="AA204" s="125"/>
      <c r="AB204" s="60"/>
      <c r="AC204" s="61">
        <f t="shared" si="316"/>
        <v>0</v>
      </c>
      <c r="AD204" s="60">
        <f t="shared" si="317"/>
        <v>0</v>
      </c>
      <c r="AE204" s="61">
        <f t="shared" si="318"/>
        <v>0</v>
      </c>
      <c r="AF204" s="82"/>
    </row>
    <row r="205" spans="1:32" s="1" customFormat="1">
      <c r="A205" s="751"/>
      <c r="B205" s="93" t="s">
        <v>236</v>
      </c>
      <c r="C205" s="82"/>
      <c r="D205" s="61"/>
      <c r="E205" s="82"/>
      <c r="F205" s="61"/>
      <c r="G205" s="101">
        <v>0.01</v>
      </c>
      <c r="H205" s="82">
        <v>20</v>
      </c>
      <c r="I205" s="61">
        <f t="shared" ref="I205:I208" si="323">H205*G205</f>
        <v>0.2</v>
      </c>
      <c r="J205" s="60">
        <f t="shared" ref="J205:J207" si="324">H205+E205+C205</f>
        <v>20</v>
      </c>
      <c r="K205" s="61">
        <f t="shared" si="310"/>
        <v>0.2</v>
      </c>
      <c r="L205" s="60">
        <v>20</v>
      </c>
      <c r="M205" s="61">
        <v>0.2</v>
      </c>
      <c r="N205" s="61">
        <f t="shared" si="311"/>
        <v>100</v>
      </c>
      <c r="O205" s="61">
        <f t="shared" si="311"/>
        <v>100</v>
      </c>
      <c r="P205" s="60">
        <f t="shared" si="312"/>
        <v>0</v>
      </c>
      <c r="Q205" s="61">
        <f t="shared" si="312"/>
        <v>0</v>
      </c>
      <c r="R205" s="60"/>
      <c r="S205" s="61"/>
      <c r="T205" s="125">
        <v>1.2E-2</v>
      </c>
      <c r="U205" s="60">
        <v>40</v>
      </c>
      <c r="V205" s="61">
        <f t="shared" si="313"/>
        <v>0.48</v>
      </c>
      <c r="W205" s="60">
        <f t="shared" si="314"/>
        <v>40</v>
      </c>
      <c r="X205" s="61">
        <f t="shared" si="315"/>
        <v>0.48</v>
      </c>
      <c r="Y205" s="60"/>
      <c r="Z205" s="61"/>
      <c r="AA205" s="125">
        <v>1.2E-2</v>
      </c>
      <c r="AB205" s="60">
        <v>40</v>
      </c>
      <c r="AC205" s="61">
        <f t="shared" si="316"/>
        <v>0.48</v>
      </c>
      <c r="AD205" s="60">
        <f t="shared" si="317"/>
        <v>40</v>
      </c>
      <c r="AE205" s="61">
        <f t="shared" si="318"/>
        <v>0.48</v>
      </c>
      <c r="AF205" s="82"/>
    </row>
    <row r="206" spans="1:32" s="1" customFormat="1">
      <c r="A206" s="751"/>
      <c r="B206" s="93" t="s">
        <v>237</v>
      </c>
      <c r="C206" s="82"/>
      <c r="D206" s="61"/>
      <c r="E206" s="82"/>
      <c r="F206" s="61"/>
      <c r="G206" s="101">
        <v>0.01</v>
      </c>
      <c r="H206" s="82">
        <v>18</v>
      </c>
      <c r="I206" s="61">
        <f t="shared" si="323"/>
        <v>0.18</v>
      </c>
      <c r="J206" s="60">
        <f t="shared" si="324"/>
        <v>18</v>
      </c>
      <c r="K206" s="61">
        <f t="shared" si="310"/>
        <v>0.18</v>
      </c>
      <c r="L206" s="60">
        <v>18</v>
      </c>
      <c r="M206" s="61">
        <v>0.18</v>
      </c>
      <c r="N206" s="61">
        <f t="shared" si="311"/>
        <v>100</v>
      </c>
      <c r="O206" s="61">
        <f t="shared" si="311"/>
        <v>100</v>
      </c>
      <c r="P206" s="60">
        <f t="shared" si="312"/>
        <v>0</v>
      </c>
      <c r="Q206" s="61">
        <f t="shared" si="312"/>
        <v>0</v>
      </c>
      <c r="R206" s="60"/>
      <c r="S206" s="61"/>
      <c r="T206" s="125">
        <v>1.2E-2</v>
      </c>
      <c r="U206" s="60">
        <v>40</v>
      </c>
      <c r="V206" s="61">
        <f t="shared" si="313"/>
        <v>0.48</v>
      </c>
      <c r="W206" s="60">
        <f t="shared" si="314"/>
        <v>40</v>
      </c>
      <c r="X206" s="61">
        <f t="shared" si="315"/>
        <v>0.48</v>
      </c>
      <c r="Y206" s="60"/>
      <c r="Z206" s="61"/>
      <c r="AA206" s="125">
        <v>1.2E-2</v>
      </c>
      <c r="AB206" s="60">
        <v>40</v>
      </c>
      <c r="AC206" s="61">
        <f t="shared" si="316"/>
        <v>0.48</v>
      </c>
      <c r="AD206" s="60">
        <f t="shared" si="317"/>
        <v>40</v>
      </c>
      <c r="AE206" s="61">
        <f t="shared" si="318"/>
        <v>0.48</v>
      </c>
      <c r="AF206" s="82"/>
    </row>
    <row r="207" spans="1:32" s="1" customFormat="1">
      <c r="A207" s="751"/>
      <c r="B207" s="93" t="s">
        <v>241</v>
      </c>
      <c r="C207" s="82"/>
      <c r="D207" s="61"/>
      <c r="E207" s="82"/>
      <c r="F207" s="61"/>
      <c r="G207" s="101">
        <v>0.01</v>
      </c>
      <c r="H207" s="82">
        <v>20</v>
      </c>
      <c r="I207" s="61">
        <f t="shared" si="323"/>
        <v>0.2</v>
      </c>
      <c r="J207" s="60">
        <f t="shared" si="324"/>
        <v>20</v>
      </c>
      <c r="K207" s="61">
        <f t="shared" si="310"/>
        <v>0.2</v>
      </c>
      <c r="L207" s="60">
        <v>20</v>
      </c>
      <c r="M207" s="61">
        <v>0.2</v>
      </c>
      <c r="N207" s="61">
        <f t="shared" si="311"/>
        <v>100</v>
      </c>
      <c r="O207" s="61">
        <f t="shared" si="311"/>
        <v>100</v>
      </c>
      <c r="P207" s="60">
        <f t="shared" si="312"/>
        <v>0</v>
      </c>
      <c r="Q207" s="61">
        <f t="shared" si="312"/>
        <v>0</v>
      </c>
      <c r="R207" s="60"/>
      <c r="S207" s="61"/>
      <c r="T207" s="125">
        <v>1.2E-2</v>
      </c>
      <c r="U207" s="60">
        <v>40</v>
      </c>
      <c r="V207" s="61">
        <f t="shared" si="313"/>
        <v>0.48</v>
      </c>
      <c r="W207" s="60">
        <f t="shared" si="314"/>
        <v>40</v>
      </c>
      <c r="X207" s="61">
        <f t="shared" si="315"/>
        <v>0.48</v>
      </c>
      <c r="Y207" s="60"/>
      <c r="Z207" s="61"/>
      <c r="AA207" s="125">
        <v>1.2E-2</v>
      </c>
      <c r="AB207" s="60">
        <v>40</v>
      </c>
      <c r="AC207" s="61">
        <f t="shared" si="316"/>
        <v>0.48</v>
      </c>
      <c r="AD207" s="60">
        <f t="shared" si="317"/>
        <v>40</v>
      </c>
      <c r="AE207" s="61">
        <f t="shared" si="318"/>
        <v>0.48</v>
      </c>
      <c r="AF207" s="82"/>
    </row>
    <row r="208" spans="1:32" s="1" customFormat="1">
      <c r="A208" s="751"/>
      <c r="B208" s="3" t="s">
        <v>250</v>
      </c>
      <c r="C208" s="82"/>
      <c r="D208" s="61"/>
      <c r="E208" s="82"/>
      <c r="F208" s="61"/>
      <c r="G208" s="101"/>
      <c r="H208" s="82">
        <v>0</v>
      </c>
      <c r="I208" s="61">
        <f t="shared" si="323"/>
        <v>0</v>
      </c>
      <c r="J208" s="60"/>
      <c r="K208" s="61">
        <f t="shared" ref="K208:K210" si="325">I208+F208+D208</f>
        <v>0</v>
      </c>
      <c r="L208" s="60"/>
      <c r="M208" s="61"/>
      <c r="N208" s="61" t="e">
        <f t="shared" si="311"/>
        <v>#DIV/0!</v>
      </c>
      <c r="O208" s="61" t="e">
        <f t="shared" si="311"/>
        <v>#DIV/0!</v>
      </c>
      <c r="P208" s="60">
        <f t="shared" si="312"/>
        <v>0</v>
      </c>
      <c r="Q208" s="61">
        <f t="shared" si="312"/>
        <v>0</v>
      </c>
      <c r="R208" s="60"/>
      <c r="S208" s="61"/>
      <c r="T208" s="125"/>
      <c r="U208" s="60"/>
      <c r="V208" s="61">
        <f t="shared" si="313"/>
        <v>0</v>
      </c>
      <c r="W208" s="60">
        <f t="shared" si="314"/>
        <v>0</v>
      </c>
      <c r="X208" s="61">
        <f t="shared" si="315"/>
        <v>0</v>
      </c>
      <c r="Y208" s="60"/>
      <c r="Z208" s="61"/>
      <c r="AA208" s="125"/>
      <c r="AB208" s="60"/>
      <c r="AC208" s="61">
        <f t="shared" si="316"/>
        <v>0</v>
      </c>
      <c r="AD208" s="60">
        <f t="shared" si="317"/>
        <v>0</v>
      </c>
      <c r="AE208" s="61">
        <f t="shared" si="318"/>
        <v>0</v>
      </c>
      <c r="AF208" s="82"/>
    </row>
    <row r="209" spans="1:32" s="1" customFormat="1">
      <c r="A209" s="751">
        <v>11.06</v>
      </c>
      <c r="B209" s="2" t="s">
        <v>249</v>
      </c>
      <c r="C209" s="82"/>
      <c r="D209" s="61"/>
      <c r="E209" s="82"/>
      <c r="F209" s="61"/>
      <c r="G209" s="101">
        <v>0.02</v>
      </c>
      <c r="H209" s="82">
        <v>10</v>
      </c>
      <c r="I209" s="61">
        <f>H209*G209</f>
        <v>0.2</v>
      </c>
      <c r="J209" s="60">
        <f t="shared" ref="J209:J210" si="326">H209+E209+C209</f>
        <v>10</v>
      </c>
      <c r="K209" s="61">
        <f t="shared" si="325"/>
        <v>0.2</v>
      </c>
      <c r="L209" s="60">
        <v>10</v>
      </c>
      <c r="M209" s="61">
        <v>0.2</v>
      </c>
      <c r="N209" s="61">
        <f t="shared" si="311"/>
        <v>100</v>
      </c>
      <c r="O209" s="61">
        <f t="shared" si="311"/>
        <v>100</v>
      </c>
      <c r="P209" s="60">
        <f t="shared" si="312"/>
        <v>0</v>
      </c>
      <c r="Q209" s="61">
        <f t="shared" si="312"/>
        <v>0</v>
      </c>
      <c r="R209" s="60"/>
      <c r="S209" s="61"/>
      <c r="T209" s="125">
        <v>0.02</v>
      </c>
      <c r="U209" s="60">
        <v>10</v>
      </c>
      <c r="V209" s="61">
        <f t="shared" si="313"/>
        <v>0.2</v>
      </c>
      <c r="W209" s="60">
        <f t="shared" si="314"/>
        <v>10</v>
      </c>
      <c r="X209" s="61">
        <f t="shared" si="315"/>
        <v>0.2</v>
      </c>
      <c r="Y209" s="60"/>
      <c r="Z209" s="61"/>
      <c r="AA209" s="125">
        <v>0.02</v>
      </c>
      <c r="AB209" s="60">
        <v>10</v>
      </c>
      <c r="AC209" s="61">
        <f t="shared" si="316"/>
        <v>0.2</v>
      </c>
      <c r="AD209" s="60">
        <f t="shared" si="317"/>
        <v>10</v>
      </c>
      <c r="AE209" s="61">
        <f t="shared" si="318"/>
        <v>0.2</v>
      </c>
      <c r="AF209" s="82"/>
    </row>
    <row r="210" spans="1:32" s="1" customFormat="1">
      <c r="A210" s="751">
        <v>11.07</v>
      </c>
      <c r="B210" s="2" t="s">
        <v>238</v>
      </c>
      <c r="C210" s="82"/>
      <c r="D210" s="61"/>
      <c r="E210" s="82"/>
      <c r="F210" s="61"/>
      <c r="G210" s="101">
        <v>1.6E-2</v>
      </c>
      <c r="H210" s="82">
        <v>130</v>
      </c>
      <c r="I210" s="61">
        <f>H210*G210</f>
        <v>2.08</v>
      </c>
      <c r="J210" s="60">
        <f t="shared" si="326"/>
        <v>130</v>
      </c>
      <c r="K210" s="61">
        <f t="shared" si="325"/>
        <v>2.08</v>
      </c>
      <c r="L210" s="60">
        <v>130</v>
      </c>
      <c r="M210" s="61">
        <v>0.2</v>
      </c>
      <c r="N210" s="61">
        <f t="shared" si="311"/>
        <v>100</v>
      </c>
      <c r="O210" s="61">
        <f t="shared" si="311"/>
        <v>9.6153846153846168</v>
      </c>
      <c r="P210" s="60">
        <f t="shared" si="312"/>
        <v>0</v>
      </c>
      <c r="Q210" s="61">
        <f t="shared" si="312"/>
        <v>1.8800000000000001</v>
      </c>
      <c r="R210" s="60"/>
      <c r="S210" s="61"/>
      <c r="T210" s="125">
        <v>1.6E-2</v>
      </c>
      <c r="U210" s="60">
        <v>40</v>
      </c>
      <c r="V210" s="61">
        <f t="shared" si="313"/>
        <v>0.64</v>
      </c>
      <c r="W210" s="60">
        <f>U210+R210</f>
        <v>40</v>
      </c>
      <c r="X210" s="61">
        <f t="shared" si="315"/>
        <v>0.64</v>
      </c>
      <c r="Y210" s="60"/>
      <c r="Z210" s="61"/>
      <c r="AA210" s="125">
        <v>1.6E-2</v>
      </c>
      <c r="AB210" s="60">
        <v>40</v>
      </c>
      <c r="AC210" s="61">
        <f t="shared" si="316"/>
        <v>0.64</v>
      </c>
      <c r="AD210" s="60">
        <f>AB210+Y210</f>
        <v>40</v>
      </c>
      <c r="AE210" s="61">
        <f t="shared" si="318"/>
        <v>0.64</v>
      </c>
      <c r="AF210" s="82"/>
    </row>
    <row r="211" spans="1:32" s="144" customFormat="1">
      <c r="A211" s="208"/>
      <c r="B211" s="209" t="s">
        <v>35</v>
      </c>
      <c r="C211" s="210">
        <f t="shared" ref="C211" si="327">SUM(C192:C210)</f>
        <v>0</v>
      </c>
      <c r="D211" s="211">
        <f>SUM(D192:D210)</f>
        <v>0</v>
      </c>
      <c r="E211" s="210">
        <f t="shared" ref="E211" si="328">SUM(E192:E210)</f>
        <v>0</v>
      </c>
      <c r="F211" s="211">
        <f>SUM(F192:F210)</f>
        <v>0</v>
      </c>
      <c r="G211" s="212"/>
      <c r="H211" s="210">
        <f>SUM(H196:H210)</f>
        <v>2495</v>
      </c>
      <c r="I211" s="211">
        <f>SUM(I192:I210)</f>
        <v>37.315000000000005</v>
      </c>
      <c r="J211" s="210">
        <f>SUM(J196:J210)</f>
        <v>2495</v>
      </c>
      <c r="K211" s="211">
        <f>SUM(K192:K210)</f>
        <v>37.315000000000005</v>
      </c>
      <c r="L211" s="210">
        <f>SUM(L196:L210)</f>
        <v>2495</v>
      </c>
      <c r="M211" s="211">
        <f t="shared" ref="M211" si="329">SUM(M192:M210)</f>
        <v>14.359999999999996</v>
      </c>
      <c r="N211" s="213">
        <f t="shared" si="311"/>
        <v>100</v>
      </c>
      <c r="O211" s="213">
        <f>M211/K211%</f>
        <v>38.483183706284322</v>
      </c>
      <c r="P211" s="210">
        <f>SUM(P196:P210)</f>
        <v>0</v>
      </c>
      <c r="Q211" s="211">
        <f>SUM(Q192:Q210)</f>
        <v>22.955000000000002</v>
      </c>
      <c r="R211" s="210">
        <f t="shared" ref="R211" si="330">SUM(R192:R210)</f>
        <v>0</v>
      </c>
      <c r="S211" s="211">
        <f>SUM(S192:S210)</f>
        <v>0</v>
      </c>
      <c r="T211" s="214"/>
      <c r="U211" s="210">
        <f>SUM(U196:U210)</f>
        <v>1854</v>
      </c>
      <c r="V211" s="211">
        <f>SUM(V192:V210)</f>
        <v>39.328000000000003</v>
      </c>
      <c r="W211" s="210">
        <f>SUM(W196:W210)</f>
        <v>1854</v>
      </c>
      <c r="X211" s="211">
        <f>SUM(X192:X210)</f>
        <v>39.328000000000003</v>
      </c>
      <c r="Y211" s="210">
        <f t="shared" ref="Y211" si="331">SUM(Y192:Y210)</f>
        <v>0</v>
      </c>
      <c r="Z211" s="211">
        <f>SUM(Z192:Z210)</f>
        <v>0</v>
      </c>
      <c r="AA211" s="214"/>
      <c r="AB211" s="210">
        <f>SUM(AB196:AB210)</f>
        <v>1854</v>
      </c>
      <c r="AC211" s="211">
        <f>SUM(AC192:AC210)</f>
        <v>39.328000000000003</v>
      </c>
      <c r="AD211" s="210">
        <f>SUM(AD196:AD210)</f>
        <v>1854</v>
      </c>
      <c r="AE211" s="211">
        <f>SUM(AE192:AE210)</f>
        <v>39.328000000000003</v>
      </c>
      <c r="AF211" s="215"/>
    </row>
    <row r="212" spans="1:32" s="4" customFormat="1" ht="31.5">
      <c r="A212" s="329">
        <v>12</v>
      </c>
      <c r="B212" s="9" t="s">
        <v>77</v>
      </c>
      <c r="C212" s="12"/>
      <c r="D212" s="63"/>
      <c r="E212" s="12"/>
      <c r="F212" s="63"/>
      <c r="G212" s="102"/>
      <c r="H212" s="12"/>
      <c r="I212" s="63"/>
      <c r="J212" s="62"/>
      <c r="K212" s="63"/>
      <c r="L212" s="62"/>
      <c r="M212" s="63"/>
      <c r="N212" s="63"/>
      <c r="O212" s="63"/>
      <c r="P212" s="62"/>
      <c r="Q212" s="63"/>
      <c r="R212" s="62"/>
      <c r="S212" s="63"/>
      <c r="T212" s="126"/>
      <c r="U212" s="62"/>
      <c r="V212" s="63"/>
      <c r="W212" s="62"/>
      <c r="X212" s="63"/>
      <c r="Y212" s="62"/>
      <c r="Z212" s="63"/>
      <c r="AA212" s="126"/>
      <c r="AB212" s="62"/>
      <c r="AC212" s="63"/>
      <c r="AD212" s="62"/>
      <c r="AE212" s="63"/>
      <c r="AF212" s="12"/>
    </row>
    <row r="213" spans="1:32" s="4" customFormat="1">
      <c r="A213" s="329">
        <v>12.01</v>
      </c>
      <c r="B213" s="9" t="s">
        <v>78</v>
      </c>
      <c r="C213" s="12"/>
      <c r="D213" s="63"/>
      <c r="E213" s="12"/>
      <c r="F213" s="63"/>
      <c r="G213" s="102"/>
      <c r="H213" s="12">
        <v>0</v>
      </c>
      <c r="I213" s="63"/>
      <c r="J213" s="62">
        <f t="shared" ref="J213:K224" si="332">H213+E213+C213</f>
        <v>0</v>
      </c>
      <c r="K213" s="63">
        <f t="shared" si="332"/>
        <v>0</v>
      </c>
      <c r="L213" s="62"/>
      <c r="M213" s="63"/>
      <c r="N213" s="63"/>
      <c r="O213" s="63"/>
      <c r="P213" s="62"/>
      <c r="Q213" s="63"/>
      <c r="R213" s="62"/>
      <c r="S213" s="63"/>
      <c r="T213" s="126"/>
      <c r="U213" s="62"/>
      <c r="V213" s="63"/>
      <c r="W213" s="62"/>
      <c r="X213" s="63"/>
      <c r="Y213" s="62"/>
      <c r="Z213" s="63"/>
      <c r="AA213" s="126"/>
      <c r="AB213" s="62"/>
      <c r="AC213" s="63"/>
      <c r="AD213" s="62"/>
      <c r="AE213" s="63"/>
      <c r="AF213" s="12"/>
    </row>
    <row r="214" spans="1:32" s="1" customFormat="1" ht="31.5">
      <c r="A214" s="751"/>
      <c r="B214" s="7" t="s">
        <v>175</v>
      </c>
      <c r="C214" s="82"/>
      <c r="D214" s="61"/>
      <c r="E214" s="82"/>
      <c r="F214" s="61"/>
      <c r="G214" s="101">
        <v>0.56999999999999995</v>
      </c>
      <c r="H214" s="82">
        <v>0</v>
      </c>
      <c r="I214" s="61">
        <f>H214*G214*12</f>
        <v>0</v>
      </c>
      <c r="J214" s="60">
        <f t="shared" si="332"/>
        <v>0</v>
      </c>
      <c r="K214" s="61">
        <f t="shared" si="332"/>
        <v>0</v>
      </c>
      <c r="L214" s="60"/>
      <c r="M214" s="61"/>
      <c r="N214" s="61" t="e">
        <f t="shared" ref="N214:O225" si="333">L214/J214%</f>
        <v>#DIV/0!</v>
      </c>
      <c r="O214" s="61" t="e">
        <f t="shared" si="333"/>
        <v>#DIV/0!</v>
      </c>
      <c r="P214" s="60">
        <f t="shared" ref="P214:Q224" si="334">J214-L214</f>
        <v>0</v>
      </c>
      <c r="Q214" s="61">
        <f t="shared" si="334"/>
        <v>0</v>
      </c>
      <c r="R214" s="60"/>
      <c r="S214" s="61"/>
      <c r="T214" s="125">
        <v>0.75</v>
      </c>
      <c r="U214" s="60">
        <v>14</v>
      </c>
      <c r="V214" s="61">
        <f>U214*T214*12</f>
        <v>126</v>
      </c>
      <c r="W214" s="60">
        <f t="shared" ref="W214:W224" si="335">U214+R214</f>
        <v>14</v>
      </c>
      <c r="X214" s="61">
        <f t="shared" ref="X214:X224" si="336">V214+S214</f>
        <v>126</v>
      </c>
      <c r="Y214" s="60"/>
      <c r="Z214" s="61"/>
      <c r="AA214" s="125">
        <v>0.75</v>
      </c>
      <c r="AB214" s="60">
        <v>14</v>
      </c>
      <c r="AC214" s="61">
        <f>AB214*AA214*12</f>
        <v>126</v>
      </c>
      <c r="AD214" s="60">
        <f t="shared" ref="AD214:AD224" si="337">AB214+Y214</f>
        <v>14</v>
      </c>
      <c r="AE214" s="61">
        <f t="shared" ref="AE214:AE224" si="338">AC214+Z214</f>
        <v>126</v>
      </c>
      <c r="AF214" s="82"/>
    </row>
    <row r="215" spans="1:32" s="1" customFormat="1">
      <c r="A215" s="751"/>
      <c r="B215" s="7" t="s">
        <v>197</v>
      </c>
      <c r="C215" s="82"/>
      <c r="D215" s="61"/>
      <c r="E215" s="82"/>
      <c r="F215" s="61"/>
      <c r="G215" s="101"/>
      <c r="H215" s="82"/>
      <c r="I215" s="61">
        <f>H215*G215*12</f>
        <v>0</v>
      </c>
      <c r="J215" s="60">
        <f t="shared" si="332"/>
        <v>0</v>
      </c>
      <c r="K215" s="61">
        <f t="shared" si="332"/>
        <v>0</v>
      </c>
      <c r="L215" s="60"/>
      <c r="M215" s="61"/>
      <c r="N215" s="61"/>
      <c r="O215" s="61"/>
      <c r="P215" s="60">
        <f t="shared" si="334"/>
        <v>0</v>
      </c>
      <c r="Q215" s="61">
        <f t="shared" si="334"/>
        <v>0</v>
      </c>
      <c r="R215" s="60"/>
      <c r="S215" s="61"/>
      <c r="T215" s="125">
        <v>0.16</v>
      </c>
      <c r="U215" s="60">
        <v>12</v>
      </c>
      <c r="V215" s="61">
        <f>U215*T215*12</f>
        <v>23.04</v>
      </c>
      <c r="W215" s="60">
        <f t="shared" si="335"/>
        <v>12</v>
      </c>
      <c r="X215" s="61">
        <f t="shared" si="336"/>
        <v>23.04</v>
      </c>
      <c r="Y215" s="60"/>
      <c r="Z215" s="61"/>
      <c r="AA215" s="125">
        <v>0.16</v>
      </c>
      <c r="AB215" s="60"/>
      <c r="AC215" s="61">
        <f>AB215*AA215*12</f>
        <v>0</v>
      </c>
      <c r="AD215" s="60">
        <f t="shared" si="337"/>
        <v>0</v>
      </c>
      <c r="AE215" s="61">
        <f t="shared" si="338"/>
        <v>0</v>
      </c>
      <c r="AF215" s="82"/>
    </row>
    <row r="216" spans="1:32" s="1" customFormat="1">
      <c r="A216" s="751"/>
      <c r="B216" s="7" t="s">
        <v>198</v>
      </c>
      <c r="C216" s="82"/>
      <c r="D216" s="61"/>
      <c r="E216" s="82"/>
      <c r="F216" s="61"/>
      <c r="G216" s="101"/>
      <c r="H216" s="82">
        <v>0</v>
      </c>
      <c r="I216" s="61">
        <f>H216*G216*12</f>
        <v>0</v>
      </c>
      <c r="J216" s="60">
        <f t="shared" si="332"/>
        <v>0</v>
      </c>
      <c r="K216" s="61">
        <f t="shared" si="332"/>
        <v>0</v>
      </c>
      <c r="L216" s="60"/>
      <c r="M216" s="61"/>
      <c r="N216" s="61"/>
      <c r="O216" s="61"/>
      <c r="P216" s="60">
        <f t="shared" si="334"/>
        <v>0</v>
      </c>
      <c r="Q216" s="61">
        <f t="shared" si="334"/>
        <v>0</v>
      </c>
      <c r="R216" s="60"/>
      <c r="S216" s="61"/>
      <c r="T216" s="125"/>
      <c r="U216" s="60"/>
      <c r="V216" s="61">
        <f>U216*T216*12</f>
        <v>0</v>
      </c>
      <c r="W216" s="60">
        <f t="shared" si="335"/>
        <v>0</v>
      </c>
      <c r="X216" s="61">
        <f t="shared" si="336"/>
        <v>0</v>
      </c>
      <c r="Y216" s="60"/>
      <c r="Z216" s="61"/>
      <c r="AA216" s="125"/>
      <c r="AB216" s="60"/>
      <c r="AC216" s="61">
        <f>AB216*AA216*12</f>
        <v>0</v>
      </c>
      <c r="AD216" s="60">
        <f t="shared" si="337"/>
        <v>0</v>
      </c>
      <c r="AE216" s="61">
        <f t="shared" si="338"/>
        <v>0</v>
      </c>
      <c r="AF216" s="82"/>
    </row>
    <row r="217" spans="1:32" s="1" customFormat="1" ht="60" customHeight="1">
      <c r="A217" s="751"/>
      <c r="B217" s="7" t="s">
        <v>199</v>
      </c>
      <c r="C217" s="82"/>
      <c r="D217" s="61"/>
      <c r="E217" s="82"/>
      <c r="F217" s="61"/>
      <c r="G217" s="101">
        <v>0.12</v>
      </c>
      <c r="H217" s="82">
        <v>3</v>
      </c>
      <c r="I217" s="61">
        <f>H217*G217*12</f>
        <v>4.32</v>
      </c>
      <c r="J217" s="60">
        <f t="shared" si="332"/>
        <v>3</v>
      </c>
      <c r="K217" s="61">
        <f t="shared" si="332"/>
        <v>4.32</v>
      </c>
      <c r="L217" s="60">
        <v>3</v>
      </c>
      <c r="M217" s="61">
        <v>2.65</v>
      </c>
      <c r="N217" s="61">
        <f t="shared" si="333"/>
        <v>100</v>
      </c>
      <c r="O217" s="61">
        <f t="shared" si="333"/>
        <v>61.342592592592588</v>
      </c>
      <c r="P217" s="60">
        <f t="shared" si="334"/>
        <v>0</v>
      </c>
      <c r="Q217" s="61">
        <f t="shared" si="334"/>
        <v>1.6700000000000004</v>
      </c>
      <c r="R217" s="60"/>
      <c r="S217" s="61"/>
      <c r="T217" s="125">
        <v>0.16</v>
      </c>
      <c r="U217" s="60">
        <v>5</v>
      </c>
      <c r="V217" s="61">
        <f>U217*T217*12</f>
        <v>9.6000000000000014</v>
      </c>
      <c r="W217" s="60">
        <f t="shared" si="335"/>
        <v>5</v>
      </c>
      <c r="X217" s="61">
        <f t="shared" si="336"/>
        <v>9.6000000000000014</v>
      </c>
      <c r="Y217" s="60"/>
      <c r="Z217" s="61"/>
      <c r="AA217" s="125">
        <v>0.16</v>
      </c>
      <c r="AB217" s="60">
        <v>5</v>
      </c>
      <c r="AC217" s="61">
        <f>AB217*AA217*12</f>
        <v>9.6000000000000014</v>
      </c>
      <c r="AD217" s="60">
        <f t="shared" si="337"/>
        <v>5</v>
      </c>
      <c r="AE217" s="61">
        <f t="shared" si="338"/>
        <v>9.6000000000000014</v>
      </c>
      <c r="AF217" s="82"/>
    </row>
    <row r="218" spans="1:32" s="1" customFormat="1" ht="69.75" customHeight="1">
      <c r="A218" s="751"/>
      <c r="B218" s="7" t="s">
        <v>200</v>
      </c>
      <c r="C218" s="82"/>
      <c r="D218" s="61"/>
      <c r="E218" s="82"/>
      <c r="F218" s="61"/>
      <c r="G218" s="101">
        <v>0.12</v>
      </c>
      <c r="H218" s="82">
        <v>0</v>
      </c>
      <c r="I218" s="61">
        <f>H218*G218*12</f>
        <v>0</v>
      </c>
      <c r="J218" s="60">
        <f t="shared" si="332"/>
        <v>0</v>
      </c>
      <c r="K218" s="61">
        <f t="shared" si="332"/>
        <v>0</v>
      </c>
      <c r="L218" s="60"/>
      <c r="M218" s="61"/>
      <c r="N218" s="61" t="e">
        <f t="shared" si="333"/>
        <v>#DIV/0!</v>
      </c>
      <c r="O218" s="61" t="e">
        <f t="shared" si="333"/>
        <v>#DIV/0!</v>
      </c>
      <c r="P218" s="60">
        <f t="shared" si="334"/>
        <v>0</v>
      </c>
      <c r="Q218" s="61">
        <f t="shared" si="334"/>
        <v>0</v>
      </c>
      <c r="R218" s="60"/>
      <c r="S218" s="61"/>
      <c r="T218" s="125">
        <v>0.16</v>
      </c>
      <c r="U218" s="60"/>
      <c r="V218" s="61">
        <f>U218*T218*12</f>
        <v>0</v>
      </c>
      <c r="W218" s="60">
        <f t="shared" si="335"/>
        <v>0</v>
      </c>
      <c r="X218" s="61">
        <f t="shared" si="336"/>
        <v>0</v>
      </c>
      <c r="Y218" s="60"/>
      <c r="Z218" s="61"/>
      <c r="AA218" s="125">
        <v>0.16</v>
      </c>
      <c r="AB218" s="60"/>
      <c r="AC218" s="61">
        <f>AB218*AA218*12</f>
        <v>0</v>
      </c>
      <c r="AD218" s="60">
        <f t="shared" si="337"/>
        <v>0</v>
      </c>
      <c r="AE218" s="61">
        <f t="shared" si="338"/>
        <v>0</v>
      </c>
      <c r="AF218" s="82"/>
    </row>
    <row r="219" spans="1:32" s="1" customFormat="1">
      <c r="A219" s="751">
        <v>12.02</v>
      </c>
      <c r="B219" s="2" t="s">
        <v>79</v>
      </c>
      <c r="C219" s="82"/>
      <c r="D219" s="61"/>
      <c r="E219" s="82"/>
      <c r="F219" s="61"/>
      <c r="G219" s="101"/>
      <c r="H219" s="82">
        <v>0</v>
      </c>
      <c r="I219" s="61">
        <f t="shared" ref="I219:I224" si="339">H219*G219</f>
        <v>0</v>
      </c>
      <c r="J219" s="60">
        <f t="shared" si="332"/>
        <v>0</v>
      </c>
      <c r="K219" s="61">
        <f t="shared" si="332"/>
        <v>0</v>
      </c>
      <c r="L219" s="60"/>
      <c r="M219" s="61"/>
      <c r="N219" s="61"/>
      <c r="O219" s="61"/>
      <c r="P219" s="60">
        <f t="shared" si="334"/>
        <v>0</v>
      </c>
      <c r="Q219" s="61">
        <f t="shared" si="334"/>
        <v>0</v>
      </c>
      <c r="R219" s="60"/>
      <c r="S219" s="61"/>
      <c r="T219" s="125"/>
      <c r="U219" s="60"/>
      <c r="V219" s="61">
        <f t="shared" ref="V219:V224" si="340">U219*T219</f>
        <v>0</v>
      </c>
      <c r="W219" s="60">
        <f t="shared" si="335"/>
        <v>0</v>
      </c>
      <c r="X219" s="61">
        <f t="shared" si="336"/>
        <v>0</v>
      </c>
      <c r="Y219" s="60"/>
      <c r="Z219" s="61"/>
      <c r="AA219" s="125"/>
      <c r="AB219" s="60"/>
      <c r="AC219" s="61">
        <f t="shared" ref="AC219:AC224" si="341">AB219*AA219</f>
        <v>0</v>
      </c>
      <c r="AD219" s="60">
        <f t="shared" si="337"/>
        <v>0</v>
      </c>
      <c r="AE219" s="61">
        <f t="shared" si="338"/>
        <v>0</v>
      </c>
      <c r="AF219" s="82"/>
    </row>
    <row r="220" spans="1:32" s="1" customFormat="1">
      <c r="A220" s="751">
        <v>12.03</v>
      </c>
      <c r="B220" s="7" t="s">
        <v>80</v>
      </c>
      <c r="C220" s="82"/>
      <c r="D220" s="61"/>
      <c r="E220" s="82"/>
      <c r="F220" s="61"/>
      <c r="G220" s="101"/>
      <c r="H220" s="82">
        <v>0</v>
      </c>
      <c r="I220" s="61">
        <f t="shared" si="339"/>
        <v>0</v>
      </c>
      <c r="J220" s="60">
        <f t="shared" si="332"/>
        <v>0</v>
      </c>
      <c r="K220" s="61">
        <f t="shared" si="332"/>
        <v>0</v>
      </c>
      <c r="L220" s="60"/>
      <c r="M220" s="61"/>
      <c r="N220" s="61"/>
      <c r="O220" s="61"/>
      <c r="P220" s="60">
        <f t="shared" si="334"/>
        <v>0</v>
      </c>
      <c r="Q220" s="61">
        <f t="shared" si="334"/>
        <v>0</v>
      </c>
      <c r="R220" s="60"/>
      <c r="S220" s="61"/>
      <c r="T220" s="125"/>
      <c r="U220" s="60"/>
      <c r="V220" s="61">
        <f t="shared" si="340"/>
        <v>0</v>
      </c>
      <c r="W220" s="60">
        <f t="shared" si="335"/>
        <v>0</v>
      </c>
      <c r="X220" s="61">
        <f t="shared" si="336"/>
        <v>0</v>
      </c>
      <c r="Y220" s="60"/>
      <c r="Z220" s="61"/>
      <c r="AA220" s="125"/>
      <c r="AB220" s="60"/>
      <c r="AC220" s="61">
        <f t="shared" si="341"/>
        <v>0</v>
      </c>
      <c r="AD220" s="60">
        <f t="shared" si="337"/>
        <v>0</v>
      </c>
      <c r="AE220" s="61">
        <f t="shared" si="338"/>
        <v>0</v>
      </c>
      <c r="AF220" s="82"/>
    </row>
    <row r="221" spans="1:32" s="1" customFormat="1" ht="56.25">
      <c r="A221" s="751">
        <v>12.04</v>
      </c>
      <c r="B221" s="2" t="s">
        <v>81</v>
      </c>
      <c r="C221" s="82"/>
      <c r="D221" s="61"/>
      <c r="E221" s="82"/>
      <c r="F221" s="61"/>
      <c r="G221" s="101">
        <v>0.5</v>
      </c>
      <c r="H221" s="82">
        <v>6</v>
      </c>
      <c r="I221" s="61">
        <f t="shared" si="339"/>
        <v>3</v>
      </c>
      <c r="J221" s="60">
        <f t="shared" si="332"/>
        <v>6</v>
      </c>
      <c r="K221" s="61">
        <f t="shared" si="332"/>
        <v>3</v>
      </c>
      <c r="L221" s="60">
        <v>6</v>
      </c>
      <c r="M221" s="61">
        <v>3</v>
      </c>
      <c r="N221" s="61">
        <f t="shared" si="333"/>
        <v>100</v>
      </c>
      <c r="O221" s="61">
        <f t="shared" si="333"/>
        <v>100</v>
      </c>
      <c r="P221" s="60">
        <f t="shared" si="334"/>
        <v>0</v>
      </c>
      <c r="Q221" s="61">
        <f t="shared" si="334"/>
        <v>0</v>
      </c>
      <c r="R221" s="60"/>
      <c r="S221" s="61"/>
      <c r="T221" s="125">
        <v>0.5</v>
      </c>
      <c r="U221" s="60">
        <v>6</v>
      </c>
      <c r="V221" s="61">
        <f t="shared" si="340"/>
        <v>3</v>
      </c>
      <c r="W221" s="60">
        <f t="shared" si="335"/>
        <v>6</v>
      </c>
      <c r="X221" s="61">
        <f t="shared" si="336"/>
        <v>3</v>
      </c>
      <c r="Y221" s="60"/>
      <c r="Z221" s="61"/>
      <c r="AA221" s="125">
        <v>0.5</v>
      </c>
      <c r="AB221" s="60">
        <v>6</v>
      </c>
      <c r="AC221" s="61">
        <f t="shared" si="341"/>
        <v>3</v>
      </c>
      <c r="AD221" s="60">
        <f t="shared" si="337"/>
        <v>6</v>
      </c>
      <c r="AE221" s="61">
        <f t="shared" si="338"/>
        <v>3</v>
      </c>
      <c r="AF221" s="691" t="s">
        <v>478</v>
      </c>
    </row>
    <row r="222" spans="1:32" s="1" customFormat="1" ht="56.25">
      <c r="A222" s="751">
        <v>12.05</v>
      </c>
      <c r="B222" s="2" t="s">
        <v>82</v>
      </c>
      <c r="C222" s="82"/>
      <c r="D222" s="61"/>
      <c r="E222" s="82"/>
      <c r="F222" s="61"/>
      <c r="G222" s="101">
        <v>0.3</v>
      </c>
      <c r="H222" s="82">
        <v>6</v>
      </c>
      <c r="I222" s="61">
        <f t="shared" si="339"/>
        <v>1.7999999999999998</v>
      </c>
      <c r="J222" s="60">
        <f t="shared" si="332"/>
        <v>6</v>
      </c>
      <c r="K222" s="61">
        <f t="shared" si="332"/>
        <v>1.7999999999999998</v>
      </c>
      <c r="L222" s="60">
        <v>0</v>
      </c>
      <c r="M222" s="61">
        <v>0</v>
      </c>
      <c r="N222" s="61">
        <f t="shared" si="333"/>
        <v>0</v>
      </c>
      <c r="O222" s="61">
        <f t="shared" si="333"/>
        <v>0</v>
      </c>
      <c r="P222" s="60">
        <f t="shared" si="334"/>
        <v>6</v>
      </c>
      <c r="Q222" s="61">
        <f t="shared" si="334"/>
        <v>1.7999999999999998</v>
      </c>
      <c r="R222" s="60"/>
      <c r="S222" s="61"/>
      <c r="T222" s="125">
        <v>0.3</v>
      </c>
      <c r="U222" s="60">
        <v>6</v>
      </c>
      <c r="V222" s="61">
        <f t="shared" si="340"/>
        <v>1.7999999999999998</v>
      </c>
      <c r="W222" s="60">
        <f t="shared" si="335"/>
        <v>6</v>
      </c>
      <c r="X222" s="61">
        <f t="shared" si="336"/>
        <v>1.7999999999999998</v>
      </c>
      <c r="Y222" s="60"/>
      <c r="Z222" s="61"/>
      <c r="AA222" s="125">
        <v>0.3</v>
      </c>
      <c r="AB222" s="60">
        <v>6</v>
      </c>
      <c r="AC222" s="61">
        <f t="shared" si="341"/>
        <v>1.7999999999999998</v>
      </c>
      <c r="AD222" s="60">
        <f t="shared" si="337"/>
        <v>6</v>
      </c>
      <c r="AE222" s="61">
        <f t="shared" si="338"/>
        <v>1.7999999999999998</v>
      </c>
      <c r="AF222" s="691" t="s">
        <v>478</v>
      </c>
    </row>
    <row r="223" spans="1:32" s="1" customFormat="1">
      <c r="A223" s="199">
        <v>12.06</v>
      </c>
      <c r="B223" s="2" t="s">
        <v>83</v>
      </c>
      <c r="C223" s="82"/>
      <c r="D223" s="61"/>
      <c r="E223" s="82"/>
      <c r="F223" s="61"/>
      <c r="G223" s="101"/>
      <c r="H223" s="82">
        <v>0</v>
      </c>
      <c r="I223" s="61">
        <f t="shared" si="339"/>
        <v>0</v>
      </c>
      <c r="J223" s="60">
        <f t="shared" si="332"/>
        <v>0</v>
      </c>
      <c r="K223" s="61">
        <f t="shared" si="332"/>
        <v>0</v>
      </c>
      <c r="L223" s="60"/>
      <c r="M223" s="61"/>
      <c r="N223" s="61"/>
      <c r="O223" s="61"/>
      <c r="P223" s="60">
        <f t="shared" si="334"/>
        <v>0</v>
      </c>
      <c r="Q223" s="61">
        <f t="shared" si="334"/>
        <v>0</v>
      </c>
      <c r="R223" s="60"/>
      <c r="S223" s="61"/>
      <c r="T223" s="125"/>
      <c r="U223" s="60"/>
      <c r="V223" s="61">
        <f t="shared" si="340"/>
        <v>0</v>
      </c>
      <c r="W223" s="60">
        <f t="shared" si="335"/>
        <v>0</v>
      </c>
      <c r="X223" s="61">
        <f t="shared" si="336"/>
        <v>0</v>
      </c>
      <c r="Y223" s="60"/>
      <c r="Z223" s="61"/>
      <c r="AA223" s="125"/>
      <c r="AB223" s="60"/>
      <c r="AC223" s="61">
        <f t="shared" si="341"/>
        <v>0</v>
      </c>
      <c r="AD223" s="60">
        <f t="shared" si="337"/>
        <v>0</v>
      </c>
      <c r="AE223" s="61">
        <f t="shared" si="338"/>
        <v>0</v>
      </c>
      <c r="AF223" s="82"/>
    </row>
    <row r="224" spans="1:32" s="1" customFormat="1">
      <c r="A224" s="5">
        <v>12.07</v>
      </c>
      <c r="B224" s="7" t="s">
        <v>84</v>
      </c>
      <c r="C224" s="82"/>
      <c r="D224" s="61"/>
      <c r="E224" s="82"/>
      <c r="F224" s="61"/>
      <c r="G224" s="101"/>
      <c r="H224" s="82">
        <v>0</v>
      </c>
      <c r="I224" s="61">
        <f t="shared" si="339"/>
        <v>0</v>
      </c>
      <c r="J224" s="60">
        <f t="shared" si="332"/>
        <v>0</v>
      </c>
      <c r="K224" s="61">
        <f t="shared" si="332"/>
        <v>0</v>
      </c>
      <c r="L224" s="60"/>
      <c r="M224" s="61"/>
      <c r="N224" s="61"/>
      <c r="O224" s="61"/>
      <c r="P224" s="60">
        <f t="shared" si="334"/>
        <v>0</v>
      </c>
      <c r="Q224" s="61">
        <f t="shared" si="334"/>
        <v>0</v>
      </c>
      <c r="R224" s="60"/>
      <c r="S224" s="61"/>
      <c r="T224" s="125"/>
      <c r="U224" s="60"/>
      <c r="V224" s="61">
        <f t="shared" si="340"/>
        <v>0</v>
      </c>
      <c r="W224" s="60">
        <f t="shared" si="335"/>
        <v>0</v>
      </c>
      <c r="X224" s="61">
        <f t="shared" si="336"/>
        <v>0</v>
      </c>
      <c r="Y224" s="60"/>
      <c r="Z224" s="61"/>
      <c r="AA224" s="125"/>
      <c r="AB224" s="60"/>
      <c r="AC224" s="61">
        <f t="shared" si="341"/>
        <v>0</v>
      </c>
      <c r="AD224" s="60">
        <f t="shared" si="337"/>
        <v>0</v>
      </c>
      <c r="AE224" s="61">
        <f t="shared" si="338"/>
        <v>0</v>
      </c>
      <c r="AF224" s="82"/>
    </row>
    <row r="225" spans="1:32" s="144" customFormat="1">
      <c r="A225" s="208"/>
      <c r="B225" s="209" t="s">
        <v>35</v>
      </c>
      <c r="C225" s="210">
        <f t="shared" ref="C225" si="342">SUM(C214:C224)</f>
        <v>0</v>
      </c>
      <c r="D225" s="211">
        <f>SUM(D214:D224)</f>
        <v>0</v>
      </c>
      <c r="E225" s="210">
        <f t="shared" ref="E225" si="343">SUM(E214:E224)</f>
        <v>0</v>
      </c>
      <c r="F225" s="211">
        <f>SUM(F214:F224)</f>
        <v>0</v>
      </c>
      <c r="G225" s="210">
        <f t="shared" ref="G225:M225" si="344">SUM(G214:G224)</f>
        <v>1.61</v>
      </c>
      <c r="H225" s="211">
        <f>SUM(H214:H224)</f>
        <v>15</v>
      </c>
      <c r="I225" s="211">
        <f t="shared" si="344"/>
        <v>9.120000000000001</v>
      </c>
      <c r="J225" s="210">
        <f t="shared" si="344"/>
        <v>15</v>
      </c>
      <c r="K225" s="211">
        <f>SUM(K214:K224)</f>
        <v>9.120000000000001</v>
      </c>
      <c r="L225" s="210">
        <f>L221</f>
        <v>6</v>
      </c>
      <c r="M225" s="211">
        <f t="shared" si="344"/>
        <v>5.65</v>
      </c>
      <c r="N225" s="213">
        <f t="shared" si="333"/>
        <v>40</v>
      </c>
      <c r="O225" s="213">
        <f>M225/K225%</f>
        <v>61.951754385964911</v>
      </c>
      <c r="P225" s="210">
        <f>P221</f>
        <v>0</v>
      </c>
      <c r="Q225" s="211">
        <f t="shared" ref="Q225" si="345">SUM(Q214:Q224)</f>
        <v>3.47</v>
      </c>
      <c r="R225" s="210">
        <f>SUM(R214:R224)</f>
        <v>0</v>
      </c>
      <c r="S225" s="211">
        <f t="shared" ref="S225" si="346">SUM(S214:S224)</f>
        <v>0</v>
      </c>
      <c r="T225" s="214">
        <v>1.61</v>
      </c>
      <c r="U225" s="210">
        <f>U221</f>
        <v>6</v>
      </c>
      <c r="V225" s="211">
        <f>SUM(V214:V224)</f>
        <v>163.44</v>
      </c>
      <c r="W225" s="210">
        <f>W221</f>
        <v>6</v>
      </c>
      <c r="X225" s="211">
        <f>SUM(X214:X224)</f>
        <v>163.44</v>
      </c>
      <c r="Y225" s="210">
        <f>SUM(Y214:Y224)</f>
        <v>0</v>
      </c>
      <c r="Z225" s="211">
        <f t="shared" ref="Z225" si="347">SUM(Z214:Z224)</f>
        <v>0</v>
      </c>
      <c r="AA225" s="214">
        <v>1.61</v>
      </c>
      <c r="AB225" s="210">
        <f>AB221</f>
        <v>6</v>
      </c>
      <c r="AC225" s="211">
        <f>SUM(AC214:AC224)</f>
        <v>140.4</v>
      </c>
      <c r="AD225" s="210">
        <f>AD221</f>
        <v>6</v>
      </c>
      <c r="AE225" s="211">
        <f>SUM(AE214:AE224)</f>
        <v>140.4</v>
      </c>
      <c r="AF225" s="215"/>
    </row>
    <row r="226" spans="1:32" s="4" customFormat="1" ht="31.5">
      <c r="A226" s="329">
        <v>13</v>
      </c>
      <c r="B226" s="9" t="s">
        <v>85</v>
      </c>
      <c r="C226" s="12"/>
      <c r="D226" s="63"/>
      <c r="E226" s="12"/>
      <c r="F226" s="63"/>
      <c r="G226" s="102"/>
      <c r="H226" s="12"/>
      <c r="I226" s="63"/>
      <c r="J226" s="62"/>
      <c r="K226" s="63"/>
      <c r="L226" s="62"/>
      <c r="M226" s="63"/>
      <c r="N226" s="63"/>
      <c r="O226" s="63"/>
      <c r="P226" s="62"/>
      <c r="Q226" s="63"/>
      <c r="R226" s="62"/>
      <c r="S226" s="63"/>
      <c r="T226" s="126"/>
      <c r="U226" s="62"/>
      <c r="V226" s="63"/>
      <c r="W226" s="62"/>
      <c r="X226" s="63"/>
      <c r="Y226" s="62"/>
      <c r="Z226" s="63"/>
      <c r="AA226" s="126"/>
      <c r="AB226" s="62"/>
      <c r="AC226" s="63"/>
      <c r="AD226" s="62"/>
      <c r="AE226" s="63"/>
      <c r="AF226" s="12"/>
    </row>
    <row r="227" spans="1:32" s="1" customFormat="1" ht="31.5">
      <c r="A227" s="751">
        <v>13.01</v>
      </c>
      <c r="B227" s="830" t="s">
        <v>251</v>
      </c>
      <c r="C227" s="82"/>
      <c r="D227" s="61"/>
      <c r="E227" s="82"/>
      <c r="F227" s="61"/>
      <c r="G227" s="101">
        <v>0.56999999999999995</v>
      </c>
      <c r="H227" s="82">
        <v>6</v>
      </c>
      <c r="I227" s="61">
        <f t="shared" ref="I227" si="348">H227*G227*12</f>
        <v>41.04</v>
      </c>
      <c r="J227" s="60">
        <f t="shared" ref="J227:K233" si="349">H227+E227+C227</f>
        <v>6</v>
      </c>
      <c r="K227" s="61">
        <f t="shared" si="349"/>
        <v>41.04</v>
      </c>
      <c r="L227" s="60">
        <v>6</v>
      </c>
      <c r="M227" s="61">
        <f>33.61+7</f>
        <v>40.61</v>
      </c>
      <c r="N227" s="61">
        <f t="shared" ref="N227:O234" si="350">L227/J227%</f>
        <v>100</v>
      </c>
      <c r="O227" s="61">
        <f t="shared" si="350"/>
        <v>98.952241715399609</v>
      </c>
      <c r="P227" s="60">
        <f t="shared" ref="P227:Q233" si="351">J227-L227</f>
        <v>0</v>
      </c>
      <c r="Q227" s="61">
        <f t="shared" si="351"/>
        <v>0.42999999999999972</v>
      </c>
      <c r="R227" s="60"/>
      <c r="S227" s="61"/>
      <c r="T227" s="125">
        <v>0.75</v>
      </c>
      <c r="U227" s="60">
        <v>42</v>
      </c>
      <c r="V227" s="61">
        <f>U227*T227*12</f>
        <v>378</v>
      </c>
      <c r="W227" s="60">
        <f t="shared" ref="W227:W233" si="352">U227+R227</f>
        <v>42</v>
      </c>
      <c r="X227" s="61">
        <f t="shared" ref="X227:X233" si="353">V227+S227</f>
        <v>378</v>
      </c>
      <c r="Y227" s="60"/>
      <c r="Z227" s="61"/>
      <c r="AA227" s="125">
        <v>0.75</v>
      </c>
      <c r="AB227" s="60">
        <v>42</v>
      </c>
      <c r="AC227" s="61">
        <f>AB227*AA227*12</f>
        <v>378</v>
      </c>
      <c r="AD227" s="60">
        <f t="shared" ref="AD227:AD233" si="354">AB227+Y227</f>
        <v>42</v>
      </c>
      <c r="AE227" s="61">
        <f t="shared" ref="AE227:AE233" si="355">AC227+Z227</f>
        <v>378</v>
      </c>
      <c r="AF227" s="82"/>
    </row>
    <row r="228" spans="1:32" s="1" customFormat="1">
      <c r="A228" s="751">
        <v>13.02</v>
      </c>
      <c r="B228" s="2" t="s">
        <v>79</v>
      </c>
      <c r="C228" s="82"/>
      <c r="D228" s="61"/>
      <c r="E228" s="82"/>
      <c r="F228" s="61"/>
      <c r="G228" s="101"/>
      <c r="H228" s="82">
        <v>0</v>
      </c>
      <c r="I228" s="61">
        <f t="shared" ref="I228:I233" si="356">H228*G228</f>
        <v>0</v>
      </c>
      <c r="J228" s="60">
        <f t="shared" si="349"/>
        <v>0</v>
      </c>
      <c r="K228" s="61">
        <f t="shared" si="349"/>
        <v>0</v>
      </c>
      <c r="L228" s="60"/>
      <c r="M228" s="61"/>
      <c r="N228" s="61" t="e">
        <f t="shared" si="350"/>
        <v>#DIV/0!</v>
      </c>
      <c r="O228" s="61" t="e">
        <f t="shared" si="350"/>
        <v>#DIV/0!</v>
      </c>
      <c r="P228" s="60">
        <f t="shared" si="351"/>
        <v>0</v>
      </c>
      <c r="Q228" s="61">
        <f t="shared" si="351"/>
        <v>0</v>
      </c>
      <c r="R228" s="60"/>
      <c r="S228" s="61"/>
      <c r="T228" s="125"/>
      <c r="U228" s="60"/>
      <c r="V228" s="61">
        <f t="shared" ref="V228:V233" si="357">U228*T228</f>
        <v>0</v>
      </c>
      <c r="W228" s="60">
        <f t="shared" si="352"/>
        <v>0</v>
      </c>
      <c r="X228" s="61">
        <f t="shared" si="353"/>
        <v>0</v>
      </c>
      <c r="Y228" s="60"/>
      <c r="Z228" s="61"/>
      <c r="AA228" s="125"/>
      <c r="AB228" s="60"/>
      <c r="AC228" s="61">
        <f t="shared" ref="AC228:AC233" si="358">AB228*AA228</f>
        <v>0</v>
      </c>
      <c r="AD228" s="60">
        <f t="shared" si="354"/>
        <v>0</v>
      </c>
      <c r="AE228" s="61">
        <f t="shared" si="355"/>
        <v>0</v>
      </c>
      <c r="AF228" s="82"/>
    </row>
    <row r="229" spans="1:32" s="1" customFormat="1">
      <c r="A229" s="751">
        <v>13.03</v>
      </c>
      <c r="B229" s="7" t="s">
        <v>86</v>
      </c>
      <c r="C229" s="82"/>
      <c r="D229" s="61"/>
      <c r="E229" s="82"/>
      <c r="F229" s="61"/>
      <c r="G229" s="101"/>
      <c r="H229" s="82">
        <v>0</v>
      </c>
      <c r="I229" s="61">
        <f t="shared" si="356"/>
        <v>0</v>
      </c>
      <c r="J229" s="60">
        <f t="shared" si="349"/>
        <v>0</v>
      </c>
      <c r="K229" s="61">
        <f t="shared" si="349"/>
        <v>0</v>
      </c>
      <c r="L229" s="60"/>
      <c r="M229" s="61"/>
      <c r="N229" s="61" t="e">
        <f t="shared" si="350"/>
        <v>#DIV/0!</v>
      </c>
      <c r="O229" s="61" t="e">
        <f t="shared" si="350"/>
        <v>#DIV/0!</v>
      </c>
      <c r="P229" s="60">
        <f t="shared" si="351"/>
        <v>0</v>
      </c>
      <c r="Q229" s="61">
        <f t="shared" si="351"/>
        <v>0</v>
      </c>
      <c r="R229" s="60"/>
      <c r="S229" s="61"/>
      <c r="T229" s="125"/>
      <c r="U229" s="60"/>
      <c r="V229" s="61">
        <f t="shared" si="357"/>
        <v>0</v>
      </c>
      <c r="W229" s="60">
        <f t="shared" si="352"/>
        <v>0</v>
      </c>
      <c r="X229" s="61">
        <f t="shared" si="353"/>
        <v>0</v>
      </c>
      <c r="Y229" s="60"/>
      <c r="Z229" s="61"/>
      <c r="AA229" s="125"/>
      <c r="AB229" s="60"/>
      <c r="AC229" s="61">
        <f t="shared" si="358"/>
        <v>0</v>
      </c>
      <c r="AD229" s="60">
        <f t="shared" si="354"/>
        <v>0</v>
      </c>
      <c r="AE229" s="61">
        <f t="shared" si="355"/>
        <v>0</v>
      </c>
      <c r="AF229" s="82"/>
    </row>
    <row r="230" spans="1:32" s="1" customFormat="1" ht="56.25">
      <c r="A230" s="751">
        <v>13.04</v>
      </c>
      <c r="B230" s="2" t="s">
        <v>81</v>
      </c>
      <c r="C230" s="82"/>
      <c r="D230" s="61"/>
      <c r="E230" s="82"/>
      <c r="F230" s="61"/>
      <c r="G230" s="101">
        <v>0.1</v>
      </c>
      <c r="H230" s="82">
        <v>61</v>
      </c>
      <c r="I230" s="61">
        <f t="shared" si="356"/>
        <v>6.1000000000000005</v>
      </c>
      <c r="J230" s="60">
        <f t="shared" si="349"/>
        <v>61</v>
      </c>
      <c r="K230" s="61">
        <f t="shared" si="349"/>
        <v>6.1000000000000005</v>
      </c>
      <c r="L230" s="60">
        <v>61</v>
      </c>
      <c r="M230" s="61">
        <v>6.1</v>
      </c>
      <c r="N230" s="61">
        <f t="shared" si="350"/>
        <v>100</v>
      </c>
      <c r="O230" s="61">
        <f t="shared" si="350"/>
        <v>99.999999999999986</v>
      </c>
      <c r="P230" s="60">
        <f t="shared" si="351"/>
        <v>0</v>
      </c>
      <c r="Q230" s="61">
        <f t="shared" si="351"/>
        <v>0</v>
      </c>
      <c r="R230" s="60"/>
      <c r="S230" s="61"/>
      <c r="T230" s="125">
        <v>0.1</v>
      </c>
      <c r="U230" s="60">
        <v>61</v>
      </c>
      <c r="V230" s="61">
        <f t="shared" si="357"/>
        <v>6.1000000000000005</v>
      </c>
      <c r="W230" s="60">
        <f t="shared" si="352"/>
        <v>61</v>
      </c>
      <c r="X230" s="61">
        <f t="shared" si="353"/>
        <v>6.1000000000000005</v>
      </c>
      <c r="Y230" s="60"/>
      <c r="Z230" s="61"/>
      <c r="AA230" s="125">
        <v>0.1</v>
      </c>
      <c r="AB230" s="60">
        <v>61</v>
      </c>
      <c r="AC230" s="61">
        <f t="shared" si="358"/>
        <v>6.1000000000000005</v>
      </c>
      <c r="AD230" s="60">
        <f t="shared" si="354"/>
        <v>61</v>
      </c>
      <c r="AE230" s="61">
        <f t="shared" si="355"/>
        <v>6.1000000000000005</v>
      </c>
      <c r="AF230" s="691" t="s">
        <v>478</v>
      </c>
    </row>
    <row r="231" spans="1:32" s="1" customFormat="1" ht="56.25">
      <c r="A231" s="751">
        <v>13.05</v>
      </c>
      <c r="B231" s="2" t="s">
        <v>82</v>
      </c>
      <c r="C231" s="82"/>
      <c r="D231" s="61"/>
      <c r="E231" s="82"/>
      <c r="F231" s="61"/>
      <c r="G231" s="101">
        <v>0.12</v>
      </c>
      <c r="H231" s="82">
        <v>61</v>
      </c>
      <c r="I231" s="61">
        <f t="shared" si="356"/>
        <v>7.3199999999999994</v>
      </c>
      <c r="J231" s="60">
        <f t="shared" si="349"/>
        <v>61</v>
      </c>
      <c r="K231" s="61">
        <f t="shared" si="349"/>
        <v>7.3199999999999994</v>
      </c>
      <c r="L231" s="60">
        <v>61</v>
      </c>
      <c r="M231" s="61">
        <v>7.32</v>
      </c>
      <c r="N231" s="61">
        <f t="shared" si="350"/>
        <v>100</v>
      </c>
      <c r="O231" s="61">
        <f t="shared" si="350"/>
        <v>100.00000000000001</v>
      </c>
      <c r="P231" s="60">
        <f t="shared" si="351"/>
        <v>0</v>
      </c>
      <c r="Q231" s="61">
        <f t="shared" si="351"/>
        <v>0</v>
      </c>
      <c r="R231" s="60"/>
      <c r="S231" s="61"/>
      <c r="T231" s="125">
        <v>0.12</v>
      </c>
      <c r="U231" s="60">
        <v>61</v>
      </c>
      <c r="V231" s="61">
        <f t="shared" si="357"/>
        <v>7.3199999999999994</v>
      </c>
      <c r="W231" s="60">
        <f t="shared" si="352"/>
        <v>61</v>
      </c>
      <c r="X231" s="61">
        <f t="shared" si="353"/>
        <v>7.3199999999999994</v>
      </c>
      <c r="Y231" s="60"/>
      <c r="Z231" s="61"/>
      <c r="AA231" s="125">
        <v>0.12</v>
      </c>
      <c r="AB231" s="60">
        <v>61</v>
      </c>
      <c r="AC231" s="61">
        <f t="shared" si="358"/>
        <v>7.3199999999999994</v>
      </c>
      <c r="AD231" s="60">
        <f t="shared" si="354"/>
        <v>61</v>
      </c>
      <c r="AE231" s="61">
        <f t="shared" si="355"/>
        <v>7.3199999999999994</v>
      </c>
      <c r="AF231" s="691" t="s">
        <v>478</v>
      </c>
    </row>
    <row r="232" spans="1:32" s="1" customFormat="1">
      <c r="A232" s="199">
        <v>13.06</v>
      </c>
      <c r="B232" s="2" t="s">
        <v>83</v>
      </c>
      <c r="C232" s="82"/>
      <c r="D232" s="61"/>
      <c r="E232" s="82"/>
      <c r="F232" s="61"/>
      <c r="G232" s="101"/>
      <c r="H232" s="82">
        <v>0</v>
      </c>
      <c r="I232" s="61">
        <f t="shared" si="356"/>
        <v>0</v>
      </c>
      <c r="J232" s="60">
        <f t="shared" si="349"/>
        <v>0</v>
      </c>
      <c r="K232" s="61">
        <f t="shared" si="349"/>
        <v>0</v>
      </c>
      <c r="L232" s="60"/>
      <c r="M232" s="61"/>
      <c r="N232" s="61" t="e">
        <f t="shared" si="350"/>
        <v>#DIV/0!</v>
      </c>
      <c r="O232" s="61" t="e">
        <f t="shared" si="350"/>
        <v>#DIV/0!</v>
      </c>
      <c r="P232" s="60">
        <f t="shared" si="351"/>
        <v>0</v>
      </c>
      <c r="Q232" s="61">
        <f t="shared" si="351"/>
        <v>0</v>
      </c>
      <c r="R232" s="60"/>
      <c r="S232" s="61"/>
      <c r="T232" s="125"/>
      <c r="U232" s="60"/>
      <c r="V232" s="61">
        <f t="shared" si="357"/>
        <v>0</v>
      </c>
      <c r="W232" s="60">
        <f t="shared" si="352"/>
        <v>0</v>
      </c>
      <c r="X232" s="61">
        <f t="shared" si="353"/>
        <v>0</v>
      </c>
      <c r="Y232" s="60"/>
      <c r="Z232" s="61"/>
      <c r="AA232" s="125"/>
      <c r="AB232" s="60"/>
      <c r="AC232" s="61">
        <f t="shared" si="358"/>
        <v>0</v>
      </c>
      <c r="AD232" s="60">
        <f t="shared" si="354"/>
        <v>0</v>
      </c>
      <c r="AE232" s="61">
        <f t="shared" si="355"/>
        <v>0</v>
      </c>
      <c r="AF232" s="82"/>
    </row>
    <row r="233" spans="1:32" s="1" customFormat="1">
      <c r="A233" s="199">
        <v>13.07</v>
      </c>
      <c r="B233" s="7" t="s">
        <v>84</v>
      </c>
      <c r="C233" s="82"/>
      <c r="D233" s="61"/>
      <c r="E233" s="82"/>
      <c r="F233" s="61"/>
      <c r="G233" s="101"/>
      <c r="H233" s="82">
        <v>0</v>
      </c>
      <c r="I233" s="61">
        <f t="shared" si="356"/>
        <v>0</v>
      </c>
      <c r="J233" s="60">
        <f t="shared" si="349"/>
        <v>0</v>
      </c>
      <c r="K233" s="61">
        <f t="shared" si="349"/>
        <v>0</v>
      </c>
      <c r="L233" s="60"/>
      <c r="M233" s="61"/>
      <c r="N233" s="61" t="e">
        <f t="shared" si="350"/>
        <v>#DIV/0!</v>
      </c>
      <c r="O233" s="61" t="e">
        <f t="shared" si="350"/>
        <v>#DIV/0!</v>
      </c>
      <c r="P233" s="60">
        <f t="shared" si="351"/>
        <v>0</v>
      </c>
      <c r="Q233" s="61">
        <f t="shared" si="351"/>
        <v>0</v>
      </c>
      <c r="R233" s="60"/>
      <c r="S233" s="61"/>
      <c r="T233" s="125"/>
      <c r="U233" s="60"/>
      <c r="V233" s="61">
        <f t="shared" si="357"/>
        <v>0</v>
      </c>
      <c r="W233" s="60">
        <f t="shared" si="352"/>
        <v>0</v>
      </c>
      <c r="X233" s="61">
        <f t="shared" si="353"/>
        <v>0</v>
      </c>
      <c r="Y233" s="60"/>
      <c r="Z233" s="61"/>
      <c r="AA233" s="125"/>
      <c r="AB233" s="60"/>
      <c r="AC233" s="61">
        <f t="shared" si="358"/>
        <v>0</v>
      </c>
      <c r="AD233" s="60">
        <f t="shared" si="354"/>
        <v>0</v>
      </c>
      <c r="AE233" s="61">
        <f t="shared" si="355"/>
        <v>0</v>
      </c>
      <c r="AF233" s="82"/>
    </row>
    <row r="234" spans="1:32" s="144" customFormat="1">
      <c r="A234" s="208"/>
      <c r="B234" s="209" t="s">
        <v>35</v>
      </c>
      <c r="C234" s="210">
        <f t="shared" ref="C234" si="359">SUM(C227:C233)</f>
        <v>0</v>
      </c>
      <c r="D234" s="211">
        <f>SUM(D227:D233)</f>
        <v>0</v>
      </c>
      <c r="E234" s="210">
        <f t="shared" ref="E234" si="360">SUM(E227:E233)</f>
        <v>0</v>
      </c>
      <c r="F234" s="211">
        <f>SUM(F227:F233)</f>
        <v>0</v>
      </c>
      <c r="G234" s="212"/>
      <c r="H234" s="210">
        <f t="shared" ref="H234:J234" si="361">SUM(H227:H233)</f>
        <v>128</v>
      </c>
      <c r="I234" s="211">
        <f>SUM(I227:I233)</f>
        <v>54.46</v>
      </c>
      <c r="J234" s="210">
        <f t="shared" si="361"/>
        <v>128</v>
      </c>
      <c r="K234" s="211">
        <f>SUM(K227:K233)</f>
        <v>54.46</v>
      </c>
      <c r="L234" s="210">
        <f>L230</f>
        <v>61</v>
      </c>
      <c r="M234" s="211">
        <f>SUM(M227:M233)</f>
        <v>54.03</v>
      </c>
      <c r="N234" s="213">
        <f t="shared" si="350"/>
        <v>47.65625</v>
      </c>
      <c r="O234" s="213">
        <f>M234/K234%</f>
        <v>99.210429673154621</v>
      </c>
      <c r="P234" s="210">
        <f>P230</f>
        <v>0</v>
      </c>
      <c r="Q234" s="211">
        <f t="shared" ref="Q234:S234" si="362">SUM(Q227:Q233)</f>
        <v>0.42999999999999972</v>
      </c>
      <c r="R234" s="210">
        <f t="shared" si="362"/>
        <v>0</v>
      </c>
      <c r="S234" s="211">
        <f t="shared" si="362"/>
        <v>0</v>
      </c>
      <c r="T234" s="214"/>
      <c r="U234" s="210">
        <f>U230</f>
        <v>61</v>
      </c>
      <c r="V234" s="211">
        <f>SUM(V227:V233)</f>
        <v>391.42</v>
      </c>
      <c r="W234" s="210">
        <f>W230</f>
        <v>61</v>
      </c>
      <c r="X234" s="211">
        <f>SUM(X227:X233)</f>
        <v>391.42</v>
      </c>
      <c r="Y234" s="210">
        <f t="shared" ref="Y234:Z234" si="363">SUM(Y227:Y233)</f>
        <v>0</v>
      </c>
      <c r="Z234" s="211">
        <f t="shared" si="363"/>
        <v>0</v>
      </c>
      <c r="AA234" s="214"/>
      <c r="AB234" s="210">
        <f>AB230</f>
        <v>61</v>
      </c>
      <c r="AC234" s="211">
        <f>SUM(AC227:AC233)</f>
        <v>391.42</v>
      </c>
      <c r="AD234" s="210">
        <f>AD230</f>
        <v>61</v>
      </c>
      <c r="AE234" s="211">
        <f>SUM(AE227:AE233)</f>
        <v>391.42</v>
      </c>
      <c r="AF234" s="215"/>
    </row>
    <row r="235" spans="1:32" s="4" customFormat="1" ht="31.5">
      <c r="A235" s="329">
        <v>14</v>
      </c>
      <c r="B235" s="9" t="s">
        <v>87</v>
      </c>
      <c r="C235" s="12"/>
      <c r="D235" s="63"/>
      <c r="E235" s="12"/>
      <c r="F235" s="63"/>
      <c r="G235" s="102"/>
      <c r="H235" s="12"/>
      <c r="I235" s="63"/>
      <c r="J235" s="62"/>
      <c r="K235" s="63"/>
      <c r="L235" s="62"/>
      <c r="M235" s="63"/>
      <c r="N235" s="63"/>
      <c r="O235" s="63"/>
      <c r="P235" s="62"/>
      <c r="Q235" s="63"/>
      <c r="R235" s="62"/>
      <c r="S235" s="63"/>
      <c r="T235" s="126"/>
      <c r="U235" s="62"/>
      <c r="V235" s="63"/>
      <c r="W235" s="62"/>
      <c r="X235" s="63"/>
      <c r="Y235" s="62"/>
      <c r="Z235" s="63"/>
      <c r="AA235" s="126"/>
      <c r="AB235" s="62"/>
      <c r="AC235" s="63"/>
      <c r="AD235" s="62"/>
      <c r="AE235" s="63"/>
      <c r="AF235" s="12"/>
    </row>
    <row r="236" spans="1:32" s="1" customFormat="1" ht="47.25">
      <c r="A236" s="199">
        <v>14.01</v>
      </c>
      <c r="B236" s="2" t="s">
        <v>284</v>
      </c>
      <c r="C236" s="82"/>
      <c r="D236" s="61"/>
      <c r="E236" s="82"/>
      <c r="F236" s="61"/>
      <c r="G236" s="101"/>
      <c r="H236" s="82"/>
      <c r="I236" s="61"/>
      <c r="J236" s="60">
        <f t="shared" ref="J236:J238" si="364">H236+E236+C236</f>
        <v>0</v>
      </c>
      <c r="K236" s="61">
        <f>I236+F236+D236</f>
        <v>0</v>
      </c>
      <c r="L236" s="60"/>
      <c r="M236" s="61"/>
      <c r="N236" s="61" t="e">
        <f t="shared" ref="N236:O239" si="365">L236/J236%</f>
        <v>#DIV/0!</v>
      </c>
      <c r="O236" s="61" t="e">
        <f t="shared" si="365"/>
        <v>#DIV/0!</v>
      </c>
      <c r="P236" s="60"/>
      <c r="Q236" s="61"/>
      <c r="R236" s="60"/>
      <c r="S236" s="61"/>
      <c r="T236" s="125"/>
      <c r="U236" s="60"/>
      <c r="V236" s="61"/>
      <c r="W236" s="60"/>
      <c r="X236" s="61"/>
      <c r="Y236" s="60"/>
      <c r="Z236" s="61"/>
      <c r="AA236" s="125"/>
      <c r="AB236" s="60"/>
      <c r="AC236" s="61"/>
      <c r="AD236" s="60"/>
      <c r="AE236" s="61"/>
      <c r="AF236" s="82"/>
    </row>
    <row r="237" spans="1:32" s="1" customFormat="1" ht="78" customHeight="1">
      <c r="A237" s="751"/>
      <c r="B237" s="2" t="s">
        <v>285</v>
      </c>
      <c r="C237" s="82"/>
      <c r="D237" s="61"/>
      <c r="E237" s="82"/>
      <c r="F237" s="61"/>
      <c r="G237" s="101">
        <v>47.486153846153798</v>
      </c>
      <c r="H237" s="82">
        <v>1</v>
      </c>
      <c r="I237" s="61">
        <f>+G237*H237</f>
        <v>47.486153846153798</v>
      </c>
      <c r="J237" s="60">
        <f t="shared" si="364"/>
        <v>1</v>
      </c>
      <c r="K237" s="61">
        <f>I237+F237+D237</f>
        <v>47.486153846153798</v>
      </c>
      <c r="L237" s="60"/>
      <c r="M237" s="61"/>
      <c r="N237" s="61">
        <f t="shared" si="365"/>
        <v>0</v>
      </c>
      <c r="O237" s="61">
        <f t="shared" si="365"/>
        <v>0</v>
      </c>
      <c r="P237" s="60">
        <f>J237-L237</f>
        <v>1</v>
      </c>
      <c r="Q237" s="61">
        <f>K237-M237</f>
        <v>47.486153846153798</v>
      </c>
      <c r="R237" s="60"/>
      <c r="S237" s="61"/>
      <c r="T237" s="125">
        <v>50</v>
      </c>
      <c r="U237" s="60">
        <v>1</v>
      </c>
      <c r="V237" s="61">
        <f>U237*T237</f>
        <v>50</v>
      </c>
      <c r="W237" s="60">
        <f t="shared" ref="W237:W238" si="366">U237+R237</f>
        <v>1</v>
      </c>
      <c r="X237" s="61">
        <f>V237+S237</f>
        <v>50</v>
      </c>
      <c r="Y237" s="60"/>
      <c r="Z237" s="61"/>
      <c r="AA237" s="125">
        <v>50</v>
      </c>
      <c r="AB237" s="60">
        <v>1</v>
      </c>
      <c r="AC237" s="61">
        <f>AB237*AA237</f>
        <v>50</v>
      </c>
      <c r="AD237" s="60">
        <f t="shared" ref="AD237:AD238" si="367">AB237+Y237</f>
        <v>1</v>
      </c>
      <c r="AE237" s="61">
        <f>AC237+Z237</f>
        <v>50</v>
      </c>
      <c r="AF237" s="691" t="s">
        <v>631</v>
      </c>
    </row>
    <row r="238" spans="1:32" s="1" customFormat="1">
      <c r="A238" s="199"/>
      <c r="B238" s="2" t="s">
        <v>343</v>
      </c>
      <c r="C238" s="82"/>
      <c r="D238" s="61"/>
      <c r="E238" s="82"/>
      <c r="F238" s="61"/>
      <c r="G238" s="101"/>
      <c r="H238" s="75">
        <v>18</v>
      </c>
      <c r="I238" s="61"/>
      <c r="J238" s="60">
        <f t="shared" si="364"/>
        <v>18</v>
      </c>
      <c r="K238" s="61"/>
      <c r="L238" s="60"/>
      <c r="M238" s="61"/>
      <c r="N238" s="61">
        <f t="shared" si="365"/>
        <v>0</v>
      </c>
      <c r="O238" s="61" t="e">
        <f t="shared" si="365"/>
        <v>#DIV/0!</v>
      </c>
      <c r="P238" s="60">
        <f>J238-L238</f>
        <v>18</v>
      </c>
      <c r="Q238" s="61">
        <f>K238-M238</f>
        <v>0</v>
      </c>
      <c r="R238" s="60"/>
      <c r="S238" s="61"/>
      <c r="T238" s="125"/>
      <c r="U238" s="60">
        <v>10</v>
      </c>
      <c r="V238" s="61">
        <f t="shared" ref="V238" si="368">U238*T238</f>
        <v>0</v>
      </c>
      <c r="W238" s="60">
        <f t="shared" si="366"/>
        <v>10</v>
      </c>
      <c r="X238" s="61">
        <f>V238+S238</f>
        <v>0</v>
      </c>
      <c r="Y238" s="60"/>
      <c r="Z238" s="61"/>
      <c r="AA238" s="125"/>
      <c r="AB238" s="60">
        <v>10</v>
      </c>
      <c r="AC238" s="61">
        <f t="shared" ref="AC238" si="369">AB238*AA238</f>
        <v>0</v>
      </c>
      <c r="AD238" s="60">
        <f t="shared" si="367"/>
        <v>10</v>
      </c>
      <c r="AE238" s="61">
        <f>AC238+Z238</f>
        <v>0</v>
      </c>
      <c r="AF238" s="82"/>
    </row>
    <row r="239" spans="1:32" s="144" customFormat="1" ht="18.75">
      <c r="A239" s="208"/>
      <c r="B239" s="209" t="s">
        <v>25</v>
      </c>
      <c r="C239" s="210">
        <f t="shared" ref="C239" si="370">C238+C237</f>
        <v>0</v>
      </c>
      <c r="D239" s="211">
        <f>D238+D237</f>
        <v>0</v>
      </c>
      <c r="E239" s="210">
        <f t="shared" ref="E239" si="371">E238+E237</f>
        <v>0</v>
      </c>
      <c r="F239" s="211">
        <f>F238+F237</f>
        <v>0</v>
      </c>
      <c r="G239" s="212"/>
      <c r="H239" s="210">
        <f>H237</f>
        <v>1</v>
      </c>
      <c r="I239" s="211">
        <f>I238+I237</f>
        <v>47.486153846153798</v>
      </c>
      <c r="J239" s="339">
        <f>J237</f>
        <v>1</v>
      </c>
      <c r="K239" s="211">
        <f>K238+K237</f>
        <v>47.486153846153798</v>
      </c>
      <c r="L239" s="210">
        <f>L237</f>
        <v>0</v>
      </c>
      <c r="M239" s="211">
        <f>M238+M237</f>
        <v>0</v>
      </c>
      <c r="N239" s="213">
        <f t="shared" si="365"/>
        <v>0</v>
      </c>
      <c r="O239" s="213">
        <f>M239/K239%</f>
        <v>0</v>
      </c>
      <c r="P239" s="210">
        <f t="shared" ref="P239" si="372">P238+P237</f>
        <v>19</v>
      </c>
      <c r="Q239" s="211">
        <f>Q238+Q237</f>
        <v>47.486153846153798</v>
      </c>
      <c r="R239" s="210">
        <f t="shared" ref="R239" si="373">R238+R237</f>
        <v>0</v>
      </c>
      <c r="S239" s="211">
        <f>S238+S237</f>
        <v>0</v>
      </c>
      <c r="T239" s="214"/>
      <c r="U239" s="211"/>
      <c r="V239" s="211">
        <f>V238+V237</f>
        <v>50</v>
      </c>
      <c r="W239" s="211"/>
      <c r="X239" s="211">
        <f>X238+X237</f>
        <v>50</v>
      </c>
      <c r="Y239" s="210">
        <f t="shared" ref="Y239" si="374">Y238+Y237</f>
        <v>0</v>
      </c>
      <c r="Z239" s="211">
        <f>Z238+Z237</f>
        <v>0</v>
      </c>
      <c r="AA239" s="214"/>
      <c r="AB239" s="211"/>
      <c r="AC239" s="211">
        <f>AC238+AC237</f>
        <v>50</v>
      </c>
      <c r="AD239" s="211"/>
      <c r="AE239" s="211">
        <f>AE238+AE237</f>
        <v>50</v>
      </c>
      <c r="AF239" s="215"/>
    </row>
    <row r="240" spans="1:32" s="4" customFormat="1">
      <c r="A240" s="329">
        <v>15</v>
      </c>
      <c r="B240" s="9" t="s">
        <v>88</v>
      </c>
      <c r="C240" s="12"/>
      <c r="D240" s="63"/>
      <c r="E240" s="12"/>
      <c r="F240" s="63"/>
      <c r="G240" s="102"/>
      <c r="H240" s="12"/>
      <c r="I240" s="63"/>
      <c r="J240" s="62"/>
      <c r="K240" s="63"/>
      <c r="L240" s="62"/>
      <c r="M240" s="63"/>
      <c r="N240" s="63"/>
      <c r="O240" s="63"/>
      <c r="P240" s="62"/>
      <c r="Q240" s="63"/>
      <c r="R240" s="62"/>
      <c r="S240" s="63"/>
      <c r="T240" s="126"/>
      <c r="U240" s="62"/>
      <c r="V240" s="63"/>
      <c r="W240" s="62"/>
      <c r="X240" s="63"/>
      <c r="Y240" s="62"/>
      <c r="Z240" s="63"/>
      <c r="AA240" s="126"/>
      <c r="AB240" s="62"/>
      <c r="AC240" s="63"/>
      <c r="AD240" s="62"/>
      <c r="AE240" s="63"/>
      <c r="AF240" s="12"/>
    </row>
    <row r="241" spans="1:32" s="1" customFormat="1">
      <c r="A241" s="199">
        <v>15.01</v>
      </c>
      <c r="B241" s="2" t="s">
        <v>92</v>
      </c>
      <c r="C241" s="82"/>
      <c r="D241" s="61"/>
      <c r="E241" s="82"/>
      <c r="F241" s="61"/>
      <c r="G241" s="101"/>
      <c r="H241" s="82">
        <v>0</v>
      </c>
      <c r="I241" s="61">
        <f t="shared" ref="I241:I242" si="375">H241*G241</f>
        <v>0</v>
      </c>
      <c r="J241" s="60">
        <f t="shared" ref="J241:J242" si="376">H241+E241+C241</f>
        <v>0</v>
      </c>
      <c r="K241" s="61">
        <f>I241+F241+D241</f>
        <v>0</v>
      </c>
      <c r="L241" s="60"/>
      <c r="M241" s="61"/>
      <c r="N241" s="61"/>
      <c r="O241" s="61"/>
      <c r="P241" s="60">
        <f>J241-L241</f>
        <v>0</v>
      </c>
      <c r="Q241" s="61">
        <f>K241-M241</f>
        <v>0</v>
      </c>
      <c r="R241" s="60"/>
      <c r="S241" s="61"/>
      <c r="T241" s="125"/>
      <c r="U241" s="60"/>
      <c r="V241" s="61">
        <f>U241*T241</f>
        <v>0</v>
      </c>
      <c r="W241" s="60">
        <f>U241+R241</f>
        <v>0</v>
      </c>
      <c r="X241" s="61">
        <f>V241+S241</f>
        <v>0</v>
      </c>
      <c r="Y241" s="60"/>
      <c r="Z241" s="61"/>
      <c r="AA241" s="125"/>
      <c r="AB241" s="60"/>
      <c r="AC241" s="61">
        <f>AB241*AA241</f>
        <v>0</v>
      </c>
      <c r="AD241" s="60">
        <f>AB241+Y241</f>
        <v>0</v>
      </c>
      <c r="AE241" s="61">
        <f>AC241+Z241</f>
        <v>0</v>
      </c>
      <c r="AF241" s="82"/>
    </row>
    <row r="242" spans="1:32" s="1" customFormat="1">
      <c r="A242" s="199">
        <v>15.02</v>
      </c>
      <c r="B242" s="2" t="s">
        <v>93</v>
      </c>
      <c r="C242" s="82"/>
      <c r="D242" s="61"/>
      <c r="E242" s="82"/>
      <c r="F242" s="61"/>
      <c r="G242" s="101"/>
      <c r="H242" s="82">
        <v>0</v>
      </c>
      <c r="I242" s="61">
        <f t="shared" si="375"/>
        <v>0</v>
      </c>
      <c r="J242" s="60">
        <f t="shared" si="376"/>
        <v>0</v>
      </c>
      <c r="K242" s="61">
        <f>I242+F242+D242</f>
        <v>0</v>
      </c>
      <c r="L242" s="60"/>
      <c r="M242" s="61"/>
      <c r="N242" s="61"/>
      <c r="O242" s="61"/>
      <c r="P242" s="60">
        <f>J242-L242</f>
        <v>0</v>
      </c>
      <c r="Q242" s="61">
        <f>K242-M242</f>
        <v>0</v>
      </c>
      <c r="R242" s="60"/>
      <c r="S242" s="61"/>
      <c r="T242" s="125"/>
      <c r="U242" s="60"/>
      <c r="V242" s="61">
        <f>U242*T242</f>
        <v>0</v>
      </c>
      <c r="W242" s="60">
        <f>U242+R242</f>
        <v>0</v>
      </c>
      <c r="X242" s="61">
        <f>V242+S242</f>
        <v>0</v>
      </c>
      <c r="Y242" s="60"/>
      <c r="Z242" s="61"/>
      <c r="AA242" s="125"/>
      <c r="AB242" s="60"/>
      <c r="AC242" s="61">
        <f>AB242*AA242</f>
        <v>0</v>
      </c>
      <c r="AD242" s="60">
        <f>AB242+Y242</f>
        <v>0</v>
      </c>
      <c r="AE242" s="61">
        <f>AC242+Z242</f>
        <v>0</v>
      </c>
      <c r="AF242" s="82"/>
    </row>
    <row r="243" spans="1:32" s="144" customFormat="1">
      <c r="A243" s="208"/>
      <c r="B243" s="209" t="s">
        <v>25</v>
      </c>
      <c r="C243" s="210">
        <f t="shared" ref="C243" si="377">SUM(C241:C242)</f>
        <v>0</v>
      </c>
      <c r="D243" s="211">
        <f>SUM(D241:D242)</f>
        <v>0</v>
      </c>
      <c r="E243" s="210">
        <f t="shared" ref="E243" si="378">SUM(E241:E242)</f>
        <v>0</v>
      </c>
      <c r="F243" s="211">
        <f>SUM(F241:F242)</f>
        <v>0</v>
      </c>
      <c r="G243" s="212"/>
      <c r="H243" s="210">
        <f t="shared" ref="H243:M243" si="379">SUM(H241:H242)</f>
        <v>0</v>
      </c>
      <c r="I243" s="211">
        <f>SUM(I241:I242)</f>
        <v>0</v>
      </c>
      <c r="J243" s="210">
        <f t="shared" si="379"/>
        <v>0</v>
      </c>
      <c r="K243" s="211">
        <f>SUM(K241:K242)</f>
        <v>0</v>
      </c>
      <c r="L243" s="210">
        <f t="shared" si="379"/>
        <v>0</v>
      </c>
      <c r="M243" s="211">
        <f t="shared" si="379"/>
        <v>0</v>
      </c>
      <c r="N243" s="213"/>
      <c r="O243" s="213"/>
      <c r="P243" s="210">
        <f t="shared" ref="P243:S243" si="380">SUM(P241:P242)</f>
        <v>0</v>
      </c>
      <c r="Q243" s="211">
        <f t="shared" si="380"/>
        <v>0</v>
      </c>
      <c r="R243" s="210">
        <f t="shared" si="380"/>
        <v>0</v>
      </c>
      <c r="S243" s="211">
        <f t="shared" si="380"/>
        <v>0</v>
      </c>
      <c r="T243" s="214"/>
      <c r="U243" s="210">
        <f t="shared" ref="U243:W243" si="381">SUM(U241:U242)</f>
        <v>0</v>
      </c>
      <c r="V243" s="211">
        <f>SUM(V241:V242)</f>
        <v>0</v>
      </c>
      <c r="W243" s="210">
        <f t="shared" si="381"/>
        <v>0</v>
      </c>
      <c r="X243" s="211">
        <f>SUM(X241:X242)</f>
        <v>0</v>
      </c>
      <c r="Y243" s="210">
        <f t="shared" ref="Y243:Z243" si="382">SUM(Y241:Y242)</f>
        <v>0</v>
      </c>
      <c r="Z243" s="211">
        <f t="shared" si="382"/>
        <v>0</v>
      </c>
      <c r="AA243" s="214"/>
      <c r="AB243" s="210">
        <f t="shared" ref="AB243" si="383">SUM(AB241:AB242)</f>
        <v>0</v>
      </c>
      <c r="AC243" s="211">
        <f>SUM(AC241:AC242)</f>
        <v>0</v>
      </c>
      <c r="AD243" s="210">
        <f t="shared" ref="AD243" si="384">SUM(AD241:AD242)</f>
        <v>0</v>
      </c>
      <c r="AE243" s="211">
        <f>SUM(AE241:AE242)</f>
        <v>0</v>
      </c>
      <c r="AF243" s="215"/>
    </row>
    <row r="244" spans="1:32" s="4" customFormat="1">
      <c r="A244" s="329" t="s">
        <v>89</v>
      </c>
      <c r="B244" s="9" t="s">
        <v>90</v>
      </c>
      <c r="C244" s="12"/>
      <c r="D244" s="63"/>
      <c r="E244" s="12"/>
      <c r="F244" s="63"/>
      <c r="G244" s="102"/>
      <c r="H244" s="12"/>
      <c r="I244" s="63"/>
      <c r="J244" s="62"/>
      <c r="K244" s="63"/>
      <c r="L244" s="62"/>
      <c r="M244" s="63"/>
      <c r="N244" s="63"/>
      <c r="O244" s="63"/>
      <c r="P244" s="62"/>
      <c r="Q244" s="63"/>
      <c r="R244" s="62"/>
      <c r="S244" s="63"/>
      <c r="T244" s="126"/>
      <c r="U244" s="62"/>
      <c r="V244" s="63"/>
      <c r="W244" s="62"/>
      <c r="X244" s="63"/>
      <c r="Y244" s="62"/>
      <c r="Z244" s="63"/>
      <c r="AA244" s="126"/>
      <c r="AB244" s="62"/>
      <c r="AC244" s="63"/>
      <c r="AD244" s="62"/>
      <c r="AE244" s="63"/>
      <c r="AF244" s="12"/>
    </row>
    <row r="245" spans="1:32" s="4" customFormat="1">
      <c r="A245" s="329">
        <v>16</v>
      </c>
      <c r="B245" s="9" t="s">
        <v>91</v>
      </c>
      <c r="C245" s="12"/>
      <c r="D245" s="63"/>
      <c r="E245" s="12"/>
      <c r="F245" s="63"/>
      <c r="G245" s="102"/>
      <c r="H245" s="12">
        <v>0</v>
      </c>
      <c r="I245" s="63">
        <f t="shared" ref="I245:I246" si="385">H245*G245</f>
        <v>0</v>
      </c>
      <c r="J245" s="62"/>
      <c r="K245" s="63"/>
      <c r="L245" s="62"/>
      <c r="M245" s="63"/>
      <c r="N245" s="63"/>
      <c r="O245" s="63"/>
      <c r="P245" s="62"/>
      <c r="Q245" s="63"/>
      <c r="R245" s="62"/>
      <c r="S245" s="63"/>
      <c r="T245" s="126"/>
      <c r="U245" s="62"/>
      <c r="V245" s="63"/>
      <c r="W245" s="62"/>
      <c r="X245" s="63"/>
      <c r="Y245" s="62"/>
      <c r="Z245" s="63"/>
      <c r="AA245" s="126"/>
      <c r="AB245" s="62"/>
      <c r="AC245" s="63"/>
      <c r="AD245" s="62"/>
      <c r="AE245" s="63"/>
      <c r="AF245" s="12"/>
    </row>
    <row r="246" spans="1:32" s="4" customFormat="1">
      <c r="A246" s="329">
        <v>16.010000000000002</v>
      </c>
      <c r="B246" s="9" t="s">
        <v>92</v>
      </c>
      <c r="C246" s="12"/>
      <c r="D246" s="63"/>
      <c r="E246" s="12"/>
      <c r="F246" s="63"/>
      <c r="G246" s="102"/>
      <c r="H246" s="12">
        <v>0</v>
      </c>
      <c r="I246" s="63">
        <f t="shared" si="385"/>
        <v>0</v>
      </c>
      <c r="J246" s="62">
        <f t="shared" ref="J246:J249" si="386">H246+E246+C246</f>
        <v>0</v>
      </c>
      <c r="K246" s="63">
        <f>I246+F246+D246</f>
        <v>0</v>
      </c>
      <c r="L246" s="62"/>
      <c r="M246" s="63"/>
      <c r="N246" s="61" t="e">
        <f t="shared" ref="N246:O250" si="387">L246/J246%</f>
        <v>#DIV/0!</v>
      </c>
      <c r="O246" s="61" t="e">
        <f t="shared" si="387"/>
        <v>#DIV/0!</v>
      </c>
      <c r="P246" s="60"/>
      <c r="Q246" s="61"/>
      <c r="R246" s="60"/>
      <c r="S246" s="63"/>
      <c r="T246" s="126"/>
      <c r="U246" s="62"/>
      <c r="V246" s="63"/>
      <c r="W246" s="62"/>
      <c r="X246" s="63"/>
      <c r="Y246" s="60"/>
      <c r="Z246" s="63"/>
      <c r="AA246" s="126"/>
      <c r="AB246" s="62"/>
      <c r="AC246" s="63"/>
      <c r="AD246" s="62"/>
      <c r="AE246" s="63"/>
      <c r="AF246" s="12"/>
    </row>
    <row r="247" spans="1:32" s="1" customFormat="1" ht="56.25">
      <c r="A247" s="751"/>
      <c r="B247" s="2" t="s">
        <v>236</v>
      </c>
      <c r="C247" s="82"/>
      <c r="D247" s="61"/>
      <c r="E247" s="82"/>
      <c r="F247" s="61"/>
      <c r="G247" s="101">
        <v>5.0000000000000001E-3</v>
      </c>
      <c r="H247" s="75">
        <v>706</v>
      </c>
      <c r="I247" s="61">
        <f>+G247*H247</f>
        <v>3.5300000000000002</v>
      </c>
      <c r="J247" s="60">
        <f t="shared" si="386"/>
        <v>706</v>
      </c>
      <c r="K247" s="61">
        <f>I247+F247+D247</f>
        <v>3.5300000000000002</v>
      </c>
      <c r="L247" s="60"/>
      <c r="M247" s="61"/>
      <c r="N247" s="61">
        <f t="shared" si="387"/>
        <v>0</v>
      </c>
      <c r="O247" s="61">
        <f t="shared" si="387"/>
        <v>0</v>
      </c>
      <c r="P247" s="60">
        <f t="shared" ref="P247:Q249" si="388">J247-L247</f>
        <v>706</v>
      </c>
      <c r="Q247" s="61">
        <f t="shared" si="388"/>
        <v>3.5300000000000002</v>
      </c>
      <c r="R247" s="60"/>
      <c r="S247" s="61"/>
      <c r="T247" s="125">
        <v>5.0000000000000001E-3</v>
      </c>
      <c r="U247" s="60">
        <v>787</v>
      </c>
      <c r="V247" s="61">
        <f>U247*T247</f>
        <v>3.9350000000000001</v>
      </c>
      <c r="W247" s="60">
        <f t="shared" ref="W247:W249" si="389">U247+R247</f>
        <v>787</v>
      </c>
      <c r="X247" s="61">
        <f>V247+S247</f>
        <v>3.9350000000000001</v>
      </c>
      <c r="Y247" s="60"/>
      <c r="Z247" s="61"/>
      <c r="AA247" s="125">
        <v>5.0000000000000001E-3</v>
      </c>
      <c r="AB247" s="60">
        <v>787</v>
      </c>
      <c r="AC247" s="61">
        <f>AB247*AA247</f>
        <v>3.9350000000000001</v>
      </c>
      <c r="AD247" s="60">
        <f t="shared" ref="AD247:AD249" si="390">AB247+Y247</f>
        <v>787</v>
      </c>
      <c r="AE247" s="61">
        <f>AC247+Z247</f>
        <v>3.9350000000000001</v>
      </c>
      <c r="AF247" s="691" t="s">
        <v>478</v>
      </c>
    </row>
    <row r="248" spans="1:32" s="1" customFormat="1" ht="56.25">
      <c r="A248" s="751"/>
      <c r="B248" s="2" t="s">
        <v>237</v>
      </c>
      <c r="C248" s="82"/>
      <c r="D248" s="61"/>
      <c r="E248" s="82"/>
      <c r="F248" s="61"/>
      <c r="G248" s="101">
        <v>5.0000000000000001E-3</v>
      </c>
      <c r="H248" s="75">
        <v>1062</v>
      </c>
      <c r="I248" s="61">
        <f t="shared" ref="I248:I249" si="391">+G248*H248</f>
        <v>5.3100000000000005</v>
      </c>
      <c r="J248" s="60">
        <f t="shared" si="386"/>
        <v>1062</v>
      </c>
      <c r="K248" s="61">
        <f>I248+F248+D248</f>
        <v>5.3100000000000005</v>
      </c>
      <c r="L248" s="60"/>
      <c r="M248" s="61"/>
      <c r="N248" s="61">
        <f t="shared" si="387"/>
        <v>0</v>
      </c>
      <c r="O248" s="61">
        <f t="shared" si="387"/>
        <v>0</v>
      </c>
      <c r="P248" s="60">
        <f t="shared" si="388"/>
        <v>1062</v>
      </c>
      <c r="Q248" s="61">
        <f t="shared" si="388"/>
        <v>5.3100000000000005</v>
      </c>
      <c r="R248" s="60"/>
      <c r="S248" s="61"/>
      <c r="T248" s="125">
        <v>5.0000000000000001E-3</v>
      </c>
      <c r="U248" s="60">
        <v>786</v>
      </c>
      <c r="V248" s="61">
        <f>U248*T248</f>
        <v>3.93</v>
      </c>
      <c r="W248" s="60">
        <f t="shared" si="389"/>
        <v>786</v>
      </c>
      <c r="X248" s="61">
        <f>V248+S248</f>
        <v>3.93</v>
      </c>
      <c r="Y248" s="60"/>
      <c r="Z248" s="61"/>
      <c r="AA248" s="125">
        <v>5.0000000000000001E-3</v>
      </c>
      <c r="AB248" s="60">
        <v>786</v>
      </c>
      <c r="AC248" s="61">
        <f>AB248*AA248</f>
        <v>3.93</v>
      </c>
      <c r="AD248" s="60">
        <f t="shared" si="390"/>
        <v>786</v>
      </c>
      <c r="AE248" s="61">
        <f>AC248+Z248</f>
        <v>3.93</v>
      </c>
      <c r="AF248" s="691" t="s">
        <v>478</v>
      </c>
    </row>
    <row r="249" spans="1:32" s="1" customFormat="1" ht="56.25">
      <c r="A249" s="751">
        <v>16.02</v>
      </c>
      <c r="B249" s="2" t="s">
        <v>252</v>
      </c>
      <c r="C249" s="82"/>
      <c r="D249" s="61"/>
      <c r="E249" s="82"/>
      <c r="F249" s="61"/>
      <c r="G249" s="101">
        <v>5.0000000000000001E-3</v>
      </c>
      <c r="H249" s="75">
        <v>823</v>
      </c>
      <c r="I249" s="61">
        <f t="shared" si="391"/>
        <v>4.1150000000000002</v>
      </c>
      <c r="J249" s="60">
        <f t="shared" si="386"/>
        <v>823</v>
      </c>
      <c r="K249" s="61">
        <f>I249+F249+D249</f>
        <v>4.1150000000000002</v>
      </c>
      <c r="L249" s="60"/>
      <c r="M249" s="61"/>
      <c r="N249" s="61">
        <f t="shared" si="387"/>
        <v>0</v>
      </c>
      <c r="O249" s="61">
        <f t="shared" si="387"/>
        <v>0</v>
      </c>
      <c r="P249" s="60">
        <f t="shared" si="388"/>
        <v>823</v>
      </c>
      <c r="Q249" s="61">
        <f t="shared" si="388"/>
        <v>4.1150000000000002</v>
      </c>
      <c r="R249" s="60"/>
      <c r="S249" s="61"/>
      <c r="T249" s="125">
        <v>5.0000000000000001E-3</v>
      </c>
      <c r="U249" s="60">
        <v>822</v>
      </c>
      <c r="V249" s="61">
        <f>U249*T249</f>
        <v>4.1100000000000003</v>
      </c>
      <c r="W249" s="60">
        <f t="shared" si="389"/>
        <v>822</v>
      </c>
      <c r="X249" s="61">
        <f>V249+S249</f>
        <v>4.1100000000000003</v>
      </c>
      <c r="Y249" s="60"/>
      <c r="Z249" s="61"/>
      <c r="AA249" s="125">
        <v>5.0000000000000001E-3</v>
      </c>
      <c r="AB249" s="60">
        <v>822</v>
      </c>
      <c r="AC249" s="61">
        <f>AB249*AA249</f>
        <v>4.1100000000000003</v>
      </c>
      <c r="AD249" s="60">
        <f t="shared" si="390"/>
        <v>822</v>
      </c>
      <c r="AE249" s="61">
        <f>AC249+Z249</f>
        <v>4.1100000000000003</v>
      </c>
      <c r="AF249" s="691" t="s">
        <v>478</v>
      </c>
    </row>
    <row r="250" spans="1:32" s="144" customFormat="1">
      <c r="A250" s="208"/>
      <c r="B250" s="209" t="s">
        <v>35</v>
      </c>
      <c r="C250" s="210">
        <f t="shared" ref="C250" si="392">SUM(C247:C249)</f>
        <v>0</v>
      </c>
      <c r="D250" s="211">
        <f>SUM(D247:D249)</f>
        <v>0</v>
      </c>
      <c r="E250" s="210">
        <f t="shared" ref="E250" si="393">SUM(E247:E249)</f>
        <v>0</v>
      </c>
      <c r="F250" s="211">
        <f>SUM(F247:F249)</f>
        <v>0</v>
      </c>
      <c r="G250" s="212"/>
      <c r="H250" s="210">
        <f t="shared" ref="H250:L250" si="394">SUM(H247:H249)</f>
        <v>2591</v>
      </c>
      <c r="I250" s="211">
        <f>SUM(I247:I249)</f>
        <v>12.955</v>
      </c>
      <c r="J250" s="210">
        <f t="shared" si="394"/>
        <v>2591</v>
      </c>
      <c r="K250" s="211">
        <f>SUM(K247:K249)</f>
        <v>12.955</v>
      </c>
      <c r="L250" s="210">
        <f t="shared" si="394"/>
        <v>0</v>
      </c>
      <c r="M250" s="211">
        <f>SUM(M247:M249)</f>
        <v>0</v>
      </c>
      <c r="N250" s="213">
        <f t="shared" si="387"/>
        <v>0</v>
      </c>
      <c r="O250" s="213">
        <f>M250/K250%</f>
        <v>0</v>
      </c>
      <c r="P250" s="210">
        <f t="shared" ref="P250" si="395">SUM(P247:P249)</f>
        <v>2591</v>
      </c>
      <c r="Q250" s="211">
        <f>SUM(Q247:Q249)</f>
        <v>12.955</v>
      </c>
      <c r="R250" s="210">
        <f t="shared" ref="R250" si="396">SUM(R247:R249)</f>
        <v>0</v>
      </c>
      <c r="S250" s="211">
        <f>SUM(S247:S249)</f>
        <v>0</v>
      </c>
      <c r="T250" s="214"/>
      <c r="U250" s="210">
        <f t="shared" ref="U250" si="397">SUM(U247:U249)</f>
        <v>2395</v>
      </c>
      <c r="V250" s="211">
        <f>SUM(V247:V249)</f>
        <v>11.975000000000001</v>
      </c>
      <c r="W250" s="210">
        <f t="shared" ref="W250" si="398">SUM(W247:W249)</f>
        <v>2395</v>
      </c>
      <c r="X250" s="211">
        <f>SUM(X247:X249)</f>
        <v>11.975000000000001</v>
      </c>
      <c r="Y250" s="210">
        <f t="shared" ref="Y250" si="399">SUM(Y247:Y249)</f>
        <v>0</v>
      </c>
      <c r="Z250" s="211">
        <f>SUM(Z247:Z249)</f>
        <v>0</v>
      </c>
      <c r="AA250" s="214"/>
      <c r="AB250" s="210">
        <f t="shared" ref="AB250" si="400">SUM(AB247:AB249)</f>
        <v>2395</v>
      </c>
      <c r="AC250" s="211">
        <f>SUM(AC247:AC249)</f>
        <v>11.975000000000001</v>
      </c>
      <c r="AD250" s="210">
        <f t="shared" ref="AD250" si="401">SUM(AD247:AD249)</f>
        <v>2395</v>
      </c>
      <c r="AE250" s="211">
        <f>SUM(AE247:AE249)</f>
        <v>11.975000000000001</v>
      </c>
      <c r="AF250" s="215"/>
    </row>
    <row r="251" spans="1:32" s="4" customFormat="1">
      <c r="A251" s="329">
        <v>17</v>
      </c>
      <c r="B251" s="9" t="s">
        <v>94</v>
      </c>
      <c r="C251" s="12"/>
      <c r="D251" s="63"/>
      <c r="E251" s="12"/>
      <c r="F251" s="63"/>
      <c r="G251" s="102"/>
      <c r="H251" s="12"/>
      <c r="I251" s="63"/>
      <c r="J251" s="62"/>
      <c r="K251" s="63"/>
      <c r="L251" s="62"/>
      <c r="M251" s="63"/>
      <c r="N251" s="63"/>
      <c r="O251" s="63"/>
      <c r="P251" s="62"/>
      <c r="Q251" s="63"/>
      <c r="R251" s="62"/>
      <c r="S251" s="63"/>
      <c r="T251" s="126"/>
      <c r="U251" s="62"/>
      <c r="V251" s="63"/>
      <c r="W251" s="62"/>
      <c r="X251" s="63"/>
      <c r="Y251" s="62"/>
      <c r="Z251" s="63"/>
      <c r="AA251" s="126"/>
      <c r="AB251" s="62"/>
      <c r="AC251" s="63"/>
      <c r="AD251" s="62"/>
      <c r="AE251" s="63"/>
      <c r="AF251" s="12"/>
    </row>
    <row r="252" spans="1:32" s="1" customFormat="1">
      <c r="A252" s="751">
        <v>17.010000000000002</v>
      </c>
      <c r="B252" s="2" t="s">
        <v>92</v>
      </c>
      <c r="C252" s="82"/>
      <c r="D252" s="61"/>
      <c r="E252" s="82"/>
      <c r="F252" s="61"/>
      <c r="G252" s="101">
        <v>0.05</v>
      </c>
      <c r="H252" s="75">
        <v>728</v>
      </c>
      <c r="I252" s="61">
        <f t="shared" ref="I252:I253" si="402">H252*G252</f>
        <v>36.4</v>
      </c>
      <c r="J252" s="60">
        <f t="shared" ref="J252:J253" si="403">H252+E252+C252</f>
        <v>728</v>
      </c>
      <c r="K252" s="61">
        <f>I252+F252+D252</f>
        <v>36.4</v>
      </c>
      <c r="L252" s="60"/>
      <c r="M252" s="61"/>
      <c r="N252" s="61">
        <f t="shared" ref="N252:O254" si="404">L252/J252%</f>
        <v>0</v>
      </c>
      <c r="O252" s="61">
        <f t="shared" si="404"/>
        <v>0</v>
      </c>
      <c r="P252" s="60">
        <f>J252-L252</f>
        <v>728</v>
      </c>
      <c r="Q252" s="61">
        <f>K252-M252</f>
        <v>36.4</v>
      </c>
      <c r="R252" s="60"/>
      <c r="S252" s="61"/>
      <c r="T252" s="125">
        <v>0.05</v>
      </c>
      <c r="U252" s="60">
        <v>741</v>
      </c>
      <c r="V252" s="61">
        <f>U252*T252</f>
        <v>37.050000000000004</v>
      </c>
      <c r="W252" s="60">
        <f t="shared" ref="W252:W253" si="405">U252+R252</f>
        <v>741</v>
      </c>
      <c r="X252" s="61">
        <f>V252+S252</f>
        <v>37.050000000000004</v>
      </c>
      <c r="Y252" s="60"/>
      <c r="Z252" s="61"/>
      <c r="AA252" s="125">
        <v>0.05</v>
      </c>
      <c r="AB252" s="60">
        <v>741</v>
      </c>
      <c r="AC252" s="61">
        <f>AB252*AA252</f>
        <v>37.050000000000004</v>
      </c>
      <c r="AD252" s="60">
        <f t="shared" ref="AD252:AD253" si="406">AB252+Y252</f>
        <v>741</v>
      </c>
      <c r="AE252" s="61">
        <f>AC252+Z252</f>
        <v>37.050000000000004</v>
      </c>
      <c r="AF252" s="82"/>
    </row>
    <row r="253" spans="1:32" s="1" customFormat="1">
      <c r="A253" s="751">
        <v>17.02</v>
      </c>
      <c r="B253" s="2" t="s">
        <v>93</v>
      </c>
      <c r="C253" s="82"/>
      <c r="D253" s="61"/>
      <c r="E253" s="82"/>
      <c r="F253" s="61"/>
      <c r="G253" s="101">
        <v>7.0000000000000007E-2</v>
      </c>
      <c r="H253" s="75">
        <v>324</v>
      </c>
      <c r="I253" s="61">
        <f t="shared" si="402"/>
        <v>22.680000000000003</v>
      </c>
      <c r="J253" s="60">
        <f t="shared" si="403"/>
        <v>324</v>
      </c>
      <c r="K253" s="61">
        <f>I253+F253+D253</f>
        <v>22.680000000000003</v>
      </c>
      <c r="L253" s="60"/>
      <c r="M253" s="61"/>
      <c r="N253" s="61">
        <f t="shared" si="404"/>
        <v>0</v>
      </c>
      <c r="O253" s="61">
        <f t="shared" si="404"/>
        <v>0</v>
      </c>
      <c r="P253" s="60">
        <f>J253-L253</f>
        <v>324</v>
      </c>
      <c r="Q253" s="61">
        <f>K253-M253</f>
        <v>22.680000000000003</v>
      </c>
      <c r="R253" s="60"/>
      <c r="S253" s="61"/>
      <c r="T253" s="125">
        <v>7.0000000000000007E-2</v>
      </c>
      <c r="U253" s="60">
        <v>332</v>
      </c>
      <c r="V253" s="61">
        <f>U253*T253</f>
        <v>23.240000000000002</v>
      </c>
      <c r="W253" s="60">
        <f t="shared" si="405"/>
        <v>332</v>
      </c>
      <c r="X253" s="61">
        <f>V253+S253</f>
        <v>23.240000000000002</v>
      </c>
      <c r="Y253" s="60"/>
      <c r="Z253" s="61"/>
      <c r="AA253" s="125">
        <v>7.0000000000000007E-2</v>
      </c>
      <c r="AB253" s="60">
        <v>332</v>
      </c>
      <c r="AC253" s="61">
        <f>AB253*AA253</f>
        <v>23.240000000000002</v>
      </c>
      <c r="AD253" s="60">
        <f t="shared" si="406"/>
        <v>332</v>
      </c>
      <c r="AE253" s="61">
        <f>AC253+Z253</f>
        <v>23.240000000000002</v>
      </c>
      <c r="AF253" s="82"/>
    </row>
    <row r="254" spans="1:32" s="144" customFormat="1">
      <c r="A254" s="208"/>
      <c r="B254" s="209" t="s">
        <v>35</v>
      </c>
      <c r="C254" s="210">
        <f t="shared" ref="C254" si="407">SUM(C252:C253)</f>
        <v>0</v>
      </c>
      <c r="D254" s="211">
        <f>SUM(D252:D253)</f>
        <v>0</v>
      </c>
      <c r="E254" s="210">
        <f t="shared" ref="E254" si="408">SUM(E252:E253)</f>
        <v>0</v>
      </c>
      <c r="F254" s="211">
        <f>SUM(F252:F253)</f>
        <v>0</v>
      </c>
      <c r="G254" s="212"/>
      <c r="H254" s="210">
        <f t="shared" ref="H254:L254" si="409">SUM(H252:H253)</f>
        <v>1052</v>
      </c>
      <c r="I254" s="211">
        <f>SUM(I252:I253)</f>
        <v>59.08</v>
      </c>
      <c r="J254" s="210">
        <f t="shared" si="409"/>
        <v>1052</v>
      </c>
      <c r="K254" s="211">
        <f>SUM(K252:K253)</f>
        <v>59.08</v>
      </c>
      <c r="L254" s="210">
        <f t="shared" si="409"/>
        <v>0</v>
      </c>
      <c r="M254" s="211">
        <f>SUM(M252:M253)</f>
        <v>0</v>
      </c>
      <c r="N254" s="213">
        <f t="shared" si="404"/>
        <v>0</v>
      </c>
      <c r="O254" s="213">
        <f>M254/K254%</f>
        <v>0</v>
      </c>
      <c r="P254" s="210">
        <f t="shared" ref="P254" si="410">SUM(P252:P253)</f>
        <v>1052</v>
      </c>
      <c r="Q254" s="211">
        <f>SUM(Q252:Q253)</f>
        <v>59.08</v>
      </c>
      <c r="R254" s="210">
        <f t="shared" ref="R254" si="411">SUM(R252:R253)</f>
        <v>0</v>
      </c>
      <c r="S254" s="211">
        <f>SUM(S252:S253)</f>
        <v>0</v>
      </c>
      <c r="T254" s="214"/>
      <c r="U254" s="210">
        <f t="shared" ref="U254" si="412">SUM(U252:U253)</f>
        <v>1073</v>
      </c>
      <c r="V254" s="211">
        <f>SUM(V252:V253)</f>
        <v>60.290000000000006</v>
      </c>
      <c r="W254" s="210">
        <f t="shared" ref="W254" si="413">SUM(W252:W253)</f>
        <v>1073</v>
      </c>
      <c r="X254" s="211">
        <f>SUM(X252:X253)</f>
        <v>60.290000000000006</v>
      </c>
      <c r="Y254" s="210">
        <f t="shared" ref="Y254" si="414">SUM(Y252:Y253)</f>
        <v>0</v>
      </c>
      <c r="Z254" s="211">
        <f>SUM(Z252:Z253)</f>
        <v>0</v>
      </c>
      <c r="AA254" s="214"/>
      <c r="AB254" s="210">
        <f t="shared" ref="AB254" si="415">SUM(AB252:AB253)</f>
        <v>1073</v>
      </c>
      <c r="AC254" s="211">
        <f>SUM(AC252:AC253)</f>
        <v>60.290000000000006</v>
      </c>
      <c r="AD254" s="210">
        <f t="shared" ref="AD254" si="416">SUM(AD252:AD253)</f>
        <v>1073</v>
      </c>
      <c r="AE254" s="211">
        <f>SUM(AE252:AE253)</f>
        <v>60.290000000000006</v>
      </c>
      <c r="AF254" s="215"/>
    </row>
    <row r="255" spans="1:32" s="4" customFormat="1" ht="31.5">
      <c r="A255" s="329">
        <v>18</v>
      </c>
      <c r="B255" s="9" t="s">
        <v>95</v>
      </c>
      <c r="C255" s="12"/>
      <c r="D255" s="63"/>
      <c r="E255" s="12"/>
      <c r="F255" s="63"/>
      <c r="G255" s="102"/>
      <c r="H255" s="12"/>
      <c r="I255" s="63"/>
      <c r="J255" s="62"/>
      <c r="K255" s="63"/>
      <c r="L255" s="62"/>
      <c r="M255" s="63"/>
      <c r="N255" s="63"/>
      <c r="O255" s="63"/>
      <c r="P255" s="62"/>
      <c r="Q255" s="63"/>
      <c r="R255" s="62"/>
      <c r="S255" s="63"/>
      <c r="T255" s="126"/>
      <c r="U255" s="62"/>
      <c r="V255" s="63"/>
      <c r="W255" s="62"/>
      <c r="X255" s="63"/>
      <c r="Y255" s="62"/>
      <c r="Z255" s="63"/>
      <c r="AA255" s="126"/>
      <c r="AB255" s="62"/>
      <c r="AC255" s="63"/>
      <c r="AD255" s="62"/>
      <c r="AE255" s="63"/>
      <c r="AF255" s="12"/>
    </row>
    <row r="256" spans="1:32" s="1" customFormat="1">
      <c r="A256" s="199">
        <v>18.010000000000002</v>
      </c>
      <c r="B256" s="2" t="s">
        <v>96</v>
      </c>
      <c r="C256" s="82"/>
      <c r="D256" s="61"/>
      <c r="E256" s="82"/>
      <c r="F256" s="61"/>
      <c r="G256" s="101"/>
      <c r="H256" s="82"/>
      <c r="I256" s="61"/>
      <c r="J256" s="60">
        <f t="shared" ref="J256:J257" si="417">H256+E256+C256</f>
        <v>0</v>
      </c>
      <c r="K256" s="61">
        <f>I256+F256+D256</f>
        <v>0</v>
      </c>
      <c r="L256" s="60"/>
      <c r="M256" s="61"/>
      <c r="N256" s="61"/>
      <c r="O256" s="61"/>
      <c r="P256" s="60">
        <f>J256-L256</f>
        <v>0</v>
      </c>
      <c r="Q256" s="61">
        <f>K256-M256</f>
        <v>0</v>
      </c>
      <c r="R256" s="60"/>
      <c r="S256" s="61"/>
      <c r="T256" s="125"/>
      <c r="U256" s="60"/>
      <c r="V256" s="61">
        <f>U256*T256</f>
        <v>0</v>
      </c>
      <c r="W256" s="60">
        <f>U256+R256</f>
        <v>0</v>
      </c>
      <c r="X256" s="61">
        <f>V256+S256</f>
        <v>0</v>
      </c>
      <c r="Y256" s="60"/>
      <c r="Z256" s="61"/>
      <c r="AA256" s="125"/>
      <c r="AB256" s="60"/>
      <c r="AC256" s="61">
        <f>AB256*AA256</f>
        <v>0</v>
      </c>
      <c r="AD256" s="60">
        <f>AB256+Y256</f>
        <v>0</v>
      </c>
      <c r="AE256" s="61">
        <f>AC256+Z256</f>
        <v>0</v>
      </c>
      <c r="AF256" s="82"/>
    </row>
    <row r="257" spans="1:32" s="1" customFormat="1">
      <c r="A257" s="199">
        <v>18.02</v>
      </c>
      <c r="B257" s="2" t="s">
        <v>239</v>
      </c>
      <c r="C257" s="82"/>
      <c r="D257" s="61"/>
      <c r="E257" s="82"/>
      <c r="F257" s="61"/>
      <c r="G257" s="101"/>
      <c r="H257" s="82">
        <v>0</v>
      </c>
      <c r="I257" s="61">
        <f t="shared" ref="I257" si="418">H257*G257</f>
        <v>0</v>
      </c>
      <c r="J257" s="60">
        <f t="shared" si="417"/>
        <v>0</v>
      </c>
      <c r="K257" s="61">
        <f>I257+F257+D257</f>
        <v>0</v>
      </c>
      <c r="L257" s="60"/>
      <c r="M257" s="61"/>
      <c r="N257" s="61"/>
      <c r="O257" s="61"/>
      <c r="P257" s="60">
        <f>J257-L257</f>
        <v>0</v>
      </c>
      <c r="Q257" s="61">
        <f>K257-M257</f>
        <v>0</v>
      </c>
      <c r="R257" s="60"/>
      <c r="S257" s="61"/>
      <c r="T257" s="125"/>
      <c r="U257" s="60"/>
      <c r="V257" s="61">
        <f>U257*T257</f>
        <v>0</v>
      </c>
      <c r="W257" s="60">
        <f>U257+R257</f>
        <v>0</v>
      </c>
      <c r="X257" s="61">
        <f>V257+S257</f>
        <v>0</v>
      </c>
      <c r="Y257" s="60"/>
      <c r="Z257" s="61"/>
      <c r="AA257" s="125"/>
      <c r="AB257" s="60"/>
      <c r="AC257" s="61">
        <f>AB257*AA257</f>
        <v>0</v>
      </c>
      <c r="AD257" s="60">
        <f>AB257+Y257</f>
        <v>0</v>
      </c>
      <c r="AE257" s="61">
        <f>AC257+Z257</f>
        <v>0</v>
      </c>
      <c r="AF257" s="82"/>
    </row>
    <row r="258" spans="1:32" s="144" customFormat="1">
      <c r="A258" s="208"/>
      <c r="B258" s="209" t="s">
        <v>35</v>
      </c>
      <c r="C258" s="210">
        <f t="shared" ref="C258" si="419">SUM(C256:C257)</f>
        <v>0</v>
      </c>
      <c r="D258" s="211">
        <f>SUM(D256:D257)</f>
        <v>0</v>
      </c>
      <c r="E258" s="210">
        <f t="shared" ref="E258" si="420">SUM(E256:E257)</f>
        <v>0</v>
      </c>
      <c r="F258" s="211">
        <f>SUM(F256:F257)</f>
        <v>0</v>
      </c>
      <c r="G258" s="212"/>
      <c r="H258" s="210">
        <f t="shared" ref="H258:L258" si="421">SUM(H256:H257)</f>
        <v>0</v>
      </c>
      <c r="I258" s="211">
        <f>SUM(I256:I257)</f>
        <v>0</v>
      </c>
      <c r="J258" s="210">
        <f t="shared" si="421"/>
        <v>0</v>
      </c>
      <c r="K258" s="211">
        <f>SUM(K256:K257)</f>
        <v>0</v>
      </c>
      <c r="L258" s="210">
        <f t="shared" si="421"/>
        <v>0</v>
      </c>
      <c r="M258" s="211">
        <f>SUM(M256:M257)</f>
        <v>0</v>
      </c>
      <c r="N258" s="213"/>
      <c r="O258" s="213"/>
      <c r="P258" s="210">
        <f t="shared" ref="P258" si="422">SUM(P256:P257)</f>
        <v>0</v>
      </c>
      <c r="Q258" s="211">
        <f>SUM(Q256:Q257)</f>
        <v>0</v>
      </c>
      <c r="R258" s="210">
        <f t="shared" ref="R258" si="423">SUM(R256:R257)</f>
        <v>0</v>
      </c>
      <c r="S258" s="211">
        <f>SUM(S256:S257)</f>
        <v>0</v>
      </c>
      <c r="T258" s="214"/>
      <c r="U258" s="210">
        <f t="shared" ref="U258" si="424">SUM(U256:U257)</f>
        <v>0</v>
      </c>
      <c r="V258" s="211">
        <f>SUM(V256:V257)</f>
        <v>0</v>
      </c>
      <c r="W258" s="210">
        <f t="shared" ref="W258" si="425">SUM(W256:W257)</f>
        <v>0</v>
      </c>
      <c r="X258" s="211">
        <f>SUM(X256:X257)</f>
        <v>0</v>
      </c>
      <c r="Y258" s="210">
        <f t="shared" ref="Y258" si="426">SUM(Y256:Y257)</f>
        <v>0</v>
      </c>
      <c r="Z258" s="211">
        <f>SUM(Z256:Z257)</f>
        <v>0</v>
      </c>
      <c r="AA258" s="214"/>
      <c r="AB258" s="210">
        <f t="shared" ref="AB258" si="427">SUM(AB256:AB257)</f>
        <v>0</v>
      </c>
      <c r="AC258" s="211">
        <f>SUM(AC256:AC257)</f>
        <v>0</v>
      </c>
      <c r="AD258" s="210">
        <f t="shared" ref="AD258" si="428">SUM(AD256:AD257)</f>
        <v>0</v>
      </c>
      <c r="AE258" s="211">
        <f>SUM(AE256:AE257)</f>
        <v>0</v>
      </c>
      <c r="AF258" s="215"/>
    </row>
    <row r="259" spans="1:32" s="4" customFormat="1">
      <c r="A259" s="329">
        <v>19</v>
      </c>
      <c r="B259" s="9" t="s">
        <v>84</v>
      </c>
      <c r="C259" s="12"/>
      <c r="D259" s="63"/>
      <c r="E259" s="12"/>
      <c r="F259" s="63"/>
      <c r="G259" s="102"/>
      <c r="H259" s="12"/>
      <c r="I259" s="63"/>
      <c r="J259" s="62"/>
      <c r="K259" s="63"/>
      <c r="L259" s="62"/>
      <c r="M259" s="63"/>
      <c r="N259" s="63"/>
      <c r="O259" s="63"/>
      <c r="P259" s="62"/>
      <c r="Q259" s="63"/>
      <c r="R259" s="62"/>
      <c r="S259" s="63"/>
      <c r="T259" s="126"/>
      <c r="U259" s="62"/>
      <c r="V259" s="63"/>
      <c r="W259" s="62"/>
      <c r="X259" s="63"/>
      <c r="Y259" s="62"/>
      <c r="Z259" s="63"/>
      <c r="AA259" s="126"/>
      <c r="AB259" s="62"/>
      <c r="AC259" s="63"/>
      <c r="AD259" s="62"/>
      <c r="AE259" s="63"/>
      <c r="AF259" s="12"/>
    </row>
    <row r="260" spans="1:32" s="1" customFormat="1" ht="56.25">
      <c r="A260" s="751">
        <v>19.010000000000002</v>
      </c>
      <c r="B260" s="2" t="s">
        <v>201</v>
      </c>
      <c r="C260" s="82"/>
      <c r="D260" s="61"/>
      <c r="E260" s="82"/>
      <c r="F260" s="61"/>
      <c r="G260" s="101">
        <v>7.4999999999999997E-2</v>
      </c>
      <c r="H260" s="82">
        <v>789</v>
      </c>
      <c r="I260" s="61">
        <v>44.5</v>
      </c>
      <c r="J260" s="60">
        <f t="shared" ref="J260" si="429">H260+E260+C260</f>
        <v>789</v>
      </c>
      <c r="K260" s="61">
        <f>I260+F260+D260</f>
        <v>44.5</v>
      </c>
      <c r="L260" s="60"/>
      <c r="M260" s="61"/>
      <c r="N260" s="61">
        <f t="shared" ref="N260:N261" si="430">L260/J260%</f>
        <v>0</v>
      </c>
      <c r="O260" s="61">
        <f>M260/K260%</f>
        <v>0</v>
      </c>
      <c r="P260" s="60">
        <f>J260-L260</f>
        <v>789</v>
      </c>
      <c r="Q260" s="61">
        <f>K260-M260</f>
        <v>44.5</v>
      </c>
      <c r="R260" s="60"/>
      <c r="S260" s="61"/>
      <c r="T260" s="125">
        <v>7.4999999999999997E-2</v>
      </c>
      <c r="U260" s="60">
        <v>936</v>
      </c>
      <c r="V260" s="61">
        <v>52.15</v>
      </c>
      <c r="W260" s="60">
        <f>U260+R260</f>
        <v>936</v>
      </c>
      <c r="X260" s="61">
        <f>V260+S260</f>
        <v>52.15</v>
      </c>
      <c r="Y260" s="60"/>
      <c r="Z260" s="61"/>
      <c r="AA260" s="125">
        <v>7.4999999999999997E-2</v>
      </c>
      <c r="AB260" s="60">
        <v>936</v>
      </c>
      <c r="AC260" s="61">
        <v>52.15</v>
      </c>
      <c r="AD260" s="60">
        <f>AB260+Y260</f>
        <v>936</v>
      </c>
      <c r="AE260" s="61">
        <f>AC260+Z260</f>
        <v>52.15</v>
      </c>
      <c r="AF260" s="691" t="s">
        <v>487</v>
      </c>
    </row>
    <row r="261" spans="1:32" s="144" customFormat="1">
      <c r="A261" s="208"/>
      <c r="B261" s="209" t="s">
        <v>35</v>
      </c>
      <c r="C261" s="210">
        <f t="shared" ref="C261" si="431">C260</f>
        <v>0</v>
      </c>
      <c r="D261" s="211">
        <f>D260</f>
        <v>0</v>
      </c>
      <c r="E261" s="210">
        <f t="shared" ref="E261" si="432">E260</f>
        <v>0</v>
      </c>
      <c r="F261" s="211">
        <f>F260</f>
        <v>0</v>
      </c>
      <c r="G261" s="212"/>
      <c r="H261" s="210">
        <f t="shared" ref="H261:L261" si="433">H260</f>
        <v>789</v>
      </c>
      <c r="I261" s="211">
        <f>I260</f>
        <v>44.5</v>
      </c>
      <c r="J261" s="210">
        <f t="shared" si="433"/>
        <v>789</v>
      </c>
      <c r="K261" s="211">
        <f>K260</f>
        <v>44.5</v>
      </c>
      <c r="L261" s="210">
        <f t="shared" si="433"/>
        <v>0</v>
      </c>
      <c r="M261" s="211">
        <f>M260</f>
        <v>0</v>
      </c>
      <c r="N261" s="213">
        <f t="shared" si="430"/>
        <v>0</v>
      </c>
      <c r="O261" s="213">
        <f>M261/K261%</f>
        <v>0</v>
      </c>
      <c r="P261" s="210">
        <f t="shared" ref="P261" si="434">P260</f>
        <v>789</v>
      </c>
      <c r="Q261" s="211">
        <f>Q260</f>
        <v>44.5</v>
      </c>
      <c r="R261" s="210">
        <f t="shared" ref="R261" si="435">R260</f>
        <v>0</v>
      </c>
      <c r="S261" s="211">
        <f>S260</f>
        <v>0</v>
      </c>
      <c r="T261" s="214"/>
      <c r="U261" s="210">
        <f>U260</f>
        <v>936</v>
      </c>
      <c r="V261" s="211">
        <f>V260</f>
        <v>52.15</v>
      </c>
      <c r="W261" s="210">
        <f t="shared" ref="W261" si="436">W260</f>
        <v>936</v>
      </c>
      <c r="X261" s="211">
        <f>X260</f>
        <v>52.15</v>
      </c>
      <c r="Y261" s="210">
        <f t="shared" ref="Y261" si="437">Y260</f>
        <v>0</v>
      </c>
      <c r="Z261" s="211">
        <f>Z260</f>
        <v>0</v>
      </c>
      <c r="AA261" s="214"/>
      <c r="AB261" s="210">
        <f>AB260</f>
        <v>936</v>
      </c>
      <c r="AC261" s="211">
        <f>AC260</f>
        <v>52.15</v>
      </c>
      <c r="AD261" s="210">
        <f t="shared" ref="AD261" si="438">AD260</f>
        <v>936</v>
      </c>
      <c r="AE261" s="211">
        <f>AE260</f>
        <v>52.15</v>
      </c>
      <c r="AF261" s="215"/>
    </row>
    <row r="262" spans="1:32" s="4" customFormat="1" ht="31.5">
      <c r="A262" s="329" t="s">
        <v>97</v>
      </c>
      <c r="B262" s="9" t="s">
        <v>98</v>
      </c>
      <c r="C262" s="12"/>
      <c r="D262" s="63"/>
      <c r="E262" s="12"/>
      <c r="F262" s="63"/>
      <c r="G262" s="102"/>
      <c r="H262" s="12"/>
      <c r="I262" s="63"/>
      <c r="J262" s="62"/>
      <c r="K262" s="63"/>
      <c r="L262" s="62"/>
      <c r="M262" s="63"/>
      <c r="N262" s="63"/>
      <c r="O262" s="63"/>
      <c r="P262" s="62"/>
      <c r="Q262" s="63"/>
      <c r="R262" s="62"/>
      <c r="S262" s="63"/>
      <c r="T262" s="126"/>
      <c r="U262" s="62"/>
      <c r="V262" s="63"/>
      <c r="W262" s="62"/>
      <c r="X262" s="63"/>
      <c r="Y262" s="62"/>
      <c r="Z262" s="63"/>
      <c r="AA262" s="126"/>
      <c r="AB262" s="62"/>
      <c r="AC262" s="63"/>
      <c r="AD262" s="62"/>
      <c r="AE262" s="63"/>
      <c r="AF262" s="12"/>
    </row>
    <row r="263" spans="1:32" s="4" customFormat="1">
      <c r="A263" s="329">
        <v>20</v>
      </c>
      <c r="B263" s="9" t="s">
        <v>99</v>
      </c>
      <c r="C263" s="12"/>
      <c r="D263" s="63"/>
      <c r="E263" s="12"/>
      <c r="F263" s="63"/>
      <c r="G263" s="102"/>
      <c r="H263" s="12"/>
      <c r="I263" s="63"/>
      <c r="J263" s="62"/>
      <c r="K263" s="63"/>
      <c r="L263" s="62"/>
      <c r="M263" s="63"/>
      <c r="N263" s="63"/>
      <c r="O263" s="63"/>
      <c r="P263" s="62"/>
      <c r="Q263" s="63"/>
      <c r="R263" s="62"/>
      <c r="S263" s="63"/>
      <c r="T263" s="126"/>
      <c r="U263" s="62"/>
      <c r="V263" s="63"/>
      <c r="W263" s="62"/>
      <c r="X263" s="63"/>
      <c r="Y263" s="62"/>
      <c r="Z263" s="63"/>
      <c r="AA263" s="126"/>
      <c r="AB263" s="62"/>
      <c r="AC263" s="63"/>
      <c r="AD263" s="62"/>
      <c r="AE263" s="63"/>
      <c r="AF263" s="12"/>
    </row>
    <row r="264" spans="1:32" s="1" customFormat="1">
      <c r="A264" s="751">
        <v>20.010000000000002</v>
      </c>
      <c r="B264" s="2" t="s">
        <v>100</v>
      </c>
      <c r="C264" s="82"/>
      <c r="D264" s="61"/>
      <c r="E264" s="82"/>
      <c r="F264" s="61"/>
      <c r="G264" s="101">
        <v>0.03</v>
      </c>
      <c r="H264" s="82">
        <v>427</v>
      </c>
      <c r="I264" s="61">
        <f t="shared" ref="I264" si="439">H264*G264</f>
        <v>12.809999999999999</v>
      </c>
      <c r="J264" s="60">
        <f t="shared" ref="J264" si="440">H264+E264+C264</f>
        <v>427</v>
      </c>
      <c r="K264" s="61">
        <f>I264+F264+D264</f>
        <v>12.809999999999999</v>
      </c>
      <c r="L264" s="60"/>
      <c r="M264" s="61">
        <v>5.37</v>
      </c>
      <c r="N264" s="61">
        <f t="shared" ref="N264:N265" si="441">L264/J264%</f>
        <v>0</v>
      </c>
      <c r="O264" s="61">
        <f>M264/K264%</f>
        <v>41.92037470725996</v>
      </c>
      <c r="P264" s="60">
        <f>J264-L264</f>
        <v>427</v>
      </c>
      <c r="Q264" s="61">
        <f>K264-M264</f>
        <v>7.4399999999999986</v>
      </c>
      <c r="R264" s="60"/>
      <c r="S264" s="61"/>
      <c r="T264" s="125">
        <v>0.03</v>
      </c>
      <c r="U264" s="60">
        <v>358</v>
      </c>
      <c r="V264" s="61">
        <f>U264*T264</f>
        <v>10.74</v>
      </c>
      <c r="W264" s="60">
        <f>U264+R264</f>
        <v>358</v>
      </c>
      <c r="X264" s="61">
        <f>V264+S264</f>
        <v>10.74</v>
      </c>
      <c r="Y264" s="60"/>
      <c r="Z264" s="61"/>
      <c r="AA264" s="125">
        <v>0.03</v>
      </c>
      <c r="AB264" s="60">
        <v>297</v>
      </c>
      <c r="AC264" s="61">
        <f>AB264*AA264</f>
        <v>8.91</v>
      </c>
      <c r="AD264" s="60">
        <f>AB264+Y264</f>
        <v>297</v>
      </c>
      <c r="AE264" s="61">
        <f>AC264+Z264</f>
        <v>8.91</v>
      </c>
      <c r="AF264" s="82"/>
    </row>
    <row r="265" spans="1:32" s="274" customFormat="1">
      <c r="A265" s="208"/>
      <c r="B265" s="209" t="s">
        <v>35</v>
      </c>
      <c r="C265" s="210">
        <f t="shared" ref="C265" si="442">C264</f>
        <v>0</v>
      </c>
      <c r="D265" s="211">
        <f>D264</f>
        <v>0</v>
      </c>
      <c r="E265" s="210">
        <f t="shared" ref="E265" si="443">E264</f>
        <v>0</v>
      </c>
      <c r="F265" s="211">
        <f>F264</f>
        <v>0</v>
      </c>
      <c r="G265" s="220"/>
      <c r="H265" s="210">
        <f t="shared" ref="H265:L265" si="444">H264</f>
        <v>427</v>
      </c>
      <c r="I265" s="211">
        <f>I264</f>
        <v>12.809999999999999</v>
      </c>
      <c r="J265" s="210">
        <f t="shared" si="444"/>
        <v>427</v>
      </c>
      <c r="K265" s="211">
        <f>K264</f>
        <v>12.809999999999999</v>
      </c>
      <c r="L265" s="210">
        <f t="shared" si="444"/>
        <v>0</v>
      </c>
      <c r="M265" s="211">
        <f>M264</f>
        <v>5.37</v>
      </c>
      <c r="N265" s="213">
        <f t="shared" si="441"/>
        <v>0</v>
      </c>
      <c r="O265" s="213">
        <f>M265/K265%</f>
        <v>41.92037470725996</v>
      </c>
      <c r="P265" s="210">
        <f t="shared" ref="P265" si="445">P264</f>
        <v>427</v>
      </c>
      <c r="Q265" s="211">
        <f>Q264</f>
        <v>7.4399999999999986</v>
      </c>
      <c r="R265" s="210">
        <f t="shared" ref="R265" si="446">R264</f>
        <v>0</v>
      </c>
      <c r="S265" s="211">
        <f>S264</f>
        <v>0</v>
      </c>
      <c r="T265" s="262"/>
      <c r="U265" s="210">
        <f t="shared" ref="U265" si="447">U264</f>
        <v>358</v>
      </c>
      <c r="V265" s="211">
        <f>V264</f>
        <v>10.74</v>
      </c>
      <c r="W265" s="210">
        <f t="shared" ref="W265" si="448">W264</f>
        <v>358</v>
      </c>
      <c r="X265" s="211">
        <f>X264</f>
        <v>10.74</v>
      </c>
      <c r="Y265" s="210">
        <f t="shared" ref="Y265" si="449">Y264</f>
        <v>0</v>
      </c>
      <c r="Z265" s="211">
        <f>Z264</f>
        <v>0</v>
      </c>
      <c r="AA265" s="262"/>
      <c r="AB265" s="210">
        <f t="shared" ref="AB265" si="450">AB264</f>
        <v>297</v>
      </c>
      <c r="AC265" s="211">
        <f>AC264</f>
        <v>8.91</v>
      </c>
      <c r="AD265" s="210">
        <f t="shared" ref="AD265" si="451">AD264</f>
        <v>297</v>
      </c>
      <c r="AE265" s="211">
        <f>AE264</f>
        <v>8.91</v>
      </c>
      <c r="AF265" s="218"/>
    </row>
    <row r="266" spans="1:32" s="4" customFormat="1" ht="31.5">
      <c r="A266" s="329">
        <v>21</v>
      </c>
      <c r="B266" s="9" t="s">
        <v>101</v>
      </c>
      <c r="C266" s="12"/>
      <c r="D266" s="63"/>
      <c r="E266" s="12"/>
      <c r="F266" s="63"/>
      <c r="G266" s="102"/>
      <c r="H266" s="12"/>
      <c r="I266" s="63"/>
      <c r="J266" s="62"/>
      <c r="K266" s="63"/>
      <c r="L266" s="62"/>
      <c r="M266" s="63"/>
      <c r="N266" s="63"/>
      <c r="O266" s="63"/>
      <c r="P266" s="62"/>
      <c r="Q266" s="63"/>
      <c r="R266" s="62"/>
      <c r="S266" s="63"/>
      <c r="T266" s="126"/>
      <c r="U266" s="62"/>
      <c r="V266" s="63"/>
      <c r="W266" s="62"/>
      <c r="X266" s="63"/>
      <c r="Y266" s="62"/>
      <c r="Z266" s="63"/>
      <c r="AA266" s="126"/>
      <c r="AB266" s="62"/>
      <c r="AC266" s="63"/>
      <c r="AD266" s="62"/>
      <c r="AE266" s="63"/>
      <c r="AF266" s="12"/>
    </row>
    <row r="267" spans="1:32" s="1" customFormat="1">
      <c r="A267" s="751">
        <v>21.01</v>
      </c>
      <c r="B267" s="2" t="s">
        <v>102</v>
      </c>
      <c r="C267" s="82"/>
      <c r="D267" s="61"/>
      <c r="E267" s="82"/>
      <c r="F267" s="61"/>
      <c r="G267" s="101">
        <v>12.5</v>
      </c>
      <c r="H267" s="82">
        <v>1</v>
      </c>
      <c r="I267" s="61">
        <f>+G267*H267</f>
        <v>12.5</v>
      </c>
      <c r="J267" s="60">
        <f t="shared" ref="J267" si="452">H267+E267+C267</f>
        <v>1</v>
      </c>
      <c r="K267" s="61">
        <f>I267+F267+D267</f>
        <v>12.5</v>
      </c>
      <c r="L267" s="60"/>
      <c r="M267" s="61">
        <v>0.27</v>
      </c>
      <c r="N267" s="61">
        <f t="shared" ref="N267:O272" si="453">L267/J267%</f>
        <v>0</v>
      </c>
      <c r="O267" s="61">
        <f t="shared" si="453"/>
        <v>2.16</v>
      </c>
      <c r="P267" s="60">
        <f t="shared" ref="P267:Q271" si="454">J267-L267</f>
        <v>1</v>
      </c>
      <c r="Q267" s="61">
        <f t="shared" si="454"/>
        <v>12.23</v>
      </c>
      <c r="R267" s="60"/>
      <c r="S267" s="61"/>
      <c r="T267" s="125"/>
      <c r="U267" s="60">
        <v>1</v>
      </c>
      <c r="V267" s="61">
        <v>10.220000000000001</v>
      </c>
      <c r="W267" s="60">
        <f t="shared" ref="W267:W271" si="455">U267+R267</f>
        <v>1</v>
      </c>
      <c r="X267" s="61">
        <f>V267+S267</f>
        <v>10.220000000000001</v>
      </c>
      <c r="Y267" s="60"/>
      <c r="Z267" s="61"/>
      <c r="AA267" s="125">
        <v>12.5</v>
      </c>
      <c r="AB267" s="60">
        <v>1</v>
      </c>
      <c r="AC267" s="61">
        <f>AB267*AA267</f>
        <v>12.5</v>
      </c>
      <c r="AD267" s="60">
        <f t="shared" ref="AD267:AD271" si="456">AB267+Y267</f>
        <v>1</v>
      </c>
      <c r="AE267" s="61">
        <f>AC267+Z267</f>
        <v>12.5</v>
      </c>
      <c r="AF267" s="82"/>
    </row>
    <row r="268" spans="1:32" s="1" customFormat="1">
      <c r="A268" s="751">
        <v>21.02</v>
      </c>
      <c r="B268" s="2" t="s">
        <v>308</v>
      </c>
      <c r="C268" s="82"/>
      <c r="D268" s="61"/>
      <c r="E268" s="82"/>
      <c r="F268" s="61"/>
      <c r="G268" s="101"/>
      <c r="H268" s="82"/>
      <c r="I268" s="61"/>
      <c r="J268" s="60">
        <f>H268+E268+C268</f>
        <v>0</v>
      </c>
      <c r="K268" s="61">
        <f>I268+F268+D268</f>
        <v>0</v>
      </c>
      <c r="L268" s="60"/>
      <c r="M268" s="61"/>
      <c r="N268" s="61"/>
      <c r="O268" s="61"/>
      <c r="P268" s="60">
        <f t="shared" si="454"/>
        <v>0</v>
      </c>
      <c r="Q268" s="61">
        <f t="shared" si="454"/>
        <v>0</v>
      </c>
      <c r="R268" s="60"/>
      <c r="S268" s="61"/>
      <c r="T268" s="125"/>
      <c r="U268" s="60"/>
      <c r="V268" s="61">
        <f t="shared" ref="V268" si="457">U268*T268</f>
        <v>0</v>
      </c>
      <c r="W268" s="60">
        <f t="shared" si="455"/>
        <v>0</v>
      </c>
      <c r="X268" s="61">
        <f>V268+S268</f>
        <v>0</v>
      </c>
      <c r="Y268" s="60"/>
      <c r="Z268" s="61"/>
      <c r="AA268" s="125"/>
      <c r="AB268" s="60"/>
      <c r="AC268" s="61">
        <f t="shared" ref="AC268" si="458">AB268*AA268</f>
        <v>0</v>
      </c>
      <c r="AD268" s="60">
        <f t="shared" si="456"/>
        <v>0</v>
      </c>
      <c r="AE268" s="61">
        <f>AC268+Z268</f>
        <v>0</v>
      </c>
      <c r="AF268" s="82"/>
    </row>
    <row r="269" spans="1:32" s="1" customFormat="1">
      <c r="A269" s="751">
        <v>21.03</v>
      </c>
      <c r="B269" s="2" t="s">
        <v>103</v>
      </c>
      <c r="C269" s="82"/>
      <c r="D269" s="61"/>
      <c r="E269" s="82"/>
      <c r="F269" s="61"/>
      <c r="G269" s="101">
        <v>12.5</v>
      </c>
      <c r="H269" s="82">
        <v>1</v>
      </c>
      <c r="I269" s="61">
        <f t="shared" ref="I269:I271" si="459">+G269*H269</f>
        <v>12.5</v>
      </c>
      <c r="J269" s="60">
        <f t="shared" ref="J269:J271" si="460">H269+E269+C269</f>
        <v>1</v>
      </c>
      <c r="K269" s="61">
        <f>I269+F269+D269</f>
        <v>12.5</v>
      </c>
      <c r="L269" s="60"/>
      <c r="M269" s="61"/>
      <c r="N269" s="61">
        <f t="shared" si="453"/>
        <v>0</v>
      </c>
      <c r="O269" s="61">
        <f t="shared" si="453"/>
        <v>0</v>
      </c>
      <c r="P269" s="60">
        <f t="shared" si="454"/>
        <v>1</v>
      </c>
      <c r="Q269" s="61">
        <f t="shared" si="454"/>
        <v>12.5</v>
      </c>
      <c r="R269" s="60"/>
      <c r="S269" s="61"/>
      <c r="T269" s="125"/>
      <c r="U269" s="60">
        <v>1</v>
      </c>
      <c r="V269" s="61">
        <v>7.8</v>
      </c>
      <c r="W269" s="60">
        <f t="shared" si="455"/>
        <v>1</v>
      </c>
      <c r="X269" s="61">
        <f>V269+S269</f>
        <v>7.8</v>
      </c>
      <c r="Y269" s="60"/>
      <c r="Z269" s="61"/>
      <c r="AA269" s="125">
        <v>12.5</v>
      </c>
      <c r="AB269" s="60">
        <v>1</v>
      </c>
      <c r="AC269" s="61">
        <f>AB269*AA269</f>
        <v>12.5</v>
      </c>
      <c r="AD269" s="60">
        <f t="shared" si="456"/>
        <v>1</v>
      </c>
      <c r="AE269" s="61">
        <f>AC269+Z269</f>
        <v>12.5</v>
      </c>
      <c r="AF269" s="82"/>
    </row>
    <row r="270" spans="1:32" s="1" customFormat="1">
      <c r="A270" s="751">
        <v>21.04</v>
      </c>
      <c r="B270" s="2" t="s">
        <v>104</v>
      </c>
      <c r="C270" s="82"/>
      <c r="D270" s="61"/>
      <c r="E270" s="82"/>
      <c r="F270" s="61"/>
      <c r="G270" s="101">
        <v>12.5</v>
      </c>
      <c r="H270" s="82">
        <v>1</v>
      </c>
      <c r="I270" s="61">
        <f t="shared" si="459"/>
        <v>12.5</v>
      </c>
      <c r="J270" s="60">
        <f t="shared" si="460"/>
        <v>1</v>
      </c>
      <c r="K270" s="61">
        <f>I270+F270+D270</f>
        <v>12.5</v>
      </c>
      <c r="L270" s="60"/>
      <c r="M270" s="61"/>
      <c r="N270" s="61">
        <f t="shared" si="453"/>
        <v>0</v>
      </c>
      <c r="O270" s="61">
        <f t="shared" si="453"/>
        <v>0</v>
      </c>
      <c r="P270" s="60">
        <f t="shared" si="454"/>
        <v>1</v>
      </c>
      <c r="Q270" s="61">
        <f t="shared" si="454"/>
        <v>12.5</v>
      </c>
      <c r="R270" s="60"/>
      <c r="S270" s="61"/>
      <c r="T270" s="125"/>
      <c r="U270" s="60">
        <v>1</v>
      </c>
      <c r="V270" s="61">
        <v>1.5</v>
      </c>
      <c r="W270" s="60">
        <f t="shared" si="455"/>
        <v>1</v>
      </c>
      <c r="X270" s="61">
        <f>V270+S270</f>
        <v>1.5</v>
      </c>
      <c r="Y270" s="60"/>
      <c r="Z270" s="61"/>
      <c r="AA270" s="125">
        <v>12.5</v>
      </c>
      <c r="AB270" s="60">
        <v>1</v>
      </c>
      <c r="AC270" s="61">
        <f>AB270*AA270</f>
        <v>12.5</v>
      </c>
      <c r="AD270" s="60">
        <f t="shared" si="456"/>
        <v>1</v>
      </c>
      <c r="AE270" s="61">
        <f>AC270+Z270</f>
        <v>12.5</v>
      </c>
      <c r="AF270" s="82"/>
    </row>
    <row r="271" spans="1:32" s="1" customFormat="1">
      <c r="A271" s="751">
        <v>21.05</v>
      </c>
      <c r="B271" s="2" t="s">
        <v>105</v>
      </c>
      <c r="C271" s="82"/>
      <c r="D271" s="61"/>
      <c r="E271" s="82"/>
      <c r="F271" s="61"/>
      <c r="G271" s="101">
        <v>12.5</v>
      </c>
      <c r="H271" s="82">
        <v>1</v>
      </c>
      <c r="I271" s="61">
        <f t="shared" si="459"/>
        <v>12.5</v>
      </c>
      <c r="J271" s="60">
        <f t="shared" si="460"/>
        <v>1</v>
      </c>
      <c r="K271" s="61">
        <f>I271+F271+D271</f>
        <v>12.5</v>
      </c>
      <c r="L271" s="60"/>
      <c r="M271" s="61"/>
      <c r="N271" s="61">
        <f t="shared" si="453"/>
        <v>0</v>
      </c>
      <c r="O271" s="61">
        <f t="shared" si="453"/>
        <v>0</v>
      </c>
      <c r="P271" s="60">
        <f t="shared" si="454"/>
        <v>1</v>
      </c>
      <c r="Q271" s="61">
        <f t="shared" si="454"/>
        <v>12.5</v>
      </c>
      <c r="R271" s="60"/>
      <c r="S271" s="61"/>
      <c r="T271" s="125">
        <v>0.03</v>
      </c>
      <c r="U271" s="60"/>
      <c r="V271" s="61">
        <f>U271*T271</f>
        <v>0</v>
      </c>
      <c r="W271" s="60">
        <f t="shared" si="455"/>
        <v>0</v>
      </c>
      <c r="X271" s="61">
        <f>V271+S271</f>
        <v>0</v>
      </c>
      <c r="Y271" s="60"/>
      <c r="Z271" s="61"/>
      <c r="AA271" s="125">
        <v>12.5</v>
      </c>
      <c r="AB271" s="60">
        <v>1</v>
      </c>
      <c r="AC271" s="61">
        <f>AB271*AA271</f>
        <v>12.5</v>
      </c>
      <c r="AD271" s="60">
        <f t="shared" si="456"/>
        <v>1</v>
      </c>
      <c r="AE271" s="61">
        <f>AC271+Z271</f>
        <v>12.5</v>
      </c>
      <c r="AF271" s="82"/>
    </row>
    <row r="272" spans="1:32" s="144" customFormat="1" ht="18.75">
      <c r="A272" s="208"/>
      <c r="B272" s="209" t="s">
        <v>35</v>
      </c>
      <c r="C272" s="210">
        <f t="shared" ref="C272" si="461">SUM(C267:C271)</f>
        <v>0</v>
      </c>
      <c r="D272" s="211">
        <f>SUM(D267:D271)</f>
        <v>0</v>
      </c>
      <c r="E272" s="210">
        <f t="shared" ref="E272" si="462">SUM(E267:E271)</f>
        <v>0</v>
      </c>
      <c r="F272" s="211">
        <f>SUM(F267:F271)</f>
        <v>0</v>
      </c>
      <c r="G272" s="212"/>
      <c r="H272" s="210">
        <f>H267</f>
        <v>1</v>
      </c>
      <c r="I272" s="211">
        <f>SUM(I267:I271)</f>
        <v>50</v>
      </c>
      <c r="J272" s="210">
        <f>J267</f>
        <v>1</v>
      </c>
      <c r="K272" s="211">
        <f>SUM(K267:K271)</f>
        <v>50</v>
      </c>
      <c r="L272" s="210">
        <f>L267</f>
        <v>0</v>
      </c>
      <c r="M272" s="211">
        <f>SUM(M267:M271)</f>
        <v>0.27</v>
      </c>
      <c r="N272" s="213">
        <f t="shared" si="453"/>
        <v>0</v>
      </c>
      <c r="O272" s="213">
        <f>M272/K272%</f>
        <v>0.54</v>
      </c>
      <c r="P272" s="339">
        <f>P267</f>
        <v>1</v>
      </c>
      <c r="Q272" s="211">
        <f>SUM(Q267:Q271)</f>
        <v>49.730000000000004</v>
      </c>
      <c r="R272" s="210">
        <f t="shared" ref="R272" si="463">SUM(R267:R271)</f>
        <v>0</v>
      </c>
      <c r="S272" s="211">
        <f>SUM(S267:S271)</f>
        <v>0</v>
      </c>
      <c r="T272" s="214"/>
      <c r="U272" s="210">
        <f t="shared" ref="U272" si="464">SUM(U267:U271)</f>
        <v>3</v>
      </c>
      <c r="V272" s="211">
        <f>SUM(V267:V271)</f>
        <v>19.52</v>
      </c>
      <c r="W272" s="210">
        <f t="shared" ref="W272" si="465">SUM(W267:W271)</f>
        <v>3</v>
      </c>
      <c r="X272" s="211">
        <f>SUM(X267:X271)</f>
        <v>19.52</v>
      </c>
      <c r="Y272" s="210">
        <f t="shared" ref="Y272" si="466">SUM(Y267:Y271)</f>
        <v>0</v>
      </c>
      <c r="Z272" s="211">
        <f>SUM(Z267:Z271)</f>
        <v>0</v>
      </c>
      <c r="AA272" s="214"/>
      <c r="AB272" s="210">
        <f>AB267</f>
        <v>1</v>
      </c>
      <c r="AC272" s="211">
        <f>SUM(AC267:AC271)</f>
        <v>50</v>
      </c>
      <c r="AD272" s="210">
        <f>AD267</f>
        <v>1</v>
      </c>
      <c r="AE272" s="211">
        <f>SUM(AE267:AE271)</f>
        <v>50</v>
      </c>
      <c r="AF272" s="215"/>
    </row>
    <row r="273" spans="1:32" s="4" customFormat="1">
      <c r="A273" s="329">
        <v>22</v>
      </c>
      <c r="B273" s="9" t="s">
        <v>106</v>
      </c>
      <c r="C273" s="12"/>
      <c r="D273" s="63"/>
      <c r="E273" s="12"/>
      <c r="F273" s="63"/>
      <c r="G273" s="102"/>
      <c r="H273" s="12"/>
      <c r="I273" s="63"/>
      <c r="J273" s="62"/>
      <c r="K273" s="63"/>
      <c r="L273" s="62"/>
      <c r="M273" s="63"/>
      <c r="N273" s="63"/>
      <c r="O273" s="63"/>
      <c r="P273" s="62"/>
      <c r="Q273" s="63"/>
      <c r="R273" s="62"/>
      <c r="S273" s="63"/>
      <c r="T273" s="126"/>
      <c r="U273" s="62"/>
      <c r="V273" s="63"/>
      <c r="W273" s="62"/>
      <c r="X273" s="63"/>
      <c r="Y273" s="62"/>
      <c r="Z273" s="63"/>
      <c r="AA273" s="126"/>
      <c r="AB273" s="62"/>
      <c r="AC273" s="63"/>
      <c r="AD273" s="62"/>
      <c r="AE273" s="63"/>
      <c r="AF273" s="12"/>
    </row>
    <row r="274" spans="1:32" s="1" customFormat="1">
      <c r="A274" s="199">
        <v>22.01</v>
      </c>
      <c r="B274" s="2" t="s">
        <v>107</v>
      </c>
      <c r="C274" s="82"/>
      <c r="D274" s="61"/>
      <c r="E274" s="82"/>
      <c r="F274" s="61"/>
      <c r="G274" s="101"/>
      <c r="H274" s="82">
        <v>0</v>
      </c>
      <c r="I274" s="61">
        <f t="shared" ref="I274:I275" si="467">H274*G274</f>
        <v>0</v>
      </c>
      <c r="J274" s="60">
        <f t="shared" ref="J274:K275" si="468">H274+E274+C274</f>
        <v>0</v>
      </c>
      <c r="K274" s="61">
        <f t="shared" si="468"/>
        <v>0</v>
      </c>
      <c r="L274" s="60"/>
      <c r="M274" s="61"/>
      <c r="N274" s="61"/>
      <c r="O274" s="61"/>
      <c r="P274" s="60"/>
      <c r="Q274" s="61"/>
      <c r="R274" s="60"/>
      <c r="S274" s="61"/>
      <c r="T274" s="125"/>
      <c r="U274" s="60"/>
      <c r="V274" s="61">
        <f>U274*T274</f>
        <v>0</v>
      </c>
      <c r="W274" s="60">
        <f>U274+R274</f>
        <v>0</v>
      </c>
      <c r="X274" s="61">
        <f>V274+S274</f>
        <v>0</v>
      </c>
      <c r="Y274" s="60"/>
      <c r="Z274" s="61"/>
      <c r="AA274" s="125"/>
      <c r="AB274" s="60"/>
      <c r="AC274" s="61">
        <f>AB274*AA274</f>
        <v>0</v>
      </c>
      <c r="AD274" s="60">
        <f>AB274+Y274</f>
        <v>0</v>
      </c>
      <c r="AE274" s="61">
        <f>AC274+Z274</f>
        <v>0</v>
      </c>
      <c r="AF274" s="82"/>
    </row>
    <row r="275" spans="1:32" s="1" customFormat="1">
      <c r="A275" s="751">
        <v>22.02</v>
      </c>
      <c r="B275" s="82" t="s">
        <v>108</v>
      </c>
      <c r="C275" s="82"/>
      <c r="D275" s="61"/>
      <c r="E275" s="82"/>
      <c r="F275" s="61"/>
      <c r="G275" s="101">
        <v>3.0000000000000001E-3</v>
      </c>
      <c r="H275" s="82">
        <v>6468</v>
      </c>
      <c r="I275" s="61">
        <f t="shared" si="467"/>
        <v>19.404</v>
      </c>
      <c r="J275" s="60">
        <f t="shared" si="468"/>
        <v>6468</v>
      </c>
      <c r="K275" s="61">
        <f>I275+F275+D275</f>
        <v>19.404</v>
      </c>
      <c r="L275" s="60"/>
      <c r="M275" s="61">
        <v>12.52</v>
      </c>
      <c r="N275" s="61">
        <f t="shared" ref="N275:N276" si="469">L275/J275%</f>
        <v>0</v>
      </c>
      <c r="O275" s="61">
        <f>M275/K275%</f>
        <v>64.522778808493101</v>
      </c>
      <c r="P275" s="60">
        <f t="shared" ref="P275:Q275" si="470">J275-L275</f>
        <v>6468</v>
      </c>
      <c r="Q275" s="61">
        <f t="shared" si="470"/>
        <v>6.8840000000000003</v>
      </c>
      <c r="R275" s="60"/>
      <c r="S275" s="61"/>
      <c r="T275" s="125">
        <v>3.0000000000000001E-3</v>
      </c>
      <c r="U275" s="60">
        <v>6654</v>
      </c>
      <c r="V275" s="61">
        <f>U275*T275</f>
        <v>19.962</v>
      </c>
      <c r="W275" s="60">
        <f>U275+R275</f>
        <v>6654</v>
      </c>
      <c r="X275" s="61">
        <f>V275+S275</f>
        <v>19.962</v>
      </c>
      <c r="Y275" s="60"/>
      <c r="Z275" s="61"/>
      <c r="AA275" s="125">
        <v>3.0000000000000001E-3</v>
      </c>
      <c r="AB275" s="60">
        <v>6654</v>
      </c>
      <c r="AC275" s="61">
        <f>AB275*AA275</f>
        <v>19.962</v>
      </c>
      <c r="AD275" s="60">
        <f>AB275+Y275</f>
        <v>6654</v>
      </c>
      <c r="AE275" s="61">
        <f>AC275+Z275</f>
        <v>19.962</v>
      </c>
      <c r="AF275" s="82"/>
    </row>
    <row r="276" spans="1:32" s="144" customFormat="1">
      <c r="A276" s="208"/>
      <c r="B276" s="215" t="s">
        <v>25</v>
      </c>
      <c r="C276" s="210">
        <f t="shared" ref="C276" si="471">SUM(C274:C275)</f>
        <v>0</v>
      </c>
      <c r="D276" s="211">
        <f>SUM(D274:D275)</f>
        <v>0</v>
      </c>
      <c r="E276" s="210">
        <f t="shared" ref="E276" si="472">SUM(E274:E275)</f>
        <v>0</v>
      </c>
      <c r="F276" s="211">
        <f>SUM(F274:F275)</f>
        <v>0</v>
      </c>
      <c r="G276" s="212"/>
      <c r="H276" s="210">
        <f t="shared" ref="H276:L276" si="473">SUM(H274:H275)</f>
        <v>6468</v>
      </c>
      <c r="I276" s="211">
        <f>SUM(I274:I275)</f>
        <v>19.404</v>
      </c>
      <c r="J276" s="210">
        <f t="shared" si="473"/>
        <v>6468</v>
      </c>
      <c r="K276" s="211">
        <f>SUM(K274:K275)</f>
        <v>19.404</v>
      </c>
      <c r="L276" s="210">
        <f t="shared" si="473"/>
        <v>0</v>
      </c>
      <c r="M276" s="211">
        <f>SUM(M274:M275)</f>
        <v>12.52</v>
      </c>
      <c r="N276" s="213">
        <f t="shared" si="469"/>
        <v>0</v>
      </c>
      <c r="O276" s="213">
        <f>M276/K276%</f>
        <v>64.522778808493101</v>
      </c>
      <c r="P276" s="210">
        <f t="shared" ref="P276" si="474">SUM(P274:P275)</f>
        <v>6468</v>
      </c>
      <c r="Q276" s="211">
        <f>SUM(Q274:Q275)</f>
        <v>6.8840000000000003</v>
      </c>
      <c r="R276" s="210">
        <f t="shared" ref="R276" si="475">SUM(R274:R275)</f>
        <v>0</v>
      </c>
      <c r="S276" s="211">
        <f>SUM(S274:S275)</f>
        <v>0</v>
      </c>
      <c r="T276" s="214"/>
      <c r="U276" s="210">
        <f t="shared" ref="U276" si="476">SUM(U274:U275)</f>
        <v>6654</v>
      </c>
      <c r="V276" s="211">
        <f>SUM(V274:V275)</f>
        <v>19.962</v>
      </c>
      <c r="W276" s="210">
        <f t="shared" ref="W276" si="477">SUM(W274:W275)</f>
        <v>6654</v>
      </c>
      <c r="X276" s="211">
        <f>SUM(X274:X275)</f>
        <v>19.962</v>
      </c>
      <c r="Y276" s="210">
        <f t="shared" ref="Y276" si="478">SUM(Y274:Y275)</f>
        <v>0</v>
      </c>
      <c r="Z276" s="211">
        <f>SUM(Z274:Z275)</f>
        <v>0</v>
      </c>
      <c r="AA276" s="214"/>
      <c r="AB276" s="210">
        <f t="shared" ref="AB276" si="479">SUM(AB274:AB275)</f>
        <v>6654</v>
      </c>
      <c r="AC276" s="211">
        <f>SUM(AC274:AC275)</f>
        <v>19.962</v>
      </c>
      <c r="AD276" s="210">
        <f t="shared" ref="AD276" si="480">SUM(AD274:AD275)</f>
        <v>6654</v>
      </c>
      <c r="AE276" s="211">
        <f>SUM(AE274:AE275)</f>
        <v>19.962</v>
      </c>
      <c r="AF276" s="215"/>
    </row>
    <row r="277" spans="1:32" s="4" customFormat="1">
      <c r="A277" s="329" t="s">
        <v>97</v>
      </c>
      <c r="B277" s="9" t="s">
        <v>109</v>
      </c>
      <c r="C277" s="12"/>
      <c r="D277" s="63"/>
      <c r="E277" s="12"/>
      <c r="F277" s="63"/>
      <c r="G277" s="102"/>
      <c r="H277" s="12"/>
      <c r="I277" s="63"/>
      <c r="J277" s="62"/>
      <c r="K277" s="63"/>
      <c r="L277" s="62"/>
      <c r="M277" s="63"/>
      <c r="N277" s="63"/>
      <c r="O277" s="63"/>
      <c r="P277" s="62"/>
      <c r="Q277" s="63"/>
      <c r="R277" s="62"/>
      <c r="S277" s="63"/>
      <c r="T277" s="126"/>
      <c r="U277" s="62"/>
      <c r="V277" s="63"/>
      <c r="W277" s="62"/>
      <c r="X277" s="63"/>
      <c r="Y277" s="62"/>
      <c r="Z277" s="63"/>
      <c r="AA277" s="126"/>
      <c r="AB277" s="62"/>
      <c r="AC277" s="63"/>
      <c r="AD277" s="62"/>
      <c r="AE277" s="63"/>
      <c r="AF277" s="12"/>
    </row>
    <row r="278" spans="1:32" s="4" customFormat="1">
      <c r="A278" s="329">
        <v>23</v>
      </c>
      <c r="B278" s="9" t="s">
        <v>110</v>
      </c>
      <c r="C278" s="12"/>
      <c r="D278" s="63"/>
      <c r="E278" s="12"/>
      <c r="F278" s="63"/>
      <c r="G278" s="102"/>
      <c r="H278" s="12"/>
      <c r="I278" s="63"/>
      <c r="J278" s="62"/>
      <c r="K278" s="63"/>
      <c r="L278" s="62"/>
      <c r="M278" s="63"/>
      <c r="N278" s="63"/>
      <c r="O278" s="63"/>
      <c r="P278" s="62"/>
      <c r="Q278" s="63"/>
      <c r="R278" s="62"/>
      <c r="S278" s="63"/>
      <c r="T278" s="126"/>
      <c r="U278" s="62"/>
      <c r="V278" s="63"/>
      <c r="W278" s="62"/>
      <c r="X278" s="63"/>
      <c r="Y278" s="62"/>
      <c r="Z278" s="63"/>
      <c r="AA278" s="126"/>
      <c r="AB278" s="62"/>
      <c r="AC278" s="63"/>
      <c r="AD278" s="62"/>
      <c r="AE278" s="63"/>
      <c r="AF278" s="12"/>
    </row>
    <row r="279" spans="1:32" s="1" customFormat="1">
      <c r="A279" s="751">
        <v>23.01</v>
      </c>
      <c r="B279" s="2" t="s">
        <v>309</v>
      </c>
      <c r="C279" s="82"/>
      <c r="D279" s="61"/>
      <c r="E279" s="82"/>
      <c r="F279" s="61"/>
      <c r="G279" s="101"/>
      <c r="H279" s="82"/>
      <c r="I279" s="61"/>
      <c r="J279" s="60">
        <f t="shared" ref="J279:K325" si="481">H279+E279+C279</f>
        <v>0</v>
      </c>
      <c r="K279" s="61">
        <f t="shared" si="481"/>
        <v>0</v>
      </c>
      <c r="L279" s="60"/>
      <c r="M279" s="61"/>
      <c r="N279" s="61" t="e">
        <f t="shared" ref="N279:O326" si="482">L279/J279%</f>
        <v>#DIV/0!</v>
      </c>
      <c r="O279" s="61" t="e">
        <f t="shared" si="482"/>
        <v>#DIV/0!</v>
      </c>
      <c r="P279" s="60">
        <f t="shared" ref="P279:Q325" si="483">J279-L279</f>
        <v>0</v>
      </c>
      <c r="Q279" s="61">
        <f t="shared" si="483"/>
        <v>0</v>
      </c>
      <c r="R279" s="60"/>
      <c r="S279" s="61"/>
      <c r="T279" s="125"/>
      <c r="U279" s="60"/>
      <c r="V279" s="61">
        <f t="shared" ref="V279:V324" si="484">U279*T279</f>
        <v>0</v>
      </c>
      <c r="W279" s="60">
        <f t="shared" ref="W279:W325" si="485">U279+R279</f>
        <v>0</v>
      </c>
      <c r="X279" s="61">
        <f t="shared" ref="X279:X325" si="486">V279+S279</f>
        <v>0</v>
      </c>
      <c r="Y279" s="60">
        <f>R279</f>
        <v>0</v>
      </c>
      <c r="Z279" s="61">
        <f>S279</f>
        <v>0</v>
      </c>
      <c r="AA279" s="125"/>
      <c r="AB279" s="60"/>
      <c r="AC279" s="61">
        <f t="shared" ref="AC279:AC280" si="487">AB279*AA279</f>
        <v>0</v>
      </c>
      <c r="AD279" s="60">
        <f t="shared" ref="AD279:AD325" si="488">AB279+Y279</f>
        <v>0</v>
      </c>
      <c r="AE279" s="61">
        <f t="shared" ref="AE279:AE325" si="489">AC279+Z279</f>
        <v>0</v>
      </c>
      <c r="AF279" s="82"/>
    </row>
    <row r="280" spans="1:32" s="1" customFormat="1">
      <c r="A280" s="751">
        <v>23.02</v>
      </c>
      <c r="B280" s="2" t="s">
        <v>310</v>
      </c>
      <c r="C280" s="82"/>
      <c r="D280" s="61"/>
      <c r="E280" s="82"/>
      <c r="F280" s="61"/>
      <c r="G280" s="101"/>
      <c r="H280" s="82"/>
      <c r="I280" s="61"/>
      <c r="J280" s="60">
        <f t="shared" si="481"/>
        <v>0</v>
      </c>
      <c r="K280" s="61">
        <f t="shared" si="481"/>
        <v>0</v>
      </c>
      <c r="L280" s="60"/>
      <c r="M280" s="61"/>
      <c r="N280" s="61" t="e">
        <f t="shared" si="482"/>
        <v>#DIV/0!</v>
      </c>
      <c r="O280" s="61" t="e">
        <f t="shared" si="482"/>
        <v>#DIV/0!</v>
      </c>
      <c r="P280" s="60">
        <f t="shared" si="483"/>
        <v>0</v>
      </c>
      <c r="Q280" s="61">
        <f t="shared" si="483"/>
        <v>0</v>
      </c>
      <c r="R280" s="60"/>
      <c r="S280" s="61"/>
      <c r="T280" s="125"/>
      <c r="U280" s="60"/>
      <c r="V280" s="61">
        <f t="shared" si="484"/>
        <v>0</v>
      </c>
      <c r="W280" s="60">
        <f t="shared" si="485"/>
        <v>0</v>
      </c>
      <c r="X280" s="61">
        <f t="shared" si="486"/>
        <v>0</v>
      </c>
      <c r="Y280" s="60">
        <f t="shared" ref="Y280:Y325" si="490">R280</f>
        <v>0</v>
      </c>
      <c r="Z280" s="61">
        <f t="shared" ref="Z280:Z325" si="491">S280</f>
        <v>0</v>
      </c>
      <c r="AA280" s="125"/>
      <c r="AB280" s="60"/>
      <c r="AC280" s="61">
        <f t="shared" si="487"/>
        <v>0</v>
      </c>
      <c r="AD280" s="60">
        <f t="shared" si="488"/>
        <v>0</v>
      </c>
      <c r="AE280" s="61">
        <f t="shared" si="489"/>
        <v>0</v>
      </c>
      <c r="AF280" s="82"/>
    </row>
    <row r="281" spans="1:32" s="1" customFormat="1">
      <c r="A281" s="751">
        <v>23.03</v>
      </c>
      <c r="B281" s="2" t="s">
        <v>170</v>
      </c>
      <c r="C281" s="82"/>
      <c r="D281" s="61"/>
      <c r="E281" s="82"/>
      <c r="F281" s="61"/>
      <c r="G281" s="101">
        <v>20.45</v>
      </c>
      <c r="H281" s="82">
        <v>0</v>
      </c>
      <c r="I281" s="61">
        <f t="shared" ref="I281:I286" si="492">H281*G281</f>
        <v>0</v>
      </c>
      <c r="J281" s="60">
        <f t="shared" si="481"/>
        <v>0</v>
      </c>
      <c r="K281" s="61">
        <f t="shared" si="481"/>
        <v>0</v>
      </c>
      <c r="L281" s="60"/>
      <c r="M281" s="61"/>
      <c r="N281" s="61" t="e">
        <f t="shared" si="482"/>
        <v>#DIV/0!</v>
      </c>
      <c r="O281" s="61" t="e">
        <f t="shared" si="482"/>
        <v>#DIV/0!</v>
      </c>
      <c r="P281" s="60">
        <f t="shared" si="483"/>
        <v>0</v>
      </c>
      <c r="Q281" s="61">
        <f t="shared" si="483"/>
        <v>0</v>
      </c>
      <c r="R281" s="60"/>
      <c r="S281" s="61"/>
      <c r="T281" s="125">
        <v>20.45</v>
      </c>
      <c r="U281" s="60"/>
      <c r="V281" s="61">
        <f>U281*T281</f>
        <v>0</v>
      </c>
      <c r="W281" s="60">
        <f t="shared" si="485"/>
        <v>0</v>
      </c>
      <c r="X281" s="61">
        <f t="shared" si="486"/>
        <v>0</v>
      </c>
      <c r="Y281" s="60">
        <f t="shared" si="490"/>
        <v>0</v>
      </c>
      <c r="Z281" s="61">
        <f t="shared" si="491"/>
        <v>0</v>
      </c>
      <c r="AA281" s="125">
        <v>20.45</v>
      </c>
      <c r="AB281" s="60"/>
      <c r="AC281" s="61">
        <f>AB281*AA281</f>
        <v>0</v>
      </c>
      <c r="AD281" s="60">
        <f t="shared" si="488"/>
        <v>0</v>
      </c>
      <c r="AE281" s="61">
        <f t="shared" si="489"/>
        <v>0</v>
      </c>
      <c r="AF281" s="82"/>
    </row>
    <row r="282" spans="1:32" s="1" customFormat="1">
      <c r="A282" s="751">
        <v>23.04</v>
      </c>
      <c r="B282" s="2" t="s">
        <v>111</v>
      </c>
      <c r="C282" s="82"/>
      <c r="D282" s="61"/>
      <c r="E282" s="82"/>
      <c r="F282" s="61"/>
      <c r="G282" s="101">
        <v>19.25</v>
      </c>
      <c r="H282" s="82">
        <v>0</v>
      </c>
      <c r="I282" s="61">
        <f t="shared" si="492"/>
        <v>0</v>
      </c>
      <c r="J282" s="60">
        <f t="shared" si="481"/>
        <v>0</v>
      </c>
      <c r="K282" s="61">
        <f t="shared" si="481"/>
        <v>0</v>
      </c>
      <c r="L282" s="60"/>
      <c r="M282" s="61"/>
      <c r="N282" s="61" t="e">
        <f t="shared" si="482"/>
        <v>#DIV/0!</v>
      </c>
      <c r="O282" s="61" t="e">
        <f t="shared" si="482"/>
        <v>#DIV/0!</v>
      </c>
      <c r="P282" s="60">
        <f t="shared" si="483"/>
        <v>0</v>
      </c>
      <c r="Q282" s="61">
        <f t="shared" si="483"/>
        <v>0</v>
      </c>
      <c r="R282" s="60"/>
      <c r="S282" s="61"/>
      <c r="T282" s="125">
        <v>19.25</v>
      </c>
      <c r="U282" s="60"/>
      <c r="V282" s="61">
        <f>U282*T282</f>
        <v>0</v>
      </c>
      <c r="W282" s="60">
        <f t="shared" si="485"/>
        <v>0</v>
      </c>
      <c r="X282" s="61">
        <f t="shared" si="486"/>
        <v>0</v>
      </c>
      <c r="Y282" s="60">
        <f t="shared" si="490"/>
        <v>0</v>
      </c>
      <c r="Z282" s="61">
        <f t="shared" si="491"/>
        <v>0</v>
      </c>
      <c r="AA282" s="125">
        <v>19.25</v>
      </c>
      <c r="AB282" s="60"/>
      <c r="AC282" s="61">
        <f>AB282*AA282</f>
        <v>0</v>
      </c>
      <c r="AD282" s="60">
        <f t="shared" si="488"/>
        <v>0</v>
      </c>
      <c r="AE282" s="61">
        <f t="shared" si="489"/>
        <v>0</v>
      </c>
      <c r="AF282" s="82"/>
    </row>
    <row r="283" spans="1:32" s="1" customFormat="1">
      <c r="A283" s="751">
        <v>23.05</v>
      </c>
      <c r="B283" s="2" t="s">
        <v>112</v>
      </c>
      <c r="C283" s="82"/>
      <c r="D283" s="61"/>
      <c r="E283" s="82"/>
      <c r="F283" s="61"/>
      <c r="G283" s="101">
        <v>26.69</v>
      </c>
      <c r="H283" s="82">
        <v>0</v>
      </c>
      <c r="I283" s="61">
        <f t="shared" si="492"/>
        <v>0</v>
      </c>
      <c r="J283" s="60">
        <f t="shared" si="481"/>
        <v>0</v>
      </c>
      <c r="K283" s="61">
        <f t="shared" si="481"/>
        <v>0</v>
      </c>
      <c r="L283" s="60"/>
      <c r="M283" s="61"/>
      <c r="N283" s="61" t="e">
        <f t="shared" si="482"/>
        <v>#DIV/0!</v>
      </c>
      <c r="O283" s="61" t="e">
        <f t="shared" si="482"/>
        <v>#DIV/0!</v>
      </c>
      <c r="P283" s="60">
        <f t="shared" si="483"/>
        <v>0</v>
      </c>
      <c r="Q283" s="61">
        <f t="shared" si="483"/>
        <v>0</v>
      </c>
      <c r="R283" s="60"/>
      <c r="S283" s="61"/>
      <c r="T283" s="125">
        <v>26.69</v>
      </c>
      <c r="U283" s="60"/>
      <c r="V283" s="61">
        <f>U283*T283</f>
        <v>0</v>
      </c>
      <c r="W283" s="60">
        <f t="shared" si="485"/>
        <v>0</v>
      </c>
      <c r="X283" s="61">
        <f t="shared" si="486"/>
        <v>0</v>
      </c>
      <c r="Y283" s="60">
        <f t="shared" si="490"/>
        <v>0</v>
      </c>
      <c r="Z283" s="61">
        <f t="shared" si="491"/>
        <v>0</v>
      </c>
      <c r="AA283" s="125">
        <v>26.69</v>
      </c>
      <c r="AB283" s="60"/>
      <c r="AC283" s="61">
        <f>AB283*AA283</f>
        <v>0</v>
      </c>
      <c r="AD283" s="60">
        <f t="shared" si="488"/>
        <v>0</v>
      </c>
      <c r="AE283" s="61">
        <f t="shared" si="489"/>
        <v>0</v>
      </c>
      <c r="AF283" s="82"/>
    </row>
    <row r="284" spans="1:32" s="1" customFormat="1">
      <c r="A284" s="751">
        <v>23.06</v>
      </c>
      <c r="B284" s="2" t="s">
        <v>113</v>
      </c>
      <c r="C284" s="82"/>
      <c r="D284" s="61"/>
      <c r="E284" s="82"/>
      <c r="F284" s="61"/>
      <c r="G284" s="101">
        <v>24.57</v>
      </c>
      <c r="H284" s="82">
        <v>0</v>
      </c>
      <c r="I284" s="61">
        <f t="shared" si="492"/>
        <v>0</v>
      </c>
      <c r="J284" s="60">
        <f t="shared" si="481"/>
        <v>0</v>
      </c>
      <c r="K284" s="61">
        <f t="shared" si="481"/>
        <v>0</v>
      </c>
      <c r="L284" s="60"/>
      <c r="M284" s="61"/>
      <c r="N284" s="61" t="e">
        <f t="shared" si="482"/>
        <v>#DIV/0!</v>
      </c>
      <c r="O284" s="61" t="e">
        <f t="shared" si="482"/>
        <v>#DIV/0!</v>
      </c>
      <c r="P284" s="60">
        <f t="shared" si="483"/>
        <v>0</v>
      </c>
      <c r="Q284" s="61">
        <f t="shared" si="483"/>
        <v>0</v>
      </c>
      <c r="R284" s="60"/>
      <c r="S284" s="61"/>
      <c r="T284" s="125">
        <v>24.57</v>
      </c>
      <c r="U284" s="60"/>
      <c r="V284" s="61">
        <f>U284*T284</f>
        <v>0</v>
      </c>
      <c r="W284" s="60">
        <f t="shared" si="485"/>
        <v>0</v>
      </c>
      <c r="X284" s="61">
        <f t="shared" si="486"/>
        <v>0</v>
      </c>
      <c r="Y284" s="60">
        <f t="shared" si="490"/>
        <v>0</v>
      </c>
      <c r="Z284" s="61">
        <f t="shared" si="491"/>
        <v>0</v>
      </c>
      <c r="AA284" s="125">
        <v>24.57</v>
      </c>
      <c r="AB284" s="60"/>
      <c r="AC284" s="61">
        <f>AB284*AA284</f>
        <v>0</v>
      </c>
      <c r="AD284" s="60">
        <f t="shared" si="488"/>
        <v>0</v>
      </c>
      <c r="AE284" s="61">
        <f t="shared" si="489"/>
        <v>0</v>
      </c>
      <c r="AF284" s="82"/>
    </row>
    <row r="285" spans="1:32" s="1" customFormat="1" ht="31.5">
      <c r="A285" s="751">
        <v>23.07</v>
      </c>
      <c r="B285" s="82" t="s">
        <v>186</v>
      </c>
      <c r="C285" s="82"/>
      <c r="D285" s="61"/>
      <c r="E285" s="82"/>
      <c r="F285" s="61"/>
      <c r="G285" s="101"/>
      <c r="H285" s="82">
        <v>0</v>
      </c>
      <c r="I285" s="61">
        <f t="shared" si="492"/>
        <v>0</v>
      </c>
      <c r="J285" s="60">
        <f t="shared" si="481"/>
        <v>0</v>
      </c>
      <c r="K285" s="61">
        <f t="shared" si="481"/>
        <v>0</v>
      </c>
      <c r="L285" s="60"/>
      <c r="M285" s="61"/>
      <c r="N285" s="61" t="e">
        <f t="shared" si="482"/>
        <v>#DIV/0!</v>
      </c>
      <c r="O285" s="61" t="e">
        <f t="shared" si="482"/>
        <v>#DIV/0!</v>
      </c>
      <c r="P285" s="60">
        <f t="shared" si="483"/>
        <v>0</v>
      </c>
      <c r="Q285" s="61">
        <f t="shared" si="483"/>
        <v>0</v>
      </c>
      <c r="R285" s="60"/>
      <c r="S285" s="61"/>
      <c r="T285" s="125"/>
      <c r="U285" s="60"/>
      <c r="V285" s="61">
        <f t="shared" si="484"/>
        <v>0</v>
      </c>
      <c r="W285" s="60">
        <f t="shared" si="485"/>
        <v>0</v>
      </c>
      <c r="X285" s="61">
        <f t="shared" si="486"/>
        <v>0</v>
      </c>
      <c r="Y285" s="60">
        <f t="shared" si="490"/>
        <v>0</v>
      </c>
      <c r="Z285" s="61">
        <f t="shared" si="491"/>
        <v>0</v>
      </c>
      <c r="AA285" s="125"/>
      <c r="AB285" s="60"/>
      <c r="AC285" s="61">
        <f t="shared" ref="AC285:AC303" si="493">AB285*AA285</f>
        <v>0</v>
      </c>
      <c r="AD285" s="60">
        <f t="shared" si="488"/>
        <v>0</v>
      </c>
      <c r="AE285" s="61">
        <f t="shared" si="489"/>
        <v>0</v>
      </c>
      <c r="AF285" s="82"/>
    </row>
    <row r="286" spans="1:32" s="1" customFormat="1" ht="31.5">
      <c r="A286" s="751">
        <v>23.08</v>
      </c>
      <c r="B286" s="82" t="s">
        <v>187</v>
      </c>
      <c r="C286" s="82"/>
      <c r="D286" s="61"/>
      <c r="E286" s="82"/>
      <c r="F286" s="61"/>
      <c r="G286" s="101"/>
      <c r="H286" s="82">
        <v>0</v>
      </c>
      <c r="I286" s="61">
        <f t="shared" si="492"/>
        <v>0</v>
      </c>
      <c r="J286" s="60">
        <f t="shared" si="481"/>
        <v>0</v>
      </c>
      <c r="K286" s="61">
        <f t="shared" si="481"/>
        <v>0</v>
      </c>
      <c r="L286" s="60"/>
      <c r="M286" s="61"/>
      <c r="N286" s="61" t="e">
        <f t="shared" si="482"/>
        <v>#DIV/0!</v>
      </c>
      <c r="O286" s="61" t="e">
        <f t="shared" si="482"/>
        <v>#DIV/0!</v>
      </c>
      <c r="P286" s="60">
        <f t="shared" si="483"/>
        <v>0</v>
      </c>
      <c r="Q286" s="61">
        <f t="shared" si="483"/>
        <v>0</v>
      </c>
      <c r="R286" s="60"/>
      <c r="S286" s="61"/>
      <c r="T286" s="125"/>
      <c r="U286" s="60"/>
      <c r="V286" s="61">
        <f t="shared" si="484"/>
        <v>0</v>
      </c>
      <c r="W286" s="60">
        <f t="shared" si="485"/>
        <v>0</v>
      </c>
      <c r="X286" s="61">
        <f t="shared" si="486"/>
        <v>0</v>
      </c>
      <c r="Y286" s="60">
        <f t="shared" si="490"/>
        <v>0</v>
      </c>
      <c r="Z286" s="61">
        <f t="shared" si="491"/>
        <v>0</v>
      </c>
      <c r="AA286" s="125"/>
      <c r="AB286" s="60"/>
      <c r="AC286" s="61">
        <f t="shared" si="493"/>
        <v>0</v>
      </c>
      <c r="AD286" s="60">
        <f t="shared" si="488"/>
        <v>0</v>
      </c>
      <c r="AE286" s="61">
        <f t="shared" si="489"/>
        <v>0</v>
      </c>
      <c r="AF286" s="82"/>
    </row>
    <row r="287" spans="1:32" s="1" customFormat="1" ht="18.75">
      <c r="A287" s="751">
        <v>23.09</v>
      </c>
      <c r="B287" s="82" t="s">
        <v>311</v>
      </c>
      <c r="C287" s="82"/>
      <c r="D287" s="61"/>
      <c r="E287" s="82"/>
      <c r="F287" s="61"/>
      <c r="G287" s="101">
        <v>20.45</v>
      </c>
      <c r="H287" s="82">
        <v>0</v>
      </c>
      <c r="I287" s="61"/>
      <c r="J287" s="60">
        <f t="shared" si="481"/>
        <v>0</v>
      </c>
      <c r="K287" s="61">
        <f t="shared" si="481"/>
        <v>0</v>
      </c>
      <c r="L287" s="60"/>
      <c r="M287" s="61"/>
      <c r="N287" s="61" t="e">
        <f t="shared" si="482"/>
        <v>#DIV/0!</v>
      </c>
      <c r="O287" s="61" t="e">
        <f t="shared" si="482"/>
        <v>#DIV/0!</v>
      </c>
      <c r="P287" s="60">
        <f t="shared" si="483"/>
        <v>0</v>
      </c>
      <c r="Q287" s="61">
        <f t="shared" si="483"/>
        <v>0</v>
      </c>
      <c r="R287" s="60"/>
      <c r="S287" s="61"/>
      <c r="T287" s="827">
        <v>27.12</v>
      </c>
      <c r="U287" s="60"/>
      <c r="V287" s="61">
        <f t="shared" ref="V287:V294" si="494">U287*T287</f>
        <v>0</v>
      </c>
      <c r="W287" s="60">
        <f t="shared" si="485"/>
        <v>0</v>
      </c>
      <c r="X287" s="61">
        <f t="shared" si="486"/>
        <v>0</v>
      </c>
      <c r="Y287" s="60">
        <f t="shared" si="490"/>
        <v>0</v>
      </c>
      <c r="Z287" s="61">
        <f t="shared" si="491"/>
        <v>0</v>
      </c>
      <c r="AA287" s="827">
        <v>27.12</v>
      </c>
      <c r="AB287" s="60"/>
      <c r="AC287" s="61">
        <f t="shared" si="493"/>
        <v>0</v>
      </c>
      <c r="AD287" s="60">
        <f t="shared" si="488"/>
        <v>0</v>
      </c>
      <c r="AE287" s="61">
        <f t="shared" si="489"/>
        <v>0</v>
      </c>
      <c r="AF287" s="82"/>
    </row>
    <row r="288" spans="1:32" s="1" customFormat="1" ht="18.75">
      <c r="A288" s="751">
        <v>23.1</v>
      </c>
      <c r="B288" s="82" t="s">
        <v>312</v>
      </c>
      <c r="C288" s="82"/>
      <c r="D288" s="61"/>
      <c r="E288" s="82"/>
      <c r="F288" s="61"/>
      <c r="G288" s="101">
        <v>19.25</v>
      </c>
      <c r="H288" s="82"/>
      <c r="I288" s="61"/>
      <c r="J288" s="60">
        <f t="shared" si="481"/>
        <v>0</v>
      </c>
      <c r="K288" s="61">
        <f t="shared" si="481"/>
        <v>0</v>
      </c>
      <c r="L288" s="60"/>
      <c r="M288" s="61"/>
      <c r="N288" s="61" t="e">
        <f t="shared" si="482"/>
        <v>#DIV/0!</v>
      </c>
      <c r="O288" s="61" t="e">
        <f t="shared" si="482"/>
        <v>#DIV/0!</v>
      </c>
      <c r="P288" s="60">
        <f t="shared" si="483"/>
        <v>0</v>
      </c>
      <c r="Q288" s="61">
        <f t="shared" si="483"/>
        <v>0</v>
      </c>
      <c r="R288" s="60"/>
      <c r="S288" s="61"/>
      <c r="T288" s="827">
        <v>22.474</v>
      </c>
      <c r="U288" s="60"/>
      <c r="V288" s="61">
        <f t="shared" si="494"/>
        <v>0</v>
      </c>
      <c r="W288" s="60">
        <f t="shared" si="485"/>
        <v>0</v>
      </c>
      <c r="X288" s="61">
        <f t="shared" si="486"/>
        <v>0</v>
      </c>
      <c r="Y288" s="60">
        <f t="shared" si="490"/>
        <v>0</v>
      </c>
      <c r="Z288" s="61">
        <f t="shared" si="491"/>
        <v>0</v>
      </c>
      <c r="AA288" s="827">
        <v>22.474</v>
      </c>
      <c r="AB288" s="60"/>
      <c r="AC288" s="61">
        <f t="shared" si="493"/>
        <v>0</v>
      </c>
      <c r="AD288" s="60">
        <f t="shared" si="488"/>
        <v>0</v>
      </c>
      <c r="AE288" s="61">
        <f t="shared" si="489"/>
        <v>0</v>
      </c>
      <c r="AF288" s="82"/>
    </row>
    <row r="289" spans="1:32" s="1" customFormat="1" ht="18.75">
      <c r="A289" s="751">
        <v>23.11</v>
      </c>
      <c r="B289" s="82" t="s">
        <v>314</v>
      </c>
      <c r="C289" s="82"/>
      <c r="D289" s="61"/>
      <c r="E289" s="82"/>
      <c r="F289" s="61"/>
      <c r="G289" s="101">
        <v>26.69</v>
      </c>
      <c r="H289" s="82"/>
      <c r="I289" s="61"/>
      <c r="J289" s="60">
        <f t="shared" si="481"/>
        <v>0</v>
      </c>
      <c r="K289" s="61">
        <f t="shared" si="481"/>
        <v>0</v>
      </c>
      <c r="L289" s="60"/>
      <c r="M289" s="61"/>
      <c r="N289" s="61" t="e">
        <f t="shared" si="482"/>
        <v>#DIV/0!</v>
      </c>
      <c r="O289" s="61" t="e">
        <f t="shared" si="482"/>
        <v>#DIV/0!</v>
      </c>
      <c r="P289" s="60">
        <f t="shared" si="483"/>
        <v>0</v>
      </c>
      <c r="Q289" s="61">
        <f t="shared" si="483"/>
        <v>0</v>
      </c>
      <c r="R289" s="60"/>
      <c r="S289" s="61"/>
      <c r="T289" s="690">
        <v>34.630000000000003</v>
      </c>
      <c r="U289" s="60"/>
      <c r="V289" s="61">
        <f t="shared" si="494"/>
        <v>0</v>
      </c>
      <c r="W289" s="60">
        <f t="shared" si="485"/>
        <v>0</v>
      </c>
      <c r="X289" s="61">
        <f t="shared" si="486"/>
        <v>0</v>
      </c>
      <c r="Y289" s="60">
        <f t="shared" si="490"/>
        <v>0</v>
      </c>
      <c r="Z289" s="61">
        <f t="shared" si="491"/>
        <v>0</v>
      </c>
      <c r="AA289" s="690">
        <v>34.630000000000003</v>
      </c>
      <c r="AB289" s="60"/>
      <c r="AC289" s="61">
        <f t="shared" si="493"/>
        <v>0</v>
      </c>
      <c r="AD289" s="60">
        <f t="shared" si="488"/>
        <v>0</v>
      </c>
      <c r="AE289" s="61">
        <f t="shared" si="489"/>
        <v>0</v>
      </c>
      <c r="AF289" s="82"/>
    </row>
    <row r="290" spans="1:32" s="1" customFormat="1" ht="18.75">
      <c r="A290" s="751">
        <v>23.12</v>
      </c>
      <c r="B290" s="82" t="s">
        <v>313</v>
      </c>
      <c r="C290" s="82"/>
      <c r="D290" s="61"/>
      <c r="E290" s="82"/>
      <c r="F290" s="61"/>
      <c r="G290" s="101">
        <v>24.57</v>
      </c>
      <c r="H290" s="82"/>
      <c r="I290" s="61"/>
      <c r="J290" s="60">
        <f t="shared" si="481"/>
        <v>0</v>
      </c>
      <c r="K290" s="61">
        <f t="shared" si="481"/>
        <v>0</v>
      </c>
      <c r="L290" s="60"/>
      <c r="M290" s="61"/>
      <c r="N290" s="61" t="e">
        <f t="shared" si="482"/>
        <v>#DIV/0!</v>
      </c>
      <c r="O290" s="61" t="e">
        <f t="shared" si="482"/>
        <v>#DIV/0!</v>
      </c>
      <c r="P290" s="60">
        <f t="shared" si="483"/>
        <v>0</v>
      </c>
      <c r="Q290" s="61">
        <f t="shared" si="483"/>
        <v>0</v>
      </c>
      <c r="R290" s="60"/>
      <c r="S290" s="61"/>
      <c r="T290" s="690">
        <v>26.71</v>
      </c>
      <c r="U290" s="60"/>
      <c r="V290" s="61">
        <f t="shared" si="494"/>
        <v>0</v>
      </c>
      <c r="W290" s="60">
        <f t="shared" si="485"/>
        <v>0</v>
      </c>
      <c r="X290" s="61">
        <f t="shared" si="486"/>
        <v>0</v>
      </c>
      <c r="Y290" s="60">
        <f t="shared" si="490"/>
        <v>0</v>
      </c>
      <c r="Z290" s="61">
        <f t="shared" si="491"/>
        <v>0</v>
      </c>
      <c r="AA290" s="690">
        <v>26.71</v>
      </c>
      <c r="AB290" s="60"/>
      <c r="AC290" s="61">
        <f t="shared" si="493"/>
        <v>0</v>
      </c>
      <c r="AD290" s="60">
        <f t="shared" si="488"/>
        <v>0</v>
      </c>
      <c r="AE290" s="61">
        <f t="shared" si="489"/>
        <v>0</v>
      </c>
      <c r="AF290" s="82"/>
    </row>
    <row r="291" spans="1:32" s="1" customFormat="1" ht="18.75">
      <c r="A291" s="751">
        <v>23.13</v>
      </c>
      <c r="B291" s="2" t="s">
        <v>114</v>
      </c>
      <c r="C291" s="82"/>
      <c r="D291" s="61"/>
      <c r="E291" s="82"/>
      <c r="F291" s="61"/>
      <c r="G291" s="101">
        <v>12.86</v>
      </c>
      <c r="H291" s="75">
        <v>23</v>
      </c>
      <c r="I291" s="61">
        <v>295.77999999999997</v>
      </c>
      <c r="J291" s="60">
        <f t="shared" si="481"/>
        <v>23</v>
      </c>
      <c r="K291" s="61">
        <f t="shared" si="481"/>
        <v>295.77999999999997</v>
      </c>
      <c r="L291" s="60"/>
      <c r="M291" s="61">
        <v>54.45</v>
      </c>
      <c r="N291" s="61">
        <f t="shared" si="482"/>
        <v>0</v>
      </c>
      <c r="O291" s="61">
        <f t="shared" si="482"/>
        <v>18.408952599905337</v>
      </c>
      <c r="P291" s="60">
        <f t="shared" si="483"/>
        <v>23</v>
      </c>
      <c r="Q291" s="61">
        <f t="shared" si="483"/>
        <v>241.32999999999998</v>
      </c>
      <c r="R291" s="60">
        <v>23</v>
      </c>
      <c r="S291" s="61">
        <v>241.32999999999998</v>
      </c>
      <c r="T291" s="827">
        <v>19.34</v>
      </c>
      <c r="U291" s="60">
        <v>16</v>
      </c>
      <c r="V291" s="61">
        <f t="shared" si="494"/>
        <v>309.44</v>
      </c>
      <c r="W291" s="60">
        <f t="shared" si="485"/>
        <v>39</v>
      </c>
      <c r="X291" s="61">
        <f t="shared" si="486"/>
        <v>550.77</v>
      </c>
      <c r="Y291" s="60">
        <f t="shared" si="490"/>
        <v>23</v>
      </c>
      <c r="Z291" s="61">
        <f t="shared" si="491"/>
        <v>241.32999999999998</v>
      </c>
      <c r="AA291" s="827">
        <v>19.34</v>
      </c>
      <c r="AB291" s="60">
        <v>8</v>
      </c>
      <c r="AC291" s="61">
        <f t="shared" si="493"/>
        <v>154.72</v>
      </c>
      <c r="AD291" s="60">
        <f t="shared" si="488"/>
        <v>31</v>
      </c>
      <c r="AE291" s="61">
        <f t="shared" si="489"/>
        <v>396.04999999999995</v>
      </c>
      <c r="AF291" s="82"/>
    </row>
    <row r="292" spans="1:32" s="1" customFormat="1" ht="18.75">
      <c r="A292" s="751">
        <v>23.14</v>
      </c>
      <c r="B292" s="2" t="s">
        <v>115</v>
      </c>
      <c r="C292" s="82"/>
      <c r="D292" s="61"/>
      <c r="E292" s="82"/>
      <c r="F292" s="61"/>
      <c r="G292" s="101">
        <v>11.41</v>
      </c>
      <c r="H292" s="82">
        <v>0</v>
      </c>
      <c r="I292" s="61">
        <f t="shared" ref="I292:I305" si="495">H292*G292</f>
        <v>0</v>
      </c>
      <c r="J292" s="60">
        <f t="shared" si="481"/>
        <v>0</v>
      </c>
      <c r="K292" s="61">
        <f t="shared" si="481"/>
        <v>0</v>
      </c>
      <c r="L292" s="60"/>
      <c r="M292" s="61"/>
      <c r="N292" s="61" t="e">
        <f t="shared" si="482"/>
        <v>#DIV/0!</v>
      </c>
      <c r="O292" s="61" t="e">
        <f t="shared" si="482"/>
        <v>#DIV/0!</v>
      </c>
      <c r="P292" s="60">
        <f t="shared" si="483"/>
        <v>0</v>
      </c>
      <c r="Q292" s="61">
        <f t="shared" si="483"/>
        <v>0</v>
      </c>
      <c r="R292" s="60"/>
      <c r="S292" s="61">
        <v>0</v>
      </c>
      <c r="T292" s="827">
        <v>15.43</v>
      </c>
      <c r="U292" s="60"/>
      <c r="V292" s="61">
        <f t="shared" si="494"/>
        <v>0</v>
      </c>
      <c r="W292" s="60">
        <f t="shared" si="485"/>
        <v>0</v>
      </c>
      <c r="X292" s="61">
        <f t="shared" si="486"/>
        <v>0</v>
      </c>
      <c r="Y292" s="60">
        <f t="shared" si="490"/>
        <v>0</v>
      </c>
      <c r="Z292" s="61">
        <f t="shared" si="491"/>
        <v>0</v>
      </c>
      <c r="AA292" s="827">
        <v>15.43</v>
      </c>
      <c r="AB292" s="60"/>
      <c r="AC292" s="61">
        <f t="shared" si="493"/>
        <v>0</v>
      </c>
      <c r="AD292" s="60">
        <f t="shared" si="488"/>
        <v>0</v>
      </c>
      <c r="AE292" s="61">
        <f t="shared" si="489"/>
        <v>0</v>
      </c>
      <c r="AF292" s="82"/>
    </row>
    <row r="293" spans="1:32" s="1" customFormat="1" ht="18.75">
      <c r="A293" s="751">
        <v>23.15</v>
      </c>
      <c r="B293" s="2" t="s">
        <v>116</v>
      </c>
      <c r="C293" s="82"/>
      <c r="D293" s="61"/>
      <c r="E293" s="82"/>
      <c r="F293" s="61"/>
      <c r="G293" s="101">
        <v>17.420000000000002</v>
      </c>
      <c r="H293" s="75">
        <v>5</v>
      </c>
      <c r="I293" s="61">
        <v>87.1</v>
      </c>
      <c r="J293" s="60">
        <f t="shared" si="481"/>
        <v>5</v>
      </c>
      <c r="K293" s="61">
        <f t="shared" si="481"/>
        <v>87.1</v>
      </c>
      <c r="L293" s="60"/>
      <c r="M293" s="61">
        <v>17.36</v>
      </c>
      <c r="N293" s="61">
        <f t="shared" si="482"/>
        <v>0</v>
      </c>
      <c r="O293" s="61">
        <f t="shared" si="482"/>
        <v>19.931113662456944</v>
      </c>
      <c r="P293" s="60">
        <f t="shared" si="483"/>
        <v>5</v>
      </c>
      <c r="Q293" s="61">
        <f t="shared" si="483"/>
        <v>69.739999999999995</v>
      </c>
      <c r="R293" s="60">
        <v>5</v>
      </c>
      <c r="S293" s="61">
        <v>69.739999999999995</v>
      </c>
      <c r="T293" s="827">
        <v>25.18</v>
      </c>
      <c r="U293" s="60">
        <v>4</v>
      </c>
      <c r="V293" s="61">
        <f t="shared" si="494"/>
        <v>100.72</v>
      </c>
      <c r="W293" s="60">
        <f t="shared" si="485"/>
        <v>9</v>
      </c>
      <c r="X293" s="61">
        <f t="shared" si="486"/>
        <v>170.45999999999998</v>
      </c>
      <c r="Y293" s="60">
        <f t="shared" si="490"/>
        <v>5</v>
      </c>
      <c r="Z293" s="61">
        <f t="shared" si="491"/>
        <v>69.739999999999995</v>
      </c>
      <c r="AA293" s="827">
        <v>25.18</v>
      </c>
      <c r="AB293" s="60">
        <v>0</v>
      </c>
      <c r="AC293" s="61">
        <f t="shared" si="493"/>
        <v>0</v>
      </c>
      <c r="AD293" s="60">
        <f t="shared" si="488"/>
        <v>5</v>
      </c>
      <c r="AE293" s="61">
        <f t="shared" si="489"/>
        <v>69.739999999999995</v>
      </c>
      <c r="AF293" s="82"/>
    </row>
    <row r="294" spans="1:32" s="1" customFormat="1" ht="18.75">
      <c r="A294" s="751">
        <v>23.16</v>
      </c>
      <c r="B294" s="2" t="s">
        <v>117</v>
      </c>
      <c r="C294" s="82"/>
      <c r="D294" s="61"/>
      <c r="E294" s="82"/>
      <c r="F294" s="61"/>
      <c r="G294" s="101">
        <v>14.82</v>
      </c>
      <c r="H294" s="82">
        <v>0</v>
      </c>
      <c r="I294" s="61">
        <f t="shared" si="495"/>
        <v>0</v>
      </c>
      <c r="J294" s="60">
        <f t="shared" si="481"/>
        <v>0</v>
      </c>
      <c r="K294" s="61">
        <f t="shared" si="481"/>
        <v>0</v>
      </c>
      <c r="L294" s="60"/>
      <c r="M294" s="61"/>
      <c r="N294" s="61" t="e">
        <f t="shared" si="482"/>
        <v>#DIV/0!</v>
      </c>
      <c r="O294" s="61" t="e">
        <f t="shared" si="482"/>
        <v>#DIV/0!</v>
      </c>
      <c r="P294" s="60">
        <f t="shared" si="483"/>
        <v>0</v>
      </c>
      <c r="Q294" s="61">
        <f t="shared" si="483"/>
        <v>0</v>
      </c>
      <c r="R294" s="60"/>
      <c r="S294" s="61"/>
      <c r="T294" s="827">
        <v>17.489999999999998</v>
      </c>
      <c r="U294" s="60"/>
      <c r="V294" s="61">
        <f t="shared" si="494"/>
        <v>0</v>
      </c>
      <c r="W294" s="60">
        <f t="shared" si="485"/>
        <v>0</v>
      </c>
      <c r="X294" s="61">
        <f t="shared" si="486"/>
        <v>0</v>
      </c>
      <c r="Y294" s="60">
        <f t="shared" si="490"/>
        <v>0</v>
      </c>
      <c r="Z294" s="61">
        <f t="shared" si="491"/>
        <v>0</v>
      </c>
      <c r="AA294" s="827">
        <v>17.489999999999998</v>
      </c>
      <c r="AB294" s="60"/>
      <c r="AC294" s="61">
        <f t="shared" si="493"/>
        <v>0</v>
      </c>
      <c r="AD294" s="60">
        <f t="shared" si="488"/>
        <v>0</v>
      </c>
      <c r="AE294" s="61">
        <f t="shared" si="489"/>
        <v>0</v>
      </c>
      <c r="AF294" s="82"/>
    </row>
    <row r="295" spans="1:32" s="1" customFormat="1" ht="18.75">
      <c r="A295" s="751">
        <v>23.17</v>
      </c>
      <c r="B295" s="2" t="s">
        <v>300</v>
      </c>
      <c r="C295" s="82"/>
      <c r="D295" s="61"/>
      <c r="E295" s="82"/>
      <c r="F295" s="61"/>
      <c r="G295" s="101"/>
      <c r="H295" s="82"/>
      <c r="I295" s="61">
        <f t="shared" si="495"/>
        <v>0</v>
      </c>
      <c r="J295" s="60">
        <f t="shared" si="481"/>
        <v>0</v>
      </c>
      <c r="K295" s="61">
        <f t="shared" si="481"/>
        <v>0</v>
      </c>
      <c r="L295" s="60"/>
      <c r="M295" s="61"/>
      <c r="N295" s="61" t="e">
        <f t="shared" si="482"/>
        <v>#DIV/0!</v>
      </c>
      <c r="O295" s="61" t="e">
        <f t="shared" si="482"/>
        <v>#DIV/0!</v>
      </c>
      <c r="P295" s="60">
        <f t="shared" si="483"/>
        <v>0</v>
      </c>
      <c r="Q295" s="61">
        <f t="shared" si="483"/>
        <v>0</v>
      </c>
      <c r="R295" s="60"/>
      <c r="S295" s="61"/>
      <c r="T295" s="690"/>
      <c r="U295" s="60"/>
      <c r="V295" s="61">
        <f t="shared" si="484"/>
        <v>0</v>
      </c>
      <c r="W295" s="60">
        <f t="shared" si="485"/>
        <v>0</v>
      </c>
      <c r="X295" s="61">
        <f t="shared" si="486"/>
        <v>0</v>
      </c>
      <c r="Y295" s="60">
        <f t="shared" si="490"/>
        <v>0</v>
      </c>
      <c r="Z295" s="61">
        <f t="shared" si="491"/>
        <v>0</v>
      </c>
      <c r="AA295" s="690"/>
      <c r="AB295" s="60"/>
      <c r="AC295" s="61">
        <f t="shared" si="493"/>
        <v>0</v>
      </c>
      <c r="AD295" s="60">
        <f t="shared" si="488"/>
        <v>0</v>
      </c>
      <c r="AE295" s="61">
        <f t="shared" si="489"/>
        <v>0</v>
      </c>
      <c r="AF295" s="82"/>
    </row>
    <row r="296" spans="1:32" s="1" customFormat="1" ht="18.75">
      <c r="A296" s="751">
        <v>23.18</v>
      </c>
      <c r="B296" s="2" t="s">
        <v>157</v>
      </c>
      <c r="C296" s="82"/>
      <c r="D296" s="61"/>
      <c r="E296" s="82"/>
      <c r="F296" s="61"/>
      <c r="G296" s="101">
        <v>5.79</v>
      </c>
      <c r="H296" s="82">
        <v>0</v>
      </c>
      <c r="I296" s="61">
        <f t="shared" si="495"/>
        <v>0</v>
      </c>
      <c r="J296" s="60">
        <f t="shared" si="481"/>
        <v>0</v>
      </c>
      <c r="K296" s="61">
        <f t="shared" si="481"/>
        <v>0</v>
      </c>
      <c r="L296" s="60"/>
      <c r="M296" s="61"/>
      <c r="N296" s="61" t="e">
        <f t="shared" si="482"/>
        <v>#DIV/0!</v>
      </c>
      <c r="O296" s="61" t="e">
        <f t="shared" si="482"/>
        <v>#DIV/0!</v>
      </c>
      <c r="P296" s="60">
        <f t="shared" si="483"/>
        <v>0</v>
      </c>
      <c r="Q296" s="61">
        <f t="shared" si="483"/>
        <v>0</v>
      </c>
      <c r="R296" s="60"/>
      <c r="S296" s="61"/>
      <c r="T296" s="827">
        <v>7.92</v>
      </c>
      <c r="U296" s="60">
        <v>16</v>
      </c>
      <c r="V296" s="61">
        <f t="shared" ref="V296:V303" si="496">U296*T296</f>
        <v>126.72</v>
      </c>
      <c r="W296" s="60">
        <f t="shared" si="485"/>
        <v>16</v>
      </c>
      <c r="X296" s="61">
        <f t="shared" si="486"/>
        <v>126.72</v>
      </c>
      <c r="Y296" s="60">
        <f t="shared" si="490"/>
        <v>0</v>
      </c>
      <c r="Z296" s="61">
        <f t="shared" si="491"/>
        <v>0</v>
      </c>
      <c r="AA296" s="827">
        <v>7.92</v>
      </c>
      <c r="AB296" s="60">
        <v>4</v>
      </c>
      <c r="AC296" s="61">
        <f t="shared" si="493"/>
        <v>31.68</v>
      </c>
      <c r="AD296" s="60">
        <f t="shared" si="488"/>
        <v>4</v>
      </c>
      <c r="AE296" s="61">
        <f t="shared" si="489"/>
        <v>31.68</v>
      </c>
      <c r="AF296" s="82"/>
    </row>
    <row r="297" spans="1:32" s="1" customFormat="1" ht="18.75">
      <c r="A297" s="751">
        <v>23.19</v>
      </c>
      <c r="B297" s="2" t="s">
        <v>342</v>
      </c>
      <c r="C297" s="82"/>
      <c r="D297" s="61"/>
      <c r="E297" s="82"/>
      <c r="F297" s="61"/>
      <c r="G297" s="101">
        <v>4.83</v>
      </c>
      <c r="H297" s="82">
        <v>0</v>
      </c>
      <c r="I297" s="61">
        <f t="shared" si="495"/>
        <v>0</v>
      </c>
      <c r="J297" s="60">
        <f t="shared" si="481"/>
        <v>0</v>
      </c>
      <c r="K297" s="61">
        <f t="shared" si="481"/>
        <v>0</v>
      </c>
      <c r="L297" s="60"/>
      <c r="M297" s="61"/>
      <c r="N297" s="61" t="e">
        <f t="shared" si="482"/>
        <v>#DIV/0!</v>
      </c>
      <c r="O297" s="61" t="e">
        <f t="shared" si="482"/>
        <v>#DIV/0!</v>
      </c>
      <c r="P297" s="60">
        <f t="shared" si="483"/>
        <v>0</v>
      </c>
      <c r="Q297" s="61">
        <f t="shared" si="483"/>
        <v>0</v>
      </c>
      <c r="R297" s="60"/>
      <c r="S297" s="61"/>
      <c r="T297" s="827">
        <v>6.25</v>
      </c>
      <c r="U297" s="60"/>
      <c r="V297" s="61">
        <f t="shared" si="496"/>
        <v>0</v>
      </c>
      <c r="W297" s="60">
        <f t="shared" si="485"/>
        <v>0</v>
      </c>
      <c r="X297" s="61">
        <f t="shared" si="486"/>
        <v>0</v>
      </c>
      <c r="Y297" s="60">
        <f t="shared" si="490"/>
        <v>0</v>
      </c>
      <c r="Z297" s="61">
        <f t="shared" si="491"/>
        <v>0</v>
      </c>
      <c r="AA297" s="827">
        <v>6.25</v>
      </c>
      <c r="AB297" s="60"/>
      <c r="AC297" s="61">
        <f t="shared" si="493"/>
        <v>0</v>
      </c>
      <c r="AD297" s="60">
        <f t="shared" si="488"/>
        <v>0</v>
      </c>
      <c r="AE297" s="61">
        <f t="shared" si="489"/>
        <v>0</v>
      </c>
      <c r="AF297" s="82"/>
    </row>
    <row r="298" spans="1:32" s="1" customFormat="1" ht="18.75">
      <c r="A298" s="751">
        <v>23.2</v>
      </c>
      <c r="B298" s="2" t="s">
        <v>302</v>
      </c>
      <c r="C298" s="82"/>
      <c r="D298" s="61"/>
      <c r="E298" s="82"/>
      <c r="F298" s="61"/>
      <c r="G298" s="101">
        <v>2.14</v>
      </c>
      <c r="H298" s="82">
        <v>0</v>
      </c>
      <c r="I298" s="61">
        <f t="shared" si="495"/>
        <v>0</v>
      </c>
      <c r="J298" s="60">
        <f t="shared" si="481"/>
        <v>0</v>
      </c>
      <c r="K298" s="61">
        <f t="shared" si="481"/>
        <v>0</v>
      </c>
      <c r="L298" s="60"/>
      <c r="M298" s="61"/>
      <c r="N298" s="61" t="e">
        <f t="shared" si="482"/>
        <v>#DIV/0!</v>
      </c>
      <c r="O298" s="61" t="e">
        <f t="shared" si="482"/>
        <v>#DIV/0!</v>
      </c>
      <c r="P298" s="60">
        <f t="shared" si="483"/>
        <v>0</v>
      </c>
      <c r="Q298" s="61">
        <f t="shared" si="483"/>
        <v>0</v>
      </c>
      <c r="R298" s="60"/>
      <c r="S298" s="61"/>
      <c r="T298" s="827">
        <v>2.72</v>
      </c>
      <c r="U298" s="60"/>
      <c r="V298" s="61">
        <f t="shared" si="496"/>
        <v>0</v>
      </c>
      <c r="W298" s="60">
        <f t="shared" si="485"/>
        <v>0</v>
      </c>
      <c r="X298" s="61">
        <f t="shared" si="486"/>
        <v>0</v>
      </c>
      <c r="Y298" s="60">
        <f t="shared" si="490"/>
        <v>0</v>
      </c>
      <c r="Z298" s="61">
        <f t="shared" si="491"/>
        <v>0</v>
      </c>
      <c r="AA298" s="827">
        <v>2.72</v>
      </c>
      <c r="AB298" s="60"/>
      <c r="AC298" s="61">
        <f t="shared" si="493"/>
        <v>0</v>
      </c>
      <c r="AD298" s="60">
        <f t="shared" si="488"/>
        <v>0</v>
      </c>
      <c r="AE298" s="61">
        <f t="shared" si="489"/>
        <v>0</v>
      </c>
      <c r="AF298" s="82"/>
    </row>
    <row r="299" spans="1:32" s="1" customFormat="1" ht="18.75">
      <c r="A299" s="751">
        <v>23.21</v>
      </c>
      <c r="B299" s="2" t="s">
        <v>301</v>
      </c>
      <c r="C299" s="82"/>
      <c r="D299" s="61"/>
      <c r="E299" s="82"/>
      <c r="F299" s="61"/>
      <c r="G299" s="101">
        <v>1.76</v>
      </c>
      <c r="H299" s="82">
        <v>0</v>
      </c>
      <c r="I299" s="61">
        <f t="shared" si="495"/>
        <v>0</v>
      </c>
      <c r="J299" s="60">
        <f t="shared" si="481"/>
        <v>0</v>
      </c>
      <c r="K299" s="61">
        <f t="shared" si="481"/>
        <v>0</v>
      </c>
      <c r="L299" s="60"/>
      <c r="M299" s="61"/>
      <c r="N299" s="61" t="e">
        <f t="shared" si="482"/>
        <v>#DIV/0!</v>
      </c>
      <c r="O299" s="61" t="e">
        <f t="shared" si="482"/>
        <v>#DIV/0!</v>
      </c>
      <c r="P299" s="60">
        <f t="shared" si="483"/>
        <v>0</v>
      </c>
      <c r="Q299" s="61">
        <f t="shared" si="483"/>
        <v>0</v>
      </c>
      <c r="R299" s="60"/>
      <c r="S299" s="61"/>
      <c r="T299" s="827">
        <v>2</v>
      </c>
      <c r="U299" s="60"/>
      <c r="V299" s="61">
        <f t="shared" si="496"/>
        <v>0</v>
      </c>
      <c r="W299" s="60">
        <f t="shared" si="485"/>
        <v>0</v>
      </c>
      <c r="X299" s="61">
        <f t="shared" si="486"/>
        <v>0</v>
      </c>
      <c r="Y299" s="60">
        <f t="shared" si="490"/>
        <v>0</v>
      </c>
      <c r="Z299" s="61">
        <f t="shared" si="491"/>
        <v>0</v>
      </c>
      <c r="AA299" s="827">
        <v>2</v>
      </c>
      <c r="AB299" s="60"/>
      <c r="AC299" s="61">
        <f t="shared" si="493"/>
        <v>0</v>
      </c>
      <c r="AD299" s="60">
        <f t="shared" si="488"/>
        <v>0</v>
      </c>
      <c r="AE299" s="61">
        <f t="shared" si="489"/>
        <v>0</v>
      </c>
      <c r="AF299" s="82"/>
    </row>
    <row r="300" spans="1:32" s="1" customFormat="1" ht="18.75">
      <c r="A300" s="751">
        <v>23.22</v>
      </c>
      <c r="B300" s="2" t="s">
        <v>181</v>
      </c>
      <c r="C300" s="82"/>
      <c r="D300" s="61">
        <v>87.84</v>
      </c>
      <c r="E300" s="82"/>
      <c r="F300" s="61"/>
      <c r="G300" s="101">
        <v>2.14</v>
      </c>
      <c r="H300" s="82"/>
      <c r="I300" s="61">
        <f t="shared" si="495"/>
        <v>0</v>
      </c>
      <c r="J300" s="60">
        <f t="shared" si="481"/>
        <v>0</v>
      </c>
      <c r="K300" s="101">
        <f t="shared" si="481"/>
        <v>87.84</v>
      </c>
      <c r="L300" s="60"/>
      <c r="M300" s="61">
        <v>87.84</v>
      </c>
      <c r="N300" s="61" t="e">
        <f t="shared" si="482"/>
        <v>#DIV/0!</v>
      </c>
      <c r="O300" s="61">
        <f t="shared" si="482"/>
        <v>100</v>
      </c>
      <c r="P300" s="60">
        <f t="shared" si="483"/>
        <v>0</v>
      </c>
      <c r="Q300" s="61">
        <f t="shared" si="483"/>
        <v>0</v>
      </c>
      <c r="R300" s="60"/>
      <c r="S300" s="61"/>
      <c r="T300" s="827">
        <v>2.72</v>
      </c>
      <c r="U300" s="60"/>
      <c r="V300" s="61">
        <f t="shared" si="496"/>
        <v>0</v>
      </c>
      <c r="W300" s="60">
        <f t="shared" si="485"/>
        <v>0</v>
      </c>
      <c r="X300" s="61">
        <f t="shared" si="486"/>
        <v>0</v>
      </c>
      <c r="Y300" s="60">
        <f t="shared" si="490"/>
        <v>0</v>
      </c>
      <c r="Z300" s="61">
        <f t="shared" si="491"/>
        <v>0</v>
      </c>
      <c r="AA300" s="827">
        <v>2.72</v>
      </c>
      <c r="AB300" s="60"/>
      <c r="AC300" s="61">
        <f t="shared" si="493"/>
        <v>0</v>
      </c>
      <c r="AD300" s="60">
        <f t="shared" si="488"/>
        <v>0</v>
      </c>
      <c r="AE300" s="61">
        <f t="shared" si="489"/>
        <v>0</v>
      </c>
      <c r="AF300" s="82"/>
    </row>
    <row r="301" spans="1:32" s="1" customFormat="1" ht="18.75">
      <c r="A301" s="751">
        <v>23.23</v>
      </c>
      <c r="B301" s="2" t="s">
        <v>182</v>
      </c>
      <c r="C301" s="82"/>
      <c r="D301" s="61"/>
      <c r="E301" s="82"/>
      <c r="F301" s="61"/>
      <c r="G301" s="101">
        <v>1.76</v>
      </c>
      <c r="H301" s="82">
        <v>0</v>
      </c>
      <c r="I301" s="61">
        <f t="shared" si="495"/>
        <v>0</v>
      </c>
      <c r="J301" s="60">
        <f t="shared" si="481"/>
        <v>0</v>
      </c>
      <c r="K301" s="61">
        <f t="shared" si="481"/>
        <v>0</v>
      </c>
      <c r="L301" s="60"/>
      <c r="M301" s="61"/>
      <c r="N301" s="61" t="e">
        <f t="shared" si="482"/>
        <v>#DIV/0!</v>
      </c>
      <c r="O301" s="61" t="e">
        <f t="shared" si="482"/>
        <v>#DIV/0!</v>
      </c>
      <c r="P301" s="60">
        <f t="shared" si="483"/>
        <v>0</v>
      </c>
      <c r="Q301" s="61">
        <f t="shared" si="483"/>
        <v>0</v>
      </c>
      <c r="R301" s="60"/>
      <c r="S301" s="61"/>
      <c r="T301" s="827">
        <v>2</v>
      </c>
      <c r="U301" s="60"/>
      <c r="V301" s="61">
        <f t="shared" si="496"/>
        <v>0</v>
      </c>
      <c r="W301" s="60">
        <f t="shared" si="485"/>
        <v>0</v>
      </c>
      <c r="X301" s="61">
        <f t="shared" si="486"/>
        <v>0</v>
      </c>
      <c r="Y301" s="60">
        <f t="shared" si="490"/>
        <v>0</v>
      </c>
      <c r="Z301" s="61">
        <f t="shared" si="491"/>
        <v>0</v>
      </c>
      <c r="AA301" s="827">
        <v>2</v>
      </c>
      <c r="AB301" s="60"/>
      <c r="AC301" s="61">
        <f t="shared" si="493"/>
        <v>0</v>
      </c>
      <c r="AD301" s="60">
        <f t="shared" si="488"/>
        <v>0</v>
      </c>
      <c r="AE301" s="61">
        <f t="shared" si="489"/>
        <v>0</v>
      </c>
      <c r="AF301" s="82"/>
    </row>
    <row r="302" spans="1:32" s="1" customFormat="1">
      <c r="A302" s="751">
        <v>23.24</v>
      </c>
      <c r="B302" s="2" t="s">
        <v>183</v>
      </c>
      <c r="C302" s="82"/>
      <c r="D302" s="61"/>
      <c r="E302" s="82"/>
      <c r="F302" s="61"/>
      <c r="G302" s="101">
        <v>2.14</v>
      </c>
      <c r="H302" s="82">
        <v>0</v>
      </c>
      <c r="I302" s="61">
        <f t="shared" si="495"/>
        <v>0</v>
      </c>
      <c r="J302" s="60">
        <f t="shared" si="481"/>
        <v>0</v>
      </c>
      <c r="K302" s="61">
        <f t="shared" si="481"/>
        <v>0</v>
      </c>
      <c r="L302" s="60"/>
      <c r="M302" s="61"/>
      <c r="N302" s="61" t="e">
        <f t="shared" si="482"/>
        <v>#DIV/0!</v>
      </c>
      <c r="O302" s="61" t="e">
        <f t="shared" si="482"/>
        <v>#DIV/0!</v>
      </c>
      <c r="P302" s="60">
        <f t="shared" si="483"/>
        <v>0</v>
      </c>
      <c r="Q302" s="61">
        <f t="shared" si="483"/>
        <v>0</v>
      </c>
      <c r="R302" s="60"/>
      <c r="S302" s="61"/>
      <c r="T302" s="125">
        <v>2.14</v>
      </c>
      <c r="U302" s="60"/>
      <c r="V302" s="61">
        <f t="shared" si="496"/>
        <v>0</v>
      </c>
      <c r="W302" s="60">
        <f t="shared" si="485"/>
        <v>0</v>
      </c>
      <c r="X302" s="61">
        <f t="shared" si="486"/>
        <v>0</v>
      </c>
      <c r="Y302" s="60">
        <f t="shared" si="490"/>
        <v>0</v>
      </c>
      <c r="Z302" s="61">
        <f t="shared" si="491"/>
        <v>0</v>
      </c>
      <c r="AA302" s="125">
        <v>2.14</v>
      </c>
      <c r="AB302" s="60"/>
      <c r="AC302" s="61">
        <f t="shared" si="493"/>
        <v>0</v>
      </c>
      <c r="AD302" s="60">
        <f t="shared" si="488"/>
        <v>0</v>
      </c>
      <c r="AE302" s="61">
        <f t="shared" si="489"/>
        <v>0</v>
      </c>
      <c r="AF302" s="82"/>
    </row>
    <row r="303" spans="1:32" s="1" customFormat="1">
      <c r="A303" s="751">
        <v>23.25</v>
      </c>
      <c r="B303" s="2" t="s">
        <v>184</v>
      </c>
      <c r="C303" s="82"/>
      <c r="D303" s="61"/>
      <c r="E303" s="82"/>
      <c r="F303" s="61"/>
      <c r="G303" s="101">
        <v>1.76</v>
      </c>
      <c r="H303" s="82">
        <v>0</v>
      </c>
      <c r="I303" s="61">
        <f t="shared" si="495"/>
        <v>0</v>
      </c>
      <c r="J303" s="60">
        <f t="shared" si="481"/>
        <v>0</v>
      </c>
      <c r="K303" s="61">
        <f t="shared" si="481"/>
        <v>0</v>
      </c>
      <c r="L303" s="60"/>
      <c r="M303" s="61"/>
      <c r="N303" s="61" t="e">
        <f t="shared" si="482"/>
        <v>#DIV/0!</v>
      </c>
      <c r="O303" s="61" t="e">
        <f t="shared" si="482"/>
        <v>#DIV/0!</v>
      </c>
      <c r="P303" s="60">
        <f t="shared" si="483"/>
        <v>0</v>
      </c>
      <c r="Q303" s="61">
        <f t="shared" si="483"/>
        <v>0</v>
      </c>
      <c r="R303" s="60"/>
      <c r="S303" s="61"/>
      <c r="T303" s="125">
        <v>1.76</v>
      </c>
      <c r="U303" s="60"/>
      <c r="V303" s="61">
        <f t="shared" si="496"/>
        <v>0</v>
      </c>
      <c r="W303" s="60">
        <f t="shared" si="485"/>
        <v>0</v>
      </c>
      <c r="X303" s="61">
        <f t="shared" si="486"/>
        <v>0</v>
      </c>
      <c r="Y303" s="60">
        <f t="shared" si="490"/>
        <v>0</v>
      </c>
      <c r="Z303" s="61">
        <f t="shared" si="491"/>
        <v>0</v>
      </c>
      <c r="AA303" s="125">
        <v>1.76</v>
      </c>
      <c r="AB303" s="60"/>
      <c r="AC303" s="61">
        <f t="shared" si="493"/>
        <v>0</v>
      </c>
      <c r="AD303" s="60">
        <f t="shared" si="488"/>
        <v>0</v>
      </c>
      <c r="AE303" s="61">
        <f t="shared" si="489"/>
        <v>0</v>
      </c>
      <c r="AF303" s="82"/>
    </row>
    <row r="304" spans="1:32" s="1" customFormat="1">
      <c r="A304" s="751">
        <v>23.26</v>
      </c>
      <c r="B304" s="2" t="s">
        <v>316</v>
      </c>
      <c r="C304" s="82"/>
      <c r="D304" s="61"/>
      <c r="E304" s="82"/>
      <c r="F304" s="61"/>
      <c r="G304" s="101"/>
      <c r="H304" s="82">
        <v>0</v>
      </c>
      <c r="I304" s="61">
        <v>0</v>
      </c>
      <c r="J304" s="60">
        <f t="shared" si="481"/>
        <v>0</v>
      </c>
      <c r="K304" s="61">
        <f t="shared" si="481"/>
        <v>0</v>
      </c>
      <c r="L304" s="60"/>
      <c r="M304" s="61"/>
      <c r="N304" s="61" t="e">
        <f t="shared" si="482"/>
        <v>#DIV/0!</v>
      </c>
      <c r="O304" s="61" t="e">
        <f t="shared" si="482"/>
        <v>#DIV/0!</v>
      </c>
      <c r="P304" s="60">
        <f t="shared" si="483"/>
        <v>0</v>
      </c>
      <c r="Q304" s="61">
        <f t="shared" si="483"/>
        <v>0</v>
      </c>
      <c r="R304" s="60"/>
      <c r="S304" s="61"/>
      <c r="T304" s="125"/>
      <c r="U304" s="60">
        <v>213</v>
      </c>
      <c r="V304" s="61">
        <v>191.7</v>
      </c>
      <c r="W304" s="60">
        <f t="shared" si="485"/>
        <v>213</v>
      </c>
      <c r="X304" s="61">
        <f t="shared" si="486"/>
        <v>191.7</v>
      </c>
      <c r="Y304" s="60">
        <f t="shared" si="490"/>
        <v>0</v>
      </c>
      <c r="Z304" s="61">
        <f t="shared" si="491"/>
        <v>0</v>
      </c>
      <c r="AA304" s="125"/>
      <c r="AB304" s="60"/>
      <c r="AC304" s="61"/>
      <c r="AD304" s="60">
        <f t="shared" si="488"/>
        <v>0</v>
      </c>
      <c r="AE304" s="61">
        <f t="shared" si="489"/>
        <v>0</v>
      </c>
      <c r="AF304" s="82"/>
    </row>
    <row r="305" spans="1:32" s="1" customFormat="1">
      <c r="A305" s="751">
        <v>23.2699999999999</v>
      </c>
      <c r="B305" s="2" t="s">
        <v>202</v>
      </c>
      <c r="C305" s="82"/>
      <c r="D305" s="61"/>
      <c r="E305" s="82"/>
      <c r="F305" s="61"/>
      <c r="G305" s="101">
        <v>0.4</v>
      </c>
      <c r="H305" s="82">
        <v>0</v>
      </c>
      <c r="I305" s="61">
        <f t="shared" si="495"/>
        <v>0</v>
      </c>
      <c r="J305" s="60">
        <f t="shared" si="481"/>
        <v>0</v>
      </c>
      <c r="K305" s="61">
        <f t="shared" si="481"/>
        <v>0</v>
      </c>
      <c r="L305" s="60"/>
      <c r="M305" s="61"/>
      <c r="N305" s="61" t="e">
        <f t="shared" si="482"/>
        <v>#DIV/0!</v>
      </c>
      <c r="O305" s="61" t="e">
        <f t="shared" si="482"/>
        <v>#DIV/0!</v>
      </c>
      <c r="P305" s="60">
        <f t="shared" si="483"/>
        <v>0</v>
      </c>
      <c r="Q305" s="61">
        <f t="shared" si="483"/>
        <v>0</v>
      </c>
      <c r="R305" s="60"/>
      <c r="S305" s="61"/>
      <c r="T305" s="125"/>
      <c r="U305" s="60">
        <v>127</v>
      </c>
      <c r="V305" s="61">
        <v>50.800000000000004</v>
      </c>
      <c r="W305" s="60">
        <f t="shared" si="485"/>
        <v>127</v>
      </c>
      <c r="X305" s="61">
        <f t="shared" si="486"/>
        <v>50.800000000000004</v>
      </c>
      <c r="Y305" s="60">
        <f t="shared" si="490"/>
        <v>0</v>
      </c>
      <c r="Z305" s="61">
        <f t="shared" si="491"/>
        <v>0</v>
      </c>
      <c r="AA305" s="125"/>
      <c r="AB305" s="60"/>
      <c r="AC305" s="61"/>
      <c r="AD305" s="60">
        <f t="shared" si="488"/>
        <v>0</v>
      </c>
      <c r="AE305" s="61">
        <f t="shared" si="489"/>
        <v>0</v>
      </c>
      <c r="AF305" s="82"/>
    </row>
    <row r="306" spans="1:32" s="1" customFormat="1">
      <c r="A306" s="751">
        <v>23.279999999999902</v>
      </c>
      <c r="B306" s="2" t="s">
        <v>118</v>
      </c>
      <c r="C306" s="82"/>
      <c r="D306" s="61"/>
      <c r="E306" s="82"/>
      <c r="F306" s="61"/>
      <c r="G306" s="101"/>
      <c r="H306" s="82">
        <v>0</v>
      </c>
      <c r="I306" s="61">
        <v>0</v>
      </c>
      <c r="J306" s="60">
        <f t="shared" si="481"/>
        <v>0</v>
      </c>
      <c r="K306" s="61">
        <f t="shared" si="481"/>
        <v>0</v>
      </c>
      <c r="L306" s="60"/>
      <c r="M306" s="61"/>
      <c r="N306" s="61" t="e">
        <f t="shared" si="482"/>
        <v>#DIV/0!</v>
      </c>
      <c r="O306" s="61" t="e">
        <f t="shared" si="482"/>
        <v>#DIV/0!</v>
      </c>
      <c r="P306" s="60">
        <f t="shared" si="483"/>
        <v>0</v>
      </c>
      <c r="Q306" s="61">
        <f t="shared" si="483"/>
        <v>0</v>
      </c>
      <c r="R306" s="60"/>
      <c r="S306" s="61"/>
      <c r="T306" s="125"/>
      <c r="U306" s="60">
        <v>312</v>
      </c>
      <c r="V306" s="61">
        <v>851.45</v>
      </c>
      <c r="W306" s="60">
        <f t="shared" si="485"/>
        <v>312</v>
      </c>
      <c r="X306" s="61">
        <f t="shared" si="486"/>
        <v>851.45</v>
      </c>
      <c r="Y306" s="60">
        <f t="shared" si="490"/>
        <v>0</v>
      </c>
      <c r="Z306" s="61">
        <f t="shared" si="491"/>
        <v>0</v>
      </c>
      <c r="AA306" s="125"/>
      <c r="AB306" s="60"/>
      <c r="AC306" s="61"/>
      <c r="AD306" s="60">
        <f t="shared" si="488"/>
        <v>0</v>
      </c>
      <c r="AE306" s="61">
        <f t="shared" si="489"/>
        <v>0</v>
      </c>
      <c r="AF306" s="82"/>
    </row>
    <row r="307" spans="1:32" s="1" customFormat="1">
      <c r="A307" s="751">
        <v>23.2899999999999</v>
      </c>
      <c r="B307" s="3" t="s">
        <v>119</v>
      </c>
      <c r="C307" s="82"/>
      <c r="D307" s="61"/>
      <c r="E307" s="82"/>
      <c r="F307" s="61"/>
      <c r="G307" s="101">
        <v>0.3</v>
      </c>
      <c r="H307" s="82">
        <v>0</v>
      </c>
      <c r="I307" s="61">
        <f>H307*G307</f>
        <v>0</v>
      </c>
      <c r="J307" s="60">
        <f t="shared" si="481"/>
        <v>0</v>
      </c>
      <c r="K307" s="61">
        <f t="shared" si="481"/>
        <v>0</v>
      </c>
      <c r="L307" s="60"/>
      <c r="M307" s="61"/>
      <c r="N307" s="61" t="e">
        <f t="shared" si="482"/>
        <v>#DIV/0!</v>
      </c>
      <c r="O307" s="61" t="e">
        <f t="shared" si="482"/>
        <v>#DIV/0!</v>
      </c>
      <c r="P307" s="60">
        <f t="shared" si="483"/>
        <v>0</v>
      </c>
      <c r="Q307" s="61">
        <f t="shared" si="483"/>
        <v>0</v>
      </c>
      <c r="R307" s="60"/>
      <c r="S307" s="61"/>
      <c r="T307" s="125"/>
      <c r="U307" s="60">
        <v>83</v>
      </c>
      <c r="V307" s="61">
        <v>24.9</v>
      </c>
      <c r="W307" s="60">
        <f t="shared" si="485"/>
        <v>83</v>
      </c>
      <c r="X307" s="61">
        <f t="shared" si="486"/>
        <v>24.9</v>
      </c>
      <c r="Y307" s="60">
        <f t="shared" si="490"/>
        <v>0</v>
      </c>
      <c r="Z307" s="61">
        <f t="shared" si="491"/>
        <v>0</v>
      </c>
      <c r="AA307" s="125"/>
      <c r="AB307" s="60"/>
      <c r="AC307" s="61"/>
      <c r="AD307" s="60">
        <f t="shared" si="488"/>
        <v>0</v>
      </c>
      <c r="AE307" s="61">
        <f t="shared" si="489"/>
        <v>0</v>
      </c>
      <c r="AF307" s="82"/>
    </row>
    <row r="308" spans="1:32" s="1" customFormat="1" ht="31.5">
      <c r="A308" s="751">
        <v>23.299999999999901</v>
      </c>
      <c r="B308" s="7" t="s">
        <v>120</v>
      </c>
      <c r="C308" s="82"/>
      <c r="D308" s="61"/>
      <c r="E308" s="82"/>
      <c r="F308" s="61"/>
      <c r="G308" s="101">
        <v>7.3</v>
      </c>
      <c r="H308" s="82">
        <v>0</v>
      </c>
      <c r="I308" s="61">
        <f t="shared" ref="I308:I312" si="497">H308*G308</f>
        <v>0</v>
      </c>
      <c r="J308" s="60">
        <f t="shared" si="481"/>
        <v>0</v>
      </c>
      <c r="K308" s="61">
        <f t="shared" si="481"/>
        <v>0</v>
      </c>
      <c r="L308" s="60"/>
      <c r="M308" s="61"/>
      <c r="N308" s="61" t="e">
        <f t="shared" si="482"/>
        <v>#DIV/0!</v>
      </c>
      <c r="O308" s="61" t="e">
        <f t="shared" si="482"/>
        <v>#DIV/0!</v>
      </c>
      <c r="P308" s="60">
        <f t="shared" si="483"/>
        <v>0</v>
      </c>
      <c r="Q308" s="61">
        <f t="shared" si="483"/>
        <v>0</v>
      </c>
      <c r="R308" s="60"/>
      <c r="S308" s="61"/>
      <c r="T308" s="125">
        <v>7.3</v>
      </c>
      <c r="U308" s="60"/>
      <c r="V308" s="61">
        <f>U308*T308</f>
        <v>0</v>
      </c>
      <c r="W308" s="60">
        <f t="shared" si="485"/>
        <v>0</v>
      </c>
      <c r="X308" s="61">
        <f t="shared" si="486"/>
        <v>0</v>
      </c>
      <c r="Y308" s="60">
        <f t="shared" si="490"/>
        <v>0</v>
      </c>
      <c r="Z308" s="61">
        <f t="shared" si="491"/>
        <v>0</v>
      </c>
      <c r="AA308" s="125">
        <v>7.3</v>
      </c>
      <c r="AB308" s="60"/>
      <c r="AC308" s="61">
        <f>AB308*AA308</f>
        <v>0</v>
      </c>
      <c r="AD308" s="60">
        <f t="shared" si="488"/>
        <v>0</v>
      </c>
      <c r="AE308" s="61">
        <f t="shared" si="489"/>
        <v>0</v>
      </c>
      <c r="AF308" s="82"/>
    </row>
    <row r="309" spans="1:32" s="1" customFormat="1" ht="31.5">
      <c r="A309" s="751">
        <v>23.309999999999899</v>
      </c>
      <c r="B309" s="7" t="s">
        <v>121</v>
      </c>
      <c r="C309" s="82"/>
      <c r="D309" s="61"/>
      <c r="E309" s="82"/>
      <c r="F309" s="61"/>
      <c r="G309" s="101">
        <v>6.32</v>
      </c>
      <c r="H309" s="82">
        <v>0</v>
      </c>
      <c r="I309" s="61">
        <f t="shared" si="497"/>
        <v>0</v>
      </c>
      <c r="J309" s="60">
        <f t="shared" si="481"/>
        <v>0</v>
      </c>
      <c r="K309" s="61">
        <f t="shared" si="481"/>
        <v>0</v>
      </c>
      <c r="L309" s="60"/>
      <c r="M309" s="61"/>
      <c r="N309" s="61" t="e">
        <f t="shared" si="482"/>
        <v>#DIV/0!</v>
      </c>
      <c r="O309" s="61" t="e">
        <f t="shared" si="482"/>
        <v>#DIV/0!</v>
      </c>
      <c r="P309" s="60">
        <f t="shared" si="483"/>
        <v>0</v>
      </c>
      <c r="Q309" s="61">
        <f t="shared" si="483"/>
        <v>0</v>
      </c>
      <c r="R309" s="60"/>
      <c r="S309" s="61"/>
      <c r="T309" s="125">
        <v>6.32</v>
      </c>
      <c r="U309" s="60"/>
      <c r="V309" s="61">
        <f>U309*T309</f>
        <v>0</v>
      </c>
      <c r="W309" s="60">
        <f t="shared" si="485"/>
        <v>0</v>
      </c>
      <c r="X309" s="61">
        <f t="shared" si="486"/>
        <v>0</v>
      </c>
      <c r="Y309" s="60">
        <f t="shared" si="490"/>
        <v>0</v>
      </c>
      <c r="Z309" s="61">
        <f t="shared" si="491"/>
        <v>0</v>
      </c>
      <c r="AA309" s="125">
        <v>6.32</v>
      </c>
      <c r="AB309" s="60"/>
      <c r="AC309" s="61">
        <f>AB309*AA309</f>
        <v>0</v>
      </c>
      <c r="AD309" s="60">
        <f t="shared" si="488"/>
        <v>0</v>
      </c>
      <c r="AE309" s="61">
        <f t="shared" si="489"/>
        <v>0</v>
      </c>
      <c r="AF309" s="82"/>
    </row>
    <row r="310" spans="1:32" s="1" customFormat="1" ht="31.5">
      <c r="A310" s="751">
        <v>23.319999999999901</v>
      </c>
      <c r="B310" s="7" t="s">
        <v>122</v>
      </c>
      <c r="C310" s="82"/>
      <c r="D310" s="61"/>
      <c r="E310" s="82"/>
      <c r="F310" s="61"/>
      <c r="G310" s="101">
        <v>7.3</v>
      </c>
      <c r="H310" s="82">
        <v>0</v>
      </c>
      <c r="I310" s="61">
        <f t="shared" si="497"/>
        <v>0</v>
      </c>
      <c r="J310" s="60">
        <f t="shared" si="481"/>
        <v>0</v>
      </c>
      <c r="K310" s="61">
        <f t="shared" si="481"/>
        <v>0</v>
      </c>
      <c r="L310" s="60"/>
      <c r="M310" s="61"/>
      <c r="N310" s="61" t="e">
        <f t="shared" si="482"/>
        <v>#DIV/0!</v>
      </c>
      <c r="O310" s="61" t="e">
        <f t="shared" si="482"/>
        <v>#DIV/0!</v>
      </c>
      <c r="P310" s="60">
        <f t="shared" si="483"/>
        <v>0</v>
      </c>
      <c r="Q310" s="61">
        <f t="shared" si="483"/>
        <v>0</v>
      </c>
      <c r="R310" s="60"/>
      <c r="S310" s="61"/>
      <c r="T310" s="125">
        <v>7.3</v>
      </c>
      <c r="U310" s="60"/>
      <c r="V310" s="61">
        <f>U310*T310</f>
        <v>0</v>
      </c>
      <c r="W310" s="60">
        <f t="shared" si="485"/>
        <v>0</v>
      </c>
      <c r="X310" s="61">
        <f t="shared" si="486"/>
        <v>0</v>
      </c>
      <c r="Y310" s="60">
        <f t="shared" si="490"/>
        <v>0</v>
      </c>
      <c r="Z310" s="61">
        <f t="shared" si="491"/>
        <v>0</v>
      </c>
      <c r="AA310" s="125">
        <v>7.3</v>
      </c>
      <c r="AB310" s="60"/>
      <c r="AC310" s="61">
        <f>AB310*AA310</f>
        <v>0</v>
      </c>
      <c r="AD310" s="60">
        <f t="shared" si="488"/>
        <v>0</v>
      </c>
      <c r="AE310" s="61">
        <f t="shared" si="489"/>
        <v>0</v>
      </c>
      <c r="AF310" s="82"/>
    </row>
    <row r="311" spans="1:32" s="1" customFormat="1" ht="31.5">
      <c r="A311" s="751">
        <v>23.329999999999899</v>
      </c>
      <c r="B311" s="7" t="s">
        <v>123</v>
      </c>
      <c r="C311" s="82"/>
      <c r="D311" s="61"/>
      <c r="E311" s="82"/>
      <c r="F311" s="61"/>
      <c r="G311" s="101">
        <v>6.32</v>
      </c>
      <c r="H311" s="82">
        <v>0</v>
      </c>
      <c r="I311" s="61">
        <f t="shared" si="497"/>
        <v>0</v>
      </c>
      <c r="J311" s="60">
        <f t="shared" si="481"/>
        <v>0</v>
      </c>
      <c r="K311" s="61">
        <f t="shared" si="481"/>
        <v>0</v>
      </c>
      <c r="L311" s="60"/>
      <c r="M311" s="61"/>
      <c r="N311" s="61" t="e">
        <f t="shared" si="482"/>
        <v>#DIV/0!</v>
      </c>
      <c r="O311" s="61" t="e">
        <f t="shared" si="482"/>
        <v>#DIV/0!</v>
      </c>
      <c r="P311" s="60">
        <f t="shared" si="483"/>
        <v>0</v>
      </c>
      <c r="Q311" s="61">
        <f t="shared" si="483"/>
        <v>0</v>
      </c>
      <c r="R311" s="60"/>
      <c r="S311" s="61"/>
      <c r="T311" s="125">
        <v>6.32</v>
      </c>
      <c r="U311" s="60"/>
      <c r="V311" s="61">
        <f>U311*T311</f>
        <v>0</v>
      </c>
      <c r="W311" s="60">
        <f t="shared" si="485"/>
        <v>0</v>
      </c>
      <c r="X311" s="61">
        <f t="shared" si="486"/>
        <v>0</v>
      </c>
      <c r="Y311" s="60">
        <f t="shared" si="490"/>
        <v>0</v>
      </c>
      <c r="Z311" s="61">
        <f t="shared" si="491"/>
        <v>0</v>
      </c>
      <c r="AA311" s="125">
        <v>6.32</v>
      </c>
      <c r="AB311" s="60"/>
      <c r="AC311" s="61">
        <f>AB311*AA311</f>
        <v>0</v>
      </c>
      <c r="AD311" s="60">
        <f t="shared" si="488"/>
        <v>0</v>
      </c>
      <c r="AE311" s="61">
        <f t="shared" si="489"/>
        <v>0</v>
      </c>
      <c r="AF311" s="82"/>
    </row>
    <row r="312" spans="1:32" s="1" customFormat="1" ht="31.5">
      <c r="A312" s="751">
        <v>23.3399999999999</v>
      </c>
      <c r="B312" s="7" t="s">
        <v>124</v>
      </c>
      <c r="C312" s="82"/>
      <c r="D312" s="61"/>
      <c r="E312" s="82"/>
      <c r="F312" s="61"/>
      <c r="G312" s="101"/>
      <c r="H312" s="82">
        <v>0</v>
      </c>
      <c r="I312" s="61">
        <f t="shared" si="497"/>
        <v>0</v>
      </c>
      <c r="J312" s="60">
        <f t="shared" si="481"/>
        <v>0</v>
      </c>
      <c r="K312" s="61">
        <f t="shared" si="481"/>
        <v>0</v>
      </c>
      <c r="L312" s="60"/>
      <c r="M312" s="61"/>
      <c r="N312" s="61" t="e">
        <f t="shared" si="482"/>
        <v>#DIV/0!</v>
      </c>
      <c r="O312" s="61" t="e">
        <f t="shared" si="482"/>
        <v>#DIV/0!</v>
      </c>
      <c r="P312" s="60">
        <f t="shared" si="483"/>
        <v>0</v>
      </c>
      <c r="Q312" s="61">
        <f t="shared" si="483"/>
        <v>0</v>
      </c>
      <c r="R312" s="60"/>
      <c r="S312" s="61"/>
      <c r="T312" s="125"/>
      <c r="U312" s="60"/>
      <c r="V312" s="61">
        <f t="shared" si="484"/>
        <v>0</v>
      </c>
      <c r="W312" s="60">
        <f t="shared" si="485"/>
        <v>0</v>
      </c>
      <c r="X312" s="61">
        <f t="shared" si="486"/>
        <v>0</v>
      </c>
      <c r="Y312" s="60">
        <f t="shared" si="490"/>
        <v>0</v>
      </c>
      <c r="Z312" s="61">
        <f t="shared" si="491"/>
        <v>0</v>
      </c>
      <c r="AA312" s="125"/>
      <c r="AB312" s="60"/>
      <c r="AC312" s="61"/>
      <c r="AD312" s="60">
        <f t="shared" si="488"/>
        <v>0</v>
      </c>
      <c r="AE312" s="61">
        <f t="shared" si="489"/>
        <v>0</v>
      </c>
      <c r="AF312" s="82"/>
    </row>
    <row r="313" spans="1:32" s="1" customFormat="1">
      <c r="A313" s="751">
        <v>23.349999999999898</v>
      </c>
      <c r="B313" s="7" t="s">
        <v>315</v>
      </c>
      <c r="C313" s="82"/>
      <c r="D313" s="61"/>
      <c r="E313" s="82"/>
      <c r="F313" s="61"/>
      <c r="G313" s="101"/>
      <c r="H313" s="82"/>
      <c r="I313" s="61"/>
      <c r="J313" s="60">
        <f t="shared" si="481"/>
        <v>0</v>
      </c>
      <c r="K313" s="61">
        <f t="shared" si="481"/>
        <v>0</v>
      </c>
      <c r="L313" s="60"/>
      <c r="M313" s="61"/>
      <c r="N313" s="61" t="e">
        <f t="shared" si="482"/>
        <v>#DIV/0!</v>
      </c>
      <c r="O313" s="61" t="e">
        <f t="shared" si="482"/>
        <v>#DIV/0!</v>
      </c>
      <c r="P313" s="60">
        <f t="shared" si="483"/>
        <v>0</v>
      </c>
      <c r="Q313" s="61">
        <f t="shared" si="483"/>
        <v>0</v>
      </c>
      <c r="R313" s="60"/>
      <c r="S313" s="61"/>
      <c r="T313" s="125"/>
      <c r="U313" s="60"/>
      <c r="V313" s="61">
        <f t="shared" si="484"/>
        <v>0</v>
      </c>
      <c r="W313" s="60">
        <f t="shared" si="485"/>
        <v>0</v>
      </c>
      <c r="X313" s="61">
        <f t="shared" si="486"/>
        <v>0</v>
      </c>
      <c r="Y313" s="60">
        <f t="shared" si="490"/>
        <v>0</v>
      </c>
      <c r="Z313" s="61">
        <f t="shared" si="491"/>
        <v>0</v>
      </c>
      <c r="AA313" s="125"/>
      <c r="AB313" s="60"/>
      <c r="AC313" s="61">
        <f t="shared" ref="AC313" si="498">AB313*AA313</f>
        <v>0</v>
      </c>
      <c r="AD313" s="60">
        <f t="shared" si="488"/>
        <v>0</v>
      </c>
      <c r="AE313" s="61">
        <f t="shared" si="489"/>
        <v>0</v>
      </c>
      <c r="AF313" s="82"/>
    </row>
    <row r="314" spans="1:32" s="1" customFormat="1">
      <c r="A314" s="751">
        <v>23.3599999999999</v>
      </c>
      <c r="B314" s="3" t="s">
        <v>125</v>
      </c>
      <c r="C314" s="82"/>
      <c r="D314" s="61"/>
      <c r="E314" s="82"/>
      <c r="F314" s="61"/>
      <c r="G314" s="101"/>
      <c r="H314" s="82">
        <v>0</v>
      </c>
      <c r="I314" s="61">
        <f t="shared" ref="I314:I316" si="499">H314*G314</f>
        <v>0</v>
      </c>
      <c r="J314" s="60">
        <f t="shared" si="481"/>
        <v>0</v>
      </c>
      <c r="K314" s="61">
        <f t="shared" si="481"/>
        <v>0</v>
      </c>
      <c r="L314" s="60"/>
      <c r="M314" s="61"/>
      <c r="N314" s="61"/>
      <c r="O314" s="61"/>
      <c r="P314" s="60">
        <f t="shared" si="483"/>
        <v>0</v>
      </c>
      <c r="Q314" s="61">
        <f t="shared" si="483"/>
        <v>0</v>
      </c>
      <c r="R314" s="60"/>
      <c r="S314" s="61"/>
      <c r="T314" s="125">
        <v>0.15</v>
      </c>
      <c r="U314" s="60">
        <v>425</v>
      </c>
      <c r="V314" s="61">
        <f>U314*T314</f>
        <v>63.75</v>
      </c>
      <c r="W314" s="60">
        <f t="shared" si="485"/>
        <v>425</v>
      </c>
      <c r="X314" s="61">
        <f t="shared" si="486"/>
        <v>63.75</v>
      </c>
      <c r="Y314" s="60">
        <f t="shared" si="490"/>
        <v>0</v>
      </c>
      <c r="Z314" s="61">
        <f t="shared" si="491"/>
        <v>0</v>
      </c>
      <c r="AA314" s="125">
        <v>0.15</v>
      </c>
      <c r="AB314" s="60">
        <v>425</v>
      </c>
      <c r="AC314" s="61">
        <f>AB314*AA314</f>
        <v>63.75</v>
      </c>
      <c r="AD314" s="60">
        <f t="shared" si="488"/>
        <v>425</v>
      </c>
      <c r="AE314" s="61">
        <f t="shared" si="489"/>
        <v>63.75</v>
      </c>
      <c r="AF314" s="82"/>
    </row>
    <row r="315" spans="1:32" s="1" customFormat="1">
      <c r="A315" s="751">
        <v>23.369999999999902</v>
      </c>
      <c r="B315" s="3" t="s">
        <v>126</v>
      </c>
      <c r="C315" s="82"/>
      <c r="D315" s="61"/>
      <c r="E315" s="82"/>
      <c r="F315" s="61"/>
      <c r="G315" s="101"/>
      <c r="H315" s="82">
        <v>0</v>
      </c>
      <c r="I315" s="61">
        <f t="shared" si="499"/>
        <v>0</v>
      </c>
      <c r="J315" s="60">
        <f t="shared" si="481"/>
        <v>0</v>
      </c>
      <c r="K315" s="61">
        <f t="shared" si="481"/>
        <v>0</v>
      </c>
      <c r="L315" s="60"/>
      <c r="M315" s="61"/>
      <c r="N315" s="61"/>
      <c r="O315" s="61"/>
      <c r="P315" s="60">
        <f t="shared" si="483"/>
        <v>0</v>
      </c>
      <c r="Q315" s="61">
        <f t="shared" si="483"/>
        <v>0</v>
      </c>
      <c r="R315" s="60"/>
      <c r="S315" s="61"/>
      <c r="T315" s="125"/>
      <c r="U315" s="60"/>
      <c r="V315" s="61">
        <f>U315*T315</f>
        <v>0</v>
      </c>
      <c r="W315" s="60">
        <f t="shared" si="485"/>
        <v>0</v>
      </c>
      <c r="X315" s="61">
        <f t="shared" si="486"/>
        <v>0</v>
      </c>
      <c r="Y315" s="60">
        <f t="shared" si="490"/>
        <v>0</v>
      </c>
      <c r="Z315" s="61">
        <f t="shared" si="491"/>
        <v>0</v>
      </c>
      <c r="AA315" s="125"/>
      <c r="AB315" s="60"/>
      <c r="AC315" s="61">
        <f>AB315*AA315</f>
        <v>0</v>
      </c>
      <c r="AD315" s="60">
        <f t="shared" si="488"/>
        <v>0</v>
      </c>
      <c r="AE315" s="61">
        <f t="shared" si="489"/>
        <v>0</v>
      </c>
      <c r="AF315" s="82"/>
    </row>
    <row r="316" spans="1:32" s="1" customFormat="1">
      <c r="A316" s="751">
        <v>23.3799999999999</v>
      </c>
      <c r="B316" s="3" t="s">
        <v>130</v>
      </c>
      <c r="C316" s="82"/>
      <c r="D316" s="61"/>
      <c r="E316" s="82"/>
      <c r="F316" s="61"/>
      <c r="G316" s="101"/>
      <c r="H316" s="82">
        <v>0</v>
      </c>
      <c r="I316" s="61">
        <f t="shared" si="499"/>
        <v>0</v>
      </c>
      <c r="J316" s="60">
        <f t="shared" si="481"/>
        <v>0</v>
      </c>
      <c r="K316" s="61">
        <f t="shared" si="481"/>
        <v>0</v>
      </c>
      <c r="L316" s="60"/>
      <c r="M316" s="61"/>
      <c r="N316" s="61"/>
      <c r="O316" s="61"/>
      <c r="P316" s="60">
        <f t="shared" si="483"/>
        <v>0</v>
      </c>
      <c r="Q316" s="61">
        <f t="shared" si="483"/>
        <v>0</v>
      </c>
      <c r="R316" s="60"/>
      <c r="S316" s="61"/>
      <c r="T316" s="125"/>
      <c r="U316" s="60"/>
      <c r="V316" s="61">
        <f>U316*T316</f>
        <v>0</v>
      </c>
      <c r="W316" s="60">
        <f t="shared" si="485"/>
        <v>0</v>
      </c>
      <c r="X316" s="61">
        <f t="shared" si="486"/>
        <v>0</v>
      </c>
      <c r="Y316" s="60">
        <f t="shared" si="490"/>
        <v>0</v>
      </c>
      <c r="Z316" s="61">
        <f t="shared" si="491"/>
        <v>0</v>
      </c>
      <c r="AA316" s="125"/>
      <c r="AB316" s="60"/>
      <c r="AC316" s="61">
        <f>AB316*AA316</f>
        <v>0</v>
      </c>
      <c r="AD316" s="60">
        <f t="shared" si="488"/>
        <v>0</v>
      </c>
      <c r="AE316" s="61">
        <f t="shared" si="489"/>
        <v>0</v>
      </c>
      <c r="AF316" s="82"/>
    </row>
    <row r="317" spans="1:32" s="1" customFormat="1">
      <c r="A317" s="751">
        <v>23.389999999999901</v>
      </c>
      <c r="B317" s="82" t="s">
        <v>303</v>
      </c>
      <c r="C317" s="82">
        <v>0</v>
      </c>
      <c r="D317" s="61"/>
      <c r="E317" s="82"/>
      <c r="F317" s="61"/>
      <c r="G317" s="101"/>
      <c r="H317" s="82">
        <v>3</v>
      </c>
      <c r="I317" s="61">
        <v>10.36</v>
      </c>
      <c r="J317" s="60">
        <f t="shared" si="481"/>
        <v>3</v>
      </c>
      <c r="K317" s="101">
        <f t="shared" si="481"/>
        <v>10.36</v>
      </c>
      <c r="L317" s="60"/>
      <c r="M317" s="61"/>
      <c r="N317" s="61">
        <f t="shared" si="482"/>
        <v>0</v>
      </c>
      <c r="O317" s="61">
        <f t="shared" si="482"/>
        <v>0</v>
      </c>
      <c r="P317" s="60">
        <f t="shared" si="483"/>
        <v>3</v>
      </c>
      <c r="Q317" s="61">
        <f t="shared" si="483"/>
        <v>10.36</v>
      </c>
      <c r="R317" s="60">
        <v>3</v>
      </c>
      <c r="S317" s="61">
        <v>10.36</v>
      </c>
      <c r="T317" s="125"/>
      <c r="U317" s="60">
        <v>136</v>
      </c>
      <c r="V317" s="61">
        <v>608.04</v>
      </c>
      <c r="W317" s="60">
        <f t="shared" si="485"/>
        <v>139</v>
      </c>
      <c r="X317" s="61">
        <f t="shared" si="486"/>
        <v>618.4</v>
      </c>
      <c r="Y317" s="60"/>
      <c r="Z317" s="61"/>
      <c r="AA317" s="125"/>
      <c r="AB317" s="60">
        <v>3</v>
      </c>
      <c r="AC317" s="61">
        <v>14.34</v>
      </c>
      <c r="AD317" s="60">
        <f t="shared" si="488"/>
        <v>3</v>
      </c>
      <c r="AE317" s="61">
        <f t="shared" si="489"/>
        <v>14.34</v>
      </c>
      <c r="AF317" s="82"/>
    </row>
    <row r="318" spans="1:32" s="1" customFormat="1">
      <c r="A318" s="751">
        <v>23.399999999999899</v>
      </c>
      <c r="B318" s="2" t="s">
        <v>131</v>
      </c>
      <c r="C318" s="82"/>
      <c r="D318" s="61"/>
      <c r="E318" s="82"/>
      <c r="F318" s="61"/>
      <c r="G318" s="101"/>
      <c r="H318" s="82">
        <v>2</v>
      </c>
      <c r="I318" s="61">
        <v>10.59</v>
      </c>
      <c r="J318" s="60">
        <f t="shared" si="481"/>
        <v>2</v>
      </c>
      <c r="K318" s="101">
        <f t="shared" si="481"/>
        <v>10.59</v>
      </c>
      <c r="L318" s="60">
        <v>1</v>
      </c>
      <c r="M318" s="61">
        <v>3.88</v>
      </c>
      <c r="N318" s="61">
        <f t="shared" si="482"/>
        <v>50</v>
      </c>
      <c r="O318" s="61">
        <f t="shared" si="482"/>
        <v>36.638338054768653</v>
      </c>
      <c r="P318" s="60">
        <f t="shared" si="483"/>
        <v>1</v>
      </c>
      <c r="Q318" s="61">
        <f t="shared" si="483"/>
        <v>6.71</v>
      </c>
      <c r="R318" s="60">
        <v>1</v>
      </c>
      <c r="S318" s="61">
        <v>6.71</v>
      </c>
      <c r="T318" s="125"/>
      <c r="U318" s="60">
        <v>38</v>
      </c>
      <c r="V318" s="61">
        <v>199.24</v>
      </c>
      <c r="W318" s="60">
        <f t="shared" si="485"/>
        <v>39</v>
      </c>
      <c r="X318" s="61">
        <f t="shared" si="486"/>
        <v>205.95000000000002</v>
      </c>
      <c r="Y318" s="60"/>
      <c r="Z318" s="61"/>
      <c r="AA318" s="125"/>
      <c r="AB318" s="60">
        <v>1</v>
      </c>
      <c r="AC318" s="61">
        <v>5.92</v>
      </c>
      <c r="AD318" s="60">
        <f t="shared" si="488"/>
        <v>1</v>
      </c>
      <c r="AE318" s="61">
        <f t="shared" si="489"/>
        <v>5.92</v>
      </c>
      <c r="AF318" s="82"/>
    </row>
    <row r="319" spans="1:32" s="1" customFormat="1" ht="31.5">
      <c r="A319" s="751">
        <v>23.409999999999901</v>
      </c>
      <c r="B319" s="3" t="s">
        <v>304</v>
      </c>
      <c r="C319" s="82"/>
      <c r="D319" s="61"/>
      <c r="E319" s="82"/>
      <c r="F319" s="61"/>
      <c r="G319" s="101"/>
      <c r="H319" s="82">
        <v>0</v>
      </c>
      <c r="I319" s="61">
        <f t="shared" ref="I319:I324" si="500">H319*G319</f>
        <v>0</v>
      </c>
      <c r="J319" s="60">
        <f t="shared" si="481"/>
        <v>0</v>
      </c>
      <c r="K319" s="61">
        <f t="shared" si="481"/>
        <v>0</v>
      </c>
      <c r="L319" s="60"/>
      <c r="M319" s="61"/>
      <c r="N319" s="61"/>
      <c r="O319" s="61"/>
      <c r="P319" s="60">
        <f t="shared" si="483"/>
        <v>0</v>
      </c>
      <c r="Q319" s="61">
        <f t="shared" si="483"/>
        <v>0</v>
      </c>
      <c r="R319" s="60"/>
      <c r="S319" s="61"/>
      <c r="T319" s="125"/>
      <c r="U319" s="60"/>
      <c r="V319" s="61"/>
      <c r="W319" s="60">
        <f t="shared" si="485"/>
        <v>0</v>
      </c>
      <c r="X319" s="61">
        <f t="shared" si="486"/>
        <v>0</v>
      </c>
      <c r="Y319" s="60">
        <f t="shared" si="490"/>
        <v>0</v>
      </c>
      <c r="Z319" s="61">
        <f t="shared" si="491"/>
        <v>0</v>
      </c>
      <c r="AA319" s="125"/>
      <c r="AB319" s="60"/>
      <c r="AC319" s="61"/>
      <c r="AD319" s="60">
        <f t="shared" si="488"/>
        <v>0</v>
      </c>
      <c r="AE319" s="61">
        <f t="shared" si="489"/>
        <v>0</v>
      </c>
      <c r="AF319" s="82"/>
    </row>
    <row r="320" spans="1:32" s="1" customFormat="1" ht="47.25">
      <c r="A320" s="911"/>
      <c r="B320" s="3" t="s">
        <v>127</v>
      </c>
      <c r="C320" s="82"/>
      <c r="D320" s="61"/>
      <c r="E320" s="82"/>
      <c r="F320" s="61"/>
      <c r="G320" s="101"/>
      <c r="H320" s="82">
        <v>0</v>
      </c>
      <c r="I320" s="61">
        <f t="shared" si="500"/>
        <v>0</v>
      </c>
      <c r="J320" s="60">
        <f t="shared" si="481"/>
        <v>0</v>
      </c>
      <c r="K320" s="61">
        <f t="shared" si="481"/>
        <v>0</v>
      </c>
      <c r="L320" s="60"/>
      <c r="M320" s="61"/>
      <c r="N320" s="61"/>
      <c r="O320" s="61"/>
      <c r="P320" s="60">
        <f t="shared" si="483"/>
        <v>0</v>
      </c>
      <c r="Q320" s="61">
        <f t="shared" si="483"/>
        <v>0</v>
      </c>
      <c r="R320" s="60"/>
      <c r="S320" s="61"/>
      <c r="T320" s="125"/>
      <c r="U320" s="60"/>
      <c r="V320" s="61">
        <f t="shared" si="484"/>
        <v>0</v>
      </c>
      <c r="W320" s="60">
        <f t="shared" si="485"/>
        <v>0</v>
      </c>
      <c r="X320" s="61">
        <f t="shared" si="486"/>
        <v>0</v>
      </c>
      <c r="Y320" s="60">
        <f t="shared" si="490"/>
        <v>0</v>
      </c>
      <c r="Z320" s="61">
        <f t="shared" si="491"/>
        <v>0</v>
      </c>
      <c r="AA320" s="125"/>
      <c r="AB320" s="60"/>
      <c r="AC320" s="61">
        <f t="shared" ref="AC320:AC324" si="501">AB320*AA320</f>
        <v>0</v>
      </c>
      <c r="AD320" s="60">
        <f t="shared" si="488"/>
        <v>0</v>
      </c>
      <c r="AE320" s="61">
        <f t="shared" si="489"/>
        <v>0</v>
      </c>
      <c r="AF320" s="82"/>
    </row>
    <row r="321" spans="1:35" s="1" customFormat="1">
      <c r="A321" s="911"/>
      <c r="B321" s="3" t="s">
        <v>128</v>
      </c>
      <c r="C321" s="82"/>
      <c r="D321" s="61"/>
      <c r="E321" s="82"/>
      <c r="F321" s="61"/>
      <c r="G321" s="101"/>
      <c r="H321" s="82">
        <v>0</v>
      </c>
      <c r="I321" s="61">
        <f t="shared" si="500"/>
        <v>0</v>
      </c>
      <c r="J321" s="60">
        <f t="shared" si="481"/>
        <v>0</v>
      </c>
      <c r="K321" s="61">
        <f t="shared" si="481"/>
        <v>0</v>
      </c>
      <c r="L321" s="60"/>
      <c r="M321" s="61"/>
      <c r="N321" s="61"/>
      <c r="O321" s="61"/>
      <c r="P321" s="60">
        <f t="shared" si="483"/>
        <v>0</v>
      </c>
      <c r="Q321" s="61">
        <f t="shared" si="483"/>
        <v>0</v>
      </c>
      <c r="R321" s="60"/>
      <c r="S321" s="61"/>
      <c r="T321" s="125"/>
      <c r="U321" s="60"/>
      <c r="V321" s="61">
        <f t="shared" si="484"/>
        <v>0</v>
      </c>
      <c r="W321" s="60">
        <f t="shared" si="485"/>
        <v>0</v>
      </c>
      <c r="X321" s="61">
        <f t="shared" si="486"/>
        <v>0</v>
      </c>
      <c r="Y321" s="60">
        <f t="shared" si="490"/>
        <v>0</v>
      </c>
      <c r="Z321" s="61">
        <f t="shared" si="491"/>
        <v>0</v>
      </c>
      <c r="AA321" s="125"/>
      <c r="AB321" s="60"/>
      <c r="AC321" s="61">
        <f t="shared" si="501"/>
        <v>0</v>
      </c>
      <c r="AD321" s="60">
        <f t="shared" si="488"/>
        <v>0</v>
      </c>
      <c r="AE321" s="61">
        <f t="shared" si="489"/>
        <v>0</v>
      </c>
      <c r="AF321" s="82"/>
    </row>
    <row r="322" spans="1:35" s="1" customFormat="1" ht="56.25">
      <c r="A322" s="911"/>
      <c r="B322" s="3" t="s">
        <v>129</v>
      </c>
      <c r="C322" s="82"/>
      <c r="D322" s="61"/>
      <c r="E322" s="82"/>
      <c r="F322" s="61"/>
      <c r="G322" s="101"/>
      <c r="H322" s="82">
        <v>0</v>
      </c>
      <c r="I322" s="61">
        <f t="shared" si="500"/>
        <v>0</v>
      </c>
      <c r="J322" s="60">
        <f t="shared" si="481"/>
        <v>0</v>
      </c>
      <c r="K322" s="61">
        <f t="shared" si="481"/>
        <v>0</v>
      </c>
      <c r="L322" s="60"/>
      <c r="M322" s="61"/>
      <c r="N322" s="61" t="e">
        <f t="shared" si="482"/>
        <v>#DIV/0!</v>
      </c>
      <c r="O322" s="61" t="e">
        <f t="shared" si="482"/>
        <v>#DIV/0!</v>
      </c>
      <c r="P322" s="60">
        <f t="shared" si="483"/>
        <v>0</v>
      </c>
      <c r="Q322" s="61">
        <f t="shared" si="483"/>
        <v>0</v>
      </c>
      <c r="R322" s="60"/>
      <c r="S322" s="61"/>
      <c r="T322" s="125"/>
      <c r="U322" s="60"/>
      <c r="V322" s="61">
        <f t="shared" si="484"/>
        <v>0</v>
      </c>
      <c r="W322" s="60">
        <f t="shared" si="485"/>
        <v>0</v>
      </c>
      <c r="X322" s="61">
        <f t="shared" si="486"/>
        <v>0</v>
      </c>
      <c r="Y322" s="60">
        <f t="shared" si="490"/>
        <v>0</v>
      </c>
      <c r="Z322" s="61">
        <f t="shared" si="491"/>
        <v>0</v>
      </c>
      <c r="AA322" s="125"/>
      <c r="AB322" s="60"/>
      <c r="AC322" s="61"/>
      <c r="AD322" s="60">
        <f t="shared" si="488"/>
        <v>0</v>
      </c>
      <c r="AE322" s="61">
        <f t="shared" si="489"/>
        <v>0</v>
      </c>
      <c r="AF322" s="781" t="s">
        <v>637</v>
      </c>
    </row>
    <row r="323" spans="1:35" s="1" customFormat="1" ht="31.5">
      <c r="A323" s="751"/>
      <c r="B323" s="3" t="s">
        <v>305</v>
      </c>
      <c r="C323" s="82"/>
      <c r="D323" s="61"/>
      <c r="E323" s="82"/>
      <c r="F323" s="61"/>
      <c r="G323" s="101"/>
      <c r="H323" s="82">
        <v>0</v>
      </c>
      <c r="I323" s="61">
        <f t="shared" si="500"/>
        <v>0</v>
      </c>
      <c r="J323" s="60">
        <f t="shared" si="481"/>
        <v>0</v>
      </c>
      <c r="K323" s="61">
        <f t="shared" si="481"/>
        <v>0</v>
      </c>
      <c r="L323" s="60"/>
      <c r="M323" s="61"/>
      <c r="N323" s="61"/>
      <c r="O323" s="61"/>
      <c r="P323" s="60">
        <f t="shared" si="483"/>
        <v>0</v>
      </c>
      <c r="Q323" s="61">
        <f t="shared" si="483"/>
        <v>0</v>
      </c>
      <c r="R323" s="60"/>
      <c r="S323" s="61"/>
      <c r="T323" s="125"/>
      <c r="U323" s="60"/>
      <c r="V323" s="61">
        <f t="shared" si="484"/>
        <v>0</v>
      </c>
      <c r="W323" s="60">
        <f t="shared" si="485"/>
        <v>0</v>
      </c>
      <c r="X323" s="61">
        <f t="shared" si="486"/>
        <v>0</v>
      </c>
      <c r="Y323" s="60">
        <f t="shared" si="490"/>
        <v>0</v>
      </c>
      <c r="Z323" s="61">
        <f t="shared" si="491"/>
        <v>0</v>
      </c>
      <c r="AA323" s="125"/>
      <c r="AB323" s="60"/>
      <c r="AC323" s="61">
        <f t="shared" si="501"/>
        <v>0</v>
      </c>
      <c r="AD323" s="60">
        <f t="shared" si="488"/>
        <v>0</v>
      </c>
      <c r="AE323" s="61">
        <f t="shared" si="489"/>
        <v>0</v>
      </c>
      <c r="AF323" s="82"/>
    </row>
    <row r="324" spans="1:35" s="1" customFormat="1">
      <c r="A324" s="751">
        <v>23.42</v>
      </c>
      <c r="B324" s="2" t="s">
        <v>130</v>
      </c>
      <c r="C324" s="82"/>
      <c r="D324" s="61"/>
      <c r="E324" s="82"/>
      <c r="F324" s="61"/>
      <c r="G324" s="101"/>
      <c r="H324" s="82">
        <v>0</v>
      </c>
      <c r="I324" s="61">
        <f t="shared" si="500"/>
        <v>0</v>
      </c>
      <c r="J324" s="60">
        <f t="shared" si="481"/>
        <v>0</v>
      </c>
      <c r="K324" s="61">
        <f t="shared" si="481"/>
        <v>0</v>
      </c>
      <c r="L324" s="60"/>
      <c r="M324" s="61"/>
      <c r="N324" s="61"/>
      <c r="O324" s="61"/>
      <c r="P324" s="60">
        <f t="shared" si="483"/>
        <v>0</v>
      </c>
      <c r="Q324" s="61">
        <f t="shared" si="483"/>
        <v>0</v>
      </c>
      <c r="R324" s="60"/>
      <c r="S324" s="61"/>
      <c r="T324" s="125"/>
      <c r="U324" s="60"/>
      <c r="V324" s="61">
        <f t="shared" si="484"/>
        <v>0</v>
      </c>
      <c r="W324" s="60">
        <f t="shared" si="485"/>
        <v>0</v>
      </c>
      <c r="X324" s="61">
        <f t="shared" si="486"/>
        <v>0</v>
      </c>
      <c r="Y324" s="60">
        <f t="shared" si="490"/>
        <v>0</v>
      </c>
      <c r="Z324" s="61">
        <f t="shared" si="491"/>
        <v>0</v>
      </c>
      <c r="AA324" s="125"/>
      <c r="AB324" s="60"/>
      <c r="AC324" s="61">
        <f t="shared" si="501"/>
        <v>0</v>
      </c>
      <c r="AD324" s="60">
        <f t="shared" si="488"/>
        <v>0</v>
      </c>
      <c r="AE324" s="61">
        <f t="shared" si="489"/>
        <v>0</v>
      </c>
      <c r="AF324" s="82"/>
    </row>
    <row r="325" spans="1:35" s="1" customFormat="1" ht="56.25">
      <c r="A325" s="751">
        <v>23.43</v>
      </c>
      <c r="B325" s="3" t="s">
        <v>344</v>
      </c>
      <c r="C325" s="82"/>
      <c r="D325" s="61"/>
      <c r="E325" s="82"/>
      <c r="F325" s="61"/>
      <c r="G325" s="101"/>
      <c r="H325" s="82">
        <v>0</v>
      </c>
      <c r="I325" s="61">
        <v>0</v>
      </c>
      <c r="J325" s="60">
        <f t="shared" si="481"/>
        <v>0</v>
      </c>
      <c r="K325" s="61">
        <f t="shared" si="481"/>
        <v>0</v>
      </c>
      <c r="L325" s="60"/>
      <c r="M325" s="61"/>
      <c r="N325" s="61"/>
      <c r="O325" s="61"/>
      <c r="P325" s="60">
        <f t="shared" si="483"/>
        <v>0</v>
      </c>
      <c r="Q325" s="61">
        <f t="shared" si="483"/>
        <v>0</v>
      </c>
      <c r="R325" s="60"/>
      <c r="S325" s="61"/>
      <c r="T325" s="125"/>
      <c r="U325" s="60">
        <v>1068</v>
      </c>
      <c r="V325" s="61">
        <v>230.68799999999999</v>
      </c>
      <c r="W325" s="60">
        <f t="shared" si="485"/>
        <v>1068</v>
      </c>
      <c r="X325" s="61">
        <f t="shared" si="486"/>
        <v>230.68799999999999</v>
      </c>
      <c r="Y325" s="60">
        <f t="shared" si="490"/>
        <v>0</v>
      </c>
      <c r="Z325" s="61">
        <f t="shared" si="491"/>
        <v>0</v>
      </c>
      <c r="AA325" s="125"/>
      <c r="AB325" s="60"/>
      <c r="AC325" s="61"/>
      <c r="AD325" s="60">
        <f t="shared" si="488"/>
        <v>0</v>
      </c>
      <c r="AE325" s="61">
        <f t="shared" si="489"/>
        <v>0</v>
      </c>
      <c r="AF325" s="781" t="s">
        <v>637</v>
      </c>
    </row>
    <row r="326" spans="1:35" s="144" customFormat="1">
      <c r="A326" s="208"/>
      <c r="B326" s="209" t="s">
        <v>25</v>
      </c>
      <c r="C326" s="210">
        <f t="shared" ref="C326:F326" si="502">SUM(C279:C325)</f>
        <v>0</v>
      </c>
      <c r="D326" s="211">
        <f t="shared" si="502"/>
        <v>87.84</v>
      </c>
      <c r="E326" s="210">
        <f t="shared" si="502"/>
        <v>0</v>
      </c>
      <c r="F326" s="211">
        <f t="shared" si="502"/>
        <v>0</v>
      </c>
      <c r="G326" s="212"/>
      <c r="H326" s="210">
        <f t="shared" ref="H326:M326" si="503">SUM(H279:H325)</f>
        <v>33</v>
      </c>
      <c r="I326" s="211">
        <f t="shared" si="503"/>
        <v>403.83</v>
      </c>
      <c r="J326" s="210">
        <f t="shared" si="503"/>
        <v>33</v>
      </c>
      <c r="K326" s="211">
        <f t="shared" si="503"/>
        <v>491.67</v>
      </c>
      <c r="L326" s="210">
        <f t="shared" si="503"/>
        <v>1</v>
      </c>
      <c r="M326" s="211">
        <f t="shared" si="503"/>
        <v>163.53</v>
      </c>
      <c r="N326" s="216">
        <f t="shared" si="482"/>
        <v>3.0303030303030303</v>
      </c>
      <c r="O326" s="216">
        <f>M326/K326%</f>
        <v>33.260113490755991</v>
      </c>
      <c r="P326" s="210">
        <f>SUM(P279:P325)</f>
        <v>32</v>
      </c>
      <c r="Q326" s="211">
        <f>SUM(Q279:Q325)</f>
        <v>328.14</v>
      </c>
      <c r="R326" s="210">
        <f>SUM(R279:R325)</f>
        <v>32</v>
      </c>
      <c r="S326" s="211">
        <f>SUM(S279:S325)</f>
        <v>328.14</v>
      </c>
      <c r="T326" s="214"/>
      <c r="U326" s="210">
        <f t="shared" ref="U326:Z326" si="504">SUM(U279:U325)</f>
        <v>2438</v>
      </c>
      <c r="V326" s="211">
        <f t="shared" si="504"/>
        <v>2757.4480000000003</v>
      </c>
      <c r="W326" s="210">
        <f t="shared" si="504"/>
        <v>2470</v>
      </c>
      <c r="X326" s="211">
        <f t="shared" si="504"/>
        <v>3085.5880000000002</v>
      </c>
      <c r="Y326" s="210">
        <f t="shared" si="504"/>
        <v>28</v>
      </c>
      <c r="Z326" s="211">
        <f t="shared" si="504"/>
        <v>311.07</v>
      </c>
      <c r="AA326" s="214"/>
      <c r="AB326" s="210">
        <f>SUM(AB279:AB325)</f>
        <v>441</v>
      </c>
      <c r="AC326" s="211">
        <f>SUM(AC279:AC325)</f>
        <v>270.41000000000003</v>
      </c>
      <c r="AD326" s="210">
        <f>SUM(AD279:AD325)</f>
        <v>469</v>
      </c>
      <c r="AE326" s="211">
        <f>SUM(AE279:AE325)</f>
        <v>581.48</v>
      </c>
      <c r="AF326" s="215"/>
    </row>
    <row r="327" spans="1:35" s="4" customFormat="1">
      <c r="A327" s="329" t="s">
        <v>132</v>
      </c>
      <c r="B327" s="9" t="s">
        <v>133</v>
      </c>
      <c r="C327" s="12"/>
      <c r="D327" s="63"/>
      <c r="E327" s="12"/>
      <c r="F327" s="63"/>
      <c r="G327" s="102"/>
      <c r="H327" s="12"/>
      <c r="I327" s="63"/>
      <c r="J327" s="62"/>
      <c r="K327" s="63"/>
      <c r="L327" s="62"/>
      <c r="M327" s="63"/>
      <c r="N327" s="63"/>
      <c r="O327" s="63"/>
      <c r="P327" s="62"/>
      <c r="Q327" s="63"/>
      <c r="R327" s="62"/>
      <c r="S327" s="63"/>
      <c r="T327" s="126"/>
      <c r="U327" s="62"/>
      <c r="V327" s="63"/>
      <c r="W327" s="62"/>
      <c r="X327" s="63"/>
      <c r="Y327" s="62"/>
      <c r="Z327" s="63"/>
      <c r="AA327" s="126"/>
      <c r="AB327" s="62"/>
      <c r="AC327" s="63"/>
      <c r="AD327" s="62"/>
      <c r="AE327" s="63"/>
      <c r="AF327" s="12"/>
    </row>
    <row r="328" spans="1:35" s="4" customFormat="1">
      <c r="A328" s="329">
        <v>24</v>
      </c>
      <c r="B328" s="9" t="s">
        <v>134</v>
      </c>
      <c r="C328" s="12"/>
      <c r="D328" s="63"/>
      <c r="E328" s="12"/>
      <c r="F328" s="63"/>
      <c r="G328" s="102"/>
      <c r="H328" s="12">
        <v>0</v>
      </c>
      <c r="I328" s="63"/>
      <c r="J328" s="62"/>
      <c r="K328" s="63"/>
      <c r="L328" s="62"/>
      <c r="M328" s="63"/>
      <c r="N328" s="63"/>
      <c r="O328" s="63"/>
      <c r="P328" s="62"/>
      <c r="Q328" s="63"/>
      <c r="R328" s="62"/>
      <c r="S328" s="63"/>
      <c r="T328" s="126"/>
      <c r="U328" s="62"/>
      <c r="V328" s="63"/>
      <c r="W328" s="62"/>
      <c r="X328" s="61"/>
      <c r="Y328" s="62"/>
      <c r="Z328" s="63"/>
      <c r="AA328" s="126"/>
      <c r="AB328" s="62"/>
      <c r="AC328" s="63"/>
      <c r="AD328" s="62"/>
      <c r="AE328" s="61"/>
      <c r="AF328" s="12"/>
    </row>
    <row r="329" spans="1:35" s="1" customFormat="1">
      <c r="A329" s="199">
        <v>24.01</v>
      </c>
      <c r="B329" s="2" t="s">
        <v>135</v>
      </c>
      <c r="C329" s="82"/>
      <c r="D329" s="61"/>
      <c r="E329" s="82"/>
      <c r="F329" s="61"/>
      <c r="G329" s="101"/>
      <c r="H329" s="82">
        <v>0</v>
      </c>
      <c r="I329" s="61"/>
      <c r="J329" s="60">
        <f t="shared" ref="J329:J332" si="505">H329+E329+C329</f>
        <v>0</v>
      </c>
      <c r="K329" s="61">
        <f>I329+F329+D329</f>
        <v>0</v>
      </c>
      <c r="L329" s="60"/>
      <c r="M329" s="61"/>
      <c r="N329" s="61"/>
      <c r="O329" s="61"/>
      <c r="P329" s="60"/>
      <c r="Q329" s="61"/>
      <c r="R329" s="60"/>
      <c r="S329" s="61"/>
      <c r="T329" s="125"/>
      <c r="U329" s="60"/>
      <c r="V329" s="61"/>
      <c r="W329" s="60"/>
      <c r="X329" s="61">
        <f>V329+S329</f>
        <v>0</v>
      </c>
      <c r="Y329" s="60"/>
      <c r="Z329" s="61"/>
      <c r="AA329" s="125"/>
      <c r="AB329" s="60"/>
      <c r="AC329" s="61"/>
      <c r="AD329" s="60"/>
      <c r="AE329" s="61">
        <f>AC329+Z329</f>
        <v>0</v>
      </c>
      <c r="AF329" s="82"/>
    </row>
    <row r="330" spans="1:35" s="1" customFormat="1">
      <c r="A330" s="751"/>
      <c r="B330" s="2" t="s">
        <v>136</v>
      </c>
      <c r="C330" s="82"/>
      <c r="D330" s="61"/>
      <c r="E330" s="82"/>
      <c r="F330" s="61"/>
      <c r="G330" s="101"/>
      <c r="H330" s="82">
        <v>1</v>
      </c>
      <c r="I330" s="61">
        <v>113</v>
      </c>
      <c r="J330" s="60">
        <f t="shared" si="505"/>
        <v>1</v>
      </c>
      <c r="K330" s="61">
        <f>I330+F330+D330</f>
        <v>113</v>
      </c>
      <c r="L330" s="60"/>
      <c r="M330" s="61">
        <v>65.336079999999995</v>
      </c>
      <c r="N330" s="61">
        <f t="shared" ref="N330:O333" si="506">L330/J330%</f>
        <v>0</v>
      </c>
      <c r="O330" s="61">
        <f t="shared" si="506"/>
        <v>57.819539823008853</v>
      </c>
      <c r="P330" s="60">
        <f>J330-L330</f>
        <v>1</v>
      </c>
      <c r="Q330" s="61">
        <f>K330-M330</f>
        <v>47.663920000000005</v>
      </c>
      <c r="R330" s="60"/>
      <c r="S330" s="61"/>
      <c r="T330" s="125"/>
      <c r="U330" s="60">
        <v>1</v>
      </c>
      <c r="V330" s="61">
        <v>193.07692307692309</v>
      </c>
      <c r="W330" s="60">
        <f>U330+R330</f>
        <v>1</v>
      </c>
      <c r="X330" s="61">
        <f>V330+S330</f>
        <v>193.07692307692309</v>
      </c>
      <c r="Y330" s="60"/>
      <c r="Z330" s="61"/>
      <c r="AA330" s="125"/>
      <c r="AB330" s="60">
        <v>1</v>
      </c>
      <c r="AC330" s="61">
        <v>192</v>
      </c>
      <c r="AD330" s="60">
        <f>AB330+Y330</f>
        <v>1</v>
      </c>
      <c r="AE330" s="61">
        <f>AC330+Z330</f>
        <v>192</v>
      </c>
      <c r="AF330" s="82">
        <f>AE382*3.5%</f>
        <v>192.590295303</v>
      </c>
      <c r="AG330" s="817">
        <f>X330-AE330</f>
        <v>1.0769230769230944</v>
      </c>
      <c r="AH330" s="1">
        <v>14.12</v>
      </c>
      <c r="AI330" s="817">
        <f>SUM(AG330:AH330)</f>
        <v>15.196923076923094</v>
      </c>
    </row>
    <row r="331" spans="1:35" s="1" customFormat="1">
      <c r="A331" s="199"/>
      <c r="B331" s="3" t="s">
        <v>137</v>
      </c>
      <c r="C331" s="82"/>
      <c r="D331" s="61"/>
      <c r="E331" s="82"/>
      <c r="F331" s="61"/>
      <c r="G331" s="101"/>
      <c r="H331" s="82">
        <v>0</v>
      </c>
      <c r="I331" s="61"/>
      <c r="J331" s="60">
        <f t="shared" si="505"/>
        <v>0</v>
      </c>
      <c r="K331" s="61">
        <f>I331+F331+D331</f>
        <v>0</v>
      </c>
      <c r="L331" s="60"/>
      <c r="M331" s="61"/>
      <c r="N331" s="61"/>
      <c r="O331" s="61"/>
      <c r="P331" s="60"/>
      <c r="Q331" s="61"/>
      <c r="R331" s="60"/>
      <c r="S331" s="61"/>
      <c r="T331" s="125"/>
      <c r="U331" s="60"/>
      <c r="V331" s="61"/>
      <c r="W331" s="60"/>
      <c r="X331" s="61">
        <f>V331+S331</f>
        <v>0</v>
      </c>
      <c r="Y331" s="60"/>
      <c r="Z331" s="61"/>
      <c r="AA331" s="125"/>
      <c r="AB331" s="60"/>
      <c r="AC331" s="61"/>
      <c r="AD331" s="60"/>
      <c r="AE331" s="61">
        <f>AC331+Z331</f>
        <v>0</v>
      </c>
      <c r="AF331" s="82"/>
    </row>
    <row r="332" spans="1:35" s="1" customFormat="1">
      <c r="A332" s="199"/>
      <c r="B332" s="2" t="s">
        <v>138</v>
      </c>
      <c r="C332" s="82"/>
      <c r="D332" s="61"/>
      <c r="E332" s="82"/>
      <c r="F332" s="61"/>
      <c r="G332" s="101"/>
      <c r="H332" s="82">
        <v>0</v>
      </c>
      <c r="I332" s="61"/>
      <c r="J332" s="60">
        <f t="shared" si="505"/>
        <v>0</v>
      </c>
      <c r="K332" s="61">
        <f>I332+F332+D332</f>
        <v>0</v>
      </c>
      <c r="L332" s="60"/>
      <c r="M332" s="61"/>
      <c r="N332" s="61"/>
      <c r="O332" s="61"/>
      <c r="P332" s="60"/>
      <c r="Q332" s="61"/>
      <c r="R332" s="60"/>
      <c r="S332" s="61"/>
      <c r="T332" s="125"/>
      <c r="U332" s="60"/>
      <c r="V332" s="61"/>
      <c r="W332" s="60"/>
      <c r="X332" s="61">
        <f>V332+S332</f>
        <v>0</v>
      </c>
      <c r="Y332" s="60"/>
      <c r="Z332" s="61"/>
      <c r="AA332" s="125"/>
      <c r="AB332" s="60"/>
      <c r="AC332" s="61"/>
      <c r="AD332" s="60"/>
      <c r="AE332" s="61">
        <f>AC332+Z332</f>
        <v>0</v>
      </c>
      <c r="AF332" s="82"/>
    </row>
    <row r="333" spans="1:35" s="144" customFormat="1">
      <c r="A333" s="208"/>
      <c r="B333" s="209" t="s">
        <v>35</v>
      </c>
      <c r="C333" s="210">
        <f t="shared" ref="C333" si="507">SUM(C330:C332)</f>
        <v>0</v>
      </c>
      <c r="D333" s="211">
        <f>SUM(D330:D332)</f>
        <v>0</v>
      </c>
      <c r="E333" s="210">
        <f t="shared" ref="E333" si="508">SUM(E330:E332)</f>
        <v>0</v>
      </c>
      <c r="F333" s="211">
        <f>SUM(F330:F332)</f>
        <v>0</v>
      </c>
      <c r="G333" s="212"/>
      <c r="H333" s="210">
        <f t="shared" ref="H333:L333" si="509">SUM(H330:H332)</f>
        <v>1</v>
      </c>
      <c r="I333" s="211">
        <f>SUM(I330:I332)</f>
        <v>113</v>
      </c>
      <c r="J333" s="210">
        <f t="shared" si="509"/>
        <v>1</v>
      </c>
      <c r="K333" s="211">
        <f>SUM(K330:K332)</f>
        <v>113</v>
      </c>
      <c r="L333" s="210">
        <f t="shared" si="509"/>
        <v>0</v>
      </c>
      <c r="M333" s="211">
        <f>SUM(M330:M332)</f>
        <v>65.336079999999995</v>
      </c>
      <c r="N333" s="216">
        <f t="shared" si="506"/>
        <v>0</v>
      </c>
      <c r="O333" s="216">
        <f>M333/K333%</f>
        <v>57.819539823008853</v>
      </c>
      <c r="P333" s="210">
        <f t="shared" ref="P333" si="510">SUM(P330:P332)</f>
        <v>1</v>
      </c>
      <c r="Q333" s="211">
        <f>SUM(Q330:Q332)</f>
        <v>47.663920000000005</v>
      </c>
      <c r="R333" s="210">
        <f t="shared" ref="R333" si="511">SUM(R330:R332)</f>
        <v>0</v>
      </c>
      <c r="S333" s="211">
        <f>SUM(S330:S332)</f>
        <v>0</v>
      </c>
      <c r="T333" s="214"/>
      <c r="U333" s="210">
        <f t="shared" ref="U333" si="512">SUM(U330:U332)</f>
        <v>1</v>
      </c>
      <c r="V333" s="211">
        <f>SUM(V330:V332)</f>
        <v>193.07692307692309</v>
      </c>
      <c r="W333" s="210">
        <f t="shared" ref="W333" si="513">SUM(W330:W332)</f>
        <v>1</v>
      </c>
      <c r="X333" s="211">
        <f>SUM(X330:X332)</f>
        <v>193.07692307692309</v>
      </c>
      <c r="Y333" s="210">
        <f t="shared" ref="Y333" si="514">SUM(Y330:Y332)</f>
        <v>0</v>
      </c>
      <c r="Z333" s="211">
        <f>SUM(Z330:Z332)</f>
        <v>0</v>
      </c>
      <c r="AA333" s="214"/>
      <c r="AB333" s="210">
        <f t="shared" ref="AB333" si="515">SUM(AB330:AB332)</f>
        <v>1</v>
      </c>
      <c r="AC333" s="211">
        <f>SUM(AC330:AC332)</f>
        <v>192</v>
      </c>
      <c r="AD333" s="210">
        <f t="shared" ref="AD333" si="516">SUM(AD330:AD332)</f>
        <v>1</v>
      </c>
      <c r="AE333" s="211">
        <f>SUM(AE330:AE332)</f>
        <v>192</v>
      </c>
      <c r="AF333" s="216">
        <f>AE333/AE382*100</f>
        <v>3.4892723900898046</v>
      </c>
    </row>
    <row r="334" spans="1:35" s="4" customFormat="1" ht="47.25">
      <c r="A334" s="329">
        <v>24.02</v>
      </c>
      <c r="B334" s="9" t="s">
        <v>253</v>
      </c>
      <c r="C334" s="12"/>
      <c r="D334" s="63"/>
      <c r="E334" s="12"/>
      <c r="F334" s="63"/>
      <c r="G334" s="102"/>
      <c r="H334" s="12"/>
      <c r="I334" s="63"/>
      <c r="J334" s="62">
        <f t="shared" ref="J334:J338" si="517">H334+E334+C334</f>
        <v>0</v>
      </c>
      <c r="K334" s="63"/>
      <c r="L334" s="62"/>
      <c r="M334" s="63"/>
      <c r="N334" s="61"/>
      <c r="O334" s="61"/>
      <c r="P334" s="60"/>
      <c r="Q334" s="61"/>
      <c r="R334" s="62"/>
      <c r="S334" s="63"/>
      <c r="T334" s="126"/>
      <c r="U334" s="62"/>
      <c r="V334" s="63"/>
      <c r="W334" s="62"/>
      <c r="X334" s="63"/>
      <c r="Y334" s="62"/>
      <c r="Z334" s="63"/>
      <c r="AA334" s="126"/>
      <c r="AB334" s="62"/>
      <c r="AC334" s="63"/>
      <c r="AD334" s="62"/>
      <c r="AE334" s="63"/>
      <c r="AF334" s="12"/>
    </row>
    <row r="335" spans="1:35" s="1" customFormat="1">
      <c r="A335" s="751"/>
      <c r="B335" s="2" t="s">
        <v>236</v>
      </c>
      <c r="C335" s="82"/>
      <c r="D335" s="61"/>
      <c r="E335" s="82"/>
      <c r="F335" s="61"/>
      <c r="G335" s="116">
        <v>1.2880000000000001E-3</v>
      </c>
      <c r="H335" s="82">
        <v>8980</v>
      </c>
      <c r="I335" s="61">
        <f>+G335*H335</f>
        <v>11.566240000000001</v>
      </c>
      <c r="J335" s="60">
        <f t="shared" si="517"/>
        <v>8980</v>
      </c>
      <c r="K335" s="61">
        <f>I335+F335+D335</f>
        <v>11.566240000000001</v>
      </c>
      <c r="L335" s="60"/>
      <c r="M335" s="61">
        <v>0.35</v>
      </c>
      <c r="N335" s="61">
        <f t="shared" ref="N335:O340" si="518">L335/J335%</f>
        <v>0</v>
      </c>
      <c r="O335" s="61">
        <f t="shared" si="518"/>
        <v>3.0260482231044832</v>
      </c>
      <c r="P335" s="60">
        <f t="shared" ref="P335:Q338" si="519">J335-L335</f>
        <v>8980</v>
      </c>
      <c r="Q335" s="61">
        <f t="shared" si="519"/>
        <v>11.216240000000001</v>
      </c>
      <c r="R335" s="60"/>
      <c r="S335" s="61"/>
      <c r="T335" s="125">
        <v>1.1999999999999999E-3</v>
      </c>
      <c r="U335" s="60">
        <v>8399</v>
      </c>
      <c r="V335" s="61">
        <v>19</v>
      </c>
      <c r="W335" s="60">
        <f t="shared" ref="W335:W338" si="520">U335+R335</f>
        <v>8399</v>
      </c>
      <c r="X335" s="61">
        <f>V335+S335</f>
        <v>19</v>
      </c>
      <c r="Y335" s="60"/>
      <c r="Z335" s="61"/>
      <c r="AA335" s="125">
        <v>1.1999999999999999E-3</v>
      </c>
      <c r="AB335" s="60">
        <v>8399</v>
      </c>
      <c r="AC335" s="61">
        <v>19</v>
      </c>
      <c r="AD335" s="60">
        <f t="shared" ref="AD335:AD338" si="521">AB335+Y335</f>
        <v>8399</v>
      </c>
      <c r="AE335" s="61">
        <f>AC335+Z335</f>
        <v>19</v>
      </c>
      <c r="AF335" s="82"/>
      <c r="AG335" s="817">
        <f>X335-AE335</f>
        <v>0</v>
      </c>
    </row>
    <row r="336" spans="1:35" s="1" customFormat="1">
      <c r="A336" s="751"/>
      <c r="B336" s="2" t="s">
        <v>237</v>
      </c>
      <c r="C336" s="82"/>
      <c r="D336" s="61"/>
      <c r="E336" s="82"/>
      <c r="F336" s="61"/>
      <c r="G336" s="116">
        <v>1.325E-3</v>
      </c>
      <c r="H336" s="82">
        <v>12024</v>
      </c>
      <c r="I336" s="61">
        <f t="shared" ref="I336:I337" si="522">+G336*H336</f>
        <v>15.931800000000001</v>
      </c>
      <c r="J336" s="60">
        <f t="shared" si="517"/>
        <v>12024</v>
      </c>
      <c r="K336" s="61">
        <f>I336+F336+D336</f>
        <v>15.931800000000001</v>
      </c>
      <c r="L336" s="60"/>
      <c r="M336" s="61">
        <v>0.35</v>
      </c>
      <c r="N336" s="61">
        <f t="shared" si="518"/>
        <v>0</v>
      </c>
      <c r="O336" s="61">
        <f t="shared" si="518"/>
        <v>2.1968641333684826</v>
      </c>
      <c r="P336" s="60">
        <f t="shared" si="519"/>
        <v>12024</v>
      </c>
      <c r="Q336" s="61">
        <f t="shared" si="519"/>
        <v>15.581800000000001</v>
      </c>
      <c r="R336" s="60"/>
      <c r="S336" s="61"/>
      <c r="T336" s="125">
        <v>1.1999999999999999E-3</v>
      </c>
      <c r="U336" s="60">
        <v>11295</v>
      </c>
      <c r="V336" s="61">
        <v>20.6145</v>
      </c>
      <c r="W336" s="60">
        <f t="shared" si="520"/>
        <v>11295</v>
      </c>
      <c r="X336" s="61">
        <f>V336+S336</f>
        <v>20.6145</v>
      </c>
      <c r="Y336" s="60"/>
      <c r="Z336" s="61"/>
      <c r="AA336" s="125">
        <v>1.1999999999999999E-3</v>
      </c>
      <c r="AB336" s="60">
        <v>11295</v>
      </c>
      <c r="AC336" s="61">
        <v>20.6145</v>
      </c>
      <c r="AD336" s="60">
        <f t="shared" si="521"/>
        <v>11295</v>
      </c>
      <c r="AE336" s="61">
        <f>AC336+Z336</f>
        <v>20.6145</v>
      </c>
      <c r="AF336" s="82"/>
      <c r="AG336" s="817">
        <f t="shared" ref="AG336:AG337" si="523">X336-AE336</f>
        <v>0</v>
      </c>
    </row>
    <row r="337" spans="1:33" s="1" customFormat="1">
      <c r="A337" s="751"/>
      <c r="B337" s="2" t="s">
        <v>241</v>
      </c>
      <c r="C337" s="82"/>
      <c r="D337" s="61"/>
      <c r="E337" s="82"/>
      <c r="F337" s="61"/>
      <c r="G337" s="116">
        <v>1.5870000000000001E-3</v>
      </c>
      <c r="H337" s="82">
        <v>13269</v>
      </c>
      <c r="I337" s="61">
        <f t="shared" si="522"/>
        <v>21.057903</v>
      </c>
      <c r="J337" s="60">
        <f t="shared" si="517"/>
        <v>13269</v>
      </c>
      <c r="K337" s="61">
        <f>I337+F337+D337</f>
        <v>21.057903</v>
      </c>
      <c r="L337" s="60"/>
      <c r="M337" s="61">
        <v>0.35</v>
      </c>
      <c r="N337" s="61">
        <f t="shared" si="518"/>
        <v>0</v>
      </c>
      <c r="O337" s="61">
        <f t="shared" si="518"/>
        <v>1.662083826675429</v>
      </c>
      <c r="P337" s="60">
        <f t="shared" si="519"/>
        <v>13269</v>
      </c>
      <c r="Q337" s="61">
        <f t="shared" si="519"/>
        <v>20.707902999999998</v>
      </c>
      <c r="R337" s="60"/>
      <c r="S337" s="61"/>
      <c r="T337" s="125"/>
      <c r="U337" s="60">
        <v>12838</v>
      </c>
      <c r="V337" s="61">
        <v>69.871800000000007</v>
      </c>
      <c r="W337" s="60">
        <f t="shared" si="520"/>
        <v>12838</v>
      </c>
      <c r="X337" s="61">
        <f>V337+S337</f>
        <v>69.871800000000007</v>
      </c>
      <c r="Y337" s="60"/>
      <c r="Z337" s="61"/>
      <c r="AA337" s="125"/>
      <c r="AB337" s="60">
        <v>12838</v>
      </c>
      <c r="AC337" s="61">
        <v>69.871800000000007</v>
      </c>
      <c r="AD337" s="60">
        <f t="shared" si="521"/>
        <v>12838</v>
      </c>
      <c r="AE337" s="61">
        <f>AC337+Z337</f>
        <v>69.871800000000007</v>
      </c>
      <c r="AF337" s="61">
        <f>(AE335+AE336+AE337)/AE382*100</f>
        <v>1.9897266858494238</v>
      </c>
      <c r="AG337" s="817">
        <f t="shared" si="523"/>
        <v>0</v>
      </c>
    </row>
    <row r="338" spans="1:33" s="1" customFormat="1" ht="31.5">
      <c r="A338" s="751">
        <v>24.03</v>
      </c>
      <c r="B338" s="2" t="s">
        <v>139</v>
      </c>
      <c r="C338" s="82"/>
      <c r="D338" s="61"/>
      <c r="E338" s="82"/>
      <c r="F338" s="61"/>
      <c r="G338" s="101"/>
      <c r="H338" s="82">
        <v>1</v>
      </c>
      <c r="I338" s="61">
        <v>15</v>
      </c>
      <c r="J338" s="60">
        <f t="shared" si="517"/>
        <v>1</v>
      </c>
      <c r="K338" s="61">
        <f>I338+F338+D338</f>
        <v>15</v>
      </c>
      <c r="L338" s="60"/>
      <c r="M338" s="61">
        <v>1.08</v>
      </c>
      <c r="N338" s="61">
        <f t="shared" si="518"/>
        <v>0</v>
      </c>
      <c r="O338" s="61">
        <f t="shared" si="518"/>
        <v>7.2000000000000011</v>
      </c>
      <c r="P338" s="60">
        <f t="shared" si="519"/>
        <v>1</v>
      </c>
      <c r="Q338" s="61">
        <f t="shared" si="519"/>
        <v>13.92</v>
      </c>
      <c r="R338" s="60"/>
      <c r="S338" s="61"/>
      <c r="T338" s="125"/>
      <c r="U338" s="60">
        <v>1</v>
      </c>
      <c r="V338" s="61">
        <v>27.681565799999998</v>
      </c>
      <c r="W338" s="60">
        <f t="shared" si="520"/>
        <v>1</v>
      </c>
      <c r="X338" s="61">
        <f>V338+S338</f>
        <v>27.681565799999998</v>
      </c>
      <c r="Y338" s="60"/>
      <c r="Z338" s="61"/>
      <c r="AA338" s="125"/>
      <c r="AB338" s="60">
        <v>1</v>
      </c>
      <c r="AC338" s="61">
        <v>27.681565799999998</v>
      </c>
      <c r="AD338" s="60">
        <f t="shared" si="521"/>
        <v>1</v>
      </c>
      <c r="AE338" s="61">
        <f>AC338+Z338</f>
        <v>27.681565799999998</v>
      </c>
      <c r="AF338" s="61">
        <f>AE338/AE382*100</f>
        <v>0.50306522531455311</v>
      </c>
    </row>
    <row r="339" spans="1:33" s="144" customFormat="1">
      <c r="A339" s="208"/>
      <c r="B339" s="209" t="s">
        <v>35</v>
      </c>
      <c r="C339" s="210">
        <f t="shared" ref="C339" si="524">SUM(C335:C338)</f>
        <v>0</v>
      </c>
      <c r="D339" s="211">
        <f>SUM(D335:D338)</f>
        <v>0</v>
      </c>
      <c r="E339" s="210">
        <f t="shared" ref="E339" si="525">SUM(E335:E338)</f>
        <v>0</v>
      </c>
      <c r="F339" s="211">
        <f>SUM(F335:F338)</f>
        <v>0</v>
      </c>
      <c r="G339" s="212"/>
      <c r="H339" s="210">
        <f t="shared" ref="H339" si="526">SUM(H335:H338)</f>
        <v>34274</v>
      </c>
      <c r="I339" s="211">
        <f>SUM(I335:I338)</f>
        <v>63.555942999999999</v>
      </c>
      <c r="J339" s="210">
        <f t="shared" ref="J339" si="527">SUM(J335:J338)</f>
        <v>34274</v>
      </c>
      <c r="K339" s="211">
        <f>SUM(K335:K338)</f>
        <v>63.555942999999999</v>
      </c>
      <c r="L339" s="210">
        <f t="shared" ref="L339" si="528">SUM(L335:L338)</f>
        <v>0</v>
      </c>
      <c r="M339" s="211">
        <f>SUM(M335:M338)</f>
        <v>2.13</v>
      </c>
      <c r="N339" s="216">
        <f t="shared" si="518"/>
        <v>0</v>
      </c>
      <c r="O339" s="216">
        <f t="shared" si="518"/>
        <v>3.3513781708816746</v>
      </c>
      <c r="P339" s="210">
        <f t="shared" ref="P339" si="529">SUM(P335:P338)</f>
        <v>34274</v>
      </c>
      <c r="Q339" s="211">
        <f>SUM(Q335:Q338)</f>
        <v>61.425943000000004</v>
      </c>
      <c r="R339" s="210">
        <f t="shared" ref="R339" si="530">SUM(R335:R338)</f>
        <v>0</v>
      </c>
      <c r="S339" s="211">
        <f>SUM(S335:S338)</f>
        <v>0</v>
      </c>
      <c r="T339" s="214"/>
      <c r="U339" s="210">
        <f t="shared" ref="U339" si="531">SUM(U335:U338)</f>
        <v>32533</v>
      </c>
      <c r="V339" s="211">
        <f>SUM(V335:V338)</f>
        <v>137.16786579999999</v>
      </c>
      <c r="W339" s="210">
        <f t="shared" ref="W339" si="532">SUM(W335:W338)</f>
        <v>32533</v>
      </c>
      <c r="X339" s="211">
        <f>SUM(X335:X338)</f>
        <v>137.16786579999999</v>
      </c>
      <c r="Y339" s="210">
        <f t="shared" ref="Y339" si="533">SUM(Y335:Y338)</f>
        <v>0</v>
      </c>
      <c r="Z339" s="211">
        <f>SUM(Z335:Z338)</f>
        <v>0</v>
      </c>
      <c r="AA339" s="214"/>
      <c r="AB339" s="210">
        <f t="shared" ref="AB339" si="534">SUM(AB335:AB338)</f>
        <v>32533</v>
      </c>
      <c r="AC339" s="211">
        <f>SUM(AC335:AC338)</f>
        <v>137.16786579999999</v>
      </c>
      <c r="AD339" s="210">
        <f t="shared" ref="AD339" si="535">SUM(AD335:AD338)</f>
        <v>32533</v>
      </c>
      <c r="AE339" s="211">
        <f>SUM(AE335:AE338)</f>
        <v>137.16786579999999</v>
      </c>
      <c r="AF339" s="216">
        <f>AF333+AF337+AF338</f>
        <v>5.9820643012537813</v>
      </c>
    </row>
    <row r="340" spans="1:33" s="144" customFormat="1">
      <c r="A340" s="208"/>
      <c r="B340" s="209" t="s">
        <v>140</v>
      </c>
      <c r="C340" s="210">
        <f>C339+C333+C326+C276+C272+C265+C261+C258+C254+C250+C243+C239+C234+C225+C211+C188+C144+C140+C134+C121+C83+C81+C77+C45</f>
        <v>2731</v>
      </c>
      <c r="D340" s="211">
        <f t="shared" ref="D340:F340" si="536">D339+D333+D326+D276+D272+D265+D261+D258+D254+D250+D243+D239+D234+D225+D211+D188+D144+D140+D134+D121+D83+D81+D77+D45</f>
        <v>87.84</v>
      </c>
      <c r="E340" s="210">
        <f t="shared" si="536"/>
        <v>0</v>
      </c>
      <c r="F340" s="211">
        <f t="shared" si="536"/>
        <v>0</v>
      </c>
      <c r="G340" s="212"/>
      <c r="H340" s="210">
        <f t="shared" ref="H340:L340" si="537">H339+H333+H326+H276+H272+H265+H261+H258+H254+H250+H243+H239+H234+H225+H211+H188+H144+H140+H134+H121+H83+H81+H77+H45</f>
        <v>109882</v>
      </c>
      <c r="I340" s="211">
        <f t="shared" si="537"/>
        <v>3533.2100968461536</v>
      </c>
      <c r="J340" s="210">
        <f t="shared" si="537"/>
        <v>112613</v>
      </c>
      <c r="K340" s="211">
        <f t="shared" si="537"/>
        <v>3621.0500968461538</v>
      </c>
      <c r="L340" s="210">
        <f t="shared" si="537"/>
        <v>59581</v>
      </c>
      <c r="M340" s="211">
        <f>M339+M333+M326+M276+M272+M265+M261+M258+M254+M250+M243+M239+M234+M225+M211+M188+M144+M140+M134+M121+M83+M81+M77+M45</f>
        <v>2783.2290800000001</v>
      </c>
      <c r="N340" s="216">
        <f t="shared" si="518"/>
        <v>52.907745997353764</v>
      </c>
      <c r="O340" s="216">
        <f t="shared" si="518"/>
        <v>76.862484792025512</v>
      </c>
      <c r="P340" s="210">
        <f>P339+P333+P326+P276+P272+P265+P261+P258+P254+P250+P243+P239+P234+P225+P211+P188+P144+P140+P134+P121+P83+P81+P77+P45</f>
        <v>52974</v>
      </c>
      <c r="Q340" s="211">
        <f>Q339+Q333+Q326+Q276+Q272+Q265+Q261+Q258+Q254+Q250+Q243+Q239+Q234+Q225+Q211+Q188+Q144+Q140+Q134+Q121+Q83+Q81+Q77+Q45</f>
        <v>837.82101684615384</v>
      </c>
      <c r="R340" s="210">
        <f>R339+R333+R326+R276+R272+R265+R261+R258+R254+R250+R243+R239+R234+R225+R211+R188+R144+R140+R134+R121+R83+R81+R77+R45</f>
        <v>32</v>
      </c>
      <c r="S340" s="211">
        <f>S339+S333+S326+S276+S272+S265+S261+S258+S254+S250+S243+S239+S234+S225+S211+S188+S144+S140+S134+S121+S83+S81+S77+S45</f>
        <v>328.14</v>
      </c>
      <c r="T340" s="214"/>
      <c r="U340" s="210">
        <f t="shared" ref="U340:Z340" si="538">U339+U333+U326+U276+U272+U265+U261+U258+U254+U250+U243+U239+U234+U225+U211+U188+U144+U140+U134+U121+U83+U81+U77+U45</f>
        <v>107617</v>
      </c>
      <c r="V340" s="211">
        <f t="shared" si="538"/>
        <v>7914.0532288769227</v>
      </c>
      <c r="W340" s="210">
        <f t="shared" si="538"/>
        <v>107649</v>
      </c>
      <c r="X340" s="211">
        <f t="shared" si="538"/>
        <v>8242.1932288769221</v>
      </c>
      <c r="Y340" s="210">
        <f t="shared" si="538"/>
        <v>28</v>
      </c>
      <c r="Z340" s="211">
        <f t="shared" si="538"/>
        <v>311.07</v>
      </c>
      <c r="AA340" s="214"/>
      <c r="AB340" s="210">
        <f>AB339+AB333+AB326+AB276+AB272+AB265+AB261+AB258+AB254+AB250+AB243+AB239+AB234+AB225+AB211+AB188+AB144+AB140+AB134+AB121+AB83+AB81+AB77+AB45</f>
        <v>105106</v>
      </c>
      <c r="AC340" s="211">
        <f>AC339+AC333+AC326+AC276+AC272+AC265+AC261+AC258+AC254+AC250+AC243+AC239+AC234+AC225+AC211+AC188+AC144+AC140+AC134+AC121+AC83+AC81+AC77+AC45</f>
        <v>5104.0448657999996</v>
      </c>
      <c r="AD340" s="210">
        <f>AD339+AD333+AD326+AD276+AD272+AD265+AD261+AD258+AD254+AD250+AD243+AD239+AD234+AD225+AD211+AD188+AD144+AD140+AD134+AD121+AD83+AD81+AD77+AD45</f>
        <v>105134</v>
      </c>
      <c r="AE340" s="211">
        <f>AE339+AE333+AE326+AE276+AE272+AE265+AE261+AE258+AE254+AE250+AE243+AE239+AE234+AE225+AE211+AE188+AE144+AE140+AE134+AE121+AE83+AE81+AE77+AE45</f>
        <v>5415.1148657999993</v>
      </c>
      <c r="AF340" s="215"/>
    </row>
    <row r="341" spans="1:33" s="4" customFormat="1">
      <c r="A341" s="329">
        <v>25</v>
      </c>
      <c r="B341" s="9" t="s">
        <v>141</v>
      </c>
      <c r="C341" s="12"/>
      <c r="D341" s="63"/>
      <c r="E341" s="12"/>
      <c r="F341" s="63"/>
      <c r="G341" s="102"/>
      <c r="H341" s="12"/>
      <c r="I341" s="63"/>
      <c r="J341" s="62"/>
      <c r="K341" s="63"/>
      <c r="L341" s="62"/>
      <c r="M341" s="63"/>
      <c r="N341" s="63"/>
      <c r="O341" s="63"/>
      <c r="P341" s="62"/>
      <c r="Q341" s="63"/>
      <c r="R341" s="62"/>
      <c r="S341" s="63"/>
      <c r="T341" s="126"/>
      <c r="U341" s="62"/>
      <c r="V341" s="63"/>
      <c r="W341" s="62"/>
      <c r="X341" s="63"/>
      <c r="Y341" s="62"/>
      <c r="Z341" s="63"/>
      <c r="AA341" s="126"/>
      <c r="AB341" s="62"/>
      <c r="AC341" s="63"/>
      <c r="AD341" s="62"/>
      <c r="AE341" s="63"/>
      <c r="AF341" s="12"/>
    </row>
    <row r="342" spans="1:33" s="1" customFormat="1">
      <c r="A342" s="199">
        <v>25.01</v>
      </c>
      <c r="B342" s="2" t="s">
        <v>142</v>
      </c>
      <c r="C342" s="82"/>
      <c r="D342" s="61"/>
      <c r="E342" s="82"/>
      <c r="F342" s="61"/>
      <c r="G342" s="101"/>
      <c r="H342" s="82">
        <v>0</v>
      </c>
      <c r="I342" s="61"/>
      <c r="J342" s="60">
        <f t="shared" ref="J342:J343" si="539">H342+E342+C342</f>
        <v>0</v>
      </c>
      <c r="K342" s="61">
        <f>I342+F342+D342</f>
        <v>0</v>
      </c>
      <c r="L342" s="60"/>
      <c r="M342" s="61"/>
      <c r="N342" s="61" t="e">
        <f t="shared" ref="N342:O345" si="540">L342/J342%</f>
        <v>#DIV/0!</v>
      </c>
      <c r="O342" s="61" t="e">
        <f t="shared" si="540"/>
        <v>#DIV/0!</v>
      </c>
      <c r="P342" s="60">
        <f>J342-L342</f>
        <v>0</v>
      </c>
      <c r="Q342" s="61">
        <f>K342-M342</f>
        <v>0</v>
      </c>
      <c r="R342" s="60"/>
      <c r="S342" s="61"/>
      <c r="T342" s="125"/>
      <c r="U342" s="60"/>
      <c r="V342" s="61">
        <f>U342*T342</f>
        <v>0</v>
      </c>
      <c r="W342" s="60">
        <f>U342+R342</f>
        <v>0</v>
      </c>
      <c r="X342" s="61">
        <f>V342+S342</f>
        <v>0</v>
      </c>
      <c r="Y342" s="60"/>
      <c r="Z342" s="61"/>
      <c r="AA342" s="125"/>
      <c r="AB342" s="60"/>
      <c r="AC342" s="61">
        <f>AB342*AA342</f>
        <v>0</v>
      </c>
      <c r="AD342" s="60">
        <f>AB342+Y342</f>
        <v>0</v>
      </c>
      <c r="AE342" s="61">
        <f>AC342+Z342</f>
        <v>0</v>
      </c>
      <c r="AF342" s="82"/>
    </row>
    <row r="343" spans="1:33" s="1" customFormat="1">
      <c r="A343" s="199">
        <v>25.02</v>
      </c>
      <c r="B343" s="2" t="s">
        <v>143</v>
      </c>
      <c r="C343" s="82"/>
      <c r="D343" s="61"/>
      <c r="E343" s="82"/>
      <c r="F343" s="61"/>
      <c r="G343" s="101">
        <v>6.0000000000000001E-3</v>
      </c>
      <c r="H343" s="82">
        <v>0</v>
      </c>
      <c r="I343" s="61">
        <f t="shared" ref="I343" si="541">H343*G343</f>
        <v>0</v>
      </c>
      <c r="J343" s="60">
        <f t="shared" si="539"/>
        <v>0</v>
      </c>
      <c r="K343" s="61">
        <f>I343+F343+D343</f>
        <v>0</v>
      </c>
      <c r="L343" s="60"/>
      <c r="M343" s="61"/>
      <c r="N343" s="61" t="e">
        <f t="shared" si="540"/>
        <v>#DIV/0!</v>
      </c>
      <c r="O343" s="61" t="e">
        <f t="shared" si="540"/>
        <v>#DIV/0!</v>
      </c>
      <c r="P343" s="60">
        <f>J343-L343</f>
        <v>0</v>
      </c>
      <c r="Q343" s="61">
        <f>K343-M343</f>
        <v>0</v>
      </c>
      <c r="R343" s="60"/>
      <c r="S343" s="61"/>
      <c r="T343" s="125"/>
      <c r="U343" s="60"/>
      <c r="V343" s="61">
        <f>U343*T343</f>
        <v>0</v>
      </c>
      <c r="W343" s="60">
        <f>U343+R343</f>
        <v>0</v>
      </c>
      <c r="X343" s="61">
        <f>V343+S343</f>
        <v>0</v>
      </c>
      <c r="Y343" s="60"/>
      <c r="Z343" s="61"/>
      <c r="AA343" s="125"/>
      <c r="AB343" s="60"/>
      <c r="AC343" s="61">
        <f>AB343*AA343</f>
        <v>0</v>
      </c>
      <c r="AD343" s="60">
        <f>AB343+Y343</f>
        <v>0</v>
      </c>
      <c r="AE343" s="61">
        <f>AC343+Z343</f>
        <v>0</v>
      </c>
      <c r="AF343" s="82"/>
    </row>
    <row r="344" spans="1:33" s="144" customFormat="1">
      <c r="A344" s="208"/>
      <c r="B344" s="209" t="s">
        <v>35</v>
      </c>
      <c r="C344" s="210">
        <f t="shared" ref="C344" si="542">SUM(C342:C343)</f>
        <v>0</v>
      </c>
      <c r="D344" s="211">
        <f>SUM(D342:D343)</f>
        <v>0</v>
      </c>
      <c r="E344" s="210">
        <f t="shared" ref="E344" si="543">SUM(E342:E343)</f>
        <v>0</v>
      </c>
      <c r="F344" s="211">
        <f>SUM(F342:F343)</f>
        <v>0</v>
      </c>
      <c r="G344" s="212"/>
      <c r="H344" s="210">
        <f t="shared" ref="H344" si="544">SUM(H342:H343)</f>
        <v>0</v>
      </c>
      <c r="I344" s="211">
        <f>SUM(I342:I343)</f>
        <v>0</v>
      </c>
      <c r="J344" s="210">
        <f t="shared" ref="J344" si="545">SUM(J342:J343)</f>
        <v>0</v>
      </c>
      <c r="K344" s="211">
        <f>SUM(K342:K343)</f>
        <v>0</v>
      </c>
      <c r="L344" s="210">
        <f t="shared" ref="L344" si="546">SUM(L342:L343)</f>
        <v>0</v>
      </c>
      <c r="M344" s="211">
        <f>SUM(M342:M343)</f>
        <v>0</v>
      </c>
      <c r="N344" s="213" t="e">
        <f t="shared" si="540"/>
        <v>#DIV/0!</v>
      </c>
      <c r="O344" s="213" t="e">
        <f t="shared" si="540"/>
        <v>#DIV/0!</v>
      </c>
      <c r="P344" s="210">
        <f t="shared" ref="P344" si="547">SUM(P342:P343)</f>
        <v>0</v>
      </c>
      <c r="Q344" s="211">
        <f>SUM(Q342:Q343)</f>
        <v>0</v>
      </c>
      <c r="R344" s="210">
        <f t="shared" ref="R344" si="548">SUM(R342:R343)</f>
        <v>0</v>
      </c>
      <c r="S344" s="211">
        <f>SUM(S342:S343)</f>
        <v>0</v>
      </c>
      <c r="T344" s="214"/>
      <c r="U344" s="210">
        <f t="shared" ref="U344" si="549">SUM(U342:U343)</f>
        <v>0</v>
      </c>
      <c r="V344" s="211">
        <f>SUM(V342:V343)</f>
        <v>0</v>
      </c>
      <c r="W344" s="210">
        <f t="shared" ref="W344" si="550">SUM(W342:W343)</f>
        <v>0</v>
      </c>
      <c r="X344" s="211">
        <f>SUM(X342:X343)</f>
        <v>0</v>
      </c>
      <c r="Y344" s="210">
        <f t="shared" ref="Y344" si="551">SUM(Y342:Y343)</f>
        <v>0</v>
      </c>
      <c r="Z344" s="211">
        <f>SUM(Z342:Z343)</f>
        <v>0</v>
      </c>
      <c r="AA344" s="214"/>
      <c r="AB344" s="210">
        <f t="shared" ref="AB344" si="552">SUM(AB342:AB343)</f>
        <v>0</v>
      </c>
      <c r="AC344" s="211">
        <f>SUM(AC342:AC343)</f>
        <v>0</v>
      </c>
      <c r="AD344" s="210">
        <f t="shared" ref="AD344" si="553">SUM(AD342:AD343)</f>
        <v>0</v>
      </c>
      <c r="AE344" s="211">
        <f>SUM(AE342:AE343)</f>
        <v>0</v>
      </c>
      <c r="AF344" s="215"/>
    </row>
    <row r="345" spans="1:33" s="144" customFormat="1">
      <c r="A345" s="208"/>
      <c r="B345" s="209" t="s">
        <v>144</v>
      </c>
      <c r="C345" s="210">
        <f t="shared" ref="C345" si="554">C344+C340</f>
        <v>2731</v>
      </c>
      <c r="D345" s="211">
        <f>D344+D340</f>
        <v>87.84</v>
      </c>
      <c r="E345" s="210">
        <f t="shared" ref="E345" si="555">E344+E340</f>
        <v>0</v>
      </c>
      <c r="F345" s="211">
        <f>F344+F340</f>
        <v>0</v>
      </c>
      <c r="G345" s="212"/>
      <c r="H345" s="210">
        <f t="shared" ref="H345" si="556">H344+H340</f>
        <v>109882</v>
      </c>
      <c r="I345" s="211">
        <f>I344+I340</f>
        <v>3533.2100968461536</v>
      </c>
      <c r="J345" s="210">
        <f t="shared" ref="J345" si="557">J344+J340</f>
        <v>112613</v>
      </c>
      <c r="K345" s="211">
        <f>K344+K340</f>
        <v>3621.0500968461538</v>
      </c>
      <c r="L345" s="210">
        <f t="shared" ref="L345" si="558">L344+L340</f>
        <v>59581</v>
      </c>
      <c r="M345" s="211">
        <f>M344+M340</f>
        <v>2783.2290800000001</v>
      </c>
      <c r="N345" s="213">
        <f t="shared" si="540"/>
        <v>52.907745997353764</v>
      </c>
      <c r="O345" s="213">
        <f t="shared" si="540"/>
        <v>76.862484792025512</v>
      </c>
      <c r="P345" s="210">
        <f t="shared" ref="P345" si="559">P344+P340</f>
        <v>52974</v>
      </c>
      <c r="Q345" s="211">
        <f>Q344+Q340</f>
        <v>837.82101684615384</v>
      </c>
      <c r="R345" s="210">
        <f t="shared" ref="R345" si="560">R344+R340</f>
        <v>32</v>
      </c>
      <c r="S345" s="211">
        <f>S344+S340</f>
        <v>328.14</v>
      </c>
      <c r="T345" s="214"/>
      <c r="U345" s="210">
        <f t="shared" ref="U345" si="561">U344+U340</f>
        <v>107617</v>
      </c>
      <c r="V345" s="211">
        <f>V344+V340</f>
        <v>7914.0532288769227</v>
      </c>
      <c r="W345" s="210">
        <f t="shared" ref="W345" si="562">W344+W340</f>
        <v>107649</v>
      </c>
      <c r="X345" s="211">
        <f>X344+X340</f>
        <v>8242.1932288769221</v>
      </c>
      <c r="Y345" s="210">
        <f t="shared" ref="Y345" si="563">Y344+Y340</f>
        <v>28</v>
      </c>
      <c r="Z345" s="211">
        <f>Z344+Z340</f>
        <v>311.07</v>
      </c>
      <c r="AA345" s="214"/>
      <c r="AB345" s="210">
        <f t="shared" ref="AB345" si="564">AB344+AB340</f>
        <v>105106</v>
      </c>
      <c r="AC345" s="211">
        <f>AC344+AC340</f>
        <v>5104.0448657999996</v>
      </c>
      <c r="AD345" s="210">
        <f t="shared" ref="AD345" si="565">AD344+AD340</f>
        <v>105134</v>
      </c>
      <c r="AE345" s="211">
        <f>AE344+AE340</f>
        <v>5415.1148657999993</v>
      </c>
      <c r="AF345" s="215"/>
    </row>
    <row r="346" spans="1:33" s="38" customFormat="1" ht="47.25">
      <c r="A346" s="329">
        <v>26</v>
      </c>
      <c r="B346" s="9" t="s">
        <v>145</v>
      </c>
      <c r="C346" s="12"/>
      <c r="D346" s="63"/>
      <c r="E346" s="12"/>
      <c r="F346" s="63"/>
      <c r="G346" s="102"/>
      <c r="H346" s="12"/>
      <c r="I346" s="63"/>
      <c r="J346" s="62"/>
      <c r="K346" s="63"/>
      <c r="L346" s="62"/>
      <c r="M346" s="63"/>
      <c r="N346" s="63"/>
      <c r="O346" s="63"/>
      <c r="P346" s="62"/>
      <c r="Q346" s="63"/>
      <c r="R346" s="62"/>
      <c r="S346" s="63"/>
      <c r="T346" s="126"/>
      <c r="U346" s="62"/>
      <c r="V346" s="63"/>
      <c r="W346" s="62"/>
      <c r="X346" s="63"/>
      <c r="Y346" s="62"/>
      <c r="Z346" s="63"/>
      <c r="AA346" s="126"/>
      <c r="AB346" s="62"/>
      <c r="AC346" s="63"/>
      <c r="AD346" s="62"/>
      <c r="AE346" s="63"/>
      <c r="AF346" s="12"/>
    </row>
    <row r="347" spans="1:33" s="38" customFormat="1">
      <c r="A347" s="329"/>
      <c r="B347" s="9" t="s">
        <v>21</v>
      </c>
      <c r="C347" s="12"/>
      <c r="D347" s="63"/>
      <c r="E347" s="12"/>
      <c r="F347" s="63"/>
      <c r="G347" s="102"/>
      <c r="H347" s="12"/>
      <c r="I347" s="63"/>
      <c r="J347" s="62">
        <f t="shared" ref="J347:K357" si="566">H347+E347+C347</f>
        <v>0</v>
      </c>
      <c r="K347" s="63">
        <f t="shared" si="566"/>
        <v>0</v>
      </c>
      <c r="L347" s="62"/>
      <c r="M347" s="63"/>
      <c r="N347" s="63"/>
      <c r="O347" s="63"/>
      <c r="P347" s="62"/>
      <c r="Q347" s="63"/>
      <c r="R347" s="62"/>
      <c r="S347" s="63"/>
      <c r="T347" s="126"/>
      <c r="U347" s="62"/>
      <c r="V347" s="63"/>
      <c r="W347" s="62"/>
      <c r="X347" s="63"/>
      <c r="Y347" s="62"/>
      <c r="Z347" s="63"/>
      <c r="AA347" s="126"/>
      <c r="AB347" s="62"/>
      <c r="AC347" s="63"/>
      <c r="AD347" s="62"/>
      <c r="AE347" s="63"/>
      <c r="AF347" s="12"/>
    </row>
    <row r="348" spans="1:33">
      <c r="A348" s="5">
        <v>26.01</v>
      </c>
      <c r="B348" s="82" t="s">
        <v>179</v>
      </c>
      <c r="C348" s="82"/>
      <c r="D348" s="61"/>
      <c r="E348" s="82"/>
      <c r="F348" s="61"/>
      <c r="G348" s="101"/>
      <c r="H348" s="82">
        <v>0</v>
      </c>
      <c r="I348" s="61">
        <f t="shared" ref="I348:I349" si="567">H348*G348</f>
        <v>0</v>
      </c>
      <c r="J348" s="60">
        <f t="shared" si="566"/>
        <v>0</v>
      </c>
      <c r="K348" s="61">
        <f t="shared" si="566"/>
        <v>0</v>
      </c>
      <c r="L348" s="60"/>
      <c r="M348" s="61"/>
      <c r="N348" s="61"/>
      <c r="O348" s="61"/>
      <c r="P348" s="60">
        <f t="shared" ref="P348:Q357" si="568">J348-L348</f>
        <v>0</v>
      </c>
      <c r="Q348" s="61">
        <f t="shared" si="568"/>
        <v>0</v>
      </c>
      <c r="R348" s="60"/>
      <c r="S348" s="61"/>
      <c r="T348" s="125"/>
      <c r="U348" s="60"/>
      <c r="V348" s="61">
        <f t="shared" ref="V348:V356" si="569">U348*T348</f>
        <v>0</v>
      </c>
      <c r="W348" s="60">
        <f t="shared" ref="W348:W357" si="570">U348+R348</f>
        <v>0</v>
      </c>
      <c r="X348" s="61">
        <f t="shared" ref="X348:X357" si="571">V348+S348</f>
        <v>0</v>
      </c>
      <c r="Y348" s="60"/>
      <c r="Z348" s="61"/>
      <c r="AA348" s="125"/>
      <c r="AB348" s="60"/>
      <c r="AC348" s="61">
        <f t="shared" ref="AC348:AC356" si="572">AB348*AA348</f>
        <v>0</v>
      </c>
      <c r="AD348" s="60">
        <f t="shared" ref="AD348:AD357" si="573">AB348+Y348</f>
        <v>0</v>
      </c>
      <c r="AE348" s="61">
        <f t="shared" ref="AE348:AE357" si="574">AC348+Z348</f>
        <v>0</v>
      </c>
      <c r="AF348" s="82"/>
    </row>
    <row r="349" spans="1:33">
      <c r="A349" s="5">
        <v>26.02</v>
      </c>
      <c r="B349" s="82" t="s">
        <v>180</v>
      </c>
      <c r="C349" s="82"/>
      <c r="D349" s="61"/>
      <c r="E349" s="82"/>
      <c r="F349" s="61"/>
      <c r="G349" s="101"/>
      <c r="H349" s="82">
        <v>0</v>
      </c>
      <c r="I349" s="61">
        <f t="shared" si="567"/>
        <v>0</v>
      </c>
      <c r="J349" s="60">
        <f t="shared" si="566"/>
        <v>0</v>
      </c>
      <c r="K349" s="61">
        <f t="shared" si="566"/>
        <v>0</v>
      </c>
      <c r="L349" s="60"/>
      <c r="M349" s="61"/>
      <c r="N349" s="61"/>
      <c r="O349" s="61"/>
      <c r="P349" s="60">
        <f t="shared" si="568"/>
        <v>0</v>
      </c>
      <c r="Q349" s="61">
        <f t="shared" si="568"/>
        <v>0</v>
      </c>
      <c r="R349" s="60"/>
      <c r="S349" s="61"/>
      <c r="T349" s="125"/>
      <c r="U349" s="60"/>
      <c r="V349" s="61">
        <f t="shared" si="569"/>
        <v>0</v>
      </c>
      <c r="W349" s="60">
        <f t="shared" si="570"/>
        <v>0</v>
      </c>
      <c r="X349" s="61">
        <f t="shared" si="571"/>
        <v>0</v>
      </c>
      <c r="Y349" s="60"/>
      <c r="Z349" s="61"/>
      <c r="AA349" s="125"/>
      <c r="AB349" s="60"/>
      <c r="AC349" s="61">
        <f t="shared" si="572"/>
        <v>0</v>
      </c>
      <c r="AD349" s="60">
        <f t="shared" si="573"/>
        <v>0</v>
      </c>
      <c r="AE349" s="61">
        <f t="shared" si="574"/>
        <v>0</v>
      </c>
      <c r="AF349" s="82"/>
    </row>
    <row r="350" spans="1:33" ht="31.5">
      <c r="A350" s="5">
        <v>26.03</v>
      </c>
      <c r="B350" s="82" t="s">
        <v>317</v>
      </c>
      <c r="C350" s="82"/>
      <c r="D350" s="61"/>
      <c r="E350" s="82"/>
      <c r="F350" s="61"/>
      <c r="G350" s="101"/>
      <c r="H350" s="82"/>
      <c r="I350" s="61">
        <f>H350*G350</f>
        <v>0</v>
      </c>
      <c r="J350" s="60">
        <f t="shared" si="566"/>
        <v>0</v>
      </c>
      <c r="K350" s="61">
        <f t="shared" si="566"/>
        <v>0</v>
      </c>
      <c r="L350" s="60"/>
      <c r="M350" s="61"/>
      <c r="N350" s="61"/>
      <c r="O350" s="61"/>
      <c r="P350" s="60">
        <f t="shared" si="568"/>
        <v>0</v>
      </c>
      <c r="Q350" s="61">
        <f t="shared" si="568"/>
        <v>0</v>
      </c>
      <c r="R350" s="60"/>
      <c r="S350" s="61"/>
      <c r="T350" s="125"/>
      <c r="U350" s="60"/>
      <c r="V350" s="61">
        <f t="shared" si="569"/>
        <v>0</v>
      </c>
      <c r="W350" s="60">
        <f t="shared" si="570"/>
        <v>0</v>
      </c>
      <c r="X350" s="61">
        <f t="shared" si="571"/>
        <v>0</v>
      </c>
      <c r="Y350" s="60"/>
      <c r="Z350" s="61"/>
      <c r="AA350" s="125"/>
      <c r="AB350" s="60"/>
      <c r="AC350" s="61">
        <f t="shared" si="572"/>
        <v>0</v>
      </c>
      <c r="AD350" s="60">
        <f t="shared" si="573"/>
        <v>0</v>
      </c>
      <c r="AE350" s="61">
        <f t="shared" si="574"/>
        <v>0</v>
      </c>
      <c r="AF350" s="82"/>
    </row>
    <row r="351" spans="1:33">
      <c r="A351" s="5">
        <v>26.04</v>
      </c>
      <c r="B351" s="82" t="s">
        <v>146</v>
      </c>
      <c r="C351" s="82"/>
      <c r="D351" s="61"/>
      <c r="E351" s="82"/>
      <c r="F351" s="61"/>
      <c r="G351" s="101"/>
      <c r="H351" s="82">
        <v>0</v>
      </c>
      <c r="I351" s="61">
        <f t="shared" ref="I351:I353" si="575">H351*G351</f>
        <v>0</v>
      </c>
      <c r="J351" s="60">
        <f t="shared" si="566"/>
        <v>0</v>
      </c>
      <c r="K351" s="61">
        <f t="shared" si="566"/>
        <v>0</v>
      </c>
      <c r="L351" s="60"/>
      <c r="M351" s="61"/>
      <c r="N351" s="61"/>
      <c r="O351" s="61"/>
      <c r="P351" s="60">
        <f t="shared" si="568"/>
        <v>0</v>
      </c>
      <c r="Q351" s="61">
        <f t="shared" si="568"/>
        <v>0</v>
      </c>
      <c r="R351" s="60"/>
      <c r="S351" s="61"/>
      <c r="T351" s="125"/>
      <c r="U351" s="60"/>
      <c r="V351" s="61">
        <f t="shared" si="569"/>
        <v>0</v>
      </c>
      <c r="W351" s="60">
        <f t="shared" si="570"/>
        <v>0</v>
      </c>
      <c r="X351" s="61">
        <f t="shared" si="571"/>
        <v>0</v>
      </c>
      <c r="Y351" s="60"/>
      <c r="Z351" s="61"/>
      <c r="AA351" s="125"/>
      <c r="AB351" s="60"/>
      <c r="AC351" s="61">
        <f t="shared" si="572"/>
        <v>0</v>
      </c>
      <c r="AD351" s="60">
        <f t="shared" si="573"/>
        <v>0</v>
      </c>
      <c r="AE351" s="61">
        <f t="shared" si="574"/>
        <v>0</v>
      </c>
      <c r="AF351" s="82"/>
    </row>
    <row r="352" spans="1:33">
      <c r="A352" s="5">
        <v>26.05</v>
      </c>
      <c r="B352" s="82" t="s">
        <v>262</v>
      </c>
      <c r="C352" s="82"/>
      <c r="D352" s="61"/>
      <c r="E352" s="82"/>
      <c r="F352" s="61"/>
      <c r="G352" s="101"/>
      <c r="H352" s="82">
        <v>0</v>
      </c>
      <c r="I352" s="61">
        <f t="shared" si="575"/>
        <v>0</v>
      </c>
      <c r="J352" s="60">
        <f t="shared" si="566"/>
        <v>0</v>
      </c>
      <c r="K352" s="61">
        <f t="shared" si="566"/>
        <v>0</v>
      </c>
      <c r="L352" s="60"/>
      <c r="M352" s="61"/>
      <c r="N352" s="61"/>
      <c r="O352" s="61"/>
      <c r="P352" s="60">
        <f t="shared" si="568"/>
        <v>0</v>
      </c>
      <c r="Q352" s="61">
        <f t="shared" si="568"/>
        <v>0</v>
      </c>
      <c r="R352" s="60"/>
      <c r="S352" s="61"/>
      <c r="T352" s="125"/>
      <c r="U352" s="60"/>
      <c r="V352" s="61">
        <f t="shared" si="569"/>
        <v>0</v>
      </c>
      <c r="W352" s="60">
        <f t="shared" si="570"/>
        <v>0</v>
      </c>
      <c r="X352" s="61">
        <f t="shared" si="571"/>
        <v>0</v>
      </c>
      <c r="Y352" s="60"/>
      <c r="Z352" s="61"/>
      <c r="AA352" s="125"/>
      <c r="AB352" s="60"/>
      <c r="AC352" s="61">
        <f t="shared" si="572"/>
        <v>0</v>
      </c>
      <c r="AD352" s="60">
        <f t="shared" si="573"/>
        <v>0</v>
      </c>
      <c r="AE352" s="61">
        <f t="shared" si="574"/>
        <v>0</v>
      </c>
      <c r="AF352" s="82"/>
    </row>
    <row r="353" spans="1:32">
      <c r="A353" s="5">
        <v>26.06</v>
      </c>
      <c r="B353" s="82" t="s">
        <v>254</v>
      </c>
      <c r="C353" s="82"/>
      <c r="D353" s="61"/>
      <c r="E353" s="82"/>
      <c r="F353" s="61"/>
      <c r="G353" s="101"/>
      <c r="H353" s="82">
        <v>0</v>
      </c>
      <c r="I353" s="61">
        <f t="shared" si="575"/>
        <v>0</v>
      </c>
      <c r="J353" s="60">
        <f t="shared" si="566"/>
        <v>0</v>
      </c>
      <c r="K353" s="61">
        <f t="shared" si="566"/>
        <v>0</v>
      </c>
      <c r="L353" s="60"/>
      <c r="M353" s="61"/>
      <c r="N353" s="61"/>
      <c r="O353" s="61"/>
      <c r="P353" s="60">
        <f t="shared" si="568"/>
        <v>0</v>
      </c>
      <c r="Q353" s="61">
        <f t="shared" si="568"/>
        <v>0</v>
      </c>
      <c r="R353" s="60"/>
      <c r="S353" s="61"/>
      <c r="T353" s="125"/>
      <c r="U353" s="60"/>
      <c r="V353" s="61">
        <f t="shared" si="569"/>
        <v>0</v>
      </c>
      <c r="W353" s="60">
        <f t="shared" si="570"/>
        <v>0</v>
      </c>
      <c r="X353" s="61">
        <f t="shared" si="571"/>
        <v>0</v>
      </c>
      <c r="Y353" s="60"/>
      <c r="Z353" s="61"/>
      <c r="AA353" s="125"/>
      <c r="AB353" s="60"/>
      <c r="AC353" s="61">
        <f t="shared" si="572"/>
        <v>0</v>
      </c>
      <c r="AD353" s="60">
        <f t="shared" si="573"/>
        <v>0</v>
      </c>
      <c r="AE353" s="61">
        <f t="shared" si="574"/>
        <v>0</v>
      </c>
      <c r="AF353" s="82"/>
    </row>
    <row r="354" spans="1:32" ht="31.5">
      <c r="A354" s="5">
        <v>26.07</v>
      </c>
      <c r="B354" s="82" t="s">
        <v>147</v>
      </c>
      <c r="C354" s="82"/>
      <c r="D354" s="61"/>
      <c r="E354" s="82"/>
      <c r="F354" s="61"/>
      <c r="G354" s="101"/>
      <c r="H354" s="82"/>
      <c r="I354" s="61">
        <f>H354*G354</f>
        <v>0</v>
      </c>
      <c r="J354" s="60">
        <f t="shared" si="566"/>
        <v>0</v>
      </c>
      <c r="K354" s="61">
        <f t="shared" si="566"/>
        <v>0</v>
      </c>
      <c r="L354" s="60"/>
      <c r="M354" s="61"/>
      <c r="N354" s="61"/>
      <c r="O354" s="61"/>
      <c r="P354" s="60">
        <f t="shared" si="568"/>
        <v>0</v>
      </c>
      <c r="Q354" s="61">
        <f t="shared" si="568"/>
        <v>0</v>
      </c>
      <c r="R354" s="60"/>
      <c r="S354" s="61"/>
      <c r="T354" s="125"/>
      <c r="U354" s="60"/>
      <c r="V354" s="61">
        <f t="shared" si="569"/>
        <v>0</v>
      </c>
      <c r="W354" s="60">
        <f t="shared" si="570"/>
        <v>0</v>
      </c>
      <c r="X354" s="61">
        <f t="shared" si="571"/>
        <v>0</v>
      </c>
      <c r="Y354" s="60"/>
      <c r="Z354" s="61"/>
      <c r="AA354" s="125"/>
      <c r="AB354" s="60"/>
      <c r="AC354" s="61">
        <f t="shared" si="572"/>
        <v>0</v>
      </c>
      <c r="AD354" s="60">
        <f t="shared" si="573"/>
        <v>0</v>
      </c>
      <c r="AE354" s="61">
        <f t="shared" si="574"/>
        <v>0</v>
      </c>
      <c r="AF354" s="82"/>
    </row>
    <row r="355" spans="1:32" ht="31.5">
      <c r="A355" s="5">
        <v>26.08</v>
      </c>
      <c r="B355" s="82" t="s">
        <v>148</v>
      </c>
      <c r="C355" s="82"/>
      <c r="D355" s="61"/>
      <c r="E355" s="82"/>
      <c r="F355" s="61"/>
      <c r="G355" s="101"/>
      <c r="H355" s="82">
        <v>0</v>
      </c>
      <c r="I355" s="61">
        <f t="shared" ref="I355:I357" si="576">H355*G355</f>
        <v>0</v>
      </c>
      <c r="J355" s="60">
        <f t="shared" si="566"/>
        <v>0</v>
      </c>
      <c r="K355" s="61">
        <f t="shared" si="566"/>
        <v>0</v>
      </c>
      <c r="L355" s="60"/>
      <c r="M355" s="61"/>
      <c r="N355" s="61"/>
      <c r="O355" s="61"/>
      <c r="P355" s="60">
        <f t="shared" si="568"/>
        <v>0</v>
      </c>
      <c r="Q355" s="61">
        <f t="shared" si="568"/>
        <v>0</v>
      </c>
      <c r="R355" s="60"/>
      <c r="S355" s="61"/>
      <c r="T355" s="125"/>
      <c r="U355" s="60"/>
      <c r="V355" s="61">
        <f t="shared" si="569"/>
        <v>0</v>
      </c>
      <c r="W355" s="60">
        <f t="shared" si="570"/>
        <v>0</v>
      </c>
      <c r="X355" s="61">
        <f t="shared" si="571"/>
        <v>0</v>
      </c>
      <c r="Y355" s="60"/>
      <c r="Z355" s="61"/>
      <c r="AA355" s="125"/>
      <c r="AB355" s="60"/>
      <c r="AC355" s="61">
        <f t="shared" si="572"/>
        <v>0</v>
      </c>
      <c r="AD355" s="60">
        <f t="shared" si="573"/>
        <v>0</v>
      </c>
      <c r="AE355" s="61">
        <f t="shared" si="574"/>
        <v>0</v>
      </c>
      <c r="AF355" s="82"/>
    </row>
    <row r="356" spans="1:32">
      <c r="A356" s="5">
        <v>26.09</v>
      </c>
      <c r="B356" s="82" t="s">
        <v>24</v>
      </c>
      <c r="C356" s="82"/>
      <c r="D356" s="61"/>
      <c r="E356" s="82"/>
      <c r="F356" s="61"/>
      <c r="G356" s="101"/>
      <c r="H356" s="82">
        <v>0</v>
      </c>
      <c r="I356" s="61">
        <f t="shared" si="576"/>
        <v>0</v>
      </c>
      <c r="J356" s="60">
        <f t="shared" si="566"/>
        <v>0</v>
      </c>
      <c r="K356" s="61">
        <f t="shared" si="566"/>
        <v>0</v>
      </c>
      <c r="L356" s="60"/>
      <c r="M356" s="61"/>
      <c r="N356" s="61"/>
      <c r="O356" s="61"/>
      <c r="P356" s="60">
        <f t="shared" si="568"/>
        <v>0</v>
      </c>
      <c r="Q356" s="61">
        <f t="shared" si="568"/>
        <v>0</v>
      </c>
      <c r="R356" s="60"/>
      <c r="S356" s="61"/>
      <c r="T356" s="125"/>
      <c r="U356" s="60"/>
      <c r="V356" s="61">
        <f t="shared" si="569"/>
        <v>0</v>
      </c>
      <c r="W356" s="60">
        <f t="shared" si="570"/>
        <v>0</v>
      </c>
      <c r="X356" s="61">
        <f t="shared" si="571"/>
        <v>0</v>
      </c>
      <c r="Y356" s="60"/>
      <c r="Z356" s="61"/>
      <c r="AA356" s="125"/>
      <c r="AB356" s="60"/>
      <c r="AC356" s="61">
        <f t="shared" si="572"/>
        <v>0</v>
      </c>
      <c r="AD356" s="60">
        <f t="shared" si="573"/>
        <v>0</v>
      </c>
      <c r="AE356" s="61">
        <f t="shared" si="574"/>
        <v>0</v>
      </c>
      <c r="AF356" s="82"/>
    </row>
    <row r="357" spans="1:32" s="1" customFormat="1">
      <c r="A357" s="5">
        <v>26.1</v>
      </c>
      <c r="B357" s="82" t="s">
        <v>149</v>
      </c>
      <c r="C357" s="82"/>
      <c r="D357" s="61"/>
      <c r="E357" s="82"/>
      <c r="F357" s="61"/>
      <c r="G357" s="101">
        <v>0.375</v>
      </c>
      <c r="H357" s="82">
        <v>1</v>
      </c>
      <c r="I357" s="61">
        <f t="shared" si="576"/>
        <v>0.375</v>
      </c>
      <c r="J357" s="60">
        <f t="shared" si="566"/>
        <v>1</v>
      </c>
      <c r="K357" s="101">
        <f t="shared" si="566"/>
        <v>0.375</v>
      </c>
      <c r="L357" s="60">
        <v>1</v>
      </c>
      <c r="M357" s="101">
        <v>0.375</v>
      </c>
      <c r="N357" s="61">
        <f t="shared" ref="N357:O358" si="577">L357/J357%</f>
        <v>100</v>
      </c>
      <c r="O357" s="61">
        <f t="shared" si="577"/>
        <v>100</v>
      </c>
      <c r="P357" s="60">
        <f t="shared" si="568"/>
        <v>0</v>
      </c>
      <c r="Q357" s="61">
        <f t="shared" si="568"/>
        <v>0</v>
      </c>
      <c r="R357" s="60"/>
      <c r="S357" s="61"/>
      <c r="T357" s="125">
        <v>0.375</v>
      </c>
      <c r="U357" s="60">
        <v>3</v>
      </c>
      <c r="V357" s="61">
        <f>U357*T357</f>
        <v>1.125</v>
      </c>
      <c r="W357" s="60">
        <f t="shared" si="570"/>
        <v>3</v>
      </c>
      <c r="X357" s="187">
        <f t="shared" si="571"/>
        <v>1.125</v>
      </c>
      <c r="Y357" s="60"/>
      <c r="Z357" s="61"/>
      <c r="AA357" s="125">
        <v>0.375</v>
      </c>
      <c r="AB357" s="60">
        <v>3</v>
      </c>
      <c r="AC357" s="61">
        <f>AB357*AA357</f>
        <v>1.125</v>
      </c>
      <c r="AD357" s="60">
        <f t="shared" si="573"/>
        <v>3</v>
      </c>
      <c r="AE357" s="187">
        <f t="shared" si="574"/>
        <v>1.125</v>
      </c>
      <c r="AF357" s="82"/>
    </row>
    <row r="358" spans="1:32" s="144" customFormat="1">
      <c r="A358" s="261"/>
      <c r="B358" s="215" t="s">
        <v>150</v>
      </c>
      <c r="C358" s="210">
        <f t="shared" ref="C358" si="578">SUM(C348:C357)</f>
        <v>0</v>
      </c>
      <c r="D358" s="211">
        <f>SUM(D348:D357)</f>
        <v>0</v>
      </c>
      <c r="E358" s="210">
        <f t="shared" ref="E358" si="579">SUM(E348:E357)</f>
        <v>0</v>
      </c>
      <c r="F358" s="211">
        <f>SUM(F348:F357)</f>
        <v>0</v>
      </c>
      <c r="G358" s="212"/>
      <c r="H358" s="210">
        <f t="shared" ref="H358:L358" si="580">SUM(H348:H357)</f>
        <v>1</v>
      </c>
      <c r="I358" s="211">
        <f>SUM(I348:I357)</f>
        <v>0.375</v>
      </c>
      <c r="J358" s="210">
        <f t="shared" si="580"/>
        <v>1</v>
      </c>
      <c r="K358" s="294">
        <f>SUM(K348:K357)</f>
        <v>0.375</v>
      </c>
      <c r="L358" s="210">
        <f t="shared" si="580"/>
        <v>1</v>
      </c>
      <c r="M358" s="294">
        <f>SUM(M348:M357)</f>
        <v>0.375</v>
      </c>
      <c r="N358" s="213">
        <f t="shared" si="577"/>
        <v>100</v>
      </c>
      <c r="O358" s="213">
        <f>M358/K358%</f>
        <v>100</v>
      </c>
      <c r="P358" s="210">
        <f t="shared" ref="P358" si="581">SUM(P348:P357)</f>
        <v>0</v>
      </c>
      <c r="Q358" s="211">
        <f>SUM(Q348:Q357)</f>
        <v>0</v>
      </c>
      <c r="R358" s="210">
        <f t="shared" ref="R358" si="582">SUM(R348:R357)</f>
        <v>0</v>
      </c>
      <c r="S358" s="211">
        <f>SUM(S348:S357)</f>
        <v>0</v>
      </c>
      <c r="T358" s="214"/>
      <c r="U358" s="210">
        <f t="shared" ref="U358" si="583">SUM(U348:U357)</f>
        <v>3</v>
      </c>
      <c r="V358" s="211">
        <f>SUM(V348:V357)</f>
        <v>1.125</v>
      </c>
      <c r="W358" s="210">
        <f t="shared" ref="W358" si="584">SUM(W348:W357)</f>
        <v>3</v>
      </c>
      <c r="X358" s="295">
        <f>SUM(X348:X357)</f>
        <v>1.125</v>
      </c>
      <c r="Y358" s="210">
        <f t="shared" ref="Y358" si="585">SUM(Y348:Y357)</f>
        <v>0</v>
      </c>
      <c r="Z358" s="211">
        <f>SUM(Z348:Z357)</f>
        <v>0</v>
      </c>
      <c r="AA358" s="214"/>
      <c r="AB358" s="210">
        <f t="shared" ref="AB358" si="586">SUM(AB348:AB357)</f>
        <v>3</v>
      </c>
      <c r="AC358" s="211">
        <f>SUM(AC348:AC357)</f>
        <v>1.125</v>
      </c>
      <c r="AD358" s="210">
        <f t="shared" ref="AD358" si="587">SUM(AD348:AD357)</f>
        <v>3</v>
      </c>
      <c r="AE358" s="295">
        <f>SUM(AE348:AE357)</f>
        <v>1.125</v>
      </c>
      <c r="AF358" s="215"/>
    </row>
    <row r="359" spans="1:32" s="38" customFormat="1">
      <c r="A359" s="329"/>
      <c r="B359" s="9" t="s">
        <v>255</v>
      </c>
      <c r="C359" s="12"/>
      <c r="D359" s="63"/>
      <c r="E359" s="12"/>
      <c r="F359" s="63"/>
      <c r="G359" s="102"/>
      <c r="H359" s="12"/>
      <c r="I359" s="63"/>
      <c r="J359" s="62"/>
      <c r="K359" s="63"/>
      <c r="L359" s="62"/>
      <c r="M359" s="63"/>
      <c r="N359" s="63"/>
      <c r="O359" s="63"/>
      <c r="P359" s="62"/>
      <c r="Q359" s="63"/>
      <c r="R359" s="62"/>
      <c r="S359" s="63"/>
      <c r="T359" s="126"/>
      <c r="U359" s="62"/>
      <c r="V359" s="63"/>
      <c r="W359" s="62"/>
      <c r="X359" s="63"/>
      <c r="Y359" s="62"/>
      <c r="Z359" s="63"/>
      <c r="AA359" s="126"/>
      <c r="AB359" s="62"/>
      <c r="AC359" s="63"/>
      <c r="AD359" s="62"/>
      <c r="AE359" s="63"/>
      <c r="AF359" s="12"/>
    </row>
    <row r="360" spans="1:32">
      <c r="A360" s="5">
        <v>26.1</v>
      </c>
      <c r="B360" s="82" t="s">
        <v>196</v>
      </c>
      <c r="C360" s="82"/>
      <c r="D360" s="61"/>
      <c r="E360" s="82"/>
      <c r="F360" s="61"/>
      <c r="G360" s="101">
        <v>9</v>
      </c>
      <c r="H360" s="82">
        <v>4</v>
      </c>
      <c r="I360" s="61">
        <f t="shared" ref="I360:I365" si="588">H360*G360</f>
        <v>36</v>
      </c>
      <c r="J360" s="60">
        <f t="shared" ref="J360:K379" si="589">H360+E360+C360</f>
        <v>4</v>
      </c>
      <c r="K360" s="61">
        <f t="shared" si="589"/>
        <v>36</v>
      </c>
      <c r="L360" s="60">
        <v>4</v>
      </c>
      <c r="M360" s="61">
        <v>27.48</v>
      </c>
      <c r="N360" s="61">
        <f t="shared" ref="N360:O382" si="590">L360/J360%</f>
        <v>100</v>
      </c>
      <c r="O360" s="61">
        <f t="shared" si="590"/>
        <v>76.333333333333343</v>
      </c>
      <c r="P360" s="60">
        <f t="shared" ref="P360:Q379" si="591">J360-L360</f>
        <v>0</v>
      </c>
      <c r="Q360" s="61">
        <f t="shared" si="591"/>
        <v>8.52</v>
      </c>
      <c r="R360" s="60"/>
      <c r="S360" s="61"/>
      <c r="T360" s="125">
        <v>9</v>
      </c>
      <c r="U360" s="60">
        <v>4</v>
      </c>
      <c r="V360" s="61">
        <f t="shared" ref="V360:V379" si="592">U360*T360</f>
        <v>36</v>
      </c>
      <c r="W360" s="60">
        <f t="shared" ref="W360:W379" si="593">U360+R360</f>
        <v>4</v>
      </c>
      <c r="X360" s="61">
        <f t="shared" ref="X360:X379" si="594">V360+S360</f>
        <v>36</v>
      </c>
      <c r="Y360" s="60"/>
      <c r="Z360" s="61"/>
      <c r="AA360" s="125">
        <v>9</v>
      </c>
      <c r="AB360" s="60">
        <v>4</v>
      </c>
      <c r="AC360" s="61">
        <f t="shared" ref="AC360:AC379" si="595">AB360*AA360</f>
        <v>36</v>
      </c>
      <c r="AD360" s="60">
        <f t="shared" ref="AD360:AD379" si="596">AB360+Y360</f>
        <v>4</v>
      </c>
      <c r="AE360" s="61">
        <f t="shared" ref="AE360:AE379" si="597">AC360+Z360</f>
        <v>36</v>
      </c>
      <c r="AF360" s="82"/>
    </row>
    <row r="361" spans="1:32">
      <c r="A361" s="5">
        <v>26.11</v>
      </c>
      <c r="B361" s="82" t="s">
        <v>206</v>
      </c>
      <c r="C361" s="82"/>
      <c r="D361" s="61"/>
      <c r="E361" s="82"/>
      <c r="F361" s="61"/>
      <c r="G361" s="101">
        <v>0.6</v>
      </c>
      <c r="H361" s="82">
        <v>4</v>
      </c>
      <c r="I361" s="61">
        <f t="shared" si="588"/>
        <v>2.4</v>
      </c>
      <c r="J361" s="60">
        <f t="shared" si="589"/>
        <v>4</v>
      </c>
      <c r="K361" s="61">
        <f t="shared" si="589"/>
        <v>2.4</v>
      </c>
      <c r="L361" s="60">
        <v>4</v>
      </c>
      <c r="M361" s="61">
        <v>2.36</v>
      </c>
      <c r="N361" s="61">
        <f t="shared" si="590"/>
        <v>100</v>
      </c>
      <c r="O361" s="61">
        <f t="shared" si="590"/>
        <v>98.333333333333329</v>
      </c>
      <c r="P361" s="60">
        <f t="shared" si="591"/>
        <v>0</v>
      </c>
      <c r="Q361" s="61">
        <f t="shared" si="591"/>
        <v>4.0000000000000036E-2</v>
      </c>
      <c r="R361" s="60"/>
      <c r="S361" s="61"/>
      <c r="T361" s="125">
        <v>0.6</v>
      </c>
      <c r="U361" s="60">
        <v>4</v>
      </c>
      <c r="V361" s="61">
        <f t="shared" si="592"/>
        <v>2.4</v>
      </c>
      <c r="W361" s="60">
        <f t="shared" si="593"/>
        <v>4</v>
      </c>
      <c r="X361" s="61">
        <f t="shared" si="594"/>
        <v>2.4</v>
      </c>
      <c r="Y361" s="60"/>
      <c r="Z361" s="61"/>
      <c r="AA361" s="125">
        <v>0.6</v>
      </c>
      <c r="AB361" s="60">
        <v>4</v>
      </c>
      <c r="AC361" s="61">
        <f t="shared" si="595"/>
        <v>2.4</v>
      </c>
      <c r="AD361" s="60">
        <f t="shared" si="596"/>
        <v>4</v>
      </c>
      <c r="AE361" s="61">
        <f t="shared" si="597"/>
        <v>2.4</v>
      </c>
      <c r="AF361" s="82"/>
    </row>
    <row r="362" spans="1:32" ht="47.25">
      <c r="A362" s="5">
        <v>26.12</v>
      </c>
      <c r="B362" s="82" t="s">
        <v>256</v>
      </c>
      <c r="C362" s="82"/>
      <c r="D362" s="61"/>
      <c r="E362" s="82"/>
      <c r="F362" s="61"/>
      <c r="G362" s="101">
        <v>0.5</v>
      </c>
      <c r="H362" s="82">
        <v>4</v>
      </c>
      <c r="I362" s="61">
        <f t="shared" si="588"/>
        <v>2</v>
      </c>
      <c r="J362" s="60">
        <f t="shared" si="589"/>
        <v>4</v>
      </c>
      <c r="K362" s="61">
        <f t="shared" si="589"/>
        <v>2</v>
      </c>
      <c r="L362" s="60">
        <v>4</v>
      </c>
      <c r="M362" s="61">
        <v>2</v>
      </c>
      <c r="N362" s="61">
        <f t="shared" si="590"/>
        <v>100</v>
      </c>
      <c r="O362" s="61">
        <f t="shared" si="590"/>
        <v>100</v>
      </c>
      <c r="P362" s="60">
        <f t="shared" si="591"/>
        <v>0</v>
      </c>
      <c r="Q362" s="61">
        <f t="shared" si="591"/>
        <v>0</v>
      </c>
      <c r="R362" s="60"/>
      <c r="S362" s="61"/>
      <c r="T362" s="125">
        <v>0.5</v>
      </c>
      <c r="U362" s="60">
        <v>4</v>
      </c>
      <c r="V362" s="61">
        <f t="shared" si="592"/>
        <v>2</v>
      </c>
      <c r="W362" s="60">
        <f t="shared" si="593"/>
        <v>4</v>
      </c>
      <c r="X362" s="61">
        <f t="shared" si="594"/>
        <v>2</v>
      </c>
      <c r="Y362" s="60"/>
      <c r="Z362" s="61"/>
      <c r="AA362" s="125">
        <v>0.5</v>
      </c>
      <c r="AB362" s="60">
        <v>4</v>
      </c>
      <c r="AC362" s="61">
        <f t="shared" si="595"/>
        <v>2</v>
      </c>
      <c r="AD362" s="60">
        <f t="shared" si="596"/>
        <v>4</v>
      </c>
      <c r="AE362" s="61">
        <f t="shared" si="597"/>
        <v>2</v>
      </c>
      <c r="AF362" s="82"/>
    </row>
    <row r="363" spans="1:32" s="38" customFormat="1">
      <c r="A363" s="331">
        <v>26.13</v>
      </c>
      <c r="B363" s="12" t="s">
        <v>27</v>
      </c>
      <c r="C363" s="12"/>
      <c r="D363" s="63"/>
      <c r="E363" s="12"/>
      <c r="F363" s="63"/>
      <c r="G363" s="102"/>
      <c r="H363" s="12">
        <v>0</v>
      </c>
      <c r="I363" s="63">
        <f t="shared" si="588"/>
        <v>0</v>
      </c>
      <c r="J363" s="62">
        <f t="shared" si="589"/>
        <v>0</v>
      </c>
      <c r="K363" s="63">
        <f t="shared" si="589"/>
        <v>0</v>
      </c>
      <c r="L363" s="60">
        <v>0</v>
      </c>
      <c r="M363" s="63"/>
      <c r="N363" s="61"/>
      <c r="O363" s="61"/>
      <c r="P363" s="60">
        <f t="shared" si="591"/>
        <v>0</v>
      </c>
      <c r="Q363" s="61">
        <f t="shared" si="591"/>
        <v>0</v>
      </c>
      <c r="R363" s="62"/>
      <c r="S363" s="63"/>
      <c r="T363" s="126"/>
      <c r="U363" s="60">
        <v>0</v>
      </c>
      <c r="V363" s="61">
        <f t="shared" si="592"/>
        <v>0</v>
      </c>
      <c r="W363" s="60">
        <f t="shared" si="593"/>
        <v>0</v>
      </c>
      <c r="X363" s="61">
        <f t="shared" si="594"/>
        <v>0</v>
      </c>
      <c r="Y363" s="62"/>
      <c r="Z363" s="63"/>
      <c r="AA363" s="126"/>
      <c r="AB363" s="60">
        <v>0</v>
      </c>
      <c r="AC363" s="61">
        <f t="shared" si="595"/>
        <v>0</v>
      </c>
      <c r="AD363" s="60">
        <f t="shared" si="596"/>
        <v>0</v>
      </c>
      <c r="AE363" s="61">
        <f t="shared" si="597"/>
        <v>0</v>
      </c>
      <c r="AF363" s="12"/>
    </row>
    <row r="364" spans="1:32">
      <c r="A364" s="5" t="s">
        <v>212</v>
      </c>
      <c r="B364" s="82" t="s">
        <v>337</v>
      </c>
      <c r="C364" s="82"/>
      <c r="D364" s="61"/>
      <c r="E364" s="82"/>
      <c r="F364" s="61"/>
      <c r="G364" s="101">
        <v>3</v>
      </c>
      <c r="H364" s="82">
        <v>4</v>
      </c>
      <c r="I364" s="61">
        <f t="shared" si="588"/>
        <v>12</v>
      </c>
      <c r="J364" s="60">
        <f t="shared" si="589"/>
        <v>4</v>
      </c>
      <c r="K364" s="61">
        <f t="shared" si="589"/>
        <v>12</v>
      </c>
      <c r="L364" s="60">
        <v>4</v>
      </c>
      <c r="M364" s="61"/>
      <c r="N364" s="61">
        <f t="shared" si="590"/>
        <v>100</v>
      </c>
      <c r="O364" s="61">
        <f t="shared" si="590"/>
        <v>0</v>
      </c>
      <c r="P364" s="60">
        <f t="shared" si="591"/>
        <v>0</v>
      </c>
      <c r="Q364" s="61">
        <f t="shared" si="591"/>
        <v>12</v>
      </c>
      <c r="R364" s="60"/>
      <c r="S364" s="61"/>
      <c r="T364" s="125">
        <v>8.4</v>
      </c>
      <c r="U364" s="60">
        <v>4</v>
      </c>
      <c r="V364" s="61">
        <f t="shared" si="592"/>
        <v>33.6</v>
      </c>
      <c r="W364" s="60">
        <f t="shared" si="593"/>
        <v>4</v>
      </c>
      <c r="X364" s="61">
        <f t="shared" si="594"/>
        <v>33.6</v>
      </c>
      <c r="Y364" s="60"/>
      <c r="Z364" s="61"/>
      <c r="AA364" s="659">
        <f>0.25*12</f>
        <v>3</v>
      </c>
      <c r="AB364" s="60">
        <v>4</v>
      </c>
      <c r="AC364" s="61">
        <f t="shared" si="595"/>
        <v>12</v>
      </c>
      <c r="AD364" s="60">
        <f t="shared" si="596"/>
        <v>4</v>
      </c>
      <c r="AE364" s="61">
        <f t="shared" si="597"/>
        <v>12</v>
      </c>
      <c r="AF364" s="82"/>
    </row>
    <row r="365" spans="1:32" ht="31.5">
      <c r="A365" s="5" t="s">
        <v>213</v>
      </c>
      <c r="B365" s="82" t="s">
        <v>204</v>
      </c>
      <c r="C365" s="82"/>
      <c r="D365" s="61"/>
      <c r="E365" s="82"/>
      <c r="F365" s="61"/>
      <c r="G365" s="101"/>
      <c r="H365" s="82">
        <v>0</v>
      </c>
      <c r="I365" s="61">
        <f t="shared" si="588"/>
        <v>0</v>
      </c>
      <c r="J365" s="60">
        <f t="shared" si="589"/>
        <v>0</v>
      </c>
      <c r="K365" s="61">
        <f t="shared" si="589"/>
        <v>0</v>
      </c>
      <c r="L365" s="60">
        <v>0</v>
      </c>
      <c r="M365" s="61"/>
      <c r="N365" s="61"/>
      <c r="O365" s="61"/>
      <c r="P365" s="60">
        <f t="shared" si="591"/>
        <v>0</v>
      </c>
      <c r="Q365" s="61">
        <f t="shared" si="591"/>
        <v>0</v>
      </c>
      <c r="R365" s="60"/>
      <c r="S365" s="61"/>
      <c r="T365" s="125"/>
      <c r="U365" s="60">
        <v>0</v>
      </c>
      <c r="V365" s="61">
        <f t="shared" si="592"/>
        <v>0</v>
      </c>
      <c r="W365" s="60">
        <f t="shared" si="593"/>
        <v>0</v>
      </c>
      <c r="X365" s="61">
        <f t="shared" si="594"/>
        <v>0</v>
      </c>
      <c r="Y365" s="60"/>
      <c r="Z365" s="61"/>
      <c r="AA365" s="125"/>
      <c r="AB365" s="60">
        <v>0</v>
      </c>
      <c r="AC365" s="61">
        <f t="shared" si="595"/>
        <v>0</v>
      </c>
      <c r="AD365" s="60">
        <f t="shared" si="596"/>
        <v>0</v>
      </c>
      <c r="AE365" s="61">
        <f t="shared" si="597"/>
        <v>0</v>
      </c>
      <c r="AF365" s="82"/>
    </row>
    <row r="366" spans="1:32">
      <c r="A366" s="5" t="s">
        <v>214</v>
      </c>
      <c r="B366" s="82" t="s">
        <v>338</v>
      </c>
      <c r="C366" s="82"/>
      <c r="D366" s="61"/>
      <c r="E366" s="82"/>
      <c r="F366" s="61"/>
      <c r="G366" s="101">
        <v>1.8</v>
      </c>
      <c r="H366" s="82">
        <v>4</v>
      </c>
      <c r="I366" s="61">
        <f>H366*G366</f>
        <v>7.2</v>
      </c>
      <c r="J366" s="60">
        <f t="shared" si="589"/>
        <v>4</v>
      </c>
      <c r="K366" s="61">
        <f t="shared" si="589"/>
        <v>7.2</v>
      </c>
      <c r="L366" s="60">
        <v>4</v>
      </c>
      <c r="M366" s="61">
        <v>4</v>
      </c>
      <c r="N366" s="61">
        <f t="shared" si="590"/>
        <v>100</v>
      </c>
      <c r="O366" s="61">
        <f t="shared" si="590"/>
        <v>55.55555555555555</v>
      </c>
      <c r="P366" s="60">
        <f t="shared" si="591"/>
        <v>0</v>
      </c>
      <c r="Q366" s="61">
        <f t="shared" si="591"/>
        <v>3.2</v>
      </c>
      <c r="R366" s="60"/>
      <c r="S366" s="61"/>
      <c r="T366" s="125">
        <v>2.52</v>
      </c>
      <c r="U366" s="60">
        <v>4</v>
      </c>
      <c r="V366" s="61">
        <f t="shared" si="592"/>
        <v>10.08</v>
      </c>
      <c r="W366" s="60">
        <f t="shared" si="593"/>
        <v>4</v>
      </c>
      <c r="X366" s="61">
        <f t="shared" si="594"/>
        <v>10.08</v>
      </c>
      <c r="Y366" s="60"/>
      <c r="Z366" s="61"/>
      <c r="AA366" s="659">
        <f>0.05*12*3</f>
        <v>1.8000000000000003</v>
      </c>
      <c r="AB366" s="60">
        <v>4</v>
      </c>
      <c r="AC366" s="61">
        <f t="shared" si="595"/>
        <v>7.2000000000000011</v>
      </c>
      <c r="AD366" s="60">
        <f t="shared" si="596"/>
        <v>4</v>
      </c>
      <c r="AE366" s="61">
        <f t="shared" si="597"/>
        <v>7.2000000000000011</v>
      </c>
      <c r="AF366" s="82"/>
    </row>
    <row r="367" spans="1:32">
      <c r="A367" s="5" t="s">
        <v>215</v>
      </c>
      <c r="B367" s="82" t="s">
        <v>268</v>
      </c>
      <c r="C367" s="82"/>
      <c r="D367" s="61"/>
      <c r="E367" s="82"/>
      <c r="F367" s="61"/>
      <c r="G367" s="101">
        <v>1.2</v>
      </c>
      <c r="H367" s="82">
        <v>4</v>
      </c>
      <c r="I367" s="61">
        <f t="shared" ref="I367:I379" si="598">H367*G367</f>
        <v>4.8</v>
      </c>
      <c r="J367" s="60">
        <f t="shared" si="589"/>
        <v>4</v>
      </c>
      <c r="K367" s="61">
        <f t="shared" si="589"/>
        <v>4.8</v>
      </c>
      <c r="L367" s="60">
        <v>4</v>
      </c>
      <c r="M367" s="61">
        <v>0.3</v>
      </c>
      <c r="N367" s="61">
        <f t="shared" si="590"/>
        <v>100</v>
      </c>
      <c r="O367" s="61">
        <f t="shared" si="590"/>
        <v>6.25</v>
      </c>
      <c r="P367" s="60">
        <f t="shared" si="591"/>
        <v>0</v>
      </c>
      <c r="Q367" s="61">
        <f t="shared" si="591"/>
        <v>4.5</v>
      </c>
      <c r="R367" s="60"/>
      <c r="S367" s="61"/>
      <c r="T367" s="125">
        <v>1.2</v>
      </c>
      <c r="U367" s="60">
        <v>4</v>
      </c>
      <c r="V367" s="61">
        <f t="shared" si="592"/>
        <v>4.8</v>
      </c>
      <c r="W367" s="60">
        <f t="shared" si="593"/>
        <v>4</v>
      </c>
      <c r="X367" s="61">
        <f t="shared" si="594"/>
        <v>4.8</v>
      </c>
      <c r="Y367" s="60"/>
      <c r="Z367" s="61"/>
      <c r="AA367" s="125">
        <v>1.2</v>
      </c>
      <c r="AB367" s="60">
        <v>4</v>
      </c>
      <c r="AC367" s="61">
        <f t="shared" si="595"/>
        <v>4.8</v>
      </c>
      <c r="AD367" s="60">
        <f t="shared" si="596"/>
        <v>4</v>
      </c>
      <c r="AE367" s="61">
        <f t="shared" si="597"/>
        <v>4.8</v>
      </c>
      <c r="AF367" s="82"/>
    </row>
    <row r="368" spans="1:32">
      <c r="A368" s="5" t="s">
        <v>286</v>
      </c>
      <c r="B368" s="82" t="s">
        <v>269</v>
      </c>
      <c r="C368" s="82"/>
      <c r="D368" s="61"/>
      <c r="E368" s="82"/>
      <c r="F368" s="61"/>
      <c r="G368" s="101">
        <v>1.2</v>
      </c>
      <c r="H368" s="82">
        <v>4</v>
      </c>
      <c r="I368" s="61">
        <f t="shared" si="598"/>
        <v>4.8</v>
      </c>
      <c r="J368" s="60">
        <f t="shared" si="589"/>
        <v>4</v>
      </c>
      <c r="K368" s="61">
        <f t="shared" si="589"/>
        <v>4.8</v>
      </c>
      <c r="L368" s="60">
        <v>4</v>
      </c>
      <c r="M368" s="61">
        <v>4.0599999999999996</v>
      </c>
      <c r="N368" s="61">
        <f t="shared" si="590"/>
        <v>100</v>
      </c>
      <c r="O368" s="61">
        <f t="shared" si="590"/>
        <v>84.583333333333329</v>
      </c>
      <c r="P368" s="60">
        <f t="shared" si="591"/>
        <v>0</v>
      </c>
      <c r="Q368" s="61">
        <f t="shared" si="591"/>
        <v>0.74000000000000021</v>
      </c>
      <c r="R368" s="60"/>
      <c r="S368" s="61"/>
      <c r="T368" s="125">
        <v>1.2</v>
      </c>
      <c r="U368" s="60">
        <v>4</v>
      </c>
      <c r="V368" s="61">
        <f t="shared" si="592"/>
        <v>4.8</v>
      </c>
      <c r="W368" s="60">
        <f t="shared" si="593"/>
        <v>4</v>
      </c>
      <c r="X368" s="61">
        <f t="shared" si="594"/>
        <v>4.8</v>
      </c>
      <c r="Y368" s="60"/>
      <c r="Z368" s="61"/>
      <c r="AA368" s="125">
        <v>1.2</v>
      </c>
      <c r="AB368" s="60">
        <v>4</v>
      </c>
      <c r="AC368" s="61">
        <f t="shared" si="595"/>
        <v>4.8</v>
      </c>
      <c r="AD368" s="60">
        <f t="shared" si="596"/>
        <v>4</v>
      </c>
      <c r="AE368" s="61">
        <f t="shared" si="597"/>
        <v>4.8</v>
      </c>
      <c r="AF368" s="82"/>
    </row>
    <row r="369" spans="1:32" ht="31.5">
      <c r="A369" s="5" t="s">
        <v>287</v>
      </c>
      <c r="B369" s="82" t="s">
        <v>207</v>
      </c>
      <c r="C369" s="82"/>
      <c r="D369" s="61"/>
      <c r="E369" s="82"/>
      <c r="F369" s="61"/>
      <c r="G369" s="101">
        <v>1.26</v>
      </c>
      <c r="H369" s="82">
        <v>4</v>
      </c>
      <c r="I369" s="61">
        <f t="shared" si="598"/>
        <v>5.04</v>
      </c>
      <c r="J369" s="60">
        <f t="shared" si="589"/>
        <v>4</v>
      </c>
      <c r="K369" s="61">
        <f t="shared" si="589"/>
        <v>5.04</v>
      </c>
      <c r="L369" s="60">
        <v>4</v>
      </c>
      <c r="M369" s="61">
        <v>4.82</v>
      </c>
      <c r="N369" s="61">
        <f t="shared" si="590"/>
        <v>100</v>
      </c>
      <c r="O369" s="61">
        <f t="shared" si="590"/>
        <v>95.634920634920647</v>
      </c>
      <c r="P369" s="60">
        <f t="shared" si="591"/>
        <v>0</v>
      </c>
      <c r="Q369" s="61">
        <f t="shared" si="591"/>
        <v>0.21999999999999975</v>
      </c>
      <c r="R369" s="60"/>
      <c r="S369" s="61"/>
      <c r="T369" s="125">
        <v>1.26</v>
      </c>
      <c r="U369" s="60">
        <v>4</v>
      </c>
      <c r="V369" s="61">
        <f t="shared" si="592"/>
        <v>5.04</v>
      </c>
      <c r="W369" s="60">
        <f t="shared" si="593"/>
        <v>4</v>
      </c>
      <c r="X369" s="61">
        <f t="shared" si="594"/>
        <v>5.04</v>
      </c>
      <c r="Y369" s="60"/>
      <c r="Z369" s="61"/>
      <c r="AA369" s="125">
        <v>1.26</v>
      </c>
      <c r="AB369" s="60">
        <v>4</v>
      </c>
      <c r="AC369" s="61">
        <f t="shared" si="595"/>
        <v>5.04</v>
      </c>
      <c r="AD369" s="60">
        <f t="shared" si="596"/>
        <v>4</v>
      </c>
      <c r="AE369" s="61">
        <f t="shared" si="597"/>
        <v>5.04</v>
      </c>
      <c r="AF369" s="82"/>
    </row>
    <row r="370" spans="1:32" ht="31.5">
      <c r="A370" s="5">
        <v>26.14</v>
      </c>
      <c r="B370" s="82" t="s">
        <v>258</v>
      </c>
      <c r="C370" s="82"/>
      <c r="D370" s="61"/>
      <c r="E370" s="82"/>
      <c r="F370" s="61"/>
      <c r="G370" s="101">
        <v>0.5</v>
      </c>
      <c r="H370" s="82">
        <v>4</v>
      </c>
      <c r="I370" s="61">
        <f t="shared" si="598"/>
        <v>2</v>
      </c>
      <c r="J370" s="60">
        <f t="shared" si="589"/>
        <v>4</v>
      </c>
      <c r="K370" s="61">
        <f t="shared" si="589"/>
        <v>2</v>
      </c>
      <c r="L370" s="60">
        <v>4</v>
      </c>
      <c r="M370" s="61">
        <v>2</v>
      </c>
      <c r="N370" s="61">
        <f t="shared" si="590"/>
        <v>100</v>
      </c>
      <c r="O370" s="61">
        <f t="shared" si="590"/>
        <v>100</v>
      </c>
      <c r="P370" s="60">
        <f t="shared" si="591"/>
        <v>0</v>
      </c>
      <c r="Q370" s="61">
        <f t="shared" si="591"/>
        <v>0</v>
      </c>
      <c r="R370" s="60"/>
      <c r="S370" s="61"/>
      <c r="T370" s="125">
        <v>0.5</v>
      </c>
      <c r="U370" s="60">
        <v>4</v>
      </c>
      <c r="V370" s="61">
        <f t="shared" si="592"/>
        <v>2</v>
      </c>
      <c r="W370" s="60">
        <f t="shared" si="593"/>
        <v>4</v>
      </c>
      <c r="X370" s="61">
        <f t="shared" si="594"/>
        <v>2</v>
      </c>
      <c r="Y370" s="60"/>
      <c r="Z370" s="61"/>
      <c r="AA370" s="125">
        <v>0.5</v>
      </c>
      <c r="AB370" s="60">
        <v>4</v>
      </c>
      <c r="AC370" s="61">
        <f t="shared" si="595"/>
        <v>2</v>
      </c>
      <c r="AD370" s="60">
        <f t="shared" si="596"/>
        <v>4</v>
      </c>
      <c r="AE370" s="61">
        <f t="shared" si="597"/>
        <v>2</v>
      </c>
      <c r="AF370" s="82"/>
    </row>
    <row r="371" spans="1:32" ht="31.5">
      <c r="A371" s="5">
        <v>26.15</v>
      </c>
      <c r="B371" s="82" t="s">
        <v>257</v>
      </c>
      <c r="C371" s="82"/>
      <c r="D371" s="61"/>
      <c r="E371" s="82"/>
      <c r="F371" s="61"/>
      <c r="G371" s="101">
        <v>0.5</v>
      </c>
      <c r="H371" s="82">
        <v>4</v>
      </c>
      <c r="I371" s="61">
        <f t="shared" si="598"/>
        <v>2</v>
      </c>
      <c r="J371" s="60">
        <f t="shared" si="589"/>
        <v>4</v>
      </c>
      <c r="K371" s="61">
        <f t="shared" si="589"/>
        <v>2</v>
      </c>
      <c r="L371" s="60">
        <v>4</v>
      </c>
      <c r="M371" s="61">
        <v>1.78</v>
      </c>
      <c r="N371" s="61">
        <f t="shared" si="590"/>
        <v>100</v>
      </c>
      <c r="O371" s="61">
        <f t="shared" si="590"/>
        <v>89</v>
      </c>
      <c r="P371" s="60">
        <f t="shared" si="591"/>
        <v>0</v>
      </c>
      <c r="Q371" s="61">
        <f t="shared" si="591"/>
        <v>0.21999999999999997</v>
      </c>
      <c r="R371" s="60"/>
      <c r="S371" s="61"/>
      <c r="T371" s="125">
        <v>0.5</v>
      </c>
      <c r="U371" s="60">
        <v>4</v>
      </c>
      <c r="V371" s="61">
        <f t="shared" si="592"/>
        <v>2</v>
      </c>
      <c r="W371" s="60">
        <f t="shared" si="593"/>
        <v>4</v>
      </c>
      <c r="X371" s="61">
        <f t="shared" si="594"/>
        <v>2</v>
      </c>
      <c r="Y371" s="60"/>
      <c r="Z371" s="61"/>
      <c r="AA371" s="125">
        <v>0.5</v>
      </c>
      <c r="AB371" s="60">
        <v>4</v>
      </c>
      <c r="AC371" s="61">
        <f t="shared" si="595"/>
        <v>2</v>
      </c>
      <c r="AD371" s="60">
        <f t="shared" si="596"/>
        <v>4</v>
      </c>
      <c r="AE371" s="61">
        <f t="shared" si="597"/>
        <v>2</v>
      </c>
      <c r="AF371" s="82"/>
    </row>
    <row r="372" spans="1:32" ht="31.5">
      <c r="A372" s="5">
        <v>26.16</v>
      </c>
      <c r="B372" s="82" t="s">
        <v>259</v>
      </c>
      <c r="C372" s="82"/>
      <c r="D372" s="61"/>
      <c r="E372" s="82"/>
      <c r="F372" s="61"/>
      <c r="G372" s="101">
        <v>0.625</v>
      </c>
      <c r="H372" s="82">
        <v>4</v>
      </c>
      <c r="I372" s="61">
        <f t="shared" si="598"/>
        <v>2.5</v>
      </c>
      <c r="J372" s="60">
        <f t="shared" si="589"/>
        <v>4</v>
      </c>
      <c r="K372" s="61">
        <f t="shared" si="589"/>
        <v>2.5</v>
      </c>
      <c r="L372" s="60">
        <v>4</v>
      </c>
      <c r="M372" s="61">
        <v>2.37</v>
      </c>
      <c r="N372" s="61">
        <f t="shared" si="590"/>
        <v>100</v>
      </c>
      <c r="O372" s="61">
        <f t="shared" si="590"/>
        <v>94.8</v>
      </c>
      <c r="P372" s="60">
        <f t="shared" si="591"/>
        <v>0</v>
      </c>
      <c r="Q372" s="61">
        <f t="shared" si="591"/>
        <v>0.12999999999999989</v>
      </c>
      <c r="R372" s="60"/>
      <c r="S372" s="61"/>
      <c r="T372" s="125">
        <v>0.625</v>
      </c>
      <c r="U372" s="60">
        <v>4</v>
      </c>
      <c r="V372" s="61">
        <f t="shared" si="592"/>
        <v>2.5</v>
      </c>
      <c r="W372" s="60">
        <f t="shared" si="593"/>
        <v>4</v>
      </c>
      <c r="X372" s="61">
        <f t="shared" si="594"/>
        <v>2.5</v>
      </c>
      <c r="Y372" s="60"/>
      <c r="Z372" s="61"/>
      <c r="AA372" s="125">
        <v>0.625</v>
      </c>
      <c r="AB372" s="60">
        <v>4</v>
      </c>
      <c r="AC372" s="61">
        <f t="shared" si="595"/>
        <v>2.5</v>
      </c>
      <c r="AD372" s="60">
        <f t="shared" si="596"/>
        <v>4</v>
      </c>
      <c r="AE372" s="61">
        <f t="shared" si="597"/>
        <v>2.5</v>
      </c>
      <c r="AF372" s="82"/>
    </row>
    <row r="373" spans="1:32">
      <c r="A373" s="5">
        <v>26.17</v>
      </c>
      <c r="B373" s="82" t="s">
        <v>223</v>
      </c>
      <c r="C373" s="82"/>
      <c r="D373" s="61"/>
      <c r="E373" s="82"/>
      <c r="F373" s="61"/>
      <c r="G373" s="101">
        <v>0.375</v>
      </c>
      <c r="H373" s="82">
        <v>4</v>
      </c>
      <c r="I373" s="61">
        <f t="shared" si="598"/>
        <v>1.5</v>
      </c>
      <c r="J373" s="60">
        <f t="shared" si="589"/>
        <v>4</v>
      </c>
      <c r="K373" s="61">
        <f t="shared" si="589"/>
        <v>1.5</v>
      </c>
      <c r="L373" s="60">
        <v>4</v>
      </c>
      <c r="M373" s="61">
        <v>1.49</v>
      </c>
      <c r="N373" s="61">
        <f t="shared" si="590"/>
        <v>100</v>
      </c>
      <c r="O373" s="61">
        <f t="shared" si="590"/>
        <v>99.333333333333343</v>
      </c>
      <c r="P373" s="60">
        <f t="shared" si="591"/>
        <v>0</v>
      </c>
      <c r="Q373" s="61">
        <f t="shared" si="591"/>
        <v>1.0000000000000009E-2</v>
      </c>
      <c r="R373" s="60"/>
      <c r="S373" s="61"/>
      <c r="T373" s="125">
        <v>0.375</v>
      </c>
      <c r="U373" s="60">
        <v>4</v>
      </c>
      <c r="V373" s="61">
        <f t="shared" si="592"/>
        <v>1.5</v>
      </c>
      <c r="W373" s="60">
        <f t="shared" si="593"/>
        <v>4</v>
      </c>
      <c r="X373" s="61">
        <f t="shared" si="594"/>
        <v>1.5</v>
      </c>
      <c r="Y373" s="60"/>
      <c r="Z373" s="61"/>
      <c r="AA373" s="125">
        <v>0.375</v>
      </c>
      <c r="AB373" s="60">
        <v>4</v>
      </c>
      <c r="AC373" s="61">
        <f t="shared" si="595"/>
        <v>1.5</v>
      </c>
      <c r="AD373" s="60">
        <f t="shared" si="596"/>
        <v>4</v>
      </c>
      <c r="AE373" s="61">
        <f t="shared" si="597"/>
        <v>1.5</v>
      </c>
      <c r="AF373" s="82"/>
    </row>
    <row r="374" spans="1:32" ht="31.5">
      <c r="A374" s="5">
        <v>26.18</v>
      </c>
      <c r="B374" s="82" t="s">
        <v>224</v>
      </c>
      <c r="C374" s="82"/>
      <c r="D374" s="61"/>
      <c r="E374" s="82"/>
      <c r="F374" s="61"/>
      <c r="G374" s="101">
        <v>0.375</v>
      </c>
      <c r="H374" s="82">
        <v>4</v>
      </c>
      <c r="I374" s="61">
        <f t="shared" si="598"/>
        <v>1.5</v>
      </c>
      <c r="J374" s="60">
        <f t="shared" si="589"/>
        <v>4</v>
      </c>
      <c r="K374" s="61">
        <f t="shared" si="589"/>
        <v>1.5</v>
      </c>
      <c r="L374" s="60">
        <v>4</v>
      </c>
      <c r="M374" s="61">
        <v>1.5</v>
      </c>
      <c r="N374" s="61">
        <f t="shared" si="590"/>
        <v>100</v>
      </c>
      <c r="O374" s="61">
        <f t="shared" si="590"/>
        <v>100</v>
      </c>
      <c r="P374" s="60">
        <f t="shared" si="591"/>
        <v>0</v>
      </c>
      <c r="Q374" s="61">
        <f t="shared" si="591"/>
        <v>0</v>
      </c>
      <c r="R374" s="60"/>
      <c r="S374" s="61"/>
      <c r="T374" s="125">
        <v>0.375</v>
      </c>
      <c r="U374" s="60">
        <v>4</v>
      </c>
      <c r="V374" s="61">
        <f t="shared" si="592"/>
        <v>1.5</v>
      </c>
      <c r="W374" s="60">
        <f t="shared" si="593"/>
        <v>4</v>
      </c>
      <c r="X374" s="61">
        <f t="shared" si="594"/>
        <v>1.5</v>
      </c>
      <c r="Y374" s="60"/>
      <c r="Z374" s="61"/>
      <c r="AA374" s="125">
        <v>0.375</v>
      </c>
      <c r="AB374" s="60">
        <v>4</v>
      </c>
      <c r="AC374" s="61">
        <f t="shared" si="595"/>
        <v>1.5</v>
      </c>
      <c r="AD374" s="60">
        <f t="shared" si="596"/>
        <v>4</v>
      </c>
      <c r="AE374" s="61">
        <f t="shared" si="597"/>
        <v>1.5</v>
      </c>
      <c r="AF374" s="82"/>
    </row>
    <row r="375" spans="1:32" ht="37.5">
      <c r="A375" s="5">
        <v>26.19</v>
      </c>
      <c r="B375" s="141" t="s">
        <v>606</v>
      </c>
      <c r="C375" s="82"/>
      <c r="D375" s="61"/>
      <c r="E375" s="82"/>
      <c r="F375" s="61"/>
      <c r="G375" s="101">
        <v>0.15</v>
      </c>
      <c r="H375" s="82">
        <v>4</v>
      </c>
      <c r="I375" s="61">
        <f t="shared" si="598"/>
        <v>0.6</v>
      </c>
      <c r="J375" s="60">
        <f t="shared" si="589"/>
        <v>4</v>
      </c>
      <c r="K375" s="61">
        <f t="shared" si="589"/>
        <v>0.6</v>
      </c>
      <c r="L375" s="60">
        <v>4</v>
      </c>
      <c r="M375" s="61">
        <v>0.37</v>
      </c>
      <c r="N375" s="61">
        <f t="shared" si="590"/>
        <v>100</v>
      </c>
      <c r="O375" s="61">
        <f t="shared" si="590"/>
        <v>61.666666666666664</v>
      </c>
      <c r="P375" s="60">
        <f t="shared" si="591"/>
        <v>0</v>
      </c>
      <c r="Q375" s="61">
        <f t="shared" si="591"/>
        <v>0.22999999999999998</v>
      </c>
      <c r="R375" s="60"/>
      <c r="S375" s="61"/>
      <c r="T375" s="125">
        <v>0.15</v>
      </c>
      <c r="U375" s="60">
        <v>4</v>
      </c>
      <c r="V375" s="61">
        <f t="shared" si="592"/>
        <v>0.6</v>
      </c>
      <c r="W375" s="60">
        <f t="shared" si="593"/>
        <v>4</v>
      </c>
      <c r="X375" s="61">
        <f t="shared" si="594"/>
        <v>0.6</v>
      </c>
      <c r="Y375" s="60"/>
      <c r="Z375" s="61"/>
      <c r="AA375" s="125">
        <v>0.15</v>
      </c>
      <c r="AB375" s="60">
        <v>4</v>
      </c>
      <c r="AC375" s="61">
        <f t="shared" si="595"/>
        <v>0.6</v>
      </c>
      <c r="AD375" s="60">
        <f t="shared" si="596"/>
        <v>4</v>
      </c>
      <c r="AE375" s="61">
        <f t="shared" si="597"/>
        <v>0.6</v>
      </c>
      <c r="AF375" s="82"/>
    </row>
    <row r="376" spans="1:32" ht="37.5">
      <c r="A376" s="5">
        <v>26.2</v>
      </c>
      <c r="B376" s="141" t="s">
        <v>605</v>
      </c>
      <c r="C376" s="82"/>
      <c r="D376" s="61"/>
      <c r="E376" s="82"/>
      <c r="F376" s="61"/>
      <c r="G376" s="101">
        <v>0.15</v>
      </c>
      <c r="H376" s="82">
        <v>4</v>
      </c>
      <c r="I376" s="61">
        <f t="shared" si="598"/>
        <v>0.6</v>
      </c>
      <c r="J376" s="60">
        <f t="shared" si="589"/>
        <v>4</v>
      </c>
      <c r="K376" s="61">
        <f t="shared" si="589"/>
        <v>0.6</v>
      </c>
      <c r="L376" s="60">
        <v>4</v>
      </c>
      <c r="M376" s="61">
        <v>0.46</v>
      </c>
      <c r="N376" s="61">
        <f t="shared" si="590"/>
        <v>100</v>
      </c>
      <c r="O376" s="61">
        <f t="shared" si="590"/>
        <v>76.666666666666671</v>
      </c>
      <c r="P376" s="60">
        <f t="shared" si="591"/>
        <v>0</v>
      </c>
      <c r="Q376" s="61">
        <f t="shared" si="591"/>
        <v>0.13999999999999996</v>
      </c>
      <c r="R376" s="60"/>
      <c r="S376" s="61"/>
      <c r="T376" s="125">
        <v>0.15</v>
      </c>
      <c r="U376" s="60">
        <v>4</v>
      </c>
      <c r="V376" s="61">
        <f t="shared" si="592"/>
        <v>0.6</v>
      </c>
      <c r="W376" s="60">
        <f t="shared" si="593"/>
        <v>4</v>
      </c>
      <c r="X376" s="61">
        <f t="shared" si="594"/>
        <v>0.6</v>
      </c>
      <c r="Y376" s="60"/>
      <c r="Z376" s="61"/>
      <c r="AA376" s="125">
        <v>0.15</v>
      </c>
      <c r="AB376" s="60">
        <v>4</v>
      </c>
      <c r="AC376" s="61">
        <f t="shared" si="595"/>
        <v>0.6</v>
      </c>
      <c r="AD376" s="60">
        <f t="shared" si="596"/>
        <v>4</v>
      </c>
      <c r="AE376" s="61">
        <f t="shared" si="597"/>
        <v>0.6</v>
      </c>
      <c r="AF376" s="82"/>
    </row>
    <row r="377" spans="1:32">
      <c r="A377" s="5">
        <v>26.21</v>
      </c>
      <c r="B377" s="82" t="s">
        <v>28</v>
      </c>
      <c r="C377" s="82"/>
      <c r="D377" s="61"/>
      <c r="E377" s="82"/>
      <c r="F377" s="61"/>
      <c r="G377" s="101"/>
      <c r="H377" s="82">
        <v>0</v>
      </c>
      <c r="I377" s="61">
        <f t="shared" si="598"/>
        <v>0</v>
      </c>
      <c r="J377" s="60">
        <f t="shared" si="589"/>
        <v>0</v>
      </c>
      <c r="K377" s="61">
        <f t="shared" si="589"/>
        <v>0</v>
      </c>
      <c r="L377" s="60">
        <v>0</v>
      </c>
      <c r="M377" s="61"/>
      <c r="N377" s="61"/>
      <c r="O377" s="61"/>
      <c r="P377" s="60">
        <f t="shared" si="591"/>
        <v>0</v>
      </c>
      <c r="Q377" s="61">
        <f t="shared" si="591"/>
        <v>0</v>
      </c>
      <c r="R377" s="60"/>
      <c r="S377" s="61"/>
      <c r="T377" s="125"/>
      <c r="U377" s="60">
        <v>0</v>
      </c>
      <c r="V377" s="61">
        <f t="shared" si="592"/>
        <v>0</v>
      </c>
      <c r="W377" s="60">
        <f t="shared" si="593"/>
        <v>0</v>
      </c>
      <c r="X377" s="61">
        <f t="shared" si="594"/>
        <v>0</v>
      </c>
      <c r="Y377" s="60"/>
      <c r="Z377" s="61"/>
      <c r="AA377" s="125"/>
      <c r="AB377" s="60">
        <v>0</v>
      </c>
      <c r="AC377" s="61">
        <f t="shared" si="595"/>
        <v>0</v>
      </c>
      <c r="AD377" s="60">
        <f t="shared" si="596"/>
        <v>0</v>
      </c>
      <c r="AE377" s="61">
        <f t="shared" si="597"/>
        <v>0</v>
      </c>
      <c r="AF377" s="82"/>
    </row>
    <row r="378" spans="1:32" ht="31.5">
      <c r="A378" s="5">
        <v>26.22</v>
      </c>
      <c r="B378" s="82" t="s">
        <v>225</v>
      </c>
      <c r="C378" s="82"/>
      <c r="D378" s="61"/>
      <c r="E378" s="82"/>
      <c r="F378" s="61"/>
      <c r="G378" s="101">
        <v>0.25</v>
      </c>
      <c r="H378" s="82">
        <v>4</v>
      </c>
      <c r="I378" s="61">
        <f t="shared" si="598"/>
        <v>1</v>
      </c>
      <c r="J378" s="60">
        <f t="shared" si="589"/>
        <v>4</v>
      </c>
      <c r="K378" s="61">
        <f t="shared" si="589"/>
        <v>1</v>
      </c>
      <c r="L378" s="60">
        <v>4</v>
      </c>
      <c r="M378" s="61">
        <v>0.83</v>
      </c>
      <c r="N378" s="61">
        <f t="shared" si="590"/>
        <v>100</v>
      </c>
      <c r="O378" s="61">
        <f t="shared" si="590"/>
        <v>83</v>
      </c>
      <c r="P378" s="60">
        <f t="shared" si="591"/>
        <v>0</v>
      </c>
      <c r="Q378" s="61">
        <f t="shared" si="591"/>
        <v>0.17000000000000004</v>
      </c>
      <c r="R378" s="60"/>
      <c r="S378" s="61"/>
      <c r="T378" s="125">
        <v>0.25</v>
      </c>
      <c r="U378" s="60">
        <v>4</v>
      </c>
      <c r="V378" s="61">
        <f t="shared" si="592"/>
        <v>1</v>
      </c>
      <c r="W378" s="60">
        <f t="shared" si="593"/>
        <v>4</v>
      </c>
      <c r="X378" s="61">
        <f t="shared" si="594"/>
        <v>1</v>
      </c>
      <c r="Y378" s="60"/>
      <c r="Z378" s="61"/>
      <c r="AA378" s="125">
        <v>0.25</v>
      </c>
      <c r="AB378" s="60">
        <v>4</v>
      </c>
      <c r="AC378" s="61">
        <f t="shared" si="595"/>
        <v>1</v>
      </c>
      <c r="AD378" s="60">
        <f t="shared" si="596"/>
        <v>4</v>
      </c>
      <c r="AE378" s="61">
        <f t="shared" si="597"/>
        <v>1</v>
      </c>
      <c r="AF378" s="82"/>
    </row>
    <row r="379" spans="1:32" ht="31.5">
      <c r="A379" s="5">
        <v>26.23</v>
      </c>
      <c r="B379" s="82" t="s">
        <v>260</v>
      </c>
      <c r="C379" s="82"/>
      <c r="D379" s="61"/>
      <c r="E379" s="82"/>
      <c r="F379" s="61"/>
      <c r="G379" s="101">
        <v>0.1</v>
      </c>
      <c r="H379" s="82">
        <v>4</v>
      </c>
      <c r="I379" s="61">
        <f t="shared" si="598"/>
        <v>0.4</v>
      </c>
      <c r="J379" s="60">
        <f t="shared" si="589"/>
        <v>4</v>
      </c>
      <c r="K379" s="61">
        <f t="shared" si="589"/>
        <v>0.4</v>
      </c>
      <c r="L379" s="60">
        <v>4</v>
      </c>
      <c r="M379" s="61">
        <v>0.4</v>
      </c>
      <c r="N379" s="61">
        <f t="shared" si="590"/>
        <v>100</v>
      </c>
      <c r="O379" s="61">
        <f t="shared" si="590"/>
        <v>100</v>
      </c>
      <c r="P379" s="60">
        <f t="shared" si="591"/>
        <v>0</v>
      </c>
      <c r="Q379" s="61">
        <f t="shared" si="591"/>
        <v>0</v>
      </c>
      <c r="R379" s="60"/>
      <c r="S379" s="61"/>
      <c r="T379" s="125">
        <v>0.1</v>
      </c>
      <c r="U379" s="60">
        <v>4</v>
      </c>
      <c r="V379" s="61">
        <f t="shared" si="592"/>
        <v>0.4</v>
      </c>
      <c r="W379" s="60">
        <f t="shared" si="593"/>
        <v>4</v>
      </c>
      <c r="X379" s="61">
        <f t="shared" si="594"/>
        <v>0.4</v>
      </c>
      <c r="Y379" s="60"/>
      <c r="Z379" s="61"/>
      <c r="AA379" s="125">
        <v>0.1</v>
      </c>
      <c r="AB379" s="60">
        <v>4</v>
      </c>
      <c r="AC379" s="61">
        <f t="shared" si="595"/>
        <v>0.4</v>
      </c>
      <c r="AD379" s="60">
        <f t="shared" si="596"/>
        <v>4</v>
      </c>
      <c r="AE379" s="61">
        <f t="shared" si="597"/>
        <v>0.4</v>
      </c>
      <c r="AF379" s="82"/>
    </row>
    <row r="380" spans="1:32" s="144" customFormat="1">
      <c r="A380" s="261"/>
      <c r="B380" s="209" t="s">
        <v>25</v>
      </c>
      <c r="C380" s="210">
        <f t="shared" ref="C380" si="599">SUM(C360:C379)</f>
        <v>0</v>
      </c>
      <c r="D380" s="211">
        <f>SUM(D360:D379)</f>
        <v>0</v>
      </c>
      <c r="E380" s="210">
        <f t="shared" ref="E380" si="600">SUM(E360:E379)</f>
        <v>0</v>
      </c>
      <c r="F380" s="211">
        <f>SUM(F360:F379)</f>
        <v>0</v>
      </c>
      <c r="G380" s="212"/>
      <c r="H380" s="210">
        <f t="shared" ref="H380" si="601">SUM(H360:H379)</f>
        <v>68</v>
      </c>
      <c r="I380" s="211">
        <f>SUM(I360:I379)</f>
        <v>86.34</v>
      </c>
      <c r="J380" s="210">
        <f t="shared" ref="J380" si="602">SUM(J360:J379)</f>
        <v>68</v>
      </c>
      <c r="K380" s="211">
        <f>SUM(K360:K379)</f>
        <v>86.34</v>
      </c>
      <c r="L380" s="210">
        <f>L360</f>
        <v>4</v>
      </c>
      <c r="M380" s="211">
        <f>SUM(M360:M379)</f>
        <v>56.22</v>
      </c>
      <c r="N380" s="213">
        <f t="shared" si="590"/>
        <v>5.8823529411764701</v>
      </c>
      <c r="O380" s="216">
        <f t="shared" si="590"/>
        <v>65.114662960389154</v>
      </c>
      <c r="P380" s="210">
        <f>SUM(P360:P379)</f>
        <v>0</v>
      </c>
      <c r="Q380" s="211">
        <f>SUM(Q360:Q379)</f>
        <v>30.12</v>
      </c>
      <c r="R380" s="210">
        <f>SUM(R360:R379)</f>
        <v>0</v>
      </c>
      <c r="S380" s="211">
        <f>SUM(S360:S379)</f>
        <v>0</v>
      </c>
      <c r="T380" s="214"/>
      <c r="U380" s="210">
        <f>U360</f>
        <v>4</v>
      </c>
      <c r="V380" s="294">
        <f t="shared" ref="V380:Z380" si="603">SUM(V360:V379)</f>
        <v>110.82</v>
      </c>
      <c r="W380" s="210">
        <f>W360</f>
        <v>4</v>
      </c>
      <c r="X380" s="294">
        <f t="shared" si="603"/>
        <v>110.82</v>
      </c>
      <c r="Y380" s="210">
        <f t="shared" si="603"/>
        <v>0</v>
      </c>
      <c r="Z380" s="211">
        <f t="shared" si="603"/>
        <v>0</v>
      </c>
      <c r="AA380" s="214"/>
      <c r="AB380" s="210">
        <f>AB360</f>
        <v>4</v>
      </c>
      <c r="AC380" s="294">
        <f>SUM(AC360:AC379)</f>
        <v>86.34</v>
      </c>
      <c r="AD380" s="210">
        <f>AD360</f>
        <v>4</v>
      </c>
      <c r="AE380" s="294">
        <f>SUM(AE360:AE379)</f>
        <v>86.34</v>
      </c>
      <c r="AF380" s="215"/>
    </row>
    <row r="381" spans="1:32" s="144" customFormat="1">
      <c r="A381" s="208"/>
      <c r="B381" s="209" t="s">
        <v>5</v>
      </c>
      <c r="C381" s="210">
        <f t="shared" ref="C381" si="604">C380+C358</f>
        <v>0</v>
      </c>
      <c r="D381" s="211">
        <f>D380+D358</f>
        <v>0</v>
      </c>
      <c r="E381" s="210">
        <f t="shared" ref="E381" si="605">E380+E358</f>
        <v>0</v>
      </c>
      <c r="F381" s="211">
        <f>F380+F358</f>
        <v>0</v>
      </c>
      <c r="G381" s="212"/>
      <c r="H381" s="210">
        <f t="shared" ref="H381" si="606">H380+H358</f>
        <v>69</v>
      </c>
      <c r="I381" s="211">
        <f>I380+I358</f>
        <v>86.715000000000003</v>
      </c>
      <c r="J381" s="210">
        <f t="shared" ref="J381" si="607">J380+J358</f>
        <v>69</v>
      </c>
      <c r="K381" s="211">
        <f>K380+K358</f>
        <v>86.715000000000003</v>
      </c>
      <c r="L381" s="210">
        <f>L380</f>
        <v>4</v>
      </c>
      <c r="M381" s="211">
        <f>M380+M358</f>
        <v>56.594999999999999</v>
      </c>
      <c r="N381" s="213">
        <f t="shared" si="590"/>
        <v>5.7971014492753632</v>
      </c>
      <c r="O381" s="216">
        <f t="shared" si="590"/>
        <v>65.265524995675477</v>
      </c>
      <c r="P381" s="210">
        <f>P380+P358</f>
        <v>0</v>
      </c>
      <c r="Q381" s="211">
        <f>Q380+Q358</f>
        <v>30.12</v>
      </c>
      <c r="R381" s="210">
        <f>R380+R358</f>
        <v>0</v>
      </c>
      <c r="S381" s="211">
        <f>S380+S358</f>
        <v>0</v>
      </c>
      <c r="T381" s="214"/>
      <c r="U381" s="210">
        <f>U380</f>
        <v>4</v>
      </c>
      <c r="V381" s="294">
        <f t="shared" ref="V381:Z381" si="608">V380+V358</f>
        <v>111.94499999999999</v>
      </c>
      <c r="W381" s="210">
        <f>W380</f>
        <v>4</v>
      </c>
      <c r="X381" s="294">
        <f t="shared" si="608"/>
        <v>111.94499999999999</v>
      </c>
      <c r="Y381" s="210">
        <f t="shared" si="608"/>
        <v>0</v>
      </c>
      <c r="Z381" s="211">
        <f t="shared" si="608"/>
        <v>0</v>
      </c>
      <c r="AA381" s="214"/>
      <c r="AB381" s="210">
        <f>AB380</f>
        <v>4</v>
      </c>
      <c r="AC381" s="294">
        <f>AC380+AC358</f>
        <v>87.465000000000003</v>
      </c>
      <c r="AD381" s="210">
        <f>AD380</f>
        <v>4</v>
      </c>
      <c r="AE381" s="294">
        <f>AE380+AE358</f>
        <v>87.465000000000003</v>
      </c>
      <c r="AF381" s="215"/>
    </row>
    <row r="382" spans="1:32" s="144" customFormat="1">
      <c r="A382" s="208"/>
      <c r="B382" s="209" t="s">
        <v>151</v>
      </c>
      <c r="C382" s="210">
        <f t="shared" ref="C382:F382" si="609">C381+C345</f>
        <v>2731</v>
      </c>
      <c r="D382" s="211">
        <f t="shared" si="609"/>
        <v>87.84</v>
      </c>
      <c r="E382" s="210">
        <f t="shared" si="609"/>
        <v>0</v>
      </c>
      <c r="F382" s="211">
        <f t="shared" si="609"/>
        <v>0</v>
      </c>
      <c r="G382" s="212"/>
      <c r="H382" s="210">
        <f t="shared" ref="H382:M382" si="610">H381+H345</f>
        <v>109951</v>
      </c>
      <c r="I382" s="211">
        <f t="shared" si="610"/>
        <v>3619.9250968461538</v>
      </c>
      <c r="J382" s="210">
        <f t="shared" si="610"/>
        <v>112682</v>
      </c>
      <c r="K382" s="211">
        <f t="shared" si="610"/>
        <v>3707.7650968461539</v>
      </c>
      <c r="L382" s="210">
        <f t="shared" si="610"/>
        <v>59585</v>
      </c>
      <c r="M382" s="211">
        <f t="shared" si="610"/>
        <v>2839.8240799999999</v>
      </c>
      <c r="N382" s="213">
        <f t="shared" si="590"/>
        <v>52.878898138123219</v>
      </c>
      <c r="O382" s="216">
        <f t="shared" si="590"/>
        <v>76.591262008900458</v>
      </c>
      <c r="P382" s="210">
        <f>P381+P345</f>
        <v>52974</v>
      </c>
      <c r="Q382" s="211">
        <f>Q381+Q345</f>
        <v>867.94101684615384</v>
      </c>
      <c r="R382" s="210">
        <f>R381+R345</f>
        <v>32</v>
      </c>
      <c r="S382" s="211">
        <f>S381+S345</f>
        <v>328.14</v>
      </c>
      <c r="T382" s="214"/>
      <c r="U382" s="210">
        <f t="shared" ref="U382:Z382" si="611">U381+U345</f>
        <v>107621</v>
      </c>
      <c r="V382" s="211">
        <f t="shared" si="611"/>
        <v>8025.9982288769224</v>
      </c>
      <c r="W382" s="210">
        <f t="shared" si="611"/>
        <v>107653</v>
      </c>
      <c r="X382" s="211">
        <f t="shared" si="611"/>
        <v>8354.1382288769219</v>
      </c>
      <c r="Y382" s="210">
        <f t="shared" si="611"/>
        <v>28</v>
      </c>
      <c r="Z382" s="211">
        <f t="shared" si="611"/>
        <v>311.07</v>
      </c>
      <c r="AA382" s="214"/>
      <c r="AB382" s="210">
        <f>AB381+AB345</f>
        <v>105110</v>
      </c>
      <c r="AC382" s="211">
        <f>AC381+AC345</f>
        <v>5191.5098657999997</v>
      </c>
      <c r="AD382" s="210">
        <f>AD381+AD345</f>
        <v>105138</v>
      </c>
      <c r="AE382" s="211">
        <f>AE381+AE345</f>
        <v>5502.5798657999994</v>
      </c>
      <c r="AF382" s="215"/>
    </row>
    <row r="384" spans="1:32" ht="18.75">
      <c r="A384" s="910" t="s">
        <v>319</v>
      </c>
      <c r="B384" s="910"/>
      <c r="AC384" s="142" t="s">
        <v>364</v>
      </c>
      <c r="AD384" s="11">
        <f>AC333+AC342</f>
        <v>192</v>
      </c>
      <c r="AE384" s="11">
        <f>AD384/AE382*100</f>
        <v>3.4892723900898046</v>
      </c>
    </row>
    <row r="385" spans="1:31" ht="18.75">
      <c r="A385" s="912" t="s">
        <v>320</v>
      </c>
      <c r="B385" s="912"/>
      <c r="AC385" s="142" t="s">
        <v>365</v>
      </c>
      <c r="AD385" s="11">
        <f>AC335+AC336+AC337</f>
        <v>109.4863</v>
      </c>
      <c r="AE385" s="11">
        <f>AD385/AE382*100</f>
        <v>1.9897266858494238</v>
      </c>
    </row>
    <row r="386" spans="1:31" ht="18.75" customHeight="1">
      <c r="A386" s="910" t="s">
        <v>321</v>
      </c>
      <c r="B386" s="910"/>
      <c r="AC386" s="142" t="s">
        <v>366</v>
      </c>
      <c r="AD386" s="11">
        <f>AC338</f>
        <v>27.681565799999998</v>
      </c>
      <c r="AE386" s="11">
        <f>AD386/AE382*100</f>
        <v>0.50306522531455311</v>
      </c>
    </row>
    <row r="387" spans="1:31" ht="18.75">
      <c r="A387" s="910" t="s">
        <v>322</v>
      </c>
      <c r="B387" s="910"/>
      <c r="AE387" s="11">
        <f>SUM(AE384:AE386)</f>
        <v>5.9820643012537813</v>
      </c>
    </row>
    <row r="388" spans="1:31" ht="18.75" customHeight="1">
      <c r="A388" s="910" t="s">
        <v>323</v>
      </c>
      <c r="B388" s="910"/>
    </row>
  </sheetData>
  <mergeCells count="24">
    <mergeCell ref="A387:B387"/>
    <mergeCell ref="A388:B388"/>
    <mergeCell ref="AA2:AC2"/>
    <mergeCell ref="AD2:AE2"/>
    <mergeCell ref="A320:A322"/>
    <mergeCell ref="A384:B384"/>
    <mergeCell ref="A385:B385"/>
    <mergeCell ref="A386:B386"/>
    <mergeCell ref="L2:O2"/>
    <mergeCell ref="P2:Q2"/>
    <mergeCell ref="R2:S2"/>
    <mergeCell ref="T2:V2"/>
    <mergeCell ref="W2:X2"/>
    <mergeCell ref="Y2:Z2"/>
    <mergeCell ref="A1:A3"/>
    <mergeCell ref="B1:B3"/>
    <mergeCell ref="C1:Q1"/>
    <mergeCell ref="R1:X1"/>
    <mergeCell ref="Y1:AE1"/>
    <mergeCell ref="AF1:AF3"/>
    <mergeCell ref="C2:D2"/>
    <mergeCell ref="E2:F2"/>
    <mergeCell ref="G2:I2"/>
    <mergeCell ref="J2:K2"/>
  </mergeCells>
  <printOptions horizontalCentered="1"/>
  <pageMargins left="0.18" right="0.15" top="0.7" bottom="0.36" header="0.44" footer="0.16"/>
  <pageSetup paperSize="9" scale="45" firstPageNumber="126" fitToHeight="8" orientation="landscape" useFirstPageNumber="1" r:id="rId1"/>
  <headerFooter alignWithMargins="0">
    <oddHeader>&amp;L&amp;"Arial,Bold"&amp;14Name of the District: Uttarkashi&amp;C&amp;"Arial,Bold"&amp;16Costing Sheet for AWP&amp;"Arial,Regular" 2017-18 - SSA-RTE&amp;R&amp;"Arial,Bold"&amp;12(Rs. in lakh)</oddHeader>
    <oddFooter>Page &amp;P of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4"/>
  <dimension ref="A1:AG390"/>
  <sheetViews>
    <sheetView showZeros="0" view="pageBreakPreview" zoomScale="70" zoomScaleNormal="70" zoomScaleSheetLayoutView="70" workbookViewId="0">
      <pane xSplit="2" ySplit="4" topLeftCell="S328" activePane="bottomRight" state="frozen"/>
      <selection activeCell="AF389" sqref="AF389"/>
      <selection pane="topRight" activeCell="AF389" sqref="AF389"/>
      <selection pane="bottomLeft" activeCell="AF389" sqref="AF389"/>
      <selection pane="bottomRight" activeCell="V330" sqref="V330"/>
    </sheetView>
  </sheetViews>
  <sheetFormatPr defaultColWidth="9.140625" defaultRowHeight="21.75"/>
  <cols>
    <col min="1" max="1" width="11.7109375" style="737" customWidth="1"/>
    <col min="2" max="2" width="42.42578125" style="738" customWidth="1"/>
    <col min="3" max="3" width="10.85546875" style="739" hidden="1" customWidth="1"/>
    <col min="4" max="4" width="14.28515625" style="740" hidden="1" customWidth="1"/>
    <col min="5" max="5" width="9.140625" style="739" hidden="1" customWidth="1"/>
    <col min="6" max="6" width="11" style="740" hidden="1" customWidth="1"/>
    <col min="7" max="7" width="15.5703125" style="741" hidden="1" customWidth="1"/>
    <col min="8" max="8" width="15.5703125" style="739" hidden="1" customWidth="1"/>
    <col min="9" max="9" width="14.42578125" style="740" hidden="1" customWidth="1"/>
    <col min="10" max="10" width="13.5703125" style="742" bestFit="1" customWidth="1"/>
    <col min="11" max="11" width="14.28515625" style="740" bestFit="1" customWidth="1"/>
    <col min="12" max="12" width="17" style="743" customWidth="1"/>
    <col min="13" max="13" width="14.42578125" style="736" bestFit="1" customWidth="1"/>
    <col min="14" max="14" width="13.28515625" style="736" bestFit="1" customWidth="1"/>
    <col min="15" max="15" width="12.5703125" style="736" bestFit="1" customWidth="1"/>
    <col min="16" max="16" width="13.5703125" style="743" customWidth="1"/>
    <col min="17" max="17" width="14.28515625" style="736" bestFit="1" customWidth="1"/>
    <col min="18" max="18" width="9.140625" style="743"/>
    <col min="19" max="19" width="12.42578125" style="736" bestFit="1" customWidth="1"/>
    <col min="20" max="20" width="14" style="744" customWidth="1"/>
    <col min="21" max="21" width="16.140625" style="743" bestFit="1" customWidth="1"/>
    <col min="22" max="22" width="16.140625" style="736" bestFit="1" customWidth="1"/>
    <col min="23" max="23" width="14.28515625" style="743" bestFit="1" customWidth="1"/>
    <col min="24" max="24" width="16.140625" style="736" bestFit="1" customWidth="1"/>
    <col min="25" max="25" width="9.140625" style="726"/>
    <col min="26" max="26" width="13" style="736" customWidth="1"/>
    <col min="27" max="27" width="14.42578125" style="726" customWidth="1"/>
    <col min="28" max="28" width="14.28515625" style="726" customWidth="1"/>
    <col min="29" max="29" width="16.5703125" style="736" customWidth="1"/>
    <col min="30" max="30" width="13.85546875" style="726" customWidth="1"/>
    <col min="31" max="31" width="16" style="736" customWidth="1"/>
    <col min="32" max="32" width="30.7109375" style="726" customWidth="1"/>
    <col min="33" max="33" width="15.42578125" style="726" customWidth="1"/>
    <col min="34" max="34" width="13" style="726" bestFit="1" customWidth="1"/>
    <col min="35" max="16384" width="9.140625" style="726"/>
  </cols>
  <sheetData>
    <row r="1" spans="1:32" s="675" customFormat="1" ht="39" customHeight="1">
      <c r="A1" s="965" t="s">
        <v>188</v>
      </c>
      <c r="B1" s="965" t="s">
        <v>1</v>
      </c>
      <c r="C1" s="961" t="s">
        <v>328</v>
      </c>
      <c r="D1" s="962"/>
      <c r="E1" s="962"/>
      <c r="F1" s="962"/>
      <c r="G1" s="962"/>
      <c r="H1" s="962"/>
      <c r="I1" s="962"/>
      <c r="J1" s="962"/>
      <c r="K1" s="962"/>
      <c r="L1" s="962"/>
      <c r="M1" s="962"/>
      <c r="N1" s="962"/>
      <c r="O1" s="962"/>
      <c r="P1" s="962"/>
      <c r="Q1" s="963"/>
      <c r="R1" s="965" t="s">
        <v>325</v>
      </c>
      <c r="S1" s="965"/>
      <c r="T1" s="965"/>
      <c r="U1" s="965"/>
      <c r="V1" s="965"/>
      <c r="W1" s="965"/>
      <c r="X1" s="965"/>
      <c r="Y1" s="965" t="s">
        <v>326</v>
      </c>
      <c r="Z1" s="965"/>
      <c r="AA1" s="965"/>
      <c r="AB1" s="965"/>
      <c r="AC1" s="965"/>
      <c r="AD1" s="965"/>
      <c r="AE1" s="965"/>
      <c r="AF1" s="965" t="s">
        <v>185</v>
      </c>
    </row>
    <row r="2" spans="1:32" s="675" customFormat="1" ht="73.5" customHeight="1">
      <c r="A2" s="965"/>
      <c r="B2" s="965"/>
      <c r="C2" s="964" t="s">
        <v>3</v>
      </c>
      <c r="D2" s="965"/>
      <c r="E2" s="965" t="s">
        <v>261</v>
      </c>
      <c r="F2" s="965"/>
      <c r="G2" s="965" t="s">
        <v>4</v>
      </c>
      <c r="H2" s="965"/>
      <c r="I2" s="965"/>
      <c r="J2" s="964" t="s">
        <v>680</v>
      </c>
      <c r="K2" s="965"/>
      <c r="L2" s="965" t="s">
        <v>681</v>
      </c>
      <c r="M2" s="965"/>
      <c r="N2" s="965"/>
      <c r="O2" s="965"/>
      <c r="P2" s="971" t="s">
        <v>2</v>
      </c>
      <c r="Q2" s="971"/>
      <c r="R2" s="964" t="s">
        <v>3</v>
      </c>
      <c r="S2" s="965"/>
      <c r="T2" s="965" t="s">
        <v>4</v>
      </c>
      <c r="U2" s="965"/>
      <c r="V2" s="965"/>
      <c r="W2" s="964" t="s">
        <v>5</v>
      </c>
      <c r="X2" s="965"/>
      <c r="Y2" s="964" t="s">
        <v>3</v>
      </c>
      <c r="Z2" s="965"/>
      <c r="AA2" s="965" t="s">
        <v>4</v>
      </c>
      <c r="AB2" s="965"/>
      <c r="AC2" s="965"/>
      <c r="AD2" s="964" t="s">
        <v>5</v>
      </c>
      <c r="AE2" s="965"/>
      <c r="AF2" s="965"/>
    </row>
    <row r="3" spans="1:32" s="675" customFormat="1">
      <c r="A3" s="965"/>
      <c r="B3" s="965"/>
      <c r="C3" s="676" t="s">
        <v>6</v>
      </c>
      <c r="D3" s="756" t="s">
        <v>7</v>
      </c>
      <c r="E3" s="676" t="s">
        <v>6</v>
      </c>
      <c r="F3" s="756" t="s">
        <v>7</v>
      </c>
      <c r="G3" s="757" t="s">
        <v>10</v>
      </c>
      <c r="H3" s="676" t="s">
        <v>6</v>
      </c>
      <c r="I3" s="756" t="s">
        <v>7</v>
      </c>
      <c r="J3" s="676" t="s">
        <v>6</v>
      </c>
      <c r="K3" s="756" t="s">
        <v>7</v>
      </c>
      <c r="L3" s="676" t="s">
        <v>6</v>
      </c>
      <c r="M3" s="756" t="s">
        <v>7</v>
      </c>
      <c r="N3" s="756" t="s">
        <v>8</v>
      </c>
      <c r="O3" s="756" t="s">
        <v>9</v>
      </c>
      <c r="P3" s="676" t="s">
        <v>6</v>
      </c>
      <c r="Q3" s="756" t="s">
        <v>7</v>
      </c>
      <c r="R3" s="676" t="s">
        <v>6</v>
      </c>
      <c r="S3" s="756" t="s">
        <v>7</v>
      </c>
      <c r="T3" s="677" t="s">
        <v>10</v>
      </c>
      <c r="U3" s="676" t="s">
        <v>6</v>
      </c>
      <c r="V3" s="756" t="s">
        <v>7</v>
      </c>
      <c r="W3" s="676" t="s">
        <v>6</v>
      </c>
      <c r="X3" s="756" t="s">
        <v>7</v>
      </c>
      <c r="Y3" s="676" t="s">
        <v>6</v>
      </c>
      <c r="Z3" s="756" t="s">
        <v>7</v>
      </c>
      <c r="AA3" s="757" t="s">
        <v>10</v>
      </c>
      <c r="AB3" s="676" t="s">
        <v>6</v>
      </c>
      <c r="AC3" s="756" t="s">
        <v>7</v>
      </c>
      <c r="AD3" s="676" t="s">
        <v>6</v>
      </c>
      <c r="AE3" s="756" t="s">
        <v>7</v>
      </c>
      <c r="AF3" s="965"/>
    </row>
    <row r="4" spans="1:32" s="684" customFormat="1" ht="19.5">
      <c r="A4" s="755" t="s">
        <v>11</v>
      </c>
      <c r="B4" s="755" t="s">
        <v>12</v>
      </c>
      <c r="C4" s="678"/>
      <c r="D4" s="679"/>
      <c r="E4" s="678"/>
      <c r="F4" s="679"/>
      <c r="G4" s="680"/>
      <c r="H4" s="678"/>
      <c r="I4" s="679"/>
      <c r="J4" s="681"/>
      <c r="K4" s="679"/>
      <c r="L4" s="676"/>
      <c r="M4" s="756"/>
      <c r="N4" s="756"/>
      <c r="O4" s="756"/>
      <c r="P4" s="676"/>
      <c r="Q4" s="756"/>
      <c r="R4" s="676"/>
      <c r="S4" s="756"/>
      <c r="T4" s="677"/>
      <c r="U4" s="682">
        <f>SUM(Almora:Uttarkashi!U4)</f>
        <v>0</v>
      </c>
      <c r="V4" s="683">
        <f>SUM(Almora:Uttarkashi!V4)</f>
        <v>0</v>
      </c>
      <c r="W4" s="676"/>
      <c r="X4" s="756"/>
      <c r="Y4" s="676"/>
      <c r="Z4" s="756"/>
      <c r="AA4" s="677"/>
      <c r="AB4" s="682">
        <f>SUM(Almora:Uttarkashi!AB4)</f>
        <v>0</v>
      </c>
      <c r="AC4" s="683">
        <f>SUM(Almora:Uttarkashi!AC4)</f>
        <v>0</v>
      </c>
      <c r="AD4" s="676"/>
      <c r="AE4" s="756"/>
      <c r="AF4" s="755"/>
    </row>
    <row r="5" spans="1:32" s="684" customFormat="1" ht="19.5">
      <c r="A5" s="755"/>
      <c r="B5" s="685" t="s">
        <v>13</v>
      </c>
      <c r="C5" s="678"/>
      <c r="D5" s="679"/>
      <c r="E5" s="678"/>
      <c r="F5" s="679"/>
      <c r="G5" s="680"/>
      <c r="H5" s="678"/>
      <c r="I5" s="679"/>
      <c r="J5" s="681"/>
      <c r="K5" s="679"/>
      <c r="L5" s="676"/>
      <c r="M5" s="756"/>
      <c r="N5" s="756"/>
      <c r="O5" s="756"/>
      <c r="P5" s="676"/>
      <c r="Q5" s="756"/>
      <c r="R5" s="676"/>
      <c r="S5" s="756"/>
      <c r="T5" s="677"/>
      <c r="U5" s="682">
        <f>SUM(Almora:Uttarkashi!U5)</f>
        <v>0</v>
      </c>
      <c r="V5" s="683">
        <f>SUM(Almora:Uttarkashi!V5)</f>
        <v>0</v>
      </c>
      <c r="W5" s="676"/>
      <c r="X5" s="756"/>
      <c r="Y5" s="676"/>
      <c r="Z5" s="756"/>
      <c r="AA5" s="677"/>
      <c r="AB5" s="682">
        <f>SUM(Almora:Uttarkashi!AB5)</f>
        <v>0</v>
      </c>
      <c r="AC5" s="683">
        <f>SUM(Almora:Uttarkashi!AC5)</f>
        <v>0</v>
      </c>
      <c r="AD5" s="676"/>
      <c r="AE5" s="756"/>
      <c r="AF5" s="755"/>
    </row>
    <row r="6" spans="1:32" s="692" customFormat="1" ht="19.5">
      <c r="A6" s="758">
        <v>1</v>
      </c>
      <c r="B6" s="685" t="s">
        <v>14</v>
      </c>
      <c r="C6" s="686"/>
      <c r="D6" s="683"/>
      <c r="E6" s="686"/>
      <c r="F6" s="683"/>
      <c r="G6" s="687"/>
      <c r="H6" s="686"/>
      <c r="I6" s="683"/>
      <c r="J6" s="682"/>
      <c r="K6" s="683"/>
      <c r="L6" s="688"/>
      <c r="M6" s="689"/>
      <c r="N6" s="689"/>
      <c r="O6" s="689"/>
      <c r="P6" s="688"/>
      <c r="Q6" s="689"/>
      <c r="R6" s="688"/>
      <c r="S6" s="689"/>
      <c r="T6" s="690"/>
      <c r="U6" s="682">
        <f>SUM(Almora:Uttarkashi!U6)</f>
        <v>0</v>
      </c>
      <c r="V6" s="683">
        <f>SUM(Almora:Uttarkashi!V6)</f>
        <v>0</v>
      </c>
      <c r="W6" s="688"/>
      <c r="X6" s="689"/>
      <c r="Y6" s="688"/>
      <c r="Z6" s="689"/>
      <c r="AA6" s="690"/>
      <c r="AB6" s="682">
        <f>SUM(Almora:Uttarkashi!AB6)</f>
        <v>0</v>
      </c>
      <c r="AC6" s="683">
        <f>SUM(Almora:Uttarkashi!AC6)</f>
        <v>0</v>
      </c>
      <c r="AD6" s="688"/>
      <c r="AE6" s="689"/>
      <c r="AF6" s="691"/>
    </row>
    <row r="7" spans="1:32" s="692" customFormat="1" ht="27" customHeight="1">
      <c r="A7" s="758">
        <v>1.01</v>
      </c>
      <c r="B7" s="691" t="s">
        <v>15</v>
      </c>
      <c r="C7" s="686">
        <f>SUM(Almora:Uttarkashi!C7)</f>
        <v>0</v>
      </c>
      <c r="D7" s="683">
        <f>SUM(Almora:Uttarkashi!D7)</f>
        <v>0</v>
      </c>
      <c r="E7" s="686">
        <f>SUM(Almora:Uttarkashi!E7)</f>
        <v>0</v>
      </c>
      <c r="F7" s="683">
        <f>SUM(Almora:Uttarkashi!F7)</f>
        <v>0</v>
      </c>
      <c r="G7" s="687"/>
      <c r="H7" s="686"/>
      <c r="I7" s="683">
        <f>SUM(Almora:Uttarkashi!I7)</f>
        <v>0</v>
      </c>
      <c r="J7" s="682">
        <f>SUM(Almora:Uttarkashi!J7)</f>
        <v>0</v>
      </c>
      <c r="K7" s="683">
        <f>SUM(Almora:Uttarkashi!K7)</f>
        <v>0</v>
      </c>
      <c r="L7" s="688"/>
      <c r="M7" s="689"/>
      <c r="N7" s="689"/>
      <c r="O7" s="689"/>
      <c r="P7" s="688"/>
      <c r="Q7" s="689"/>
      <c r="R7" s="688"/>
      <c r="S7" s="689"/>
      <c r="T7" s="690"/>
      <c r="U7" s="682">
        <f>SUM(Almora:Uttarkashi!U7)</f>
        <v>0</v>
      </c>
      <c r="V7" s="683">
        <f>SUM(Almora:Uttarkashi!V7)</f>
        <v>0</v>
      </c>
      <c r="W7" s="682">
        <f>SUM(Almora:Uttarkashi!W7)</f>
        <v>0</v>
      </c>
      <c r="X7" s="689"/>
      <c r="Y7" s="688"/>
      <c r="Z7" s="689"/>
      <c r="AA7" s="690"/>
      <c r="AB7" s="682">
        <f>SUM(Almora:Uttarkashi!AB7)</f>
        <v>0</v>
      </c>
      <c r="AC7" s="683">
        <f>SUM(Almora:Uttarkashi!AC7)</f>
        <v>0</v>
      </c>
      <c r="AD7" s="682">
        <f>SUM(Almora:Uttarkashi!AD7)</f>
        <v>0</v>
      </c>
      <c r="AE7" s="689"/>
      <c r="AF7" s="691"/>
    </row>
    <row r="8" spans="1:32" s="692" customFormat="1" ht="27" customHeight="1">
      <c r="A8" s="758">
        <v>1.02</v>
      </c>
      <c r="B8" s="691" t="s">
        <v>16</v>
      </c>
      <c r="C8" s="686">
        <f>SUM(Almora:Uttarkashi!C8)</f>
        <v>0</v>
      </c>
      <c r="D8" s="683">
        <f>SUM(Almora:Uttarkashi!D8)</f>
        <v>0</v>
      </c>
      <c r="E8" s="686">
        <f>SUM(Almora:Uttarkashi!E8)</f>
        <v>0</v>
      </c>
      <c r="F8" s="683">
        <f>SUM(Almora:Uttarkashi!F8)</f>
        <v>0</v>
      </c>
      <c r="G8" s="687"/>
      <c r="H8" s="686">
        <v>2</v>
      </c>
      <c r="I8" s="683">
        <f>SUM(Almora:Uttarkashi!I8)</f>
        <v>0</v>
      </c>
      <c r="J8" s="682">
        <f>SUM(Almora:Uttarkashi!J8)</f>
        <v>2</v>
      </c>
      <c r="K8" s="683">
        <f>SUM(Almora:Uttarkashi!K8)</f>
        <v>0</v>
      </c>
      <c r="L8" s="682">
        <f>SUM(Almora:Uttarkashi!L8)</f>
        <v>2</v>
      </c>
      <c r="M8" s="683">
        <f>SUM(Almora:Uttarkashi!M8)</f>
        <v>0</v>
      </c>
      <c r="N8" s="689">
        <f t="shared" ref="N8" si="0">L8/H8%</f>
        <v>100</v>
      </c>
      <c r="O8" s="689"/>
      <c r="P8" s="682">
        <f>SUM(Almora:Uttarkashi!P8)</f>
        <v>0</v>
      </c>
      <c r="Q8" s="689"/>
      <c r="R8" s="682">
        <f>SUM(Almora:Uttarkashi!R8)</f>
        <v>0</v>
      </c>
      <c r="S8" s="683">
        <f>SUM(Almora:Uttarkashi!S8)</f>
        <v>0</v>
      </c>
      <c r="T8" s="690"/>
      <c r="U8" s="682">
        <f>SUM(Almora:Uttarkashi!U8)</f>
        <v>0</v>
      </c>
      <c r="V8" s="683">
        <f>SUM(Almora:Uttarkashi!V8)</f>
        <v>0</v>
      </c>
      <c r="W8" s="682">
        <f>SUM(Almora:Uttarkashi!W8)</f>
        <v>0</v>
      </c>
      <c r="X8" s="689"/>
      <c r="Y8" s="682">
        <f>SUM(Almora:Uttarkashi!Y8)</f>
        <v>0</v>
      </c>
      <c r="Z8" s="683">
        <f>SUM(Almora:Uttarkashi!Z8)</f>
        <v>0</v>
      </c>
      <c r="AA8" s="690"/>
      <c r="AB8" s="682">
        <f>SUM(Almora:Uttarkashi!AB8)</f>
        <v>0</v>
      </c>
      <c r="AC8" s="683">
        <f>SUM(Almora:Uttarkashi!AC8)</f>
        <v>0</v>
      </c>
      <c r="AD8" s="682">
        <f>SUM(Almora:Uttarkashi!AD8)</f>
        <v>0</v>
      </c>
      <c r="AE8" s="689"/>
      <c r="AF8" s="691"/>
    </row>
    <row r="9" spans="1:32" s="692" customFormat="1" ht="18.75">
      <c r="A9" s="758">
        <v>1.03</v>
      </c>
      <c r="B9" s="691" t="s">
        <v>210</v>
      </c>
      <c r="C9" s="686">
        <f>SUM(Almora:Uttarkashi!C9)</f>
        <v>0</v>
      </c>
      <c r="D9" s="683">
        <f>SUM(Almora:Uttarkashi!D9)</f>
        <v>0</v>
      </c>
      <c r="E9" s="686">
        <f>SUM(Almora:Uttarkashi!E9)</f>
        <v>0</v>
      </c>
      <c r="F9" s="683">
        <f>SUM(Almora:Uttarkashi!F9)</f>
        <v>0</v>
      </c>
      <c r="G9" s="687"/>
      <c r="H9" s="686">
        <f>SUM(Almora:Uttarkashi!H9)</f>
        <v>0</v>
      </c>
      <c r="I9" s="683">
        <f>SUM(Almora:Uttarkashi!I9)</f>
        <v>0</v>
      </c>
      <c r="J9" s="682">
        <f>SUM(Almora:Uttarkashi!J9)</f>
        <v>0</v>
      </c>
      <c r="K9" s="683">
        <f>SUM(Almora:Uttarkashi!K9)</f>
        <v>0</v>
      </c>
      <c r="L9" s="682">
        <f>SUM(Almora:Uttarkashi!L9)</f>
        <v>0</v>
      </c>
      <c r="M9" s="683">
        <f>SUM(Almora:Uttarkashi!M9)</f>
        <v>0</v>
      </c>
      <c r="N9" s="689"/>
      <c r="O9" s="689"/>
      <c r="P9" s="688"/>
      <c r="Q9" s="689"/>
      <c r="R9" s="682">
        <f>SUM(Almora:Uttarkashi!R9)</f>
        <v>0</v>
      </c>
      <c r="S9" s="683">
        <f>SUM(Almora:Uttarkashi!S9)</f>
        <v>0</v>
      </c>
      <c r="T9" s="690"/>
      <c r="U9" s="682">
        <f>SUM(Almora:Uttarkashi!U9)</f>
        <v>0</v>
      </c>
      <c r="V9" s="683">
        <f>SUM(Almora:Uttarkashi!V9)</f>
        <v>0</v>
      </c>
      <c r="W9" s="688"/>
      <c r="X9" s="689"/>
      <c r="Y9" s="682">
        <f>SUM(Almora:Uttarkashi!Y9)</f>
        <v>0</v>
      </c>
      <c r="Z9" s="683">
        <f>SUM(Almora:Uttarkashi!Z9)</f>
        <v>0</v>
      </c>
      <c r="AA9" s="690"/>
      <c r="AB9" s="682">
        <f>SUM(Almora:Uttarkashi!AB9)</f>
        <v>0</v>
      </c>
      <c r="AC9" s="683">
        <f>SUM(Almora:Uttarkashi!AC9)</f>
        <v>0</v>
      </c>
      <c r="AD9" s="688"/>
      <c r="AE9" s="689"/>
      <c r="AF9" s="691"/>
    </row>
    <row r="10" spans="1:32" s="692" customFormat="1" ht="37.5">
      <c r="A10" s="758">
        <v>1.04</v>
      </c>
      <c r="B10" s="691" t="s">
        <v>17</v>
      </c>
      <c r="C10" s="686">
        <f>SUM(Almora:Uttarkashi!C10)</f>
        <v>0</v>
      </c>
      <c r="D10" s="683">
        <f>SUM(Almora:Uttarkashi!D10)</f>
        <v>0</v>
      </c>
      <c r="E10" s="686">
        <f>SUM(Almora:Uttarkashi!E10)</f>
        <v>0</v>
      </c>
      <c r="F10" s="683">
        <f>SUM(Almora:Uttarkashi!F10)</f>
        <v>0</v>
      </c>
      <c r="G10" s="687"/>
      <c r="H10" s="686">
        <f>SUM(Almora:Uttarkashi!H10)</f>
        <v>0</v>
      </c>
      <c r="I10" s="683">
        <f>SUM(Almora:Uttarkashi!I10)</f>
        <v>0</v>
      </c>
      <c r="J10" s="682">
        <f>SUM(Almora:Uttarkashi!J10)</f>
        <v>0</v>
      </c>
      <c r="K10" s="683">
        <f>SUM(Almora:Uttarkashi!K10)</f>
        <v>0</v>
      </c>
      <c r="L10" s="682">
        <f>SUM(Almora:Uttarkashi!L10)</f>
        <v>0</v>
      </c>
      <c r="M10" s="683">
        <f>SUM(Almora:Uttarkashi!M10)</f>
        <v>0</v>
      </c>
      <c r="N10" s="689"/>
      <c r="O10" s="689"/>
      <c r="P10" s="688"/>
      <c r="Q10" s="689"/>
      <c r="R10" s="682">
        <f>SUM(Almora:Uttarkashi!R10)</f>
        <v>0</v>
      </c>
      <c r="S10" s="683">
        <f>SUM(Almora:Uttarkashi!S10)</f>
        <v>0</v>
      </c>
      <c r="T10" s="690"/>
      <c r="U10" s="682">
        <f>SUM(Almora:Uttarkashi!U10)</f>
        <v>0</v>
      </c>
      <c r="V10" s="683">
        <f>SUM(Almora:Uttarkashi!V10)</f>
        <v>0</v>
      </c>
      <c r="W10" s="688"/>
      <c r="X10" s="689"/>
      <c r="Y10" s="682">
        <f>SUM(Almora:Uttarkashi!Y10)</f>
        <v>0</v>
      </c>
      <c r="Z10" s="683">
        <f>SUM(Almora:Uttarkashi!Z10)</f>
        <v>0</v>
      </c>
      <c r="AA10" s="690"/>
      <c r="AB10" s="682">
        <f>SUM(Almora:Uttarkashi!AB10)</f>
        <v>0</v>
      </c>
      <c r="AC10" s="683">
        <f>SUM(Almora:Uttarkashi!AC10)</f>
        <v>0</v>
      </c>
      <c r="AD10" s="688"/>
      <c r="AE10" s="689"/>
      <c r="AF10" s="691"/>
    </row>
    <row r="11" spans="1:32" s="692" customFormat="1" ht="18.75">
      <c r="A11" s="758">
        <v>1.05</v>
      </c>
      <c r="B11" s="691" t="s">
        <v>18</v>
      </c>
      <c r="C11" s="686">
        <f>SUM(Almora:Uttarkashi!C11)</f>
        <v>0</v>
      </c>
      <c r="D11" s="683">
        <f>SUM(Almora:Uttarkashi!D11)</f>
        <v>0</v>
      </c>
      <c r="E11" s="686">
        <f>SUM(Almora:Uttarkashi!E11)</f>
        <v>0</v>
      </c>
      <c r="F11" s="683">
        <f>SUM(Almora:Uttarkashi!F11)</f>
        <v>0</v>
      </c>
      <c r="G11" s="687"/>
      <c r="H11" s="686">
        <f>SUM(Almora:Uttarkashi!H11)</f>
        <v>0</v>
      </c>
      <c r="I11" s="683">
        <f>SUM(Almora:Uttarkashi!I11)</f>
        <v>0</v>
      </c>
      <c r="J11" s="682">
        <f>SUM(Almora:Uttarkashi!J11)</f>
        <v>0</v>
      </c>
      <c r="K11" s="683">
        <f>SUM(Almora:Uttarkashi!K11)</f>
        <v>0</v>
      </c>
      <c r="L11" s="682">
        <f>SUM(Almora:Uttarkashi!L11)</f>
        <v>0</v>
      </c>
      <c r="M11" s="683">
        <f>SUM(Almora:Uttarkashi!M11)</f>
        <v>0</v>
      </c>
      <c r="N11" s="689"/>
      <c r="O11" s="689"/>
      <c r="P11" s="688"/>
      <c r="Q11" s="689"/>
      <c r="R11" s="682">
        <f>SUM(Almora:Uttarkashi!R11)</f>
        <v>0</v>
      </c>
      <c r="S11" s="683">
        <f>SUM(Almora:Uttarkashi!S11)</f>
        <v>0</v>
      </c>
      <c r="T11" s="690"/>
      <c r="U11" s="682">
        <f>SUM(Almora:Uttarkashi!U11)</f>
        <v>0</v>
      </c>
      <c r="V11" s="683">
        <f>SUM(Almora:Uttarkashi!V11)</f>
        <v>0</v>
      </c>
      <c r="W11" s="688"/>
      <c r="X11" s="689"/>
      <c r="Y11" s="682">
        <f>SUM(Almora:Uttarkashi!Y11)</f>
        <v>0</v>
      </c>
      <c r="Z11" s="683">
        <f>SUM(Almora:Uttarkashi!Z11)</f>
        <v>0</v>
      </c>
      <c r="AA11" s="690"/>
      <c r="AB11" s="682">
        <f>SUM(Almora:Uttarkashi!AB11)</f>
        <v>0</v>
      </c>
      <c r="AC11" s="683">
        <f>SUM(Almora:Uttarkashi!AC11)</f>
        <v>0</v>
      </c>
      <c r="AD11" s="688"/>
      <c r="AE11" s="689"/>
      <c r="AF11" s="691"/>
    </row>
    <row r="12" spans="1:32" s="692" customFormat="1" ht="37.5">
      <c r="A12" s="758">
        <v>1.06</v>
      </c>
      <c r="B12" s="693" t="s">
        <v>19</v>
      </c>
      <c r="C12" s="686">
        <f>SUM(Almora:Uttarkashi!C12)</f>
        <v>0</v>
      </c>
      <c r="D12" s="683">
        <f>SUM(Almora:Uttarkashi!D12)</f>
        <v>0</v>
      </c>
      <c r="E12" s="686">
        <f>SUM(Almora:Uttarkashi!E12)</f>
        <v>0</v>
      </c>
      <c r="F12" s="683">
        <f>SUM(Almora:Uttarkashi!F12)</f>
        <v>0</v>
      </c>
      <c r="G12" s="687"/>
      <c r="H12" s="686">
        <f>SUM(Almora:Uttarkashi!H12)</f>
        <v>0</v>
      </c>
      <c r="I12" s="683">
        <f>SUM(Almora:Uttarkashi!I12)</f>
        <v>0</v>
      </c>
      <c r="J12" s="682">
        <f>SUM(Almora:Uttarkashi!J12)</f>
        <v>0</v>
      </c>
      <c r="K12" s="683">
        <f>SUM(Almora:Uttarkashi!K12)</f>
        <v>0</v>
      </c>
      <c r="L12" s="682">
        <f>SUM(Almora:Uttarkashi!L12)</f>
        <v>0</v>
      </c>
      <c r="M12" s="683">
        <f>SUM(Almora:Uttarkashi!M12)</f>
        <v>0</v>
      </c>
      <c r="N12" s="689"/>
      <c r="O12" s="689"/>
      <c r="P12" s="688"/>
      <c r="Q12" s="689"/>
      <c r="R12" s="682">
        <f>SUM(Almora:Uttarkashi!R12)</f>
        <v>0</v>
      </c>
      <c r="S12" s="683">
        <f>SUM(Almora:Uttarkashi!S12)</f>
        <v>0</v>
      </c>
      <c r="T12" s="690"/>
      <c r="U12" s="682">
        <f>SUM(Almora:Uttarkashi!U12)</f>
        <v>0</v>
      </c>
      <c r="V12" s="683">
        <f>SUM(Almora:Uttarkashi!V12)</f>
        <v>0</v>
      </c>
      <c r="W12" s="688"/>
      <c r="X12" s="689"/>
      <c r="Y12" s="682">
        <f>SUM(Almora:Uttarkashi!Y12)</f>
        <v>0</v>
      </c>
      <c r="Z12" s="683">
        <f>SUM(Almora:Uttarkashi!Z12)</f>
        <v>0</v>
      </c>
      <c r="AA12" s="690"/>
      <c r="AB12" s="682">
        <f>SUM(Almora:Uttarkashi!AB12)</f>
        <v>0</v>
      </c>
      <c r="AC12" s="683">
        <f>SUM(Almora:Uttarkashi!AC12)</f>
        <v>0</v>
      </c>
      <c r="AD12" s="688"/>
      <c r="AE12" s="689"/>
      <c r="AF12" s="691"/>
    </row>
    <row r="13" spans="1:32" s="692" customFormat="1" ht="37.5">
      <c r="A13" s="758">
        <v>1.07</v>
      </c>
      <c r="B13" s="693" t="s">
        <v>20</v>
      </c>
      <c r="C13" s="686">
        <f>SUM(Almora:Uttarkashi!C13)</f>
        <v>0</v>
      </c>
      <c r="D13" s="683">
        <f>SUM(Almora:Uttarkashi!D13)</f>
        <v>0</v>
      </c>
      <c r="E13" s="686">
        <f>SUM(Almora:Uttarkashi!E13)</f>
        <v>0</v>
      </c>
      <c r="F13" s="683">
        <f>SUM(Almora:Uttarkashi!F13)</f>
        <v>0</v>
      </c>
      <c r="G13" s="687"/>
      <c r="H13" s="686">
        <f>SUM(Almora:Uttarkashi!H13)</f>
        <v>0</v>
      </c>
      <c r="I13" s="683">
        <f>SUM(Almora:Uttarkashi!I13)</f>
        <v>0</v>
      </c>
      <c r="J13" s="682">
        <f>SUM(Almora:Uttarkashi!J13)</f>
        <v>0</v>
      </c>
      <c r="K13" s="683">
        <f>SUM(Almora:Uttarkashi!K13)</f>
        <v>0</v>
      </c>
      <c r="L13" s="682">
        <f>SUM(Almora:Uttarkashi!L13)</f>
        <v>0</v>
      </c>
      <c r="M13" s="683">
        <f>SUM(Almora:Uttarkashi!M13)</f>
        <v>0</v>
      </c>
      <c r="N13" s="689"/>
      <c r="O13" s="689"/>
      <c r="P13" s="688"/>
      <c r="Q13" s="689"/>
      <c r="R13" s="682">
        <f>SUM(Almora:Uttarkashi!R13)</f>
        <v>0</v>
      </c>
      <c r="S13" s="683">
        <f>SUM(Almora:Uttarkashi!S13)</f>
        <v>0</v>
      </c>
      <c r="T13" s="690"/>
      <c r="U13" s="682">
        <f>SUM(Almora:Uttarkashi!U13)</f>
        <v>0</v>
      </c>
      <c r="V13" s="683">
        <f>SUM(Almora:Uttarkashi!V13)</f>
        <v>0</v>
      </c>
      <c r="W13" s="688"/>
      <c r="X13" s="689"/>
      <c r="Y13" s="682">
        <f>SUM(Almora:Uttarkashi!Y13)</f>
        <v>0</v>
      </c>
      <c r="Z13" s="683">
        <f>SUM(Almora:Uttarkashi!Z13)</f>
        <v>0</v>
      </c>
      <c r="AA13" s="690"/>
      <c r="AB13" s="682">
        <f>SUM(Almora:Uttarkashi!AB13)</f>
        <v>0</v>
      </c>
      <c r="AC13" s="683">
        <f>SUM(Almora:Uttarkashi!AC13)</f>
        <v>0</v>
      </c>
      <c r="AD13" s="688"/>
      <c r="AE13" s="689"/>
      <c r="AF13" s="691"/>
    </row>
    <row r="14" spans="1:32" s="699" customFormat="1" ht="39">
      <c r="A14" s="755">
        <v>2</v>
      </c>
      <c r="B14" s="694" t="s">
        <v>152</v>
      </c>
      <c r="C14" s="686">
        <f>SUM(Almora:Uttarkashi!C14)</f>
        <v>0</v>
      </c>
      <c r="D14" s="683">
        <f>SUM(Almora:Uttarkashi!D14)</f>
        <v>0</v>
      </c>
      <c r="E14" s="686">
        <f>SUM(Almora:Uttarkashi!E14)</f>
        <v>0</v>
      </c>
      <c r="F14" s="683">
        <f>SUM(Almora:Uttarkashi!F14)</f>
        <v>0</v>
      </c>
      <c r="G14" s="687"/>
      <c r="H14" s="686">
        <f>SUM(Almora:Uttarkashi!H14)</f>
        <v>0</v>
      </c>
      <c r="I14" s="683">
        <f>SUM(Almora:Uttarkashi!I14)</f>
        <v>0</v>
      </c>
      <c r="J14" s="682">
        <f>SUM(Almora:Uttarkashi!J14)</f>
        <v>0</v>
      </c>
      <c r="K14" s="683">
        <f>SUM(Almora:Uttarkashi!K14)</f>
        <v>0</v>
      </c>
      <c r="L14" s="682">
        <f>SUM(Almora:Uttarkashi!L14)</f>
        <v>0</v>
      </c>
      <c r="M14" s="683">
        <f>SUM(Almora:Uttarkashi!M14)</f>
        <v>0</v>
      </c>
      <c r="N14" s="689"/>
      <c r="O14" s="695"/>
      <c r="P14" s="696"/>
      <c r="Q14" s="695"/>
      <c r="R14" s="682">
        <f>SUM(Almora:Uttarkashi!R14)</f>
        <v>0</v>
      </c>
      <c r="S14" s="683">
        <f>SUM(Almora:Uttarkashi!S14)</f>
        <v>0</v>
      </c>
      <c r="T14" s="697"/>
      <c r="U14" s="682">
        <f>SUM(Almora:Uttarkashi!U14)</f>
        <v>0</v>
      </c>
      <c r="V14" s="683">
        <f>SUM(Almora:Uttarkashi!V14)</f>
        <v>0</v>
      </c>
      <c r="W14" s="696"/>
      <c r="X14" s="695"/>
      <c r="Y14" s="682">
        <f>SUM(Almora:Uttarkashi!Y14)</f>
        <v>0</v>
      </c>
      <c r="Z14" s="683">
        <f>SUM(Almora:Uttarkashi!Z14)</f>
        <v>0</v>
      </c>
      <c r="AA14" s="697"/>
      <c r="AB14" s="682">
        <f>SUM(Almora:Uttarkashi!AB14)</f>
        <v>0</v>
      </c>
      <c r="AC14" s="683">
        <f>SUM(Almora:Uttarkashi!AC14)</f>
        <v>0</v>
      </c>
      <c r="AD14" s="696"/>
      <c r="AE14" s="695"/>
      <c r="AF14" s="698"/>
    </row>
    <row r="15" spans="1:32" s="692" customFormat="1" ht="19.5">
      <c r="A15" s="758"/>
      <c r="B15" s="694" t="s">
        <v>211</v>
      </c>
      <c r="C15" s="686">
        <f>SUM(Almora:Uttarkashi!C15)</f>
        <v>0</v>
      </c>
      <c r="D15" s="683">
        <f>SUM(Almora:Uttarkashi!D15)</f>
        <v>0</v>
      </c>
      <c r="E15" s="686">
        <f>SUM(Almora:Uttarkashi!E15)</f>
        <v>0</v>
      </c>
      <c r="F15" s="683">
        <f>SUM(Almora:Uttarkashi!F15)</f>
        <v>0</v>
      </c>
      <c r="G15" s="687"/>
      <c r="H15" s="686">
        <f>SUM(Almora:Uttarkashi!H15)</f>
        <v>0</v>
      </c>
      <c r="I15" s="683">
        <f>SUM(Almora:Uttarkashi!I15)</f>
        <v>0</v>
      </c>
      <c r="J15" s="682">
        <f>SUM(Almora:Uttarkashi!J15)</f>
        <v>0</v>
      </c>
      <c r="K15" s="683">
        <f>SUM(Almora:Uttarkashi!K15)</f>
        <v>0</v>
      </c>
      <c r="L15" s="682">
        <f>SUM(Almora:Uttarkashi!L15)</f>
        <v>0</v>
      </c>
      <c r="M15" s="683">
        <f>SUM(Almora:Uttarkashi!M15)</f>
        <v>0</v>
      </c>
      <c r="N15" s="689"/>
      <c r="O15" s="689"/>
      <c r="P15" s="688"/>
      <c r="Q15" s="689"/>
      <c r="R15" s="682">
        <f>SUM(Almora:Uttarkashi!R15)</f>
        <v>0</v>
      </c>
      <c r="S15" s="683">
        <f>SUM(Almora:Uttarkashi!S15)</f>
        <v>0</v>
      </c>
      <c r="T15" s="690"/>
      <c r="U15" s="682">
        <f>SUM(Almora:Uttarkashi!U15)</f>
        <v>0</v>
      </c>
      <c r="V15" s="683">
        <f>SUM(Almora:Uttarkashi!V15)</f>
        <v>0</v>
      </c>
      <c r="W15" s="688"/>
      <c r="X15" s="689"/>
      <c r="Y15" s="682">
        <f>SUM(Almora:Uttarkashi!Y15)</f>
        <v>0</v>
      </c>
      <c r="Z15" s="683">
        <f>SUM(Almora:Uttarkashi!Z15)</f>
        <v>0</v>
      </c>
      <c r="AA15" s="690"/>
      <c r="AB15" s="682">
        <f>SUM(Almora:Uttarkashi!AB15)</f>
        <v>0</v>
      </c>
      <c r="AC15" s="683">
        <f>SUM(Almora:Uttarkashi!AC15)</f>
        <v>0</v>
      </c>
      <c r="AD15" s="688"/>
      <c r="AE15" s="689"/>
      <c r="AF15" s="691"/>
    </row>
    <row r="16" spans="1:32" s="699" customFormat="1" ht="39">
      <c r="A16" s="755"/>
      <c r="B16" s="700" t="s">
        <v>21</v>
      </c>
      <c r="C16" s="686">
        <f>SUM(Almora:Uttarkashi!C16)</f>
        <v>0</v>
      </c>
      <c r="D16" s="683">
        <f>SUM(Almora:Uttarkashi!D16)</f>
        <v>0</v>
      </c>
      <c r="E16" s="686">
        <f>SUM(Almora:Uttarkashi!E16)</f>
        <v>0</v>
      </c>
      <c r="F16" s="683">
        <f>SUM(Almora:Uttarkashi!F16)</f>
        <v>0</v>
      </c>
      <c r="G16" s="687"/>
      <c r="H16" s="686">
        <f>SUM(Almora:Uttarkashi!H16)</f>
        <v>0</v>
      </c>
      <c r="I16" s="683">
        <f>SUM(Almora:Uttarkashi!I16)</f>
        <v>0</v>
      </c>
      <c r="J16" s="682">
        <f>SUM(Almora:Uttarkashi!J16)</f>
        <v>0</v>
      </c>
      <c r="K16" s="683">
        <f>SUM(Almora:Uttarkashi!K16)</f>
        <v>0</v>
      </c>
      <c r="L16" s="682">
        <f>SUM(Almora:Uttarkashi!L16)</f>
        <v>0</v>
      </c>
      <c r="M16" s="683">
        <f>SUM(Almora:Uttarkashi!M16)</f>
        <v>0</v>
      </c>
      <c r="N16" s="689"/>
      <c r="O16" s="695"/>
      <c r="P16" s="696"/>
      <c r="Q16" s="695"/>
      <c r="R16" s="682">
        <f>SUM(Almora:Uttarkashi!R16)</f>
        <v>0</v>
      </c>
      <c r="S16" s="683">
        <f>SUM(Almora:Uttarkashi!S16)</f>
        <v>0</v>
      </c>
      <c r="T16" s="697"/>
      <c r="U16" s="682">
        <f>SUM(Almora:Uttarkashi!U16)</f>
        <v>0</v>
      </c>
      <c r="V16" s="683">
        <f>SUM(Almora:Uttarkashi!V16)</f>
        <v>0</v>
      </c>
      <c r="W16" s="696"/>
      <c r="X16" s="695"/>
      <c r="Y16" s="682">
        <f>SUM(Almora:Uttarkashi!Y16)</f>
        <v>0</v>
      </c>
      <c r="Z16" s="683">
        <f>SUM(Almora:Uttarkashi!Z16)</f>
        <v>0</v>
      </c>
      <c r="AA16" s="697"/>
      <c r="AB16" s="682">
        <f>SUM(Almora:Uttarkashi!AB16)</f>
        <v>0</v>
      </c>
      <c r="AC16" s="683">
        <f>SUM(Almora:Uttarkashi!AC16)</f>
        <v>0</v>
      </c>
      <c r="AD16" s="696"/>
      <c r="AE16" s="695"/>
      <c r="AF16" s="698"/>
    </row>
    <row r="17" spans="1:33" s="692" customFormat="1" ht="37.5">
      <c r="A17" s="701">
        <v>2.0099999999999998</v>
      </c>
      <c r="B17" s="702" t="s">
        <v>22</v>
      </c>
      <c r="C17" s="686">
        <f>SUM(Almora:Uttarkashi!C17)</f>
        <v>0</v>
      </c>
      <c r="D17" s="683">
        <f>SUM(Almora:Uttarkashi!D17)</f>
        <v>0</v>
      </c>
      <c r="E17" s="686">
        <f>SUM(Almora:Uttarkashi!E17)</f>
        <v>0</v>
      </c>
      <c r="F17" s="683">
        <f>SUM(Almora:Uttarkashi!F17)</f>
        <v>0</v>
      </c>
      <c r="G17" s="703">
        <v>2</v>
      </c>
      <c r="H17" s="682">
        <f>SUM(Almora:Uttarkashi!H17)</f>
        <v>2</v>
      </c>
      <c r="I17" s="683">
        <f>H17*G17</f>
        <v>4</v>
      </c>
      <c r="J17" s="682">
        <f t="shared" ref="J17" si="1">H17+E17+C17</f>
        <v>2</v>
      </c>
      <c r="K17" s="683">
        <f t="shared" ref="K17" si="2">I17+F17+D17</f>
        <v>4</v>
      </c>
      <c r="L17" s="682">
        <f>SUM(Almora:Uttarkashi!L17)</f>
        <v>1</v>
      </c>
      <c r="M17" s="683">
        <f>SUM(Almora:Uttarkashi!M17)</f>
        <v>2</v>
      </c>
      <c r="N17" s="689">
        <f t="shared" ref="N17:N20" si="3">L17/J17%</f>
        <v>50</v>
      </c>
      <c r="O17" s="689">
        <f>M17/I17%</f>
        <v>50</v>
      </c>
      <c r="P17" s="688">
        <f>J17-L17</f>
        <v>1</v>
      </c>
      <c r="Q17" s="689">
        <f>K17-M17</f>
        <v>2</v>
      </c>
      <c r="R17" s="682">
        <f>SUM(Almora:Uttarkashi!R17)</f>
        <v>0</v>
      </c>
      <c r="S17" s="683">
        <f>SUM(Almora:Uttarkashi!S17)</f>
        <v>0</v>
      </c>
      <c r="T17" s="690">
        <v>2</v>
      </c>
      <c r="U17" s="682">
        <f>SUM(Almora:Uttarkashi!U17)</f>
        <v>0</v>
      </c>
      <c r="V17" s="683">
        <f>SUM(Almora:Uttarkashi!V17)</f>
        <v>0</v>
      </c>
      <c r="W17" s="688">
        <f>U17+R17</f>
        <v>0</v>
      </c>
      <c r="X17" s="689">
        <f>V17+S17</f>
        <v>0</v>
      </c>
      <c r="Y17" s="682">
        <f>SUM(Almora:Uttarkashi!Y17)</f>
        <v>0</v>
      </c>
      <c r="Z17" s="683">
        <f>SUM(Almora:Uttarkashi!Z17)</f>
        <v>0</v>
      </c>
      <c r="AA17" s="690">
        <v>2</v>
      </c>
      <c r="AB17" s="682">
        <f>SUM(Almora:Uttarkashi!AB17)</f>
        <v>0</v>
      </c>
      <c r="AC17" s="683">
        <f>SUM(Almora:Uttarkashi!AC17)</f>
        <v>0</v>
      </c>
      <c r="AD17" s="688">
        <f>AB17+Y17</f>
        <v>0</v>
      </c>
      <c r="AE17" s="689">
        <f>AC17+Z17</f>
        <v>0</v>
      </c>
      <c r="AF17" s="691"/>
    </row>
    <row r="18" spans="1:33" s="692" customFormat="1" ht="37.5">
      <c r="A18" s="701">
        <v>2.02</v>
      </c>
      <c r="B18" s="702" t="s">
        <v>23</v>
      </c>
      <c r="C18" s="686">
        <f>SUM(Almora:Uttarkashi!C18)</f>
        <v>0</v>
      </c>
      <c r="D18" s="683">
        <f>SUM(Almora:Uttarkashi!D18)</f>
        <v>0</v>
      </c>
      <c r="E18" s="686">
        <f>SUM(Almora:Uttarkashi!E18)</f>
        <v>0</v>
      </c>
      <c r="F18" s="683">
        <f>SUM(Almora:Uttarkashi!F18)</f>
        <v>0</v>
      </c>
      <c r="G18" s="687">
        <v>3</v>
      </c>
      <c r="H18" s="686">
        <f>SUM(Almora:Uttarkashi!H18)</f>
        <v>2</v>
      </c>
      <c r="I18" s="683">
        <f>SUM(Almora:Uttarkashi!I18)</f>
        <v>6</v>
      </c>
      <c r="J18" s="682">
        <f>SUM(Almora:Uttarkashi!J18)</f>
        <v>2</v>
      </c>
      <c r="K18" s="683">
        <f>SUM(Almora:Uttarkashi!K18)</f>
        <v>6</v>
      </c>
      <c r="L18" s="682">
        <f>SUM(Almora:Uttarkashi!L18)</f>
        <v>1</v>
      </c>
      <c r="M18" s="683">
        <f>SUM(Almora:Uttarkashi!M18)</f>
        <v>3</v>
      </c>
      <c r="N18" s="689">
        <f t="shared" si="3"/>
        <v>50</v>
      </c>
      <c r="O18" s="689">
        <f>M18/I18%</f>
        <v>50</v>
      </c>
      <c r="P18" s="688">
        <f>J18-L18</f>
        <v>1</v>
      </c>
      <c r="Q18" s="689">
        <f>K18-M18</f>
        <v>3</v>
      </c>
      <c r="R18" s="682">
        <f>SUM(Almora:Uttarkashi!R18)</f>
        <v>0</v>
      </c>
      <c r="S18" s="683">
        <f>SUM(Almora:Uttarkashi!S18)</f>
        <v>0</v>
      </c>
      <c r="T18" s="690">
        <v>3</v>
      </c>
      <c r="U18" s="682">
        <f>SUM(Almora:Uttarkashi!U18)</f>
        <v>0</v>
      </c>
      <c r="V18" s="683">
        <f>SUM(Almora:Uttarkashi!V18)</f>
        <v>0</v>
      </c>
      <c r="W18" s="688">
        <f>U18+R18</f>
        <v>0</v>
      </c>
      <c r="X18" s="689">
        <f>V18+S18</f>
        <v>0</v>
      </c>
      <c r="Y18" s="682">
        <f>SUM(Almora:Uttarkashi!Y18)</f>
        <v>0</v>
      </c>
      <c r="Z18" s="683">
        <f>SUM(Almora:Uttarkashi!Z18)</f>
        <v>0</v>
      </c>
      <c r="AA18" s="690">
        <v>3</v>
      </c>
      <c r="AB18" s="682">
        <f>SUM(Almora:Uttarkashi!AB18)</f>
        <v>0</v>
      </c>
      <c r="AC18" s="683">
        <f>SUM(Almora:Uttarkashi!AC18)</f>
        <v>0</v>
      </c>
      <c r="AD18" s="688">
        <f>AB18+Y18</f>
        <v>0</v>
      </c>
      <c r="AE18" s="689">
        <f>AC18+Z18</f>
        <v>0</v>
      </c>
      <c r="AF18" s="691"/>
    </row>
    <row r="19" spans="1:33" s="692" customFormat="1" ht="37.5">
      <c r="A19" s="701">
        <v>2.0299999999999998</v>
      </c>
      <c r="B19" s="702" t="s">
        <v>24</v>
      </c>
      <c r="C19" s="686">
        <f>SUM(Almora:Uttarkashi!C19)</f>
        <v>0</v>
      </c>
      <c r="D19" s="683">
        <f>SUM(Almora:Uttarkashi!D19)</f>
        <v>0</v>
      </c>
      <c r="E19" s="686">
        <f>SUM(Almora:Uttarkashi!E19)</f>
        <v>0</v>
      </c>
      <c r="F19" s="683">
        <f>SUM(Almora:Uttarkashi!F19)</f>
        <v>0</v>
      </c>
      <c r="G19" s="687"/>
      <c r="H19" s="686"/>
      <c r="I19" s="683">
        <f>SUM(Almora:Uttarkashi!I19)</f>
        <v>0</v>
      </c>
      <c r="J19" s="682">
        <f>SUM(Almora:Uttarkashi!J19)</f>
        <v>0</v>
      </c>
      <c r="K19" s="683">
        <f>SUM(Almora:Uttarkashi!K19)</f>
        <v>0</v>
      </c>
      <c r="L19" s="682">
        <f>SUM(Almora:Uttarkashi!L19)</f>
        <v>0</v>
      </c>
      <c r="M19" s="683">
        <f>SUM(Almora:Uttarkashi!M19)</f>
        <v>0</v>
      </c>
      <c r="N19" s="689"/>
      <c r="O19" s="689"/>
      <c r="P19" s="682">
        <f>SUM(Almora:Uttarkashi!P19)</f>
        <v>0</v>
      </c>
      <c r="Q19" s="683">
        <f>SUM(Almora:Uttarkashi!Q19)</f>
        <v>0</v>
      </c>
      <c r="R19" s="682">
        <f>SUM(Almora:Uttarkashi!R19)</f>
        <v>0</v>
      </c>
      <c r="S19" s="683">
        <f>SUM(Almora:Uttarkashi!S19)</f>
        <v>0</v>
      </c>
      <c r="T19" s="690">
        <f>0.0075*50</f>
        <v>0.375</v>
      </c>
      <c r="U19" s="682">
        <f>SUM(Almora:Uttarkashi!U19)</f>
        <v>2</v>
      </c>
      <c r="V19" s="683">
        <f>SUM(Almora:Uttarkashi!V19)</f>
        <v>0.75</v>
      </c>
      <c r="W19" s="688">
        <f t="shared" ref="W19:W20" si="4">U19+R19</f>
        <v>2</v>
      </c>
      <c r="X19" s="689">
        <f>V19+S19</f>
        <v>0.75</v>
      </c>
      <c r="Y19" s="682">
        <f>SUM(Almora:Uttarkashi!Y19)</f>
        <v>0</v>
      </c>
      <c r="Z19" s="683">
        <f>SUM(Almora:Uttarkashi!Z19)</f>
        <v>0</v>
      </c>
      <c r="AA19" s="690">
        <f>0.0075*50</f>
        <v>0.375</v>
      </c>
      <c r="AB19" s="682">
        <f>SUM(Almora:Uttarkashi!AB19)</f>
        <v>1</v>
      </c>
      <c r="AC19" s="683">
        <f>SUM(Almora:Uttarkashi!AC19)</f>
        <v>0.375</v>
      </c>
      <c r="AD19" s="688">
        <f t="shared" ref="AD19:AD20" si="5">AB19+Y19</f>
        <v>1</v>
      </c>
      <c r="AE19" s="689">
        <f>AC19+Z19</f>
        <v>0.375</v>
      </c>
      <c r="AF19" s="689" t="s">
        <v>484</v>
      </c>
      <c r="AG19" s="705">
        <f>SUM(Almora:Uttarkashi!AE19)</f>
        <v>0.375</v>
      </c>
    </row>
    <row r="20" spans="1:33" s="692" customFormat="1" ht="37.5">
      <c r="A20" s="701">
        <v>2.04</v>
      </c>
      <c r="B20" s="702" t="s">
        <v>149</v>
      </c>
      <c r="C20" s="686">
        <f>SUM(Almora:Uttarkashi!C20)</f>
        <v>0</v>
      </c>
      <c r="D20" s="683">
        <f>SUM(Almora:Uttarkashi!D20)</f>
        <v>0</v>
      </c>
      <c r="E20" s="686">
        <f>SUM(Almora:Uttarkashi!E20)</f>
        <v>0</v>
      </c>
      <c r="F20" s="683">
        <f>SUM(Almora:Uttarkashi!F20)</f>
        <v>0</v>
      </c>
      <c r="G20" s="687">
        <v>0.375</v>
      </c>
      <c r="H20" s="686">
        <f>SUM(Almora:Uttarkashi!H20)</f>
        <v>1</v>
      </c>
      <c r="I20" s="683">
        <f>SUM(Almora:Uttarkashi!I20)</f>
        <v>0.375</v>
      </c>
      <c r="J20" s="682">
        <f>SUM(Almora:Uttarkashi!J20)</f>
        <v>1</v>
      </c>
      <c r="K20" s="683">
        <f>SUM(Almora:Uttarkashi!K20)</f>
        <v>0.375</v>
      </c>
      <c r="L20" s="682">
        <f>SUM(Almora:Uttarkashi!L20)</f>
        <v>1</v>
      </c>
      <c r="M20" s="683">
        <f>SUM(Almora:Uttarkashi!M20)</f>
        <v>0.375</v>
      </c>
      <c r="N20" s="689">
        <f t="shared" si="3"/>
        <v>100</v>
      </c>
      <c r="O20" s="689">
        <f>M20/K20%</f>
        <v>100</v>
      </c>
      <c r="P20" s="688">
        <f>J20-L20</f>
        <v>0</v>
      </c>
      <c r="Q20" s="689">
        <f>K20-M20</f>
        <v>0</v>
      </c>
      <c r="R20" s="682">
        <f>SUM(Almora:Uttarkashi!R20)</f>
        <v>0</v>
      </c>
      <c r="S20" s="683">
        <f>SUM(Almora:Uttarkashi!S20)</f>
        <v>0</v>
      </c>
      <c r="T20" s="690">
        <v>0.375</v>
      </c>
      <c r="U20" s="682">
        <f>SUM(Almora:Uttarkashi!U20)</f>
        <v>0</v>
      </c>
      <c r="V20" s="683">
        <f>SUM(Almora:Uttarkashi!V20)</f>
        <v>0</v>
      </c>
      <c r="W20" s="688">
        <f t="shared" si="4"/>
        <v>0</v>
      </c>
      <c r="X20" s="689">
        <f>V20+S20</f>
        <v>0</v>
      </c>
      <c r="Y20" s="682">
        <f>SUM(Almora:Uttarkashi!Y20)</f>
        <v>0</v>
      </c>
      <c r="Z20" s="683">
        <f>SUM(Almora:Uttarkashi!Z20)</f>
        <v>0</v>
      </c>
      <c r="AA20" s="690">
        <v>0.375</v>
      </c>
      <c r="AB20" s="682">
        <f>SUM(Almora:Uttarkashi!AB20)</f>
        <v>0</v>
      </c>
      <c r="AC20" s="683">
        <f>SUM(Almora:Uttarkashi!AC20)</f>
        <v>0</v>
      </c>
      <c r="AD20" s="688">
        <f t="shared" si="5"/>
        <v>0</v>
      </c>
      <c r="AE20" s="689">
        <f>AC20+Z20</f>
        <v>0</v>
      </c>
      <c r="AF20" s="691"/>
      <c r="AG20" s="705">
        <f>SUM(Almora:Uttarkashi!AE20)</f>
        <v>0</v>
      </c>
    </row>
    <row r="21" spans="1:33" s="699" customFormat="1" ht="19.5">
      <c r="A21" s="756"/>
      <c r="B21" s="841" t="s">
        <v>231</v>
      </c>
      <c r="C21" s="681">
        <f t="shared" ref="C21:F21" si="6">SUM(C17:C20)</f>
        <v>0</v>
      </c>
      <c r="D21" s="679">
        <f t="shared" si="6"/>
        <v>0</v>
      </c>
      <c r="E21" s="681">
        <f t="shared" si="6"/>
        <v>0</v>
      </c>
      <c r="F21" s="679">
        <f t="shared" si="6"/>
        <v>0</v>
      </c>
      <c r="G21" s="842"/>
      <c r="H21" s="681">
        <f t="shared" ref="H21:M21" si="7">SUM(H17:H20)</f>
        <v>5</v>
      </c>
      <c r="I21" s="679">
        <f t="shared" si="7"/>
        <v>10.375</v>
      </c>
      <c r="J21" s="681">
        <f t="shared" si="7"/>
        <v>5</v>
      </c>
      <c r="K21" s="679">
        <f>SUM(K17:K20)</f>
        <v>10.375</v>
      </c>
      <c r="L21" s="681">
        <f t="shared" si="7"/>
        <v>3</v>
      </c>
      <c r="M21" s="679">
        <f t="shared" si="7"/>
        <v>5.375</v>
      </c>
      <c r="N21" s="689">
        <f t="shared" ref="N21" si="8">L21/J21%</f>
        <v>60</v>
      </c>
      <c r="O21" s="689">
        <f>M21/K21%</f>
        <v>51.807228915662655</v>
      </c>
      <c r="P21" s="681">
        <f t="shared" ref="P21:S21" si="9">SUM(P17:P20)</f>
        <v>2</v>
      </c>
      <c r="Q21" s="679">
        <f t="shared" si="9"/>
        <v>5</v>
      </c>
      <c r="R21" s="681">
        <f t="shared" si="9"/>
        <v>0</v>
      </c>
      <c r="S21" s="679">
        <f t="shared" si="9"/>
        <v>0</v>
      </c>
      <c r="T21" s="697"/>
      <c r="U21" s="681">
        <f t="shared" ref="U21:W21" si="10">SUM(U17:U20)</f>
        <v>2</v>
      </c>
      <c r="V21" s="679">
        <f t="shared" si="10"/>
        <v>0.75</v>
      </c>
      <c r="W21" s="681">
        <f t="shared" si="10"/>
        <v>2</v>
      </c>
      <c r="X21" s="679">
        <f>SUM(X17:X20)</f>
        <v>0.75</v>
      </c>
      <c r="Y21" s="681">
        <f t="shared" ref="Y21:Z21" si="11">SUM(Y17:Y20)</f>
        <v>0</v>
      </c>
      <c r="Z21" s="679">
        <f t="shared" si="11"/>
        <v>0</v>
      </c>
      <c r="AA21" s="697"/>
      <c r="AB21" s="681">
        <f t="shared" ref="AB21:AD21" si="12">SUM(AB17:AB20)</f>
        <v>1</v>
      </c>
      <c r="AC21" s="679">
        <f t="shared" si="12"/>
        <v>0.375</v>
      </c>
      <c r="AD21" s="681">
        <f t="shared" si="12"/>
        <v>1</v>
      </c>
      <c r="AE21" s="679">
        <f>SUM(AE17:AE20)</f>
        <v>0.375</v>
      </c>
      <c r="AF21" s="698"/>
      <c r="AG21" s="705">
        <f>SUM(Almora:Uttarkashi!AE21)</f>
        <v>0.375</v>
      </c>
    </row>
    <row r="22" spans="1:33" s="699" customFormat="1" ht="19.5">
      <c r="A22" s="756"/>
      <c r="B22" s="700" t="s">
        <v>271</v>
      </c>
      <c r="C22" s="686">
        <f>SUM(Almora:Uttarkashi!C22)</f>
        <v>0</v>
      </c>
      <c r="D22" s="683">
        <f>SUM(Almora:Uttarkashi!D22)</f>
        <v>0</v>
      </c>
      <c r="E22" s="686">
        <f>SUM(Almora:Uttarkashi!E22)</f>
        <v>0</v>
      </c>
      <c r="F22" s="683">
        <f>SUM(Almora:Uttarkashi!F22)</f>
        <v>0</v>
      </c>
      <c r="G22" s="687"/>
      <c r="H22" s="686">
        <f>SUM(Almora:Uttarkashi!H22)</f>
        <v>0</v>
      </c>
      <c r="I22" s="683">
        <f>SUM(Almora:Uttarkashi!I22)</f>
        <v>0</v>
      </c>
      <c r="J22" s="682">
        <f>SUM(Almora:Uttarkashi!J22)</f>
        <v>0</v>
      </c>
      <c r="K22" s="683">
        <f>SUM(Almora:Uttarkashi!K22)</f>
        <v>0</v>
      </c>
      <c r="L22" s="696"/>
      <c r="M22" s="695"/>
      <c r="N22" s="695"/>
      <c r="O22" s="689"/>
      <c r="P22" s="696"/>
      <c r="Q22" s="695"/>
      <c r="R22" s="682">
        <f>SUM(Almora:Uttarkashi!R22)</f>
        <v>0</v>
      </c>
      <c r="S22" s="683">
        <f>SUM(Almora:Uttarkashi!S22)</f>
        <v>0</v>
      </c>
      <c r="T22" s="697"/>
      <c r="U22" s="682">
        <f>SUM(Almora:Uttarkashi!U22)</f>
        <v>0</v>
      </c>
      <c r="V22" s="683">
        <f>SUM(Almora:Uttarkashi!V22)</f>
        <v>0</v>
      </c>
      <c r="W22" s="696"/>
      <c r="X22" s="695"/>
      <c r="Y22" s="682">
        <f>SUM(Almora:Uttarkashi!Y22)</f>
        <v>0</v>
      </c>
      <c r="Z22" s="683">
        <f>SUM(Almora:Uttarkashi!Z22)</f>
        <v>0</v>
      </c>
      <c r="AA22" s="697"/>
      <c r="AB22" s="682">
        <f>SUM(Almora:Uttarkashi!AB22)</f>
        <v>0</v>
      </c>
      <c r="AC22" s="683">
        <f>SUM(Almora:Uttarkashi!AC22)</f>
        <v>0</v>
      </c>
      <c r="AD22" s="696"/>
      <c r="AE22" s="695"/>
      <c r="AF22" s="698"/>
      <c r="AG22" s="705">
        <f>SUM(Almora:Uttarkashi!AE22)</f>
        <v>0</v>
      </c>
    </row>
    <row r="23" spans="1:33" s="692" customFormat="1" ht="37.5">
      <c r="A23" s="758">
        <v>2.0499999999999998</v>
      </c>
      <c r="B23" s="691" t="s">
        <v>205</v>
      </c>
      <c r="C23" s="686">
        <f>SUM(Almora:Uttarkashi!C23)</f>
        <v>0</v>
      </c>
      <c r="D23" s="683">
        <f>SUM(Almora:Uttarkashi!D23)</f>
        <v>0</v>
      </c>
      <c r="E23" s="686">
        <f>SUM(Almora:Uttarkashi!E23)</f>
        <v>0</v>
      </c>
      <c r="F23" s="683">
        <f>SUM(Almora:Uttarkashi!F23)</f>
        <v>0</v>
      </c>
      <c r="G23" s="687">
        <v>9</v>
      </c>
      <c r="H23" s="686">
        <f>SUM(Almora:Uttarkashi!H23)</f>
        <v>3</v>
      </c>
      <c r="I23" s="683">
        <f>SUM(Almora:Uttarkashi!I23)</f>
        <v>27</v>
      </c>
      <c r="J23" s="682">
        <f>SUM(Almora:Uttarkashi!J23)</f>
        <v>3</v>
      </c>
      <c r="K23" s="683">
        <f>SUM(Almora:Uttarkashi!K23)</f>
        <v>27</v>
      </c>
      <c r="L23" s="682">
        <f>SUM(Almora:Uttarkashi!L23)</f>
        <v>2</v>
      </c>
      <c r="M23" s="683">
        <f>SUM(Almora:Uttarkashi!M23)</f>
        <v>9.77</v>
      </c>
      <c r="N23" s="689">
        <f t="shared" ref="N23:N52" si="13">L23/J23%</f>
        <v>66.666666666666671</v>
      </c>
      <c r="O23" s="689">
        <f t="shared" ref="O23:O45" si="14">M23/K23%</f>
        <v>36.185185185185183</v>
      </c>
      <c r="P23" s="688">
        <f t="shared" ref="P23:P43" si="15">J23-L23</f>
        <v>1</v>
      </c>
      <c r="Q23" s="689">
        <f t="shared" ref="Q23:Q43" si="16">K23-M23</f>
        <v>17.23</v>
      </c>
      <c r="R23" s="682">
        <f>SUM(Almora:Uttarkashi!R23)</f>
        <v>0</v>
      </c>
      <c r="S23" s="683">
        <f>SUM(Almora:Uttarkashi!S23)</f>
        <v>0</v>
      </c>
      <c r="T23" s="690">
        <v>9</v>
      </c>
      <c r="U23" s="682">
        <f>SUM(Almora:Uttarkashi!U23)</f>
        <v>2</v>
      </c>
      <c r="V23" s="683">
        <f>SUM(Almora:Uttarkashi!V23)</f>
        <v>18</v>
      </c>
      <c r="W23" s="688">
        <f t="shared" ref="W23:W37" si="17">U23+R23</f>
        <v>2</v>
      </c>
      <c r="X23" s="689">
        <f t="shared" ref="X23:X43" si="18">V23+S23</f>
        <v>18</v>
      </c>
      <c r="Y23" s="682">
        <f>SUM(Almora:Uttarkashi!Y23)</f>
        <v>0</v>
      </c>
      <c r="Z23" s="683">
        <f>SUM(Almora:Uttarkashi!Z23)</f>
        <v>0</v>
      </c>
      <c r="AA23" s="690">
        <v>9</v>
      </c>
      <c r="AB23" s="682">
        <f>SUM(Almora:Uttarkashi!AB23)</f>
        <v>2</v>
      </c>
      <c r="AC23" s="683">
        <f>SUM(Almora:Uttarkashi!AC23)</f>
        <v>18</v>
      </c>
      <c r="AD23" s="688">
        <f t="shared" ref="AD23:AD38" si="19">AB23+Y23</f>
        <v>2</v>
      </c>
      <c r="AE23" s="689">
        <f t="shared" ref="AE23:AE43" si="20">AC23+Z23</f>
        <v>18</v>
      </c>
      <c r="AF23" s="834"/>
      <c r="AG23" s="705">
        <f>SUM(Almora:Uttarkashi!AE23)</f>
        <v>18</v>
      </c>
    </row>
    <row r="24" spans="1:33" s="692" customFormat="1" ht="37.5">
      <c r="A24" s="758">
        <v>2.06</v>
      </c>
      <c r="B24" s="691" t="s">
        <v>206</v>
      </c>
      <c r="C24" s="686">
        <f>SUM(Almora:Uttarkashi!C24)</f>
        <v>0</v>
      </c>
      <c r="D24" s="683">
        <f>SUM(Almora:Uttarkashi!D24)</f>
        <v>0</v>
      </c>
      <c r="E24" s="686">
        <f>SUM(Almora:Uttarkashi!E24)</f>
        <v>0</v>
      </c>
      <c r="F24" s="683">
        <f>SUM(Almora:Uttarkashi!F24)</f>
        <v>0</v>
      </c>
      <c r="G24" s="687">
        <v>0.6</v>
      </c>
      <c r="H24" s="686">
        <f>SUM(Almora:Uttarkashi!H24)</f>
        <v>3</v>
      </c>
      <c r="I24" s="683">
        <f>SUM(Almora:Uttarkashi!I24)</f>
        <v>1.7999999999999998</v>
      </c>
      <c r="J24" s="682">
        <f>SUM(Almora:Uttarkashi!J24)</f>
        <v>3</v>
      </c>
      <c r="K24" s="683">
        <f>SUM(Almora:Uttarkashi!K24)</f>
        <v>1.7999999999999998</v>
      </c>
      <c r="L24" s="682">
        <f>SUM(Almora:Uttarkashi!L24)</f>
        <v>2</v>
      </c>
      <c r="M24" s="683">
        <f>SUM(Almora:Uttarkashi!M24)</f>
        <v>0.65</v>
      </c>
      <c r="N24" s="689">
        <f t="shared" si="13"/>
        <v>66.666666666666671</v>
      </c>
      <c r="O24" s="689">
        <f t="shared" si="14"/>
        <v>36.111111111111114</v>
      </c>
      <c r="P24" s="688">
        <f t="shared" si="15"/>
        <v>1</v>
      </c>
      <c r="Q24" s="689">
        <f t="shared" si="16"/>
        <v>1.1499999999999999</v>
      </c>
      <c r="R24" s="682">
        <f>SUM(Almora:Uttarkashi!R24)</f>
        <v>0</v>
      </c>
      <c r="S24" s="683">
        <f>SUM(Almora:Uttarkashi!S24)</f>
        <v>0</v>
      </c>
      <c r="T24" s="690">
        <v>0.6</v>
      </c>
      <c r="U24" s="682">
        <f>SUM(Almora:Uttarkashi!U24)</f>
        <v>2</v>
      </c>
      <c r="V24" s="683">
        <f>SUM(Almora:Uttarkashi!V24)</f>
        <v>1.2</v>
      </c>
      <c r="W24" s="688">
        <f t="shared" si="17"/>
        <v>2</v>
      </c>
      <c r="X24" s="689">
        <f t="shared" si="18"/>
        <v>1.2</v>
      </c>
      <c r="Y24" s="682">
        <f>SUM(Almora:Uttarkashi!Y24)</f>
        <v>0</v>
      </c>
      <c r="Z24" s="683">
        <f>SUM(Almora:Uttarkashi!Z24)</f>
        <v>0</v>
      </c>
      <c r="AA24" s="690">
        <v>0.6</v>
      </c>
      <c r="AB24" s="682">
        <f>SUM(Almora:Uttarkashi!AB24)</f>
        <v>2</v>
      </c>
      <c r="AC24" s="683">
        <f>SUM(Almora:Uttarkashi!AC24)</f>
        <v>1.2</v>
      </c>
      <c r="AD24" s="688">
        <f t="shared" si="19"/>
        <v>2</v>
      </c>
      <c r="AE24" s="689">
        <f t="shared" si="20"/>
        <v>1.2</v>
      </c>
      <c r="AF24" s="834"/>
      <c r="AG24" s="705">
        <f>SUM(Almora:Uttarkashi!AE24)</f>
        <v>1.2</v>
      </c>
    </row>
    <row r="25" spans="1:33" s="692" customFormat="1" ht="75">
      <c r="A25" s="758">
        <v>2.0699999999999998</v>
      </c>
      <c r="B25" s="691" t="s">
        <v>256</v>
      </c>
      <c r="C25" s="686">
        <f>SUM(Almora:Uttarkashi!C25)</f>
        <v>0</v>
      </c>
      <c r="D25" s="683">
        <f>SUM(Almora:Uttarkashi!D25)</f>
        <v>0</v>
      </c>
      <c r="E25" s="686">
        <f>SUM(Almora:Uttarkashi!E25)</f>
        <v>0</v>
      </c>
      <c r="F25" s="683">
        <f>SUM(Almora:Uttarkashi!F25)</f>
        <v>0</v>
      </c>
      <c r="G25" s="687"/>
      <c r="H25" s="686">
        <f>SUM(Almora:Uttarkashi!H25)</f>
        <v>0</v>
      </c>
      <c r="I25" s="683">
        <f>SUM(Almora:Uttarkashi!I25)</f>
        <v>0</v>
      </c>
      <c r="J25" s="682">
        <f>SUM(Almora:Uttarkashi!J25)</f>
        <v>0</v>
      </c>
      <c r="K25" s="683">
        <f>SUM(Almora:Uttarkashi!K25)</f>
        <v>0</v>
      </c>
      <c r="L25" s="682">
        <f>SUM(Almora:Uttarkashi!L25)</f>
        <v>0</v>
      </c>
      <c r="M25" s="683">
        <f>SUM(Almora:Uttarkashi!M25)</f>
        <v>0</v>
      </c>
      <c r="N25" s="689"/>
      <c r="O25" s="689"/>
      <c r="P25" s="688">
        <f t="shared" si="15"/>
        <v>0</v>
      </c>
      <c r="Q25" s="689">
        <f t="shared" si="16"/>
        <v>0</v>
      </c>
      <c r="R25" s="682">
        <f>SUM(Almora:Uttarkashi!R25)</f>
        <v>0</v>
      </c>
      <c r="S25" s="683">
        <f>SUM(Almora:Uttarkashi!S25)</f>
        <v>0</v>
      </c>
      <c r="T25" s="690">
        <v>0.5</v>
      </c>
      <c r="U25" s="682">
        <f>SUM(Almora:Uttarkashi!U25)</f>
        <v>2</v>
      </c>
      <c r="V25" s="683">
        <f>SUM(Almora:Uttarkashi!V25)</f>
        <v>1</v>
      </c>
      <c r="W25" s="688">
        <f t="shared" si="17"/>
        <v>2</v>
      </c>
      <c r="X25" s="689">
        <f t="shared" si="18"/>
        <v>1</v>
      </c>
      <c r="Y25" s="682">
        <f>SUM(Almora:Uttarkashi!Y25)</f>
        <v>0</v>
      </c>
      <c r="Z25" s="683">
        <f>SUM(Almora:Uttarkashi!Z25)</f>
        <v>0</v>
      </c>
      <c r="AA25" s="690">
        <v>0.5</v>
      </c>
      <c r="AB25" s="682">
        <f>SUM(Almora:Uttarkashi!AB25)</f>
        <v>2</v>
      </c>
      <c r="AC25" s="683">
        <f>SUM(Almora:Uttarkashi!AC25)</f>
        <v>1</v>
      </c>
      <c r="AD25" s="688">
        <f t="shared" si="19"/>
        <v>2</v>
      </c>
      <c r="AE25" s="689">
        <f t="shared" si="20"/>
        <v>1</v>
      </c>
      <c r="AF25" s="834"/>
      <c r="AG25" s="705">
        <f>SUM(Almora:Uttarkashi!AE25)</f>
        <v>1</v>
      </c>
    </row>
    <row r="26" spans="1:33" s="692" customFormat="1" ht="18.75">
      <c r="A26" s="758">
        <v>2.08</v>
      </c>
      <c r="B26" s="691" t="s">
        <v>27</v>
      </c>
      <c r="C26" s="686">
        <f>SUM(Almora:Uttarkashi!C26)</f>
        <v>0</v>
      </c>
      <c r="D26" s="683">
        <f>SUM(Almora:Uttarkashi!D26)</f>
        <v>0</v>
      </c>
      <c r="E26" s="686">
        <f>SUM(Almora:Uttarkashi!E26)</f>
        <v>0</v>
      </c>
      <c r="F26" s="683">
        <f>SUM(Almora:Uttarkashi!F26)</f>
        <v>0</v>
      </c>
      <c r="G26" s="687"/>
      <c r="H26" s="686">
        <f>SUM(Almora:Uttarkashi!H26)</f>
        <v>0</v>
      </c>
      <c r="I26" s="683">
        <f>SUM(Almora:Uttarkashi!I26)</f>
        <v>0</v>
      </c>
      <c r="J26" s="682">
        <f>SUM(Almora:Uttarkashi!J26)</f>
        <v>0</v>
      </c>
      <c r="K26" s="683">
        <f>SUM(Almora:Uttarkashi!K26)</f>
        <v>0</v>
      </c>
      <c r="L26" s="682">
        <f>SUM(Almora:Uttarkashi!L26)</f>
        <v>0</v>
      </c>
      <c r="M26" s="683">
        <f>SUM(Almora:Uttarkashi!M26)</f>
        <v>0</v>
      </c>
      <c r="N26" s="689"/>
      <c r="O26" s="689"/>
      <c r="P26" s="688">
        <f t="shared" si="15"/>
        <v>0</v>
      </c>
      <c r="Q26" s="689">
        <f t="shared" si="16"/>
        <v>0</v>
      </c>
      <c r="R26" s="682">
        <f>SUM(Almora:Uttarkashi!R26)</f>
        <v>0</v>
      </c>
      <c r="S26" s="683">
        <f>SUM(Almora:Uttarkashi!S26)</f>
        <v>0</v>
      </c>
      <c r="T26" s="690"/>
      <c r="U26" s="682">
        <f>SUM(Almora:Uttarkashi!U26)</f>
        <v>0</v>
      </c>
      <c r="V26" s="683">
        <f>SUM(Almora:Uttarkashi!V26)</f>
        <v>0</v>
      </c>
      <c r="W26" s="688">
        <f t="shared" si="17"/>
        <v>0</v>
      </c>
      <c r="X26" s="689">
        <f t="shared" si="18"/>
        <v>0</v>
      </c>
      <c r="Y26" s="682">
        <f>SUM(Almora:Uttarkashi!Y26)</f>
        <v>0</v>
      </c>
      <c r="Z26" s="683">
        <f>SUM(Almora:Uttarkashi!Z26)</f>
        <v>0</v>
      </c>
      <c r="AA26" s="690"/>
      <c r="AB26" s="682">
        <f>SUM(Almora:Uttarkashi!AB26)</f>
        <v>0</v>
      </c>
      <c r="AC26" s="683">
        <f>SUM(Almora:Uttarkashi!AC26)</f>
        <v>0</v>
      </c>
      <c r="AD26" s="688">
        <f t="shared" si="19"/>
        <v>0</v>
      </c>
      <c r="AE26" s="689">
        <f t="shared" si="20"/>
        <v>0</v>
      </c>
      <c r="AF26" s="834"/>
      <c r="AG26" s="705">
        <f>SUM(Almora:Uttarkashi!AE26)</f>
        <v>0</v>
      </c>
    </row>
    <row r="27" spans="1:33" s="692" customFormat="1" ht="18.75">
      <c r="A27" s="758" t="s">
        <v>212</v>
      </c>
      <c r="B27" s="691" t="s">
        <v>272</v>
      </c>
      <c r="C27" s="686">
        <f>SUM(Almora:Uttarkashi!C27)</f>
        <v>0</v>
      </c>
      <c r="D27" s="683">
        <f>SUM(Almora:Uttarkashi!D27)</f>
        <v>0</v>
      </c>
      <c r="E27" s="686">
        <f>SUM(Almora:Uttarkashi!E27)</f>
        <v>0</v>
      </c>
      <c r="F27" s="683">
        <f>SUM(Almora:Uttarkashi!F27)</f>
        <v>0</v>
      </c>
      <c r="G27" s="687">
        <v>3</v>
      </c>
      <c r="H27" s="686">
        <f>SUM(Almora:Uttarkashi!H27)</f>
        <v>3</v>
      </c>
      <c r="I27" s="683">
        <f>SUM(Almora:Uttarkashi!I27)</f>
        <v>9</v>
      </c>
      <c r="J27" s="682">
        <f>SUM(Almora:Uttarkashi!J27)</f>
        <v>3</v>
      </c>
      <c r="K27" s="683">
        <f>SUM(Almora:Uttarkashi!K27)</f>
        <v>9</v>
      </c>
      <c r="L27" s="682">
        <f>SUM(Almora:Uttarkashi!L27)</f>
        <v>2</v>
      </c>
      <c r="M27" s="683">
        <f>SUM(Almora:Uttarkashi!M27)</f>
        <v>4.5</v>
      </c>
      <c r="N27" s="689">
        <f t="shared" si="13"/>
        <v>66.666666666666671</v>
      </c>
      <c r="O27" s="689">
        <f t="shared" si="14"/>
        <v>50</v>
      </c>
      <c r="P27" s="688">
        <f t="shared" si="15"/>
        <v>1</v>
      </c>
      <c r="Q27" s="689">
        <f t="shared" si="16"/>
        <v>4.5</v>
      </c>
      <c r="R27" s="682">
        <f>SUM(Almora:Uttarkashi!R27)</f>
        <v>0</v>
      </c>
      <c r="S27" s="683">
        <f>SUM(Almora:Uttarkashi!S27)</f>
        <v>0</v>
      </c>
      <c r="T27" s="690">
        <v>3</v>
      </c>
      <c r="U27" s="682">
        <f>SUM(Almora:Uttarkashi!U27)</f>
        <v>2</v>
      </c>
      <c r="V27" s="683">
        <f>SUM(Almora:Uttarkashi!V27)</f>
        <v>6</v>
      </c>
      <c r="W27" s="688">
        <f t="shared" si="17"/>
        <v>2</v>
      </c>
      <c r="X27" s="689">
        <f t="shared" si="18"/>
        <v>6</v>
      </c>
      <c r="Y27" s="682">
        <f>SUM(Almora:Uttarkashi!Y27)</f>
        <v>0</v>
      </c>
      <c r="Z27" s="683">
        <f>SUM(Almora:Uttarkashi!Z27)</f>
        <v>0</v>
      </c>
      <c r="AA27" s="690">
        <v>3</v>
      </c>
      <c r="AB27" s="682">
        <f>SUM(Almora:Uttarkashi!AB27)</f>
        <v>2</v>
      </c>
      <c r="AC27" s="683">
        <f>SUM(Almora:Uttarkashi!AC27)</f>
        <v>6</v>
      </c>
      <c r="AD27" s="688">
        <f t="shared" si="19"/>
        <v>2</v>
      </c>
      <c r="AE27" s="689">
        <f t="shared" si="20"/>
        <v>6</v>
      </c>
      <c r="AF27" s="834"/>
      <c r="AG27" s="705">
        <f>SUM(Almora:Uttarkashi!AE27)</f>
        <v>6</v>
      </c>
    </row>
    <row r="28" spans="1:33" s="692" customFormat="1" ht="56.25">
      <c r="A28" s="758" t="s">
        <v>213</v>
      </c>
      <c r="B28" s="691" t="s">
        <v>219</v>
      </c>
      <c r="C28" s="686">
        <f>SUM(Almora:Uttarkashi!C28)</f>
        <v>0</v>
      </c>
      <c r="D28" s="683">
        <f>SUM(Almora:Uttarkashi!D28)</f>
        <v>0</v>
      </c>
      <c r="E28" s="686">
        <f>SUM(Almora:Uttarkashi!E28)</f>
        <v>0</v>
      </c>
      <c r="F28" s="683">
        <f>SUM(Almora:Uttarkashi!F28)</f>
        <v>0</v>
      </c>
      <c r="G28" s="687"/>
      <c r="H28" s="686">
        <f>SUM(Almora:Uttarkashi!H28)</f>
        <v>0</v>
      </c>
      <c r="I28" s="683">
        <f>SUM(Almora:Uttarkashi!I28)</f>
        <v>0</v>
      </c>
      <c r="J28" s="682">
        <f>SUM(Almora:Uttarkashi!J28)</f>
        <v>0</v>
      </c>
      <c r="K28" s="683">
        <f>SUM(Almora:Uttarkashi!K28)</f>
        <v>0</v>
      </c>
      <c r="L28" s="682">
        <f>SUM(Almora:Uttarkashi!L28)</f>
        <v>0</v>
      </c>
      <c r="M28" s="683">
        <f>SUM(Almora:Uttarkashi!M28)</f>
        <v>0</v>
      </c>
      <c r="N28" s="689"/>
      <c r="O28" s="689"/>
      <c r="P28" s="688">
        <f t="shared" si="15"/>
        <v>0</v>
      </c>
      <c r="Q28" s="689">
        <f t="shared" si="16"/>
        <v>0</v>
      </c>
      <c r="R28" s="682">
        <f>SUM(Almora:Uttarkashi!R28)</f>
        <v>0</v>
      </c>
      <c r="S28" s="683">
        <f>SUM(Almora:Uttarkashi!S28)</f>
        <v>0</v>
      </c>
      <c r="T28" s="690"/>
      <c r="U28" s="682">
        <f>SUM(Almora:Uttarkashi!U28)</f>
        <v>0</v>
      </c>
      <c r="V28" s="683">
        <f>SUM(Almora:Uttarkashi!V28)</f>
        <v>0</v>
      </c>
      <c r="W28" s="688">
        <f t="shared" si="17"/>
        <v>0</v>
      </c>
      <c r="X28" s="689">
        <f t="shared" si="18"/>
        <v>0</v>
      </c>
      <c r="Y28" s="682">
        <f>SUM(Almora:Uttarkashi!Y28)</f>
        <v>0</v>
      </c>
      <c r="Z28" s="683">
        <f>SUM(Almora:Uttarkashi!Z28)</f>
        <v>0</v>
      </c>
      <c r="AA28" s="690"/>
      <c r="AB28" s="682">
        <f>SUM(Almora:Uttarkashi!AB28)</f>
        <v>0</v>
      </c>
      <c r="AC28" s="683">
        <f>SUM(Almora:Uttarkashi!AC28)</f>
        <v>0</v>
      </c>
      <c r="AD28" s="688">
        <f t="shared" si="19"/>
        <v>0</v>
      </c>
      <c r="AE28" s="689">
        <f t="shared" si="20"/>
        <v>0</v>
      </c>
      <c r="AF28" s="834"/>
      <c r="AG28" s="705">
        <f>SUM(Almora:Uttarkashi!AE28)</f>
        <v>0</v>
      </c>
    </row>
    <row r="29" spans="1:33" s="692" customFormat="1" ht="56.25">
      <c r="A29" s="758" t="s">
        <v>214</v>
      </c>
      <c r="B29" s="691" t="s">
        <v>204</v>
      </c>
      <c r="C29" s="686">
        <f>SUM(Almora:Uttarkashi!C29)</f>
        <v>0</v>
      </c>
      <c r="D29" s="683">
        <f>SUM(Almora:Uttarkashi!D29)</f>
        <v>0</v>
      </c>
      <c r="E29" s="686">
        <f>SUM(Almora:Uttarkashi!E29)</f>
        <v>0</v>
      </c>
      <c r="F29" s="683">
        <f>SUM(Almora:Uttarkashi!F29)</f>
        <v>0</v>
      </c>
      <c r="G29" s="687"/>
      <c r="H29" s="686">
        <f>SUM(Almora:Uttarkashi!H29)</f>
        <v>0</v>
      </c>
      <c r="I29" s="683">
        <f>SUM(Almora:Uttarkashi!I29)</f>
        <v>0</v>
      </c>
      <c r="J29" s="682">
        <f>SUM(Almora:Uttarkashi!J29)</f>
        <v>0</v>
      </c>
      <c r="K29" s="683">
        <f>SUM(Almora:Uttarkashi!K29)</f>
        <v>0</v>
      </c>
      <c r="L29" s="682">
        <f>SUM(Almora:Uttarkashi!L29)</f>
        <v>0</v>
      </c>
      <c r="M29" s="683">
        <f>SUM(Almora:Uttarkashi!M29)</f>
        <v>0</v>
      </c>
      <c r="N29" s="689"/>
      <c r="O29" s="689"/>
      <c r="P29" s="688">
        <f t="shared" si="15"/>
        <v>0</v>
      </c>
      <c r="Q29" s="689">
        <f t="shared" si="16"/>
        <v>0</v>
      </c>
      <c r="R29" s="682">
        <f>SUM(Almora:Uttarkashi!R29)</f>
        <v>0</v>
      </c>
      <c r="S29" s="683">
        <f>SUM(Almora:Uttarkashi!S29)</f>
        <v>0</v>
      </c>
      <c r="T29" s="690"/>
      <c r="U29" s="682">
        <f>SUM(Almora:Uttarkashi!U29)</f>
        <v>0</v>
      </c>
      <c r="V29" s="683">
        <f>SUM(Almora:Uttarkashi!V29)</f>
        <v>0</v>
      </c>
      <c r="W29" s="688">
        <f t="shared" si="17"/>
        <v>0</v>
      </c>
      <c r="X29" s="689">
        <f t="shared" si="18"/>
        <v>0</v>
      </c>
      <c r="Y29" s="682">
        <f>SUM(Almora:Uttarkashi!Y29)</f>
        <v>0</v>
      </c>
      <c r="Z29" s="683">
        <f>SUM(Almora:Uttarkashi!Z29)</f>
        <v>0</v>
      </c>
      <c r="AA29" s="690"/>
      <c r="AB29" s="682">
        <f>SUM(Almora:Uttarkashi!AB29)</f>
        <v>0</v>
      </c>
      <c r="AC29" s="683">
        <f>SUM(Almora:Uttarkashi!AC29)</f>
        <v>0</v>
      </c>
      <c r="AD29" s="688">
        <f t="shared" si="19"/>
        <v>0</v>
      </c>
      <c r="AE29" s="689">
        <f t="shared" si="20"/>
        <v>0</v>
      </c>
      <c r="AF29" s="834"/>
      <c r="AG29" s="705">
        <f>SUM(Almora:Uttarkashi!AE29)</f>
        <v>0</v>
      </c>
    </row>
    <row r="30" spans="1:33" s="692" customFormat="1" ht="37.5">
      <c r="A30" s="758" t="s">
        <v>215</v>
      </c>
      <c r="B30" s="691" t="s">
        <v>273</v>
      </c>
      <c r="C30" s="686">
        <f>SUM(Almora:Uttarkashi!C30)</f>
        <v>0</v>
      </c>
      <c r="D30" s="683">
        <f>SUM(Almora:Uttarkashi!D30)</f>
        <v>0</v>
      </c>
      <c r="E30" s="686">
        <f>SUM(Almora:Uttarkashi!E30)</f>
        <v>0</v>
      </c>
      <c r="F30" s="683">
        <f>SUM(Almora:Uttarkashi!F30)</f>
        <v>0</v>
      </c>
      <c r="G30" s="687">
        <v>1.8</v>
      </c>
      <c r="H30" s="686">
        <f>SUM(Almora:Uttarkashi!H30)</f>
        <v>3</v>
      </c>
      <c r="I30" s="683">
        <f>SUM(Almora:Uttarkashi!I30)</f>
        <v>5.4</v>
      </c>
      <c r="J30" s="682">
        <f>SUM(Almora:Uttarkashi!J30)</f>
        <v>3</v>
      </c>
      <c r="K30" s="683">
        <f>SUM(Almora:Uttarkashi!K30)</f>
        <v>5.4</v>
      </c>
      <c r="L30" s="682">
        <f>SUM(Almora:Uttarkashi!L30)</f>
        <v>2</v>
      </c>
      <c r="M30" s="683">
        <f>SUM(Almora:Uttarkashi!M30)</f>
        <v>1.8</v>
      </c>
      <c r="N30" s="689">
        <f t="shared" si="13"/>
        <v>66.666666666666671</v>
      </c>
      <c r="O30" s="689">
        <f t="shared" si="14"/>
        <v>33.333333333333329</v>
      </c>
      <c r="P30" s="688">
        <f t="shared" si="15"/>
        <v>1</v>
      </c>
      <c r="Q30" s="689">
        <f t="shared" si="16"/>
        <v>3.6000000000000005</v>
      </c>
      <c r="R30" s="682">
        <f>SUM(Almora:Uttarkashi!R30)</f>
        <v>0</v>
      </c>
      <c r="S30" s="683">
        <f>SUM(Almora:Uttarkashi!S30)</f>
        <v>0</v>
      </c>
      <c r="T30" s="690">
        <v>1.8</v>
      </c>
      <c r="U30" s="682">
        <f>SUM(Almora:Uttarkashi!U30)</f>
        <v>2</v>
      </c>
      <c r="V30" s="683">
        <f>SUM(Almora:Uttarkashi!V30)</f>
        <v>3.6</v>
      </c>
      <c r="W30" s="688">
        <f t="shared" si="17"/>
        <v>2</v>
      </c>
      <c r="X30" s="689">
        <f t="shared" si="18"/>
        <v>3.6</v>
      </c>
      <c r="Y30" s="682">
        <f>SUM(Almora:Uttarkashi!Y30)</f>
        <v>0</v>
      </c>
      <c r="Z30" s="683">
        <f>SUM(Almora:Uttarkashi!Z30)</f>
        <v>0</v>
      </c>
      <c r="AA30" s="690">
        <v>1.8</v>
      </c>
      <c r="AB30" s="682">
        <f>SUM(Almora:Uttarkashi!AB30)</f>
        <v>2</v>
      </c>
      <c r="AC30" s="683">
        <f>SUM(Almora:Uttarkashi!AC30)</f>
        <v>3.6</v>
      </c>
      <c r="AD30" s="688">
        <f t="shared" si="19"/>
        <v>2</v>
      </c>
      <c r="AE30" s="689">
        <f t="shared" si="20"/>
        <v>3.6</v>
      </c>
      <c r="AF30" s="834"/>
      <c r="AG30" s="705">
        <f>SUM(Almora:Uttarkashi!AE30)</f>
        <v>3.6</v>
      </c>
    </row>
    <row r="31" spans="1:33" s="692" customFormat="1" ht="37.5">
      <c r="A31" s="758" t="s">
        <v>216</v>
      </c>
      <c r="B31" s="691" t="s">
        <v>274</v>
      </c>
      <c r="C31" s="686">
        <f>SUM(Almora:Uttarkashi!C31)</f>
        <v>0</v>
      </c>
      <c r="D31" s="683">
        <f>SUM(Almora:Uttarkashi!D31)</f>
        <v>0</v>
      </c>
      <c r="E31" s="686">
        <f>SUM(Almora:Uttarkashi!E31)</f>
        <v>0</v>
      </c>
      <c r="F31" s="683">
        <f>SUM(Almora:Uttarkashi!F31)</f>
        <v>0</v>
      </c>
      <c r="G31" s="687">
        <v>1.2</v>
      </c>
      <c r="H31" s="686">
        <f>SUM(Almora:Uttarkashi!H31)</f>
        <v>3</v>
      </c>
      <c r="I31" s="683">
        <f>SUM(Almora:Uttarkashi!I31)</f>
        <v>3.5999999999999996</v>
      </c>
      <c r="J31" s="682">
        <f>SUM(Almora:Uttarkashi!J31)</f>
        <v>3</v>
      </c>
      <c r="K31" s="683">
        <f>SUM(Almora:Uttarkashi!K31)</f>
        <v>3.5999999999999996</v>
      </c>
      <c r="L31" s="682">
        <f>SUM(Almora:Uttarkashi!L31)</f>
        <v>2</v>
      </c>
      <c r="M31" s="683">
        <f>SUM(Almora:Uttarkashi!M31)</f>
        <v>1.2</v>
      </c>
      <c r="N31" s="689">
        <f t="shared" si="13"/>
        <v>66.666666666666671</v>
      </c>
      <c r="O31" s="689">
        <f t="shared" si="14"/>
        <v>33.333333333333336</v>
      </c>
      <c r="P31" s="688">
        <f t="shared" si="15"/>
        <v>1</v>
      </c>
      <c r="Q31" s="689">
        <f t="shared" si="16"/>
        <v>2.3999999999999995</v>
      </c>
      <c r="R31" s="682">
        <f>SUM(Almora:Uttarkashi!R31)</f>
        <v>0</v>
      </c>
      <c r="S31" s="683">
        <f>SUM(Almora:Uttarkashi!S31)</f>
        <v>0</v>
      </c>
      <c r="T31" s="690">
        <v>1.2</v>
      </c>
      <c r="U31" s="682">
        <f>SUM(Almora:Uttarkashi!U31)</f>
        <v>2</v>
      </c>
      <c r="V31" s="683">
        <f>SUM(Almora:Uttarkashi!V31)</f>
        <v>2.4</v>
      </c>
      <c r="W31" s="688">
        <f t="shared" si="17"/>
        <v>2</v>
      </c>
      <c r="X31" s="689">
        <f t="shared" si="18"/>
        <v>2.4</v>
      </c>
      <c r="Y31" s="682">
        <f>SUM(Almora:Uttarkashi!Y31)</f>
        <v>0</v>
      </c>
      <c r="Z31" s="683">
        <f>SUM(Almora:Uttarkashi!Z31)</f>
        <v>0</v>
      </c>
      <c r="AA31" s="690">
        <v>1.2</v>
      </c>
      <c r="AB31" s="682">
        <f>SUM(Almora:Uttarkashi!AB31)</f>
        <v>2</v>
      </c>
      <c r="AC31" s="683">
        <f>SUM(Almora:Uttarkashi!AC31)</f>
        <v>2.4</v>
      </c>
      <c r="AD31" s="688">
        <f t="shared" si="19"/>
        <v>2</v>
      </c>
      <c r="AE31" s="689">
        <f t="shared" si="20"/>
        <v>2.4</v>
      </c>
      <c r="AF31" s="834"/>
      <c r="AG31" s="705">
        <f>SUM(Almora:Uttarkashi!AE31)</f>
        <v>2.4</v>
      </c>
    </row>
    <row r="32" spans="1:33" s="692" customFormat="1" ht="75">
      <c r="A32" s="758" t="s">
        <v>217</v>
      </c>
      <c r="B32" s="691" t="s">
        <v>275</v>
      </c>
      <c r="C32" s="686">
        <f>SUM(Almora:Uttarkashi!C32)</f>
        <v>0</v>
      </c>
      <c r="D32" s="683">
        <f>SUM(Almora:Uttarkashi!D32)</f>
        <v>0</v>
      </c>
      <c r="E32" s="686">
        <f>SUM(Almora:Uttarkashi!E32)</f>
        <v>0</v>
      </c>
      <c r="F32" s="683">
        <f>SUM(Almora:Uttarkashi!F32)</f>
        <v>0</v>
      </c>
      <c r="G32" s="687">
        <v>1.2</v>
      </c>
      <c r="H32" s="686">
        <f>SUM(Almora:Uttarkashi!H32)</f>
        <v>3</v>
      </c>
      <c r="I32" s="683">
        <f>SUM(Almora:Uttarkashi!I32)</f>
        <v>3.5999999999999996</v>
      </c>
      <c r="J32" s="682">
        <f>SUM(Almora:Uttarkashi!J32)</f>
        <v>3</v>
      </c>
      <c r="K32" s="683">
        <f>SUM(Almora:Uttarkashi!K32)</f>
        <v>3.5999999999999996</v>
      </c>
      <c r="L32" s="682">
        <f>SUM(Almora:Uttarkashi!L32)</f>
        <v>2</v>
      </c>
      <c r="M32" s="683">
        <f>SUM(Almora:Uttarkashi!M32)</f>
        <v>1.2</v>
      </c>
      <c r="N32" s="689">
        <f t="shared" si="13"/>
        <v>66.666666666666671</v>
      </c>
      <c r="O32" s="689">
        <f t="shared" si="14"/>
        <v>33.333333333333336</v>
      </c>
      <c r="P32" s="688">
        <f t="shared" si="15"/>
        <v>1</v>
      </c>
      <c r="Q32" s="689">
        <f t="shared" si="16"/>
        <v>2.3999999999999995</v>
      </c>
      <c r="R32" s="682">
        <f>SUM(Almora:Uttarkashi!R32)</f>
        <v>0</v>
      </c>
      <c r="S32" s="683">
        <f>SUM(Almora:Uttarkashi!S32)</f>
        <v>0</v>
      </c>
      <c r="T32" s="690">
        <v>1.2</v>
      </c>
      <c r="U32" s="682">
        <f>SUM(Almora:Uttarkashi!U32)</f>
        <v>2</v>
      </c>
      <c r="V32" s="683">
        <f>SUM(Almora:Uttarkashi!V32)</f>
        <v>2.4</v>
      </c>
      <c r="W32" s="688">
        <f t="shared" si="17"/>
        <v>2</v>
      </c>
      <c r="X32" s="689">
        <f t="shared" si="18"/>
        <v>2.4</v>
      </c>
      <c r="Y32" s="682">
        <f>SUM(Almora:Uttarkashi!Y32)</f>
        <v>0</v>
      </c>
      <c r="Z32" s="683">
        <f>SUM(Almora:Uttarkashi!Z32)</f>
        <v>0</v>
      </c>
      <c r="AA32" s="690">
        <v>1.2</v>
      </c>
      <c r="AB32" s="682">
        <f>SUM(Almora:Uttarkashi!AB32)</f>
        <v>2</v>
      </c>
      <c r="AC32" s="683">
        <f>SUM(Almora:Uttarkashi!AC32)</f>
        <v>2.4</v>
      </c>
      <c r="AD32" s="688">
        <f t="shared" si="19"/>
        <v>2</v>
      </c>
      <c r="AE32" s="689">
        <f t="shared" si="20"/>
        <v>2.4</v>
      </c>
      <c r="AF32" s="834"/>
      <c r="AG32" s="705">
        <f>SUM(Almora:Uttarkashi!AE32)</f>
        <v>2.4</v>
      </c>
    </row>
    <row r="33" spans="1:33" s="692" customFormat="1" ht="56.25">
      <c r="A33" s="758" t="s">
        <v>218</v>
      </c>
      <c r="B33" s="691" t="s">
        <v>276</v>
      </c>
      <c r="C33" s="686">
        <f>SUM(Almora:Uttarkashi!C33)</f>
        <v>0</v>
      </c>
      <c r="D33" s="683">
        <f>SUM(Almora:Uttarkashi!D33)</f>
        <v>0</v>
      </c>
      <c r="E33" s="686">
        <f>SUM(Almora:Uttarkashi!E33)</f>
        <v>0</v>
      </c>
      <c r="F33" s="683">
        <f>SUM(Almora:Uttarkashi!F33)</f>
        <v>0</v>
      </c>
      <c r="G33" s="687">
        <v>1.26</v>
      </c>
      <c r="H33" s="686">
        <f>SUM(Almora:Uttarkashi!H33)</f>
        <v>3</v>
      </c>
      <c r="I33" s="683">
        <f>SUM(Almora:Uttarkashi!I33)</f>
        <v>3.7800000000000002</v>
      </c>
      <c r="J33" s="682">
        <f>SUM(Almora:Uttarkashi!J33)</f>
        <v>3</v>
      </c>
      <c r="K33" s="683">
        <f>SUM(Almora:Uttarkashi!K33)</f>
        <v>3.7800000000000002</v>
      </c>
      <c r="L33" s="682">
        <f>SUM(Almora:Uttarkashi!L33)</f>
        <v>2</v>
      </c>
      <c r="M33" s="683">
        <f>SUM(Almora:Uttarkashi!M33)</f>
        <v>1.26</v>
      </c>
      <c r="N33" s="689">
        <f t="shared" si="13"/>
        <v>66.666666666666671</v>
      </c>
      <c r="O33" s="689">
        <f t="shared" si="14"/>
        <v>33.333333333333336</v>
      </c>
      <c r="P33" s="688">
        <f t="shared" si="15"/>
        <v>1</v>
      </c>
      <c r="Q33" s="689">
        <f t="shared" si="16"/>
        <v>2.5200000000000005</v>
      </c>
      <c r="R33" s="682">
        <f>SUM(Almora:Uttarkashi!R33)</f>
        <v>0</v>
      </c>
      <c r="S33" s="683">
        <f>SUM(Almora:Uttarkashi!S33)</f>
        <v>0</v>
      </c>
      <c r="T33" s="690">
        <v>1.26</v>
      </c>
      <c r="U33" s="682">
        <f>SUM(Almora:Uttarkashi!U33)</f>
        <v>2</v>
      </c>
      <c r="V33" s="683">
        <f>SUM(Almora:Uttarkashi!V33)</f>
        <v>2.52</v>
      </c>
      <c r="W33" s="688">
        <f t="shared" si="17"/>
        <v>2</v>
      </c>
      <c r="X33" s="689">
        <f t="shared" si="18"/>
        <v>2.52</v>
      </c>
      <c r="Y33" s="682">
        <f>SUM(Almora:Uttarkashi!Y33)</f>
        <v>0</v>
      </c>
      <c r="Z33" s="683">
        <f>SUM(Almora:Uttarkashi!Z33)</f>
        <v>0</v>
      </c>
      <c r="AA33" s="690">
        <v>1.26</v>
      </c>
      <c r="AB33" s="682">
        <f>SUM(Almora:Uttarkashi!AB33)</f>
        <v>2</v>
      </c>
      <c r="AC33" s="683">
        <f>SUM(Almora:Uttarkashi!AC33)</f>
        <v>2.52</v>
      </c>
      <c r="AD33" s="688">
        <f t="shared" si="19"/>
        <v>2</v>
      </c>
      <c r="AE33" s="689">
        <f t="shared" si="20"/>
        <v>2.52</v>
      </c>
      <c r="AF33" s="834"/>
      <c r="AG33" s="705">
        <f>SUM(Almora:Uttarkashi!AE33)</f>
        <v>2.52</v>
      </c>
    </row>
    <row r="34" spans="1:33" s="692" customFormat="1" ht="37.5">
      <c r="A34" s="758">
        <v>2.09</v>
      </c>
      <c r="B34" s="691" t="s">
        <v>277</v>
      </c>
      <c r="C34" s="686">
        <f>SUM(Almora:Uttarkashi!C34)</f>
        <v>0</v>
      </c>
      <c r="D34" s="683">
        <f>SUM(Almora:Uttarkashi!D34)</f>
        <v>0</v>
      </c>
      <c r="E34" s="686">
        <f>SUM(Almora:Uttarkashi!E34)</f>
        <v>0</v>
      </c>
      <c r="F34" s="683">
        <f>SUM(Almora:Uttarkashi!F34)</f>
        <v>0</v>
      </c>
      <c r="G34" s="687"/>
      <c r="H34" s="686">
        <f>SUM(Almora:Uttarkashi!H34)</f>
        <v>0</v>
      </c>
      <c r="I34" s="683">
        <f>SUM(Almora:Uttarkashi!I34)</f>
        <v>0</v>
      </c>
      <c r="J34" s="682">
        <f>SUM(Almora:Uttarkashi!J34)</f>
        <v>0</v>
      </c>
      <c r="K34" s="683">
        <f>SUM(Almora:Uttarkashi!K34)</f>
        <v>0</v>
      </c>
      <c r="L34" s="682">
        <f>SUM(Almora:Uttarkashi!L34)</f>
        <v>0</v>
      </c>
      <c r="M34" s="683">
        <f>SUM(Almora:Uttarkashi!M34)</f>
        <v>0</v>
      </c>
      <c r="N34" s="689"/>
      <c r="O34" s="689"/>
      <c r="P34" s="688">
        <f t="shared" si="15"/>
        <v>0</v>
      </c>
      <c r="Q34" s="689">
        <f t="shared" si="16"/>
        <v>0</v>
      </c>
      <c r="R34" s="682">
        <f>SUM(Almora:Uttarkashi!R34)</f>
        <v>0</v>
      </c>
      <c r="S34" s="683">
        <f>SUM(Almora:Uttarkashi!S34)</f>
        <v>0</v>
      </c>
      <c r="T34" s="690">
        <v>0.5</v>
      </c>
      <c r="U34" s="682">
        <f>SUM(Almora:Uttarkashi!U34)</f>
        <v>2</v>
      </c>
      <c r="V34" s="683">
        <f>SUM(Almora:Uttarkashi!V34)</f>
        <v>1</v>
      </c>
      <c r="W34" s="688">
        <f t="shared" si="17"/>
        <v>2</v>
      </c>
      <c r="X34" s="689">
        <f t="shared" si="18"/>
        <v>1</v>
      </c>
      <c r="Y34" s="682">
        <f>SUM(Almora:Uttarkashi!Y34)</f>
        <v>0</v>
      </c>
      <c r="Z34" s="683">
        <f>SUM(Almora:Uttarkashi!Z34)</f>
        <v>0</v>
      </c>
      <c r="AA34" s="690">
        <v>0.5</v>
      </c>
      <c r="AB34" s="682">
        <f>SUM(Almora:Uttarkashi!AB34)</f>
        <v>2</v>
      </c>
      <c r="AC34" s="683">
        <f>SUM(Almora:Uttarkashi!AC34)</f>
        <v>1</v>
      </c>
      <c r="AD34" s="688">
        <f t="shared" si="19"/>
        <v>2</v>
      </c>
      <c r="AE34" s="689">
        <f t="shared" si="20"/>
        <v>1</v>
      </c>
      <c r="AF34" s="834"/>
      <c r="AG34" s="705">
        <f>SUM(Almora:Uttarkashi!AE34)</f>
        <v>1</v>
      </c>
    </row>
    <row r="35" spans="1:33" s="692" customFormat="1" ht="37.5">
      <c r="A35" s="701">
        <v>2.1</v>
      </c>
      <c r="B35" s="691" t="s">
        <v>221</v>
      </c>
      <c r="C35" s="686">
        <f>SUM(Almora:Uttarkashi!C35)</f>
        <v>0</v>
      </c>
      <c r="D35" s="683">
        <f>SUM(Almora:Uttarkashi!D35)</f>
        <v>0</v>
      </c>
      <c r="E35" s="686">
        <f>SUM(Almora:Uttarkashi!E35)</f>
        <v>0</v>
      </c>
      <c r="F35" s="683">
        <f>SUM(Almora:Uttarkashi!F35)</f>
        <v>0</v>
      </c>
      <c r="G35" s="687">
        <v>0.5</v>
      </c>
      <c r="H35" s="686">
        <f>SUM(Almora:Uttarkashi!H35)</f>
        <v>3</v>
      </c>
      <c r="I35" s="683">
        <f>SUM(Almora:Uttarkashi!I35)</f>
        <v>1.5</v>
      </c>
      <c r="J35" s="682">
        <f>SUM(Almora:Uttarkashi!J35)</f>
        <v>3</v>
      </c>
      <c r="K35" s="683">
        <f>SUM(Almora:Uttarkashi!K35)</f>
        <v>1.5</v>
      </c>
      <c r="L35" s="682">
        <f>SUM(Almora:Uttarkashi!L35)</f>
        <v>2</v>
      </c>
      <c r="M35" s="683">
        <f>SUM(Almora:Uttarkashi!M35)</f>
        <v>1</v>
      </c>
      <c r="N35" s="689">
        <f t="shared" si="13"/>
        <v>66.666666666666671</v>
      </c>
      <c r="O35" s="689">
        <f t="shared" si="14"/>
        <v>66.666666666666671</v>
      </c>
      <c r="P35" s="688">
        <f t="shared" si="15"/>
        <v>1</v>
      </c>
      <c r="Q35" s="689">
        <f t="shared" si="16"/>
        <v>0.5</v>
      </c>
      <c r="R35" s="682">
        <f>SUM(Almora:Uttarkashi!R35)</f>
        <v>0</v>
      </c>
      <c r="S35" s="683">
        <f>SUM(Almora:Uttarkashi!S35)</f>
        <v>0</v>
      </c>
      <c r="T35" s="690">
        <v>0.5</v>
      </c>
      <c r="U35" s="682">
        <f>SUM(Almora:Uttarkashi!U35)</f>
        <v>2</v>
      </c>
      <c r="V35" s="683">
        <f>SUM(Almora:Uttarkashi!V35)</f>
        <v>1</v>
      </c>
      <c r="W35" s="688">
        <f t="shared" si="17"/>
        <v>2</v>
      </c>
      <c r="X35" s="689">
        <f t="shared" si="18"/>
        <v>1</v>
      </c>
      <c r="Y35" s="682">
        <f>SUM(Almora:Uttarkashi!Y35)</f>
        <v>0</v>
      </c>
      <c r="Z35" s="683">
        <f>SUM(Almora:Uttarkashi!Z35)</f>
        <v>0</v>
      </c>
      <c r="AA35" s="690">
        <v>0.5</v>
      </c>
      <c r="AB35" s="682">
        <f>SUM(Almora:Uttarkashi!AB35)</f>
        <v>2</v>
      </c>
      <c r="AC35" s="683">
        <f>SUM(Almora:Uttarkashi!AC35)</f>
        <v>1</v>
      </c>
      <c r="AD35" s="688">
        <f t="shared" si="19"/>
        <v>2</v>
      </c>
      <c r="AE35" s="689">
        <f t="shared" si="20"/>
        <v>1</v>
      </c>
      <c r="AF35" s="834"/>
      <c r="AG35" s="705">
        <f>SUM(Almora:Uttarkashi!AE35)</f>
        <v>1</v>
      </c>
    </row>
    <row r="36" spans="1:33" s="692" customFormat="1" ht="37.5">
      <c r="A36" s="758">
        <v>2.11</v>
      </c>
      <c r="B36" s="691" t="s">
        <v>222</v>
      </c>
      <c r="C36" s="686">
        <f>SUM(Almora:Uttarkashi!C36)</f>
        <v>0</v>
      </c>
      <c r="D36" s="683">
        <f>SUM(Almora:Uttarkashi!D36)</f>
        <v>0</v>
      </c>
      <c r="E36" s="686">
        <f>SUM(Almora:Uttarkashi!E36)</f>
        <v>0</v>
      </c>
      <c r="F36" s="683">
        <f>SUM(Almora:Uttarkashi!F36)</f>
        <v>0</v>
      </c>
      <c r="G36" s="687">
        <v>0.625</v>
      </c>
      <c r="H36" s="686">
        <f>SUM(Almora:Uttarkashi!H36)</f>
        <v>3</v>
      </c>
      <c r="I36" s="683">
        <f>SUM(Almora:Uttarkashi!I36)</f>
        <v>1.875</v>
      </c>
      <c r="J36" s="682">
        <f>SUM(Almora:Uttarkashi!J36)</f>
        <v>3</v>
      </c>
      <c r="K36" s="683">
        <f>SUM(Almora:Uttarkashi!K36)</f>
        <v>1.875</v>
      </c>
      <c r="L36" s="682">
        <f>SUM(Almora:Uttarkashi!L36)</f>
        <v>2</v>
      </c>
      <c r="M36" s="683">
        <f>SUM(Almora:Uttarkashi!M36)</f>
        <v>0.62</v>
      </c>
      <c r="N36" s="689">
        <f t="shared" si="13"/>
        <v>66.666666666666671</v>
      </c>
      <c r="O36" s="689">
        <f t="shared" si="14"/>
        <v>33.06666666666667</v>
      </c>
      <c r="P36" s="688">
        <f t="shared" si="15"/>
        <v>1</v>
      </c>
      <c r="Q36" s="689">
        <f t="shared" si="16"/>
        <v>1.2549999999999999</v>
      </c>
      <c r="R36" s="682">
        <f>SUM(Almora:Uttarkashi!R36)</f>
        <v>0</v>
      </c>
      <c r="S36" s="683">
        <f>SUM(Almora:Uttarkashi!S36)</f>
        <v>0</v>
      </c>
      <c r="T36" s="690">
        <v>0.625</v>
      </c>
      <c r="U36" s="682">
        <f>SUM(Almora:Uttarkashi!U36)</f>
        <v>2</v>
      </c>
      <c r="V36" s="683">
        <f>SUM(Almora:Uttarkashi!V36)</f>
        <v>1.25</v>
      </c>
      <c r="W36" s="688">
        <f t="shared" si="17"/>
        <v>2</v>
      </c>
      <c r="X36" s="689">
        <f t="shared" si="18"/>
        <v>1.25</v>
      </c>
      <c r="Y36" s="682">
        <f>SUM(Almora:Uttarkashi!Y36)</f>
        <v>0</v>
      </c>
      <c r="Z36" s="683">
        <f>SUM(Almora:Uttarkashi!Z36)</f>
        <v>0</v>
      </c>
      <c r="AA36" s="690">
        <v>0.625</v>
      </c>
      <c r="AB36" s="682">
        <f>SUM(Almora:Uttarkashi!AB36)</f>
        <v>2</v>
      </c>
      <c r="AC36" s="683">
        <f>SUM(Almora:Uttarkashi!AC36)</f>
        <v>1.25</v>
      </c>
      <c r="AD36" s="688">
        <f t="shared" si="19"/>
        <v>2</v>
      </c>
      <c r="AE36" s="689">
        <f t="shared" si="20"/>
        <v>1.25</v>
      </c>
      <c r="AF36" s="834"/>
      <c r="AG36" s="705">
        <f>SUM(Almora:Uttarkashi!AE36)</f>
        <v>1.25</v>
      </c>
    </row>
    <row r="37" spans="1:33" s="692" customFormat="1" ht="37.5">
      <c r="A37" s="758">
        <v>2.12</v>
      </c>
      <c r="B37" s="691" t="s">
        <v>223</v>
      </c>
      <c r="C37" s="686">
        <f>SUM(Almora:Uttarkashi!C37)</f>
        <v>0</v>
      </c>
      <c r="D37" s="683">
        <f>SUM(Almora:Uttarkashi!D37)</f>
        <v>0</v>
      </c>
      <c r="E37" s="686">
        <f>SUM(Almora:Uttarkashi!E37)</f>
        <v>0</v>
      </c>
      <c r="F37" s="683">
        <f>SUM(Almora:Uttarkashi!F37)</f>
        <v>0</v>
      </c>
      <c r="G37" s="687">
        <v>0.375</v>
      </c>
      <c r="H37" s="686">
        <f>SUM(Almora:Uttarkashi!H37)</f>
        <v>3</v>
      </c>
      <c r="I37" s="683">
        <f>SUM(Almora:Uttarkashi!I37)</f>
        <v>1.125</v>
      </c>
      <c r="J37" s="682">
        <f>SUM(Almora:Uttarkashi!J37)</f>
        <v>3</v>
      </c>
      <c r="K37" s="683">
        <f>SUM(Almora:Uttarkashi!K37)</f>
        <v>1.125</v>
      </c>
      <c r="L37" s="682">
        <f>SUM(Almora:Uttarkashi!L37)</f>
        <v>2</v>
      </c>
      <c r="M37" s="683">
        <f>SUM(Almora:Uttarkashi!M37)</f>
        <v>0.755</v>
      </c>
      <c r="N37" s="689">
        <f t="shared" si="13"/>
        <v>66.666666666666671</v>
      </c>
      <c r="O37" s="689">
        <f t="shared" si="14"/>
        <v>67.111111111111114</v>
      </c>
      <c r="P37" s="688">
        <f t="shared" si="15"/>
        <v>1</v>
      </c>
      <c r="Q37" s="689">
        <f t="shared" si="16"/>
        <v>0.37</v>
      </c>
      <c r="R37" s="682">
        <f>SUM(Almora:Uttarkashi!R37)</f>
        <v>0</v>
      </c>
      <c r="S37" s="683">
        <f>SUM(Almora:Uttarkashi!S37)</f>
        <v>0</v>
      </c>
      <c r="T37" s="690">
        <v>0.375</v>
      </c>
      <c r="U37" s="682">
        <f>SUM(Almora:Uttarkashi!U37)</f>
        <v>2</v>
      </c>
      <c r="V37" s="683">
        <f>SUM(Almora:Uttarkashi!V37)</f>
        <v>0.75</v>
      </c>
      <c r="W37" s="688">
        <f t="shared" si="17"/>
        <v>2</v>
      </c>
      <c r="X37" s="689">
        <f t="shared" si="18"/>
        <v>0.75</v>
      </c>
      <c r="Y37" s="682">
        <f>SUM(Almora:Uttarkashi!Y37)</f>
        <v>0</v>
      </c>
      <c r="Z37" s="683">
        <f>SUM(Almora:Uttarkashi!Z37)</f>
        <v>0</v>
      </c>
      <c r="AA37" s="690">
        <v>0.375</v>
      </c>
      <c r="AB37" s="682">
        <f>SUM(Almora:Uttarkashi!AB37)</f>
        <v>2</v>
      </c>
      <c r="AC37" s="683">
        <f>SUM(Almora:Uttarkashi!AC37)</f>
        <v>0.75</v>
      </c>
      <c r="AD37" s="688">
        <f t="shared" si="19"/>
        <v>2</v>
      </c>
      <c r="AE37" s="689">
        <f t="shared" si="20"/>
        <v>0.75</v>
      </c>
      <c r="AF37" s="834"/>
      <c r="AG37" s="705">
        <f>SUM(Almora:Uttarkashi!AE37)</f>
        <v>0.75</v>
      </c>
    </row>
    <row r="38" spans="1:33" s="692" customFormat="1" ht="37.5">
      <c r="A38" s="758">
        <v>2.13</v>
      </c>
      <c r="B38" s="691" t="s">
        <v>224</v>
      </c>
      <c r="C38" s="686">
        <f>SUM(Almora:Uttarkashi!C38)</f>
        <v>0</v>
      </c>
      <c r="D38" s="683">
        <f>SUM(Almora:Uttarkashi!D38)</f>
        <v>0</v>
      </c>
      <c r="E38" s="686">
        <f>SUM(Almora:Uttarkashi!E38)</f>
        <v>0</v>
      </c>
      <c r="F38" s="683">
        <f>SUM(Almora:Uttarkashi!F38)</f>
        <v>0</v>
      </c>
      <c r="G38" s="687">
        <v>0.375</v>
      </c>
      <c r="H38" s="686">
        <f>SUM(Almora:Uttarkashi!H38)</f>
        <v>3</v>
      </c>
      <c r="I38" s="683">
        <f>SUM(Almora:Uttarkashi!I38)</f>
        <v>1.125</v>
      </c>
      <c r="J38" s="682">
        <f>SUM(Almora:Uttarkashi!J38)</f>
        <v>3</v>
      </c>
      <c r="K38" s="683">
        <f>SUM(Almora:Uttarkashi!K38)</f>
        <v>1.125</v>
      </c>
      <c r="L38" s="682">
        <f>SUM(Almora:Uttarkashi!L38)</f>
        <v>2</v>
      </c>
      <c r="M38" s="683">
        <f>SUM(Almora:Uttarkashi!M38)</f>
        <v>0.8</v>
      </c>
      <c r="N38" s="689">
        <f t="shared" si="13"/>
        <v>66.666666666666671</v>
      </c>
      <c r="O38" s="689">
        <f t="shared" si="14"/>
        <v>71.111111111111114</v>
      </c>
      <c r="P38" s="688">
        <f t="shared" si="15"/>
        <v>1</v>
      </c>
      <c r="Q38" s="689">
        <f t="shared" si="16"/>
        <v>0.32499999999999996</v>
      </c>
      <c r="R38" s="682">
        <f>SUM(Almora:Uttarkashi!R38)</f>
        <v>0</v>
      </c>
      <c r="S38" s="683">
        <f>SUM(Almora:Uttarkashi!S38)</f>
        <v>0</v>
      </c>
      <c r="T38" s="690">
        <v>0.375</v>
      </c>
      <c r="U38" s="682">
        <f>SUM(Almora:Uttarkashi!U38)</f>
        <v>2</v>
      </c>
      <c r="V38" s="683">
        <f>SUM(Almora:Uttarkashi!V38)</f>
        <v>0.75</v>
      </c>
      <c r="W38" s="688">
        <f t="shared" ref="W38" si="21">U38+R38</f>
        <v>2</v>
      </c>
      <c r="X38" s="689">
        <f t="shared" si="18"/>
        <v>0.75</v>
      </c>
      <c r="Y38" s="682">
        <f>SUM(Almora:Uttarkashi!Y38)</f>
        <v>0</v>
      </c>
      <c r="Z38" s="683">
        <f>SUM(Almora:Uttarkashi!Z38)</f>
        <v>0</v>
      </c>
      <c r="AA38" s="690">
        <v>0.375</v>
      </c>
      <c r="AB38" s="682">
        <f>SUM(Almora:Uttarkashi!AB38)</f>
        <v>2</v>
      </c>
      <c r="AC38" s="683">
        <f>SUM(Almora:Uttarkashi!AC38)</f>
        <v>0.75</v>
      </c>
      <c r="AD38" s="688">
        <f t="shared" si="19"/>
        <v>2</v>
      </c>
      <c r="AE38" s="689">
        <f t="shared" si="20"/>
        <v>0.75</v>
      </c>
      <c r="AF38" s="834"/>
      <c r="AG38" s="705">
        <f>SUM(Almora:Uttarkashi!AE38)</f>
        <v>0.75</v>
      </c>
    </row>
    <row r="39" spans="1:33" s="692" customFormat="1" ht="35.25" customHeight="1">
      <c r="A39" s="758">
        <v>2.14</v>
      </c>
      <c r="B39" s="706" t="s">
        <v>606</v>
      </c>
      <c r="C39" s="686">
        <f>SUM(Almora:Uttarkashi!C39)</f>
        <v>0</v>
      </c>
      <c r="D39" s="683">
        <f>SUM(Almora:Uttarkashi!D39)</f>
        <v>0</v>
      </c>
      <c r="E39" s="686">
        <f>SUM(Almora:Uttarkashi!E39)</f>
        <v>0</v>
      </c>
      <c r="F39" s="683">
        <f>SUM(Almora:Uttarkashi!F39)</f>
        <v>0</v>
      </c>
      <c r="G39" s="687"/>
      <c r="H39" s="686">
        <f>SUM(Almora:Uttarkashi!H39)</f>
        <v>0</v>
      </c>
      <c r="I39" s="683">
        <f>SUM(Almora:Uttarkashi!I39)</f>
        <v>0</v>
      </c>
      <c r="J39" s="682">
        <f>SUM(Almora:Uttarkashi!J39)</f>
        <v>0</v>
      </c>
      <c r="K39" s="683">
        <f>SUM(Almora:Uttarkashi!K39)</f>
        <v>0</v>
      </c>
      <c r="L39" s="682">
        <f>SUM(Almora:Uttarkashi!L39)</f>
        <v>0</v>
      </c>
      <c r="M39" s="683">
        <f>SUM(Almora:Uttarkashi!M39)</f>
        <v>0</v>
      </c>
      <c r="N39" s="689"/>
      <c r="O39" s="689"/>
      <c r="P39" s="688">
        <f t="shared" si="15"/>
        <v>0</v>
      </c>
      <c r="Q39" s="689">
        <f t="shared" si="16"/>
        <v>0</v>
      </c>
      <c r="R39" s="682">
        <f>SUM(Almora:Uttarkashi!R39)</f>
        <v>0</v>
      </c>
      <c r="S39" s="683">
        <f>SUM(Almora:Uttarkashi!S39)</f>
        <v>0</v>
      </c>
      <c r="T39" s="690">
        <f>0.003*50</f>
        <v>0.15</v>
      </c>
      <c r="U39" s="682">
        <f>SUM(Almora:Uttarkashi!U39)</f>
        <v>2</v>
      </c>
      <c r="V39" s="683">
        <f>SUM(Almora:Uttarkashi!V39)</f>
        <v>0.3</v>
      </c>
      <c r="W39" s="688">
        <f>U39+R39</f>
        <v>2</v>
      </c>
      <c r="X39" s="689">
        <f t="shared" si="18"/>
        <v>0.3</v>
      </c>
      <c r="Y39" s="682">
        <f>SUM(Almora:Uttarkashi!Y39)</f>
        <v>0</v>
      </c>
      <c r="Z39" s="683">
        <f>SUM(Almora:Uttarkashi!Z39)</f>
        <v>0</v>
      </c>
      <c r="AA39" s="690">
        <f>0.003*50</f>
        <v>0.15</v>
      </c>
      <c r="AB39" s="682">
        <f>SUM(Almora:Uttarkashi!AB39)</f>
        <v>2</v>
      </c>
      <c r="AC39" s="683">
        <f>SUM(Almora:Uttarkashi!AC39)</f>
        <v>0.3</v>
      </c>
      <c r="AD39" s="688">
        <f>AB39+Y39</f>
        <v>2</v>
      </c>
      <c r="AE39" s="689">
        <f t="shared" si="20"/>
        <v>0.3</v>
      </c>
      <c r="AF39" s="834"/>
      <c r="AG39" s="705">
        <f>SUM(Almora:Uttarkashi!AE39)</f>
        <v>0.3</v>
      </c>
    </row>
    <row r="40" spans="1:33" s="692" customFormat="1" ht="30">
      <c r="A40" s="758">
        <v>2.15</v>
      </c>
      <c r="B40" s="706" t="s">
        <v>605</v>
      </c>
      <c r="C40" s="686">
        <f>SUM(Almora:Uttarkashi!C40)</f>
        <v>0</v>
      </c>
      <c r="D40" s="683">
        <f>SUM(Almora:Uttarkashi!D40)</f>
        <v>0</v>
      </c>
      <c r="E40" s="686">
        <f>SUM(Almora:Uttarkashi!E40)</f>
        <v>0</v>
      </c>
      <c r="F40" s="683">
        <f>SUM(Almora:Uttarkashi!F40)</f>
        <v>0</v>
      </c>
      <c r="G40" s="687"/>
      <c r="H40" s="686">
        <f>SUM(Almora:Uttarkashi!H40)</f>
        <v>0</v>
      </c>
      <c r="I40" s="683">
        <f>SUM(Almora:Uttarkashi!I40)</f>
        <v>0</v>
      </c>
      <c r="J40" s="682">
        <f>SUM(Almora:Uttarkashi!J40)</f>
        <v>0</v>
      </c>
      <c r="K40" s="683">
        <f>SUM(Almora:Uttarkashi!K40)</f>
        <v>0</v>
      </c>
      <c r="L40" s="682">
        <f>SUM(Almora:Uttarkashi!L40)</f>
        <v>0</v>
      </c>
      <c r="M40" s="683">
        <f>SUM(Almora:Uttarkashi!M40)</f>
        <v>0</v>
      </c>
      <c r="N40" s="689"/>
      <c r="O40" s="689"/>
      <c r="P40" s="688">
        <f t="shared" si="15"/>
        <v>0</v>
      </c>
      <c r="Q40" s="689">
        <f t="shared" si="16"/>
        <v>0</v>
      </c>
      <c r="R40" s="682">
        <f>SUM(Almora:Uttarkashi!R40)</f>
        <v>0</v>
      </c>
      <c r="S40" s="683">
        <f>SUM(Almora:Uttarkashi!S40)</f>
        <v>0</v>
      </c>
      <c r="T40" s="690">
        <v>0.15</v>
      </c>
      <c r="U40" s="682">
        <f>SUM(Almora:Uttarkashi!U40)</f>
        <v>2</v>
      </c>
      <c r="V40" s="683">
        <f>SUM(Almora:Uttarkashi!V40)</f>
        <v>0.3</v>
      </c>
      <c r="W40" s="688">
        <f>U40+R40</f>
        <v>2</v>
      </c>
      <c r="X40" s="689">
        <f t="shared" si="18"/>
        <v>0.3</v>
      </c>
      <c r="Y40" s="682">
        <f>SUM(Almora:Uttarkashi!Y40)</f>
        <v>0</v>
      </c>
      <c r="Z40" s="683">
        <f>SUM(Almora:Uttarkashi!Z40)</f>
        <v>0</v>
      </c>
      <c r="AA40" s="690">
        <v>0.15</v>
      </c>
      <c r="AB40" s="682">
        <f>SUM(Almora:Uttarkashi!AB40)</f>
        <v>2</v>
      </c>
      <c r="AC40" s="683">
        <f>SUM(Almora:Uttarkashi!AC40)</f>
        <v>0.3</v>
      </c>
      <c r="AD40" s="688">
        <f>AB40+Y40</f>
        <v>2</v>
      </c>
      <c r="AE40" s="689">
        <f t="shared" si="20"/>
        <v>0.3</v>
      </c>
      <c r="AF40" s="834"/>
      <c r="AG40" s="705">
        <f>SUM(Almora:Uttarkashi!AE40)</f>
        <v>0.3</v>
      </c>
    </row>
    <row r="41" spans="1:33" s="692" customFormat="1" ht="18.75">
      <c r="A41" s="758">
        <v>2.16</v>
      </c>
      <c r="B41" s="691" t="s">
        <v>28</v>
      </c>
      <c r="C41" s="686">
        <f>SUM(Almora:Uttarkashi!C41)</f>
        <v>0</v>
      </c>
      <c r="D41" s="683">
        <f>SUM(Almora:Uttarkashi!D41)</f>
        <v>0</v>
      </c>
      <c r="E41" s="686">
        <f>SUM(Almora:Uttarkashi!E41)</f>
        <v>0</v>
      </c>
      <c r="F41" s="683">
        <f>SUM(Almora:Uttarkashi!F41)</f>
        <v>0</v>
      </c>
      <c r="G41" s="687"/>
      <c r="H41" s="686">
        <f>SUM(Almora:Uttarkashi!H41)</f>
        <v>0</v>
      </c>
      <c r="I41" s="683">
        <f>SUM(Almora:Uttarkashi!I41)</f>
        <v>0</v>
      </c>
      <c r="J41" s="682">
        <f>SUM(Almora:Uttarkashi!J41)</f>
        <v>0</v>
      </c>
      <c r="K41" s="683">
        <f>SUM(Almora:Uttarkashi!K41)</f>
        <v>0</v>
      </c>
      <c r="L41" s="682">
        <f>SUM(Almora:Uttarkashi!L41)</f>
        <v>0</v>
      </c>
      <c r="M41" s="683">
        <f>SUM(Almora:Uttarkashi!M41)</f>
        <v>0</v>
      </c>
      <c r="N41" s="689"/>
      <c r="O41" s="689"/>
      <c r="P41" s="688">
        <f t="shared" si="15"/>
        <v>0</v>
      </c>
      <c r="Q41" s="689">
        <f t="shared" si="16"/>
        <v>0</v>
      </c>
      <c r="R41" s="682">
        <f>SUM(Almora:Uttarkashi!R41)</f>
        <v>0</v>
      </c>
      <c r="S41" s="683">
        <f>SUM(Almora:Uttarkashi!S41)</f>
        <v>0</v>
      </c>
      <c r="T41" s="690"/>
      <c r="U41" s="682">
        <f>SUM(Almora:Uttarkashi!U41)</f>
        <v>0</v>
      </c>
      <c r="V41" s="683">
        <f>SUM(Almora:Uttarkashi!V41)</f>
        <v>0</v>
      </c>
      <c r="W41" s="688">
        <f>U41+R41</f>
        <v>0</v>
      </c>
      <c r="X41" s="689">
        <f t="shared" si="18"/>
        <v>0</v>
      </c>
      <c r="Y41" s="682">
        <f>SUM(Almora:Uttarkashi!Y41)</f>
        <v>0</v>
      </c>
      <c r="Z41" s="683">
        <f>SUM(Almora:Uttarkashi!Z41)</f>
        <v>0</v>
      </c>
      <c r="AA41" s="690"/>
      <c r="AB41" s="682">
        <f>SUM(Almora:Uttarkashi!AB41)</f>
        <v>0</v>
      </c>
      <c r="AC41" s="683">
        <f>SUM(Almora:Uttarkashi!AC41)</f>
        <v>0</v>
      </c>
      <c r="AD41" s="688">
        <f>AB41+Y41</f>
        <v>0</v>
      </c>
      <c r="AE41" s="689">
        <f t="shared" si="20"/>
        <v>0</v>
      </c>
      <c r="AF41" s="834"/>
      <c r="AG41" s="705">
        <f>SUM(Almora:Uttarkashi!AE41)</f>
        <v>0</v>
      </c>
    </row>
    <row r="42" spans="1:33" s="692" customFormat="1" ht="37.5">
      <c r="A42" s="758">
        <v>2.17</v>
      </c>
      <c r="B42" s="691" t="s">
        <v>225</v>
      </c>
      <c r="C42" s="686">
        <f>SUM(Almora:Uttarkashi!C42)</f>
        <v>0</v>
      </c>
      <c r="D42" s="683">
        <f>SUM(Almora:Uttarkashi!D42)</f>
        <v>0</v>
      </c>
      <c r="E42" s="686">
        <f>SUM(Almora:Uttarkashi!E42)</f>
        <v>0</v>
      </c>
      <c r="F42" s="683">
        <f>SUM(Almora:Uttarkashi!F42)</f>
        <v>0</v>
      </c>
      <c r="G42" s="687">
        <v>0.25</v>
      </c>
      <c r="H42" s="686">
        <f>SUM(Almora:Uttarkashi!H42)</f>
        <v>3</v>
      </c>
      <c r="I42" s="683">
        <f>SUM(Almora:Uttarkashi!I42)</f>
        <v>0.75</v>
      </c>
      <c r="J42" s="682">
        <f>SUM(Almora:Uttarkashi!J42)</f>
        <v>3</v>
      </c>
      <c r="K42" s="683">
        <f>SUM(Almora:Uttarkashi!K42)</f>
        <v>0.75</v>
      </c>
      <c r="L42" s="682">
        <f>SUM(Almora:Uttarkashi!L42)</f>
        <v>2</v>
      </c>
      <c r="M42" s="683">
        <f>SUM(Almora:Uttarkashi!M42)</f>
        <v>0.75</v>
      </c>
      <c r="N42" s="689">
        <f t="shared" si="13"/>
        <v>66.666666666666671</v>
      </c>
      <c r="O42" s="689">
        <f t="shared" si="14"/>
        <v>100</v>
      </c>
      <c r="P42" s="688">
        <f t="shared" si="15"/>
        <v>1</v>
      </c>
      <c r="Q42" s="689">
        <f t="shared" si="16"/>
        <v>0</v>
      </c>
      <c r="R42" s="682">
        <f>SUM(Almora:Uttarkashi!R42)</f>
        <v>0</v>
      </c>
      <c r="S42" s="683">
        <f>SUM(Almora:Uttarkashi!S42)</f>
        <v>0</v>
      </c>
      <c r="T42" s="690">
        <v>0.25</v>
      </c>
      <c r="U42" s="682">
        <f>SUM(Almora:Uttarkashi!U42)</f>
        <v>2</v>
      </c>
      <c r="V42" s="683">
        <f>SUM(Almora:Uttarkashi!V42)</f>
        <v>0.5</v>
      </c>
      <c r="W42" s="688">
        <f>U42+R42</f>
        <v>2</v>
      </c>
      <c r="X42" s="689">
        <f t="shared" si="18"/>
        <v>0.5</v>
      </c>
      <c r="Y42" s="682">
        <f>SUM(Almora:Uttarkashi!Y42)</f>
        <v>0</v>
      </c>
      <c r="Z42" s="683">
        <f>SUM(Almora:Uttarkashi!Z42)</f>
        <v>0</v>
      </c>
      <c r="AA42" s="690">
        <v>0.25</v>
      </c>
      <c r="AB42" s="682">
        <f>SUM(Almora:Uttarkashi!AB42)</f>
        <v>2</v>
      </c>
      <c r="AC42" s="683">
        <f>SUM(Almora:Uttarkashi!AC42)</f>
        <v>0.5</v>
      </c>
      <c r="AD42" s="688">
        <f>AB42+Y42</f>
        <v>2</v>
      </c>
      <c r="AE42" s="689">
        <f t="shared" si="20"/>
        <v>0.5</v>
      </c>
      <c r="AF42" s="834"/>
      <c r="AG42" s="705">
        <f>SUM(Almora:Uttarkashi!AE42)</f>
        <v>0.5</v>
      </c>
    </row>
    <row r="43" spans="1:33" s="692" customFormat="1" ht="37.5">
      <c r="A43" s="758">
        <v>2.1800000000000002</v>
      </c>
      <c r="B43" s="691" t="s">
        <v>203</v>
      </c>
      <c r="C43" s="686">
        <f>SUM(Almora:Uttarkashi!C43)</f>
        <v>0</v>
      </c>
      <c r="D43" s="683">
        <f>SUM(Almora:Uttarkashi!D43)</f>
        <v>0</v>
      </c>
      <c r="E43" s="686">
        <f>SUM(Almora:Uttarkashi!E43)</f>
        <v>0</v>
      </c>
      <c r="F43" s="683">
        <f>SUM(Almora:Uttarkashi!F43)</f>
        <v>0</v>
      </c>
      <c r="G43" s="687"/>
      <c r="H43" s="686">
        <f>SUM(Almora:Uttarkashi!H43)</f>
        <v>0</v>
      </c>
      <c r="I43" s="683">
        <f>SUM(Almora:Uttarkashi!I43)</f>
        <v>0</v>
      </c>
      <c r="J43" s="682">
        <f>SUM(Almora:Uttarkashi!J43)</f>
        <v>0</v>
      </c>
      <c r="K43" s="683">
        <f>SUM(Almora:Uttarkashi!K43)</f>
        <v>0</v>
      </c>
      <c r="L43" s="682">
        <f>SUM(Almora:Uttarkashi!L43)</f>
        <v>0</v>
      </c>
      <c r="M43" s="683">
        <f>SUM(Almora:Uttarkashi!M43)</f>
        <v>0</v>
      </c>
      <c r="N43" s="689"/>
      <c r="O43" s="689"/>
      <c r="P43" s="688">
        <f t="shared" si="15"/>
        <v>0</v>
      </c>
      <c r="Q43" s="689">
        <f t="shared" si="16"/>
        <v>0</v>
      </c>
      <c r="R43" s="682">
        <f>SUM(Almora:Uttarkashi!R43)</f>
        <v>0</v>
      </c>
      <c r="S43" s="683">
        <f>SUM(Almora:Uttarkashi!S43)</f>
        <v>0</v>
      </c>
      <c r="T43" s="690">
        <f>0.002*50</f>
        <v>0.1</v>
      </c>
      <c r="U43" s="682">
        <f>SUM(Almora:Uttarkashi!U43)</f>
        <v>2</v>
      </c>
      <c r="V43" s="683">
        <f>SUM(Almora:Uttarkashi!V43)</f>
        <v>0.2</v>
      </c>
      <c r="W43" s="688">
        <f>U43+R43</f>
        <v>2</v>
      </c>
      <c r="X43" s="689">
        <f t="shared" si="18"/>
        <v>0.2</v>
      </c>
      <c r="Y43" s="682">
        <f>SUM(Almora:Uttarkashi!Y43)</f>
        <v>0</v>
      </c>
      <c r="Z43" s="683">
        <f>SUM(Almora:Uttarkashi!Z43)</f>
        <v>0</v>
      </c>
      <c r="AA43" s="690">
        <f>0.002*50</f>
        <v>0.1</v>
      </c>
      <c r="AB43" s="682">
        <f>SUM(Almora:Uttarkashi!AB43)</f>
        <v>2</v>
      </c>
      <c r="AC43" s="683">
        <f>SUM(Almora:Uttarkashi!AC43)</f>
        <v>0.2</v>
      </c>
      <c r="AD43" s="688">
        <f>AB43+Y43</f>
        <v>2</v>
      </c>
      <c r="AE43" s="689">
        <f t="shared" si="20"/>
        <v>0.2</v>
      </c>
      <c r="AF43" s="834"/>
      <c r="AG43" s="705">
        <f>SUM(Almora:Uttarkashi!AE43)</f>
        <v>0.2</v>
      </c>
    </row>
    <row r="44" spans="1:33" s="699" customFormat="1" ht="19.5">
      <c r="A44" s="755"/>
      <c r="B44" s="698" t="s">
        <v>232</v>
      </c>
      <c r="C44" s="681">
        <f t="shared" ref="C44:F44" si="22">SUM(C23:C43)</f>
        <v>0</v>
      </c>
      <c r="D44" s="679">
        <f t="shared" si="22"/>
        <v>0</v>
      </c>
      <c r="E44" s="681">
        <f t="shared" si="22"/>
        <v>0</v>
      </c>
      <c r="F44" s="679">
        <f t="shared" si="22"/>
        <v>0</v>
      </c>
      <c r="G44" s="842"/>
      <c r="H44" s="681">
        <v>3</v>
      </c>
      <c r="I44" s="679">
        <f t="shared" ref="I44" si="23">SUM(I23:I43)</f>
        <v>60.555</v>
      </c>
      <c r="J44" s="681">
        <v>3</v>
      </c>
      <c r="K44" s="679">
        <f>SUM(K23:K43)</f>
        <v>60.555</v>
      </c>
      <c r="L44" s="696">
        <f>L23</f>
        <v>2</v>
      </c>
      <c r="M44" s="679">
        <f>SUM(M23:M43)</f>
        <v>24.305</v>
      </c>
      <c r="N44" s="689">
        <f t="shared" si="13"/>
        <v>66.666666666666671</v>
      </c>
      <c r="O44" s="689">
        <f t="shared" si="14"/>
        <v>40.137065477664933</v>
      </c>
      <c r="P44" s="696">
        <f>P23</f>
        <v>1</v>
      </c>
      <c r="Q44" s="679">
        <f>SUM(Q23:Q43)</f>
        <v>36.25</v>
      </c>
      <c r="R44" s="696"/>
      <c r="S44" s="679">
        <f>SUM(S23:S43)</f>
        <v>0</v>
      </c>
      <c r="T44" s="697"/>
      <c r="U44" s="696">
        <f>U23</f>
        <v>2</v>
      </c>
      <c r="V44" s="679">
        <f>SUM(V23:V43)</f>
        <v>43.17</v>
      </c>
      <c r="W44" s="696">
        <f>W23</f>
        <v>2</v>
      </c>
      <c r="X44" s="679">
        <f>SUM(X23:X43)</f>
        <v>43.17</v>
      </c>
      <c r="Y44" s="696"/>
      <c r="Z44" s="679">
        <f>SUM(Z23:Z43)</f>
        <v>0</v>
      </c>
      <c r="AA44" s="697"/>
      <c r="AB44" s="696">
        <f>AB23</f>
        <v>2</v>
      </c>
      <c r="AC44" s="679">
        <f>SUM(AC23:AC43)</f>
        <v>43.17</v>
      </c>
      <c r="AD44" s="696">
        <f>AD23</f>
        <v>2</v>
      </c>
      <c r="AE44" s="679">
        <f>SUM(AE23:AE43)</f>
        <v>43.17</v>
      </c>
      <c r="AF44" s="698"/>
      <c r="AG44" s="705">
        <f>SUM(Almora:Uttarkashi!AE44)</f>
        <v>43.17</v>
      </c>
    </row>
    <row r="45" spans="1:33" s="699" customFormat="1" ht="39">
      <c r="A45" s="755"/>
      <c r="B45" s="698" t="s">
        <v>233</v>
      </c>
      <c r="C45" s="681">
        <f t="shared" ref="C45:F45" si="24">C44+C21</f>
        <v>0</v>
      </c>
      <c r="D45" s="679">
        <f t="shared" si="24"/>
        <v>0</v>
      </c>
      <c r="E45" s="681">
        <f t="shared" si="24"/>
        <v>0</v>
      </c>
      <c r="F45" s="679">
        <f t="shared" si="24"/>
        <v>0</v>
      </c>
      <c r="G45" s="842"/>
      <c r="H45" s="681">
        <v>3</v>
      </c>
      <c r="I45" s="679">
        <f>I44+I21</f>
        <v>70.930000000000007</v>
      </c>
      <c r="J45" s="681">
        <v>3</v>
      </c>
      <c r="K45" s="679">
        <f>K44+K21</f>
        <v>70.930000000000007</v>
      </c>
      <c r="L45" s="696">
        <f>L44</f>
        <v>2</v>
      </c>
      <c r="M45" s="679">
        <f>M44+M21</f>
        <v>29.68</v>
      </c>
      <c r="N45" s="689">
        <f t="shared" si="13"/>
        <v>66.666666666666671</v>
      </c>
      <c r="O45" s="689">
        <f t="shared" si="14"/>
        <v>41.844071619906948</v>
      </c>
      <c r="P45" s="696">
        <f>P44</f>
        <v>1</v>
      </c>
      <c r="Q45" s="679">
        <f>Q44+Q21</f>
        <v>41.25</v>
      </c>
      <c r="R45" s="696"/>
      <c r="S45" s="679">
        <f>S44+S21</f>
        <v>0</v>
      </c>
      <c r="T45" s="697"/>
      <c r="U45" s="696">
        <f>U44</f>
        <v>2</v>
      </c>
      <c r="V45" s="679">
        <f>V44+V21</f>
        <v>43.92</v>
      </c>
      <c r="W45" s="696">
        <f>W44</f>
        <v>2</v>
      </c>
      <c r="X45" s="679">
        <f>X44+X21</f>
        <v>43.92</v>
      </c>
      <c r="Y45" s="696"/>
      <c r="Z45" s="679">
        <f>Z44+Z21</f>
        <v>0</v>
      </c>
      <c r="AA45" s="697"/>
      <c r="AB45" s="696">
        <f>AB44</f>
        <v>2</v>
      </c>
      <c r="AC45" s="679">
        <f>AC44+AC21</f>
        <v>43.545000000000002</v>
      </c>
      <c r="AD45" s="696">
        <f>AD44</f>
        <v>2</v>
      </c>
      <c r="AE45" s="679">
        <f>AE44+AE21</f>
        <v>43.545000000000002</v>
      </c>
      <c r="AF45" s="698"/>
      <c r="AG45" s="705">
        <f>SUM(Almora:Uttarkashi!AE45)</f>
        <v>43.545000000000002</v>
      </c>
    </row>
    <row r="46" spans="1:33" s="699" customFormat="1" ht="39">
      <c r="A46" s="755">
        <v>3</v>
      </c>
      <c r="B46" s="694" t="s">
        <v>30</v>
      </c>
      <c r="C46" s="686">
        <f>SUM(Almora:Uttarkashi!C46)</f>
        <v>0</v>
      </c>
      <c r="D46" s="683">
        <f>SUM(Almora:Uttarkashi!D46)</f>
        <v>0</v>
      </c>
      <c r="E46" s="686">
        <f>SUM(Almora:Uttarkashi!E46)</f>
        <v>0</v>
      </c>
      <c r="F46" s="683">
        <f>SUM(Almora:Uttarkashi!F46)</f>
        <v>0</v>
      </c>
      <c r="G46" s="687"/>
      <c r="H46" s="686">
        <f>SUM(Almora:Uttarkashi!H46)</f>
        <v>0</v>
      </c>
      <c r="I46" s="683">
        <f>SUM(Almora:Uttarkashi!I46)</f>
        <v>0</v>
      </c>
      <c r="J46" s="682">
        <f>SUM(Almora:Uttarkashi!J46)</f>
        <v>0</v>
      </c>
      <c r="K46" s="683">
        <f>SUM(Almora:Uttarkashi!K46)</f>
        <v>0</v>
      </c>
      <c r="L46" s="696"/>
      <c r="M46" s="695"/>
      <c r="N46" s="689"/>
      <c r="O46" s="689"/>
      <c r="P46" s="688">
        <f t="shared" ref="P46:Q51" si="25">J46-L46</f>
        <v>0</v>
      </c>
      <c r="Q46" s="689">
        <f t="shared" si="25"/>
        <v>0</v>
      </c>
      <c r="R46" s="682">
        <f>SUM(Almora:Uttarkashi!R46)</f>
        <v>0</v>
      </c>
      <c r="S46" s="683">
        <f>SUM(Almora:Uttarkashi!S46)</f>
        <v>0</v>
      </c>
      <c r="T46" s="697"/>
      <c r="U46" s="682">
        <f>SUM(Almora:Uttarkashi!U46)</f>
        <v>0</v>
      </c>
      <c r="V46" s="683">
        <f>SUM(Almora:Uttarkashi!V46)</f>
        <v>0</v>
      </c>
      <c r="W46" s="688">
        <f t="shared" ref="W46:W51" si="26">U46+R46</f>
        <v>0</v>
      </c>
      <c r="X46" s="689">
        <f t="shared" ref="X46:X51" si="27">V46+S46</f>
        <v>0</v>
      </c>
      <c r="Y46" s="682">
        <f>SUM(Almora:Uttarkashi!Y46)</f>
        <v>0</v>
      </c>
      <c r="Z46" s="683">
        <f>SUM(Almora:Uttarkashi!Z46)</f>
        <v>0</v>
      </c>
      <c r="AA46" s="697"/>
      <c r="AB46" s="682">
        <f>SUM(Almora:Uttarkashi!AB46)</f>
        <v>0</v>
      </c>
      <c r="AC46" s="683">
        <f>SUM(Almora:Uttarkashi!AC46)</f>
        <v>0</v>
      </c>
      <c r="AD46" s="688">
        <f t="shared" ref="AD46:AD51" si="28">AB46+Y46</f>
        <v>0</v>
      </c>
      <c r="AE46" s="689">
        <f t="shared" ref="AE46:AE51" si="29">AC46+Z46</f>
        <v>0</v>
      </c>
      <c r="AF46" s="698"/>
      <c r="AG46" s="705">
        <f>SUM(Almora:Uttarkashi!AE46)</f>
        <v>0</v>
      </c>
    </row>
    <row r="47" spans="1:33" s="692" customFormat="1" ht="18.75">
      <c r="A47" s="758"/>
      <c r="B47" s="708" t="s">
        <v>21</v>
      </c>
      <c r="C47" s="686">
        <f>SUM(Almora:Uttarkashi!C47)</f>
        <v>0</v>
      </c>
      <c r="D47" s="683">
        <f>SUM(Almora:Uttarkashi!D47)</f>
        <v>0</v>
      </c>
      <c r="E47" s="686">
        <f>SUM(Almora:Uttarkashi!E47)</f>
        <v>0</v>
      </c>
      <c r="F47" s="683">
        <f>SUM(Almora:Uttarkashi!F47)</f>
        <v>0</v>
      </c>
      <c r="G47" s="687"/>
      <c r="H47" s="686">
        <f>SUM(Almora:Uttarkashi!H47)</f>
        <v>0</v>
      </c>
      <c r="I47" s="683">
        <f>SUM(Almora:Uttarkashi!I47)</f>
        <v>0</v>
      </c>
      <c r="J47" s="682">
        <f>SUM(Almora:Uttarkashi!J47)</f>
        <v>0</v>
      </c>
      <c r="K47" s="683">
        <f>SUM(Almora:Uttarkashi!K47)</f>
        <v>0</v>
      </c>
      <c r="L47" s="682">
        <f>SUM(Almora:Uttarkashi!L47)</f>
        <v>0</v>
      </c>
      <c r="M47" s="683">
        <f>SUM(Almora:Uttarkashi!M47)</f>
        <v>0</v>
      </c>
      <c r="N47" s="689"/>
      <c r="O47" s="689"/>
      <c r="P47" s="688">
        <f t="shared" si="25"/>
        <v>0</v>
      </c>
      <c r="Q47" s="689">
        <f t="shared" si="25"/>
        <v>0</v>
      </c>
      <c r="R47" s="682">
        <f>SUM(Almora:Uttarkashi!R47)</f>
        <v>0</v>
      </c>
      <c r="S47" s="683">
        <f>SUM(Almora:Uttarkashi!S47)</f>
        <v>0</v>
      </c>
      <c r="T47" s="690"/>
      <c r="U47" s="682">
        <f>SUM(Almora:Uttarkashi!U47)</f>
        <v>0</v>
      </c>
      <c r="V47" s="683">
        <f>SUM(Almora:Uttarkashi!V47)</f>
        <v>0</v>
      </c>
      <c r="W47" s="688">
        <f t="shared" si="26"/>
        <v>0</v>
      </c>
      <c r="X47" s="689">
        <f t="shared" si="27"/>
        <v>0</v>
      </c>
      <c r="Y47" s="682">
        <f>SUM(Almora:Uttarkashi!Y47)</f>
        <v>0</v>
      </c>
      <c r="Z47" s="683">
        <f>SUM(Almora:Uttarkashi!Z47)</f>
        <v>0</v>
      </c>
      <c r="AA47" s="690"/>
      <c r="AB47" s="682">
        <f>SUM(Almora:Uttarkashi!AB47)</f>
        <v>0</v>
      </c>
      <c r="AC47" s="683">
        <f>SUM(Almora:Uttarkashi!AC47)</f>
        <v>0</v>
      </c>
      <c r="AD47" s="688">
        <f t="shared" si="28"/>
        <v>0</v>
      </c>
      <c r="AE47" s="689">
        <f t="shared" si="29"/>
        <v>0</v>
      </c>
      <c r="AF47" s="691"/>
      <c r="AG47" s="705">
        <f>SUM(Almora:Uttarkashi!AE47)</f>
        <v>0</v>
      </c>
    </row>
    <row r="48" spans="1:33" s="692" customFormat="1" ht="37.5">
      <c r="A48" s="758">
        <v>3.01</v>
      </c>
      <c r="B48" s="702" t="s">
        <v>22</v>
      </c>
      <c r="C48" s="686">
        <f>SUM(Almora:Uttarkashi!C48)</f>
        <v>0</v>
      </c>
      <c r="D48" s="683">
        <f>SUM(Almora:Uttarkashi!D48)</f>
        <v>0</v>
      </c>
      <c r="E48" s="686">
        <f>SUM(Almora:Uttarkashi!E48)</f>
        <v>0</v>
      </c>
      <c r="F48" s="683">
        <f>SUM(Almora:Uttarkashi!F48)</f>
        <v>0</v>
      </c>
      <c r="G48" s="687"/>
      <c r="H48" s="686">
        <f>SUM(Almora:Uttarkashi!H48)</f>
        <v>0</v>
      </c>
      <c r="I48" s="683">
        <f>SUM(Almora:Uttarkashi!I48)</f>
        <v>0</v>
      </c>
      <c r="J48" s="682">
        <f>SUM(Almora:Uttarkashi!J48)</f>
        <v>0</v>
      </c>
      <c r="K48" s="683">
        <f>SUM(Almora:Uttarkashi!K48)</f>
        <v>0</v>
      </c>
      <c r="L48" s="682">
        <f>SUM(Almora:Uttarkashi!L48)</f>
        <v>0</v>
      </c>
      <c r="M48" s="683">
        <f>SUM(Almora:Uttarkashi!M48)</f>
        <v>0</v>
      </c>
      <c r="N48" s="689"/>
      <c r="O48" s="689"/>
      <c r="P48" s="688">
        <f t="shared" si="25"/>
        <v>0</v>
      </c>
      <c r="Q48" s="689">
        <f t="shared" si="25"/>
        <v>0</v>
      </c>
      <c r="R48" s="682">
        <f>SUM(Almora:Uttarkashi!R48)</f>
        <v>0</v>
      </c>
      <c r="S48" s="683">
        <f>SUM(Almora:Uttarkashi!S48)</f>
        <v>0</v>
      </c>
      <c r="T48" s="690"/>
      <c r="U48" s="682">
        <f>SUM(Almora:Uttarkashi!U48)</f>
        <v>0</v>
      </c>
      <c r="V48" s="683">
        <f>SUM(Almora:Uttarkashi!V48)</f>
        <v>0</v>
      </c>
      <c r="W48" s="688">
        <f t="shared" si="26"/>
        <v>0</v>
      </c>
      <c r="X48" s="689">
        <f t="shared" si="27"/>
        <v>0</v>
      </c>
      <c r="Y48" s="682">
        <f>SUM(Almora:Uttarkashi!Y48)</f>
        <v>0</v>
      </c>
      <c r="Z48" s="683">
        <f>SUM(Almora:Uttarkashi!Z48)</f>
        <v>0</v>
      </c>
      <c r="AA48" s="690"/>
      <c r="AB48" s="682">
        <f>SUM(Almora:Uttarkashi!AB48)</f>
        <v>0</v>
      </c>
      <c r="AC48" s="683">
        <f>SUM(Almora:Uttarkashi!AC48)</f>
        <v>0</v>
      </c>
      <c r="AD48" s="688">
        <f t="shared" si="28"/>
        <v>0</v>
      </c>
      <c r="AE48" s="689">
        <f t="shared" si="29"/>
        <v>0</v>
      </c>
      <c r="AF48" s="691"/>
      <c r="AG48" s="705">
        <f>SUM(Almora:Uttarkashi!AE48)</f>
        <v>0</v>
      </c>
    </row>
    <row r="49" spans="1:33" s="692" customFormat="1" ht="37.5">
      <c r="A49" s="701">
        <v>3.02</v>
      </c>
      <c r="B49" s="702" t="s">
        <v>23</v>
      </c>
      <c r="C49" s="686">
        <f>SUM(Almora:Uttarkashi!C49)</f>
        <v>0</v>
      </c>
      <c r="D49" s="683">
        <f>SUM(Almora:Uttarkashi!D49)</f>
        <v>0</v>
      </c>
      <c r="E49" s="686">
        <f>SUM(Almora:Uttarkashi!E49)</f>
        <v>0</v>
      </c>
      <c r="F49" s="683">
        <f>SUM(Almora:Uttarkashi!F49)</f>
        <v>0</v>
      </c>
      <c r="G49" s="687"/>
      <c r="H49" s="686">
        <f>SUM(Almora:Uttarkashi!H49)</f>
        <v>0</v>
      </c>
      <c r="I49" s="683">
        <f>SUM(Almora:Uttarkashi!I49)</f>
        <v>0</v>
      </c>
      <c r="J49" s="682">
        <f>SUM(Almora:Uttarkashi!J49)</f>
        <v>0</v>
      </c>
      <c r="K49" s="683">
        <f>SUM(Almora:Uttarkashi!K49)</f>
        <v>0</v>
      </c>
      <c r="L49" s="682">
        <f>SUM(Almora:Uttarkashi!L49)</f>
        <v>0</v>
      </c>
      <c r="M49" s="683">
        <f>SUM(Almora:Uttarkashi!M49)</f>
        <v>0</v>
      </c>
      <c r="N49" s="689"/>
      <c r="O49" s="689"/>
      <c r="P49" s="688">
        <f t="shared" si="25"/>
        <v>0</v>
      </c>
      <c r="Q49" s="689">
        <f t="shared" si="25"/>
        <v>0</v>
      </c>
      <c r="R49" s="682">
        <f>SUM(Almora:Uttarkashi!R49)</f>
        <v>0</v>
      </c>
      <c r="S49" s="683">
        <f>SUM(Almora:Uttarkashi!S49)</f>
        <v>0</v>
      </c>
      <c r="T49" s="690"/>
      <c r="U49" s="682">
        <f>SUM(Almora:Uttarkashi!U49)</f>
        <v>0</v>
      </c>
      <c r="V49" s="683">
        <f>SUM(Almora:Uttarkashi!V49)</f>
        <v>0</v>
      </c>
      <c r="W49" s="688">
        <f t="shared" si="26"/>
        <v>0</v>
      </c>
      <c r="X49" s="689">
        <f t="shared" si="27"/>
        <v>0</v>
      </c>
      <c r="Y49" s="682">
        <f>SUM(Almora:Uttarkashi!Y49)</f>
        <v>0</v>
      </c>
      <c r="Z49" s="683">
        <f>SUM(Almora:Uttarkashi!Z49)</f>
        <v>0</v>
      </c>
      <c r="AA49" s="690"/>
      <c r="AB49" s="682">
        <f>SUM(Almora:Uttarkashi!AB49)</f>
        <v>0</v>
      </c>
      <c r="AC49" s="683">
        <f>SUM(Almora:Uttarkashi!AC49)</f>
        <v>0</v>
      </c>
      <c r="AD49" s="688">
        <f t="shared" si="28"/>
        <v>0</v>
      </c>
      <c r="AE49" s="689">
        <f t="shared" si="29"/>
        <v>0</v>
      </c>
      <c r="AF49" s="691"/>
      <c r="AG49" s="705">
        <f>SUM(Almora:Uttarkashi!AE49)</f>
        <v>0</v>
      </c>
    </row>
    <row r="50" spans="1:33" s="692" customFormat="1" ht="18.75">
      <c r="A50" s="758">
        <v>3.03</v>
      </c>
      <c r="B50" s="702" t="s">
        <v>24</v>
      </c>
      <c r="C50" s="686">
        <f>SUM(Almora:Uttarkashi!C50)</f>
        <v>0</v>
      </c>
      <c r="D50" s="683">
        <f>SUM(Almora:Uttarkashi!D50)</f>
        <v>0</v>
      </c>
      <c r="E50" s="686">
        <f>SUM(Almora:Uttarkashi!E50)</f>
        <v>0</v>
      </c>
      <c r="F50" s="683">
        <f>SUM(Almora:Uttarkashi!F50)</f>
        <v>0</v>
      </c>
      <c r="G50" s="687"/>
      <c r="H50" s="686">
        <f>SUM(Almora:Uttarkashi!H50)</f>
        <v>0</v>
      </c>
      <c r="I50" s="683">
        <f>SUM(Almora:Uttarkashi!I50)</f>
        <v>0</v>
      </c>
      <c r="J50" s="682">
        <f>SUM(Almora:Uttarkashi!J50)</f>
        <v>0</v>
      </c>
      <c r="K50" s="683">
        <f>SUM(Almora:Uttarkashi!K50)</f>
        <v>0</v>
      </c>
      <c r="L50" s="682">
        <f>SUM(Almora:Uttarkashi!L50)</f>
        <v>0</v>
      </c>
      <c r="M50" s="683">
        <f>SUM(Almora:Uttarkashi!M50)</f>
        <v>0</v>
      </c>
      <c r="N50" s="689"/>
      <c r="O50" s="689"/>
      <c r="P50" s="688">
        <f t="shared" si="25"/>
        <v>0</v>
      </c>
      <c r="Q50" s="689">
        <f t="shared" si="25"/>
        <v>0</v>
      </c>
      <c r="R50" s="682">
        <f>SUM(Almora:Uttarkashi!R50)</f>
        <v>0</v>
      </c>
      <c r="S50" s="683">
        <f>SUM(Almora:Uttarkashi!S50)</f>
        <v>0</v>
      </c>
      <c r="T50" s="690"/>
      <c r="U50" s="682">
        <f>SUM(Almora:Uttarkashi!U50)</f>
        <v>0</v>
      </c>
      <c r="V50" s="683">
        <f>SUM(Almora:Uttarkashi!V50)</f>
        <v>0</v>
      </c>
      <c r="W50" s="688">
        <f t="shared" si="26"/>
        <v>0</v>
      </c>
      <c r="X50" s="689">
        <f t="shared" si="27"/>
        <v>0</v>
      </c>
      <c r="Y50" s="682">
        <f>SUM(Almora:Uttarkashi!Y50)</f>
        <v>0</v>
      </c>
      <c r="Z50" s="683">
        <f>SUM(Almora:Uttarkashi!Z50)</f>
        <v>0</v>
      </c>
      <c r="AA50" s="690"/>
      <c r="AB50" s="682">
        <f>SUM(Almora:Uttarkashi!AB50)</f>
        <v>0</v>
      </c>
      <c r="AC50" s="683">
        <f>SUM(Almora:Uttarkashi!AC50)</f>
        <v>0</v>
      </c>
      <c r="AD50" s="688">
        <f t="shared" si="28"/>
        <v>0</v>
      </c>
      <c r="AE50" s="689">
        <f t="shared" si="29"/>
        <v>0</v>
      </c>
      <c r="AF50" s="691"/>
      <c r="AG50" s="705">
        <f>SUM(Almora:Uttarkashi!AE50)</f>
        <v>0</v>
      </c>
    </row>
    <row r="51" spans="1:33" s="692" customFormat="1" ht="37.5">
      <c r="A51" s="758">
        <v>3.04</v>
      </c>
      <c r="B51" s="702" t="s">
        <v>149</v>
      </c>
      <c r="C51" s="686">
        <f>SUM(Almora:Uttarkashi!C51)</f>
        <v>0</v>
      </c>
      <c r="D51" s="683">
        <f>SUM(Almora:Uttarkashi!D51)</f>
        <v>0</v>
      </c>
      <c r="E51" s="686">
        <f>SUM(Almora:Uttarkashi!E51)</f>
        <v>0</v>
      </c>
      <c r="F51" s="683">
        <f>SUM(Almora:Uttarkashi!F51)</f>
        <v>0</v>
      </c>
      <c r="G51" s="687">
        <v>0.75</v>
      </c>
      <c r="H51" s="686">
        <f>SUM(Almora:Uttarkashi!H51)</f>
        <v>1</v>
      </c>
      <c r="I51" s="683">
        <f>SUM(Almora:Uttarkashi!I51)</f>
        <v>0.75</v>
      </c>
      <c r="J51" s="682">
        <f>SUM(Almora:Uttarkashi!J51)</f>
        <v>1</v>
      </c>
      <c r="K51" s="683">
        <f>SUM(Almora:Uttarkashi!K51)</f>
        <v>0.75</v>
      </c>
      <c r="L51" s="682">
        <f>SUM(Almora:Uttarkashi!L51)</f>
        <v>0</v>
      </c>
      <c r="M51" s="683">
        <f>SUM(Almora:Uttarkashi!M51)</f>
        <v>0.75</v>
      </c>
      <c r="N51" s="689">
        <f t="shared" si="13"/>
        <v>0</v>
      </c>
      <c r="O51" s="689">
        <f t="shared" ref="O51" si="30">M51/K51%</f>
        <v>100</v>
      </c>
      <c r="P51" s="688">
        <f t="shared" si="25"/>
        <v>1</v>
      </c>
      <c r="Q51" s="689">
        <f t="shared" si="25"/>
        <v>0</v>
      </c>
      <c r="R51" s="682">
        <f>SUM(Almora:Uttarkashi!R51)</f>
        <v>0</v>
      </c>
      <c r="S51" s="683">
        <f>SUM(Almora:Uttarkashi!S51)</f>
        <v>0</v>
      </c>
      <c r="T51" s="690">
        <v>0.75</v>
      </c>
      <c r="U51" s="682">
        <f>SUM(Almora:Uttarkashi!U51)</f>
        <v>1</v>
      </c>
      <c r="V51" s="683">
        <f>SUM(Almora:Uttarkashi!V51)</f>
        <v>0.75</v>
      </c>
      <c r="W51" s="688">
        <f t="shared" si="26"/>
        <v>1</v>
      </c>
      <c r="X51" s="689">
        <f t="shared" si="27"/>
        <v>0.75</v>
      </c>
      <c r="Y51" s="682">
        <f>SUM(Almora:Uttarkashi!Y51)</f>
        <v>0</v>
      </c>
      <c r="Z51" s="683">
        <f>SUM(Almora:Uttarkashi!Z51)</f>
        <v>0</v>
      </c>
      <c r="AA51" s="690">
        <v>0.75</v>
      </c>
      <c r="AB51" s="682">
        <f>SUM(Almora:Uttarkashi!AB51)</f>
        <v>1</v>
      </c>
      <c r="AC51" s="683">
        <f>SUM(Almora:Uttarkashi!AC51)</f>
        <v>0.75</v>
      </c>
      <c r="AD51" s="688">
        <f t="shared" si="28"/>
        <v>1</v>
      </c>
      <c r="AE51" s="689">
        <f t="shared" si="29"/>
        <v>0.75</v>
      </c>
      <c r="AF51" s="691" t="s">
        <v>484</v>
      </c>
      <c r="AG51" s="705">
        <f>SUM(Almora:Uttarkashi!AE51)</f>
        <v>0.75</v>
      </c>
    </row>
    <row r="52" spans="1:33" s="699" customFormat="1" ht="19.5">
      <c r="A52" s="755"/>
      <c r="B52" s="841" t="s">
        <v>231</v>
      </c>
      <c r="C52" s="681">
        <f t="shared" ref="C52:F52" si="31">SUM(C48:C51)</f>
        <v>0</v>
      </c>
      <c r="D52" s="679">
        <f t="shared" si="31"/>
        <v>0</v>
      </c>
      <c r="E52" s="681">
        <f t="shared" si="31"/>
        <v>0</v>
      </c>
      <c r="F52" s="679">
        <f t="shared" si="31"/>
        <v>0</v>
      </c>
      <c r="G52" s="842"/>
      <c r="H52" s="681">
        <f t="shared" ref="H52:M52" si="32">SUM(H48:H51)</f>
        <v>1</v>
      </c>
      <c r="I52" s="679">
        <f t="shared" si="32"/>
        <v>0.75</v>
      </c>
      <c r="J52" s="681">
        <f t="shared" si="32"/>
        <v>1</v>
      </c>
      <c r="K52" s="679">
        <f>SUM(K48:K51)</f>
        <v>0.75</v>
      </c>
      <c r="L52" s="681">
        <f t="shared" si="32"/>
        <v>0</v>
      </c>
      <c r="M52" s="679">
        <f t="shared" si="32"/>
        <v>0.75</v>
      </c>
      <c r="N52" s="689">
        <f t="shared" si="13"/>
        <v>0</v>
      </c>
      <c r="O52" s="689">
        <f>M52/K52%</f>
        <v>100</v>
      </c>
      <c r="P52" s="681">
        <f t="shared" ref="P52:S52" si="33">SUM(P48:P51)</f>
        <v>1</v>
      </c>
      <c r="Q52" s="679">
        <f t="shared" si="33"/>
        <v>0</v>
      </c>
      <c r="R52" s="681">
        <f t="shared" si="33"/>
        <v>0</v>
      </c>
      <c r="S52" s="679">
        <f t="shared" si="33"/>
        <v>0</v>
      </c>
      <c r="T52" s="697"/>
      <c r="U52" s="681">
        <f t="shared" ref="U52:W52" si="34">SUM(U48:U51)</f>
        <v>1</v>
      </c>
      <c r="V52" s="679">
        <f t="shared" si="34"/>
        <v>0.75</v>
      </c>
      <c r="W52" s="681">
        <f t="shared" si="34"/>
        <v>1</v>
      </c>
      <c r="X52" s="679">
        <f>SUM(X48:X51)</f>
        <v>0.75</v>
      </c>
      <c r="Y52" s="681">
        <f t="shared" ref="Y52:Z52" si="35">SUM(Y48:Y51)</f>
        <v>0</v>
      </c>
      <c r="Z52" s="679">
        <f t="shared" si="35"/>
        <v>0</v>
      </c>
      <c r="AA52" s="697"/>
      <c r="AB52" s="681">
        <f t="shared" ref="AB52:AD52" si="36">SUM(AB48:AB51)</f>
        <v>1</v>
      </c>
      <c r="AC52" s="679">
        <f t="shared" si="36"/>
        <v>0.75</v>
      </c>
      <c r="AD52" s="681">
        <f t="shared" si="36"/>
        <v>1</v>
      </c>
      <c r="AE52" s="679">
        <f>SUM(AE48:AE51)</f>
        <v>0.75</v>
      </c>
      <c r="AF52" s="698"/>
      <c r="AG52" s="705">
        <f>SUM(Almora:Uttarkashi!AE52)</f>
        <v>0.75</v>
      </c>
    </row>
    <row r="53" spans="1:33" s="699" customFormat="1" ht="19.5">
      <c r="A53" s="755"/>
      <c r="B53" s="700" t="s">
        <v>26</v>
      </c>
      <c r="C53" s="686">
        <f>SUM(Almora:Uttarkashi!C53)</f>
        <v>0</v>
      </c>
      <c r="D53" s="683">
        <f>SUM(Almora:Uttarkashi!D53)</f>
        <v>0</v>
      </c>
      <c r="E53" s="686">
        <f>SUM(Almora:Uttarkashi!E53)</f>
        <v>0</v>
      </c>
      <c r="F53" s="683">
        <f>SUM(Almora:Uttarkashi!F53)</f>
        <v>0</v>
      </c>
      <c r="G53" s="687"/>
      <c r="H53" s="686">
        <f>SUM(Almora:Uttarkashi!H53)</f>
        <v>0</v>
      </c>
      <c r="I53" s="683">
        <f>SUM(Almora:Uttarkashi!I53)</f>
        <v>0</v>
      </c>
      <c r="J53" s="682">
        <f>SUM(Almora:Uttarkashi!J53)</f>
        <v>0</v>
      </c>
      <c r="K53" s="683">
        <f>SUM(Almora:Uttarkashi!K53)</f>
        <v>0</v>
      </c>
      <c r="L53" s="696"/>
      <c r="M53" s="695"/>
      <c r="N53" s="695"/>
      <c r="O53" s="695"/>
      <c r="P53" s="696"/>
      <c r="Q53" s="695"/>
      <c r="R53" s="696"/>
      <c r="S53" s="695"/>
      <c r="T53" s="697"/>
      <c r="U53" s="682">
        <f>SUM(Almora:Uttarkashi!U53)</f>
        <v>0</v>
      </c>
      <c r="V53" s="683">
        <f>SUM(Almora:Uttarkashi!V53)</f>
        <v>0</v>
      </c>
      <c r="W53" s="696"/>
      <c r="X53" s="695"/>
      <c r="Y53" s="696"/>
      <c r="Z53" s="695"/>
      <c r="AA53" s="697"/>
      <c r="AB53" s="682">
        <f>SUM(Almora:Uttarkashi!AB53)</f>
        <v>0</v>
      </c>
      <c r="AC53" s="683">
        <f>SUM(Almora:Uttarkashi!AC53)</f>
        <v>0</v>
      </c>
      <c r="AD53" s="696"/>
      <c r="AE53" s="695"/>
      <c r="AF53" s="698"/>
      <c r="AG53" s="705">
        <f>SUM(Almora:Uttarkashi!AE53)</f>
        <v>0</v>
      </c>
    </row>
    <row r="54" spans="1:33" s="692" customFormat="1" ht="37.5">
      <c r="A54" s="758">
        <v>3.05</v>
      </c>
      <c r="B54" s="691" t="s">
        <v>205</v>
      </c>
      <c r="C54" s="686">
        <f>SUM(Almora:Uttarkashi!C54)</f>
        <v>0</v>
      </c>
      <c r="D54" s="683">
        <f>SUM(Almora:Uttarkashi!D54)</f>
        <v>0</v>
      </c>
      <c r="E54" s="686">
        <f>SUM(Almora:Uttarkashi!E54)</f>
        <v>0</v>
      </c>
      <c r="F54" s="683">
        <f>SUM(Almora:Uttarkashi!F54)</f>
        <v>0</v>
      </c>
      <c r="G54" s="687">
        <v>18</v>
      </c>
      <c r="H54" s="686">
        <f>SUM(Almora:Uttarkashi!H54)</f>
        <v>1</v>
      </c>
      <c r="I54" s="683">
        <f>SUM(Almora:Uttarkashi!I54)</f>
        <v>18</v>
      </c>
      <c r="J54" s="682">
        <f>SUM(Almora:Uttarkashi!J54)</f>
        <v>1</v>
      </c>
      <c r="K54" s="683">
        <f>SUM(Almora:Uttarkashi!K54)</f>
        <v>18</v>
      </c>
      <c r="L54" s="682">
        <f>SUM(Almora:Uttarkashi!L54)</f>
        <v>0</v>
      </c>
      <c r="M54" s="683">
        <v>16</v>
      </c>
      <c r="N54" s="689">
        <f t="shared" ref="N54:N77" si="37">L54/J54%</f>
        <v>0</v>
      </c>
      <c r="O54" s="689">
        <f t="shared" ref="O54:O77" si="38">M54/K54%</f>
        <v>88.888888888888886</v>
      </c>
      <c r="P54" s="688">
        <f t="shared" ref="P54:P75" si="39">J54-L54</f>
        <v>1</v>
      </c>
      <c r="Q54" s="689">
        <f t="shared" ref="Q54:Q75" si="40">K54-M54</f>
        <v>2</v>
      </c>
      <c r="R54" s="682">
        <f>SUM(Almora:Uttarkashi!R54)</f>
        <v>0</v>
      </c>
      <c r="S54" s="683">
        <f>SUM(Almora:Uttarkashi!S54)</f>
        <v>0</v>
      </c>
      <c r="T54" s="690">
        <v>18</v>
      </c>
      <c r="U54" s="682">
        <f>SUM(Almora:Uttarkashi!U54)</f>
        <v>2</v>
      </c>
      <c r="V54" s="683">
        <f>SUM(Almora:Uttarkashi!V54)</f>
        <v>36</v>
      </c>
      <c r="W54" s="688">
        <f t="shared" ref="W54:W75" si="41">U54+R54</f>
        <v>2</v>
      </c>
      <c r="X54" s="689">
        <f t="shared" ref="X54:X75" si="42">V54+S54</f>
        <v>36</v>
      </c>
      <c r="Y54" s="682">
        <f>SUM(Almora:Uttarkashi!Y54)</f>
        <v>0</v>
      </c>
      <c r="Z54" s="683">
        <f>SUM(Almora:Uttarkashi!Z54)</f>
        <v>0</v>
      </c>
      <c r="AA54" s="690">
        <v>18</v>
      </c>
      <c r="AB54" s="682">
        <f>SUM(Almora:Uttarkashi!AB54)</f>
        <v>2</v>
      </c>
      <c r="AC54" s="683">
        <f>SUM(Almora:Uttarkashi!AC54)</f>
        <v>36</v>
      </c>
      <c r="AD54" s="688">
        <f t="shared" ref="AD54:AD75" si="43">AB54+Y54</f>
        <v>2</v>
      </c>
      <c r="AE54" s="689">
        <f t="shared" ref="AE54:AE75" si="44">AC54+Z54</f>
        <v>36</v>
      </c>
      <c r="AF54" s="691"/>
      <c r="AG54" s="705">
        <f>SUM(Almora:Uttarkashi!AE54)</f>
        <v>36</v>
      </c>
    </row>
    <row r="55" spans="1:33" s="692" customFormat="1" ht="37.5">
      <c r="A55" s="758">
        <v>3.06</v>
      </c>
      <c r="B55" s="691" t="s">
        <v>206</v>
      </c>
      <c r="C55" s="686">
        <f>SUM(Almora:Uttarkashi!C55)</f>
        <v>0</v>
      </c>
      <c r="D55" s="683">
        <f>SUM(Almora:Uttarkashi!D55)</f>
        <v>0</v>
      </c>
      <c r="E55" s="686">
        <f>SUM(Almora:Uttarkashi!E55)</f>
        <v>0</v>
      </c>
      <c r="F55" s="683">
        <f>SUM(Almora:Uttarkashi!F55)</f>
        <v>0</v>
      </c>
      <c r="G55" s="687">
        <v>1.2</v>
      </c>
      <c r="H55" s="686">
        <f>SUM(Almora:Uttarkashi!H55)</f>
        <v>1</v>
      </c>
      <c r="I55" s="683">
        <f>SUM(Almora:Uttarkashi!I55)</f>
        <v>1.2</v>
      </c>
      <c r="J55" s="682">
        <f>SUM(Almora:Uttarkashi!J55)</f>
        <v>1</v>
      </c>
      <c r="K55" s="683">
        <f>SUM(Almora:Uttarkashi!K55)</f>
        <v>1.2</v>
      </c>
      <c r="L55" s="682">
        <f>SUM(Almora:Uttarkashi!L55)</f>
        <v>0</v>
      </c>
      <c r="M55" s="683">
        <v>1.2</v>
      </c>
      <c r="N55" s="689">
        <f t="shared" si="37"/>
        <v>0</v>
      </c>
      <c r="O55" s="689">
        <f t="shared" si="38"/>
        <v>100</v>
      </c>
      <c r="P55" s="688">
        <f t="shared" si="39"/>
        <v>1</v>
      </c>
      <c r="Q55" s="689">
        <f t="shared" si="40"/>
        <v>0</v>
      </c>
      <c r="R55" s="682">
        <f>SUM(Almora:Uttarkashi!R55)</f>
        <v>0</v>
      </c>
      <c r="S55" s="683">
        <f>SUM(Almora:Uttarkashi!S55)</f>
        <v>0</v>
      </c>
      <c r="T55" s="690">
        <v>1.2</v>
      </c>
      <c r="U55" s="682">
        <f>SUM(Almora:Uttarkashi!U55)</f>
        <v>2</v>
      </c>
      <c r="V55" s="683">
        <f>SUM(Almora:Uttarkashi!V55)</f>
        <v>2.4</v>
      </c>
      <c r="W55" s="688">
        <f t="shared" si="41"/>
        <v>2</v>
      </c>
      <c r="X55" s="689">
        <f t="shared" si="42"/>
        <v>2.4</v>
      </c>
      <c r="Y55" s="682">
        <f>SUM(Almora:Uttarkashi!Y55)</f>
        <v>0</v>
      </c>
      <c r="Z55" s="683">
        <f>SUM(Almora:Uttarkashi!Z55)</f>
        <v>0</v>
      </c>
      <c r="AA55" s="690">
        <v>1.2</v>
      </c>
      <c r="AB55" s="682">
        <f>SUM(Almora:Uttarkashi!AB55)</f>
        <v>2</v>
      </c>
      <c r="AC55" s="683">
        <f>SUM(Almora:Uttarkashi!AC55)</f>
        <v>2.4</v>
      </c>
      <c r="AD55" s="688">
        <f t="shared" si="43"/>
        <v>2</v>
      </c>
      <c r="AE55" s="689">
        <f t="shared" si="44"/>
        <v>2.4</v>
      </c>
      <c r="AF55" s="691"/>
      <c r="AG55" s="705">
        <f>SUM(Almora:Uttarkashi!AE55)</f>
        <v>2.4</v>
      </c>
    </row>
    <row r="56" spans="1:33" s="692" customFormat="1" ht="56.25">
      <c r="A56" s="758">
        <v>3.07</v>
      </c>
      <c r="B56" s="691" t="s">
        <v>226</v>
      </c>
      <c r="C56" s="686">
        <f>SUM(Almora:Uttarkashi!C56)</f>
        <v>0</v>
      </c>
      <c r="D56" s="683">
        <f>SUM(Almora:Uttarkashi!D56)</f>
        <v>0</v>
      </c>
      <c r="E56" s="686">
        <f>SUM(Almora:Uttarkashi!E56)</f>
        <v>0</v>
      </c>
      <c r="F56" s="683">
        <f>SUM(Almora:Uttarkashi!F56)</f>
        <v>0</v>
      </c>
      <c r="G56" s="687"/>
      <c r="H56" s="686">
        <f>SUM(Almora:Uttarkashi!H56)</f>
        <v>0</v>
      </c>
      <c r="I56" s="683">
        <f>SUM(Almora:Uttarkashi!I56)</f>
        <v>0</v>
      </c>
      <c r="J56" s="682">
        <f>SUM(Almora:Uttarkashi!J56)</f>
        <v>0</v>
      </c>
      <c r="K56" s="683">
        <f>SUM(Almora:Uttarkashi!K56)</f>
        <v>0</v>
      </c>
      <c r="L56" s="682">
        <f>SUM(Almora:Uttarkashi!L56)</f>
        <v>0</v>
      </c>
      <c r="M56" s="683">
        <f>SUM(Almora:Uttarkashi!M56)</f>
        <v>0</v>
      </c>
      <c r="N56" s="689"/>
      <c r="O56" s="689"/>
      <c r="P56" s="688">
        <f t="shared" si="39"/>
        <v>0</v>
      </c>
      <c r="Q56" s="689">
        <f t="shared" si="40"/>
        <v>0</v>
      </c>
      <c r="R56" s="682">
        <f>SUM(Almora:Uttarkashi!R56)</f>
        <v>0</v>
      </c>
      <c r="S56" s="683">
        <f>SUM(Almora:Uttarkashi!S56)</f>
        <v>0</v>
      </c>
      <c r="T56" s="690">
        <v>1</v>
      </c>
      <c r="U56" s="682">
        <f>SUM(Almora:Uttarkashi!U56)</f>
        <v>2</v>
      </c>
      <c r="V56" s="683">
        <f>SUM(Almora:Uttarkashi!V56)</f>
        <v>2</v>
      </c>
      <c r="W56" s="688">
        <f t="shared" si="41"/>
        <v>2</v>
      </c>
      <c r="X56" s="689">
        <f t="shared" si="42"/>
        <v>2</v>
      </c>
      <c r="Y56" s="682">
        <f>SUM(Almora:Uttarkashi!Y56)</f>
        <v>0</v>
      </c>
      <c r="Z56" s="683">
        <f>SUM(Almora:Uttarkashi!Z56)</f>
        <v>0</v>
      </c>
      <c r="AA56" s="690">
        <v>1</v>
      </c>
      <c r="AB56" s="682">
        <f>SUM(Almora:Uttarkashi!AB56)</f>
        <v>2</v>
      </c>
      <c r="AC56" s="683">
        <f>SUM(Almora:Uttarkashi!AC56)</f>
        <v>2</v>
      </c>
      <c r="AD56" s="688">
        <f t="shared" si="43"/>
        <v>2</v>
      </c>
      <c r="AE56" s="689">
        <f t="shared" si="44"/>
        <v>2</v>
      </c>
      <c r="AF56" s="691"/>
      <c r="AG56" s="705">
        <f>SUM(Almora:Uttarkashi!AE56)</f>
        <v>2</v>
      </c>
    </row>
    <row r="57" spans="1:33" s="692" customFormat="1" ht="18.75">
      <c r="A57" s="758">
        <v>3.08</v>
      </c>
      <c r="B57" s="691" t="s">
        <v>27</v>
      </c>
      <c r="C57" s="686">
        <f>SUM(Almora:Uttarkashi!C57)</f>
        <v>0</v>
      </c>
      <c r="D57" s="683">
        <f>SUM(Almora:Uttarkashi!D57)</f>
        <v>0</v>
      </c>
      <c r="E57" s="686">
        <f>SUM(Almora:Uttarkashi!E57)</f>
        <v>0</v>
      </c>
      <c r="F57" s="683">
        <f>SUM(Almora:Uttarkashi!F57)</f>
        <v>0</v>
      </c>
      <c r="G57" s="687"/>
      <c r="H57" s="686">
        <f>SUM(Almora:Uttarkashi!H57)</f>
        <v>0</v>
      </c>
      <c r="I57" s="683">
        <f>SUM(Almora:Uttarkashi!I57)</f>
        <v>0</v>
      </c>
      <c r="J57" s="682">
        <f>SUM(Almora:Uttarkashi!J57)</f>
        <v>0</v>
      </c>
      <c r="K57" s="683">
        <f>SUM(Almora:Uttarkashi!K57)</f>
        <v>0</v>
      </c>
      <c r="L57" s="682">
        <f>SUM(Almora:Uttarkashi!L57)</f>
        <v>0</v>
      </c>
      <c r="M57" s="683">
        <f>SUM(Almora:Uttarkashi!M57)</f>
        <v>0</v>
      </c>
      <c r="N57" s="689"/>
      <c r="O57" s="689"/>
      <c r="P57" s="688">
        <f t="shared" si="39"/>
        <v>0</v>
      </c>
      <c r="Q57" s="689">
        <f t="shared" si="40"/>
        <v>0</v>
      </c>
      <c r="R57" s="682">
        <f>SUM(Almora:Uttarkashi!R57)</f>
        <v>0</v>
      </c>
      <c r="S57" s="683">
        <f>SUM(Almora:Uttarkashi!S57)</f>
        <v>0</v>
      </c>
      <c r="T57" s="690"/>
      <c r="U57" s="682">
        <f>SUM(Almora:Uttarkashi!U57)</f>
        <v>0</v>
      </c>
      <c r="V57" s="683">
        <f>SUM(Almora:Uttarkashi!V57)</f>
        <v>0</v>
      </c>
      <c r="W57" s="688">
        <f t="shared" si="41"/>
        <v>0</v>
      </c>
      <c r="X57" s="689">
        <f t="shared" si="42"/>
        <v>0</v>
      </c>
      <c r="Y57" s="682">
        <f>SUM(Almora:Uttarkashi!Y57)</f>
        <v>0</v>
      </c>
      <c r="Z57" s="683">
        <f>SUM(Almora:Uttarkashi!Z57)</f>
        <v>0</v>
      </c>
      <c r="AA57" s="690"/>
      <c r="AB57" s="682">
        <f>SUM(Almora:Uttarkashi!AB57)</f>
        <v>0</v>
      </c>
      <c r="AC57" s="683">
        <f>SUM(Almora:Uttarkashi!AC57)</f>
        <v>0</v>
      </c>
      <c r="AD57" s="688">
        <f t="shared" si="43"/>
        <v>0</v>
      </c>
      <c r="AE57" s="689">
        <f t="shared" si="44"/>
        <v>0</v>
      </c>
      <c r="AF57" s="691"/>
      <c r="AG57" s="705">
        <f>SUM(Almora:Uttarkashi!AE57)</f>
        <v>0</v>
      </c>
    </row>
    <row r="58" spans="1:33" s="692" customFormat="1" ht="18.75">
      <c r="A58" s="758" t="s">
        <v>212</v>
      </c>
      <c r="B58" s="691" t="s">
        <v>227</v>
      </c>
      <c r="C58" s="686">
        <f>SUM(Almora:Uttarkashi!C58)</f>
        <v>0</v>
      </c>
      <c r="D58" s="683">
        <f>SUM(Almora:Uttarkashi!D58)</f>
        <v>0</v>
      </c>
      <c r="E58" s="686">
        <f>SUM(Almora:Uttarkashi!E58)</f>
        <v>0</v>
      </c>
      <c r="F58" s="683">
        <f>SUM(Almora:Uttarkashi!F58)</f>
        <v>0</v>
      </c>
      <c r="G58" s="687">
        <v>3</v>
      </c>
      <c r="H58" s="686">
        <f>SUM(Almora:Uttarkashi!H58)</f>
        <v>1</v>
      </c>
      <c r="I58" s="683">
        <f>SUM(Almora:Uttarkashi!I58)</f>
        <v>3</v>
      </c>
      <c r="J58" s="682">
        <f>SUM(Almora:Uttarkashi!J58)</f>
        <v>1</v>
      </c>
      <c r="K58" s="683">
        <f>SUM(Almora:Uttarkashi!K58)</f>
        <v>3</v>
      </c>
      <c r="L58" s="682">
        <f>SUM(Almora:Uttarkashi!L58)</f>
        <v>0</v>
      </c>
      <c r="M58" s="683">
        <f>SUM(Almora:Uttarkashi!M58)</f>
        <v>0</v>
      </c>
      <c r="N58" s="689">
        <f t="shared" si="37"/>
        <v>0</v>
      </c>
      <c r="O58" s="689">
        <f t="shared" si="38"/>
        <v>0</v>
      </c>
      <c r="P58" s="688">
        <f t="shared" si="39"/>
        <v>1</v>
      </c>
      <c r="Q58" s="689">
        <f t="shared" si="40"/>
        <v>3</v>
      </c>
      <c r="R58" s="682">
        <f>SUM(Almora:Uttarkashi!R58)</f>
        <v>0</v>
      </c>
      <c r="S58" s="683">
        <f>SUM(Almora:Uttarkashi!S58)</f>
        <v>0</v>
      </c>
      <c r="T58" s="690">
        <v>3</v>
      </c>
      <c r="U58" s="682">
        <f>SUM(Almora:Uttarkashi!U58)</f>
        <v>2</v>
      </c>
      <c r="V58" s="683">
        <f>SUM(Almora:Uttarkashi!V58)</f>
        <v>6</v>
      </c>
      <c r="W58" s="688">
        <f t="shared" si="41"/>
        <v>2</v>
      </c>
      <c r="X58" s="689">
        <f t="shared" si="42"/>
        <v>6</v>
      </c>
      <c r="Y58" s="682">
        <f>SUM(Almora:Uttarkashi!Y58)</f>
        <v>0</v>
      </c>
      <c r="Z58" s="683">
        <f>SUM(Almora:Uttarkashi!Z58)</f>
        <v>0</v>
      </c>
      <c r="AA58" s="690">
        <v>3</v>
      </c>
      <c r="AB58" s="682">
        <f>SUM(Almora:Uttarkashi!AB58)</f>
        <v>2</v>
      </c>
      <c r="AC58" s="683">
        <f>SUM(Almora:Uttarkashi!AC58)</f>
        <v>6</v>
      </c>
      <c r="AD58" s="688">
        <f t="shared" si="43"/>
        <v>2</v>
      </c>
      <c r="AE58" s="689">
        <f t="shared" si="44"/>
        <v>6</v>
      </c>
      <c r="AF58" s="691"/>
      <c r="AG58" s="705">
        <f>SUM(Almora:Uttarkashi!AE58)</f>
        <v>6</v>
      </c>
    </row>
    <row r="59" spans="1:33" s="692" customFormat="1" ht="56.25">
      <c r="A59" s="758" t="s">
        <v>213</v>
      </c>
      <c r="B59" s="691" t="s">
        <v>228</v>
      </c>
      <c r="C59" s="686">
        <f>SUM(Almora:Uttarkashi!C59)</f>
        <v>0</v>
      </c>
      <c r="D59" s="683">
        <f>SUM(Almora:Uttarkashi!D59)</f>
        <v>0</v>
      </c>
      <c r="E59" s="686">
        <f>SUM(Almora:Uttarkashi!E59)</f>
        <v>0</v>
      </c>
      <c r="F59" s="683">
        <f>SUM(Almora:Uttarkashi!F59)</f>
        <v>0</v>
      </c>
      <c r="G59" s="687"/>
      <c r="H59" s="686">
        <f>SUM(Almora:Uttarkashi!H59)</f>
        <v>0</v>
      </c>
      <c r="I59" s="683">
        <f>SUM(Almora:Uttarkashi!I59)</f>
        <v>0</v>
      </c>
      <c r="J59" s="682">
        <f>SUM(Almora:Uttarkashi!J59)</f>
        <v>0</v>
      </c>
      <c r="K59" s="683">
        <f>SUM(Almora:Uttarkashi!K59)</f>
        <v>0</v>
      </c>
      <c r="L59" s="682">
        <f>SUM(Almora:Uttarkashi!L59)</f>
        <v>0</v>
      </c>
      <c r="M59" s="683">
        <f>SUM(Almora:Uttarkashi!M59)</f>
        <v>0</v>
      </c>
      <c r="N59" s="689"/>
      <c r="O59" s="689"/>
      <c r="P59" s="688">
        <f t="shared" si="39"/>
        <v>0</v>
      </c>
      <c r="Q59" s="689">
        <f t="shared" si="40"/>
        <v>0</v>
      </c>
      <c r="R59" s="682">
        <f>SUM(Almora:Uttarkashi!R59)</f>
        <v>0</v>
      </c>
      <c r="S59" s="683">
        <f>SUM(Almora:Uttarkashi!S59)</f>
        <v>0</v>
      </c>
      <c r="T59" s="690"/>
      <c r="U59" s="682">
        <f>SUM(Almora:Uttarkashi!U59)</f>
        <v>0</v>
      </c>
      <c r="V59" s="683">
        <f>SUM(Almora:Uttarkashi!V59)</f>
        <v>0</v>
      </c>
      <c r="W59" s="688">
        <f t="shared" si="41"/>
        <v>0</v>
      </c>
      <c r="X59" s="689">
        <f t="shared" si="42"/>
        <v>0</v>
      </c>
      <c r="Y59" s="682">
        <f>SUM(Almora:Uttarkashi!Y59)</f>
        <v>0</v>
      </c>
      <c r="Z59" s="683">
        <f>SUM(Almora:Uttarkashi!Z59)</f>
        <v>0</v>
      </c>
      <c r="AA59" s="690"/>
      <c r="AB59" s="682">
        <f>SUM(Almora:Uttarkashi!AB59)</f>
        <v>0</v>
      </c>
      <c r="AC59" s="683">
        <f>SUM(Almora:Uttarkashi!AC59)</f>
        <v>0</v>
      </c>
      <c r="AD59" s="688">
        <f t="shared" si="43"/>
        <v>0</v>
      </c>
      <c r="AE59" s="689">
        <f t="shared" si="44"/>
        <v>0</v>
      </c>
      <c r="AF59" s="691"/>
      <c r="AG59" s="705">
        <f>SUM(Almora:Uttarkashi!AE59)</f>
        <v>0</v>
      </c>
    </row>
    <row r="60" spans="1:33" s="692" customFormat="1" ht="56.25">
      <c r="A60" s="758" t="s">
        <v>214</v>
      </c>
      <c r="B60" s="691" t="s">
        <v>230</v>
      </c>
      <c r="C60" s="686">
        <f>SUM(Almora:Uttarkashi!C60)</f>
        <v>0</v>
      </c>
      <c r="D60" s="683">
        <f>SUM(Almora:Uttarkashi!D60)</f>
        <v>0</v>
      </c>
      <c r="E60" s="686">
        <f>SUM(Almora:Uttarkashi!E60)</f>
        <v>0</v>
      </c>
      <c r="F60" s="683">
        <f>SUM(Almora:Uttarkashi!F60)</f>
        <v>0</v>
      </c>
      <c r="G60" s="687"/>
      <c r="H60" s="686">
        <f>SUM(Almora:Uttarkashi!H60)</f>
        <v>0</v>
      </c>
      <c r="I60" s="683">
        <f>SUM(Almora:Uttarkashi!I60)</f>
        <v>0</v>
      </c>
      <c r="J60" s="682">
        <f>SUM(Almora:Uttarkashi!J60)</f>
        <v>0</v>
      </c>
      <c r="K60" s="683">
        <f>SUM(Almora:Uttarkashi!K60)</f>
        <v>0</v>
      </c>
      <c r="L60" s="682">
        <f>SUM(Almora:Uttarkashi!L60)</f>
        <v>0</v>
      </c>
      <c r="M60" s="683">
        <f>SUM(Almora:Uttarkashi!M60)</f>
        <v>0</v>
      </c>
      <c r="N60" s="689"/>
      <c r="O60" s="689"/>
      <c r="P60" s="688">
        <f t="shared" si="39"/>
        <v>0</v>
      </c>
      <c r="Q60" s="689">
        <f t="shared" si="40"/>
        <v>0</v>
      </c>
      <c r="R60" s="682">
        <f>SUM(Almora:Uttarkashi!R60)</f>
        <v>0</v>
      </c>
      <c r="S60" s="683">
        <f>SUM(Almora:Uttarkashi!S60)</f>
        <v>0</v>
      </c>
      <c r="T60" s="690"/>
      <c r="U60" s="682">
        <f>SUM(Almora:Uttarkashi!U60)</f>
        <v>0</v>
      </c>
      <c r="V60" s="683">
        <f>SUM(Almora:Uttarkashi!V60)</f>
        <v>0</v>
      </c>
      <c r="W60" s="688">
        <f t="shared" si="41"/>
        <v>0</v>
      </c>
      <c r="X60" s="689">
        <f t="shared" si="42"/>
        <v>0</v>
      </c>
      <c r="Y60" s="682">
        <f>SUM(Almora:Uttarkashi!Y60)</f>
        <v>0</v>
      </c>
      <c r="Z60" s="683">
        <f>SUM(Almora:Uttarkashi!Z60)</f>
        <v>0</v>
      </c>
      <c r="AA60" s="690"/>
      <c r="AB60" s="682">
        <f>SUM(Almora:Uttarkashi!AB60)</f>
        <v>0</v>
      </c>
      <c r="AC60" s="683">
        <f>SUM(Almora:Uttarkashi!AC60)</f>
        <v>0</v>
      </c>
      <c r="AD60" s="688">
        <f t="shared" si="43"/>
        <v>0</v>
      </c>
      <c r="AE60" s="689">
        <f t="shared" si="44"/>
        <v>0</v>
      </c>
      <c r="AF60" s="691"/>
      <c r="AG60" s="705">
        <f>SUM(Almora:Uttarkashi!AE60)</f>
        <v>0</v>
      </c>
    </row>
    <row r="61" spans="1:33" s="692" customFormat="1" ht="56.25">
      <c r="A61" s="758" t="s">
        <v>215</v>
      </c>
      <c r="B61" s="691" t="s">
        <v>204</v>
      </c>
      <c r="C61" s="686">
        <f>SUM(Almora:Uttarkashi!C61)</f>
        <v>0</v>
      </c>
      <c r="D61" s="683">
        <f>SUM(Almora:Uttarkashi!D61)</f>
        <v>0</v>
      </c>
      <c r="E61" s="686">
        <f>SUM(Almora:Uttarkashi!E61)</f>
        <v>0</v>
      </c>
      <c r="F61" s="683">
        <f>SUM(Almora:Uttarkashi!F61)</f>
        <v>0</v>
      </c>
      <c r="G61" s="687"/>
      <c r="H61" s="686">
        <f>SUM(Almora:Uttarkashi!H61)</f>
        <v>0</v>
      </c>
      <c r="I61" s="683">
        <f>SUM(Almora:Uttarkashi!I61)</f>
        <v>0</v>
      </c>
      <c r="J61" s="682">
        <f>SUM(Almora:Uttarkashi!J61)</f>
        <v>0</v>
      </c>
      <c r="K61" s="683">
        <f>SUM(Almora:Uttarkashi!K61)</f>
        <v>0</v>
      </c>
      <c r="L61" s="682">
        <f>SUM(Almora:Uttarkashi!L61)</f>
        <v>0</v>
      </c>
      <c r="M61" s="683">
        <f>SUM(Almora:Uttarkashi!M61)</f>
        <v>0</v>
      </c>
      <c r="N61" s="689"/>
      <c r="O61" s="689"/>
      <c r="P61" s="688">
        <f t="shared" si="39"/>
        <v>0</v>
      </c>
      <c r="Q61" s="689">
        <f t="shared" si="40"/>
        <v>0</v>
      </c>
      <c r="R61" s="682">
        <f>SUM(Almora:Uttarkashi!R61)</f>
        <v>0</v>
      </c>
      <c r="S61" s="683">
        <f>SUM(Almora:Uttarkashi!S61)</f>
        <v>0</v>
      </c>
      <c r="T61" s="690"/>
      <c r="U61" s="682">
        <f>SUM(Almora:Uttarkashi!U61)</f>
        <v>0</v>
      </c>
      <c r="V61" s="683">
        <f>SUM(Almora:Uttarkashi!V61)</f>
        <v>0</v>
      </c>
      <c r="W61" s="688">
        <f t="shared" si="41"/>
        <v>0</v>
      </c>
      <c r="X61" s="689">
        <f t="shared" si="42"/>
        <v>0</v>
      </c>
      <c r="Y61" s="682">
        <f>SUM(Almora:Uttarkashi!Y61)</f>
        <v>0</v>
      </c>
      <c r="Z61" s="683">
        <f>SUM(Almora:Uttarkashi!Z61)</f>
        <v>0</v>
      </c>
      <c r="AA61" s="690"/>
      <c r="AB61" s="682">
        <f>SUM(Almora:Uttarkashi!AB61)</f>
        <v>0</v>
      </c>
      <c r="AC61" s="683">
        <f>SUM(Almora:Uttarkashi!AC61)</f>
        <v>0</v>
      </c>
      <c r="AD61" s="688">
        <f t="shared" si="43"/>
        <v>0</v>
      </c>
      <c r="AE61" s="689">
        <f t="shared" si="44"/>
        <v>0</v>
      </c>
      <c r="AF61" s="691"/>
      <c r="AG61" s="705">
        <f>SUM(Almora:Uttarkashi!AE61)</f>
        <v>0</v>
      </c>
    </row>
    <row r="62" spans="1:33" s="692" customFormat="1" ht="18.75">
      <c r="A62" s="758" t="s">
        <v>216</v>
      </c>
      <c r="B62" s="691" t="s">
        <v>267</v>
      </c>
      <c r="C62" s="686">
        <f>SUM(Almora:Uttarkashi!C62)</f>
        <v>0</v>
      </c>
      <c r="D62" s="683">
        <f>SUM(Almora:Uttarkashi!D62)</f>
        <v>0</v>
      </c>
      <c r="E62" s="686">
        <f>SUM(Almora:Uttarkashi!E62)</f>
        <v>0</v>
      </c>
      <c r="F62" s="683">
        <f>SUM(Almora:Uttarkashi!F62)</f>
        <v>0</v>
      </c>
      <c r="G62" s="687">
        <v>1.8</v>
      </c>
      <c r="H62" s="686">
        <f>SUM(Almora:Uttarkashi!H62)</f>
        <v>1</v>
      </c>
      <c r="I62" s="683">
        <f>SUM(Almora:Uttarkashi!I62)</f>
        <v>1.8</v>
      </c>
      <c r="J62" s="682">
        <f>SUM(Almora:Uttarkashi!J62)</f>
        <v>1</v>
      </c>
      <c r="K62" s="683">
        <f>SUM(Almora:Uttarkashi!K62)</f>
        <v>1.8</v>
      </c>
      <c r="L62" s="682">
        <f>J62</f>
        <v>1</v>
      </c>
      <c r="M62" s="683">
        <f>SUM(Almora:Uttarkashi!M62)</f>
        <v>1.8</v>
      </c>
      <c r="N62" s="689">
        <f t="shared" si="37"/>
        <v>100</v>
      </c>
      <c r="O62" s="689">
        <f t="shared" si="38"/>
        <v>99.999999999999986</v>
      </c>
      <c r="P62" s="688">
        <f t="shared" si="39"/>
        <v>0</v>
      </c>
      <c r="Q62" s="689">
        <f t="shared" si="40"/>
        <v>0</v>
      </c>
      <c r="R62" s="682">
        <f>SUM(Almora:Uttarkashi!R62)</f>
        <v>0</v>
      </c>
      <c r="S62" s="683">
        <f>SUM(Almora:Uttarkashi!S62)</f>
        <v>0</v>
      </c>
      <c r="T62" s="690">
        <v>1.8</v>
      </c>
      <c r="U62" s="682">
        <f>SUM(Almora:Uttarkashi!U62)</f>
        <v>2</v>
      </c>
      <c r="V62" s="683">
        <f>SUM(Almora:Uttarkashi!V62)</f>
        <v>3.6</v>
      </c>
      <c r="W62" s="688">
        <f t="shared" si="41"/>
        <v>2</v>
      </c>
      <c r="X62" s="689">
        <f t="shared" si="42"/>
        <v>3.6</v>
      </c>
      <c r="Y62" s="682">
        <f>SUM(Almora:Uttarkashi!Y62)</f>
        <v>0</v>
      </c>
      <c r="Z62" s="683">
        <f>SUM(Almora:Uttarkashi!Z62)</f>
        <v>0</v>
      </c>
      <c r="AA62" s="690">
        <v>1.8</v>
      </c>
      <c r="AB62" s="682">
        <f>SUM(Almora:Uttarkashi!AB62)</f>
        <v>2</v>
      </c>
      <c r="AC62" s="683">
        <f>SUM(Almora:Uttarkashi!AC62)</f>
        <v>3.6</v>
      </c>
      <c r="AD62" s="688">
        <f t="shared" si="43"/>
        <v>2</v>
      </c>
      <c r="AE62" s="689">
        <f t="shared" si="44"/>
        <v>3.6</v>
      </c>
      <c r="AF62" s="691"/>
      <c r="AG62" s="705">
        <f>SUM(Almora:Uttarkashi!AE62)</f>
        <v>3.6</v>
      </c>
    </row>
    <row r="63" spans="1:33" s="692" customFormat="1" ht="18.75">
      <c r="A63" s="758" t="s">
        <v>217</v>
      </c>
      <c r="B63" s="691" t="s">
        <v>268</v>
      </c>
      <c r="C63" s="686">
        <f>SUM(Almora:Uttarkashi!C63)</f>
        <v>0</v>
      </c>
      <c r="D63" s="683">
        <f>SUM(Almora:Uttarkashi!D63)</f>
        <v>0</v>
      </c>
      <c r="E63" s="686">
        <f>SUM(Almora:Uttarkashi!E63)</f>
        <v>0</v>
      </c>
      <c r="F63" s="683">
        <f>SUM(Almora:Uttarkashi!F63)</f>
        <v>0</v>
      </c>
      <c r="G63" s="687">
        <v>1.2</v>
      </c>
      <c r="H63" s="686">
        <f>SUM(Almora:Uttarkashi!H63)</f>
        <v>1</v>
      </c>
      <c r="I63" s="683">
        <f>SUM(Almora:Uttarkashi!I63)</f>
        <v>1.2</v>
      </c>
      <c r="J63" s="682">
        <f>SUM(Almora:Uttarkashi!J63)</f>
        <v>1</v>
      </c>
      <c r="K63" s="683">
        <f>SUM(Almora:Uttarkashi!K63)</f>
        <v>1.2</v>
      </c>
      <c r="L63" s="682">
        <f t="shared" ref="L63:L65" si="45">J63</f>
        <v>1</v>
      </c>
      <c r="M63" s="683">
        <f>SUM(Almora:Uttarkashi!M63)</f>
        <v>1.2</v>
      </c>
      <c r="N63" s="689">
        <f t="shared" si="37"/>
        <v>100</v>
      </c>
      <c r="O63" s="689">
        <f t="shared" si="38"/>
        <v>100</v>
      </c>
      <c r="P63" s="688">
        <f t="shared" si="39"/>
        <v>0</v>
      </c>
      <c r="Q63" s="689">
        <f t="shared" si="40"/>
        <v>0</v>
      </c>
      <c r="R63" s="682">
        <f>SUM(Almora:Uttarkashi!R63)</f>
        <v>0</v>
      </c>
      <c r="S63" s="683">
        <f>SUM(Almora:Uttarkashi!S63)</f>
        <v>0</v>
      </c>
      <c r="T63" s="690">
        <v>1.2</v>
      </c>
      <c r="U63" s="682">
        <f>SUM(Almora:Uttarkashi!U63)</f>
        <v>2</v>
      </c>
      <c r="V63" s="683">
        <f>SUM(Almora:Uttarkashi!V63)</f>
        <v>2.4</v>
      </c>
      <c r="W63" s="688">
        <f t="shared" si="41"/>
        <v>2</v>
      </c>
      <c r="X63" s="689">
        <f t="shared" si="42"/>
        <v>2.4</v>
      </c>
      <c r="Y63" s="682">
        <f>SUM(Almora:Uttarkashi!Y63)</f>
        <v>0</v>
      </c>
      <c r="Z63" s="683">
        <f>SUM(Almora:Uttarkashi!Z63)</f>
        <v>0</v>
      </c>
      <c r="AA63" s="690">
        <v>1.2</v>
      </c>
      <c r="AB63" s="682">
        <f>SUM(Almora:Uttarkashi!AB63)</f>
        <v>2</v>
      </c>
      <c r="AC63" s="683">
        <f>SUM(Almora:Uttarkashi!AC63)</f>
        <v>2.4</v>
      </c>
      <c r="AD63" s="688">
        <f t="shared" si="43"/>
        <v>2</v>
      </c>
      <c r="AE63" s="689">
        <f t="shared" si="44"/>
        <v>2.4</v>
      </c>
      <c r="AF63" s="691"/>
      <c r="AG63" s="705">
        <f>SUM(Almora:Uttarkashi!AE63)</f>
        <v>2.4</v>
      </c>
    </row>
    <row r="64" spans="1:33" s="692" customFormat="1" ht="18.75">
      <c r="A64" s="758" t="s">
        <v>218</v>
      </c>
      <c r="B64" s="691" t="s">
        <v>269</v>
      </c>
      <c r="C64" s="686">
        <f>SUM(Almora:Uttarkashi!C64)</f>
        <v>0</v>
      </c>
      <c r="D64" s="683">
        <f>SUM(Almora:Uttarkashi!D64)</f>
        <v>0</v>
      </c>
      <c r="E64" s="686">
        <f>SUM(Almora:Uttarkashi!E64)</f>
        <v>0</v>
      </c>
      <c r="F64" s="683">
        <f>SUM(Almora:Uttarkashi!F64)</f>
        <v>0</v>
      </c>
      <c r="G64" s="687">
        <v>1.2</v>
      </c>
      <c r="H64" s="686">
        <f>SUM(Almora:Uttarkashi!H64)</f>
        <v>1</v>
      </c>
      <c r="I64" s="683">
        <f>SUM(Almora:Uttarkashi!I64)</f>
        <v>1.2</v>
      </c>
      <c r="J64" s="682">
        <f>SUM(Almora:Uttarkashi!J64)</f>
        <v>1</v>
      </c>
      <c r="K64" s="683">
        <f>SUM(Almora:Uttarkashi!K64)</f>
        <v>1.2</v>
      </c>
      <c r="L64" s="682">
        <f t="shared" si="45"/>
        <v>1</v>
      </c>
      <c r="M64" s="683">
        <f>SUM(Almora:Uttarkashi!M64)</f>
        <v>1.2</v>
      </c>
      <c r="N64" s="689">
        <f t="shared" si="37"/>
        <v>100</v>
      </c>
      <c r="O64" s="689">
        <f t="shared" si="38"/>
        <v>100</v>
      </c>
      <c r="P64" s="688">
        <f t="shared" si="39"/>
        <v>0</v>
      </c>
      <c r="Q64" s="689">
        <f t="shared" si="40"/>
        <v>0</v>
      </c>
      <c r="R64" s="682">
        <f>SUM(Almora:Uttarkashi!R64)</f>
        <v>0</v>
      </c>
      <c r="S64" s="683">
        <f>SUM(Almora:Uttarkashi!S64)</f>
        <v>0</v>
      </c>
      <c r="T64" s="690">
        <v>1.2</v>
      </c>
      <c r="U64" s="682">
        <f>SUM(Almora:Uttarkashi!U64)</f>
        <v>2</v>
      </c>
      <c r="V64" s="683">
        <f>SUM(Almora:Uttarkashi!V64)</f>
        <v>2.4</v>
      </c>
      <c r="W64" s="688">
        <f t="shared" si="41"/>
        <v>2</v>
      </c>
      <c r="X64" s="689">
        <f t="shared" si="42"/>
        <v>2.4</v>
      </c>
      <c r="Y64" s="682">
        <f>SUM(Almora:Uttarkashi!Y64)</f>
        <v>0</v>
      </c>
      <c r="Z64" s="683">
        <f>SUM(Almora:Uttarkashi!Z64)</f>
        <v>0</v>
      </c>
      <c r="AA64" s="690">
        <v>1.2</v>
      </c>
      <c r="AB64" s="682">
        <f>SUM(Almora:Uttarkashi!AB64)</f>
        <v>2</v>
      </c>
      <c r="AC64" s="683">
        <f>SUM(Almora:Uttarkashi!AC64)</f>
        <v>2.4</v>
      </c>
      <c r="AD64" s="688">
        <f t="shared" si="43"/>
        <v>2</v>
      </c>
      <c r="AE64" s="689">
        <f t="shared" si="44"/>
        <v>2.4</v>
      </c>
      <c r="AF64" s="691"/>
      <c r="AG64" s="705">
        <f>SUM(Almora:Uttarkashi!AE64)</f>
        <v>2.4</v>
      </c>
    </row>
    <row r="65" spans="1:33" s="692" customFormat="1" ht="56.25">
      <c r="A65" s="758" t="s">
        <v>229</v>
      </c>
      <c r="B65" s="691" t="s">
        <v>208</v>
      </c>
      <c r="C65" s="686">
        <f>SUM(Almora:Uttarkashi!C65)</f>
        <v>0</v>
      </c>
      <c r="D65" s="683">
        <f>SUM(Almora:Uttarkashi!D65)</f>
        <v>0</v>
      </c>
      <c r="E65" s="686">
        <f>SUM(Almora:Uttarkashi!E65)</f>
        <v>0</v>
      </c>
      <c r="F65" s="683">
        <f>SUM(Almora:Uttarkashi!F65)</f>
        <v>0</v>
      </c>
      <c r="G65" s="687">
        <v>1.8</v>
      </c>
      <c r="H65" s="686">
        <f>SUM(Almora:Uttarkashi!H65)</f>
        <v>1</v>
      </c>
      <c r="I65" s="683">
        <f>SUM(Almora:Uttarkashi!I65)</f>
        <v>1.8</v>
      </c>
      <c r="J65" s="682">
        <f>SUM(Almora:Uttarkashi!J65)</f>
        <v>1</v>
      </c>
      <c r="K65" s="683">
        <f>SUM(Almora:Uttarkashi!K65)</f>
        <v>1.8</v>
      </c>
      <c r="L65" s="682">
        <f t="shared" si="45"/>
        <v>1</v>
      </c>
      <c r="M65" s="683">
        <f>SUM(Almora:Uttarkashi!M65)</f>
        <v>1.8</v>
      </c>
      <c r="N65" s="689">
        <f t="shared" si="37"/>
        <v>100</v>
      </c>
      <c r="O65" s="689">
        <f t="shared" si="38"/>
        <v>99.999999999999986</v>
      </c>
      <c r="P65" s="688">
        <f t="shared" si="39"/>
        <v>0</v>
      </c>
      <c r="Q65" s="689">
        <f t="shared" si="40"/>
        <v>0</v>
      </c>
      <c r="R65" s="682">
        <f>SUM(Almora:Uttarkashi!R65)</f>
        <v>0</v>
      </c>
      <c r="S65" s="683">
        <f>SUM(Almora:Uttarkashi!S65)</f>
        <v>0</v>
      </c>
      <c r="T65" s="690">
        <v>1.8</v>
      </c>
      <c r="U65" s="682">
        <f>SUM(Almora:Uttarkashi!U65)</f>
        <v>2</v>
      </c>
      <c r="V65" s="683">
        <f>SUM(Almora:Uttarkashi!V65)</f>
        <v>3.6</v>
      </c>
      <c r="W65" s="688">
        <f t="shared" si="41"/>
        <v>2</v>
      </c>
      <c r="X65" s="689">
        <f t="shared" si="42"/>
        <v>3.6</v>
      </c>
      <c r="Y65" s="682">
        <f>SUM(Almora:Uttarkashi!Y65)</f>
        <v>0</v>
      </c>
      <c r="Z65" s="683">
        <f>SUM(Almora:Uttarkashi!Z65)</f>
        <v>0</v>
      </c>
      <c r="AA65" s="690">
        <v>1.8</v>
      </c>
      <c r="AB65" s="682">
        <f>SUM(Almora:Uttarkashi!AB65)</f>
        <v>2</v>
      </c>
      <c r="AC65" s="683">
        <f>SUM(Almora:Uttarkashi!AC65)</f>
        <v>3.6</v>
      </c>
      <c r="AD65" s="688">
        <f t="shared" si="43"/>
        <v>2</v>
      </c>
      <c r="AE65" s="689">
        <f t="shared" si="44"/>
        <v>3.6</v>
      </c>
      <c r="AF65" s="691"/>
      <c r="AG65" s="705">
        <f>SUM(Almora:Uttarkashi!AE65)</f>
        <v>3.6</v>
      </c>
    </row>
    <row r="66" spans="1:33" s="692" customFormat="1" ht="56.25">
      <c r="A66" s="758">
        <v>3.09</v>
      </c>
      <c r="B66" s="691" t="s">
        <v>220</v>
      </c>
      <c r="C66" s="686">
        <f>SUM(Almora:Uttarkashi!C66)</f>
        <v>0</v>
      </c>
      <c r="D66" s="683">
        <f>SUM(Almora:Uttarkashi!D66)</f>
        <v>0</v>
      </c>
      <c r="E66" s="686">
        <f>SUM(Almora:Uttarkashi!E66)</f>
        <v>0</v>
      </c>
      <c r="F66" s="683">
        <f>SUM(Almora:Uttarkashi!F66)</f>
        <v>0</v>
      </c>
      <c r="G66" s="687"/>
      <c r="H66" s="686">
        <f>SUM(Almora:Uttarkashi!H66)</f>
        <v>0</v>
      </c>
      <c r="I66" s="683">
        <f>SUM(Almora:Uttarkashi!I66)</f>
        <v>0</v>
      </c>
      <c r="J66" s="682">
        <f>SUM(Almora:Uttarkashi!J66)</f>
        <v>0</v>
      </c>
      <c r="K66" s="683">
        <f>SUM(Almora:Uttarkashi!K66)</f>
        <v>0</v>
      </c>
      <c r="L66" s="682">
        <f>SUM(Almora:Uttarkashi!L66)</f>
        <v>0</v>
      </c>
      <c r="M66" s="683">
        <f>SUM(Almora:Uttarkashi!M66)</f>
        <v>0</v>
      </c>
      <c r="N66" s="689"/>
      <c r="O66" s="689"/>
      <c r="P66" s="688">
        <f t="shared" si="39"/>
        <v>0</v>
      </c>
      <c r="Q66" s="689">
        <f t="shared" si="40"/>
        <v>0</v>
      </c>
      <c r="R66" s="682">
        <f>SUM(Almora:Uttarkashi!R66)</f>
        <v>0</v>
      </c>
      <c r="S66" s="683">
        <f>SUM(Almora:Uttarkashi!S66)</f>
        <v>0</v>
      </c>
      <c r="T66" s="690">
        <v>1</v>
      </c>
      <c r="U66" s="682">
        <f>SUM(Almora:Uttarkashi!U66)</f>
        <v>2</v>
      </c>
      <c r="V66" s="683">
        <f>SUM(Almora:Uttarkashi!V66)</f>
        <v>2</v>
      </c>
      <c r="W66" s="688">
        <f t="shared" si="41"/>
        <v>2</v>
      </c>
      <c r="X66" s="689">
        <f t="shared" si="42"/>
        <v>2</v>
      </c>
      <c r="Y66" s="682">
        <f>SUM(Almora:Uttarkashi!Y66)</f>
        <v>0</v>
      </c>
      <c r="Z66" s="683">
        <f>SUM(Almora:Uttarkashi!Z66)</f>
        <v>0</v>
      </c>
      <c r="AA66" s="690">
        <v>1</v>
      </c>
      <c r="AB66" s="682">
        <f>SUM(Almora:Uttarkashi!AB66)</f>
        <v>2</v>
      </c>
      <c r="AC66" s="683">
        <f>SUM(Almora:Uttarkashi!AC66)</f>
        <v>2</v>
      </c>
      <c r="AD66" s="688">
        <f t="shared" si="43"/>
        <v>2</v>
      </c>
      <c r="AE66" s="689">
        <f t="shared" si="44"/>
        <v>2</v>
      </c>
      <c r="AF66" s="691"/>
      <c r="AG66" s="705">
        <f>SUM(Almora:Uttarkashi!AE66)</f>
        <v>2</v>
      </c>
    </row>
    <row r="67" spans="1:33" s="692" customFormat="1" ht="37.5">
      <c r="A67" s="758">
        <v>3.1</v>
      </c>
      <c r="B67" s="691" t="s">
        <v>221</v>
      </c>
      <c r="C67" s="686">
        <f>SUM(Almora:Uttarkashi!C67)</f>
        <v>0</v>
      </c>
      <c r="D67" s="683">
        <f>SUM(Almora:Uttarkashi!D67)</f>
        <v>0</v>
      </c>
      <c r="E67" s="686">
        <f>SUM(Almora:Uttarkashi!E67)</f>
        <v>0</v>
      </c>
      <c r="F67" s="683">
        <f>SUM(Almora:Uttarkashi!F67)</f>
        <v>0</v>
      </c>
      <c r="G67" s="687">
        <v>1</v>
      </c>
      <c r="H67" s="686">
        <f>SUM(Almora:Uttarkashi!H67)</f>
        <v>1</v>
      </c>
      <c r="I67" s="683">
        <f>SUM(Almora:Uttarkashi!I67)</f>
        <v>1</v>
      </c>
      <c r="J67" s="682">
        <f>SUM(Almora:Uttarkashi!J67)</f>
        <v>1</v>
      </c>
      <c r="K67" s="683">
        <f>SUM(Almora:Uttarkashi!K67)</f>
        <v>1</v>
      </c>
      <c r="L67" s="682">
        <f>SUM(Almora:Uttarkashi!L67)</f>
        <v>0</v>
      </c>
      <c r="M67" s="683">
        <f>SUM(Almora:Uttarkashi!M67)</f>
        <v>0.8</v>
      </c>
      <c r="N67" s="689">
        <f t="shared" si="37"/>
        <v>0</v>
      </c>
      <c r="O67" s="689">
        <f t="shared" si="38"/>
        <v>80</v>
      </c>
      <c r="P67" s="688">
        <f t="shared" si="39"/>
        <v>1</v>
      </c>
      <c r="Q67" s="689">
        <f t="shared" si="40"/>
        <v>0.19999999999999996</v>
      </c>
      <c r="R67" s="682">
        <f>SUM(Almora:Uttarkashi!R67)</f>
        <v>0</v>
      </c>
      <c r="S67" s="683">
        <f>SUM(Almora:Uttarkashi!S67)</f>
        <v>0</v>
      </c>
      <c r="T67" s="690">
        <v>1</v>
      </c>
      <c r="U67" s="682">
        <f>SUM(Almora:Uttarkashi!U67)</f>
        <v>2</v>
      </c>
      <c r="V67" s="683">
        <f>SUM(Almora:Uttarkashi!V67)</f>
        <v>2</v>
      </c>
      <c r="W67" s="688">
        <f t="shared" si="41"/>
        <v>2</v>
      </c>
      <c r="X67" s="689">
        <f t="shared" si="42"/>
        <v>2</v>
      </c>
      <c r="Y67" s="682">
        <f>SUM(Almora:Uttarkashi!Y67)</f>
        <v>0</v>
      </c>
      <c r="Z67" s="683">
        <f>SUM(Almora:Uttarkashi!Z67)</f>
        <v>0</v>
      </c>
      <c r="AA67" s="690">
        <v>1</v>
      </c>
      <c r="AB67" s="682">
        <f>SUM(Almora:Uttarkashi!AB67)</f>
        <v>2</v>
      </c>
      <c r="AC67" s="683">
        <f>SUM(Almora:Uttarkashi!AC67)</f>
        <v>2</v>
      </c>
      <c r="AD67" s="688">
        <f t="shared" si="43"/>
        <v>2</v>
      </c>
      <c r="AE67" s="689">
        <f t="shared" si="44"/>
        <v>2</v>
      </c>
      <c r="AF67" s="691"/>
      <c r="AG67" s="705">
        <f>SUM(Almora:Uttarkashi!AE67)</f>
        <v>2</v>
      </c>
    </row>
    <row r="68" spans="1:33" s="692" customFormat="1" ht="37.5">
      <c r="A68" s="701">
        <v>3.11</v>
      </c>
      <c r="B68" s="691" t="s">
        <v>324</v>
      </c>
      <c r="C68" s="686">
        <f>SUM(Almora:Uttarkashi!C68)</f>
        <v>0</v>
      </c>
      <c r="D68" s="683">
        <f>SUM(Almora:Uttarkashi!D68)</f>
        <v>0</v>
      </c>
      <c r="E68" s="686">
        <f>SUM(Almora:Uttarkashi!E68)</f>
        <v>0</v>
      </c>
      <c r="F68" s="683">
        <f>SUM(Almora:Uttarkashi!F68)</f>
        <v>0</v>
      </c>
      <c r="G68" s="687">
        <v>1.25</v>
      </c>
      <c r="H68" s="686">
        <f>SUM(Almora:Uttarkashi!H68)</f>
        <v>1</v>
      </c>
      <c r="I68" s="683">
        <f>SUM(Almora:Uttarkashi!I68)</f>
        <v>1.25</v>
      </c>
      <c r="J68" s="682">
        <f>SUM(Almora:Uttarkashi!J68)</f>
        <v>1</v>
      </c>
      <c r="K68" s="683">
        <f>SUM(Almora:Uttarkashi!K68)</f>
        <v>1.25</v>
      </c>
      <c r="L68" s="682">
        <f>SUM(Almora:Uttarkashi!L68)</f>
        <v>0</v>
      </c>
      <c r="M68" s="683">
        <f>SUM(Almora:Uttarkashi!M68)</f>
        <v>0.75</v>
      </c>
      <c r="N68" s="689">
        <f t="shared" si="37"/>
        <v>0</v>
      </c>
      <c r="O68" s="689">
        <f t="shared" si="38"/>
        <v>60</v>
      </c>
      <c r="P68" s="688">
        <f t="shared" si="39"/>
        <v>1</v>
      </c>
      <c r="Q68" s="689">
        <f t="shared" si="40"/>
        <v>0.5</v>
      </c>
      <c r="R68" s="682">
        <f>SUM(Almora:Uttarkashi!R68)</f>
        <v>0</v>
      </c>
      <c r="S68" s="683">
        <f>SUM(Almora:Uttarkashi!S68)</f>
        <v>0</v>
      </c>
      <c r="T68" s="690">
        <v>1.25</v>
      </c>
      <c r="U68" s="682">
        <f>SUM(Almora:Uttarkashi!U68)</f>
        <v>2</v>
      </c>
      <c r="V68" s="683">
        <f>SUM(Almora:Uttarkashi!V68)</f>
        <v>2.5</v>
      </c>
      <c r="W68" s="688">
        <f t="shared" si="41"/>
        <v>2</v>
      </c>
      <c r="X68" s="689">
        <f t="shared" si="42"/>
        <v>2.5</v>
      </c>
      <c r="Y68" s="682">
        <f>SUM(Almora:Uttarkashi!Y68)</f>
        <v>0</v>
      </c>
      <c r="Z68" s="683">
        <f>SUM(Almora:Uttarkashi!Z68)</f>
        <v>0</v>
      </c>
      <c r="AA68" s="690">
        <v>1.25</v>
      </c>
      <c r="AB68" s="682">
        <f>SUM(Almora:Uttarkashi!AB68)</f>
        <v>2</v>
      </c>
      <c r="AC68" s="683">
        <f>SUM(Almora:Uttarkashi!AC68)</f>
        <v>2.5</v>
      </c>
      <c r="AD68" s="688">
        <f t="shared" si="43"/>
        <v>2</v>
      </c>
      <c r="AE68" s="689">
        <f t="shared" si="44"/>
        <v>2.5</v>
      </c>
      <c r="AF68" s="691"/>
      <c r="AG68" s="705">
        <f>SUM(Almora:Uttarkashi!AE68)</f>
        <v>2.5</v>
      </c>
    </row>
    <row r="69" spans="1:33" s="692" customFormat="1" ht="37.5">
      <c r="A69" s="701">
        <v>3.12</v>
      </c>
      <c r="B69" s="691" t="s">
        <v>223</v>
      </c>
      <c r="C69" s="686">
        <f>SUM(Almora:Uttarkashi!C69)</f>
        <v>0</v>
      </c>
      <c r="D69" s="683">
        <f>SUM(Almora:Uttarkashi!D69)</f>
        <v>0</v>
      </c>
      <c r="E69" s="686">
        <f>SUM(Almora:Uttarkashi!E69)</f>
        <v>0</v>
      </c>
      <c r="F69" s="683">
        <f>SUM(Almora:Uttarkashi!F69)</f>
        <v>0</v>
      </c>
      <c r="G69" s="687">
        <v>0.75</v>
      </c>
      <c r="H69" s="686">
        <f>SUM(Almora:Uttarkashi!H69)</f>
        <v>1</v>
      </c>
      <c r="I69" s="683">
        <f>SUM(Almora:Uttarkashi!I69)</f>
        <v>0.75</v>
      </c>
      <c r="J69" s="682">
        <f>SUM(Almora:Uttarkashi!J69)</f>
        <v>1</v>
      </c>
      <c r="K69" s="683">
        <f>SUM(Almora:Uttarkashi!K69)</f>
        <v>0.75</v>
      </c>
      <c r="L69" s="682">
        <f>SUM(Almora:Uttarkashi!L69)</f>
        <v>0</v>
      </c>
      <c r="M69" s="683">
        <f>SUM(Almora:Uttarkashi!M69)</f>
        <v>0.4</v>
      </c>
      <c r="N69" s="689">
        <f t="shared" si="37"/>
        <v>0</v>
      </c>
      <c r="O69" s="689">
        <f t="shared" si="38"/>
        <v>53.333333333333336</v>
      </c>
      <c r="P69" s="688">
        <f t="shared" si="39"/>
        <v>1</v>
      </c>
      <c r="Q69" s="689">
        <f t="shared" si="40"/>
        <v>0.35</v>
      </c>
      <c r="R69" s="682">
        <f>SUM(Almora:Uttarkashi!R69)</f>
        <v>0</v>
      </c>
      <c r="S69" s="683">
        <f>SUM(Almora:Uttarkashi!S69)</f>
        <v>0</v>
      </c>
      <c r="T69" s="690">
        <v>0.75</v>
      </c>
      <c r="U69" s="682">
        <f>SUM(Almora:Uttarkashi!U69)</f>
        <v>2</v>
      </c>
      <c r="V69" s="683">
        <f>SUM(Almora:Uttarkashi!V69)</f>
        <v>1.5</v>
      </c>
      <c r="W69" s="688">
        <f t="shared" si="41"/>
        <v>2</v>
      </c>
      <c r="X69" s="689">
        <f t="shared" si="42"/>
        <v>1.5</v>
      </c>
      <c r="Y69" s="682">
        <f>SUM(Almora:Uttarkashi!Y69)</f>
        <v>0</v>
      </c>
      <c r="Z69" s="683">
        <f>SUM(Almora:Uttarkashi!Z69)</f>
        <v>0</v>
      </c>
      <c r="AA69" s="690">
        <v>0.75</v>
      </c>
      <c r="AB69" s="682">
        <f>SUM(Almora:Uttarkashi!AB69)</f>
        <v>2</v>
      </c>
      <c r="AC69" s="683">
        <f>SUM(Almora:Uttarkashi!AC69)</f>
        <v>1.5</v>
      </c>
      <c r="AD69" s="688">
        <f t="shared" si="43"/>
        <v>2</v>
      </c>
      <c r="AE69" s="689">
        <f t="shared" si="44"/>
        <v>1.5</v>
      </c>
      <c r="AF69" s="691"/>
      <c r="AG69" s="705">
        <f>SUM(Almora:Uttarkashi!AE69)</f>
        <v>1.5</v>
      </c>
    </row>
    <row r="70" spans="1:33" s="692" customFormat="1" ht="37.5">
      <c r="A70" s="758">
        <v>3.13</v>
      </c>
      <c r="B70" s="691" t="s">
        <v>224</v>
      </c>
      <c r="C70" s="686">
        <f>SUM(Almora:Uttarkashi!C70)</f>
        <v>0</v>
      </c>
      <c r="D70" s="683">
        <f>SUM(Almora:Uttarkashi!D70)</f>
        <v>0</v>
      </c>
      <c r="E70" s="686">
        <f>SUM(Almora:Uttarkashi!E70)</f>
        <v>0</v>
      </c>
      <c r="F70" s="683">
        <f>SUM(Almora:Uttarkashi!F70)</f>
        <v>0</v>
      </c>
      <c r="G70" s="687">
        <v>0.75</v>
      </c>
      <c r="H70" s="686">
        <f>SUM(Almora:Uttarkashi!H70)</f>
        <v>1</v>
      </c>
      <c r="I70" s="683">
        <f>SUM(Almora:Uttarkashi!I70)</f>
        <v>0.75</v>
      </c>
      <c r="J70" s="682">
        <f>SUM(Almora:Uttarkashi!J70)</f>
        <v>1</v>
      </c>
      <c r="K70" s="683">
        <f>SUM(Almora:Uttarkashi!K70)</f>
        <v>0.75</v>
      </c>
      <c r="L70" s="682">
        <f>SUM(Almora:Uttarkashi!L70)</f>
        <v>0</v>
      </c>
      <c r="M70" s="683">
        <f>SUM(Almora:Uttarkashi!M70)</f>
        <v>0.5</v>
      </c>
      <c r="N70" s="689">
        <f t="shared" si="37"/>
        <v>0</v>
      </c>
      <c r="O70" s="689">
        <f t="shared" si="38"/>
        <v>66.666666666666671</v>
      </c>
      <c r="P70" s="688">
        <f t="shared" si="39"/>
        <v>1</v>
      </c>
      <c r="Q70" s="689">
        <f t="shared" si="40"/>
        <v>0.25</v>
      </c>
      <c r="R70" s="682">
        <f>SUM(Almora:Uttarkashi!R70)</f>
        <v>0</v>
      </c>
      <c r="S70" s="683">
        <f>SUM(Almora:Uttarkashi!S70)</f>
        <v>0</v>
      </c>
      <c r="T70" s="690">
        <v>0.75</v>
      </c>
      <c r="U70" s="682">
        <f>SUM(Almora:Uttarkashi!U70)</f>
        <v>2</v>
      </c>
      <c r="V70" s="683">
        <f>SUM(Almora:Uttarkashi!V70)</f>
        <v>1.5</v>
      </c>
      <c r="W70" s="688">
        <f t="shared" si="41"/>
        <v>2</v>
      </c>
      <c r="X70" s="689">
        <f t="shared" si="42"/>
        <v>1.5</v>
      </c>
      <c r="Y70" s="682">
        <f>SUM(Almora:Uttarkashi!Y70)</f>
        <v>0</v>
      </c>
      <c r="Z70" s="683">
        <f>SUM(Almora:Uttarkashi!Z70)</f>
        <v>0</v>
      </c>
      <c r="AA70" s="690">
        <v>0.75</v>
      </c>
      <c r="AB70" s="682">
        <f>SUM(Almora:Uttarkashi!AB70)</f>
        <v>2</v>
      </c>
      <c r="AC70" s="683">
        <f>SUM(Almora:Uttarkashi!AC70)</f>
        <v>1.5</v>
      </c>
      <c r="AD70" s="688">
        <f t="shared" si="43"/>
        <v>2</v>
      </c>
      <c r="AE70" s="689">
        <f t="shared" si="44"/>
        <v>1.5</v>
      </c>
      <c r="AF70" s="691"/>
      <c r="AG70" s="705">
        <f>SUM(Almora:Uttarkashi!AE70)</f>
        <v>1.5</v>
      </c>
    </row>
    <row r="71" spans="1:33" s="692" customFormat="1" ht="37.5">
      <c r="A71" s="758">
        <v>3.14</v>
      </c>
      <c r="B71" s="691" t="s">
        <v>606</v>
      </c>
      <c r="C71" s="686">
        <f>SUM(Almora:Uttarkashi!C71)</f>
        <v>0</v>
      </c>
      <c r="D71" s="683">
        <f>SUM(Almora:Uttarkashi!D71)</f>
        <v>0</v>
      </c>
      <c r="E71" s="686">
        <f>SUM(Almora:Uttarkashi!E71)</f>
        <v>0</v>
      </c>
      <c r="F71" s="683">
        <f>SUM(Almora:Uttarkashi!F71)</f>
        <v>0</v>
      </c>
      <c r="G71" s="687"/>
      <c r="H71" s="686">
        <f>SUM(Almora:Uttarkashi!H71)</f>
        <v>0</v>
      </c>
      <c r="I71" s="683">
        <f>SUM(Almora:Uttarkashi!I71)</f>
        <v>0</v>
      </c>
      <c r="J71" s="682">
        <f>SUM(Almora:Uttarkashi!J71)</f>
        <v>0</v>
      </c>
      <c r="K71" s="683">
        <f>SUM(Almora:Uttarkashi!K71)</f>
        <v>0</v>
      </c>
      <c r="L71" s="682">
        <f>SUM(Almora:Uttarkashi!L71)</f>
        <v>0</v>
      </c>
      <c r="M71" s="683">
        <f>SUM(Almora:Uttarkashi!M71)</f>
        <v>0</v>
      </c>
      <c r="N71" s="689"/>
      <c r="O71" s="689"/>
      <c r="P71" s="688">
        <f t="shared" si="39"/>
        <v>0</v>
      </c>
      <c r="Q71" s="689">
        <f t="shared" si="40"/>
        <v>0</v>
      </c>
      <c r="R71" s="682">
        <f>SUM(Almora:Uttarkashi!R71)</f>
        <v>0</v>
      </c>
      <c r="S71" s="683">
        <f>SUM(Almora:Uttarkashi!S71)</f>
        <v>0</v>
      </c>
      <c r="T71" s="690"/>
      <c r="U71" s="682">
        <f>SUM(Almora:Uttarkashi!U71)</f>
        <v>2</v>
      </c>
      <c r="V71" s="683">
        <f>SUM(Almora:Uttarkashi!V71)</f>
        <v>0.6</v>
      </c>
      <c r="W71" s="688">
        <f t="shared" si="41"/>
        <v>2</v>
      </c>
      <c r="X71" s="689">
        <f t="shared" si="42"/>
        <v>0.6</v>
      </c>
      <c r="Y71" s="682">
        <f>SUM(Almora:Uttarkashi!Y71)</f>
        <v>0</v>
      </c>
      <c r="Z71" s="683">
        <f>SUM(Almora:Uttarkashi!Z71)</f>
        <v>0</v>
      </c>
      <c r="AA71" s="690"/>
      <c r="AB71" s="682">
        <f>SUM(Almora:Uttarkashi!AB71)</f>
        <v>2</v>
      </c>
      <c r="AC71" s="683">
        <f>SUM(Almora:Uttarkashi!AC71)</f>
        <v>0.6</v>
      </c>
      <c r="AD71" s="688">
        <f t="shared" si="43"/>
        <v>2</v>
      </c>
      <c r="AE71" s="689">
        <f t="shared" si="44"/>
        <v>0.6</v>
      </c>
      <c r="AF71" s="691"/>
      <c r="AG71" s="705">
        <f>SUM(Almora:Uttarkashi!AE71)</f>
        <v>0.6</v>
      </c>
    </row>
    <row r="72" spans="1:33" s="692" customFormat="1" ht="37.5">
      <c r="A72" s="758">
        <v>3.15</v>
      </c>
      <c r="B72" s="691" t="s">
        <v>605</v>
      </c>
      <c r="C72" s="686">
        <f>SUM(Almora:Uttarkashi!C72)</f>
        <v>0</v>
      </c>
      <c r="D72" s="683">
        <f>SUM(Almora:Uttarkashi!D72)</f>
        <v>0</v>
      </c>
      <c r="E72" s="686">
        <f>SUM(Almora:Uttarkashi!E72)</f>
        <v>0</v>
      </c>
      <c r="F72" s="683">
        <f>SUM(Almora:Uttarkashi!F72)</f>
        <v>0</v>
      </c>
      <c r="G72" s="687"/>
      <c r="H72" s="686">
        <f>SUM(Almora:Uttarkashi!H72)</f>
        <v>0</v>
      </c>
      <c r="I72" s="683">
        <f>SUM(Almora:Uttarkashi!I72)</f>
        <v>0</v>
      </c>
      <c r="J72" s="682">
        <f>SUM(Almora:Uttarkashi!J72)</f>
        <v>0</v>
      </c>
      <c r="K72" s="683">
        <f>SUM(Almora:Uttarkashi!K72)</f>
        <v>0</v>
      </c>
      <c r="L72" s="682">
        <f>SUM(Almora:Uttarkashi!L72)</f>
        <v>0</v>
      </c>
      <c r="M72" s="683">
        <f>SUM(Almora:Uttarkashi!M72)</f>
        <v>0</v>
      </c>
      <c r="N72" s="689"/>
      <c r="O72" s="689"/>
      <c r="P72" s="688">
        <f t="shared" si="39"/>
        <v>0</v>
      </c>
      <c r="Q72" s="689">
        <f t="shared" si="40"/>
        <v>0</v>
      </c>
      <c r="R72" s="682">
        <f>SUM(Almora:Uttarkashi!R72)</f>
        <v>0</v>
      </c>
      <c r="S72" s="683">
        <f>SUM(Almora:Uttarkashi!S72)</f>
        <v>0</v>
      </c>
      <c r="T72" s="690">
        <v>0.3</v>
      </c>
      <c r="U72" s="682">
        <f>SUM(Almora:Uttarkashi!U72)</f>
        <v>2</v>
      </c>
      <c r="V72" s="683">
        <f>SUM(Almora:Uttarkashi!V72)</f>
        <v>0.6</v>
      </c>
      <c r="W72" s="688">
        <f t="shared" si="41"/>
        <v>2</v>
      </c>
      <c r="X72" s="689">
        <f t="shared" si="42"/>
        <v>0.6</v>
      </c>
      <c r="Y72" s="682">
        <f>SUM(Almora:Uttarkashi!Y72)</f>
        <v>0</v>
      </c>
      <c r="Z72" s="683">
        <f>SUM(Almora:Uttarkashi!Z72)</f>
        <v>0</v>
      </c>
      <c r="AA72" s="690">
        <v>0.3</v>
      </c>
      <c r="AB72" s="682">
        <f>SUM(Almora:Uttarkashi!AB72)</f>
        <v>2</v>
      </c>
      <c r="AC72" s="683">
        <f>SUM(Almora:Uttarkashi!AC72)</f>
        <v>0.6</v>
      </c>
      <c r="AD72" s="688">
        <f t="shared" si="43"/>
        <v>2</v>
      </c>
      <c r="AE72" s="689">
        <f t="shared" si="44"/>
        <v>0.6</v>
      </c>
      <c r="AF72" s="691"/>
      <c r="AG72" s="705">
        <f>SUM(Almora:Uttarkashi!AE72)</f>
        <v>0.6</v>
      </c>
    </row>
    <row r="73" spans="1:33" s="692" customFormat="1" ht="18.75">
      <c r="A73" s="758">
        <v>3.16</v>
      </c>
      <c r="B73" s="691" t="s">
        <v>31</v>
      </c>
      <c r="C73" s="686">
        <f>SUM(Almora:Uttarkashi!C73)</f>
        <v>0</v>
      </c>
      <c r="D73" s="683">
        <f>SUM(Almora:Uttarkashi!D73)</f>
        <v>0</v>
      </c>
      <c r="E73" s="686">
        <f>SUM(Almora:Uttarkashi!E73)</f>
        <v>0</v>
      </c>
      <c r="F73" s="683">
        <f>SUM(Almora:Uttarkashi!F73)</f>
        <v>0</v>
      </c>
      <c r="G73" s="687"/>
      <c r="H73" s="686">
        <f>SUM(Almora:Uttarkashi!H73)</f>
        <v>0</v>
      </c>
      <c r="I73" s="683">
        <f>SUM(Almora:Uttarkashi!I73)</f>
        <v>0</v>
      </c>
      <c r="J73" s="682">
        <f>SUM(Almora:Uttarkashi!J73)</f>
        <v>0</v>
      </c>
      <c r="K73" s="683">
        <f>SUM(Almora:Uttarkashi!K73)</f>
        <v>0</v>
      </c>
      <c r="L73" s="682">
        <f>SUM(Almora:Uttarkashi!L73)</f>
        <v>0</v>
      </c>
      <c r="M73" s="683">
        <f>SUM(Almora:Uttarkashi!M73)</f>
        <v>0</v>
      </c>
      <c r="N73" s="689"/>
      <c r="O73" s="689"/>
      <c r="P73" s="688">
        <f t="shared" si="39"/>
        <v>0</v>
      </c>
      <c r="Q73" s="689">
        <f t="shared" si="40"/>
        <v>0</v>
      </c>
      <c r="R73" s="682">
        <f>SUM(Almora:Uttarkashi!R73)</f>
        <v>0</v>
      </c>
      <c r="S73" s="683">
        <f>SUM(Almora:Uttarkashi!S73)</f>
        <v>0</v>
      </c>
      <c r="T73" s="690"/>
      <c r="U73" s="682">
        <f>SUM(Almora:Uttarkashi!U73)</f>
        <v>0</v>
      </c>
      <c r="V73" s="683">
        <f>SUM(Almora:Uttarkashi!V73)</f>
        <v>0</v>
      </c>
      <c r="W73" s="688">
        <f t="shared" si="41"/>
        <v>0</v>
      </c>
      <c r="X73" s="689">
        <f t="shared" si="42"/>
        <v>0</v>
      </c>
      <c r="Y73" s="682">
        <f>SUM(Almora:Uttarkashi!Y73)</f>
        <v>0</v>
      </c>
      <c r="Z73" s="683">
        <f>SUM(Almora:Uttarkashi!Z73)</f>
        <v>0</v>
      </c>
      <c r="AA73" s="690"/>
      <c r="AB73" s="682">
        <f>SUM(Almora:Uttarkashi!AB73)</f>
        <v>0</v>
      </c>
      <c r="AC73" s="683">
        <f>SUM(Almora:Uttarkashi!AC73)</f>
        <v>0</v>
      </c>
      <c r="AD73" s="688">
        <f t="shared" si="43"/>
        <v>0</v>
      </c>
      <c r="AE73" s="689">
        <f t="shared" si="44"/>
        <v>0</v>
      </c>
      <c r="AF73" s="691"/>
      <c r="AG73" s="705">
        <f>SUM(Almora:Uttarkashi!AE73)</f>
        <v>0</v>
      </c>
    </row>
    <row r="74" spans="1:33" s="692" customFormat="1" ht="37.5">
      <c r="A74" s="758">
        <v>3.17</v>
      </c>
      <c r="B74" s="691" t="s">
        <v>225</v>
      </c>
      <c r="C74" s="686">
        <f>SUM(Almora:Uttarkashi!C74)</f>
        <v>0</v>
      </c>
      <c r="D74" s="683">
        <f>SUM(Almora:Uttarkashi!D74)</f>
        <v>0</v>
      </c>
      <c r="E74" s="686">
        <f>SUM(Almora:Uttarkashi!E74)</f>
        <v>0</v>
      </c>
      <c r="F74" s="683">
        <f>SUM(Almora:Uttarkashi!F74)</f>
        <v>0</v>
      </c>
      <c r="G74" s="687">
        <v>0.5</v>
      </c>
      <c r="H74" s="686">
        <f>SUM(Almora:Uttarkashi!H74)</f>
        <v>1</v>
      </c>
      <c r="I74" s="683">
        <f>SUM(Almora:Uttarkashi!I74)</f>
        <v>0.5</v>
      </c>
      <c r="J74" s="682">
        <f>SUM(Almora:Uttarkashi!J74)</f>
        <v>1</v>
      </c>
      <c r="K74" s="683">
        <f>SUM(Almora:Uttarkashi!K74)</f>
        <v>0.5</v>
      </c>
      <c r="L74" s="682">
        <v>1</v>
      </c>
      <c r="M74" s="683">
        <v>0.5</v>
      </c>
      <c r="N74" s="689">
        <f t="shared" si="37"/>
        <v>100</v>
      </c>
      <c r="O74" s="689">
        <f t="shared" si="38"/>
        <v>100</v>
      </c>
      <c r="P74" s="688">
        <f t="shared" si="39"/>
        <v>0</v>
      </c>
      <c r="Q74" s="689">
        <f t="shared" si="40"/>
        <v>0</v>
      </c>
      <c r="R74" s="682">
        <f>SUM(Almora:Uttarkashi!R74)</f>
        <v>0</v>
      </c>
      <c r="S74" s="683">
        <f>SUM(Almora:Uttarkashi!S74)</f>
        <v>0</v>
      </c>
      <c r="T74" s="690">
        <v>0.5</v>
      </c>
      <c r="U74" s="682">
        <f>SUM(Almora:Uttarkashi!U74)</f>
        <v>2</v>
      </c>
      <c r="V74" s="683">
        <f>SUM(Almora:Uttarkashi!V74)</f>
        <v>1</v>
      </c>
      <c r="W74" s="688">
        <f t="shared" si="41"/>
        <v>2</v>
      </c>
      <c r="X74" s="689">
        <f t="shared" si="42"/>
        <v>1</v>
      </c>
      <c r="Y74" s="682">
        <f>SUM(Almora:Uttarkashi!Y74)</f>
        <v>0</v>
      </c>
      <c r="Z74" s="683">
        <f>SUM(Almora:Uttarkashi!Z74)</f>
        <v>0</v>
      </c>
      <c r="AA74" s="690">
        <v>0.5</v>
      </c>
      <c r="AB74" s="682">
        <f>SUM(Almora:Uttarkashi!AB74)</f>
        <v>2</v>
      </c>
      <c r="AC74" s="683">
        <f>SUM(Almora:Uttarkashi!AC74)</f>
        <v>1</v>
      </c>
      <c r="AD74" s="688">
        <f t="shared" si="43"/>
        <v>2</v>
      </c>
      <c r="AE74" s="689">
        <f t="shared" si="44"/>
        <v>1</v>
      </c>
      <c r="AF74" s="691"/>
      <c r="AG74" s="705">
        <f>SUM(Almora:Uttarkashi!AE74)</f>
        <v>1</v>
      </c>
    </row>
    <row r="75" spans="1:33" s="692" customFormat="1" ht="37.5">
      <c r="A75" s="758">
        <v>3.18</v>
      </c>
      <c r="B75" s="691" t="s">
        <v>203</v>
      </c>
      <c r="C75" s="686">
        <f>SUM(Almora:Uttarkashi!C75)</f>
        <v>0</v>
      </c>
      <c r="D75" s="683">
        <f>SUM(Almora:Uttarkashi!D75)</f>
        <v>0</v>
      </c>
      <c r="E75" s="686">
        <f>SUM(Almora:Uttarkashi!E75)</f>
        <v>0</v>
      </c>
      <c r="F75" s="683">
        <f>SUM(Almora:Uttarkashi!F75)</f>
        <v>0</v>
      </c>
      <c r="G75" s="687"/>
      <c r="H75" s="686">
        <f>SUM(Almora:Uttarkashi!H75)</f>
        <v>0</v>
      </c>
      <c r="I75" s="683">
        <f>SUM(Almora:Uttarkashi!I75)</f>
        <v>0</v>
      </c>
      <c r="J75" s="682">
        <f>SUM(Almora:Uttarkashi!J75)</f>
        <v>0</v>
      </c>
      <c r="K75" s="683">
        <f>SUM(Almora:Uttarkashi!K75)</f>
        <v>0</v>
      </c>
      <c r="L75" s="682">
        <f>SUM(Almora:Uttarkashi!L75)</f>
        <v>0</v>
      </c>
      <c r="M75" s="683">
        <f>SUM(Almora:Uttarkashi!M75)</f>
        <v>0</v>
      </c>
      <c r="N75" s="689"/>
      <c r="O75" s="689"/>
      <c r="P75" s="688">
        <f t="shared" si="39"/>
        <v>0</v>
      </c>
      <c r="Q75" s="689">
        <f t="shared" si="40"/>
        <v>0</v>
      </c>
      <c r="R75" s="682">
        <f>SUM(Almora:Uttarkashi!R75)</f>
        <v>0</v>
      </c>
      <c r="S75" s="683">
        <f>SUM(Almora:Uttarkashi!S75)</f>
        <v>0</v>
      </c>
      <c r="T75" s="690">
        <v>0.2</v>
      </c>
      <c r="U75" s="682">
        <f>SUM(Almora:Uttarkashi!U75)</f>
        <v>2</v>
      </c>
      <c r="V75" s="683">
        <f>SUM(Almora:Uttarkashi!V75)</f>
        <v>0.4</v>
      </c>
      <c r="W75" s="688">
        <f t="shared" si="41"/>
        <v>2</v>
      </c>
      <c r="X75" s="689">
        <f t="shared" si="42"/>
        <v>0.4</v>
      </c>
      <c r="Y75" s="682">
        <f>SUM(Almora:Uttarkashi!Y75)</f>
        <v>0</v>
      </c>
      <c r="Z75" s="683">
        <f>SUM(Almora:Uttarkashi!Z75)</f>
        <v>0</v>
      </c>
      <c r="AA75" s="690">
        <v>0.2</v>
      </c>
      <c r="AB75" s="682">
        <f>SUM(Almora:Uttarkashi!AB75)</f>
        <v>2</v>
      </c>
      <c r="AC75" s="683">
        <f>SUM(Almora:Uttarkashi!AC75)</f>
        <v>0.4</v>
      </c>
      <c r="AD75" s="688">
        <f t="shared" si="43"/>
        <v>2</v>
      </c>
      <c r="AE75" s="689">
        <f t="shared" si="44"/>
        <v>0.4</v>
      </c>
      <c r="AF75" s="691"/>
      <c r="AG75" s="705">
        <f>SUM(Almora:Uttarkashi!AE75)</f>
        <v>0.4</v>
      </c>
    </row>
    <row r="76" spans="1:33" s="699" customFormat="1" ht="36" customHeight="1">
      <c r="A76" s="755"/>
      <c r="B76" s="698" t="s">
        <v>171</v>
      </c>
      <c r="C76" s="681">
        <f t="shared" ref="C76:F76" si="46">SUM(C54:C75)</f>
        <v>0</v>
      </c>
      <c r="D76" s="679">
        <f t="shared" si="46"/>
        <v>0</v>
      </c>
      <c r="E76" s="681">
        <f t="shared" si="46"/>
        <v>0</v>
      </c>
      <c r="F76" s="679">
        <f t="shared" si="46"/>
        <v>0</v>
      </c>
      <c r="G76" s="842"/>
      <c r="H76" s="681">
        <v>1</v>
      </c>
      <c r="I76" s="679">
        <f t="shared" ref="I76" si="47">SUM(I54:I75)</f>
        <v>32.450000000000003</v>
      </c>
      <c r="J76" s="681">
        <v>1</v>
      </c>
      <c r="K76" s="679">
        <f>SUM(K54:K75)</f>
        <v>32.450000000000003</v>
      </c>
      <c r="L76" s="696">
        <f>L62</f>
        <v>1</v>
      </c>
      <c r="M76" s="679">
        <f>SUM(M54:M75)</f>
        <v>26.15</v>
      </c>
      <c r="N76" s="689">
        <f t="shared" si="37"/>
        <v>100</v>
      </c>
      <c r="O76" s="689">
        <f t="shared" si="38"/>
        <v>80.585516178736512</v>
      </c>
      <c r="P76" s="681">
        <f>P54</f>
        <v>1</v>
      </c>
      <c r="Q76" s="679">
        <f>SUM(Q54:Q75)</f>
        <v>6.3</v>
      </c>
      <c r="R76" s="681">
        <f>SUM(R54:R75)</f>
        <v>0</v>
      </c>
      <c r="S76" s="679">
        <f>SUM(S54:S75)</f>
        <v>0</v>
      </c>
      <c r="T76" s="697"/>
      <c r="U76" s="696">
        <f>U54</f>
        <v>2</v>
      </c>
      <c r="V76" s="679">
        <f>SUM(V54:V75)</f>
        <v>70.5</v>
      </c>
      <c r="W76" s="696">
        <f>W54</f>
        <v>2</v>
      </c>
      <c r="X76" s="679">
        <f>SUM(X54:X75)</f>
        <v>70.5</v>
      </c>
      <c r="Y76" s="681">
        <f>SUM(Y54:Y75)</f>
        <v>0</v>
      </c>
      <c r="Z76" s="679">
        <f>SUM(Z54:Z75)</f>
        <v>0</v>
      </c>
      <c r="AA76" s="697"/>
      <c r="AB76" s="696">
        <f>AB54</f>
        <v>2</v>
      </c>
      <c r="AC76" s="679">
        <f>SUM(AC54:AC75)</f>
        <v>70.5</v>
      </c>
      <c r="AD76" s="696">
        <f>AD54</f>
        <v>2</v>
      </c>
      <c r="AE76" s="679">
        <f>SUM(AE54:AE75)</f>
        <v>70.5</v>
      </c>
      <c r="AF76" s="698"/>
      <c r="AG76" s="705">
        <f>SUM(Almora:Uttarkashi!AE76)</f>
        <v>70.5</v>
      </c>
    </row>
    <row r="77" spans="1:33" s="699" customFormat="1" ht="39">
      <c r="A77" s="755"/>
      <c r="B77" s="698" t="s">
        <v>234</v>
      </c>
      <c r="C77" s="681">
        <f t="shared" ref="C77:F77" si="48">C76+C52</f>
        <v>0</v>
      </c>
      <c r="D77" s="679">
        <f t="shared" si="48"/>
        <v>0</v>
      </c>
      <c r="E77" s="681">
        <f t="shared" si="48"/>
        <v>0</v>
      </c>
      <c r="F77" s="679">
        <f t="shared" si="48"/>
        <v>0</v>
      </c>
      <c r="G77" s="842"/>
      <c r="H77" s="681">
        <v>1</v>
      </c>
      <c r="I77" s="679">
        <f>I76+I52</f>
        <v>33.200000000000003</v>
      </c>
      <c r="J77" s="681">
        <v>1</v>
      </c>
      <c r="K77" s="679">
        <f>K76+K52</f>
        <v>33.200000000000003</v>
      </c>
      <c r="L77" s="696">
        <f>L76</f>
        <v>1</v>
      </c>
      <c r="M77" s="679">
        <f>M76+M52</f>
        <v>26.9</v>
      </c>
      <c r="N77" s="689">
        <f t="shared" si="37"/>
        <v>100</v>
      </c>
      <c r="O77" s="689">
        <f t="shared" si="38"/>
        <v>81.024096385542165</v>
      </c>
      <c r="P77" s="681">
        <f>P76</f>
        <v>1</v>
      </c>
      <c r="Q77" s="679">
        <f>Q76+Q52</f>
        <v>6.3</v>
      </c>
      <c r="R77" s="681">
        <f>R76+R52</f>
        <v>0</v>
      </c>
      <c r="S77" s="679">
        <f>S76+S52</f>
        <v>0</v>
      </c>
      <c r="T77" s="697"/>
      <c r="U77" s="696">
        <f>U76</f>
        <v>2</v>
      </c>
      <c r="V77" s="679">
        <f>V76+V52</f>
        <v>71.25</v>
      </c>
      <c r="W77" s="696">
        <f>W76</f>
        <v>2</v>
      </c>
      <c r="X77" s="679">
        <f>X76+X52</f>
        <v>71.25</v>
      </c>
      <c r="Y77" s="681">
        <f>Y76+Y52</f>
        <v>0</v>
      </c>
      <c r="Z77" s="679">
        <f>Z76+Z52</f>
        <v>0</v>
      </c>
      <c r="AA77" s="697"/>
      <c r="AB77" s="696">
        <f>AB76</f>
        <v>2</v>
      </c>
      <c r="AC77" s="679">
        <f>AC76+AC52</f>
        <v>71.25</v>
      </c>
      <c r="AD77" s="696">
        <f>AD76</f>
        <v>2</v>
      </c>
      <c r="AE77" s="679">
        <f>AE76+AE52</f>
        <v>71.25</v>
      </c>
      <c r="AF77" s="698"/>
      <c r="AG77" s="705">
        <f>SUM(Almora:Uttarkashi!AE77)</f>
        <v>71.25</v>
      </c>
    </row>
    <row r="78" spans="1:33" s="692" customFormat="1" ht="19.5">
      <c r="A78" s="755">
        <v>4</v>
      </c>
      <c r="B78" s="698" t="s">
        <v>32</v>
      </c>
      <c r="C78" s="686">
        <f>SUM(Almora:Uttarkashi!C78)</f>
        <v>0</v>
      </c>
      <c r="D78" s="683">
        <f>SUM(Almora:Uttarkashi!D78)</f>
        <v>0</v>
      </c>
      <c r="E78" s="686">
        <f>SUM(Almora:Uttarkashi!E78)</f>
        <v>0</v>
      </c>
      <c r="F78" s="683">
        <f>SUM(Almora:Uttarkashi!F78)</f>
        <v>0</v>
      </c>
      <c r="G78" s="687"/>
      <c r="H78" s="686">
        <f>SUM(Almora:Uttarkashi!H78)</f>
        <v>0</v>
      </c>
      <c r="I78" s="683">
        <f>SUM(Almora:Uttarkashi!I78)</f>
        <v>0</v>
      </c>
      <c r="J78" s="682">
        <f>SUM(Almora:Uttarkashi!J78)</f>
        <v>0</v>
      </c>
      <c r="K78" s="683">
        <f>SUM(Almora:Uttarkashi!K78)</f>
        <v>0</v>
      </c>
      <c r="L78" s="688"/>
      <c r="M78" s="689"/>
      <c r="N78" s="689"/>
      <c r="O78" s="689"/>
      <c r="P78" s="688">
        <f t="shared" ref="P78:Q80" si="49">J78-L78</f>
        <v>0</v>
      </c>
      <c r="Q78" s="689">
        <f t="shared" si="49"/>
        <v>0</v>
      </c>
      <c r="R78" s="682">
        <f>SUM(Almora:Uttarkashi!R78)</f>
        <v>0</v>
      </c>
      <c r="S78" s="683">
        <f>SUM(Almora:Uttarkashi!S78)</f>
        <v>0</v>
      </c>
      <c r="T78" s="690"/>
      <c r="U78" s="682">
        <f>SUM(Almora:Uttarkashi!U78)</f>
        <v>0</v>
      </c>
      <c r="V78" s="683">
        <f>SUM(Almora:Uttarkashi!V78)</f>
        <v>0</v>
      </c>
      <c r="W78" s="688">
        <f t="shared" ref="W78:W80" si="50">U78+R78</f>
        <v>0</v>
      </c>
      <c r="X78" s="689">
        <f>V78+S78</f>
        <v>0</v>
      </c>
      <c r="Y78" s="682">
        <f>SUM(Almora:Uttarkashi!Y78)</f>
        <v>0</v>
      </c>
      <c r="Z78" s="683">
        <f>SUM(Almora:Uttarkashi!Z78)</f>
        <v>0</v>
      </c>
      <c r="AA78" s="690"/>
      <c r="AB78" s="682">
        <f>SUM(Almora:Uttarkashi!AB78)</f>
        <v>0</v>
      </c>
      <c r="AC78" s="683">
        <f>SUM(Almora:Uttarkashi!AC78)</f>
        <v>0</v>
      </c>
      <c r="AD78" s="688">
        <f t="shared" ref="AD78:AD80" si="51">AB78+Y78</f>
        <v>0</v>
      </c>
      <c r="AE78" s="689">
        <f>AC78+Z78</f>
        <v>0</v>
      </c>
      <c r="AF78" s="691"/>
      <c r="AG78" s="705">
        <f>SUM(Almora:Uttarkashi!AE78)</f>
        <v>0</v>
      </c>
    </row>
    <row r="79" spans="1:33" s="692" customFormat="1" ht="37.5">
      <c r="A79" s="758">
        <v>4.01</v>
      </c>
      <c r="B79" s="691" t="s">
        <v>33</v>
      </c>
      <c r="C79" s="686">
        <f>SUM(Almora:Uttarkashi!C79)</f>
        <v>0</v>
      </c>
      <c r="D79" s="683">
        <f>SUM(Almora:Uttarkashi!D79)</f>
        <v>0</v>
      </c>
      <c r="E79" s="686">
        <f>SUM(Almora:Uttarkashi!E79)</f>
        <v>0</v>
      </c>
      <c r="F79" s="683">
        <f>SUM(Almora:Uttarkashi!F79)</f>
        <v>0</v>
      </c>
      <c r="G79" s="687">
        <v>0.03</v>
      </c>
      <c r="H79" s="686">
        <v>471</v>
      </c>
      <c r="I79" s="683">
        <f>SUM(Almora:Uttarkashi!I79)</f>
        <v>14.129999999999999</v>
      </c>
      <c r="J79" s="682">
        <f>SUM(Almora:Uttarkashi!J79)</f>
        <v>471</v>
      </c>
      <c r="K79" s="683">
        <f>SUM(Almora:Uttarkashi!K79)</f>
        <v>14.129999999999999</v>
      </c>
      <c r="L79" s="682">
        <f>SUM(Almora:Uttarkashi!L79)</f>
        <v>428</v>
      </c>
      <c r="M79" s="683">
        <f>SUM(Almora:Uttarkashi!M79)</f>
        <v>13.440000000000001</v>
      </c>
      <c r="N79" s="689">
        <f t="shared" ref="N79:O79" si="52">L79/H79%</f>
        <v>90.87048832271762</v>
      </c>
      <c r="O79" s="689">
        <f t="shared" si="52"/>
        <v>95.116772823779215</v>
      </c>
      <c r="P79" s="688">
        <f t="shared" si="49"/>
        <v>43</v>
      </c>
      <c r="Q79" s="689">
        <f t="shared" si="49"/>
        <v>0.68999999999999773</v>
      </c>
      <c r="R79" s="682">
        <f>SUM(Almora:Uttarkashi!R79)</f>
        <v>0</v>
      </c>
      <c r="S79" s="683">
        <f>SUM(Almora:Uttarkashi!S79)</f>
        <v>0</v>
      </c>
      <c r="T79" s="690">
        <v>0.03</v>
      </c>
      <c r="U79" s="682">
        <f>SUM(Almora:Uttarkashi!U79)</f>
        <v>583</v>
      </c>
      <c r="V79" s="683">
        <f>SUM(Almora:Uttarkashi!V79)</f>
        <v>17.489999999999998</v>
      </c>
      <c r="W79" s="688">
        <f t="shared" si="50"/>
        <v>583</v>
      </c>
      <c r="X79" s="689">
        <f>V79+S79</f>
        <v>17.489999999999998</v>
      </c>
      <c r="Y79" s="682">
        <f>SUM(Almora:Uttarkashi!Y79)</f>
        <v>0</v>
      </c>
      <c r="Z79" s="683">
        <f>SUM(Almora:Uttarkashi!Z79)</f>
        <v>0</v>
      </c>
      <c r="AA79" s="690">
        <v>0.03</v>
      </c>
      <c r="AB79" s="682">
        <f>SUM(Almora:Uttarkashi!AB79)</f>
        <v>583</v>
      </c>
      <c r="AC79" s="683">
        <f>SUM(Almora:Uttarkashi!AC79)</f>
        <v>17.489999999999998</v>
      </c>
      <c r="AD79" s="688">
        <f t="shared" si="51"/>
        <v>583</v>
      </c>
      <c r="AE79" s="689">
        <f>AC79+Z79</f>
        <v>17.489999999999998</v>
      </c>
      <c r="AF79" s="691" t="s">
        <v>484</v>
      </c>
      <c r="AG79" s="705">
        <f>SUM(Almora:Uttarkashi!AE79)</f>
        <v>17.489999999999998</v>
      </c>
    </row>
    <row r="80" spans="1:33" s="692" customFormat="1" ht="37.5">
      <c r="A80" s="758">
        <v>4.0199999999999996</v>
      </c>
      <c r="B80" s="691" t="s">
        <v>34</v>
      </c>
      <c r="C80" s="686">
        <f>SUM(Almora:Uttarkashi!C80)</f>
        <v>0</v>
      </c>
      <c r="D80" s="683">
        <f>SUM(Almora:Uttarkashi!D80)</f>
        <v>0</v>
      </c>
      <c r="E80" s="686">
        <f>SUM(Almora:Uttarkashi!E80)</f>
        <v>0</v>
      </c>
      <c r="F80" s="683">
        <f>SUM(Almora:Uttarkashi!F80)</f>
        <v>0</v>
      </c>
      <c r="G80" s="687"/>
      <c r="H80" s="686">
        <f>SUM(Almora:Uttarkashi!H80)</f>
        <v>0</v>
      </c>
      <c r="I80" s="683">
        <f>SUM(Almora:Uttarkashi!I80)</f>
        <v>0</v>
      </c>
      <c r="J80" s="682">
        <f>SUM(Almora:Uttarkashi!J80)</f>
        <v>0</v>
      </c>
      <c r="K80" s="683">
        <f>SUM(Almora:Uttarkashi!K80)</f>
        <v>0</v>
      </c>
      <c r="L80" s="682">
        <f>SUM(Almora:Uttarkashi!L80)</f>
        <v>0</v>
      </c>
      <c r="M80" s="683">
        <f>SUM(Almora:Uttarkashi!M80)</f>
        <v>0</v>
      </c>
      <c r="N80" s="689"/>
      <c r="O80" s="689"/>
      <c r="P80" s="688">
        <f t="shared" si="49"/>
        <v>0</v>
      </c>
      <c r="Q80" s="689">
        <f t="shared" si="49"/>
        <v>0</v>
      </c>
      <c r="R80" s="682">
        <f>SUM(Almora:Uttarkashi!R80)</f>
        <v>0</v>
      </c>
      <c r="S80" s="683">
        <f>SUM(Almora:Uttarkashi!S80)</f>
        <v>0</v>
      </c>
      <c r="T80" s="690"/>
      <c r="U80" s="682">
        <f>SUM(Almora:Uttarkashi!U80)</f>
        <v>0</v>
      </c>
      <c r="V80" s="683">
        <f>SUM(Almora:Uttarkashi!V80)</f>
        <v>0</v>
      </c>
      <c r="W80" s="688">
        <f t="shared" si="50"/>
        <v>0</v>
      </c>
      <c r="X80" s="689">
        <f>V80+S80</f>
        <v>0</v>
      </c>
      <c r="Y80" s="682">
        <f>SUM(Almora:Uttarkashi!Y80)</f>
        <v>0</v>
      </c>
      <c r="Z80" s="683">
        <f>SUM(Almora:Uttarkashi!Z80)</f>
        <v>0</v>
      </c>
      <c r="AA80" s="690"/>
      <c r="AB80" s="682">
        <f>SUM(Almora:Uttarkashi!AB80)</f>
        <v>0</v>
      </c>
      <c r="AC80" s="683">
        <f>SUM(Almora:Uttarkashi!AC80)</f>
        <v>0</v>
      </c>
      <c r="AD80" s="688">
        <f t="shared" si="51"/>
        <v>0</v>
      </c>
      <c r="AE80" s="689">
        <f>AC80+Z80</f>
        <v>0</v>
      </c>
      <c r="AF80" s="691"/>
      <c r="AG80" s="705">
        <f>SUM(Almora:Uttarkashi!AE80)</f>
        <v>0</v>
      </c>
    </row>
    <row r="81" spans="1:33" s="699" customFormat="1" ht="34.5" customHeight="1">
      <c r="A81" s="755"/>
      <c r="B81" s="698" t="s">
        <v>35</v>
      </c>
      <c r="C81" s="681">
        <f t="shared" ref="C81:F81" si="53">SUM(C79:C80)</f>
        <v>0</v>
      </c>
      <c r="D81" s="679">
        <f t="shared" si="53"/>
        <v>0</v>
      </c>
      <c r="E81" s="681">
        <f t="shared" si="53"/>
        <v>0</v>
      </c>
      <c r="F81" s="679">
        <f t="shared" si="53"/>
        <v>0</v>
      </c>
      <c r="G81" s="843"/>
      <c r="H81" s="681">
        <f t="shared" ref="H81:M81" si="54">SUM(H79:H80)</f>
        <v>471</v>
      </c>
      <c r="I81" s="679">
        <f t="shared" si="54"/>
        <v>14.129999999999999</v>
      </c>
      <c r="J81" s="681">
        <f t="shared" si="54"/>
        <v>471</v>
      </c>
      <c r="K81" s="679">
        <f>SUM(K79:K80)</f>
        <v>14.129999999999999</v>
      </c>
      <c r="L81" s="681">
        <f t="shared" si="54"/>
        <v>428</v>
      </c>
      <c r="M81" s="679">
        <f t="shared" si="54"/>
        <v>13.440000000000001</v>
      </c>
      <c r="N81" s="689">
        <f t="shared" ref="N81" si="55">L81/J81%</f>
        <v>90.87048832271762</v>
      </c>
      <c r="O81" s="689">
        <f>M81/K81%</f>
        <v>95.116772823779215</v>
      </c>
      <c r="P81" s="681">
        <f t="shared" ref="P81:S81" si="56">SUM(P79:P80)</f>
        <v>43</v>
      </c>
      <c r="Q81" s="679">
        <f t="shared" si="56"/>
        <v>0.68999999999999773</v>
      </c>
      <c r="R81" s="681">
        <f t="shared" si="56"/>
        <v>0</v>
      </c>
      <c r="S81" s="679">
        <f t="shared" si="56"/>
        <v>0</v>
      </c>
      <c r="T81" s="697"/>
      <c r="U81" s="681">
        <f t="shared" ref="U81:W81" si="57">SUM(U79:U80)</f>
        <v>583</v>
      </c>
      <c r="V81" s="679">
        <f t="shared" si="57"/>
        <v>17.489999999999998</v>
      </c>
      <c r="W81" s="681">
        <f t="shared" si="57"/>
        <v>583</v>
      </c>
      <c r="X81" s="679">
        <f>SUM(X79:X80)</f>
        <v>17.489999999999998</v>
      </c>
      <c r="Y81" s="681">
        <f t="shared" ref="Y81:Z81" si="58">SUM(Y79:Y80)</f>
        <v>0</v>
      </c>
      <c r="Z81" s="679">
        <f t="shared" si="58"/>
        <v>0</v>
      </c>
      <c r="AA81" s="697"/>
      <c r="AB81" s="681">
        <f t="shared" ref="AB81:AD81" si="59">SUM(AB79:AB80)</f>
        <v>583</v>
      </c>
      <c r="AC81" s="679">
        <f t="shared" si="59"/>
        <v>17.489999999999998</v>
      </c>
      <c r="AD81" s="681">
        <f t="shared" si="59"/>
        <v>583</v>
      </c>
      <c r="AE81" s="679">
        <f>SUM(AE79:AE80)</f>
        <v>17.489999999999998</v>
      </c>
      <c r="AF81" s="698"/>
      <c r="AG81" s="705">
        <f>SUM(Almora:Uttarkashi!AE81)</f>
        <v>17.489999999999998</v>
      </c>
    </row>
    <row r="82" spans="1:33" s="692" customFormat="1" ht="131.25">
      <c r="A82" s="755">
        <v>5</v>
      </c>
      <c r="B82" s="691" t="s">
        <v>235</v>
      </c>
      <c r="C82" s="686">
        <f>SUM(Almora:Uttarkashi!C82)</f>
        <v>65889</v>
      </c>
      <c r="D82" s="683">
        <v>0</v>
      </c>
      <c r="E82" s="686">
        <f>SUM(Almora:Uttarkashi!E82)</f>
        <v>0</v>
      </c>
      <c r="F82" s="683">
        <f>SUM(Almora:Uttarkashi!F82)</f>
        <v>0</v>
      </c>
      <c r="G82" s="687"/>
      <c r="H82" s="686">
        <f>SUM(Almora:Uttarkashi!H82)</f>
        <v>83450</v>
      </c>
      <c r="I82" s="683">
        <v>0</v>
      </c>
      <c r="J82" s="682">
        <f>SUM(Almora:Uttarkashi!J82)</f>
        <v>137491</v>
      </c>
      <c r="K82" s="683">
        <v>0</v>
      </c>
      <c r="L82" s="682">
        <f>SUM(Almora:Uttarkashi!L82)</f>
        <v>0</v>
      </c>
      <c r="M82" s="683">
        <f>SUM(Almora:Uttarkashi!M82)</f>
        <v>0</v>
      </c>
      <c r="N82" s="689">
        <f t="shared" ref="N82:N83" si="60">L82/J82%</f>
        <v>0</v>
      </c>
      <c r="O82" s="689"/>
      <c r="P82" s="688">
        <f>J82-L82</f>
        <v>137491</v>
      </c>
      <c r="Q82" s="689">
        <f>K82-M82</f>
        <v>0</v>
      </c>
      <c r="R82" s="682">
        <f>SUM(Almora:Uttarkashi!R82)</f>
        <v>0</v>
      </c>
      <c r="S82" s="683">
        <f>SUM(Almora:Uttarkashi!S82)</f>
        <v>0</v>
      </c>
      <c r="T82" s="690"/>
      <c r="U82" s="682">
        <f>SUM(Almora:Uttarkashi!U82)</f>
        <v>95427</v>
      </c>
      <c r="V82" s="683">
        <f>SUM(Almora:Uttarkashi!V82)</f>
        <v>13147.583190000001</v>
      </c>
      <c r="W82" s="688">
        <f>U82+R82</f>
        <v>95427</v>
      </c>
      <c r="X82" s="689">
        <f>V82+S82</f>
        <v>13147.583190000001</v>
      </c>
      <c r="Y82" s="682">
        <f>SUM(Almora:Uttarkashi!Y82)</f>
        <v>0</v>
      </c>
      <c r="Z82" s="683">
        <f>SUM(Almora:Uttarkashi!Z82)</f>
        <v>0</v>
      </c>
      <c r="AA82" s="690"/>
      <c r="AB82" s="682">
        <v>82698</v>
      </c>
      <c r="AC82" s="683">
        <v>3950.4300000000003</v>
      </c>
      <c r="AD82" s="688">
        <f>AB82+Y82</f>
        <v>82698</v>
      </c>
      <c r="AE82" s="689">
        <f>AC82+Z82</f>
        <v>3950.4300000000003</v>
      </c>
      <c r="AF82" s="691" t="s">
        <v>484</v>
      </c>
      <c r="AG82" s="705">
        <f>SUM(Almora:Uttarkashi!AE82)</f>
        <v>3950.4300000000003</v>
      </c>
    </row>
    <row r="83" spans="1:33" s="699" customFormat="1" ht="27.6" customHeight="1">
      <c r="A83" s="755"/>
      <c r="B83" s="678" t="s">
        <v>35</v>
      </c>
      <c r="C83" s="681">
        <f t="shared" ref="C83:D83" si="61">C82</f>
        <v>65889</v>
      </c>
      <c r="D83" s="679">
        <f t="shared" si="61"/>
        <v>0</v>
      </c>
      <c r="E83" s="681">
        <f t="shared" ref="E83:M83" si="62">E82</f>
        <v>0</v>
      </c>
      <c r="F83" s="679">
        <f t="shared" si="62"/>
        <v>0</v>
      </c>
      <c r="G83" s="842">
        <f t="shared" si="62"/>
        <v>0</v>
      </c>
      <c r="H83" s="681">
        <f t="shared" si="62"/>
        <v>83450</v>
      </c>
      <c r="I83" s="679">
        <f t="shared" si="62"/>
        <v>0</v>
      </c>
      <c r="J83" s="681">
        <f t="shared" si="62"/>
        <v>137491</v>
      </c>
      <c r="K83" s="679">
        <f>K82</f>
        <v>0</v>
      </c>
      <c r="L83" s="681">
        <f t="shared" si="62"/>
        <v>0</v>
      </c>
      <c r="M83" s="679">
        <f t="shared" si="62"/>
        <v>0</v>
      </c>
      <c r="N83" s="689">
        <f t="shared" si="60"/>
        <v>0</v>
      </c>
      <c r="O83" s="689"/>
      <c r="P83" s="681">
        <f t="shared" ref="P83:S83" si="63">P82</f>
        <v>137491</v>
      </c>
      <c r="Q83" s="679">
        <f t="shared" si="63"/>
        <v>0</v>
      </c>
      <c r="R83" s="681">
        <f t="shared" si="63"/>
        <v>0</v>
      </c>
      <c r="S83" s="679">
        <f t="shared" si="63"/>
        <v>0</v>
      </c>
      <c r="T83" s="697">
        <v>0</v>
      </c>
      <c r="U83" s="681">
        <f t="shared" ref="U83:W83" si="64">U82</f>
        <v>95427</v>
      </c>
      <c r="V83" s="679">
        <f t="shared" si="64"/>
        <v>13147.583190000001</v>
      </c>
      <c r="W83" s="681">
        <f t="shared" si="64"/>
        <v>95427</v>
      </c>
      <c r="X83" s="679">
        <f>X82</f>
        <v>13147.583190000001</v>
      </c>
      <c r="Y83" s="681">
        <f t="shared" ref="Y83:Z83" si="65">Y82</f>
        <v>0</v>
      </c>
      <c r="Z83" s="679">
        <f t="shared" si="65"/>
        <v>0</v>
      </c>
      <c r="AA83" s="697">
        <v>0</v>
      </c>
      <c r="AB83" s="681">
        <f t="shared" ref="AB83:AD83" si="66">AB82</f>
        <v>82698</v>
      </c>
      <c r="AC83" s="679">
        <f t="shared" si="66"/>
        <v>3950.4300000000003</v>
      </c>
      <c r="AD83" s="681">
        <f t="shared" si="66"/>
        <v>82698</v>
      </c>
      <c r="AE83" s="679">
        <f>AE82</f>
        <v>3950.4300000000003</v>
      </c>
      <c r="AF83" s="698"/>
      <c r="AG83" s="705">
        <f>SUM(Almora:Uttarkashi!AE83)</f>
        <v>3950.4300000000003</v>
      </c>
    </row>
    <row r="84" spans="1:33" s="692" customFormat="1" ht="58.5">
      <c r="A84" s="755">
        <v>6</v>
      </c>
      <c r="B84" s="698" t="s">
        <v>36</v>
      </c>
      <c r="C84" s="686">
        <f>SUM(Almora:Uttarkashi!C84)</f>
        <v>0</v>
      </c>
      <c r="D84" s="683">
        <f>SUM(Almora:Uttarkashi!D84)</f>
        <v>0</v>
      </c>
      <c r="E84" s="686">
        <f>SUM(Almora:Uttarkashi!E84)</f>
        <v>0</v>
      </c>
      <c r="F84" s="683">
        <f>SUM(Almora:Uttarkashi!F84)</f>
        <v>0</v>
      </c>
      <c r="G84" s="687"/>
      <c r="H84" s="686">
        <f>SUM(Almora:Uttarkashi!H84)</f>
        <v>0</v>
      </c>
      <c r="I84" s="683">
        <f>SUM(Almora:Uttarkashi!I84)</f>
        <v>0</v>
      </c>
      <c r="J84" s="682">
        <f>SUM(Almora:Uttarkashi!J84)</f>
        <v>0</v>
      </c>
      <c r="K84" s="683">
        <f>SUM(Almora:Uttarkashi!K84)</f>
        <v>0</v>
      </c>
      <c r="L84" s="688"/>
      <c r="M84" s="689"/>
      <c r="N84" s="689"/>
      <c r="O84" s="689"/>
      <c r="P84" s="688">
        <f t="shared" ref="P84:Q89" si="67">J84-L84</f>
        <v>0</v>
      </c>
      <c r="Q84" s="689">
        <f t="shared" si="67"/>
        <v>0</v>
      </c>
      <c r="R84" s="682">
        <f>SUM(Almora:Uttarkashi!R84)</f>
        <v>0</v>
      </c>
      <c r="S84" s="683">
        <f>SUM(Almora:Uttarkashi!S84)</f>
        <v>0</v>
      </c>
      <c r="T84" s="690"/>
      <c r="U84" s="682">
        <f>SUM(Almora:Uttarkashi!U84)</f>
        <v>0</v>
      </c>
      <c r="V84" s="683">
        <f>SUM(Almora:Uttarkashi!V84)</f>
        <v>0</v>
      </c>
      <c r="W84" s="688">
        <f t="shared" ref="W84:W89" si="68">U84+R84</f>
        <v>0</v>
      </c>
      <c r="X84" s="689">
        <f t="shared" ref="X84:X89" si="69">V84+S84</f>
        <v>0</v>
      </c>
      <c r="Y84" s="682">
        <f>SUM(Almora:Uttarkashi!Y84)</f>
        <v>0</v>
      </c>
      <c r="Z84" s="683">
        <f>SUM(Almora:Uttarkashi!Z84)</f>
        <v>0</v>
      </c>
      <c r="AA84" s="690"/>
      <c r="AB84" s="682">
        <f>SUM(Almora:Uttarkashi!AB84)</f>
        <v>0</v>
      </c>
      <c r="AC84" s="683">
        <f>SUM(Almora:Uttarkashi!AC84)</f>
        <v>0</v>
      </c>
      <c r="AD84" s="688">
        <f t="shared" ref="AD84:AD89" si="70">AB84+Y84</f>
        <v>0</v>
      </c>
      <c r="AE84" s="689">
        <f t="shared" ref="AE84:AE89" si="71">AC84+Z84</f>
        <v>0</v>
      </c>
      <c r="AF84" s="691"/>
      <c r="AG84" s="705">
        <f>SUM(Almora:Uttarkashi!AE84)</f>
        <v>0</v>
      </c>
    </row>
    <row r="85" spans="1:33" s="692" customFormat="1" ht="23.25" customHeight="1">
      <c r="A85" s="755">
        <v>6.01</v>
      </c>
      <c r="B85" s="698" t="s">
        <v>37</v>
      </c>
      <c r="C85" s="686">
        <f>SUM(Almora:Uttarkashi!C85)</f>
        <v>0</v>
      </c>
      <c r="D85" s="683">
        <f>SUM(Almora:Uttarkashi!D85)</f>
        <v>0</v>
      </c>
      <c r="E85" s="686">
        <f>SUM(Almora:Uttarkashi!E85)</f>
        <v>0</v>
      </c>
      <c r="F85" s="683">
        <f>SUM(Almora:Uttarkashi!F85)</f>
        <v>0</v>
      </c>
      <c r="G85" s="687"/>
      <c r="H85" s="686">
        <f>SUM(Almora:Uttarkashi!H85)</f>
        <v>0</v>
      </c>
      <c r="I85" s="683">
        <f>SUM(Almora:Uttarkashi!I85)</f>
        <v>0</v>
      </c>
      <c r="J85" s="682">
        <f>SUM(Almora:Uttarkashi!J85)</f>
        <v>0</v>
      </c>
      <c r="K85" s="683">
        <f>SUM(Almora:Uttarkashi!K85)</f>
        <v>0</v>
      </c>
      <c r="L85" s="688"/>
      <c r="M85" s="689"/>
      <c r="N85" s="689"/>
      <c r="O85" s="689"/>
      <c r="P85" s="688">
        <f t="shared" si="67"/>
        <v>0</v>
      </c>
      <c r="Q85" s="689">
        <f t="shared" si="67"/>
        <v>0</v>
      </c>
      <c r="R85" s="682">
        <f>SUM(Almora:Uttarkashi!R85)</f>
        <v>0</v>
      </c>
      <c r="S85" s="683">
        <f>SUM(Almora:Uttarkashi!S85)</f>
        <v>0</v>
      </c>
      <c r="T85" s="690"/>
      <c r="U85" s="682">
        <f>SUM(Almora:Uttarkashi!U85)</f>
        <v>0</v>
      </c>
      <c r="V85" s="683">
        <f>SUM(Almora:Uttarkashi!V85)</f>
        <v>0</v>
      </c>
      <c r="W85" s="688">
        <f t="shared" si="68"/>
        <v>0</v>
      </c>
      <c r="X85" s="689">
        <f t="shared" si="69"/>
        <v>0</v>
      </c>
      <c r="Y85" s="682">
        <f>SUM(Almora:Uttarkashi!Y85)</f>
        <v>0</v>
      </c>
      <c r="Z85" s="683">
        <f>SUM(Almora:Uttarkashi!Z85)</f>
        <v>0</v>
      </c>
      <c r="AA85" s="690"/>
      <c r="AB85" s="682">
        <f>SUM(Almora:Uttarkashi!AB85)</f>
        <v>0</v>
      </c>
      <c r="AC85" s="683">
        <f>SUM(Almora:Uttarkashi!AC85)</f>
        <v>0</v>
      </c>
      <c r="AD85" s="688">
        <f t="shared" si="70"/>
        <v>0</v>
      </c>
      <c r="AE85" s="689">
        <f t="shared" si="71"/>
        <v>0</v>
      </c>
      <c r="AF85" s="691"/>
      <c r="AG85" s="705">
        <f>SUM(Almora:Uttarkashi!AE85)</f>
        <v>0</v>
      </c>
    </row>
    <row r="86" spans="1:33" s="692" customFormat="1" ht="37.5">
      <c r="A86" s="758"/>
      <c r="B86" s="691" t="s">
        <v>38</v>
      </c>
      <c r="C86" s="686">
        <f>SUM(Almora:Uttarkashi!C86)</f>
        <v>0</v>
      </c>
      <c r="D86" s="683">
        <f>SUM(Almora:Uttarkashi!D86)</f>
        <v>0</v>
      </c>
      <c r="E86" s="686">
        <f>SUM(Almora:Uttarkashi!E86)</f>
        <v>0</v>
      </c>
      <c r="F86" s="683">
        <f>SUM(Almora:Uttarkashi!F86)</f>
        <v>0</v>
      </c>
      <c r="G86" s="687">
        <v>0.2</v>
      </c>
      <c r="H86" s="686">
        <f>SUM(Almora:Uttarkashi!H86)</f>
        <v>40</v>
      </c>
      <c r="I86" s="683">
        <f>SUM(Almora:Uttarkashi!I86)</f>
        <v>8</v>
      </c>
      <c r="J86" s="682">
        <f>SUM(Almora:Uttarkashi!J86)</f>
        <v>40</v>
      </c>
      <c r="K86" s="683">
        <f>SUM(Almora:Uttarkashi!K86)</f>
        <v>8</v>
      </c>
      <c r="L86" s="682">
        <f>SUM(Almora:Uttarkashi!L86)</f>
        <v>40</v>
      </c>
      <c r="M86" s="683">
        <f>SUM(Almora:Uttarkashi!M86)</f>
        <v>8</v>
      </c>
      <c r="N86" s="689">
        <f t="shared" ref="N86:N90" si="72">L86/J86%</f>
        <v>100</v>
      </c>
      <c r="O86" s="689">
        <f t="shared" ref="O86" si="73">M86/K86%</f>
        <v>100</v>
      </c>
      <c r="P86" s="688">
        <f t="shared" si="67"/>
        <v>0</v>
      </c>
      <c r="Q86" s="689">
        <f t="shared" si="67"/>
        <v>0</v>
      </c>
      <c r="R86" s="682">
        <f>SUM(Almora:Uttarkashi!R86)</f>
        <v>0</v>
      </c>
      <c r="S86" s="683">
        <f>SUM(Almora:Uttarkashi!S86)</f>
        <v>0</v>
      </c>
      <c r="T86" s="690">
        <v>0.2</v>
      </c>
      <c r="U86" s="682">
        <f>SUM(Almora:Uttarkashi!U86)</f>
        <v>40</v>
      </c>
      <c r="V86" s="683">
        <f>SUM(Almora:Uttarkashi!V86)</f>
        <v>8</v>
      </c>
      <c r="W86" s="688">
        <f t="shared" si="68"/>
        <v>40</v>
      </c>
      <c r="X86" s="689">
        <f t="shared" si="69"/>
        <v>8</v>
      </c>
      <c r="Y86" s="682">
        <f>SUM(Almora:Uttarkashi!Y86)</f>
        <v>0</v>
      </c>
      <c r="Z86" s="683">
        <f>SUM(Almora:Uttarkashi!Z86)</f>
        <v>0</v>
      </c>
      <c r="AA86" s="690">
        <v>0.2</v>
      </c>
      <c r="AB86" s="682">
        <f>SUM(Almora:Uttarkashi!AB86)</f>
        <v>40</v>
      </c>
      <c r="AC86" s="683">
        <f>SUM(Almora:Uttarkashi!AC86)</f>
        <v>8</v>
      </c>
      <c r="AD86" s="688">
        <f t="shared" si="70"/>
        <v>40</v>
      </c>
      <c r="AE86" s="689">
        <f t="shared" si="71"/>
        <v>8</v>
      </c>
      <c r="AF86" s="691" t="s">
        <v>478</v>
      </c>
      <c r="AG86" s="705">
        <f>SUM(Almora:Uttarkashi!AE86)</f>
        <v>8</v>
      </c>
    </row>
    <row r="87" spans="1:33" s="692" customFormat="1" ht="18.75">
      <c r="A87" s="758"/>
      <c r="B87" s="691" t="s">
        <v>39</v>
      </c>
      <c r="C87" s="686">
        <f>SUM(Almora:Uttarkashi!C87)</f>
        <v>0</v>
      </c>
      <c r="D87" s="683">
        <f>SUM(Almora:Uttarkashi!D87)</f>
        <v>0</v>
      </c>
      <c r="E87" s="686">
        <f>SUM(Almora:Uttarkashi!E87)</f>
        <v>0</v>
      </c>
      <c r="F87" s="683">
        <f>SUM(Almora:Uttarkashi!F87)</f>
        <v>0</v>
      </c>
      <c r="G87" s="687"/>
      <c r="H87" s="686">
        <f>SUM(Almora:Uttarkashi!H87)</f>
        <v>0</v>
      </c>
      <c r="I87" s="683">
        <f>SUM(Almora:Uttarkashi!I87)</f>
        <v>0</v>
      </c>
      <c r="J87" s="682">
        <f>SUM(Almora:Uttarkashi!J87)</f>
        <v>0</v>
      </c>
      <c r="K87" s="683">
        <f>SUM(Almora:Uttarkashi!K87)</f>
        <v>0</v>
      </c>
      <c r="L87" s="682">
        <f>SUM(Almora:Uttarkashi!L87)</f>
        <v>0</v>
      </c>
      <c r="M87" s="683">
        <f>SUM(Almora:Uttarkashi!M87)</f>
        <v>0</v>
      </c>
      <c r="N87" s="689"/>
      <c r="O87" s="689"/>
      <c r="P87" s="688">
        <f t="shared" si="67"/>
        <v>0</v>
      </c>
      <c r="Q87" s="689">
        <f t="shared" si="67"/>
        <v>0</v>
      </c>
      <c r="R87" s="682">
        <f>SUM(Almora:Uttarkashi!R87)</f>
        <v>0</v>
      </c>
      <c r="S87" s="683">
        <f>SUM(Almora:Uttarkashi!S87)</f>
        <v>0</v>
      </c>
      <c r="T87" s="690"/>
      <c r="U87" s="682">
        <f>SUM(Almora:Uttarkashi!U87)</f>
        <v>0</v>
      </c>
      <c r="V87" s="683">
        <f>SUM(Almora:Uttarkashi!V87)</f>
        <v>0</v>
      </c>
      <c r="W87" s="688">
        <f t="shared" si="68"/>
        <v>0</v>
      </c>
      <c r="X87" s="689">
        <f t="shared" si="69"/>
        <v>0</v>
      </c>
      <c r="Y87" s="682">
        <f>SUM(Almora:Uttarkashi!Y87)</f>
        <v>0</v>
      </c>
      <c r="Z87" s="683">
        <f>SUM(Almora:Uttarkashi!Z87)</f>
        <v>0</v>
      </c>
      <c r="AA87" s="690"/>
      <c r="AB87" s="682">
        <f>SUM(Almora:Uttarkashi!AB87)</f>
        <v>0</v>
      </c>
      <c r="AC87" s="683">
        <f>SUM(Almora:Uttarkashi!AC87)</f>
        <v>0</v>
      </c>
      <c r="AD87" s="688">
        <f t="shared" si="70"/>
        <v>0</v>
      </c>
      <c r="AE87" s="689">
        <f t="shared" si="71"/>
        <v>0</v>
      </c>
      <c r="AF87" s="691"/>
      <c r="AG87" s="705">
        <f>SUM(Almora:Uttarkashi!AE87)</f>
        <v>0</v>
      </c>
    </row>
    <row r="88" spans="1:33" s="692" customFormat="1" ht="18.75">
      <c r="A88" s="758"/>
      <c r="B88" s="691" t="s">
        <v>40</v>
      </c>
      <c r="C88" s="686">
        <f>SUM(Almora:Uttarkashi!C88)</f>
        <v>0</v>
      </c>
      <c r="D88" s="683">
        <f>SUM(Almora:Uttarkashi!D88)</f>
        <v>0</v>
      </c>
      <c r="E88" s="686">
        <f>SUM(Almora:Uttarkashi!E88)</f>
        <v>0</v>
      </c>
      <c r="F88" s="683">
        <f>SUM(Almora:Uttarkashi!F88)</f>
        <v>0</v>
      </c>
      <c r="G88" s="687"/>
      <c r="H88" s="686">
        <f>SUM(Almora:Uttarkashi!H88)</f>
        <v>0</v>
      </c>
      <c r="I88" s="683">
        <f>SUM(Almora:Uttarkashi!I88)</f>
        <v>0</v>
      </c>
      <c r="J88" s="682">
        <f>SUM(Almora:Uttarkashi!J88)</f>
        <v>0</v>
      </c>
      <c r="K88" s="683">
        <f>SUM(Almora:Uttarkashi!K88)</f>
        <v>0</v>
      </c>
      <c r="L88" s="682">
        <f>SUM(Almora:Uttarkashi!L88)</f>
        <v>0</v>
      </c>
      <c r="M88" s="683">
        <f>SUM(Almora:Uttarkashi!M88)</f>
        <v>0</v>
      </c>
      <c r="N88" s="689"/>
      <c r="O88" s="689"/>
      <c r="P88" s="688">
        <f t="shared" si="67"/>
        <v>0</v>
      </c>
      <c r="Q88" s="689">
        <f t="shared" si="67"/>
        <v>0</v>
      </c>
      <c r="R88" s="682">
        <f>SUM(Almora:Uttarkashi!R88)</f>
        <v>0</v>
      </c>
      <c r="S88" s="683">
        <f>SUM(Almora:Uttarkashi!S88)</f>
        <v>0</v>
      </c>
      <c r="T88" s="690"/>
      <c r="U88" s="682">
        <f>SUM(Almora:Uttarkashi!U88)</f>
        <v>0</v>
      </c>
      <c r="V88" s="683">
        <f>SUM(Almora:Uttarkashi!V88)</f>
        <v>0</v>
      </c>
      <c r="W88" s="688">
        <f t="shared" si="68"/>
        <v>0</v>
      </c>
      <c r="X88" s="689">
        <f t="shared" si="69"/>
        <v>0</v>
      </c>
      <c r="Y88" s="682">
        <f>SUM(Almora:Uttarkashi!Y88)</f>
        <v>0</v>
      </c>
      <c r="Z88" s="683">
        <f>SUM(Almora:Uttarkashi!Z88)</f>
        <v>0</v>
      </c>
      <c r="AA88" s="690"/>
      <c r="AB88" s="682">
        <f>SUM(Almora:Uttarkashi!AB88)</f>
        <v>0</v>
      </c>
      <c r="AC88" s="683">
        <f>SUM(Almora:Uttarkashi!AC88)</f>
        <v>0</v>
      </c>
      <c r="AD88" s="688">
        <f t="shared" si="70"/>
        <v>0</v>
      </c>
      <c r="AE88" s="689">
        <f t="shared" si="71"/>
        <v>0</v>
      </c>
      <c r="AF88" s="691"/>
      <c r="AG88" s="705">
        <f>SUM(Almora:Uttarkashi!AE88)</f>
        <v>0</v>
      </c>
    </row>
    <row r="89" spans="1:33" s="692" customFormat="1" ht="18.75">
      <c r="A89" s="758"/>
      <c r="B89" s="691" t="s">
        <v>41</v>
      </c>
      <c r="C89" s="686">
        <f>SUM(Almora:Uttarkashi!C89)</f>
        <v>0</v>
      </c>
      <c r="D89" s="683">
        <f>SUM(Almora:Uttarkashi!D89)</f>
        <v>0</v>
      </c>
      <c r="E89" s="686">
        <f>SUM(Almora:Uttarkashi!E89)</f>
        <v>0</v>
      </c>
      <c r="F89" s="683">
        <f>SUM(Almora:Uttarkashi!F89)</f>
        <v>0</v>
      </c>
      <c r="G89" s="687"/>
      <c r="H89" s="686">
        <f>SUM(Almora:Uttarkashi!H89)</f>
        <v>0</v>
      </c>
      <c r="I89" s="683">
        <f>SUM(Almora:Uttarkashi!I89)</f>
        <v>0</v>
      </c>
      <c r="J89" s="682">
        <f>SUM(Almora:Uttarkashi!J89)</f>
        <v>0</v>
      </c>
      <c r="K89" s="683">
        <f>SUM(Almora:Uttarkashi!K89)</f>
        <v>0</v>
      </c>
      <c r="L89" s="682">
        <f>SUM(Almora:Uttarkashi!L89)</f>
        <v>0</v>
      </c>
      <c r="M89" s="683">
        <f>SUM(Almora:Uttarkashi!M89)</f>
        <v>0</v>
      </c>
      <c r="N89" s="689"/>
      <c r="O89" s="689"/>
      <c r="P89" s="688">
        <f t="shared" si="67"/>
        <v>0</v>
      </c>
      <c r="Q89" s="689">
        <f t="shared" si="67"/>
        <v>0</v>
      </c>
      <c r="R89" s="682">
        <f>SUM(Almora:Uttarkashi!R89)</f>
        <v>0</v>
      </c>
      <c r="S89" s="683">
        <f>SUM(Almora:Uttarkashi!S89)</f>
        <v>0</v>
      </c>
      <c r="T89" s="690"/>
      <c r="U89" s="682">
        <f>SUM(Almora:Uttarkashi!U89)</f>
        <v>0</v>
      </c>
      <c r="V89" s="683">
        <f>SUM(Almora:Uttarkashi!V89)</f>
        <v>0</v>
      </c>
      <c r="W89" s="688">
        <f t="shared" si="68"/>
        <v>0</v>
      </c>
      <c r="X89" s="689">
        <f t="shared" si="69"/>
        <v>0</v>
      </c>
      <c r="Y89" s="682">
        <f>SUM(Almora:Uttarkashi!Y89)</f>
        <v>0</v>
      </c>
      <c r="Z89" s="683">
        <f>SUM(Almora:Uttarkashi!Z89)</f>
        <v>0</v>
      </c>
      <c r="AA89" s="690"/>
      <c r="AB89" s="682">
        <f>SUM(Almora:Uttarkashi!AB89)</f>
        <v>0</v>
      </c>
      <c r="AC89" s="683">
        <f>SUM(Almora:Uttarkashi!AC89)</f>
        <v>0</v>
      </c>
      <c r="AD89" s="688">
        <f t="shared" si="70"/>
        <v>0</v>
      </c>
      <c r="AE89" s="689">
        <f t="shared" si="71"/>
        <v>0</v>
      </c>
      <c r="AF89" s="691"/>
      <c r="AG89" s="705">
        <f>SUM(Almora:Uttarkashi!AE89)</f>
        <v>0</v>
      </c>
    </row>
    <row r="90" spans="1:33" s="699" customFormat="1" ht="19.5">
      <c r="A90" s="755"/>
      <c r="B90" s="678" t="s">
        <v>25</v>
      </c>
      <c r="C90" s="681">
        <f t="shared" ref="C90:F90" si="74">SUM(C86:C89)</f>
        <v>0</v>
      </c>
      <c r="D90" s="679">
        <f t="shared" si="74"/>
        <v>0</v>
      </c>
      <c r="E90" s="681">
        <f t="shared" si="74"/>
        <v>0</v>
      </c>
      <c r="F90" s="679">
        <f t="shared" si="74"/>
        <v>0</v>
      </c>
      <c r="G90" s="842"/>
      <c r="H90" s="681">
        <f t="shared" ref="H90:M90" si="75">SUM(H86:H89)</f>
        <v>40</v>
      </c>
      <c r="I90" s="679">
        <f t="shared" si="75"/>
        <v>8</v>
      </c>
      <c r="J90" s="681">
        <f t="shared" si="75"/>
        <v>40</v>
      </c>
      <c r="K90" s="679">
        <f>SUM(K86:K89)</f>
        <v>8</v>
      </c>
      <c r="L90" s="681">
        <f t="shared" si="75"/>
        <v>40</v>
      </c>
      <c r="M90" s="679">
        <f t="shared" si="75"/>
        <v>8</v>
      </c>
      <c r="N90" s="689">
        <f t="shared" si="72"/>
        <v>100</v>
      </c>
      <c r="O90" s="689">
        <f>M90/K90%</f>
        <v>100</v>
      </c>
      <c r="P90" s="681">
        <f t="shared" ref="P90" si="76">SUM(P86:P89)</f>
        <v>0</v>
      </c>
      <c r="Q90" s="679">
        <f>SUM(Q86:Q89)</f>
        <v>0</v>
      </c>
      <c r="R90" s="681">
        <f t="shared" ref="R90" si="77">SUM(R86:R89)</f>
        <v>0</v>
      </c>
      <c r="S90" s="679">
        <f>SUM(S86:S89)</f>
        <v>0</v>
      </c>
      <c r="T90" s="697"/>
      <c r="U90" s="681">
        <f t="shared" ref="U90:W90" si="78">SUM(U86:U89)</f>
        <v>40</v>
      </c>
      <c r="V90" s="679">
        <f t="shared" si="78"/>
        <v>8</v>
      </c>
      <c r="W90" s="681">
        <f t="shared" si="78"/>
        <v>40</v>
      </c>
      <c r="X90" s="679">
        <f>SUM(X86:X89)</f>
        <v>8</v>
      </c>
      <c r="Y90" s="681">
        <f t="shared" ref="Y90" si="79">SUM(Y86:Y89)</f>
        <v>0</v>
      </c>
      <c r="Z90" s="679">
        <f>SUM(Z86:Z89)</f>
        <v>0</v>
      </c>
      <c r="AA90" s="697"/>
      <c r="AB90" s="681">
        <f t="shared" ref="AB90:AD90" si="80">SUM(AB86:AB89)</f>
        <v>40</v>
      </c>
      <c r="AC90" s="679">
        <f t="shared" si="80"/>
        <v>8</v>
      </c>
      <c r="AD90" s="681">
        <f t="shared" si="80"/>
        <v>40</v>
      </c>
      <c r="AE90" s="679">
        <f>SUM(AE86:AE89)</f>
        <v>8</v>
      </c>
      <c r="AF90" s="698"/>
      <c r="AG90" s="705">
        <f>SUM(Almora:Uttarkashi!AE90)</f>
        <v>8</v>
      </c>
    </row>
    <row r="91" spans="1:33" s="692" customFormat="1" ht="39">
      <c r="A91" s="755">
        <v>6.02</v>
      </c>
      <c r="B91" s="685" t="s">
        <v>42</v>
      </c>
      <c r="C91" s="686">
        <f>SUM(Almora:Uttarkashi!C91)</f>
        <v>0</v>
      </c>
      <c r="D91" s="683">
        <f>SUM(Almora:Uttarkashi!D91)</f>
        <v>0</v>
      </c>
      <c r="E91" s="686">
        <f>SUM(Almora:Uttarkashi!E91)</f>
        <v>0</v>
      </c>
      <c r="F91" s="683">
        <f>SUM(Almora:Uttarkashi!F91)</f>
        <v>0</v>
      </c>
      <c r="G91" s="687"/>
      <c r="H91" s="686">
        <f>SUM(Almora:Uttarkashi!H91)</f>
        <v>0</v>
      </c>
      <c r="I91" s="683">
        <f>SUM(Almora:Uttarkashi!I91)</f>
        <v>0</v>
      </c>
      <c r="J91" s="682">
        <f>SUM(Almora:Uttarkashi!J91)</f>
        <v>0</v>
      </c>
      <c r="K91" s="683">
        <f>SUM(Almora:Uttarkashi!K91)</f>
        <v>0</v>
      </c>
      <c r="L91" s="688"/>
      <c r="M91" s="689"/>
      <c r="N91" s="689"/>
      <c r="O91" s="689"/>
      <c r="P91" s="688">
        <f t="shared" ref="P91:Q95" si="81">J91-L91</f>
        <v>0</v>
      </c>
      <c r="Q91" s="689">
        <f t="shared" si="81"/>
        <v>0</v>
      </c>
      <c r="R91" s="682">
        <f>SUM(Almora:Uttarkashi!R91)</f>
        <v>0</v>
      </c>
      <c r="S91" s="683">
        <f>SUM(Almora:Uttarkashi!S91)</f>
        <v>0</v>
      </c>
      <c r="T91" s="690"/>
      <c r="U91" s="682">
        <f>SUM(Almora:Uttarkashi!U91)</f>
        <v>0</v>
      </c>
      <c r="V91" s="683">
        <f>SUM(Almora:Uttarkashi!V91)</f>
        <v>0</v>
      </c>
      <c r="W91" s="688">
        <f t="shared" ref="W91:W95" si="82">U91+R91</f>
        <v>0</v>
      </c>
      <c r="X91" s="689">
        <f>V91+S91</f>
        <v>0</v>
      </c>
      <c r="Y91" s="682">
        <f>SUM(Almora:Uttarkashi!Y91)</f>
        <v>0</v>
      </c>
      <c r="Z91" s="683">
        <f>SUM(Almora:Uttarkashi!Z91)</f>
        <v>0</v>
      </c>
      <c r="AA91" s="690"/>
      <c r="AB91" s="682">
        <f>SUM(Almora:Uttarkashi!AB91)</f>
        <v>0</v>
      </c>
      <c r="AC91" s="683">
        <f>SUM(Almora:Uttarkashi!AC91)</f>
        <v>0</v>
      </c>
      <c r="AD91" s="688">
        <f t="shared" ref="AD91:AD95" si="83">AB91+Y91</f>
        <v>0</v>
      </c>
      <c r="AE91" s="689">
        <f>AC91+Z91</f>
        <v>0</v>
      </c>
      <c r="AF91" s="691"/>
      <c r="AG91" s="705">
        <f>SUM(Almora:Uttarkashi!AE91)</f>
        <v>0</v>
      </c>
    </row>
    <row r="92" spans="1:33" s="692" customFormat="1" ht="37.5">
      <c r="A92" s="758"/>
      <c r="B92" s="710" t="s">
        <v>38</v>
      </c>
      <c r="C92" s="686">
        <f>SUM(Almora:Uttarkashi!C92)</f>
        <v>0</v>
      </c>
      <c r="D92" s="683">
        <f>SUM(Almora:Uttarkashi!D92)</f>
        <v>0</v>
      </c>
      <c r="E92" s="686">
        <f>SUM(Almora:Uttarkashi!E92)</f>
        <v>0</v>
      </c>
      <c r="F92" s="683">
        <f>SUM(Almora:Uttarkashi!F92)</f>
        <v>0</v>
      </c>
      <c r="G92" s="687"/>
      <c r="H92" s="686">
        <f>SUM(Almora:Uttarkashi!H92)</f>
        <v>0</v>
      </c>
      <c r="I92" s="683">
        <f>SUM(Almora:Uttarkashi!I92)</f>
        <v>0</v>
      </c>
      <c r="J92" s="682">
        <f>SUM(Almora:Uttarkashi!J92)</f>
        <v>0</v>
      </c>
      <c r="K92" s="683">
        <f>SUM(Almora:Uttarkashi!K92)</f>
        <v>0</v>
      </c>
      <c r="L92" s="682">
        <f>SUM(Almora:Uttarkashi!L92)</f>
        <v>0</v>
      </c>
      <c r="M92" s="683">
        <f>SUM(Almora:Uttarkashi!M92)</f>
        <v>0</v>
      </c>
      <c r="N92" s="689"/>
      <c r="O92" s="689"/>
      <c r="P92" s="688">
        <f t="shared" si="81"/>
        <v>0</v>
      </c>
      <c r="Q92" s="689">
        <f t="shared" si="81"/>
        <v>0</v>
      </c>
      <c r="R92" s="682">
        <f>SUM(Almora:Uttarkashi!R92)</f>
        <v>0</v>
      </c>
      <c r="S92" s="683">
        <f>SUM(Almora:Uttarkashi!S92)</f>
        <v>0</v>
      </c>
      <c r="T92" s="690">
        <v>0.2</v>
      </c>
      <c r="U92" s="682">
        <f>SUM(Almora:Uttarkashi!U92)</f>
        <v>40</v>
      </c>
      <c r="V92" s="683">
        <f>SUM(Almora:Uttarkashi!V92)</f>
        <v>8</v>
      </c>
      <c r="W92" s="688">
        <f t="shared" si="82"/>
        <v>40</v>
      </c>
      <c r="X92" s="689">
        <f>V92+S92</f>
        <v>8</v>
      </c>
      <c r="Y92" s="682">
        <f>SUM(Almora:Uttarkashi!Y92)</f>
        <v>0</v>
      </c>
      <c r="Z92" s="683">
        <f>SUM(Almora:Uttarkashi!Z92)</f>
        <v>0</v>
      </c>
      <c r="AA92" s="690">
        <v>0.2</v>
      </c>
      <c r="AB92" s="682">
        <f>SUM(Almora:Uttarkashi!AB92)</f>
        <v>40</v>
      </c>
      <c r="AC92" s="683">
        <f>SUM(Almora:Uttarkashi!AC92)</f>
        <v>8</v>
      </c>
      <c r="AD92" s="688">
        <f t="shared" si="83"/>
        <v>40</v>
      </c>
      <c r="AE92" s="689">
        <f>AC92+Z92</f>
        <v>8</v>
      </c>
      <c r="AF92" s="691" t="s">
        <v>478</v>
      </c>
      <c r="AG92" s="705">
        <f>SUM(Almora:Uttarkashi!AE92)</f>
        <v>8</v>
      </c>
    </row>
    <row r="93" spans="1:33" s="692" customFormat="1" ht="18.75">
      <c r="A93" s="758"/>
      <c r="B93" s="710" t="s">
        <v>39</v>
      </c>
      <c r="C93" s="686">
        <f>SUM(Almora:Uttarkashi!C93)</f>
        <v>0</v>
      </c>
      <c r="D93" s="683">
        <f>SUM(Almora:Uttarkashi!D93)</f>
        <v>0</v>
      </c>
      <c r="E93" s="686">
        <f>SUM(Almora:Uttarkashi!E93)</f>
        <v>0</v>
      </c>
      <c r="F93" s="683">
        <f>SUM(Almora:Uttarkashi!F93)</f>
        <v>0</v>
      </c>
      <c r="G93" s="687"/>
      <c r="H93" s="686">
        <f>SUM(Almora:Uttarkashi!H93)</f>
        <v>0</v>
      </c>
      <c r="I93" s="683">
        <f>SUM(Almora:Uttarkashi!I93)</f>
        <v>0</v>
      </c>
      <c r="J93" s="682">
        <f>SUM(Almora:Uttarkashi!J93)</f>
        <v>0</v>
      </c>
      <c r="K93" s="683">
        <f>SUM(Almora:Uttarkashi!K93)</f>
        <v>0</v>
      </c>
      <c r="L93" s="682">
        <f>SUM(Almora:Uttarkashi!L93)</f>
        <v>0</v>
      </c>
      <c r="M93" s="683">
        <f>SUM(Almora:Uttarkashi!M93)</f>
        <v>0</v>
      </c>
      <c r="N93" s="689"/>
      <c r="O93" s="689"/>
      <c r="P93" s="688">
        <f t="shared" si="81"/>
        <v>0</v>
      </c>
      <c r="Q93" s="689">
        <f t="shared" si="81"/>
        <v>0</v>
      </c>
      <c r="R93" s="682">
        <f>SUM(Almora:Uttarkashi!R93)</f>
        <v>0</v>
      </c>
      <c r="S93" s="683">
        <f>SUM(Almora:Uttarkashi!S93)</f>
        <v>0</v>
      </c>
      <c r="T93" s="690"/>
      <c r="U93" s="682">
        <f>SUM(Almora:Uttarkashi!U93)</f>
        <v>0</v>
      </c>
      <c r="V93" s="683">
        <f>SUM(Almora:Uttarkashi!V93)</f>
        <v>0</v>
      </c>
      <c r="W93" s="688">
        <f t="shared" si="82"/>
        <v>0</v>
      </c>
      <c r="X93" s="689">
        <f>V93+S93</f>
        <v>0</v>
      </c>
      <c r="Y93" s="682">
        <f>SUM(Almora:Uttarkashi!Y93)</f>
        <v>0</v>
      </c>
      <c r="Z93" s="683">
        <f>SUM(Almora:Uttarkashi!Z93)</f>
        <v>0</v>
      </c>
      <c r="AA93" s="690"/>
      <c r="AB93" s="682">
        <f>SUM(Almora:Uttarkashi!AB93)</f>
        <v>0</v>
      </c>
      <c r="AC93" s="683">
        <f>SUM(Almora:Uttarkashi!AC93)</f>
        <v>0</v>
      </c>
      <c r="AD93" s="688">
        <f t="shared" si="83"/>
        <v>0</v>
      </c>
      <c r="AE93" s="689">
        <f>AC93+Z93</f>
        <v>0</v>
      </c>
      <c r="AF93" s="691"/>
      <c r="AG93" s="705">
        <f>SUM(Almora:Uttarkashi!AE93)</f>
        <v>0</v>
      </c>
    </row>
    <row r="94" spans="1:33" s="692" customFormat="1" ht="18.75">
      <c r="A94" s="758"/>
      <c r="B94" s="710" t="s">
        <v>40</v>
      </c>
      <c r="C94" s="686">
        <f>SUM(Almora:Uttarkashi!C94)</f>
        <v>0</v>
      </c>
      <c r="D94" s="683">
        <f>SUM(Almora:Uttarkashi!D94)</f>
        <v>0</v>
      </c>
      <c r="E94" s="686">
        <f>SUM(Almora:Uttarkashi!E94)</f>
        <v>0</v>
      </c>
      <c r="F94" s="683">
        <f>SUM(Almora:Uttarkashi!F94)</f>
        <v>0</v>
      </c>
      <c r="G94" s="687"/>
      <c r="H94" s="686">
        <f>SUM(Almora:Uttarkashi!H94)</f>
        <v>0</v>
      </c>
      <c r="I94" s="683">
        <f>SUM(Almora:Uttarkashi!I94)</f>
        <v>0</v>
      </c>
      <c r="J94" s="682">
        <f>SUM(Almora:Uttarkashi!J94)</f>
        <v>0</v>
      </c>
      <c r="K94" s="683">
        <f>SUM(Almora:Uttarkashi!K94)</f>
        <v>0</v>
      </c>
      <c r="L94" s="682">
        <f>SUM(Almora:Uttarkashi!L94)</f>
        <v>0</v>
      </c>
      <c r="M94" s="683">
        <f>SUM(Almora:Uttarkashi!M94)</f>
        <v>0</v>
      </c>
      <c r="N94" s="689"/>
      <c r="O94" s="689"/>
      <c r="P94" s="688">
        <f t="shared" si="81"/>
        <v>0</v>
      </c>
      <c r="Q94" s="689">
        <f t="shared" si="81"/>
        <v>0</v>
      </c>
      <c r="R94" s="682">
        <f>SUM(Almora:Uttarkashi!R94)</f>
        <v>0</v>
      </c>
      <c r="S94" s="683">
        <f>SUM(Almora:Uttarkashi!S94)</f>
        <v>0</v>
      </c>
      <c r="T94" s="690"/>
      <c r="U94" s="682">
        <f>SUM(Almora:Uttarkashi!U94)</f>
        <v>0</v>
      </c>
      <c r="V94" s="683">
        <f>SUM(Almora:Uttarkashi!V94)</f>
        <v>0</v>
      </c>
      <c r="W94" s="688">
        <f t="shared" si="82"/>
        <v>0</v>
      </c>
      <c r="X94" s="689">
        <f>V94+S94</f>
        <v>0</v>
      </c>
      <c r="Y94" s="682">
        <f>SUM(Almora:Uttarkashi!Y94)</f>
        <v>0</v>
      </c>
      <c r="Z94" s="683">
        <f>SUM(Almora:Uttarkashi!Z94)</f>
        <v>0</v>
      </c>
      <c r="AA94" s="690"/>
      <c r="AB94" s="682">
        <f>SUM(Almora:Uttarkashi!AB94)</f>
        <v>0</v>
      </c>
      <c r="AC94" s="683">
        <f>SUM(Almora:Uttarkashi!AC94)</f>
        <v>0</v>
      </c>
      <c r="AD94" s="688">
        <f t="shared" si="83"/>
        <v>0</v>
      </c>
      <c r="AE94" s="689">
        <f>AC94+Z94</f>
        <v>0</v>
      </c>
      <c r="AF94" s="691"/>
      <c r="AG94" s="705">
        <f>SUM(Almora:Uttarkashi!AE94)</f>
        <v>0</v>
      </c>
    </row>
    <row r="95" spans="1:33" s="692" customFormat="1" ht="18.75">
      <c r="A95" s="758"/>
      <c r="B95" s="710" t="s">
        <v>41</v>
      </c>
      <c r="C95" s="686">
        <f>SUM(Almora:Uttarkashi!C95)</f>
        <v>0</v>
      </c>
      <c r="D95" s="683">
        <f>SUM(Almora:Uttarkashi!D95)</f>
        <v>0</v>
      </c>
      <c r="E95" s="686">
        <f>SUM(Almora:Uttarkashi!E95)</f>
        <v>0</v>
      </c>
      <c r="F95" s="683">
        <f>SUM(Almora:Uttarkashi!F95)</f>
        <v>0</v>
      </c>
      <c r="G95" s="687"/>
      <c r="H95" s="686">
        <f>SUM(Almora:Uttarkashi!H95)</f>
        <v>0</v>
      </c>
      <c r="I95" s="683">
        <f>SUM(Almora:Uttarkashi!I95)</f>
        <v>0</v>
      </c>
      <c r="J95" s="682">
        <f>SUM(Almora:Uttarkashi!J95)</f>
        <v>0</v>
      </c>
      <c r="K95" s="683">
        <f>SUM(Almora:Uttarkashi!K95)</f>
        <v>0</v>
      </c>
      <c r="L95" s="682">
        <f>SUM(Almora:Uttarkashi!L95)</f>
        <v>0</v>
      </c>
      <c r="M95" s="683">
        <f>SUM(Almora:Uttarkashi!M95)</f>
        <v>0</v>
      </c>
      <c r="N95" s="689"/>
      <c r="O95" s="689"/>
      <c r="P95" s="688">
        <f t="shared" si="81"/>
        <v>0</v>
      </c>
      <c r="Q95" s="689">
        <f t="shared" si="81"/>
        <v>0</v>
      </c>
      <c r="R95" s="682">
        <f>SUM(Almora:Uttarkashi!R95)</f>
        <v>0</v>
      </c>
      <c r="S95" s="683">
        <f>SUM(Almora:Uttarkashi!S95)</f>
        <v>0</v>
      </c>
      <c r="T95" s="690"/>
      <c r="U95" s="682">
        <f>SUM(Almora:Uttarkashi!U95)</f>
        <v>0</v>
      </c>
      <c r="V95" s="683">
        <f>SUM(Almora:Uttarkashi!V95)</f>
        <v>0</v>
      </c>
      <c r="W95" s="688">
        <f t="shared" si="82"/>
        <v>0</v>
      </c>
      <c r="X95" s="689">
        <f>V95+S95</f>
        <v>0</v>
      </c>
      <c r="Y95" s="682">
        <f>SUM(Almora:Uttarkashi!Y95)</f>
        <v>0</v>
      </c>
      <c r="Z95" s="683">
        <f>SUM(Almora:Uttarkashi!Z95)</f>
        <v>0</v>
      </c>
      <c r="AA95" s="690"/>
      <c r="AB95" s="682">
        <f>SUM(Almora:Uttarkashi!AB95)</f>
        <v>0</v>
      </c>
      <c r="AC95" s="683">
        <f>SUM(Almora:Uttarkashi!AC95)</f>
        <v>0</v>
      </c>
      <c r="AD95" s="688">
        <f t="shared" si="83"/>
        <v>0</v>
      </c>
      <c r="AE95" s="689">
        <f>AC95+Z95</f>
        <v>0</v>
      </c>
      <c r="AF95" s="691"/>
      <c r="AG95" s="705">
        <f>SUM(Almora:Uttarkashi!AE95)</f>
        <v>0</v>
      </c>
    </row>
    <row r="96" spans="1:33" s="699" customFormat="1" ht="19.5">
      <c r="A96" s="755"/>
      <c r="B96" s="678" t="s">
        <v>25</v>
      </c>
      <c r="C96" s="681">
        <f t="shared" ref="C96:M96" si="84">SUM(C92:C95)</f>
        <v>0</v>
      </c>
      <c r="D96" s="679">
        <f t="shared" si="84"/>
        <v>0</v>
      </c>
      <c r="E96" s="681">
        <f t="shared" si="84"/>
        <v>0</v>
      </c>
      <c r="F96" s="679">
        <f t="shared" si="84"/>
        <v>0</v>
      </c>
      <c r="G96" s="842">
        <f t="shared" si="84"/>
        <v>0</v>
      </c>
      <c r="H96" s="681">
        <f t="shared" si="84"/>
        <v>0</v>
      </c>
      <c r="I96" s="679">
        <f t="shared" si="84"/>
        <v>0</v>
      </c>
      <c r="J96" s="681">
        <f t="shared" si="84"/>
        <v>0</v>
      </c>
      <c r="K96" s="679">
        <f>SUM(K92:K95)</f>
        <v>0</v>
      </c>
      <c r="L96" s="681">
        <f t="shared" si="84"/>
        <v>0</v>
      </c>
      <c r="M96" s="679">
        <f t="shared" si="84"/>
        <v>0</v>
      </c>
      <c r="N96" s="689"/>
      <c r="O96" s="689"/>
      <c r="P96" s="681">
        <f t="shared" ref="P96:S96" si="85">SUM(P92:P95)</f>
        <v>0</v>
      </c>
      <c r="Q96" s="679">
        <f t="shared" si="85"/>
        <v>0</v>
      </c>
      <c r="R96" s="681">
        <f t="shared" si="85"/>
        <v>0</v>
      </c>
      <c r="S96" s="679">
        <f t="shared" si="85"/>
        <v>0</v>
      </c>
      <c r="T96" s="697">
        <v>0</v>
      </c>
      <c r="U96" s="681">
        <f t="shared" ref="U96:W96" si="86">SUM(U92:U95)</f>
        <v>40</v>
      </c>
      <c r="V96" s="679">
        <f t="shared" si="86"/>
        <v>8</v>
      </c>
      <c r="W96" s="681">
        <f t="shared" si="86"/>
        <v>40</v>
      </c>
      <c r="X96" s="679">
        <f>SUM(X92:X95)</f>
        <v>8</v>
      </c>
      <c r="Y96" s="681">
        <f t="shared" ref="Y96:Z96" si="87">SUM(Y92:Y95)</f>
        <v>0</v>
      </c>
      <c r="Z96" s="679">
        <f t="shared" si="87"/>
        <v>0</v>
      </c>
      <c r="AA96" s="697">
        <v>0</v>
      </c>
      <c r="AB96" s="681">
        <f t="shared" ref="AB96:AD96" si="88">SUM(AB92:AB95)</f>
        <v>40</v>
      </c>
      <c r="AC96" s="679">
        <f t="shared" si="88"/>
        <v>8</v>
      </c>
      <c r="AD96" s="681">
        <f t="shared" si="88"/>
        <v>40</v>
      </c>
      <c r="AE96" s="679">
        <f>SUM(AE92:AE95)</f>
        <v>8</v>
      </c>
      <c r="AF96" s="698"/>
      <c r="AG96" s="705">
        <f>SUM(Almora:Uttarkashi!AE96)</f>
        <v>8</v>
      </c>
    </row>
    <row r="97" spans="1:33" s="699" customFormat="1" ht="19.5">
      <c r="A97" s="755">
        <v>6.03</v>
      </c>
      <c r="B97" s="685" t="s">
        <v>43</v>
      </c>
      <c r="C97" s="686">
        <f>SUM(Almora:Uttarkashi!C97)</f>
        <v>0</v>
      </c>
      <c r="D97" s="683">
        <f>SUM(Almora:Uttarkashi!D97)</f>
        <v>0</v>
      </c>
      <c r="E97" s="686">
        <f>SUM(Almora:Uttarkashi!E97)</f>
        <v>0</v>
      </c>
      <c r="F97" s="683">
        <f>SUM(Almora:Uttarkashi!F97)</f>
        <v>0</v>
      </c>
      <c r="G97" s="687"/>
      <c r="H97" s="686">
        <f>SUM(Almora:Uttarkashi!H97)</f>
        <v>0</v>
      </c>
      <c r="I97" s="683">
        <f>SUM(Almora:Uttarkashi!I97)</f>
        <v>0</v>
      </c>
      <c r="J97" s="682">
        <f>SUM(Almora:Uttarkashi!J97)</f>
        <v>0</v>
      </c>
      <c r="K97" s="683">
        <f>SUM(Almora:Uttarkashi!K97)</f>
        <v>0</v>
      </c>
      <c r="L97" s="696"/>
      <c r="M97" s="695"/>
      <c r="N97" s="689"/>
      <c r="O97" s="689"/>
      <c r="P97" s="688">
        <f t="shared" ref="P97:Q101" si="89">J97-L97</f>
        <v>0</v>
      </c>
      <c r="Q97" s="689">
        <f t="shared" si="89"/>
        <v>0</v>
      </c>
      <c r="R97" s="682">
        <f>SUM(Almora:Uttarkashi!R97)</f>
        <v>0</v>
      </c>
      <c r="S97" s="683">
        <f>SUM(Almora:Uttarkashi!S97)</f>
        <v>0</v>
      </c>
      <c r="T97" s="697"/>
      <c r="U97" s="682">
        <f>SUM(Almora:Uttarkashi!U97)</f>
        <v>0</v>
      </c>
      <c r="V97" s="683">
        <f>SUM(Almora:Uttarkashi!V97)</f>
        <v>0</v>
      </c>
      <c r="W97" s="688">
        <f t="shared" ref="W97:W101" si="90">U97+R97</f>
        <v>0</v>
      </c>
      <c r="X97" s="689">
        <f>V97+S97</f>
        <v>0</v>
      </c>
      <c r="Y97" s="682">
        <f>SUM(Almora:Uttarkashi!Y97)</f>
        <v>0</v>
      </c>
      <c r="Z97" s="683">
        <f>SUM(Almora:Uttarkashi!Z97)</f>
        <v>0</v>
      </c>
      <c r="AA97" s="697"/>
      <c r="AB97" s="682">
        <f>SUM(Almora:Uttarkashi!AB97)</f>
        <v>0</v>
      </c>
      <c r="AC97" s="683">
        <f>SUM(Almora:Uttarkashi!AC97)</f>
        <v>0</v>
      </c>
      <c r="AD97" s="688">
        <f t="shared" ref="AD97:AD101" si="91">AB97+Y97</f>
        <v>0</v>
      </c>
      <c r="AE97" s="689">
        <f>AC97+Z97</f>
        <v>0</v>
      </c>
      <c r="AF97" s="698"/>
      <c r="AG97" s="705">
        <f>SUM(Almora:Uttarkashi!AE97)</f>
        <v>0</v>
      </c>
    </row>
    <row r="98" spans="1:33" s="692" customFormat="1" ht="18.75">
      <c r="A98" s="758"/>
      <c r="B98" s="691" t="s">
        <v>38</v>
      </c>
      <c r="C98" s="686">
        <f>SUM(Almora:Uttarkashi!C98)</f>
        <v>0</v>
      </c>
      <c r="D98" s="683">
        <f>SUM(Almora:Uttarkashi!D98)</f>
        <v>0</v>
      </c>
      <c r="E98" s="686">
        <f>SUM(Almora:Uttarkashi!E98)</f>
        <v>0</v>
      </c>
      <c r="F98" s="683">
        <f>SUM(Almora:Uttarkashi!F98)</f>
        <v>0</v>
      </c>
      <c r="G98" s="687"/>
      <c r="H98" s="686">
        <f>SUM(Almora:Uttarkashi!H98)</f>
        <v>0</v>
      </c>
      <c r="I98" s="683">
        <f>SUM(Almora:Uttarkashi!I98)</f>
        <v>0</v>
      </c>
      <c r="J98" s="682">
        <f>SUM(Almora:Uttarkashi!J98)</f>
        <v>0</v>
      </c>
      <c r="K98" s="683">
        <f>SUM(Almora:Uttarkashi!K98)</f>
        <v>0</v>
      </c>
      <c r="L98" s="682">
        <f>SUM(Almora:Uttarkashi!L98)</f>
        <v>0</v>
      </c>
      <c r="M98" s="683">
        <f>SUM(Almora:Uttarkashi!M98)</f>
        <v>0</v>
      </c>
      <c r="N98" s="689"/>
      <c r="O98" s="689"/>
      <c r="P98" s="688">
        <f t="shared" si="89"/>
        <v>0</v>
      </c>
      <c r="Q98" s="689">
        <f t="shared" si="89"/>
        <v>0</v>
      </c>
      <c r="R98" s="682">
        <f>SUM(Almora:Uttarkashi!R98)</f>
        <v>0</v>
      </c>
      <c r="S98" s="683">
        <f>SUM(Almora:Uttarkashi!S98)</f>
        <v>0</v>
      </c>
      <c r="T98" s="690"/>
      <c r="U98" s="682">
        <f>SUM(Almora:Uttarkashi!U98)</f>
        <v>0</v>
      </c>
      <c r="V98" s="683">
        <f>SUM(Almora:Uttarkashi!V98)</f>
        <v>0</v>
      </c>
      <c r="W98" s="688">
        <f t="shared" si="90"/>
        <v>0</v>
      </c>
      <c r="X98" s="689">
        <f>V98+S98</f>
        <v>0</v>
      </c>
      <c r="Y98" s="682">
        <f>SUM(Almora:Uttarkashi!Y98)</f>
        <v>0</v>
      </c>
      <c r="Z98" s="683">
        <f>SUM(Almora:Uttarkashi!Z98)</f>
        <v>0</v>
      </c>
      <c r="AA98" s="690"/>
      <c r="AB98" s="682">
        <f>SUM(Almora:Uttarkashi!AB98)</f>
        <v>0</v>
      </c>
      <c r="AC98" s="683">
        <f>SUM(Almora:Uttarkashi!AC98)</f>
        <v>0</v>
      </c>
      <c r="AD98" s="688">
        <f t="shared" si="91"/>
        <v>0</v>
      </c>
      <c r="AE98" s="689">
        <f>AC98+Z98</f>
        <v>0</v>
      </c>
      <c r="AF98" s="691"/>
      <c r="AG98" s="705">
        <f>SUM(Almora:Uttarkashi!AE98)</f>
        <v>0</v>
      </c>
    </row>
    <row r="99" spans="1:33" s="692" customFormat="1" ht="37.5">
      <c r="A99" s="758"/>
      <c r="B99" s="691" t="s">
        <v>39</v>
      </c>
      <c r="C99" s="686">
        <f>SUM(Almora:Uttarkashi!C99)</f>
        <v>0</v>
      </c>
      <c r="D99" s="683">
        <f>SUM(Almora:Uttarkashi!D99)</f>
        <v>0</v>
      </c>
      <c r="E99" s="686">
        <f>SUM(Almora:Uttarkashi!E99)</f>
        <v>0</v>
      </c>
      <c r="F99" s="683">
        <f>SUM(Almora:Uttarkashi!F99)</f>
        <v>0</v>
      </c>
      <c r="G99" s="687">
        <v>4.4999999999999998E-2</v>
      </c>
      <c r="H99" s="686">
        <f>SUM(Almora:Uttarkashi!H99)</f>
        <v>906</v>
      </c>
      <c r="I99" s="683">
        <f>SUM(Almora:Uttarkashi!I99)</f>
        <v>40.769999999999996</v>
      </c>
      <c r="J99" s="682">
        <f>SUM(Almora:Uttarkashi!J99)</f>
        <v>906</v>
      </c>
      <c r="K99" s="683">
        <f>SUM(Almora:Uttarkashi!K99)</f>
        <v>40.769999999999996</v>
      </c>
      <c r="L99" s="682">
        <f>SUM(Almora:Uttarkashi!L99)</f>
        <v>583</v>
      </c>
      <c r="M99" s="683">
        <f>SUM(Almora:Uttarkashi!M99)</f>
        <v>26.364370000000001</v>
      </c>
      <c r="N99" s="689">
        <f t="shared" ref="N99:N102" si="92">L99/J99%</f>
        <v>64.348785871964679</v>
      </c>
      <c r="O99" s="689">
        <f t="shared" ref="O99:O100" si="93">M99/K99%</f>
        <v>64.666102526367439</v>
      </c>
      <c r="P99" s="688">
        <f t="shared" si="89"/>
        <v>323</v>
      </c>
      <c r="Q99" s="689">
        <f t="shared" si="89"/>
        <v>14.405629999999995</v>
      </c>
      <c r="R99" s="682">
        <f>SUM(Almora:Uttarkashi!R99)</f>
        <v>0</v>
      </c>
      <c r="S99" s="683">
        <f>SUM(Almora:Uttarkashi!S99)</f>
        <v>0</v>
      </c>
      <c r="T99" s="690">
        <v>4.4999999999999998E-2</v>
      </c>
      <c r="U99" s="682">
        <f>SUM(Almora:Uttarkashi!U99)</f>
        <v>983</v>
      </c>
      <c r="V99" s="683">
        <f>SUM(Almora:Uttarkashi!V99)</f>
        <v>44.234999999999999</v>
      </c>
      <c r="W99" s="688">
        <f t="shared" si="90"/>
        <v>983</v>
      </c>
      <c r="X99" s="689">
        <f>V99+S99</f>
        <v>44.234999999999999</v>
      </c>
      <c r="Y99" s="682">
        <f>SUM(Almora:Uttarkashi!Y99)</f>
        <v>0</v>
      </c>
      <c r="Z99" s="683">
        <f>SUM(Almora:Uttarkashi!Z99)</f>
        <v>0</v>
      </c>
      <c r="AA99" s="690">
        <v>4.4999999999999998E-2</v>
      </c>
      <c r="AB99" s="682">
        <f>SUM(Almora:Uttarkashi!AB99)</f>
        <v>983</v>
      </c>
      <c r="AC99" s="683">
        <f>SUM(Almora:Uttarkashi!AC99)</f>
        <v>44.234999999999999</v>
      </c>
      <c r="AD99" s="688">
        <f t="shared" si="91"/>
        <v>983</v>
      </c>
      <c r="AE99" s="689">
        <f>AC99+Z99</f>
        <v>44.234999999999999</v>
      </c>
      <c r="AF99" s="691" t="s">
        <v>478</v>
      </c>
      <c r="AG99" s="705">
        <f>SUM(Almora:Uttarkashi!AE99)</f>
        <v>44.234999999999999</v>
      </c>
    </row>
    <row r="100" spans="1:33" s="692" customFormat="1" ht="37.5">
      <c r="A100" s="758"/>
      <c r="B100" s="691" t="s">
        <v>40</v>
      </c>
      <c r="C100" s="686">
        <f>SUM(Almora:Uttarkashi!C100)</f>
        <v>0</v>
      </c>
      <c r="D100" s="683">
        <f>SUM(Almora:Uttarkashi!D100)</f>
        <v>0</v>
      </c>
      <c r="E100" s="686">
        <f>SUM(Almora:Uttarkashi!E100)</f>
        <v>0</v>
      </c>
      <c r="F100" s="683">
        <f>SUM(Almora:Uttarkashi!F100)</f>
        <v>0</v>
      </c>
      <c r="G100" s="687">
        <v>0.03</v>
      </c>
      <c r="H100" s="686">
        <f>SUM(Almora:Uttarkashi!H100)</f>
        <v>465</v>
      </c>
      <c r="I100" s="683">
        <f>SUM(Almora:Uttarkashi!I100)</f>
        <v>13.95</v>
      </c>
      <c r="J100" s="682">
        <f>SUM(Almora:Uttarkashi!J100)</f>
        <v>465</v>
      </c>
      <c r="K100" s="683">
        <f>SUM(Almora:Uttarkashi!K100)</f>
        <v>13.95</v>
      </c>
      <c r="L100" s="682">
        <f>SUM(Almora:Uttarkashi!L100)</f>
        <v>415</v>
      </c>
      <c r="M100" s="683">
        <f>SUM(Almora:Uttarkashi!M100)</f>
        <v>10.95</v>
      </c>
      <c r="N100" s="689">
        <f t="shared" si="92"/>
        <v>89.247311827956977</v>
      </c>
      <c r="O100" s="689">
        <f t="shared" si="93"/>
        <v>78.494623655913983</v>
      </c>
      <c r="P100" s="688">
        <f t="shared" si="89"/>
        <v>50</v>
      </c>
      <c r="Q100" s="689">
        <f t="shared" si="89"/>
        <v>3</v>
      </c>
      <c r="R100" s="682">
        <f>SUM(Almora:Uttarkashi!R100)</f>
        <v>0</v>
      </c>
      <c r="S100" s="683">
        <f>SUM(Almora:Uttarkashi!S100)</f>
        <v>0</v>
      </c>
      <c r="T100" s="690">
        <v>0.03</v>
      </c>
      <c r="U100" s="682">
        <f>SUM(Almora:Uttarkashi!U100)</f>
        <v>902</v>
      </c>
      <c r="V100" s="683">
        <f>SUM(Almora:Uttarkashi!V100)</f>
        <v>27.06</v>
      </c>
      <c r="W100" s="688">
        <f t="shared" si="90"/>
        <v>902</v>
      </c>
      <c r="X100" s="689">
        <f>V100+S100</f>
        <v>27.06</v>
      </c>
      <c r="Y100" s="682">
        <f>SUM(Almora:Uttarkashi!Y100)</f>
        <v>0</v>
      </c>
      <c r="Z100" s="683">
        <f>SUM(Almora:Uttarkashi!Z100)</f>
        <v>0</v>
      </c>
      <c r="AA100" s="690">
        <v>0.03</v>
      </c>
      <c r="AB100" s="682">
        <f>SUM(Almora:Uttarkashi!AB100)</f>
        <v>902</v>
      </c>
      <c r="AC100" s="683">
        <f>SUM(Almora:Uttarkashi!AC100)</f>
        <v>27.06</v>
      </c>
      <c r="AD100" s="688">
        <f t="shared" si="91"/>
        <v>902</v>
      </c>
      <c r="AE100" s="689">
        <f>AC100+Z100</f>
        <v>27.06</v>
      </c>
      <c r="AF100" s="691" t="s">
        <v>478</v>
      </c>
      <c r="AG100" s="705">
        <f>SUM(Almora:Uttarkashi!AE100)</f>
        <v>27.06</v>
      </c>
    </row>
    <row r="101" spans="1:33" s="692" customFormat="1" ht="18.75">
      <c r="A101" s="758"/>
      <c r="B101" s="691" t="s">
        <v>41</v>
      </c>
      <c r="C101" s="686">
        <f>SUM(Almora:Uttarkashi!C101)</f>
        <v>0</v>
      </c>
      <c r="D101" s="683">
        <f>SUM(Almora:Uttarkashi!D101)</f>
        <v>0</v>
      </c>
      <c r="E101" s="686">
        <f>SUM(Almora:Uttarkashi!E101)</f>
        <v>0</v>
      </c>
      <c r="F101" s="683">
        <f>SUM(Almora:Uttarkashi!F101)</f>
        <v>0</v>
      </c>
      <c r="G101" s="687"/>
      <c r="H101" s="686">
        <f>SUM(Almora:Uttarkashi!H101)</f>
        <v>0</v>
      </c>
      <c r="I101" s="683">
        <f>SUM(Almora:Uttarkashi!I101)</f>
        <v>0</v>
      </c>
      <c r="J101" s="682">
        <f>SUM(Almora:Uttarkashi!J101)</f>
        <v>0</v>
      </c>
      <c r="K101" s="683">
        <f>SUM(Almora:Uttarkashi!K101)</f>
        <v>0</v>
      </c>
      <c r="L101" s="682">
        <f>SUM(Almora:Uttarkashi!L101)</f>
        <v>0</v>
      </c>
      <c r="M101" s="683">
        <f>SUM(Almora:Uttarkashi!M101)</f>
        <v>0</v>
      </c>
      <c r="N101" s="689"/>
      <c r="O101" s="689"/>
      <c r="P101" s="688">
        <f t="shared" si="89"/>
        <v>0</v>
      </c>
      <c r="Q101" s="689">
        <f t="shared" si="89"/>
        <v>0</v>
      </c>
      <c r="R101" s="682">
        <f>SUM(Almora:Uttarkashi!R101)</f>
        <v>0</v>
      </c>
      <c r="S101" s="683">
        <f>SUM(Almora:Uttarkashi!S101)</f>
        <v>0</v>
      </c>
      <c r="T101" s="690"/>
      <c r="U101" s="682">
        <f>SUM(Almora:Uttarkashi!U101)</f>
        <v>0</v>
      </c>
      <c r="V101" s="683">
        <f>SUM(Almora:Uttarkashi!V101)</f>
        <v>0</v>
      </c>
      <c r="W101" s="688">
        <f t="shared" si="90"/>
        <v>0</v>
      </c>
      <c r="X101" s="689">
        <f>V101+S101</f>
        <v>0</v>
      </c>
      <c r="Y101" s="682">
        <f>SUM(Almora:Uttarkashi!Y101)</f>
        <v>0</v>
      </c>
      <c r="Z101" s="683">
        <f>SUM(Almora:Uttarkashi!Z101)</f>
        <v>0</v>
      </c>
      <c r="AA101" s="690"/>
      <c r="AB101" s="682">
        <f>SUM(Almora:Uttarkashi!AB101)</f>
        <v>0</v>
      </c>
      <c r="AC101" s="683">
        <f>SUM(Almora:Uttarkashi!AC101)</f>
        <v>0</v>
      </c>
      <c r="AD101" s="688">
        <f t="shared" si="91"/>
        <v>0</v>
      </c>
      <c r="AE101" s="689">
        <f>AC101+Z101</f>
        <v>0</v>
      </c>
      <c r="AF101" s="691"/>
      <c r="AG101" s="705">
        <f>SUM(Almora:Uttarkashi!AE101)</f>
        <v>0</v>
      </c>
    </row>
    <row r="102" spans="1:33" s="699" customFormat="1" ht="19.5">
      <c r="A102" s="755"/>
      <c r="B102" s="678" t="s">
        <v>25</v>
      </c>
      <c r="C102" s="681">
        <f t="shared" ref="C102:F102" si="94">SUM(C98:C101)</f>
        <v>0</v>
      </c>
      <c r="D102" s="679">
        <f t="shared" si="94"/>
        <v>0</v>
      </c>
      <c r="E102" s="681">
        <f t="shared" si="94"/>
        <v>0</v>
      </c>
      <c r="F102" s="679">
        <f t="shared" si="94"/>
        <v>0</v>
      </c>
      <c r="G102" s="842"/>
      <c r="H102" s="681">
        <f t="shared" ref="H102:M102" si="95">SUM(H98:H101)</f>
        <v>1371</v>
      </c>
      <c r="I102" s="679">
        <f t="shared" si="95"/>
        <v>54.72</v>
      </c>
      <c r="J102" s="681">
        <f t="shared" si="95"/>
        <v>1371</v>
      </c>
      <c r="K102" s="679">
        <f>SUM(K98:K101)</f>
        <v>54.72</v>
      </c>
      <c r="L102" s="681">
        <f t="shared" si="95"/>
        <v>998</v>
      </c>
      <c r="M102" s="679">
        <f t="shared" si="95"/>
        <v>37.314369999999997</v>
      </c>
      <c r="N102" s="689">
        <f t="shared" si="92"/>
        <v>72.793581327498174</v>
      </c>
      <c r="O102" s="689">
        <f>M102/K102%</f>
        <v>68.191465643274839</v>
      </c>
      <c r="P102" s="681">
        <f t="shared" ref="P102:S102" si="96">SUM(P98:P101)</f>
        <v>373</v>
      </c>
      <c r="Q102" s="679">
        <f t="shared" si="96"/>
        <v>17.405629999999995</v>
      </c>
      <c r="R102" s="681">
        <f t="shared" si="96"/>
        <v>0</v>
      </c>
      <c r="S102" s="679">
        <f t="shared" si="96"/>
        <v>0</v>
      </c>
      <c r="T102" s="697"/>
      <c r="U102" s="681">
        <f t="shared" ref="U102:W102" si="97">SUM(U98:U101)</f>
        <v>1885</v>
      </c>
      <c r="V102" s="679">
        <f t="shared" si="97"/>
        <v>71.295000000000002</v>
      </c>
      <c r="W102" s="681">
        <f t="shared" si="97"/>
        <v>1885</v>
      </c>
      <c r="X102" s="679">
        <f>SUM(X98:X101)</f>
        <v>71.295000000000002</v>
      </c>
      <c r="Y102" s="681">
        <f t="shared" ref="Y102:Z102" si="98">SUM(Y98:Y101)</f>
        <v>0</v>
      </c>
      <c r="Z102" s="679">
        <f t="shared" si="98"/>
        <v>0</v>
      </c>
      <c r="AA102" s="697"/>
      <c r="AB102" s="681">
        <f t="shared" ref="AB102:AD102" si="99">SUM(AB98:AB101)</f>
        <v>1885</v>
      </c>
      <c r="AC102" s="679">
        <f t="shared" si="99"/>
        <v>71.295000000000002</v>
      </c>
      <c r="AD102" s="681">
        <f t="shared" si="99"/>
        <v>1885</v>
      </c>
      <c r="AE102" s="679">
        <f>SUM(AE98:AE101)</f>
        <v>71.295000000000002</v>
      </c>
      <c r="AF102" s="698"/>
      <c r="AG102" s="705">
        <f>SUM(Almora:Uttarkashi!AE102)</f>
        <v>71.295000000000002</v>
      </c>
    </row>
    <row r="103" spans="1:33" s="699" customFormat="1" ht="39">
      <c r="A103" s="755">
        <v>6.04</v>
      </c>
      <c r="B103" s="685" t="s">
        <v>44</v>
      </c>
      <c r="C103" s="686">
        <f>SUM(Almora:Uttarkashi!C103)</f>
        <v>0</v>
      </c>
      <c r="D103" s="683">
        <f>SUM(Almora:Uttarkashi!D103)</f>
        <v>0</v>
      </c>
      <c r="E103" s="686">
        <f>SUM(Almora:Uttarkashi!E103)</f>
        <v>0</v>
      </c>
      <c r="F103" s="683">
        <f>SUM(Almora:Uttarkashi!F103)</f>
        <v>0</v>
      </c>
      <c r="G103" s="687"/>
      <c r="H103" s="686">
        <f>SUM(Almora:Uttarkashi!H103)</f>
        <v>0</v>
      </c>
      <c r="I103" s="683">
        <f>SUM(Almora:Uttarkashi!I103)</f>
        <v>0</v>
      </c>
      <c r="J103" s="682">
        <f>SUM(Almora:Uttarkashi!J103)</f>
        <v>0</v>
      </c>
      <c r="K103" s="683">
        <f>SUM(Almora:Uttarkashi!K103)</f>
        <v>0</v>
      </c>
      <c r="L103" s="696"/>
      <c r="M103" s="695"/>
      <c r="N103" s="689"/>
      <c r="O103" s="689"/>
      <c r="P103" s="688">
        <f t="shared" ref="P103:Q107" si="100">J103-L103</f>
        <v>0</v>
      </c>
      <c r="Q103" s="689">
        <f t="shared" si="100"/>
        <v>0</v>
      </c>
      <c r="R103" s="682">
        <f>SUM(Almora:Uttarkashi!R103)</f>
        <v>0</v>
      </c>
      <c r="S103" s="683">
        <f>SUM(Almora:Uttarkashi!S103)</f>
        <v>0</v>
      </c>
      <c r="T103" s="697"/>
      <c r="U103" s="682">
        <f>SUM(Almora:Uttarkashi!U103)</f>
        <v>0</v>
      </c>
      <c r="V103" s="683">
        <f>SUM(Almora:Uttarkashi!V103)</f>
        <v>0</v>
      </c>
      <c r="W103" s="688">
        <f t="shared" ref="W103:W107" si="101">U103+R103</f>
        <v>0</v>
      </c>
      <c r="X103" s="689">
        <f>V103+S103</f>
        <v>0</v>
      </c>
      <c r="Y103" s="682">
        <f>SUM(Almora:Uttarkashi!Y103)</f>
        <v>0</v>
      </c>
      <c r="Z103" s="683">
        <f>SUM(Almora:Uttarkashi!Z103)</f>
        <v>0</v>
      </c>
      <c r="AA103" s="697"/>
      <c r="AB103" s="682">
        <f>SUM(Almora:Uttarkashi!AB103)</f>
        <v>0</v>
      </c>
      <c r="AC103" s="683">
        <f>SUM(Almora:Uttarkashi!AC103)</f>
        <v>0</v>
      </c>
      <c r="AD103" s="688">
        <f t="shared" ref="AD103:AD107" si="102">AB103+Y103</f>
        <v>0</v>
      </c>
      <c r="AE103" s="689">
        <f>AC103+Z103</f>
        <v>0</v>
      </c>
      <c r="AF103" s="698"/>
      <c r="AG103" s="705">
        <f>SUM(Almora:Uttarkashi!AE103)</f>
        <v>0</v>
      </c>
    </row>
    <row r="104" spans="1:33" s="692" customFormat="1" ht="18.75">
      <c r="A104" s="758"/>
      <c r="B104" s="691" t="s">
        <v>38</v>
      </c>
      <c r="C104" s="686">
        <f>SUM(Almora:Uttarkashi!C104)</f>
        <v>0</v>
      </c>
      <c r="D104" s="683">
        <f>SUM(Almora:Uttarkashi!D104)</f>
        <v>0</v>
      </c>
      <c r="E104" s="686">
        <f>SUM(Almora:Uttarkashi!E104)</f>
        <v>0</v>
      </c>
      <c r="F104" s="683">
        <f>SUM(Almora:Uttarkashi!F104)</f>
        <v>0</v>
      </c>
      <c r="G104" s="687"/>
      <c r="H104" s="686">
        <f>SUM(Almora:Uttarkashi!H104)</f>
        <v>0</v>
      </c>
      <c r="I104" s="683">
        <f>SUM(Almora:Uttarkashi!I104)</f>
        <v>0</v>
      </c>
      <c r="J104" s="682">
        <f>SUM(Almora:Uttarkashi!J104)</f>
        <v>0</v>
      </c>
      <c r="K104" s="683">
        <f>SUM(Almora:Uttarkashi!K104)</f>
        <v>0</v>
      </c>
      <c r="L104" s="682">
        <f>SUM(Almora:Uttarkashi!L104)</f>
        <v>0</v>
      </c>
      <c r="M104" s="683">
        <f>SUM(Almora:Uttarkashi!M104)</f>
        <v>0</v>
      </c>
      <c r="N104" s="689"/>
      <c r="O104" s="689"/>
      <c r="P104" s="688">
        <f t="shared" si="100"/>
        <v>0</v>
      </c>
      <c r="Q104" s="689">
        <f t="shared" si="100"/>
        <v>0</v>
      </c>
      <c r="R104" s="682">
        <f>SUM(Almora:Uttarkashi!R104)</f>
        <v>0</v>
      </c>
      <c r="S104" s="683">
        <f>SUM(Almora:Uttarkashi!S104)</f>
        <v>0</v>
      </c>
      <c r="T104" s="690"/>
      <c r="U104" s="682">
        <f>SUM(Almora:Uttarkashi!U104)</f>
        <v>0</v>
      </c>
      <c r="V104" s="683">
        <f>SUM(Almora:Uttarkashi!V104)</f>
        <v>0</v>
      </c>
      <c r="W104" s="688">
        <f t="shared" si="101"/>
        <v>0</v>
      </c>
      <c r="X104" s="689">
        <f>V104+S104</f>
        <v>0</v>
      </c>
      <c r="Y104" s="682">
        <f>SUM(Almora:Uttarkashi!Y104)</f>
        <v>0</v>
      </c>
      <c r="Z104" s="683">
        <f>SUM(Almora:Uttarkashi!Z104)</f>
        <v>0</v>
      </c>
      <c r="AA104" s="690"/>
      <c r="AB104" s="682">
        <f>SUM(Almora:Uttarkashi!AB104)</f>
        <v>0</v>
      </c>
      <c r="AC104" s="683">
        <f>SUM(Almora:Uttarkashi!AC104)</f>
        <v>0</v>
      </c>
      <c r="AD104" s="688">
        <f t="shared" si="102"/>
        <v>0</v>
      </c>
      <c r="AE104" s="689">
        <f>AC104+Z104</f>
        <v>0</v>
      </c>
      <c r="AF104" s="691"/>
      <c r="AG104" s="705">
        <f>SUM(Almora:Uttarkashi!AE104)</f>
        <v>0</v>
      </c>
    </row>
    <row r="105" spans="1:33" s="692" customFormat="1" ht="37.5">
      <c r="A105" s="758"/>
      <c r="B105" s="691" t="s">
        <v>39</v>
      </c>
      <c r="C105" s="686">
        <f>SUM(Almora:Uttarkashi!C105)</f>
        <v>0</v>
      </c>
      <c r="D105" s="683">
        <f>SUM(Almora:Uttarkashi!D105)</f>
        <v>0</v>
      </c>
      <c r="E105" s="686">
        <f>SUM(Almora:Uttarkashi!E105)</f>
        <v>0</v>
      </c>
      <c r="F105" s="683">
        <f>SUM(Almora:Uttarkashi!F105)</f>
        <v>0</v>
      </c>
      <c r="G105" s="687">
        <v>4.4999999999999998E-2</v>
      </c>
      <c r="H105" s="686">
        <f>SUM(Almora:Uttarkashi!H105)</f>
        <v>787</v>
      </c>
      <c r="I105" s="683">
        <f>SUM(Almora:Uttarkashi!I105)</f>
        <v>35.414999999999999</v>
      </c>
      <c r="J105" s="682">
        <f>SUM(Almora:Uttarkashi!J105)</f>
        <v>787</v>
      </c>
      <c r="K105" s="683">
        <f>SUM(Almora:Uttarkashi!K105)</f>
        <v>35.414999999999999</v>
      </c>
      <c r="L105" s="682">
        <f>SUM(Almora:Uttarkashi!L105)</f>
        <v>787</v>
      </c>
      <c r="M105" s="683">
        <f>SUM(Almora:Uttarkashi!M105)</f>
        <v>7.8</v>
      </c>
      <c r="N105" s="689">
        <f t="shared" ref="N105:N108" si="103">L105/J105%</f>
        <v>100</v>
      </c>
      <c r="O105" s="689">
        <f t="shared" ref="O105" si="104">M105/K105%</f>
        <v>22.024565861922916</v>
      </c>
      <c r="P105" s="688">
        <f t="shared" si="100"/>
        <v>0</v>
      </c>
      <c r="Q105" s="689">
        <f t="shared" si="100"/>
        <v>27.614999999999998</v>
      </c>
      <c r="R105" s="682">
        <f>SUM(Almora:Uttarkashi!R105)</f>
        <v>0</v>
      </c>
      <c r="S105" s="683">
        <f>SUM(Almora:Uttarkashi!S105)</f>
        <v>0</v>
      </c>
      <c r="T105" s="690">
        <v>4.4999999999999998E-2</v>
      </c>
      <c r="U105" s="682">
        <f>SUM(Almora:Uttarkashi!U105)</f>
        <v>455</v>
      </c>
      <c r="V105" s="683">
        <f>SUM(Almora:Uttarkashi!V105)</f>
        <v>20.475000000000001</v>
      </c>
      <c r="W105" s="688">
        <f t="shared" si="101"/>
        <v>455</v>
      </c>
      <c r="X105" s="689">
        <f>V105+S105</f>
        <v>20.475000000000001</v>
      </c>
      <c r="Y105" s="682">
        <f>SUM(Almora:Uttarkashi!Y105)</f>
        <v>0</v>
      </c>
      <c r="Z105" s="683">
        <f>SUM(Almora:Uttarkashi!Z105)</f>
        <v>0</v>
      </c>
      <c r="AA105" s="690">
        <v>4.4999999999999998E-2</v>
      </c>
      <c r="AB105" s="682">
        <f>SUM(Almora:Uttarkashi!AB105)</f>
        <v>455</v>
      </c>
      <c r="AC105" s="683">
        <f>SUM(Almora:Uttarkashi!AC105)</f>
        <v>20.475000000000001</v>
      </c>
      <c r="AD105" s="688">
        <f t="shared" si="102"/>
        <v>455</v>
      </c>
      <c r="AE105" s="689">
        <f>AC105+Z105</f>
        <v>20.475000000000001</v>
      </c>
      <c r="AF105" s="691" t="s">
        <v>478</v>
      </c>
      <c r="AG105" s="705">
        <f>SUM(Almora:Uttarkashi!AE105)</f>
        <v>20.475000000000001</v>
      </c>
    </row>
    <row r="106" spans="1:33" s="692" customFormat="1" ht="18.75">
      <c r="A106" s="758"/>
      <c r="B106" s="691" t="s">
        <v>40</v>
      </c>
      <c r="C106" s="686">
        <f>SUM(Almora:Uttarkashi!C106)</f>
        <v>0</v>
      </c>
      <c r="D106" s="683">
        <f>SUM(Almora:Uttarkashi!D106)</f>
        <v>0</v>
      </c>
      <c r="E106" s="686">
        <f>SUM(Almora:Uttarkashi!E106)</f>
        <v>0</v>
      </c>
      <c r="F106" s="683">
        <f>SUM(Almora:Uttarkashi!F106)</f>
        <v>0</v>
      </c>
      <c r="G106" s="687">
        <v>2.6749999999999999E-2</v>
      </c>
      <c r="H106" s="686">
        <f>SUM(Almora:Uttarkashi!H106)</f>
        <v>0</v>
      </c>
      <c r="I106" s="683">
        <f>SUM(Almora:Uttarkashi!I106)</f>
        <v>0</v>
      </c>
      <c r="J106" s="682">
        <f>SUM(Almora:Uttarkashi!J106)</f>
        <v>0</v>
      </c>
      <c r="K106" s="683">
        <f>SUM(Almora:Uttarkashi!K106)</f>
        <v>0</v>
      </c>
      <c r="L106" s="682">
        <f>SUM(Almora:Uttarkashi!L106)</f>
        <v>0</v>
      </c>
      <c r="M106" s="683">
        <f>SUM(Almora:Uttarkashi!M106)</f>
        <v>0</v>
      </c>
      <c r="N106" s="689"/>
      <c r="O106" s="689"/>
      <c r="P106" s="688">
        <f t="shared" si="100"/>
        <v>0</v>
      </c>
      <c r="Q106" s="689">
        <f t="shared" si="100"/>
        <v>0</v>
      </c>
      <c r="R106" s="682">
        <f>SUM(Almora:Uttarkashi!R106)</f>
        <v>0</v>
      </c>
      <c r="S106" s="683">
        <f>SUM(Almora:Uttarkashi!S106)</f>
        <v>0</v>
      </c>
      <c r="T106" s="690">
        <v>0.03</v>
      </c>
      <c r="U106" s="682">
        <f>SUM(Almora:Uttarkashi!U106)</f>
        <v>0</v>
      </c>
      <c r="V106" s="683">
        <f>SUM(Almora:Uttarkashi!V106)</f>
        <v>0</v>
      </c>
      <c r="W106" s="688">
        <f t="shared" si="101"/>
        <v>0</v>
      </c>
      <c r="X106" s="689">
        <f>V106+S106</f>
        <v>0</v>
      </c>
      <c r="Y106" s="682">
        <f>SUM(Almora:Uttarkashi!Y106)</f>
        <v>0</v>
      </c>
      <c r="Z106" s="683">
        <f>SUM(Almora:Uttarkashi!Z106)</f>
        <v>0</v>
      </c>
      <c r="AA106" s="690">
        <v>0.03</v>
      </c>
      <c r="AB106" s="682">
        <f>SUM(Almora:Uttarkashi!AB106)</f>
        <v>0</v>
      </c>
      <c r="AC106" s="683">
        <f>SUM(Almora:Uttarkashi!AC106)</f>
        <v>0</v>
      </c>
      <c r="AD106" s="688">
        <f t="shared" si="102"/>
        <v>0</v>
      </c>
      <c r="AE106" s="689">
        <f>AC106+Z106</f>
        <v>0</v>
      </c>
      <c r="AF106" s="691"/>
      <c r="AG106" s="705">
        <f>SUM(Almora:Uttarkashi!AE106)</f>
        <v>0</v>
      </c>
    </row>
    <row r="107" spans="1:33" s="692" customFormat="1" ht="18.75">
      <c r="A107" s="758"/>
      <c r="B107" s="691" t="s">
        <v>41</v>
      </c>
      <c r="C107" s="686">
        <f>SUM(Almora:Uttarkashi!C107)</f>
        <v>0</v>
      </c>
      <c r="D107" s="683">
        <f>SUM(Almora:Uttarkashi!D107)</f>
        <v>0</v>
      </c>
      <c r="E107" s="686">
        <f>SUM(Almora:Uttarkashi!E107)</f>
        <v>0</v>
      </c>
      <c r="F107" s="683">
        <f>SUM(Almora:Uttarkashi!F107)</f>
        <v>0</v>
      </c>
      <c r="G107" s="687"/>
      <c r="H107" s="686">
        <f>SUM(Almora:Uttarkashi!H107)</f>
        <v>0</v>
      </c>
      <c r="I107" s="683">
        <f>SUM(Almora:Uttarkashi!I107)</f>
        <v>0</v>
      </c>
      <c r="J107" s="682">
        <f>SUM(Almora:Uttarkashi!J107)</f>
        <v>0</v>
      </c>
      <c r="K107" s="683">
        <f>SUM(Almora:Uttarkashi!K107)</f>
        <v>0</v>
      </c>
      <c r="L107" s="682">
        <f>SUM(Almora:Uttarkashi!L107)</f>
        <v>0</v>
      </c>
      <c r="M107" s="683">
        <f>SUM(Almora:Uttarkashi!M107)</f>
        <v>0</v>
      </c>
      <c r="N107" s="689"/>
      <c r="O107" s="689"/>
      <c r="P107" s="688">
        <f t="shared" si="100"/>
        <v>0</v>
      </c>
      <c r="Q107" s="689">
        <f t="shared" si="100"/>
        <v>0</v>
      </c>
      <c r="R107" s="682">
        <f>SUM(Almora:Uttarkashi!R107)</f>
        <v>0</v>
      </c>
      <c r="S107" s="683">
        <f>SUM(Almora:Uttarkashi!S107)</f>
        <v>0</v>
      </c>
      <c r="T107" s="690"/>
      <c r="U107" s="682">
        <f>SUM(Almora:Uttarkashi!U107)</f>
        <v>0</v>
      </c>
      <c r="V107" s="683">
        <f>SUM(Almora:Uttarkashi!V107)</f>
        <v>0</v>
      </c>
      <c r="W107" s="688">
        <f t="shared" si="101"/>
        <v>0</v>
      </c>
      <c r="X107" s="689">
        <f>V107+S107</f>
        <v>0</v>
      </c>
      <c r="Y107" s="682">
        <f>SUM(Almora:Uttarkashi!Y107)</f>
        <v>0</v>
      </c>
      <c r="Z107" s="683">
        <f>SUM(Almora:Uttarkashi!Z107)</f>
        <v>0</v>
      </c>
      <c r="AA107" s="690"/>
      <c r="AB107" s="682">
        <f>SUM(Almora:Uttarkashi!AB107)</f>
        <v>0</v>
      </c>
      <c r="AC107" s="683">
        <f>SUM(Almora:Uttarkashi!AC107)</f>
        <v>0</v>
      </c>
      <c r="AD107" s="688">
        <f t="shared" si="102"/>
        <v>0</v>
      </c>
      <c r="AE107" s="689">
        <f>AC107+Z107</f>
        <v>0</v>
      </c>
      <c r="AF107" s="691"/>
      <c r="AG107" s="705">
        <f>SUM(Almora:Uttarkashi!AE107)</f>
        <v>0</v>
      </c>
    </row>
    <row r="108" spans="1:33" s="699" customFormat="1" ht="19.5">
      <c r="A108" s="755"/>
      <c r="B108" s="678" t="s">
        <v>25</v>
      </c>
      <c r="C108" s="681">
        <f t="shared" ref="C108:F108" si="105">SUM(C104:C107)</f>
        <v>0</v>
      </c>
      <c r="D108" s="679">
        <f t="shared" si="105"/>
        <v>0</v>
      </c>
      <c r="E108" s="681">
        <f t="shared" si="105"/>
        <v>0</v>
      </c>
      <c r="F108" s="679">
        <f t="shared" si="105"/>
        <v>0</v>
      </c>
      <c r="G108" s="842"/>
      <c r="H108" s="681">
        <f t="shared" ref="H108:M108" si="106">SUM(H104:H107)</f>
        <v>787</v>
      </c>
      <c r="I108" s="679">
        <f t="shared" si="106"/>
        <v>35.414999999999999</v>
      </c>
      <c r="J108" s="681">
        <f t="shared" si="106"/>
        <v>787</v>
      </c>
      <c r="K108" s="679">
        <f>SUM(K104:K107)</f>
        <v>35.414999999999999</v>
      </c>
      <c r="L108" s="681">
        <f t="shared" si="106"/>
        <v>787</v>
      </c>
      <c r="M108" s="679">
        <f t="shared" si="106"/>
        <v>7.8</v>
      </c>
      <c r="N108" s="689">
        <f t="shared" si="103"/>
        <v>100</v>
      </c>
      <c r="O108" s="689">
        <f>M108/K108%</f>
        <v>22.024565861922916</v>
      </c>
      <c r="P108" s="681">
        <f t="shared" ref="P108:S108" si="107">SUM(P104:P107)</f>
        <v>0</v>
      </c>
      <c r="Q108" s="679">
        <f t="shared" si="107"/>
        <v>27.614999999999998</v>
      </c>
      <c r="R108" s="681">
        <f t="shared" si="107"/>
        <v>0</v>
      </c>
      <c r="S108" s="679">
        <f t="shared" si="107"/>
        <v>0</v>
      </c>
      <c r="T108" s="697"/>
      <c r="U108" s="681">
        <f t="shared" ref="U108:W108" si="108">SUM(U104:U107)</f>
        <v>455</v>
      </c>
      <c r="V108" s="679">
        <f t="shared" si="108"/>
        <v>20.475000000000001</v>
      </c>
      <c r="W108" s="681">
        <f t="shared" si="108"/>
        <v>455</v>
      </c>
      <c r="X108" s="679">
        <f>SUM(X104:X107)</f>
        <v>20.475000000000001</v>
      </c>
      <c r="Y108" s="681">
        <f t="shared" ref="Y108:Z108" si="109">SUM(Y104:Y107)</f>
        <v>0</v>
      </c>
      <c r="Z108" s="679">
        <f t="shared" si="109"/>
        <v>0</v>
      </c>
      <c r="AA108" s="697"/>
      <c r="AB108" s="681">
        <f t="shared" ref="AB108:AD108" si="110">SUM(AB104:AB107)</f>
        <v>455</v>
      </c>
      <c r="AC108" s="679">
        <f t="shared" si="110"/>
        <v>20.475000000000001</v>
      </c>
      <c r="AD108" s="681">
        <f t="shared" si="110"/>
        <v>455</v>
      </c>
      <c r="AE108" s="679">
        <f>SUM(AE104:AE107)</f>
        <v>20.475000000000001</v>
      </c>
      <c r="AF108" s="698"/>
      <c r="AG108" s="705">
        <f>SUM(Almora:Uttarkashi!AE108)</f>
        <v>20.475000000000001</v>
      </c>
    </row>
    <row r="109" spans="1:33" s="699" customFormat="1" ht="19.5">
      <c r="A109" s="755">
        <v>6.05</v>
      </c>
      <c r="B109" s="685" t="s">
        <v>190</v>
      </c>
      <c r="C109" s="686">
        <f>SUM(Almora:Uttarkashi!C109)</f>
        <v>0</v>
      </c>
      <c r="D109" s="683">
        <f>SUM(Almora:Uttarkashi!D109)</f>
        <v>0</v>
      </c>
      <c r="E109" s="686">
        <f>SUM(Almora:Uttarkashi!E109)</f>
        <v>0</v>
      </c>
      <c r="F109" s="683">
        <f>SUM(Almora:Uttarkashi!F109)</f>
        <v>0</v>
      </c>
      <c r="G109" s="687"/>
      <c r="H109" s="686">
        <f>SUM(Almora:Uttarkashi!H109)</f>
        <v>0</v>
      </c>
      <c r="I109" s="683">
        <f>SUM(Almora:Uttarkashi!I109)</f>
        <v>0</v>
      </c>
      <c r="J109" s="682">
        <f>SUM(Almora:Uttarkashi!J109)</f>
        <v>0</v>
      </c>
      <c r="K109" s="683">
        <f>SUM(Almora:Uttarkashi!K109)</f>
        <v>0</v>
      </c>
      <c r="L109" s="696"/>
      <c r="M109" s="695"/>
      <c r="N109" s="689"/>
      <c r="O109" s="689"/>
      <c r="P109" s="688">
        <f t="shared" ref="P109:Q113" si="111">J109-L109</f>
        <v>0</v>
      </c>
      <c r="Q109" s="689">
        <f t="shared" si="111"/>
        <v>0</v>
      </c>
      <c r="R109" s="682">
        <f>SUM(Almora:Uttarkashi!R109)</f>
        <v>0</v>
      </c>
      <c r="S109" s="683">
        <f>SUM(Almora:Uttarkashi!S109)</f>
        <v>0</v>
      </c>
      <c r="T109" s="697"/>
      <c r="U109" s="682">
        <f>SUM(Almora:Uttarkashi!U109)</f>
        <v>0</v>
      </c>
      <c r="V109" s="683">
        <f>SUM(Almora:Uttarkashi!V109)</f>
        <v>0</v>
      </c>
      <c r="W109" s="688">
        <f t="shared" ref="W109:W113" si="112">U109+R109</f>
        <v>0</v>
      </c>
      <c r="X109" s="689">
        <f>V109+S109</f>
        <v>0</v>
      </c>
      <c r="Y109" s="682">
        <f>SUM(Almora:Uttarkashi!Y109)</f>
        <v>0</v>
      </c>
      <c r="Z109" s="683">
        <f>SUM(Almora:Uttarkashi!Z109)</f>
        <v>0</v>
      </c>
      <c r="AA109" s="697"/>
      <c r="AB109" s="682">
        <f>SUM(Almora:Uttarkashi!AB109)</f>
        <v>0</v>
      </c>
      <c r="AC109" s="683">
        <f>SUM(Almora:Uttarkashi!AC109)</f>
        <v>0</v>
      </c>
      <c r="AD109" s="688">
        <f t="shared" ref="AD109:AD113" si="113">AB109+Y109</f>
        <v>0</v>
      </c>
      <c r="AE109" s="689">
        <f>AC109+Z109</f>
        <v>0</v>
      </c>
      <c r="AF109" s="698"/>
      <c r="AG109" s="705">
        <f>SUM(Almora:Uttarkashi!AE109)</f>
        <v>0</v>
      </c>
    </row>
    <row r="110" spans="1:33" s="692" customFormat="1" ht="18.75">
      <c r="A110" s="758"/>
      <c r="B110" s="710" t="s">
        <v>38</v>
      </c>
      <c r="C110" s="686">
        <f>SUM(Almora:Uttarkashi!C110)</f>
        <v>0</v>
      </c>
      <c r="D110" s="683">
        <f>SUM(Almora:Uttarkashi!D110)</f>
        <v>0</v>
      </c>
      <c r="E110" s="686">
        <f>SUM(Almora:Uttarkashi!E110)</f>
        <v>0</v>
      </c>
      <c r="F110" s="683">
        <f>SUM(Almora:Uttarkashi!F110)</f>
        <v>0</v>
      </c>
      <c r="G110" s="687"/>
      <c r="H110" s="686">
        <f>SUM(Almora:Uttarkashi!H110)</f>
        <v>0</v>
      </c>
      <c r="I110" s="683">
        <f>SUM(Almora:Uttarkashi!I110)</f>
        <v>0</v>
      </c>
      <c r="J110" s="682">
        <f>SUM(Almora:Uttarkashi!J110)</f>
        <v>0</v>
      </c>
      <c r="K110" s="683">
        <f>SUM(Almora:Uttarkashi!K110)</f>
        <v>0</v>
      </c>
      <c r="L110" s="682">
        <f>SUM(Almora:Uttarkashi!L110)</f>
        <v>0</v>
      </c>
      <c r="M110" s="683">
        <f>SUM(Almora:Uttarkashi!M110)</f>
        <v>0</v>
      </c>
      <c r="N110" s="689"/>
      <c r="O110" s="689"/>
      <c r="P110" s="688">
        <f t="shared" si="111"/>
        <v>0</v>
      </c>
      <c r="Q110" s="689">
        <f t="shared" si="111"/>
        <v>0</v>
      </c>
      <c r="R110" s="682">
        <f>SUM(Almora:Uttarkashi!R110)</f>
        <v>0</v>
      </c>
      <c r="S110" s="683">
        <f>SUM(Almora:Uttarkashi!S110)</f>
        <v>0</v>
      </c>
      <c r="T110" s="690"/>
      <c r="U110" s="682">
        <f>SUM(Almora:Uttarkashi!U110)</f>
        <v>0</v>
      </c>
      <c r="V110" s="683">
        <f>SUM(Almora:Uttarkashi!V110)</f>
        <v>0</v>
      </c>
      <c r="W110" s="688">
        <f t="shared" si="112"/>
        <v>0</v>
      </c>
      <c r="X110" s="689">
        <f>V110+S110</f>
        <v>0</v>
      </c>
      <c r="Y110" s="682">
        <f>SUM(Almora:Uttarkashi!Y110)</f>
        <v>0</v>
      </c>
      <c r="Z110" s="683">
        <f>SUM(Almora:Uttarkashi!Z110)</f>
        <v>0</v>
      </c>
      <c r="AA110" s="690"/>
      <c r="AB110" s="682">
        <f>SUM(Almora:Uttarkashi!AB110)</f>
        <v>0</v>
      </c>
      <c r="AC110" s="683">
        <f>SUM(Almora:Uttarkashi!AC110)</f>
        <v>0</v>
      </c>
      <c r="AD110" s="688">
        <f t="shared" si="113"/>
        <v>0</v>
      </c>
      <c r="AE110" s="689">
        <f>AC110+Z110</f>
        <v>0</v>
      </c>
      <c r="AF110" s="691"/>
      <c r="AG110" s="705">
        <f>SUM(Almora:Uttarkashi!AE110)</f>
        <v>0</v>
      </c>
    </row>
    <row r="111" spans="1:33" s="692" customFormat="1" ht="18.75">
      <c r="A111" s="758"/>
      <c r="B111" s="710" t="s">
        <v>39</v>
      </c>
      <c r="C111" s="686">
        <f>SUM(Almora:Uttarkashi!C111)</f>
        <v>0</v>
      </c>
      <c r="D111" s="683">
        <f>SUM(Almora:Uttarkashi!D111)</f>
        <v>0</v>
      </c>
      <c r="E111" s="686">
        <f>SUM(Almora:Uttarkashi!E111)</f>
        <v>0</v>
      </c>
      <c r="F111" s="683">
        <f>SUM(Almora:Uttarkashi!F111)</f>
        <v>0</v>
      </c>
      <c r="G111" s="687"/>
      <c r="H111" s="686">
        <f>SUM(Almora:Uttarkashi!H111)</f>
        <v>0</v>
      </c>
      <c r="I111" s="683">
        <f>SUM(Almora:Uttarkashi!I111)</f>
        <v>0</v>
      </c>
      <c r="J111" s="682">
        <f>SUM(Almora:Uttarkashi!J111)</f>
        <v>0</v>
      </c>
      <c r="K111" s="683">
        <f>SUM(Almora:Uttarkashi!K111)</f>
        <v>0</v>
      </c>
      <c r="L111" s="682">
        <f>SUM(Almora:Uttarkashi!L111)</f>
        <v>0</v>
      </c>
      <c r="M111" s="683">
        <f>SUM(Almora:Uttarkashi!M111)</f>
        <v>0</v>
      </c>
      <c r="N111" s="689"/>
      <c r="O111" s="689"/>
      <c r="P111" s="688">
        <f t="shared" si="111"/>
        <v>0</v>
      </c>
      <c r="Q111" s="689">
        <f t="shared" si="111"/>
        <v>0</v>
      </c>
      <c r="R111" s="682">
        <f>SUM(Almora:Uttarkashi!R111)</f>
        <v>0</v>
      </c>
      <c r="S111" s="683">
        <f>SUM(Almora:Uttarkashi!S111)</f>
        <v>0</v>
      </c>
      <c r="T111" s="690"/>
      <c r="U111" s="682">
        <f>SUM(Almora:Uttarkashi!U111)</f>
        <v>0</v>
      </c>
      <c r="V111" s="683">
        <f>SUM(Almora:Uttarkashi!V111)</f>
        <v>0</v>
      </c>
      <c r="W111" s="688">
        <f t="shared" si="112"/>
        <v>0</v>
      </c>
      <c r="X111" s="689">
        <f>V111+S111</f>
        <v>0</v>
      </c>
      <c r="Y111" s="682">
        <f>SUM(Almora:Uttarkashi!Y111)</f>
        <v>0</v>
      </c>
      <c r="Z111" s="683">
        <f>SUM(Almora:Uttarkashi!Z111)</f>
        <v>0</v>
      </c>
      <c r="AA111" s="690"/>
      <c r="AB111" s="682">
        <f>SUM(Almora:Uttarkashi!AB111)</f>
        <v>0</v>
      </c>
      <c r="AC111" s="683">
        <f>SUM(Almora:Uttarkashi!AC111)</f>
        <v>0</v>
      </c>
      <c r="AD111" s="688">
        <f t="shared" si="113"/>
        <v>0</v>
      </c>
      <c r="AE111" s="689">
        <f>AC111+Z111</f>
        <v>0</v>
      </c>
      <c r="AF111" s="691"/>
      <c r="AG111" s="705">
        <f>SUM(Almora:Uttarkashi!AE111)</f>
        <v>0</v>
      </c>
    </row>
    <row r="112" spans="1:33" s="692" customFormat="1" ht="18.75">
      <c r="A112" s="758"/>
      <c r="B112" s="710" t="s">
        <v>40</v>
      </c>
      <c r="C112" s="686">
        <f>SUM(Almora:Uttarkashi!C112)</f>
        <v>0</v>
      </c>
      <c r="D112" s="683">
        <f>SUM(Almora:Uttarkashi!D112)</f>
        <v>0</v>
      </c>
      <c r="E112" s="686">
        <f>SUM(Almora:Uttarkashi!E112)</f>
        <v>0</v>
      </c>
      <c r="F112" s="683">
        <f>SUM(Almora:Uttarkashi!F112)</f>
        <v>0</v>
      </c>
      <c r="G112" s="687"/>
      <c r="H112" s="686">
        <f>SUM(Almora:Uttarkashi!H112)</f>
        <v>0</v>
      </c>
      <c r="I112" s="683">
        <f>SUM(Almora:Uttarkashi!I112)</f>
        <v>0</v>
      </c>
      <c r="J112" s="682">
        <f>SUM(Almora:Uttarkashi!J112)</f>
        <v>0</v>
      </c>
      <c r="K112" s="683">
        <f>SUM(Almora:Uttarkashi!K112)</f>
        <v>0</v>
      </c>
      <c r="L112" s="682">
        <f>SUM(Almora:Uttarkashi!L112)</f>
        <v>0</v>
      </c>
      <c r="M112" s="683">
        <f>SUM(Almora:Uttarkashi!M112)</f>
        <v>0</v>
      </c>
      <c r="N112" s="689"/>
      <c r="O112" s="689"/>
      <c r="P112" s="688">
        <f t="shared" si="111"/>
        <v>0</v>
      </c>
      <c r="Q112" s="689">
        <f t="shared" si="111"/>
        <v>0</v>
      </c>
      <c r="R112" s="682">
        <f>SUM(Almora:Uttarkashi!R112)</f>
        <v>0</v>
      </c>
      <c r="S112" s="683">
        <f>SUM(Almora:Uttarkashi!S112)</f>
        <v>0</v>
      </c>
      <c r="T112" s="690"/>
      <c r="U112" s="682">
        <f>SUM(Almora:Uttarkashi!U112)</f>
        <v>0</v>
      </c>
      <c r="V112" s="683">
        <f>SUM(Almora:Uttarkashi!V112)</f>
        <v>0</v>
      </c>
      <c r="W112" s="688">
        <f t="shared" si="112"/>
        <v>0</v>
      </c>
      <c r="X112" s="689">
        <f>V112+S112</f>
        <v>0</v>
      </c>
      <c r="Y112" s="682">
        <f>SUM(Almora:Uttarkashi!Y112)</f>
        <v>0</v>
      </c>
      <c r="Z112" s="683">
        <f>SUM(Almora:Uttarkashi!Z112)</f>
        <v>0</v>
      </c>
      <c r="AA112" s="690"/>
      <c r="AB112" s="682">
        <f>SUM(Almora:Uttarkashi!AB112)</f>
        <v>0</v>
      </c>
      <c r="AC112" s="683">
        <f>SUM(Almora:Uttarkashi!AC112)</f>
        <v>0</v>
      </c>
      <c r="AD112" s="688">
        <f t="shared" si="113"/>
        <v>0</v>
      </c>
      <c r="AE112" s="689">
        <f>AC112+Z112</f>
        <v>0</v>
      </c>
      <c r="AF112" s="691"/>
      <c r="AG112" s="705">
        <f>SUM(Almora:Uttarkashi!AE112)</f>
        <v>0</v>
      </c>
    </row>
    <row r="113" spans="1:33" s="692" customFormat="1" ht="18.75">
      <c r="A113" s="758"/>
      <c r="B113" s="710" t="s">
        <v>41</v>
      </c>
      <c r="C113" s="686">
        <f>SUM(Almora:Uttarkashi!C113)</f>
        <v>0</v>
      </c>
      <c r="D113" s="683">
        <f>SUM(Almora:Uttarkashi!D113)</f>
        <v>0</v>
      </c>
      <c r="E113" s="686">
        <f>SUM(Almora:Uttarkashi!E113)</f>
        <v>0</v>
      </c>
      <c r="F113" s="683">
        <f>SUM(Almora:Uttarkashi!F113)</f>
        <v>0</v>
      </c>
      <c r="G113" s="687"/>
      <c r="H113" s="686">
        <f>SUM(Almora:Uttarkashi!H113)</f>
        <v>0</v>
      </c>
      <c r="I113" s="683">
        <f>SUM(Almora:Uttarkashi!I113)</f>
        <v>0</v>
      </c>
      <c r="J113" s="682">
        <f>SUM(Almora:Uttarkashi!J113)</f>
        <v>0</v>
      </c>
      <c r="K113" s="683">
        <f>SUM(Almora:Uttarkashi!K113)</f>
        <v>0</v>
      </c>
      <c r="L113" s="682">
        <f>SUM(Almora:Uttarkashi!L113)</f>
        <v>0</v>
      </c>
      <c r="M113" s="683">
        <f>SUM(Almora:Uttarkashi!M113)</f>
        <v>0</v>
      </c>
      <c r="N113" s="689"/>
      <c r="O113" s="689"/>
      <c r="P113" s="688">
        <f t="shared" si="111"/>
        <v>0</v>
      </c>
      <c r="Q113" s="689">
        <f t="shared" si="111"/>
        <v>0</v>
      </c>
      <c r="R113" s="682">
        <f>SUM(Almora:Uttarkashi!R113)</f>
        <v>0</v>
      </c>
      <c r="S113" s="683">
        <f>SUM(Almora:Uttarkashi!S113)</f>
        <v>0</v>
      </c>
      <c r="T113" s="690"/>
      <c r="U113" s="682">
        <f>SUM(Almora:Uttarkashi!U113)</f>
        <v>0</v>
      </c>
      <c r="V113" s="683">
        <f>SUM(Almora:Uttarkashi!V113)</f>
        <v>0</v>
      </c>
      <c r="W113" s="688">
        <f t="shared" si="112"/>
        <v>0</v>
      </c>
      <c r="X113" s="689">
        <f>V113+S113</f>
        <v>0</v>
      </c>
      <c r="Y113" s="682">
        <f>SUM(Almora:Uttarkashi!Y113)</f>
        <v>0</v>
      </c>
      <c r="Z113" s="683">
        <f>SUM(Almora:Uttarkashi!Z113)</f>
        <v>0</v>
      </c>
      <c r="AA113" s="690"/>
      <c r="AB113" s="682">
        <f>SUM(Almora:Uttarkashi!AB113)</f>
        <v>0</v>
      </c>
      <c r="AC113" s="683">
        <f>SUM(Almora:Uttarkashi!AC113)</f>
        <v>0</v>
      </c>
      <c r="AD113" s="688">
        <f t="shared" si="113"/>
        <v>0</v>
      </c>
      <c r="AE113" s="689">
        <f>AC113+Z113</f>
        <v>0</v>
      </c>
      <c r="AF113" s="691"/>
      <c r="AG113" s="705">
        <f>SUM(Almora:Uttarkashi!AE113)</f>
        <v>0</v>
      </c>
    </row>
    <row r="114" spans="1:33" s="699" customFormat="1" ht="19.5">
      <c r="A114" s="755"/>
      <c r="B114" s="678" t="s">
        <v>35</v>
      </c>
      <c r="C114" s="681">
        <f t="shared" ref="C114:F114" si="114">SUM(C110:C113)</f>
        <v>0</v>
      </c>
      <c r="D114" s="679">
        <f t="shared" si="114"/>
        <v>0</v>
      </c>
      <c r="E114" s="681">
        <f t="shared" si="114"/>
        <v>0</v>
      </c>
      <c r="F114" s="679">
        <f t="shared" si="114"/>
        <v>0</v>
      </c>
      <c r="G114" s="842"/>
      <c r="H114" s="681">
        <f t="shared" ref="H114:M114" si="115">SUM(H110:H113)</f>
        <v>0</v>
      </c>
      <c r="I114" s="679">
        <f t="shared" si="115"/>
        <v>0</v>
      </c>
      <c r="J114" s="681">
        <f t="shared" si="115"/>
        <v>0</v>
      </c>
      <c r="K114" s="679">
        <f>SUM(K110:K113)</f>
        <v>0</v>
      </c>
      <c r="L114" s="681">
        <f t="shared" si="115"/>
        <v>0</v>
      </c>
      <c r="M114" s="679">
        <f t="shared" si="115"/>
        <v>0</v>
      </c>
      <c r="N114" s="689"/>
      <c r="O114" s="689"/>
      <c r="P114" s="681">
        <f t="shared" ref="P114:S114" si="116">SUM(P110:P113)</f>
        <v>0</v>
      </c>
      <c r="Q114" s="679">
        <f t="shared" si="116"/>
        <v>0</v>
      </c>
      <c r="R114" s="681">
        <f t="shared" si="116"/>
        <v>0</v>
      </c>
      <c r="S114" s="679">
        <f t="shared" si="116"/>
        <v>0</v>
      </c>
      <c r="T114" s="697"/>
      <c r="U114" s="681">
        <f t="shared" ref="U114:W114" si="117">SUM(U110:U113)</f>
        <v>0</v>
      </c>
      <c r="V114" s="679">
        <f t="shared" si="117"/>
        <v>0</v>
      </c>
      <c r="W114" s="681">
        <f t="shared" si="117"/>
        <v>0</v>
      </c>
      <c r="X114" s="679">
        <f>SUM(X110:X113)</f>
        <v>0</v>
      </c>
      <c r="Y114" s="681">
        <f t="shared" ref="Y114:Z114" si="118">SUM(Y110:Y113)</f>
        <v>0</v>
      </c>
      <c r="Z114" s="679">
        <f t="shared" si="118"/>
        <v>0</v>
      </c>
      <c r="AA114" s="697"/>
      <c r="AB114" s="681">
        <f t="shared" ref="AB114:AD114" si="119">SUM(AB110:AB113)</f>
        <v>0</v>
      </c>
      <c r="AC114" s="679">
        <f t="shared" si="119"/>
        <v>0</v>
      </c>
      <c r="AD114" s="681">
        <f t="shared" si="119"/>
        <v>0</v>
      </c>
      <c r="AE114" s="679">
        <f>SUM(AE110:AE113)</f>
        <v>0</v>
      </c>
      <c r="AF114" s="698"/>
      <c r="AG114" s="705">
        <f>SUM(Almora:Uttarkashi!AE114)</f>
        <v>0</v>
      </c>
    </row>
    <row r="115" spans="1:33" s="699" customFormat="1" ht="19.5">
      <c r="A115" s="755">
        <v>6.06</v>
      </c>
      <c r="B115" s="685" t="s">
        <v>45</v>
      </c>
      <c r="C115" s="686">
        <f>SUM(Almora:Uttarkashi!C115)</f>
        <v>0</v>
      </c>
      <c r="D115" s="683">
        <f>SUM(Almora:Uttarkashi!D115)</f>
        <v>0</v>
      </c>
      <c r="E115" s="686">
        <f>SUM(Almora:Uttarkashi!E115)</f>
        <v>0</v>
      </c>
      <c r="F115" s="683">
        <f>SUM(Almora:Uttarkashi!F115)</f>
        <v>0</v>
      </c>
      <c r="G115" s="687"/>
      <c r="H115" s="686">
        <f>SUM(Almora:Uttarkashi!H115)</f>
        <v>0</v>
      </c>
      <c r="I115" s="683">
        <f>SUM(Almora:Uttarkashi!I115)</f>
        <v>0</v>
      </c>
      <c r="J115" s="682">
        <f>SUM(Almora:Uttarkashi!J115)</f>
        <v>0</v>
      </c>
      <c r="K115" s="683">
        <f>SUM(Almora:Uttarkashi!K115)</f>
        <v>0</v>
      </c>
      <c r="L115" s="696"/>
      <c r="M115" s="695"/>
      <c r="N115" s="695"/>
      <c r="O115" s="695"/>
      <c r="P115" s="696"/>
      <c r="Q115" s="695"/>
      <c r="R115" s="682">
        <f>SUM(Almora:Uttarkashi!R115)</f>
        <v>0</v>
      </c>
      <c r="S115" s="683">
        <f>SUM(Almora:Uttarkashi!S115)</f>
        <v>0</v>
      </c>
      <c r="T115" s="697"/>
      <c r="U115" s="682">
        <f>SUM(Almora:Uttarkashi!U115)</f>
        <v>0</v>
      </c>
      <c r="V115" s="683">
        <f>SUM(Almora:Uttarkashi!V115)</f>
        <v>0</v>
      </c>
      <c r="W115" s="696"/>
      <c r="X115" s="695"/>
      <c r="Y115" s="682">
        <f>SUM(Almora:Uttarkashi!Y115)</f>
        <v>0</v>
      </c>
      <c r="Z115" s="683">
        <f>SUM(Almora:Uttarkashi!Z115)</f>
        <v>0</v>
      </c>
      <c r="AA115" s="697"/>
      <c r="AB115" s="682">
        <f>SUM(Almora:Uttarkashi!AB115)</f>
        <v>0</v>
      </c>
      <c r="AC115" s="683">
        <f>SUM(Almora:Uttarkashi!AC115)</f>
        <v>0</v>
      </c>
      <c r="AD115" s="696"/>
      <c r="AE115" s="695"/>
      <c r="AF115" s="698"/>
      <c r="AG115" s="705">
        <f>SUM(Almora:Uttarkashi!AE115)</f>
        <v>0</v>
      </c>
    </row>
    <row r="116" spans="1:33" s="692" customFormat="1" ht="18.75">
      <c r="A116" s="758"/>
      <c r="B116" s="710" t="s">
        <v>38</v>
      </c>
      <c r="C116" s="686">
        <f>SUM(Almora:Uttarkashi!C116)</f>
        <v>0</v>
      </c>
      <c r="D116" s="683">
        <f>SUM(Almora:Uttarkashi!D116)</f>
        <v>0</v>
      </c>
      <c r="E116" s="686">
        <f>SUM(Almora:Uttarkashi!E116)</f>
        <v>0</v>
      </c>
      <c r="F116" s="683">
        <f>SUM(Almora:Uttarkashi!F116)</f>
        <v>0</v>
      </c>
      <c r="G116" s="687"/>
      <c r="H116" s="686">
        <f>SUM(Almora:Uttarkashi!H116)</f>
        <v>0</v>
      </c>
      <c r="I116" s="683">
        <f>SUM(Almora:Uttarkashi!I116)</f>
        <v>0</v>
      </c>
      <c r="J116" s="682">
        <f>SUM(Almora:Uttarkashi!J116)</f>
        <v>0</v>
      </c>
      <c r="K116" s="683">
        <f>SUM(Almora:Uttarkashi!K116)</f>
        <v>0</v>
      </c>
      <c r="L116" s="682">
        <f>SUM(Almora:Uttarkashi!L116)</f>
        <v>0</v>
      </c>
      <c r="M116" s="683">
        <f>SUM(Almora:Uttarkashi!M116)</f>
        <v>0</v>
      </c>
      <c r="N116" s="689"/>
      <c r="O116" s="689"/>
      <c r="P116" s="688">
        <f t="shared" ref="P116:Q119" si="120">J116-L116</f>
        <v>0</v>
      </c>
      <c r="Q116" s="689">
        <f t="shared" si="120"/>
        <v>0</v>
      </c>
      <c r="R116" s="682">
        <f>SUM(Almora:Uttarkashi!R116)</f>
        <v>0</v>
      </c>
      <c r="S116" s="683">
        <f>SUM(Almora:Uttarkashi!S116)</f>
        <v>0</v>
      </c>
      <c r="T116" s="690"/>
      <c r="U116" s="682">
        <f>SUM(Almora:Uttarkashi!U116)</f>
        <v>0</v>
      </c>
      <c r="V116" s="683">
        <f>SUM(Almora:Uttarkashi!V116)</f>
        <v>0</v>
      </c>
      <c r="W116" s="688">
        <f t="shared" ref="W116:W119" si="121">U116+R116</f>
        <v>0</v>
      </c>
      <c r="X116" s="689">
        <f>V116+S116</f>
        <v>0</v>
      </c>
      <c r="Y116" s="682">
        <f>SUM(Almora:Uttarkashi!Y116)</f>
        <v>0</v>
      </c>
      <c r="Z116" s="683">
        <f>SUM(Almora:Uttarkashi!Z116)</f>
        <v>0</v>
      </c>
      <c r="AA116" s="690"/>
      <c r="AB116" s="682">
        <f>SUM(Almora:Uttarkashi!AB116)</f>
        <v>0</v>
      </c>
      <c r="AC116" s="683">
        <f>SUM(Almora:Uttarkashi!AC116)</f>
        <v>0</v>
      </c>
      <c r="AD116" s="688">
        <f t="shared" ref="AD116:AD119" si="122">AB116+Y116</f>
        <v>0</v>
      </c>
      <c r="AE116" s="689">
        <f>AC116+Z116</f>
        <v>0</v>
      </c>
      <c r="AF116" s="691"/>
      <c r="AG116" s="705">
        <f>SUM(Almora:Uttarkashi!AE116)</f>
        <v>0</v>
      </c>
    </row>
    <row r="117" spans="1:33" s="692" customFormat="1" ht="18.75">
      <c r="A117" s="758"/>
      <c r="B117" s="710" t="s">
        <v>39</v>
      </c>
      <c r="C117" s="686">
        <f>SUM(Almora:Uttarkashi!C117)</f>
        <v>0</v>
      </c>
      <c r="D117" s="683">
        <f>SUM(Almora:Uttarkashi!D117)</f>
        <v>0</v>
      </c>
      <c r="E117" s="686">
        <f>SUM(Almora:Uttarkashi!E117)</f>
        <v>0</v>
      </c>
      <c r="F117" s="683">
        <f>SUM(Almora:Uttarkashi!F117)</f>
        <v>0</v>
      </c>
      <c r="G117" s="687"/>
      <c r="H117" s="686">
        <f>SUM(Almora:Uttarkashi!H117)</f>
        <v>0</v>
      </c>
      <c r="I117" s="683">
        <f>SUM(Almora:Uttarkashi!I117)</f>
        <v>0</v>
      </c>
      <c r="J117" s="682">
        <f>SUM(Almora:Uttarkashi!J117)</f>
        <v>0</v>
      </c>
      <c r="K117" s="683">
        <f>SUM(Almora:Uttarkashi!K117)</f>
        <v>0</v>
      </c>
      <c r="L117" s="682">
        <f>SUM(Almora:Uttarkashi!L117)</f>
        <v>0</v>
      </c>
      <c r="M117" s="683">
        <f>SUM(Almora:Uttarkashi!M117)</f>
        <v>0</v>
      </c>
      <c r="N117" s="689"/>
      <c r="O117" s="689"/>
      <c r="P117" s="688">
        <f t="shared" si="120"/>
        <v>0</v>
      </c>
      <c r="Q117" s="689">
        <f t="shared" si="120"/>
        <v>0</v>
      </c>
      <c r="R117" s="682">
        <f>SUM(Almora:Uttarkashi!R117)</f>
        <v>0</v>
      </c>
      <c r="S117" s="683">
        <f>SUM(Almora:Uttarkashi!S117)</f>
        <v>0</v>
      </c>
      <c r="T117" s="690"/>
      <c r="U117" s="682">
        <f>SUM(Almora:Uttarkashi!U117)</f>
        <v>0</v>
      </c>
      <c r="V117" s="683">
        <f>SUM(Almora:Uttarkashi!V117)</f>
        <v>0</v>
      </c>
      <c r="W117" s="688">
        <f t="shared" si="121"/>
        <v>0</v>
      </c>
      <c r="X117" s="689">
        <f>V117+S117</f>
        <v>0</v>
      </c>
      <c r="Y117" s="682">
        <f>SUM(Almora:Uttarkashi!Y117)</f>
        <v>0</v>
      </c>
      <c r="Z117" s="683">
        <f>SUM(Almora:Uttarkashi!Z117)</f>
        <v>0</v>
      </c>
      <c r="AA117" s="690"/>
      <c r="AB117" s="682">
        <f>SUM(Almora:Uttarkashi!AB117)</f>
        <v>0</v>
      </c>
      <c r="AC117" s="683">
        <f>SUM(Almora:Uttarkashi!AC117)</f>
        <v>0</v>
      </c>
      <c r="AD117" s="688">
        <f t="shared" si="122"/>
        <v>0</v>
      </c>
      <c r="AE117" s="689">
        <f>AC117+Z117</f>
        <v>0</v>
      </c>
      <c r="AF117" s="691"/>
      <c r="AG117" s="705">
        <f>SUM(Almora:Uttarkashi!AE117)</f>
        <v>0</v>
      </c>
    </row>
    <row r="118" spans="1:33" s="692" customFormat="1" ht="18.75">
      <c r="A118" s="758"/>
      <c r="B118" s="710" t="s">
        <v>40</v>
      </c>
      <c r="C118" s="686">
        <f>SUM(Almora:Uttarkashi!C118)</f>
        <v>0</v>
      </c>
      <c r="D118" s="683">
        <f>SUM(Almora:Uttarkashi!D118)</f>
        <v>0</v>
      </c>
      <c r="E118" s="686">
        <f>SUM(Almora:Uttarkashi!E118)</f>
        <v>0</v>
      </c>
      <c r="F118" s="683">
        <f>SUM(Almora:Uttarkashi!F118)</f>
        <v>0</v>
      </c>
      <c r="G118" s="687"/>
      <c r="H118" s="686">
        <f>SUM(Almora:Uttarkashi!H118)</f>
        <v>0</v>
      </c>
      <c r="I118" s="683">
        <f>SUM(Almora:Uttarkashi!I118)</f>
        <v>0</v>
      </c>
      <c r="J118" s="682">
        <f>SUM(Almora:Uttarkashi!J118)</f>
        <v>0</v>
      </c>
      <c r="K118" s="683">
        <f>SUM(Almora:Uttarkashi!K118)</f>
        <v>0</v>
      </c>
      <c r="L118" s="682">
        <f>SUM(Almora:Uttarkashi!L118)</f>
        <v>0</v>
      </c>
      <c r="M118" s="683">
        <f>SUM(Almora:Uttarkashi!M118)</f>
        <v>0</v>
      </c>
      <c r="N118" s="689"/>
      <c r="O118" s="689"/>
      <c r="P118" s="688">
        <f t="shared" si="120"/>
        <v>0</v>
      </c>
      <c r="Q118" s="689">
        <f t="shared" si="120"/>
        <v>0</v>
      </c>
      <c r="R118" s="682">
        <f>SUM(Almora:Uttarkashi!R118)</f>
        <v>0</v>
      </c>
      <c r="S118" s="683">
        <f>SUM(Almora:Uttarkashi!S118)</f>
        <v>0</v>
      </c>
      <c r="T118" s="690"/>
      <c r="U118" s="682">
        <f>SUM(Almora:Uttarkashi!U118)</f>
        <v>0</v>
      </c>
      <c r="V118" s="683">
        <f>SUM(Almora:Uttarkashi!V118)</f>
        <v>0</v>
      </c>
      <c r="W118" s="688">
        <f t="shared" si="121"/>
        <v>0</v>
      </c>
      <c r="X118" s="689">
        <f>V118+S118</f>
        <v>0</v>
      </c>
      <c r="Y118" s="682">
        <f>SUM(Almora:Uttarkashi!Y118)</f>
        <v>0</v>
      </c>
      <c r="Z118" s="683">
        <f>SUM(Almora:Uttarkashi!Z118)</f>
        <v>0</v>
      </c>
      <c r="AA118" s="690"/>
      <c r="AB118" s="682">
        <f>SUM(Almora:Uttarkashi!AB118)</f>
        <v>0</v>
      </c>
      <c r="AC118" s="683">
        <f>SUM(Almora:Uttarkashi!AC118)</f>
        <v>0</v>
      </c>
      <c r="AD118" s="688">
        <f t="shared" si="122"/>
        <v>0</v>
      </c>
      <c r="AE118" s="689">
        <f>AC118+Z118</f>
        <v>0</v>
      </c>
      <c r="AF118" s="691"/>
      <c r="AG118" s="705">
        <f>SUM(Almora:Uttarkashi!AE118)</f>
        <v>0</v>
      </c>
    </row>
    <row r="119" spans="1:33" s="692" customFormat="1" ht="18.75">
      <c r="A119" s="758"/>
      <c r="B119" s="710" t="s">
        <v>41</v>
      </c>
      <c r="C119" s="686">
        <f>SUM(Almora:Uttarkashi!C119)</f>
        <v>0</v>
      </c>
      <c r="D119" s="683">
        <f>SUM(Almora:Uttarkashi!D119)</f>
        <v>0</v>
      </c>
      <c r="E119" s="686">
        <f>SUM(Almora:Uttarkashi!E119)</f>
        <v>0</v>
      </c>
      <c r="F119" s="683">
        <f>SUM(Almora:Uttarkashi!F119)</f>
        <v>0</v>
      </c>
      <c r="G119" s="687"/>
      <c r="H119" s="686">
        <f>SUM(Almora:Uttarkashi!H119)</f>
        <v>0</v>
      </c>
      <c r="I119" s="683">
        <f>SUM(Almora:Uttarkashi!I119)</f>
        <v>0</v>
      </c>
      <c r="J119" s="682">
        <f>SUM(Almora:Uttarkashi!J119)</f>
        <v>0</v>
      </c>
      <c r="K119" s="683">
        <f>SUM(Almora:Uttarkashi!K119)</f>
        <v>0</v>
      </c>
      <c r="L119" s="682">
        <f>SUM(Almora:Uttarkashi!L119)</f>
        <v>0</v>
      </c>
      <c r="M119" s="683">
        <f>SUM(Almora:Uttarkashi!M119)</f>
        <v>0</v>
      </c>
      <c r="N119" s="689"/>
      <c r="O119" s="689"/>
      <c r="P119" s="688">
        <f t="shared" si="120"/>
        <v>0</v>
      </c>
      <c r="Q119" s="689">
        <f t="shared" si="120"/>
        <v>0</v>
      </c>
      <c r="R119" s="682">
        <f>SUM(Almora:Uttarkashi!R119)</f>
        <v>0</v>
      </c>
      <c r="S119" s="683">
        <f>SUM(Almora:Uttarkashi!S119)</f>
        <v>0</v>
      </c>
      <c r="T119" s="690"/>
      <c r="U119" s="682">
        <f>SUM(Almora:Uttarkashi!U119)</f>
        <v>0</v>
      </c>
      <c r="V119" s="683">
        <f>SUM(Almora:Uttarkashi!V119)</f>
        <v>0</v>
      </c>
      <c r="W119" s="688">
        <f t="shared" si="121"/>
        <v>0</v>
      </c>
      <c r="X119" s="689">
        <f>V119+S119</f>
        <v>0</v>
      </c>
      <c r="Y119" s="682">
        <f>SUM(Almora:Uttarkashi!Y119)</f>
        <v>0</v>
      </c>
      <c r="Z119" s="683">
        <f>SUM(Almora:Uttarkashi!Z119)</f>
        <v>0</v>
      </c>
      <c r="AA119" s="690"/>
      <c r="AB119" s="682">
        <f>SUM(Almora:Uttarkashi!AB119)</f>
        <v>0</v>
      </c>
      <c r="AC119" s="683">
        <f>SUM(Almora:Uttarkashi!AC119)</f>
        <v>0</v>
      </c>
      <c r="AD119" s="688">
        <f t="shared" si="122"/>
        <v>0</v>
      </c>
      <c r="AE119" s="689">
        <f>AC119+Z119</f>
        <v>0</v>
      </c>
      <c r="AF119" s="691"/>
      <c r="AG119" s="705">
        <f>SUM(Almora:Uttarkashi!AE119)</f>
        <v>0</v>
      </c>
    </row>
    <row r="120" spans="1:33" s="699" customFormat="1" ht="19.5">
      <c r="A120" s="755"/>
      <c r="B120" s="844" t="s">
        <v>35</v>
      </c>
      <c r="C120" s="681">
        <f t="shared" ref="C120:F120" si="123">SUM(C116:C119)</f>
        <v>0</v>
      </c>
      <c r="D120" s="679">
        <f t="shared" si="123"/>
        <v>0</v>
      </c>
      <c r="E120" s="681">
        <f t="shared" si="123"/>
        <v>0</v>
      </c>
      <c r="F120" s="679">
        <f t="shared" si="123"/>
        <v>0</v>
      </c>
      <c r="G120" s="842"/>
      <c r="H120" s="681">
        <f t="shared" ref="H120:J120" si="124">SUM(H116:H119)</f>
        <v>0</v>
      </c>
      <c r="I120" s="679">
        <f t="shared" si="124"/>
        <v>0</v>
      </c>
      <c r="J120" s="681">
        <f t="shared" si="124"/>
        <v>0</v>
      </c>
      <c r="K120" s="679">
        <f>SUM(K116:K119)</f>
        <v>0</v>
      </c>
      <c r="L120" s="681">
        <f t="shared" ref="L120:M120" si="125">SUM(L116:L119)</f>
        <v>0</v>
      </c>
      <c r="M120" s="679">
        <f t="shared" si="125"/>
        <v>0</v>
      </c>
      <c r="N120" s="689"/>
      <c r="O120" s="689"/>
      <c r="P120" s="681">
        <f t="shared" ref="P120:S120" si="126">SUM(P116:P119)</f>
        <v>0</v>
      </c>
      <c r="Q120" s="679">
        <f t="shared" si="126"/>
        <v>0</v>
      </c>
      <c r="R120" s="681">
        <f t="shared" si="126"/>
        <v>0</v>
      </c>
      <c r="S120" s="679">
        <f t="shared" si="126"/>
        <v>0</v>
      </c>
      <c r="T120" s="697"/>
      <c r="U120" s="681">
        <f t="shared" ref="U120:W120" si="127">SUM(U116:U119)</f>
        <v>0</v>
      </c>
      <c r="V120" s="679">
        <f t="shared" si="127"/>
        <v>0</v>
      </c>
      <c r="W120" s="681">
        <f t="shared" si="127"/>
        <v>0</v>
      </c>
      <c r="X120" s="679">
        <f>SUM(X116:X119)</f>
        <v>0</v>
      </c>
      <c r="Y120" s="681">
        <f t="shared" ref="Y120:Z120" si="128">SUM(Y116:Y119)</f>
        <v>0</v>
      </c>
      <c r="Z120" s="679">
        <f t="shared" si="128"/>
        <v>0</v>
      </c>
      <c r="AA120" s="697"/>
      <c r="AB120" s="681">
        <f t="shared" ref="AB120:AD120" si="129">SUM(AB116:AB119)</f>
        <v>0</v>
      </c>
      <c r="AC120" s="679">
        <f t="shared" si="129"/>
        <v>0</v>
      </c>
      <c r="AD120" s="681">
        <f t="shared" si="129"/>
        <v>0</v>
      </c>
      <c r="AE120" s="679">
        <f>SUM(AE116:AE119)</f>
        <v>0</v>
      </c>
      <c r="AF120" s="698"/>
      <c r="AG120" s="705">
        <f>SUM(Almora:Uttarkashi!AE120)</f>
        <v>0</v>
      </c>
    </row>
    <row r="121" spans="1:33" s="699" customFormat="1" ht="19.5">
      <c r="A121" s="755"/>
      <c r="B121" s="678" t="s">
        <v>5</v>
      </c>
      <c r="C121" s="681">
        <f t="shared" ref="C121:F121" si="130">C120+C114+C108+C102+C96+C90</f>
        <v>0</v>
      </c>
      <c r="D121" s="679">
        <f t="shared" si="130"/>
        <v>0</v>
      </c>
      <c r="E121" s="681">
        <f t="shared" si="130"/>
        <v>0</v>
      </c>
      <c r="F121" s="679">
        <f t="shared" si="130"/>
        <v>0</v>
      </c>
      <c r="G121" s="842"/>
      <c r="H121" s="681">
        <f t="shared" ref="H121:J121" si="131">H120+H114+H108+H102+H96+H90</f>
        <v>2198</v>
      </c>
      <c r="I121" s="679">
        <f t="shared" si="131"/>
        <v>98.134999999999991</v>
      </c>
      <c r="J121" s="681">
        <f t="shared" si="131"/>
        <v>2198</v>
      </c>
      <c r="K121" s="679">
        <f>K120+K114+K108+K102+K96+K90</f>
        <v>98.134999999999991</v>
      </c>
      <c r="L121" s="681">
        <f t="shared" ref="L121:M121" si="132">L120+L114+L108+L102+L96+L90</f>
        <v>1825</v>
      </c>
      <c r="M121" s="679">
        <f t="shared" si="132"/>
        <v>53.114369999999994</v>
      </c>
      <c r="N121" s="689">
        <f t="shared" ref="N121" si="133">L121/J121%</f>
        <v>83.030027297543214</v>
      </c>
      <c r="O121" s="689">
        <f>M121/K121%</f>
        <v>54.123778468436335</v>
      </c>
      <c r="P121" s="681">
        <f t="shared" ref="P121:S121" si="134">P120+P114+P108+P102+P96+P90</f>
        <v>373</v>
      </c>
      <c r="Q121" s="679">
        <f t="shared" si="134"/>
        <v>45.020629999999997</v>
      </c>
      <c r="R121" s="681">
        <f t="shared" si="134"/>
        <v>0</v>
      </c>
      <c r="S121" s="679">
        <f t="shared" si="134"/>
        <v>0</v>
      </c>
      <c r="T121" s="697"/>
      <c r="U121" s="681">
        <f t="shared" ref="U121:W121" si="135">U120+U114+U108+U102+U96+U90</f>
        <v>2420</v>
      </c>
      <c r="V121" s="679">
        <f t="shared" si="135"/>
        <v>107.77000000000001</v>
      </c>
      <c r="W121" s="681">
        <f t="shared" si="135"/>
        <v>2420</v>
      </c>
      <c r="X121" s="679">
        <f>X120+X114+X108+X102+X96+X90</f>
        <v>107.77000000000001</v>
      </c>
      <c r="Y121" s="681">
        <f t="shared" ref="Y121:Z121" si="136">Y120+Y114+Y108+Y102+Y96+Y90</f>
        <v>0</v>
      </c>
      <c r="Z121" s="679">
        <f t="shared" si="136"/>
        <v>0</v>
      </c>
      <c r="AA121" s="697"/>
      <c r="AB121" s="681">
        <f t="shared" ref="AB121:AD121" si="137">AB120+AB114+AB108+AB102+AB96+AB90</f>
        <v>2420</v>
      </c>
      <c r="AC121" s="679">
        <f t="shared" si="137"/>
        <v>107.77000000000001</v>
      </c>
      <c r="AD121" s="681">
        <f t="shared" si="137"/>
        <v>2420</v>
      </c>
      <c r="AE121" s="679">
        <f>AE120+AE114+AE108+AE102+AE96+AE90</f>
        <v>107.77000000000001</v>
      </c>
      <c r="AF121" s="698"/>
      <c r="AG121" s="705">
        <f>SUM(Almora:Uttarkashi!AE121)</f>
        <v>107.77</v>
      </c>
    </row>
    <row r="122" spans="1:33" s="699" customFormat="1" ht="19.5">
      <c r="A122" s="755" t="s">
        <v>46</v>
      </c>
      <c r="B122" s="685" t="s">
        <v>47</v>
      </c>
      <c r="C122" s="686">
        <f>SUM(Almora:Uttarkashi!C122)</f>
        <v>0</v>
      </c>
      <c r="D122" s="683">
        <f>SUM(Almora:Uttarkashi!D122)</f>
        <v>0</v>
      </c>
      <c r="E122" s="686">
        <f>SUM(Almora:Uttarkashi!E122)</f>
        <v>0</v>
      </c>
      <c r="F122" s="683">
        <f>SUM(Almora:Uttarkashi!F122)</f>
        <v>0</v>
      </c>
      <c r="G122" s="687"/>
      <c r="H122" s="686">
        <f>SUM(Almora:Uttarkashi!H122)</f>
        <v>0</v>
      </c>
      <c r="I122" s="683">
        <f>SUM(Almora:Uttarkashi!I122)</f>
        <v>0</v>
      </c>
      <c r="J122" s="682">
        <f>SUM(Almora:Uttarkashi!J122)</f>
        <v>0</v>
      </c>
      <c r="K122" s="683">
        <f>SUM(Almora:Uttarkashi!K122)</f>
        <v>0</v>
      </c>
      <c r="L122" s="696"/>
      <c r="M122" s="695"/>
      <c r="N122" s="695"/>
      <c r="O122" s="695"/>
      <c r="P122" s="696"/>
      <c r="Q122" s="695"/>
      <c r="R122" s="682">
        <f>SUM(Almora:Uttarkashi!R122)</f>
        <v>0</v>
      </c>
      <c r="S122" s="683">
        <f>SUM(Almora:Uttarkashi!S122)</f>
        <v>0</v>
      </c>
      <c r="T122" s="697"/>
      <c r="U122" s="682">
        <f>SUM(Almora:Uttarkashi!U122)</f>
        <v>0</v>
      </c>
      <c r="V122" s="683">
        <f>SUM(Almora:Uttarkashi!V122)</f>
        <v>0</v>
      </c>
      <c r="W122" s="696"/>
      <c r="X122" s="695"/>
      <c r="Y122" s="682">
        <f>SUM(Almora:Uttarkashi!Y122)</f>
        <v>0</v>
      </c>
      <c r="Z122" s="683">
        <f>SUM(Almora:Uttarkashi!Z122)</f>
        <v>0</v>
      </c>
      <c r="AA122" s="697"/>
      <c r="AB122" s="682">
        <f>SUM(Almora:Uttarkashi!AB122)</f>
        <v>0</v>
      </c>
      <c r="AC122" s="683">
        <f>SUM(Almora:Uttarkashi!AC122)</f>
        <v>0</v>
      </c>
      <c r="AD122" s="696"/>
      <c r="AE122" s="695"/>
      <c r="AF122" s="698"/>
      <c r="AG122" s="705">
        <f>SUM(Almora:Uttarkashi!AE122)</f>
        <v>0</v>
      </c>
    </row>
    <row r="123" spans="1:33" s="699" customFormat="1" ht="19.5">
      <c r="A123" s="755">
        <v>7</v>
      </c>
      <c r="B123" s="685" t="s">
        <v>48</v>
      </c>
      <c r="C123" s="686">
        <f>SUM(Almora:Uttarkashi!C123)</f>
        <v>0</v>
      </c>
      <c r="D123" s="683">
        <f>SUM(Almora:Uttarkashi!D123)</f>
        <v>0</v>
      </c>
      <c r="E123" s="686">
        <f>SUM(Almora:Uttarkashi!E123)</f>
        <v>0</v>
      </c>
      <c r="F123" s="683">
        <f>SUM(Almora:Uttarkashi!F123)</f>
        <v>0</v>
      </c>
      <c r="G123" s="687"/>
      <c r="H123" s="686">
        <f>SUM(Almora:Uttarkashi!H123)</f>
        <v>0</v>
      </c>
      <c r="I123" s="683">
        <f>SUM(Almora:Uttarkashi!I123)</f>
        <v>0</v>
      </c>
      <c r="J123" s="682">
        <f>SUM(Almora:Uttarkashi!J123)</f>
        <v>0</v>
      </c>
      <c r="K123" s="683">
        <f>SUM(Almora:Uttarkashi!K123)</f>
        <v>0</v>
      </c>
      <c r="L123" s="696"/>
      <c r="M123" s="695"/>
      <c r="N123" s="695"/>
      <c r="O123" s="695"/>
      <c r="P123" s="696"/>
      <c r="Q123" s="695"/>
      <c r="R123" s="682">
        <f>SUM(Almora:Uttarkashi!R123)</f>
        <v>0</v>
      </c>
      <c r="S123" s="683">
        <f>SUM(Almora:Uttarkashi!S123)</f>
        <v>0</v>
      </c>
      <c r="T123" s="697"/>
      <c r="U123" s="682">
        <f>SUM(Almora:Uttarkashi!U123)</f>
        <v>0</v>
      </c>
      <c r="V123" s="683">
        <f>SUM(Almora:Uttarkashi!V123)</f>
        <v>0</v>
      </c>
      <c r="W123" s="696"/>
      <c r="X123" s="695"/>
      <c r="Y123" s="682">
        <f>SUM(Almora:Uttarkashi!Y123)</f>
        <v>0</v>
      </c>
      <c r="Z123" s="683">
        <f>SUM(Almora:Uttarkashi!Z123)</f>
        <v>0</v>
      </c>
      <c r="AA123" s="697"/>
      <c r="AB123" s="682">
        <f>SUM(Almora:Uttarkashi!AB123)</f>
        <v>0</v>
      </c>
      <c r="AC123" s="683">
        <f>SUM(Almora:Uttarkashi!AC123)</f>
        <v>0</v>
      </c>
      <c r="AD123" s="696"/>
      <c r="AE123" s="695"/>
      <c r="AF123" s="698"/>
      <c r="AG123" s="705">
        <f>SUM(Almora:Uttarkashi!AE123)</f>
        <v>0</v>
      </c>
    </row>
    <row r="124" spans="1:33" s="692" customFormat="1" ht="18.75">
      <c r="A124" s="758">
        <v>7.01</v>
      </c>
      <c r="B124" s="691" t="s">
        <v>49</v>
      </c>
      <c r="C124" s="686">
        <f>SUM(Almora:Uttarkashi!C124)</f>
        <v>0</v>
      </c>
      <c r="D124" s="683">
        <f>SUM(Almora:Uttarkashi!D124)</f>
        <v>0</v>
      </c>
      <c r="E124" s="686">
        <f>SUM(Almora:Uttarkashi!E124)</f>
        <v>0</v>
      </c>
      <c r="F124" s="683">
        <f>SUM(Almora:Uttarkashi!F124)</f>
        <v>0</v>
      </c>
      <c r="G124" s="687"/>
      <c r="H124" s="686">
        <f>SUM(Almora:Uttarkashi!H124)</f>
        <v>0</v>
      </c>
      <c r="I124" s="683">
        <f>SUM(Almora:Uttarkashi!I124)</f>
        <v>0</v>
      </c>
      <c r="J124" s="682">
        <f>SUM(Almora:Uttarkashi!J124)</f>
        <v>0</v>
      </c>
      <c r="K124" s="683">
        <f>SUM(Almora:Uttarkashi!K124)</f>
        <v>0</v>
      </c>
      <c r="L124" s="682">
        <f>SUM(Almora:Uttarkashi!L124)</f>
        <v>0</v>
      </c>
      <c r="M124" s="683">
        <f>SUM(Almora:Uttarkashi!M124)</f>
        <v>0</v>
      </c>
      <c r="N124" s="689"/>
      <c r="O124" s="689"/>
      <c r="P124" s="688">
        <f t="shared" ref="P124:P133" si="138">J124-L124</f>
        <v>0</v>
      </c>
      <c r="Q124" s="689">
        <f t="shared" ref="Q124:Q133" si="139">K124-M124</f>
        <v>0</v>
      </c>
      <c r="R124" s="682">
        <f>SUM(Almora:Uttarkashi!R124)</f>
        <v>0</v>
      </c>
      <c r="S124" s="683">
        <f>SUM(Almora:Uttarkashi!S124)</f>
        <v>0</v>
      </c>
      <c r="T124" s="690"/>
      <c r="U124" s="682">
        <f>SUM(Almora:Uttarkashi!U124)</f>
        <v>0</v>
      </c>
      <c r="V124" s="683">
        <f>SUM(Almora:Uttarkashi!V124)</f>
        <v>0</v>
      </c>
      <c r="W124" s="688">
        <f t="shared" ref="W124:W133" si="140">U124+R124</f>
        <v>0</v>
      </c>
      <c r="X124" s="689">
        <f t="shared" ref="X124:X133" si="141">V124+S124</f>
        <v>0</v>
      </c>
      <c r="Y124" s="682">
        <f>SUM(Almora:Uttarkashi!Y124)</f>
        <v>0</v>
      </c>
      <c r="Z124" s="683">
        <f>SUM(Almora:Uttarkashi!Z124)</f>
        <v>0</v>
      </c>
      <c r="AA124" s="690"/>
      <c r="AB124" s="682">
        <f>SUM(Almora:Uttarkashi!AB124)</f>
        <v>0</v>
      </c>
      <c r="AC124" s="683">
        <f>SUM(Almora:Uttarkashi!AC124)</f>
        <v>0</v>
      </c>
      <c r="AD124" s="688">
        <f t="shared" ref="AD124:AD133" si="142">AB124+Y124</f>
        <v>0</v>
      </c>
      <c r="AE124" s="689">
        <f t="shared" ref="AE124:AE133" si="143">AC124+Z124</f>
        <v>0</v>
      </c>
      <c r="AF124" s="691"/>
      <c r="AG124" s="705">
        <f>SUM(Almora:Uttarkashi!AE124)</f>
        <v>0</v>
      </c>
    </row>
    <row r="125" spans="1:33" s="706" customFormat="1" ht="37.5">
      <c r="A125" s="758"/>
      <c r="B125" s="691" t="s">
        <v>236</v>
      </c>
      <c r="C125" s="686">
        <f>SUM(Almora:Uttarkashi!C125)</f>
        <v>0</v>
      </c>
      <c r="D125" s="683">
        <f>SUM(Almora:Uttarkashi!D125)</f>
        <v>0</v>
      </c>
      <c r="E125" s="686">
        <f>SUM(Almora:Uttarkashi!E125)</f>
        <v>0</v>
      </c>
      <c r="F125" s="683">
        <f>SUM(Almora:Uttarkashi!F125)</f>
        <v>0</v>
      </c>
      <c r="G125" s="687">
        <v>1.5E-3</v>
      </c>
      <c r="H125" s="686">
        <f>SUM(Almora:Uttarkashi!H125)</f>
        <v>135437</v>
      </c>
      <c r="I125" s="683">
        <f>SUM(Almora:Uttarkashi!I125)</f>
        <v>203.15550000000002</v>
      </c>
      <c r="J125" s="682">
        <f>SUM(Almora:Uttarkashi!J125)</f>
        <v>135437</v>
      </c>
      <c r="K125" s="683">
        <f>SUM(Almora:Uttarkashi!K125)</f>
        <v>203.15550000000002</v>
      </c>
      <c r="L125" s="682">
        <f>SUM(Almora:Uttarkashi!L125)</f>
        <v>120990</v>
      </c>
      <c r="M125" s="683">
        <f>SUM(Almora:Uttarkashi!M125)</f>
        <v>171.92886000000001</v>
      </c>
      <c r="N125" s="689">
        <f t="shared" ref="N125:N134" si="144">L125/J125%</f>
        <v>89.333047837740068</v>
      </c>
      <c r="O125" s="689">
        <f t="shared" ref="O125:O133" si="145">M125/K125%</f>
        <v>84.629192908880157</v>
      </c>
      <c r="P125" s="688">
        <f t="shared" si="138"/>
        <v>14447</v>
      </c>
      <c r="Q125" s="689">
        <f t="shared" si="139"/>
        <v>31.226640000000003</v>
      </c>
      <c r="R125" s="682">
        <f>SUM(Almora:Uttarkashi!R125)</f>
        <v>0</v>
      </c>
      <c r="S125" s="683">
        <f>SUM(Almora:Uttarkashi!S125)</f>
        <v>0</v>
      </c>
      <c r="T125" s="690">
        <v>1.5E-3</v>
      </c>
      <c r="U125" s="682">
        <f>SUM(Almora:Uttarkashi!U125)</f>
        <v>127729</v>
      </c>
      <c r="V125" s="683">
        <f>SUM(Almora:Uttarkashi!V125)</f>
        <v>191.59349999999998</v>
      </c>
      <c r="W125" s="688">
        <f t="shared" si="140"/>
        <v>127729</v>
      </c>
      <c r="X125" s="689">
        <f t="shared" si="141"/>
        <v>191.59349999999998</v>
      </c>
      <c r="Y125" s="682">
        <f>SUM(Almora:Uttarkashi!Y125)</f>
        <v>0</v>
      </c>
      <c r="Z125" s="683">
        <f>SUM(Almora:Uttarkashi!Z125)</f>
        <v>0</v>
      </c>
      <c r="AA125" s="690">
        <v>1.5E-3</v>
      </c>
      <c r="AB125" s="682">
        <f>SUM(Almora:Uttarkashi!AB125)</f>
        <v>127729</v>
      </c>
      <c r="AC125" s="683">
        <f>SUM(Almora:Uttarkashi!AC125)</f>
        <v>191.59349999999998</v>
      </c>
      <c r="AD125" s="688">
        <f t="shared" si="142"/>
        <v>127729</v>
      </c>
      <c r="AE125" s="689">
        <f t="shared" si="143"/>
        <v>191.59349999999998</v>
      </c>
      <c r="AF125" s="691" t="s">
        <v>478</v>
      </c>
      <c r="AG125" s="705">
        <f>SUM(Almora:Uttarkashi!AE125)</f>
        <v>191.59349999999998</v>
      </c>
    </row>
    <row r="126" spans="1:33" s="706" customFormat="1" ht="37.5">
      <c r="A126" s="758"/>
      <c r="B126" s="691" t="s">
        <v>278</v>
      </c>
      <c r="C126" s="686">
        <f>SUM(Almora:Uttarkashi!C126)</f>
        <v>0</v>
      </c>
      <c r="D126" s="683">
        <f>SUM(Almora:Uttarkashi!D126)</f>
        <v>0</v>
      </c>
      <c r="E126" s="686">
        <f>SUM(Almora:Uttarkashi!E126)</f>
        <v>0</v>
      </c>
      <c r="F126" s="683">
        <f>SUM(Almora:Uttarkashi!F126)</f>
        <v>0</v>
      </c>
      <c r="G126" s="833">
        <v>1.5E-3</v>
      </c>
      <c r="H126" s="686">
        <f>SUM(Almora:Uttarkashi!H126)</f>
        <v>19</v>
      </c>
      <c r="I126" s="687">
        <f>SUM(Almora:Uttarkashi!I126)</f>
        <v>2.8500000000000001E-2</v>
      </c>
      <c r="J126" s="682">
        <f>SUM(Almora:Uttarkashi!J126)</f>
        <v>19</v>
      </c>
      <c r="K126" s="683">
        <f>SUM(Almora:Uttarkashi!K126)</f>
        <v>2.8500000000000001E-2</v>
      </c>
      <c r="L126" s="682">
        <f>SUM(Almora:Uttarkashi!L126)</f>
        <v>19</v>
      </c>
      <c r="M126" s="683">
        <f>SUM(Almora:Uttarkashi!M126)</f>
        <v>2.8500000000000001E-2</v>
      </c>
      <c r="N126" s="689">
        <f t="shared" si="144"/>
        <v>100</v>
      </c>
      <c r="O126" s="689">
        <f t="shared" si="145"/>
        <v>100.00000000000001</v>
      </c>
      <c r="P126" s="688">
        <f t="shared" si="138"/>
        <v>0</v>
      </c>
      <c r="Q126" s="689">
        <f t="shared" si="139"/>
        <v>0</v>
      </c>
      <c r="R126" s="682">
        <f>SUM(Almora:Uttarkashi!R126)</f>
        <v>0</v>
      </c>
      <c r="S126" s="683">
        <f>SUM(Almora:Uttarkashi!S126)</f>
        <v>0</v>
      </c>
      <c r="T126" s="690">
        <v>1.5E-3</v>
      </c>
      <c r="U126" s="682">
        <f>SUM(Almora:Uttarkashi!U126)</f>
        <v>10</v>
      </c>
      <c r="V126" s="683">
        <f>SUM(Almora:Uttarkashi!V126)</f>
        <v>1.5000000000000001E-2</v>
      </c>
      <c r="W126" s="688">
        <f t="shared" si="140"/>
        <v>10</v>
      </c>
      <c r="X126" s="689">
        <f t="shared" si="141"/>
        <v>1.5000000000000001E-2</v>
      </c>
      <c r="Y126" s="682">
        <f>SUM(Almora:Uttarkashi!Y126)</f>
        <v>0</v>
      </c>
      <c r="Z126" s="683">
        <f>SUM(Almora:Uttarkashi!Z126)</f>
        <v>0</v>
      </c>
      <c r="AA126" s="690">
        <v>1.5E-3</v>
      </c>
      <c r="AB126" s="682">
        <f>SUM(Almora:Uttarkashi!AB126)</f>
        <v>10</v>
      </c>
      <c r="AC126" s="683">
        <f>SUM(Almora:Uttarkashi!AC126)</f>
        <v>1.5000000000000001E-2</v>
      </c>
      <c r="AD126" s="688">
        <f t="shared" si="142"/>
        <v>10</v>
      </c>
      <c r="AE126" s="689">
        <f t="shared" si="143"/>
        <v>1.5000000000000001E-2</v>
      </c>
      <c r="AF126" s="691" t="s">
        <v>478</v>
      </c>
      <c r="AG126" s="705">
        <f>SUM(Almora:Uttarkashi!AE126)</f>
        <v>1.5000000000000001E-2</v>
      </c>
    </row>
    <row r="127" spans="1:33" s="706" customFormat="1" ht="37.5">
      <c r="A127" s="758"/>
      <c r="B127" s="691" t="s">
        <v>280</v>
      </c>
      <c r="C127" s="686">
        <f>SUM(Almora:Uttarkashi!C127)</f>
        <v>0</v>
      </c>
      <c r="D127" s="683">
        <f>SUM(Almora:Uttarkashi!D127)</f>
        <v>0</v>
      </c>
      <c r="E127" s="686">
        <f>SUM(Almora:Uttarkashi!E127)</f>
        <v>0</v>
      </c>
      <c r="F127" s="683">
        <f>SUM(Almora:Uttarkashi!F127)</f>
        <v>0</v>
      </c>
      <c r="G127" s="833">
        <v>1.5E-3</v>
      </c>
      <c r="H127" s="686">
        <f>SUM(Almora:Uttarkashi!H127)</f>
        <v>0</v>
      </c>
      <c r="I127" s="683">
        <f>SUM(Almora:Uttarkashi!I127)</f>
        <v>0</v>
      </c>
      <c r="J127" s="682">
        <f>SUM(Almora:Uttarkashi!J127)</f>
        <v>0</v>
      </c>
      <c r="K127" s="683">
        <f>SUM(Almora:Uttarkashi!K127)</f>
        <v>0</v>
      </c>
      <c r="L127" s="682">
        <f>SUM(Almora:Uttarkashi!L127)</f>
        <v>0</v>
      </c>
      <c r="M127" s="683">
        <f>SUM(Almora:Uttarkashi!M127)</f>
        <v>0</v>
      </c>
      <c r="N127" s="689"/>
      <c r="O127" s="689"/>
      <c r="P127" s="688">
        <f t="shared" si="138"/>
        <v>0</v>
      </c>
      <c r="Q127" s="689">
        <f t="shared" si="139"/>
        <v>0</v>
      </c>
      <c r="R127" s="682">
        <f>SUM(Almora:Uttarkashi!R127)</f>
        <v>0</v>
      </c>
      <c r="S127" s="683">
        <f>SUM(Almora:Uttarkashi!S127)</f>
        <v>0</v>
      </c>
      <c r="T127" s="690">
        <v>1.5E-3</v>
      </c>
      <c r="U127" s="682">
        <f>SUM(Almora:Uttarkashi!U127)</f>
        <v>0</v>
      </c>
      <c r="V127" s="683">
        <f>SUM(Almora:Uttarkashi!V127)</f>
        <v>0</v>
      </c>
      <c r="W127" s="688">
        <f t="shared" si="140"/>
        <v>0</v>
      </c>
      <c r="X127" s="689">
        <f t="shared" si="141"/>
        <v>0</v>
      </c>
      <c r="Y127" s="682">
        <f>SUM(Almora:Uttarkashi!Y127)</f>
        <v>0</v>
      </c>
      <c r="Z127" s="683">
        <f>SUM(Almora:Uttarkashi!Z127)</f>
        <v>0</v>
      </c>
      <c r="AA127" s="690">
        <v>1.5E-3</v>
      </c>
      <c r="AB127" s="682">
        <f>SUM(Almora:Uttarkashi!AB127)</f>
        <v>0</v>
      </c>
      <c r="AC127" s="683">
        <f>SUM(Almora:Uttarkashi!AC127)</f>
        <v>0</v>
      </c>
      <c r="AD127" s="688">
        <f t="shared" si="142"/>
        <v>0</v>
      </c>
      <c r="AE127" s="689">
        <f t="shared" si="143"/>
        <v>0</v>
      </c>
      <c r="AF127" s="691"/>
      <c r="AG127" s="705">
        <f>SUM(Almora:Uttarkashi!AE127)</f>
        <v>0</v>
      </c>
    </row>
    <row r="128" spans="1:33" s="706" customFormat="1" ht="37.5">
      <c r="A128" s="758"/>
      <c r="B128" s="691" t="s">
        <v>279</v>
      </c>
      <c r="C128" s="686">
        <f>SUM(Almora:Uttarkashi!C128)</f>
        <v>0</v>
      </c>
      <c r="D128" s="683">
        <f>SUM(Almora:Uttarkashi!D128)</f>
        <v>0</v>
      </c>
      <c r="E128" s="686">
        <f>SUM(Almora:Uttarkashi!E128)</f>
        <v>0</v>
      </c>
      <c r="F128" s="683">
        <f>SUM(Almora:Uttarkashi!F128)</f>
        <v>0</v>
      </c>
      <c r="G128" s="833">
        <v>1.5E-3</v>
      </c>
      <c r="H128" s="686">
        <f>SUM(Almora:Uttarkashi!H128)</f>
        <v>202860</v>
      </c>
      <c r="I128" s="683">
        <f>SUM(Almora:Uttarkashi!I128)</f>
        <v>304.29000000000002</v>
      </c>
      <c r="J128" s="682">
        <f>SUM(Almora:Uttarkashi!J128)</f>
        <v>202860</v>
      </c>
      <c r="K128" s="683">
        <f>SUM(Almora:Uttarkashi!K128)</f>
        <v>304.29000000000002</v>
      </c>
      <c r="L128" s="682">
        <f>SUM(Almora:Uttarkashi!L128)</f>
        <v>178752</v>
      </c>
      <c r="M128" s="683">
        <f>SUM(Almora:Uttarkashi!M128)</f>
        <v>249.58129999999997</v>
      </c>
      <c r="N128" s="689">
        <f t="shared" si="144"/>
        <v>88.115942028985515</v>
      </c>
      <c r="O128" s="689">
        <f t="shared" si="145"/>
        <v>82.0208682506819</v>
      </c>
      <c r="P128" s="688">
        <f t="shared" si="138"/>
        <v>24108</v>
      </c>
      <c r="Q128" s="689">
        <f t="shared" si="139"/>
        <v>54.70870000000005</v>
      </c>
      <c r="R128" s="682">
        <f>SUM(Almora:Uttarkashi!R128)</f>
        <v>0</v>
      </c>
      <c r="S128" s="683">
        <f>SUM(Almora:Uttarkashi!S128)</f>
        <v>0</v>
      </c>
      <c r="T128" s="690">
        <v>1.5E-3</v>
      </c>
      <c r="U128" s="682">
        <f>SUM(Almora:Uttarkashi!U128)</f>
        <v>189921</v>
      </c>
      <c r="V128" s="683">
        <f>SUM(Almora:Uttarkashi!V128)</f>
        <v>284.88150000000002</v>
      </c>
      <c r="W128" s="688">
        <f t="shared" si="140"/>
        <v>189921</v>
      </c>
      <c r="X128" s="689">
        <f t="shared" si="141"/>
        <v>284.88150000000002</v>
      </c>
      <c r="Y128" s="682">
        <f>SUM(Almora:Uttarkashi!Y128)</f>
        <v>0</v>
      </c>
      <c r="Z128" s="683">
        <f>SUM(Almora:Uttarkashi!Z128)</f>
        <v>0</v>
      </c>
      <c r="AA128" s="690">
        <v>1.5E-3</v>
      </c>
      <c r="AB128" s="682">
        <f>SUM(Almora:Uttarkashi!AB128)</f>
        <v>189921</v>
      </c>
      <c r="AC128" s="683">
        <f>SUM(Almora:Uttarkashi!AC128)</f>
        <v>284.88150000000002</v>
      </c>
      <c r="AD128" s="688">
        <f t="shared" si="142"/>
        <v>189921</v>
      </c>
      <c r="AE128" s="689">
        <f t="shared" si="143"/>
        <v>284.88150000000002</v>
      </c>
      <c r="AF128" s="691" t="s">
        <v>478</v>
      </c>
      <c r="AG128" s="705">
        <f>SUM(Almora:Uttarkashi!AE128)</f>
        <v>284.88150000000002</v>
      </c>
    </row>
    <row r="129" spans="1:33" s="706" customFormat="1" ht="37.5">
      <c r="A129" s="758"/>
      <c r="B129" s="691" t="s">
        <v>281</v>
      </c>
      <c r="C129" s="686">
        <f>SUM(Almora:Uttarkashi!C129)</f>
        <v>0</v>
      </c>
      <c r="D129" s="683">
        <f>SUM(Almora:Uttarkashi!D129)</f>
        <v>0</v>
      </c>
      <c r="E129" s="686">
        <f>SUM(Almora:Uttarkashi!E129)</f>
        <v>0</v>
      </c>
      <c r="F129" s="683">
        <f>SUM(Almora:Uttarkashi!F129)</f>
        <v>0</v>
      </c>
      <c r="G129" s="833">
        <v>1.5E-3</v>
      </c>
      <c r="H129" s="686">
        <f>SUM(Almora:Uttarkashi!H129)</f>
        <v>18</v>
      </c>
      <c r="I129" s="687">
        <f>SUM(Almora:Uttarkashi!I129)</f>
        <v>2.7000000000000003E-2</v>
      </c>
      <c r="J129" s="682">
        <f>SUM(Almora:Uttarkashi!J129)</f>
        <v>18</v>
      </c>
      <c r="K129" s="683">
        <f>SUM(Almora:Uttarkashi!K129)</f>
        <v>2.7000000000000003E-2</v>
      </c>
      <c r="L129" s="682">
        <f>SUM(Almora:Uttarkashi!L129)</f>
        <v>18</v>
      </c>
      <c r="M129" s="683">
        <f>SUM(Almora:Uttarkashi!M129)</f>
        <v>2.7000000000000003E-2</v>
      </c>
      <c r="N129" s="689">
        <f t="shared" si="144"/>
        <v>100</v>
      </c>
      <c r="O129" s="689">
        <f t="shared" si="145"/>
        <v>99.999999999999986</v>
      </c>
      <c r="P129" s="688">
        <f t="shared" si="138"/>
        <v>0</v>
      </c>
      <c r="Q129" s="689">
        <f t="shared" si="139"/>
        <v>0</v>
      </c>
      <c r="R129" s="682">
        <f>SUM(Almora:Uttarkashi!R129)</f>
        <v>0</v>
      </c>
      <c r="S129" s="683">
        <f>SUM(Almora:Uttarkashi!S129)</f>
        <v>0</v>
      </c>
      <c r="T129" s="690">
        <v>1.5E-3</v>
      </c>
      <c r="U129" s="682">
        <f>SUM(Almora:Uttarkashi!U129)</f>
        <v>14</v>
      </c>
      <c r="V129" s="683">
        <f>SUM(Almora:Uttarkashi!V129)</f>
        <v>2.1000000000000001E-2</v>
      </c>
      <c r="W129" s="688">
        <f t="shared" si="140"/>
        <v>14</v>
      </c>
      <c r="X129" s="689">
        <f t="shared" si="141"/>
        <v>2.1000000000000001E-2</v>
      </c>
      <c r="Y129" s="682">
        <f>SUM(Almora:Uttarkashi!Y129)</f>
        <v>0</v>
      </c>
      <c r="Z129" s="683">
        <f>SUM(Almora:Uttarkashi!Z129)</f>
        <v>0</v>
      </c>
      <c r="AA129" s="690">
        <v>1.5E-3</v>
      </c>
      <c r="AB129" s="682">
        <f>SUM(Almora:Uttarkashi!AB129)</f>
        <v>14</v>
      </c>
      <c r="AC129" s="683">
        <f>SUM(Almora:Uttarkashi!AC129)</f>
        <v>2.1000000000000001E-2</v>
      </c>
      <c r="AD129" s="688">
        <f t="shared" si="142"/>
        <v>14</v>
      </c>
      <c r="AE129" s="689">
        <f t="shared" si="143"/>
        <v>2.1000000000000001E-2</v>
      </c>
      <c r="AF129" s="691" t="s">
        <v>478</v>
      </c>
      <c r="AG129" s="705">
        <f>SUM(Almora:Uttarkashi!AE129)</f>
        <v>2.1000000000000001E-2</v>
      </c>
    </row>
    <row r="130" spans="1:33" s="706" customFormat="1" ht="37.5">
      <c r="A130" s="758"/>
      <c r="B130" s="691" t="s">
        <v>282</v>
      </c>
      <c r="C130" s="686">
        <f>SUM(Almora:Uttarkashi!C130)</f>
        <v>0</v>
      </c>
      <c r="D130" s="683">
        <f>SUM(Almora:Uttarkashi!D130)</f>
        <v>0</v>
      </c>
      <c r="E130" s="686">
        <f>SUM(Almora:Uttarkashi!E130)</f>
        <v>0</v>
      </c>
      <c r="F130" s="683">
        <f>SUM(Almora:Uttarkashi!F130)</f>
        <v>0</v>
      </c>
      <c r="G130" s="833">
        <v>1.5E-3</v>
      </c>
      <c r="H130" s="686">
        <f>SUM(Almora:Uttarkashi!H130)</f>
        <v>168</v>
      </c>
      <c r="I130" s="687">
        <f>SUM(Almora:Uttarkashi!I130)</f>
        <v>0.252</v>
      </c>
      <c r="J130" s="682">
        <f>SUM(Almora:Uttarkashi!J130)</f>
        <v>168</v>
      </c>
      <c r="K130" s="683">
        <f>SUM(Almora:Uttarkashi!K130)</f>
        <v>0.252</v>
      </c>
      <c r="L130" s="682">
        <f>SUM(Almora:Uttarkashi!L130)</f>
        <v>168</v>
      </c>
      <c r="M130" s="683">
        <f>SUM(Almora:Uttarkashi!M130)</f>
        <v>0.23650000000000002</v>
      </c>
      <c r="N130" s="689">
        <f t="shared" si="144"/>
        <v>100</v>
      </c>
      <c r="O130" s="689">
        <f t="shared" si="145"/>
        <v>93.849206349206355</v>
      </c>
      <c r="P130" s="688">
        <f t="shared" si="138"/>
        <v>0</v>
      </c>
      <c r="Q130" s="689">
        <f t="shared" si="139"/>
        <v>1.5499999999999986E-2</v>
      </c>
      <c r="R130" s="682">
        <f>SUM(Almora:Uttarkashi!R130)</f>
        <v>0</v>
      </c>
      <c r="S130" s="683">
        <f>SUM(Almora:Uttarkashi!S130)</f>
        <v>0</v>
      </c>
      <c r="T130" s="690">
        <v>1.5E-3</v>
      </c>
      <c r="U130" s="682">
        <f>SUM(Almora:Uttarkashi!U130)</f>
        <v>98</v>
      </c>
      <c r="V130" s="683">
        <f>SUM(Almora:Uttarkashi!V130)</f>
        <v>0.14700000000000002</v>
      </c>
      <c r="W130" s="688">
        <f t="shared" si="140"/>
        <v>98</v>
      </c>
      <c r="X130" s="689">
        <f t="shared" si="141"/>
        <v>0.14700000000000002</v>
      </c>
      <c r="Y130" s="682">
        <f>SUM(Almora:Uttarkashi!Y130)</f>
        <v>0</v>
      </c>
      <c r="Z130" s="683">
        <f>SUM(Almora:Uttarkashi!Z130)</f>
        <v>0</v>
      </c>
      <c r="AA130" s="690">
        <v>1.5E-3</v>
      </c>
      <c r="AB130" s="682">
        <f>SUM(Almora:Uttarkashi!AB130)</f>
        <v>98</v>
      </c>
      <c r="AC130" s="683">
        <f>SUM(Almora:Uttarkashi!AC130)</f>
        <v>0.14700000000000002</v>
      </c>
      <c r="AD130" s="688">
        <f t="shared" si="142"/>
        <v>98</v>
      </c>
      <c r="AE130" s="689">
        <f t="shared" si="143"/>
        <v>0.14700000000000002</v>
      </c>
      <c r="AF130" s="691" t="s">
        <v>478</v>
      </c>
      <c r="AG130" s="705">
        <f>SUM(Almora:Uttarkashi!AE130)</f>
        <v>0.14700000000000002</v>
      </c>
    </row>
    <row r="131" spans="1:33" s="706" customFormat="1" ht="37.5">
      <c r="A131" s="758">
        <v>7.02</v>
      </c>
      <c r="B131" s="691" t="s">
        <v>50</v>
      </c>
      <c r="C131" s="686">
        <f>SUM(Almora:Uttarkashi!C131)</f>
        <v>0</v>
      </c>
      <c r="D131" s="683">
        <f>SUM(Almora:Uttarkashi!D131)</f>
        <v>0</v>
      </c>
      <c r="E131" s="686">
        <f>SUM(Almora:Uttarkashi!E131)</f>
        <v>0</v>
      </c>
      <c r="F131" s="683">
        <f>SUM(Almora:Uttarkashi!F131)</f>
        <v>0</v>
      </c>
      <c r="G131" s="833">
        <v>2.5000000000000001E-3</v>
      </c>
      <c r="H131" s="686">
        <f>SUM(Almora:Uttarkashi!H131)</f>
        <v>237462</v>
      </c>
      <c r="I131" s="683">
        <f>SUM(Almora:Uttarkashi!I131)</f>
        <v>593.65499999999997</v>
      </c>
      <c r="J131" s="682">
        <f>SUM(Almora:Uttarkashi!J131)</f>
        <v>237462</v>
      </c>
      <c r="K131" s="683">
        <f>SUM(Almora:Uttarkashi!K131)</f>
        <v>593.65499999999997</v>
      </c>
      <c r="L131" s="682">
        <f>SUM(Almora:Uttarkashi!L131)</f>
        <v>204641</v>
      </c>
      <c r="M131" s="683">
        <f>SUM(Almora:Uttarkashi!M131)</f>
        <v>417.63964999999996</v>
      </c>
      <c r="N131" s="689">
        <f t="shared" si="144"/>
        <v>86.178420126167566</v>
      </c>
      <c r="O131" s="689">
        <f t="shared" si="145"/>
        <v>70.350565564174474</v>
      </c>
      <c r="P131" s="688">
        <f t="shared" si="138"/>
        <v>32821</v>
      </c>
      <c r="Q131" s="689">
        <f t="shared" si="139"/>
        <v>176.01535000000001</v>
      </c>
      <c r="R131" s="682">
        <f>SUM(Almora:Uttarkashi!R131)</f>
        <v>0</v>
      </c>
      <c r="S131" s="683">
        <f>SUM(Almora:Uttarkashi!S131)</f>
        <v>0</v>
      </c>
      <c r="T131" s="690">
        <v>2.5000000000000001E-3</v>
      </c>
      <c r="U131" s="682">
        <f>SUM(Almora:Uttarkashi!U131)</f>
        <v>230820</v>
      </c>
      <c r="V131" s="683">
        <f>SUM(Almora:Uttarkashi!V131)</f>
        <v>577.05000000000007</v>
      </c>
      <c r="W131" s="688">
        <f t="shared" si="140"/>
        <v>230820</v>
      </c>
      <c r="X131" s="689">
        <f t="shared" si="141"/>
        <v>577.05000000000007</v>
      </c>
      <c r="Y131" s="682">
        <f>SUM(Almora:Uttarkashi!Y131)</f>
        <v>0</v>
      </c>
      <c r="Z131" s="683">
        <f>SUM(Almora:Uttarkashi!Z131)</f>
        <v>0</v>
      </c>
      <c r="AA131" s="690">
        <v>2.5000000000000001E-3</v>
      </c>
      <c r="AB131" s="682">
        <f>SUM(Almora:Uttarkashi!AB131)</f>
        <v>230820</v>
      </c>
      <c r="AC131" s="683">
        <f>SUM(Almora:Uttarkashi!AC131)</f>
        <v>577.05000000000007</v>
      </c>
      <c r="AD131" s="688">
        <f t="shared" si="142"/>
        <v>230820</v>
      </c>
      <c r="AE131" s="689">
        <f t="shared" si="143"/>
        <v>577.05000000000007</v>
      </c>
      <c r="AF131" s="691" t="s">
        <v>478</v>
      </c>
      <c r="AG131" s="705">
        <f>SUM(Almora:Uttarkashi!AE131)</f>
        <v>577.05000000000007</v>
      </c>
    </row>
    <row r="132" spans="1:33" s="706" customFormat="1" ht="37.5">
      <c r="A132" s="758">
        <v>7.03</v>
      </c>
      <c r="B132" s="691" t="s">
        <v>51</v>
      </c>
      <c r="C132" s="686">
        <f>SUM(Almora:Uttarkashi!C132)</f>
        <v>0</v>
      </c>
      <c r="D132" s="683">
        <f>SUM(Almora:Uttarkashi!D132)</f>
        <v>0</v>
      </c>
      <c r="E132" s="686">
        <f>SUM(Almora:Uttarkashi!E132)</f>
        <v>0</v>
      </c>
      <c r="F132" s="683">
        <f>SUM(Almora:Uttarkashi!F132)</f>
        <v>0</v>
      </c>
      <c r="G132" s="833">
        <v>2.5000000000000001E-3</v>
      </c>
      <c r="H132" s="686">
        <f>SUM(Almora:Uttarkashi!H132)</f>
        <v>30</v>
      </c>
      <c r="I132" s="687">
        <f>SUM(Almora:Uttarkashi!I132)</f>
        <v>7.5000000000000011E-2</v>
      </c>
      <c r="J132" s="682">
        <f>SUM(Almora:Uttarkashi!J132)</f>
        <v>30</v>
      </c>
      <c r="K132" s="683">
        <f>SUM(Almora:Uttarkashi!K132)</f>
        <v>7.5000000000000011E-2</v>
      </c>
      <c r="L132" s="682">
        <f>SUM(Almora:Uttarkashi!L132)</f>
        <v>30</v>
      </c>
      <c r="M132" s="683">
        <f>SUM(Almora:Uttarkashi!M132)</f>
        <v>7.5000000000000011E-2</v>
      </c>
      <c r="N132" s="689">
        <f t="shared" si="144"/>
        <v>100</v>
      </c>
      <c r="O132" s="689">
        <f t="shared" si="145"/>
        <v>100</v>
      </c>
      <c r="P132" s="688">
        <f t="shared" si="138"/>
        <v>0</v>
      </c>
      <c r="Q132" s="689">
        <f t="shared" si="139"/>
        <v>0</v>
      </c>
      <c r="R132" s="682">
        <f>SUM(Almora:Uttarkashi!R132)</f>
        <v>0</v>
      </c>
      <c r="S132" s="683">
        <f>SUM(Almora:Uttarkashi!S132)</f>
        <v>0</v>
      </c>
      <c r="T132" s="690">
        <v>2.5000000000000001E-3</v>
      </c>
      <c r="U132" s="682">
        <f>SUM(Almora:Uttarkashi!U132)</f>
        <v>25</v>
      </c>
      <c r="V132" s="683">
        <f>SUM(Almora:Uttarkashi!V132)</f>
        <v>6.25E-2</v>
      </c>
      <c r="W132" s="688">
        <f t="shared" si="140"/>
        <v>25</v>
      </c>
      <c r="X132" s="689">
        <f t="shared" si="141"/>
        <v>6.25E-2</v>
      </c>
      <c r="Y132" s="682">
        <f>SUM(Almora:Uttarkashi!Y132)</f>
        <v>0</v>
      </c>
      <c r="Z132" s="683">
        <f>SUM(Almora:Uttarkashi!Z132)</f>
        <v>0</v>
      </c>
      <c r="AA132" s="690">
        <v>2.5000000000000001E-3</v>
      </c>
      <c r="AB132" s="682">
        <f>SUM(Almora:Uttarkashi!AB132)</f>
        <v>25</v>
      </c>
      <c r="AC132" s="683">
        <f>SUM(Almora:Uttarkashi!AC132)</f>
        <v>6.25E-2</v>
      </c>
      <c r="AD132" s="688">
        <f t="shared" si="142"/>
        <v>25</v>
      </c>
      <c r="AE132" s="689">
        <f t="shared" si="143"/>
        <v>6.25E-2</v>
      </c>
      <c r="AF132" s="691" t="s">
        <v>478</v>
      </c>
      <c r="AG132" s="705">
        <f>SUM(Almora:Uttarkashi!AE132)</f>
        <v>6.25E-2</v>
      </c>
    </row>
    <row r="133" spans="1:33" s="706" customFormat="1" ht="37.5">
      <c r="A133" s="758">
        <v>7.04</v>
      </c>
      <c r="B133" s="691" t="s">
        <v>52</v>
      </c>
      <c r="C133" s="686">
        <f>SUM(Almora:Uttarkashi!C133)</f>
        <v>0</v>
      </c>
      <c r="D133" s="683">
        <f>SUM(Almora:Uttarkashi!D133)</f>
        <v>0</v>
      </c>
      <c r="E133" s="686">
        <f>SUM(Almora:Uttarkashi!E133)</f>
        <v>0</v>
      </c>
      <c r="F133" s="683">
        <f>SUM(Almora:Uttarkashi!F133)</f>
        <v>0</v>
      </c>
      <c r="G133" s="833">
        <v>2.5000000000000001E-3</v>
      </c>
      <c r="H133" s="686">
        <f>SUM(Almora:Uttarkashi!H133)</f>
        <v>95</v>
      </c>
      <c r="I133" s="687">
        <f>SUM(Almora:Uttarkashi!I133)</f>
        <v>0.23750000000000002</v>
      </c>
      <c r="J133" s="682">
        <f>SUM(Almora:Uttarkashi!J133)</f>
        <v>95</v>
      </c>
      <c r="K133" s="683">
        <f>SUM(Almora:Uttarkashi!K133)</f>
        <v>0.23750000000000002</v>
      </c>
      <c r="L133" s="682">
        <f>SUM(Almora:Uttarkashi!L133)</f>
        <v>84</v>
      </c>
      <c r="M133" s="683">
        <f>SUM(Almora:Uttarkashi!M133)</f>
        <v>0.17249999999999999</v>
      </c>
      <c r="N133" s="689">
        <f t="shared" si="144"/>
        <v>88.421052631578945</v>
      </c>
      <c r="O133" s="689">
        <f t="shared" si="145"/>
        <v>72.631578947368411</v>
      </c>
      <c r="P133" s="688">
        <f t="shared" si="138"/>
        <v>11</v>
      </c>
      <c r="Q133" s="689">
        <f t="shared" si="139"/>
        <v>6.500000000000003E-2</v>
      </c>
      <c r="R133" s="682">
        <f>SUM(Almora:Uttarkashi!R133)</f>
        <v>0</v>
      </c>
      <c r="S133" s="683">
        <f>SUM(Almora:Uttarkashi!S133)</f>
        <v>0</v>
      </c>
      <c r="T133" s="690">
        <v>2.5000000000000001E-3</v>
      </c>
      <c r="U133" s="682">
        <f>SUM(Almora:Uttarkashi!U133)</f>
        <v>94</v>
      </c>
      <c r="V133" s="683">
        <f>SUM(Almora:Uttarkashi!V133)</f>
        <v>0.23500000000000004</v>
      </c>
      <c r="W133" s="688">
        <f t="shared" si="140"/>
        <v>94</v>
      </c>
      <c r="X133" s="689">
        <f t="shared" si="141"/>
        <v>0.23500000000000004</v>
      </c>
      <c r="Y133" s="682">
        <f>SUM(Almora:Uttarkashi!Y133)</f>
        <v>0</v>
      </c>
      <c r="Z133" s="683">
        <f>SUM(Almora:Uttarkashi!Z133)</f>
        <v>0</v>
      </c>
      <c r="AA133" s="690">
        <v>2.5000000000000001E-3</v>
      </c>
      <c r="AB133" s="682">
        <f>SUM(Almora:Uttarkashi!AB133)</f>
        <v>94</v>
      </c>
      <c r="AC133" s="683">
        <f>SUM(Almora:Uttarkashi!AC133)</f>
        <v>0.23500000000000004</v>
      </c>
      <c r="AD133" s="688">
        <f t="shared" si="142"/>
        <v>94</v>
      </c>
      <c r="AE133" s="689">
        <f t="shared" si="143"/>
        <v>0.23500000000000004</v>
      </c>
      <c r="AF133" s="691" t="s">
        <v>478</v>
      </c>
      <c r="AG133" s="705">
        <f>SUM(Almora:Uttarkashi!AE133)</f>
        <v>0.23500000000000004</v>
      </c>
    </row>
    <row r="134" spans="1:33" s="699" customFormat="1" ht="19.5">
      <c r="A134" s="755"/>
      <c r="B134" s="678" t="s">
        <v>25</v>
      </c>
      <c r="C134" s="681">
        <f t="shared" ref="C134:F134" si="146">SUM(C125:C133)</f>
        <v>0</v>
      </c>
      <c r="D134" s="679">
        <f t="shared" si="146"/>
        <v>0</v>
      </c>
      <c r="E134" s="681">
        <f t="shared" si="146"/>
        <v>0</v>
      </c>
      <c r="F134" s="679">
        <f t="shared" si="146"/>
        <v>0</v>
      </c>
      <c r="G134" s="842"/>
      <c r="H134" s="681">
        <f t="shared" ref="H134:M134" si="147">SUM(H125:H133)</f>
        <v>576089</v>
      </c>
      <c r="I134" s="679">
        <f t="shared" si="147"/>
        <v>1101.7204999999999</v>
      </c>
      <c r="J134" s="681">
        <f t="shared" si="147"/>
        <v>576089</v>
      </c>
      <c r="K134" s="679">
        <f>SUM(K125:K133)</f>
        <v>1101.7204999999999</v>
      </c>
      <c r="L134" s="681">
        <f t="shared" si="147"/>
        <v>504702</v>
      </c>
      <c r="M134" s="679">
        <f t="shared" si="147"/>
        <v>839.68930999999998</v>
      </c>
      <c r="N134" s="689">
        <f t="shared" si="144"/>
        <v>87.608338294950954</v>
      </c>
      <c r="O134" s="689">
        <f>M134/K134%</f>
        <v>76.216182779570687</v>
      </c>
      <c r="P134" s="681">
        <f t="shared" ref="P134" si="148">SUM(P125:P133)</f>
        <v>71387</v>
      </c>
      <c r="Q134" s="679">
        <f>SUM(Q125:Q133)</f>
        <v>262.03119000000009</v>
      </c>
      <c r="R134" s="681">
        <f t="shared" ref="R134" si="149">SUM(R125:R133)</f>
        <v>0</v>
      </c>
      <c r="S134" s="679">
        <f>SUM(S125:S133)</f>
        <v>0</v>
      </c>
      <c r="T134" s="697"/>
      <c r="U134" s="681">
        <f t="shared" ref="U134" si="150">SUM(U125:U133)</f>
        <v>548711</v>
      </c>
      <c r="V134" s="679">
        <f>SUM(V125:V133)</f>
        <v>1054.0055</v>
      </c>
      <c r="W134" s="681">
        <f t="shared" ref="W134" si="151">SUM(W125:W133)</f>
        <v>548711</v>
      </c>
      <c r="X134" s="679">
        <f>SUM(X125:X133)</f>
        <v>1054.0055</v>
      </c>
      <c r="Y134" s="681">
        <f t="shared" ref="Y134" si="152">SUM(Y125:Y133)</f>
        <v>0</v>
      </c>
      <c r="Z134" s="679">
        <f>SUM(Z125:Z133)</f>
        <v>0</v>
      </c>
      <c r="AA134" s="697"/>
      <c r="AB134" s="681">
        <f t="shared" ref="AB134" si="153">SUM(AB125:AB133)</f>
        <v>548711</v>
      </c>
      <c r="AC134" s="679">
        <f>SUM(AC125:AC133)</f>
        <v>1054.0055</v>
      </c>
      <c r="AD134" s="681">
        <f t="shared" ref="AD134" si="154">SUM(AD125:AD133)</f>
        <v>548711</v>
      </c>
      <c r="AE134" s="679">
        <f>SUM(AE125:AE133)</f>
        <v>1054.0055</v>
      </c>
      <c r="AF134" s="698"/>
      <c r="AG134" s="705">
        <f>SUM(Almora:Uttarkashi!AE134)</f>
        <v>1054.0055000000002</v>
      </c>
    </row>
    <row r="135" spans="1:33" s="699" customFormat="1" ht="39">
      <c r="A135" s="755">
        <v>8</v>
      </c>
      <c r="B135" s="685" t="s">
        <v>53</v>
      </c>
      <c r="C135" s="686">
        <f>SUM(Almora:Uttarkashi!C135)</f>
        <v>0</v>
      </c>
      <c r="D135" s="683">
        <f>SUM(Almora:Uttarkashi!D135)</f>
        <v>0</v>
      </c>
      <c r="E135" s="686">
        <f>SUM(Almora:Uttarkashi!E135)</f>
        <v>0</v>
      </c>
      <c r="F135" s="683">
        <f>SUM(Almora:Uttarkashi!F135)</f>
        <v>0</v>
      </c>
      <c r="G135" s="687"/>
      <c r="H135" s="686">
        <f>SUM(Almora:Uttarkashi!H135)</f>
        <v>0</v>
      </c>
      <c r="I135" s="683">
        <f>SUM(Almora:Uttarkashi!I135)</f>
        <v>0</v>
      </c>
      <c r="J135" s="682">
        <f>SUM(Almora:Uttarkashi!J135)</f>
        <v>0</v>
      </c>
      <c r="K135" s="683">
        <f>SUM(Almora:Uttarkashi!K135)</f>
        <v>0</v>
      </c>
      <c r="L135" s="682">
        <f>SUM(Almora:Uttarkashi!L135)</f>
        <v>0</v>
      </c>
      <c r="M135" s="683">
        <f>SUM(Almora:Uttarkashi!M135)</f>
        <v>0</v>
      </c>
      <c r="N135" s="695"/>
      <c r="O135" s="695"/>
      <c r="P135" s="696"/>
      <c r="Q135" s="695"/>
      <c r="R135" s="682">
        <f>SUM(Almora:Uttarkashi!R135)</f>
        <v>0</v>
      </c>
      <c r="S135" s="683">
        <f>SUM(Almora:Uttarkashi!S135)</f>
        <v>0</v>
      </c>
      <c r="T135" s="697"/>
      <c r="U135" s="682">
        <f>SUM(Almora:Uttarkashi!U135)</f>
        <v>0</v>
      </c>
      <c r="V135" s="683">
        <f>SUM(Almora:Uttarkashi!V135)</f>
        <v>0</v>
      </c>
      <c r="W135" s="696"/>
      <c r="X135" s="695"/>
      <c r="Y135" s="682">
        <f>SUM(Almora:Uttarkashi!Y135)</f>
        <v>0</v>
      </c>
      <c r="Z135" s="683">
        <f>SUM(Almora:Uttarkashi!Z135)</f>
        <v>0</v>
      </c>
      <c r="AA135" s="697"/>
      <c r="AB135" s="682">
        <f>SUM(Almora:Uttarkashi!AB135)</f>
        <v>0</v>
      </c>
      <c r="AC135" s="683">
        <f>SUM(Almora:Uttarkashi!AC135)</f>
        <v>0</v>
      </c>
      <c r="AD135" s="696"/>
      <c r="AE135" s="695"/>
      <c r="AF135" s="698"/>
      <c r="AG135" s="705">
        <f>SUM(Almora:Uttarkashi!AE135)</f>
        <v>0</v>
      </c>
    </row>
    <row r="136" spans="1:33" s="692" customFormat="1" ht="37.5">
      <c r="A136" s="758">
        <v>8.01</v>
      </c>
      <c r="B136" s="691" t="s">
        <v>54</v>
      </c>
      <c r="C136" s="686">
        <f>SUM(Almora:Uttarkashi!C136)</f>
        <v>0</v>
      </c>
      <c r="D136" s="683">
        <f>SUM(Almora:Uttarkashi!D136)</f>
        <v>0</v>
      </c>
      <c r="E136" s="686">
        <f>SUM(Almora:Uttarkashi!E136)</f>
        <v>0</v>
      </c>
      <c r="F136" s="683">
        <f>SUM(Almora:Uttarkashi!F136)</f>
        <v>0</v>
      </c>
      <c r="G136" s="833">
        <v>4.0000000000000001E-3</v>
      </c>
      <c r="H136" s="686">
        <f>SUM(Almora:Uttarkashi!H136)</f>
        <v>381588</v>
      </c>
      <c r="I136" s="683">
        <f>SUM(Almora:Uttarkashi!I136)</f>
        <v>1526.3519999999999</v>
      </c>
      <c r="J136" s="682">
        <f>SUM(Almora:Uttarkashi!J136)</f>
        <v>381588</v>
      </c>
      <c r="K136" s="683">
        <f>SUM(Almora:Uttarkashi!K136)</f>
        <v>1526.3519999999999</v>
      </c>
      <c r="L136" s="682">
        <f>SUM(Almora:Uttarkashi!L136)</f>
        <v>336248</v>
      </c>
      <c r="M136" s="683">
        <f>SUM(Almora:Uttarkashi!M136)</f>
        <v>1451.0439999999999</v>
      </c>
      <c r="N136" s="689">
        <f t="shared" ref="N136:N140" si="155">L136/J136%</f>
        <v>88.118074991876057</v>
      </c>
      <c r="O136" s="689">
        <f t="shared" ref="O136:O139" si="156">M136/K136%</f>
        <v>95.066144637672053</v>
      </c>
      <c r="P136" s="688">
        <f t="shared" ref="P136:Q139" si="157">J136-L136</f>
        <v>45340</v>
      </c>
      <c r="Q136" s="689">
        <f t="shared" si="157"/>
        <v>75.307999999999993</v>
      </c>
      <c r="R136" s="682">
        <f>SUM(Almora:Uttarkashi!R136)</f>
        <v>0</v>
      </c>
      <c r="S136" s="683">
        <f>SUM(Almora:Uttarkashi!S136)</f>
        <v>0</v>
      </c>
      <c r="T136" s="690">
        <v>4.0000000000000001E-3</v>
      </c>
      <c r="U136" s="682">
        <f>SUM(Almora:Uttarkashi!U136)</f>
        <v>361187</v>
      </c>
      <c r="V136" s="683">
        <f>SUM(Almora:Uttarkashi!V136)</f>
        <v>1444.7479999999998</v>
      </c>
      <c r="W136" s="688">
        <f t="shared" ref="W136:W139" si="158">U136+R136</f>
        <v>361187</v>
      </c>
      <c r="X136" s="689">
        <f>V136+S136</f>
        <v>1444.7479999999998</v>
      </c>
      <c r="Y136" s="682">
        <f>SUM(Almora:Uttarkashi!Y136)</f>
        <v>0</v>
      </c>
      <c r="Z136" s="683">
        <f>SUM(Almora:Uttarkashi!Z136)</f>
        <v>0</v>
      </c>
      <c r="AA136" s="690">
        <v>4.0000000000000001E-3</v>
      </c>
      <c r="AB136" s="682">
        <f>SUM(Almora:Uttarkashi!AB136)</f>
        <v>361187</v>
      </c>
      <c r="AC136" s="683">
        <f>SUM(Almora:Uttarkashi!AC136)</f>
        <v>1444.7479999999998</v>
      </c>
      <c r="AD136" s="688">
        <f t="shared" ref="AD136:AD139" si="159">AB136+Y136</f>
        <v>361187</v>
      </c>
      <c r="AE136" s="689">
        <f>AC136+Z136</f>
        <v>1444.7479999999998</v>
      </c>
      <c r="AF136" s="691" t="s">
        <v>478</v>
      </c>
      <c r="AG136" s="705">
        <f>SUM(Almora:Uttarkashi!AE136)</f>
        <v>1444.7479999999998</v>
      </c>
    </row>
    <row r="137" spans="1:33" s="692" customFormat="1" ht="37.5">
      <c r="A137" s="758">
        <v>8.02</v>
      </c>
      <c r="B137" s="691" t="s">
        <v>55</v>
      </c>
      <c r="C137" s="686">
        <f>SUM(Almora:Uttarkashi!C137)</f>
        <v>0</v>
      </c>
      <c r="D137" s="683">
        <f>SUM(Almora:Uttarkashi!D137)</f>
        <v>0</v>
      </c>
      <c r="E137" s="686">
        <f>SUM(Almora:Uttarkashi!E137)</f>
        <v>0</v>
      </c>
      <c r="F137" s="683">
        <f>SUM(Almora:Uttarkashi!F137)</f>
        <v>0</v>
      </c>
      <c r="G137" s="833">
        <v>4.0000000000000001E-3</v>
      </c>
      <c r="H137" s="686">
        <f>SUM(Almora:Uttarkashi!H137)</f>
        <v>117899</v>
      </c>
      <c r="I137" s="683">
        <f>SUM(Almora:Uttarkashi!I137)</f>
        <v>471.59600000000006</v>
      </c>
      <c r="J137" s="682">
        <f>SUM(Almora:Uttarkashi!J137)</f>
        <v>117899</v>
      </c>
      <c r="K137" s="683">
        <f>SUM(Almora:Uttarkashi!K137)</f>
        <v>471.59600000000006</v>
      </c>
      <c r="L137" s="682">
        <f>SUM(Almora:Uttarkashi!L137)</f>
        <v>105294</v>
      </c>
      <c r="M137" s="683">
        <f>SUM(Almora:Uttarkashi!M137)</f>
        <v>458.03000000000003</v>
      </c>
      <c r="N137" s="689">
        <f t="shared" si="155"/>
        <v>89.308645535585541</v>
      </c>
      <c r="O137" s="689">
        <f t="shared" si="156"/>
        <v>97.123385270443336</v>
      </c>
      <c r="P137" s="688">
        <f t="shared" si="157"/>
        <v>12605</v>
      </c>
      <c r="Q137" s="689">
        <f t="shared" si="157"/>
        <v>13.566000000000031</v>
      </c>
      <c r="R137" s="682">
        <f>SUM(Almora:Uttarkashi!R137)</f>
        <v>0</v>
      </c>
      <c r="S137" s="683">
        <f>SUM(Almora:Uttarkashi!S137)</f>
        <v>0</v>
      </c>
      <c r="T137" s="690">
        <v>4.0000000000000001E-3</v>
      </c>
      <c r="U137" s="682">
        <f>SUM(Almora:Uttarkashi!U137)</f>
        <v>111620</v>
      </c>
      <c r="V137" s="683">
        <f>SUM(Almora:Uttarkashi!V137)</f>
        <v>446.48</v>
      </c>
      <c r="W137" s="688">
        <f t="shared" si="158"/>
        <v>111620</v>
      </c>
      <c r="X137" s="689">
        <f>V137+S137</f>
        <v>446.48</v>
      </c>
      <c r="Y137" s="682">
        <f>SUM(Almora:Uttarkashi!Y137)</f>
        <v>0</v>
      </c>
      <c r="Z137" s="683">
        <f>SUM(Almora:Uttarkashi!Z137)</f>
        <v>0</v>
      </c>
      <c r="AA137" s="690">
        <v>4.0000000000000001E-3</v>
      </c>
      <c r="AB137" s="682">
        <f>SUM(Almora:Uttarkashi!AB137)</f>
        <v>111620</v>
      </c>
      <c r="AC137" s="683">
        <f>SUM(Almora:Uttarkashi!AC137)</f>
        <v>446.48</v>
      </c>
      <c r="AD137" s="688">
        <f t="shared" si="159"/>
        <v>111620</v>
      </c>
      <c r="AE137" s="689">
        <f>AC137+Z137</f>
        <v>446.48</v>
      </c>
      <c r="AF137" s="691" t="s">
        <v>478</v>
      </c>
      <c r="AG137" s="705">
        <f>SUM(Almora:Uttarkashi!AE137)</f>
        <v>446.48</v>
      </c>
    </row>
    <row r="138" spans="1:33" s="692" customFormat="1" ht="37.5">
      <c r="A138" s="758">
        <v>8.0299999999999994</v>
      </c>
      <c r="B138" s="691" t="s">
        <v>56</v>
      </c>
      <c r="C138" s="686">
        <f>SUM(Almora:Uttarkashi!C138)</f>
        <v>0</v>
      </c>
      <c r="D138" s="683">
        <f>SUM(Almora:Uttarkashi!D138)</f>
        <v>0</v>
      </c>
      <c r="E138" s="686">
        <f>SUM(Almora:Uttarkashi!E138)</f>
        <v>0</v>
      </c>
      <c r="F138" s="683">
        <f>SUM(Almora:Uttarkashi!F138)</f>
        <v>0</v>
      </c>
      <c r="G138" s="833">
        <v>4.0000000000000001E-3</v>
      </c>
      <c r="H138" s="686">
        <f>SUM(Almora:Uttarkashi!H138)</f>
        <v>8809</v>
      </c>
      <c r="I138" s="683">
        <f>SUM(Almora:Uttarkashi!I138)</f>
        <v>35.236000000000004</v>
      </c>
      <c r="J138" s="682">
        <f>SUM(Almora:Uttarkashi!J138)</f>
        <v>8809</v>
      </c>
      <c r="K138" s="683">
        <f>SUM(Almora:Uttarkashi!K138)</f>
        <v>35.236000000000004</v>
      </c>
      <c r="L138" s="682">
        <f>SUM(Almora:Uttarkashi!L138)</f>
        <v>8023</v>
      </c>
      <c r="M138" s="683">
        <f>SUM(Almora:Uttarkashi!M138)</f>
        <v>32.141999999999996</v>
      </c>
      <c r="N138" s="689">
        <f t="shared" si="155"/>
        <v>91.077307299352924</v>
      </c>
      <c r="O138" s="689">
        <f t="shared" si="156"/>
        <v>91.219207628561676</v>
      </c>
      <c r="P138" s="688">
        <f t="shared" si="157"/>
        <v>786</v>
      </c>
      <c r="Q138" s="689">
        <f t="shared" si="157"/>
        <v>3.0940000000000083</v>
      </c>
      <c r="R138" s="682">
        <f>SUM(Almora:Uttarkashi!R138)</f>
        <v>0</v>
      </c>
      <c r="S138" s="683">
        <f>SUM(Almora:Uttarkashi!S138)</f>
        <v>0</v>
      </c>
      <c r="T138" s="690">
        <v>4.0000000000000001E-3</v>
      </c>
      <c r="U138" s="682">
        <f>SUM(Almora:Uttarkashi!U138)</f>
        <v>7776</v>
      </c>
      <c r="V138" s="683">
        <f>SUM(Almora:Uttarkashi!V138)</f>
        <v>31.103999999999999</v>
      </c>
      <c r="W138" s="688">
        <f t="shared" si="158"/>
        <v>7776</v>
      </c>
      <c r="X138" s="689">
        <f>V138+S138</f>
        <v>31.103999999999999</v>
      </c>
      <c r="Y138" s="682">
        <f>SUM(Almora:Uttarkashi!Y138)</f>
        <v>0</v>
      </c>
      <c r="Z138" s="683">
        <f>SUM(Almora:Uttarkashi!Z138)</f>
        <v>0</v>
      </c>
      <c r="AA138" s="690">
        <v>4.0000000000000001E-3</v>
      </c>
      <c r="AB138" s="682">
        <f>SUM(Almora:Uttarkashi!AB138)</f>
        <v>7776</v>
      </c>
      <c r="AC138" s="683">
        <f>SUM(Almora:Uttarkashi!AC138)</f>
        <v>31.103999999999999</v>
      </c>
      <c r="AD138" s="688">
        <f t="shared" si="159"/>
        <v>7776</v>
      </c>
      <c r="AE138" s="689">
        <f>AC138+Z138</f>
        <v>31.103999999999999</v>
      </c>
      <c r="AF138" s="691" t="s">
        <v>478</v>
      </c>
      <c r="AG138" s="705">
        <f>SUM(Almora:Uttarkashi!AE138)</f>
        <v>31.103999999999999</v>
      </c>
    </row>
    <row r="139" spans="1:33" s="692" customFormat="1" ht="37.5">
      <c r="A139" s="758">
        <v>8.0399999999999991</v>
      </c>
      <c r="B139" s="691" t="s">
        <v>57</v>
      </c>
      <c r="C139" s="686">
        <f>SUM(Almora:Uttarkashi!C139)</f>
        <v>0</v>
      </c>
      <c r="D139" s="683">
        <f>SUM(Almora:Uttarkashi!D139)</f>
        <v>0</v>
      </c>
      <c r="E139" s="686">
        <f>SUM(Almora:Uttarkashi!E139)</f>
        <v>0</v>
      </c>
      <c r="F139" s="683">
        <f>SUM(Almora:Uttarkashi!F139)</f>
        <v>0</v>
      </c>
      <c r="G139" s="833">
        <v>4.0000000000000001E-3</v>
      </c>
      <c r="H139" s="686">
        <f>SUM(Almora:Uttarkashi!H139)</f>
        <v>173013</v>
      </c>
      <c r="I139" s="683">
        <f>SUM(Almora:Uttarkashi!I139)</f>
        <v>692.05200000000013</v>
      </c>
      <c r="J139" s="682">
        <f>SUM(Almora:Uttarkashi!J139)</f>
        <v>173013</v>
      </c>
      <c r="K139" s="683">
        <f>SUM(Almora:Uttarkashi!K139)</f>
        <v>692.05200000000013</v>
      </c>
      <c r="L139" s="682">
        <f>SUM(Almora:Uttarkashi!L139)</f>
        <v>152734</v>
      </c>
      <c r="M139" s="683">
        <f>SUM(Almora:Uttarkashi!M139)</f>
        <v>659.36400000000003</v>
      </c>
      <c r="N139" s="689">
        <f t="shared" si="155"/>
        <v>88.278915457219966</v>
      </c>
      <c r="O139" s="689">
        <f t="shared" si="156"/>
        <v>95.276655511435536</v>
      </c>
      <c r="P139" s="688">
        <f t="shared" si="157"/>
        <v>20279</v>
      </c>
      <c r="Q139" s="689">
        <f t="shared" si="157"/>
        <v>32.688000000000102</v>
      </c>
      <c r="R139" s="682">
        <f>SUM(Almora:Uttarkashi!R139)</f>
        <v>0</v>
      </c>
      <c r="S139" s="683">
        <f>SUM(Almora:Uttarkashi!S139)</f>
        <v>0</v>
      </c>
      <c r="T139" s="690">
        <v>4.0000000000000001E-3</v>
      </c>
      <c r="U139" s="682">
        <f>SUM(Almora:Uttarkashi!U139)</f>
        <v>160492</v>
      </c>
      <c r="V139" s="683">
        <f>SUM(Almora:Uttarkashi!V139)</f>
        <v>641.96800000000007</v>
      </c>
      <c r="W139" s="688">
        <f t="shared" si="158"/>
        <v>160492</v>
      </c>
      <c r="X139" s="689">
        <f>V139+S139</f>
        <v>641.96800000000007</v>
      </c>
      <c r="Y139" s="682">
        <f>SUM(Almora:Uttarkashi!Y139)</f>
        <v>0</v>
      </c>
      <c r="Z139" s="683">
        <f>SUM(Almora:Uttarkashi!Z139)</f>
        <v>0</v>
      </c>
      <c r="AA139" s="690">
        <v>4.0000000000000001E-3</v>
      </c>
      <c r="AB139" s="682">
        <f>SUM(Almora:Uttarkashi!AB139)</f>
        <v>160492</v>
      </c>
      <c r="AC139" s="683">
        <f>SUM(Almora:Uttarkashi!AC139)</f>
        <v>641.96800000000007</v>
      </c>
      <c r="AD139" s="688">
        <f t="shared" si="159"/>
        <v>160492</v>
      </c>
      <c r="AE139" s="689">
        <f>AC139+Z139</f>
        <v>641.96800000000007</v>
      </c>
      <c r="AF139" s="691" t="s">
        <v>478</v>
      </c>
      <c r="AG139" s="705">
        <f>SUM(Almora:Uttarkashi!AE139)</f>
        <v>641.96800000000007</v>
      </c>
    </row>
    <row r="140" spans="1:33" s="699" customFormat="1" ht="19.5">
      <c r="A140" s="755"/>
      <c r="B140" s="678" t="s">
        <v>35</v>
      </c>
      <c r="C140" s="681">
        <f t="shared" ref="C140:F140" si="160">SUM(C136:C139)</f>
        <v>0</v>
      </c>
      <c r="D140" s="679">
        <f t="shared" si="160"/>
        <v>0</v>
      </c>
      <c r="E140" s="681">
        <f t="shared" si="160"/>
        <v>0</v>
      </c>
      <c r="F140" s="679">
        <f t="shared" si="160"/>
        <v>0</v>
      </c>
      <c r="G140" s="842"/>
      <c r="H140" s="681">
        <f t="shared" ref="H140:L140" si="161">SUM(H136:H139)</f>
        <v>681309</v>
      </c>
      <c r="I140" s="679">
        <f t="shared" si="161"/>
        <v>2725.2359999999999</v>
      </c>
      <c r="J140" s="681">
        <f t="shared" si="161"/>
        <v>681309</v>
      </c>
      <c r="K140" s="679">
        <f>SUM(K136:K139)</f>
        <v>2725.2359999999999</v>
      </c>
      <c r="L140" s="681">
        <f t="shared" si="161"/>
        <v>602299</v>
      </c>
      <c r="M140" s="679">
        <f>SUM(M136:M139)</f>
        <v>2600.58</v>
      </c>
      <c r="N140" s="689">
        <f t="shared" si="155"/>
        <v>88.403206181042663</v>
      </c>
      <c r="O140" s="689">
        <f>M140/K140%</f>
        <v>95.425864035261526</v>
      </c>
      <c r="P140" s="681">
        <f t="shared" ref="P140:S140" si="162">SUM(P136:P139)</f>
        <v>79010</v>
      </c>
      <c r="Q140" s="679">
        <f t="shared" si="162"/>
        <v>124.65600000000013</v>
      </c>
      <c r="R140" s="681">
        <f t="shared" si="162"/>
        <v>0</v>
      </c>
      <c r="S140" s="679">
        <f t="shared" si="162"/>
        <v>0</v>
      </c>
      <c r="T140" s="697"/>
      <c r="U140" s="681">
        <f t="shared" ref="U140:W140" si="163">SUM(U136:U139)</f>
        <v>641075</v>
      </c>
      <c r="V140" s="679">
        <f t="shared" si="163"/>
        <v>2564.3000000000002</v>
      </c>
      <c r="W140" s="681">
        <f t="shared" si="163"/>
        <v>641075</v>
      </c>
      <c r="X140" s="679">
        <f>SUM(X136:X139)</f>
        <v>2564.3000000000002</v>
      </c>
      <c r="Y140" s="681">
        <f t="shared" ref="Y140:Z140" si="164">SUM(Y136:Y139)</f>
        <v>0</v>
      </c>
      <c r="Z140" s="679">
        <f t="shared" si="164"/>
        <v>0</v>
      </c>
      <c r="AA140" s="697"/>
      <c r="AB140" s="681">
        <f t="shared" ref="AB140:AD140" si="165">SUM(AB136:AB139)</f>
        <v>641075</v>
      </c>
      <c r="AC140" s="679">
        <f t="shared" si="165"/>
        <v>2564.3000000000002</v>
      </c>
      <c r="AD140" s="681">
        <f t="shared" si="165"/>
        <v>641075</v>
      </c>
      <c r="AE140" s="679">
        <f>SUM(AE136:AE139)</f>
        <v>2564.3000000000002</v>
      </c>
      <c r="AF140" s="698"/>
      <c r="AG140" s="705">
        <f>SUM(Almora:Uttarkashi!AE140)</f>
        <v>2564.3000000000002</v>
      </c>
    </row>
    <row r="141" spans="1:33" s="699" customFormat="1" ht="39">
      <c r="A141" s="755">
        <v>9</v>
      </c>
      <c r="B141" s="685" t="s">
        <v>58</v>
      </c>
      <c r="C141" s="686">
        <f>SUM(Almora:Uttarkashi!C141)</f>
        <v>0</v>
      </c>
      <c r="D141" s="683">
        <f>SUM(Almora:Uttarkashi!D141)</f>
        <v>0</v>
      </c>
      <c r="E141" s="686">
        <f>SUM(Almora:Uttarkashi!E141)</f>
        <v>0</v>
      </c>
      <c r="F141" s="683">
        <f>SUM(Almora:Uttarkashi!F141)</f>
        <v>0</v>
      </c>
      <c r="G141" s="687"/>
      <c r="H141" s="686">
        <f>SUM(Almora:Uttarkashi!H141)</f>
        <v>0</v>
      </c>
      <c r="I141" s="683">
        <f>SUM(Almora:Uttarkashi!I141)</f>
        <v>0</v>
      </c>
      <c r="J141" s="682">
        <f>SUM(Almora:Uttarkashi!J141)</f>
        <v>0</v>
      </c>
      <c r="K141" s="683">
        <f>SUM(Almora:Uttarkashi!K141)</f>
        <v>0</v>
      </c>
      <c r="L141" s="682">
        <f>SUM(Almora:Uttarkashi!L141)</f>
        <v>0</v>
      </c>
      <c r="M141" s="683">
        <f>SUM(Almora:Uttarkashi!M141)</f>
        <v>0</v>
      </c>
      <c r="N141" s="695"/>
      <c r="O141" s="695"/>
      <c r="P141" s="696"/>
      <c r="Q141" s="695"/>
      <c r="R141" s="682">
        <f>SUM(Almora:Uttarkashi!R141)</f>
        <v>0</v>
      </c>
      <c r="S141" s="683">
        <f>SUM(Almora:Uttarkashi!S141)</f>
        <v>0</v>
      </c>
      <c r="T141" s="697"/>
      <c r="U141" s="682">
        <f>SUM(Almora:Uttarkashi!U141)</f>
        <v>0</v>
      </c>
      <c r="V141" s="683">
        <f>SUM(Almora:Uttarkashi!V141)</f>
        <v>0</v>
      </c>
      <c r="W141" s="696"/>
      <c r="X141" s="695"/>
      <c r="Y141" s="682">
        <f>SUM(Almora:Uttarkashi!Y141)</f>
        <v>0</v>
      </c>
      <c r="Z141" s="683">
        <f>SUM(Almora:Uttarkashi!Z141)</f>
        <v>0</v>
      </c>
      <c r="AA141" s="697"/>
      <c r="AB141" s="682">
        <f>SUM(Almora:Uttarkashi!AB141)</f>
        <v>0</v>
      </c>
      <c r="AC141" s="683">
        <f>SUM(Almora:Uttarkashi!AC141)</f>
        <v>0</v>
      </c>
      <c r="AD141" s="696"/>
      <c r="AE141" s="695"/>
      <c r="AF141" s="698"/>
      <c r="AG141" s="705">
        <f>SUM(Almora:Uttarkashi!AE141)</f>
        <v>0</v>
      </c>
    </row>
    <row r="142" spans="1:33" s="692" customFormat="1" ht="18.75">
      <c r="A142" s="758">
        <v>9.01</v>
      </c>
      <c r="B142" s="691" t="s">
        <v>59</v>
      </c>
      <c r="C142" s="686">
        <f>SUM(Almora:Uttarkashi!C142)</f>
        <v>0</v>
      </c>
      <c r="D142" s="683">
        <f>SUM(Almora:Uttarkashi!D142)</f>
        <v>0</v>
      </c>
      <c r="E142" s="686">
        <f>SUM(Almora:Uttarkashi!E142)</f>
        <v>0</v>
      </c>
      <c r="F142" s="683">
        <f>SUM(Almora:Uttarkashi!F142)</f>
        <v>0</v>
      </c>
      <c r="G142" s="687"/>
      <c r="H142" s="686"/>
      <c r="I142" s="683">
        <f>SUM(Almora:Uttarkashi!I142)</f>
        <v>0</v>
      </c>
      <c r="J142" s="682">
        <f>SUM(Almora:Uttarkashi!J142)</f>
        <v>0</v>
      </c>
      <c r="K142" s="683">
        <f>SUM(Almora:Uttarkashi!K142)</f>
        <v>0</v>
      </c>
      <c r="L142" s="682">
        <f>SUM(Almora:Uttarkashi!L142)</f>
        <v>0</v>
      </c>
      <c r="M142" s="683">
        <f>SUM(Almora:Uttarkashi!M142)</f>
        <v>0</v>
      </c>
      <c r="N142" s="689"/>
      <c r="O142" s="689"/>
      <c r="P142" s="688">
        <f>J142-L142</f>
        <v>0</v>
      </c>
      <c r="Q142" s="689">
        <f>K142-M142</f>
        <v>0</v>
      </c>
      <c r="R142" s="682">
        <f>SUM(Almora:Uttarkashi!R142)</f>
        <v>0</v>
      </c>
      <c r="S142" s="683">
        <f>SUM(Almora:Uttarkashi!S142)</f>
        <v>0</v>
      </c>
      <c r="T142" s="690"/>
      <c r="U142" s="682">
        <f>SUM(Almora:Uttarkashi!U142)</f>
        <v>0</v>
      </c>
      <c r="V142" s="683">
        <f>SUM(Almora:Uttarkashi!V142)</f>
        <v>0</v>
      </c>
      <c r="W142" s="688">
        <f t="shared" ref="W142:W143" si="166">U142+R142</f>
        <v>0</v>
      </c>
      <c r="X142" s="689">
        <f>V142+S142</f>
        <v>0</v>
      </c>
      <c r="Y142" s="682">
        <f>SUM(Almora:Uttarkashi!Y142)</f>
        <v>0</v>
      </c>
      <c r="Z142" s="683">
        <f>SUM(Almora:Uttarkashi!Z142)</f>
        <v>0</v>
      </c>
      <c r="AA142" s="690"/>
      <c r="AB142" s="682">
        <f>SUM(Almora:Uttarkashi!AB142)</f>
        <v>0</v>
      </c>
      <c r="AC142" s="683">
        <f>SUM(Almora:Uttarkashi!AC142)</f>
        <v>0</v>
      </c>
      <c r="AD142" s="688">
        <f t="shared" ref="AD142:AD143" si="167">AB142+Y142</f>
        <v>0</v>
      </c>
      <c r="AE142" s="689">
        <f>AC142+Z142</f>
        <v>0</v>
      </c>
      <c r="AF142" s="691"/>
      <c r="AG142" s="705">
        <f>SUM(Almora:Uttarkashi!AE142)</f>
        <v>0</v>
      </c>
    </row>
    <row r="143" spans="1:33" s="692" customFormat="1" ht="37.5">
      <c r="A143" s="758">
        <v>9.02</v>
      </c>
      <c r="B143" s="691" t="s">
        <v>60</v>
      </c>
      <c r="C143" s="686">
        <f>SUM(Almora:Uttarkashi!C143)</f>
        <v>0</v>
      </c>
      <c r="D143" s="683">
        <f>SUM(Almora:Uttarkashi!D143)</f>
        <v>0</v>
      </c>
      <c r="E143" s="686">
        <f>SUM(Almora:Uttarkashi!E143)</f>
        <v>0</v>
      </c>
      <c r="F143" s="683">
        <f>SUM(Almora:Uttarkashi!F143)</f>
        <v>0</v>
      </c>
      <c r="G143" s="687"/>
      <c r="H143" s="686"/>
      <c r="I143" s="683">
        <f>SUM(Almora:Uttarkashi!I143)</f>
        <v>0</v>
      </c>
      <c r="J143" s="682">
        <f>SUM(Almora:Uttarkashi!J143)</f>
        <v>0</v>
      </c>
      <c r="K143" s="683">
        <f>SUM(Almora:Uttarkashi!K143)</f>
        <v>0</v>
      </c>
      <c r="L143" s="682">
        <f>SUM(Almora:Uttarkashi!L143)</f>
        <v>0</v>
      </c>
      <c r="M143" s="683">
        <f>SUM(Almora:Uttarkashi!M143)</f>
        <v>0</v>
      </c>
      <c r="N143" s="689"/>
      <c r="O143" s="689"/>
      <c r="P143" s="688">
        <f>J143-L143</f>
        <v>0</v>
      </c>
      <c r="Q143" s="689">
        <f>K143-M143</f>
        <v>0</v>
      </c>
      <c r="R143" s="682">
        <f>SUM(Almora:Uttarkashi!R143)</f>
        <v>0</v>
      </c>
      <c r="S143" s="683">
        <f>SUM(Almora:Uttarkashi!S143)</f>
        <v>0</v>
      </c>
      <c r="T143" s="690">
        <v>0.5</v>
      </c>
      <c r="U143" s="682">
        <f>SUM(Almora:Uttarkashi!U143)</f>
        <v>2</v>
      </c>
      <c r="V143" s="683">
        <f>SUM(Almora:Uttarkashi!V143)</f>
        <v>1</v>
      </c>
      <c r="W143" s="688">
        <f t="shared" si="166"/>
        <v>2</v>
      </c>
      <c r="X143" s="689">
        <f>V143+S143</f>
        <v>1</v>
      </c>
      <c r="Y143" s="682">
        <f>SUM(Almora:Uttarkashi!Y143)</f>
        <v>0</v>
      </c>
      <c r="Z143" s="683">
        <f>SUM(Almora:Uttarkashi!Z143)</f>
        <v>0</v>
      </c>
      <c r="AA143" s="690">
        <v>0.5</v>
      </c>
      <c r="AB143" s="682">
        <f>SUM(Almora:Uttarkashi!AB143)</f>
        <v>2</v>
      </c>
      <c r="AC143" s="683">
        <f>SUM(Almora:Uttarkashi!AC143)</f>
        <v>1</v>
      </c>
      <c r="AD143" s="688">
        <f t="shared" si="167"/>
        <v>2</v>
      </c>
      <c r="AE143" s="689">
        <f>AC143+Z143</f>
        <v>1</v>
      </c>
      <c r="AF143" s="691" t="s">
        <v>478</v>
      </c>
      <c r="AG143" s="705">
        <f>SUM(Almora:Uttarkashi!AE143)</f>
        <v>1</v>
      </c>
    </row>
    <row r="144" spans="1:33" s="699" customFormat="1" ht="19.5">
      <c r="A144" s="755"/>
      <c r="B144" s="678" t="s">
        <v>35</v>
      </c>
      <c r="C144" s="681">
        <f t="shared" ref="C144:F144" si="168">SUM(C142:C143)</f>
        <v>0</v>
      </c>
      <c r="D144" s="679">
        <f t="shared" si="168"/>
        <v>0</v>
      </c>
      <c r="E144" s="681">
        <f t="shared" si="168"/>
        <v>0</v>
      </c>
      <c r="F144" s="679">
        <f t="shared" si="168"/>
        <v>0</v>
      </c>
      <c r="G144" s="842"/>
      <c r="H144" s="681">
        <f t="shared" ref="H144:Q144" si="169">SUM(H142:H143)</f>
        <v>0</v>
      </c>
      <c r="I144" s="679">
        <f t="shared" si="169"/>
        <v>0</v>
      </c>
      <c r="J144" s="681">
        <f t="shared" si="169"/>
        <v>0</v>
      </c>
      <c r="K144" s="679">
        <f>SUM(K142:K143)</f>
        <v>0</v>
      </c>
      <c r="L144" s="681">
        <f t="shared" si="169"/>
        <v>0</v>
      </c>
      <c r="M144" s="679">
        <f t="shared" si="169"/>
        <v>0</v>
      </c>
      <c r="N144" s="689"/>
      <c r="O144" s="689"/>
      <c r="P144" s="681">
        <f t="shared" si="169"/>
        <v>0</v>
      </c>
      <c r="Q144" s="679">
        <f t="shared" si="169"/>
        <v>0</v>
      </c>
      <c r="R144" s="681">
        <f t="shared" ref="R144:S144" si="170">SUM(R142:R143)</f>
        <v>0</v>
      </c>
      <c r="S144" s="679">
        <f t="shared" si="170"/>
        <v>0</v>
      </c>
      <c r="T144" s="697"/>
      <c r="U144" s="681">
        <f t="shared" ref="U144:W144" si="171">SUM(U142:U143)</f>
        <v>2</v>
      </c>
      <c r="V144" s="679">
        <f t="shared" si="171"/>
        <v>1</v>
      </c>
      <c r="W144" s="681">
        <f t="shared" si="171"/>
        <v>2</v>
      </c>
      <c r="X144" s="679">
        <f>SUM(X142:X143)</f>
        <v>1</v>
      </c>
      <c r="Y144" s="681">
        <f t="shared" ref="Y144:Z144" si="172">SUM(Y142:Y143)</f>
        <v>0</v>
      </c>
      <c r="Z144" s="679">
        <f t="shared" si="172"/>
        <v>0</v>
      </c>
      <c r="AA144" s="697"/>
      <c r="AB144" s="681">
        <f t="shared" ref="AB144:AD144" si="173">SUM(AB142:AB143)</f>
        <v>2</v>
      </c>
      <c r="AC144" s="679">
        <f t="shared" si="173"/>
        <v>1</v>
      </c>
      <c r="AD144" s="681">
        <f t="shared" si="173"/>
        <v>2</v>
      </c>
      <c r="AE144" s="679">
        <f>SUM(AE142:AE143)</f>
        <v>1</v>
      </c>
      <c r="AF144" s="698"/>
      <c r="AG144" s="705">
        <f>SUM(Almora:Uttarkashi!AE144)</f>
        <v>1</v>
      </c>
    </row>
    <row r="145" spans="1:33" s="699" customFormat="1" ht="19.5">
      <c r="A145" s="755" t="s">
        <v>61</v>
      </c>
      <c r="B145" s="685" t="s">
        <v>62</v>
      </c>
      <c r="C145" s="686">
        <f>SUM(Almora:Uttarkashi!C145)</f>
        <v>0</v>
      </c>
      <c r="D145" s="683">
        <f>SUM(Almora:Uttarkashi!D145)</f>
        <v>0</v>
      </c>
      <c r="E145" s="686">
        <f>SUM(Almora:Uttarkashi!E145)</f>
        <v>0</v>
      </c>
      <c r="F145" s="683">
        <f>SUM(Almora:Uttarkashi!F145)</f>
        <v>0</v>
      </c>
      <c r="G145" s="687"/>
      <c r="H145" s="686">
        <f>SUM(Almora:Uttarkashi!H145)</f>
        <v>0</v>
      </c>
      <c r="I145" s="683">
        <f>SUM(Almora:Uttarkashi!I145)</f>
        <v>0</v>
      </c>
      <c r="J145" s="682">
        <f>SUM(Almora:Uttarkashi!J145)</f>
        <v>0</v>
      </c>
      <c r="K145" s="683">
        <f>SUM(Almora:Uttarkashi!K145)</f>
        <v>0</v>
      </c>
      <c r="L145" s="682">
        <f>SUM(Almora:Uttarkashi!L145)</f>
        <v>0</v>
      </c>
      <c r="M145" s="683">
        <f>SUM(Almora:Uttarkashi!M145)</f>
        <v>0</v>
      </c>
      <c r="N145" s="695"/>
      <c r="O145" s="695"/>
      <c r="P145" s="696"/>
      <c r="Q145" s="695"/>
      <c r="R145" s="682">
        <f>SUM(Almora:Uttarkashi!R145)</f>
        <v>0</v>
      </c>
      <c r="S145" s="683">
        <f>SUM(Almora:Uttarkashi!S145)</f>
        <v>0</v>
      </c>
      <c r="T145" s="697"/>
      <c r="U145" s="682">
        <f>SUM(Almora:Uttarkashi!U145)</f>
        <v>0</v>
      </c>
      <c r="V145" s="683">
        <f>SUM(Almora:Uttarkashi!V145)</f>
        <v>0</v>
      </c>
      <c r="W145" s="696"/>
      <c r="X145" s="695"/>
      <c r="Y145" s="682">
        <f>SUM(Almora:Uttarkashi!Y145)</f>
        <v>0</v>
      </c>
      <c r="Z145" s="683">
        <f>SUM(Almora:Uttarkashi!Z145)</f>
        <v>0</v>
      </c>
      <c r="AA145" s="697"/>
      <c r="AB145" s="682">
        <f>SUM(Almora:Uttarkashi!AB145)</f>
        <v>0</v>
      </c>
      <c r="AC145" s="683">
        <f>SUM(Almora:Uttarkashi!AC145)</f>
        <v>0</v>
      </c>
      <c r="AD145" s="696"/>
      <c r="AE145" s="695"/>
      <c r="AF145" s="698"/>
      <c r="AG145" s="705">
        <f>SUM(Almora:Uttarkashi!AE145)</f>
        <v>0</v>
      </c>
    </row>
    <row r="146" spans="1:33" s="699" customFormat="1" ht="19.5">
      <c r="A146" s="755">
        <v>10</v>
      </c>
      <c r="B146" s="685" t="s">
        <v>63</v>
      </c>
      <c r="C146" s="686">
        <f>SUM(Almora:Uttarkashi!C146)</f>
        <v>0</v>
      </c>
      <c r="D146" s="683">
        <f>SUM(Almora:Uttarkashi!D146)</f>
        <v>0</v>
      </c>
      <c r="E146" s="686">
        <f>SUM(Almora:Uttarkashi!E146)</f>
        <v>0</v>
      </c>
      <c r="F146" s="683">
        <f>SUM(Almora:Uttarkashi!F146)</f>
        <v>0</v>
      </c>
      <c r="G146" s="687"/>
      <c r="H146" s="686">
        <f>SUM(Almora:Uttarkashi!H146)</f>
        <v>0</v>
      </c>
      <c r="I146" s="683">
        <f>SUM(Almora:Uttarkashi!I146)</f>
        <v>0</v>
      </c>
      <c r="J146" s="682">
        <f>SUM(Almora:Uttarkashi!J146)</f>
        <v>0</v>
      </c>
      <c r="K146" s="683">
        <f>SUM(Almora:Uttarkashi!K146)</f>
        <v>0</v>
      </c>
      <c r="L146" s="682">
        <f>SUM(Almora:Uttarkashi!L146)</f>
        <v>0</v>
      </c>
      <c r="M146" s="683">
        <f>SUM(Almora:Uttarkashi!M146)</f>
        <v>0</v>
      </c>
      <c r="N146" s="695"/>
      <c r="O146" s="695"/>
      <c r="P146" s="696"/>
      <c r="Q146" s="695"/>
      <c r="R146" s="682">
        <f>SUM(Almora:Uttarkashi!R146)</f>
        <v>0</v>
      </c>
      <c r="S146" s="683">
        <f>SUM(Almora:Uttarkashi!S146)</f>
        <v>0</v>
      </c>
      <c r="T146" s="697"/>
      <c r="U146" s="682">
        <f>SUM(Almora:Uttarkashi!U146)</f>
        <v>0</v>
      </c>
      <c r="V146" s="683">
        <f>SUM(Almora:Uttarkashi!V146)</f>
        <v>0</v>
      </c>
      <c r="W146" s="696"/>
      <c r="X146" s="695"/>
      <c r="Y146" s="682">
        <f>SUM(Almora:Uttarkashi!Y146)</f>
        <v>0</v>
      </c>
      <c r="Z146" s="683">
        <f>SUM(Almora:Uttarkashi!Z146)</f>
        <v>0</v>
      </c>
      <c r="AA146" s="697"/>
      <c r="AB146" s="682">
        <f>SUM(Almora:Uttarkashi!AB146)</f>
        <v>0</v>
      </c>
      <c r="AC146" s="683">
        <f>SUM(Almora:Uttarkashi!AC146)</f>
        <v>0</v>
      </c>
      <c r="AD146" s="696"/>
      <c r="AE146" s="695"/>
      <c r="AF146" s="698"/>
      <c r="AG146" s="705">
        <f>SUM(Almora:Uttarkashi!AE146)</f>
        <v>0</v>
      </c>
    </row>
    <row r="147" spans="1:33" s="699" customFormat="1" ht="19.5">
      <c r="A147" s="755"/>
      <c r="B147" s="685" t="s">
        <v>288</v>
      </c>
      <c r="C147" s="686">
        <f>SUM(Almora:Uttarkashi!C147)</f>
        <v>0</v>
      </c>
      <c r="D147" s="683">
        <f>SUM(Almora:Uttarkashi!D147)</f>
        <v>0</v>
      </c>
      <c r="E147" s="686">
        <f>SUM(Almora:Uttarkashi!E147)</f>
        <v>0</v>
      </c>
      <c r="F147" s="683">
        <f>SUM(Almora:Uttarkashi!F147)</f>
        <v>0</v>
      </c>
      <c r="G147" s="687"/>
      <c r="H147" s="686">
        <f>SUM(Almora:Uttarkashi!H147)</f>
        <v>0</v>
      </c>
      <c r="I147" s="683">
        <f>SUM(Almora:Uttarkashi!I147)</f>
        <v>0</v>
      </c>
      <c r="J147" s="682">
        <f>SUM(Almora:Uttarkashi!J147)</f>
        <v>0</v>
      </c>
      <c r="K147" s="683">
        <f>SUM(Almora:Uttarkashi!K147)</f>
        <v>0</v>
      </c>
      <c r="L147" s="682">
        <f>SUM(Almora:Uttarkashi!L147)</f>
        <v>0</v>
      </c>
      <c r="M147" s="683">
        <f>SUM(Almora:Uttarkashi!M147)</f>
        <v>0</v>
      </c>
      <c r="N147" s="695"/>
      <c r="O147" s="695"/>
      <c r="P147" s="696"/>
      <c r="Q147" s="695"/>
      <c r="R147" s="682">
        <f>SUM(Almora:Uttarkashi!R147)</f>
        <v>0</v>
      </c>
      <c r="S147" s="683">
        <f>SUM(Almora:Uttarkashi!S147)</f>
        <v>0</v>
      </c>
      <c r="T147" s="697"/>
      <c r="U147" s="682">
        <f>SUM(Almora:Uttarkashi!U147)</f>
        <v>0</v>
      </c>
      <c r="V147" s="683">
        <f>SUM(Almora:Uttarkashi!V147)</f>
        <v>0</v>
      </c>
      <c r="W147" s="696"/>
      <c r="X147" s="695"/>
      <c r="Y147" s="682">
        <f>SUM(Almora:Uttarkashi!Y147)</f>
        <v>0</v>
      </c>
      <c r="Z147" s="683">
        <f>SUM(Almora:Uttarkashi!Z147)</f>
        <v>0</v>
      </c>
      <c r="AA147" s="697"/>
      <c r="AB147" s="682">
        <f>SUM(Almora:Uttarkashi!AB147)</f>
        <v>0</v>
      </c>
      <c r="AC147" s="683">
        <f>SUM(Almora:Uttarkashi!AC147)</f>
        <v>0</v>
      </c>
      <c r="AD147" s="696"/>
      <c r="AE147" s="695"/>
      <c r="AF147" s="698"/>
      <c r="AG147" s="705">
        <f>SUM(Almora:Uttarkashi!AE147)</f>
        <v>0</v>
      </c>
    </row>
    <row r="148" spans="1:33" s="692" customFormat="1" ht="18.75">
      <c r="A148" s="758">
        <v>10.01</v>
      </c>
      <c r="B148" s="691" t="s">
        <v>64</v>
      </c>
      <c r="C148" s="686">
        <f>SUM(Almora:Uttarkashi!C148)</f>
        <v>0</v>
      </c>
      <c r="D148" s="683">
        <f>SUM(Almora:Uttarkashi!D148)</f>
        <v>0</v>
      </c>
      <c r="E148" s="686">
        <f>SUM(Almora:Uttarkashi!E148)</f>
        <v>0</v>
      </c>
      <c r="F148" s="683">
        <f>SUM(Almora:Uttarkashi!F148)</f>
        <v>0</v>
      </c>
      <c r="G148" s="687">
        <v>0.52</v>
      </c>
      <c r="H148" s="686">
        <f>SUM(Almora:Uttarkashi!H148)</f>
        <v>0</v>
      </c>
      <c r="I148" s="683">
        <f>SUM(Almora:Uttarkashi!I148)</f>
        <v>0</v>
      </c>
      <c r="J148" s="682">
        <f>SUM(Almora:Uttarkashi!J148)</f>
        <v>0</v>
      </c>
      <c r="K148" s="683">
        <f>SUM(Almora:Uttarkashi!K148)</f>
        <v>0</v>
      </c>
      <c r="L148" s="682">
        <f>SUM(Almora:Uttarkashi!L148)</f>
        <v>0</v>
      </c>
      <c r="M148" s="683">
        <f>SUM(Almora:Uttarkashi!M148)</f>
        <v>0</v>
      </c>
      <c r="N148" s="689"/>
      <c r="O148" s="689"/>
      <c r="P148" s="688">
        <f t="shared" ref="P148:P164" si="174">J148-L148</f>
        <v>0</v>
      </c>
      <c r="Q148" s="689">
        <f t="shared" ref="Q148:Q164" si="175">K148-M148</f>
        <v>0</v>
      </c>
      <c r="R148" s="682">
        <f>SUM(Almora:Uttarkashi!R148)</f>
        <v>0</v>
      </c>
      <c r="S148" s="683">
        <f>SUM(Almora:Uttarkashi!S148)</f>
        <v>0</v>
      </c>
      <c r="T148" s="690">
        <v>0.65</v>
      </c>
      <c r="U148" s="682">
        <f>SUM(Almora:Uttarkashi!U148)</f>
        <v>0</v>
      </c>
      <c r="V148" s="683">
        <f>SUM(Almora:Uttarkashi!V148)</f>
        <v>0</v>
      </c>
      <c r="W148" s="688">
        <f t="shared" ref="W148:W164" si="176">U148+R148</f>
        <v>0</v>
      </c>
      <c r="X148" s="689">
        <f t="shared" ref="X148:X164" si="177">V148+S148</f>
        <v>0</v>
      </c>
      <c r="Y148" s="682">
        <f>SUM(Almora:Uttarkashi!Y148)</f>
        <v>0</v>
      </c>
      <c r="Z148" s="683">
        <f>SUM(Almora:Uttarkashi!Z148)</f>
        <v>0</v>
      </c>
      <c r="AA148" s="690">
        <v>0.65</v>
      </c>
      <c r="AB148" s="682">
        <f>SUM(Almora:Uttarkashi!AB148)</f>
        <v>0</v>
      </c>
      <c r="AC148" s="683">
        <f>SUM(Almora:Uttarkashi!AC148)</f>
        <v>0</v>
      </c>
      <c r="AD148" s="688">
        <f t="shared" ref="AD148:AD164" si="178">AB148+Y148</f>
        <v>0</v>
      </c>
      <c r="AE148" s="689">
        <f t="shared" ref="AE148:AE164" si="179">AC148+Z148</f>
        <v>0</v>
      </c>
      <c r="AF148" s="691"/>
      <c r="AG148" s="705">
        <f>SUM(Almora:Uttarkashi!AE148)</f>
        <v>0</v>
      </c>
    </row>
    <row r="149" spans="1:33" s="692" customFormat="1" ht="18.75">
      <c r="A149" s="711">
        <v>10.02</v>
      </c>
      <c r="B149" s="708" t="s">
        <v>289</v>
      </c>
      <c r="C149" s="686">
        <f>SUM(Almora:Uttarkashi!C149)</f>
        <v>0</v>
      </c>
      <c r="D149" s="683">
        <f>SUM(Almora:Uttarkashi!D149)</f>
        <v>0</v>
      </c>
      <c r="E149" s="686">
        <f>SUM(Almora:Uttarkashi!E149)</f>
        <v>0</v>
      </c>
      <c r="F149" s="683">
        <f>SUM(Almora:Uttarkashi!F149)</f>
        <v>0</v>
      </c>
      <c r="G149" s="687">
        <v>0.13</v>
      </c>
      <c r="H149" s="686">
        <f>SUM(Almora:Uttarkashi!H149)</f>
        <v>0</v>
      </c>
      <c r="I149" s="683">
        <f>SUM(Almora:Uttarkashi!I149)</f>
        <v>0</v>
      </c>
      <c r="J149" s="682">
        <f>SUM(Almora:Uttarkashi!J149)</f>
        <v>0</v>
      </c>
      <c r="K149" s="683">
        <f>SUM(Almora:Uttarkashi!K149)</f>
        <v>0</v>
      </c>
      <c r="L149" s="682">
        <f>SUM(Almora:Uttarkashi!L149)</f>
        <v>0</v>
      </c>
      <c r="M149" s="683">
        <f>SUM(Almora:Uttarkashi!M149)</f>
        <v>0</v>
      </c>
      <c r="N149" s="689"/>
      <c r="O149" s="689"/>
      <c r="P149" s="688">
        <f t="shared" si="174"/>
        <v>0</v>
      </c>
      <c r="Q149" s="689">
        <f t="shared" si="175"/>
        <v>0</v>
      </c>
      <c r="R149" s="682">
        <f>SUM(Almora:Uttarkashi!R149)</f>
        <v>0</v>
      </c>
      <c r="S149" s="683">
        <f>SUM(Almora:Uttarkashi!S149)</f>
        <v>0</v>
      </c>
      <c r="T149" s="690">
        <v>0.13</v>
      </c>
      <c r="U149" s="682">
        <f>SUM(Almora:Uttarkashi!U149)</f>
        <v>0</v>
      </c>
      <c r="V149" s="683">
        <f>SUM(Almora:Uttarkashi!V149)</f>
        <v>0</v>
      </c>
      <c r="W149" s="688">
        <f t="shared" si="176"/>
        <v>0</v>
      </c>
      <c r="X149" s="689">
        <f t="shared" si="177"/>
        <v>0</v>
      </c>
      <c r="Y149" s="682">
        <f>SUM(Almora:Uttarkashi!Y149)</f>
        <v>0</v>
      </c>
      <c r="Z149" s="683">
        <f>SUM(Almora:Uttarkashi!Z149)</f>
        <v>0</v>
      </c>
      <c r="AA149" s="690">
        <v>0.13</v>
      </c>
      <c r="AB149" s="682">
        <f>SUM(Almora:Uttarkashi!AB149)</f>
        <v>0</v>
      </c>
      <c r="AC149" s="683">
        <f>SUM(Almora:Uttarkashi!AC149)</f>
        <v>0</v>
      </c>
      <c r="AD149" s="688">
        <f t="shared" si="178"/>
        <v>0</v>
      </c>
      <c r="AE149" s="689">
        <f t="shared" si="179"/>
        <v>0</v>
      </c>
      <c r="AF149" s="691"/>
      <c r="AG149" s="705">
        <f>SUM(Almora:Uttarkashi!AE149)</f>
        <v>0</v>
      </c>
    </row>
    <row r="150" spans="1:33" s="692" customFormat="1" ht="56.25">
      <c r="A150" s="711">
        <v>10.029999999999999</v>
      </c>
      <c r="B150" s="708" t="s">
        <v>68</v>
      </c>
      <c r="C150" s="686">
        <f>SUM(Almora:Uttarkashi!C150)</f>
        <v>0</v>
      </c>
      <c r="D150" s="683">
        <f>SUM(Almora:Uttarkashi!D150)</f>
        <v>0</v>
      </c>
      <c r="E150" s="686">
        <f>SUM(Almora:Uttarkashi!E150)</f>
        <v>0</v>
      </c>
      <c r="F150" s="683">
        <f>SUM(Almora:Uttarkashi!F150)</f>
        <v>0</v>
      </c>
      <c r="G150" s="687"/>
      <c r="H150" s="686">
        <f>SUM(Almora:Uttarkashi!H150)</f>
        <v>0</v>
      </c>
      <c r="I150" s="683">
        <f>SUM(Almora:Uttarkashi!I150)</f>
        <v>0</v>
      </c>
      <c r="J150" s="682">
        <f>SUM(Almora:Uttarkashi!J150)</f>
        <v>0</v>
      </c>
      <c r="K150" s="683">
        <f>SUM(Almora:Uttarkashi!K150)</f>
        <v>0</v>
      </c>
      <c r="L150" s="682">
        <f>SUM(Almora:Uttarkashi!L150)</f>
        <v>0</v>
      </c>
      <c r="M150" s="683">
        <f>SUM(Almora:Uttarkashi!M150)</f>
        <v>0</v>
      </c>
      <c r="N150" s="689"/>
      <c r="O150" s="689"/>
      <c r="P150" s="688">
        <f t="shared" si="174"/>
        <v>0</v>
      </c>
      <c r="Q150" s="689">
        <f t="shared" si="175"/>
        <v>0</v>
      </c>
      <c r="R150" s="682">
        <f>SUM(Almora:Uttarkashi!R150)</f>
        <v>0</v>
      </c>
      <c r="S150" s="683">
        <f>SUM(Almora:Uttarkashi!S150)</f>
        <v>0</v>
      </c>
      <c r="T150" s="690"/>
      <c r="U150" s="682">
        <f>SUM(Almora:Uttarkashi!U150)</f>
        <v>0</v>
      </c>
      <c r="V150" s="683">
        <f>SUM(Almora:Uttarkashi!V150)</f>
        <v>0</v>
      </c>
      <c r="W150" s="688">
        <f t="shared" si="176"/>
        <v>0</v>
      </c>
      <c r="X150" s="689">
        <f t="shared" si="177"/>
        <v>0</v>
      </c>
      <c r="Y150" s="682">
        <f>SUM(Almora:Uttarkashi!Y150)</f>
        <v>0</v>
      </c>
      <c r="Z150" s="683">
        <f>SUM(Almora:Uttarkashi!Z150)</f>
        <v>0</v>
      </c>
      <c r="AA150" s="690"/>
      <c r="AB150" s="682">
        <f>SUM(Almora:Uttarkashi!AB150)</f>
        <v>0</v>
      </c>
      <c r="AC150" s="683">
        <f>SUM(Almora:Uttarkashi!AC150)</f>
        <v>0</v>
      </c>
      <c r="AD150" s="688">
        <f t="shared" si="178"/>
        <v>0</v>
      </c>
      <c r="AE150" s="689">
        <f t="shared" si="179"/>
        <v>0</v>
      </c>
      <c r="AF150" s="691"/>
      <c r="AG150" s="705">
        <f>SUM(Almora:Uttarkashi!AE150)</f>
        <v>0</v>
      </c>
    </row>
    <row r="151" spans="1:33" s="699" customFormat="1" ht="19.5">
      <c r="A151" s="712"/>
      <c r="B151" s="700" t="s">
        <v>73</v>
      </c>
      <c r="C151" s="686">
        <f>SUM(Almora:Uttarkashi!C151)</f>
        <v>0</v>
      </c>
      <c r="D151" s="683">
        <f>SUM(Almora:Uttarkashi!D151)</f>
        <v>0</v>
      </c>
      <c r="E151" s="686">
        <f>SUM(Almora:Uttarkashi!E151)</f>
        <v>0</v>
      </c>
      <c r="F151" s="683">
        <f>SUM(Almora:Uttarkashi!F151)</f>
        <v>0</v>
      </c>
      <c r="G151" s="687"/>
      <c r="H151" s="686">
        <f>SUM(Almora:Uttarkashi!H151)</f>
        <v>0</v>
      </c>
      <c r="I151" s="683">
        <f>SUM(Almora:Uttarkashi!I151)</f>
        <v>0</v>
      </c>
      <c r="J151" s="682">
        <f>SUM(Almora:Uttarkashi!J151)</f>
        <v>0</v>
      </c>
      <c r="K151" s="683">
        <f>SUM(Almora:Uttarkashi!K151)</f>
        <v>0</v>
      </c>
      <c r="L151" s="682">
        <f>SUM(Almora:Uttarkashi!L151)</f>
        <v>0</v>
      </c>
      <c r="M151" s="683">
        <f>SUM(Almora:Uttarkashi!M151)</f>
        <v>0</v>
      </c>
      <c r="N151" s="689"/>
      <c r="O151" s="689"/>
      <c r="P151" s="688">
        <f t="shared" si="174"/>
        <v>0</v>
      </c>
      <c r="Q151" s="689">
        <f t="shared" si="175"/>
        <v>0</v>
      </c>
      <c r="R151" s="682">
        <f>SUM(Almora:Uttarkashi!R151)</f>
        <v>0</v>
      </c>
      <c r="S151" s="683">
        <f>SUM(Almora:Uttarkashi!S151)</f>
        <v>0</v>
      </c>
      <c r="T151" s="697"/>
      <c r="U151" s="682">
        <f>SUM(Almora:Uttarkashi!U151)</f>
        <v>0</v>
      </c>
      <c r="V151" s="683">
        <f>SUM(Almora:Uttarkashi!V151)</f>
        <v>0</v>
      </c>
      <c r="W151" s="688">
        <f t="shared" si="176"/>
        <v>0</v>
      </c>
      <c r="X151" s="689">
        <f t="shared" si="177"/>
        <v>0</v>
      </c>
      <c r="Y151" s="682">
        <f>SUM(Almora:Uttarkashi!Y151)</f>
        <v>0</v>
      </c>
      <c r="Z151" s="683">
        <f>SUM(Almora:Uttarkashi!Z151)</f>
        <v>0</v>
      </c>
      <c r="AA151" s="697"/>
      <c r="AB151" s="682">
        <f>SUM(Almora:Uttarkashi!AB151)</f>
        <v>0</v>
      </c>
      <c r="AC151" s="683">
        <f>SUM(Almora:Uttarkashi!AC151)</f>
        <v>0</v>
      </c>
      <c r="AD151" s="688">
        <f t="shared" si="178"/>
        <v>0</v>
      </c>
      <c r="AE151" s="689">
        <f t="shared" si="179"/>
        <v>0</v>
      </c>
      <c r="AF151" s="698"/>
      <c r="AG151" s="705">
        <f>SUM(Almora:Uttarkashi!AE151)</f>
        <v>0</v>
      </c>
    </row>
    <row r="152" spans="1:33" s="692" customFormat="1" ht="37.5">
      <c r="A152" s="711">
        <v>10.039999999999999</v>
      </c>
      <c r="B152" s="708" t="s">
        <v>290</v>
      </c>
      <c r="C152" s="686">
        <f>SUM(Almora:Uttarkashi!C152)</f>
        <v>0</v>
      </c>
      <c r="D152" s="683">
        <f>SUM(Almora:Uttarkashi!D152)</f>
        <v>0</v>
      </c>
      <c r="E152" s="686">
        <f>SUM(Almora:Uttarkashi!E152)</f>
        <v>0</v>
      </c>
      <c r="F152" s="683">
        <f>SUM(Almora:Uttarkashi!F152)</f>
        <v>0</v>
      </c>
      <c r="G152" s="687"/>
      <c r="H152" s="686">
        <f>SUM(Almora:Uttarkashi!H152)</f>
        <v>0</v>
      </c>
      <c r="I152" s="683">
        <f>SUM(Almora:Uttarkashi!I152)</f>
        <v>0</v>
      </c>
      <c r="J152" s="682">
        <f>SUM(Almora:Uttarkashi!J152)</f>
        <v>0</v>
      </c>
      <c r="K152" s="683">
        <f>SUM(Almora:Uttarkashi!K152)</f>
        <v>0</v>
      </c>
      <c r="L152" s="682">
        <f>SUM(Almora:Uttarkashi!L152)</f>
        <v>0</v>
      </c>
      <c r="M152" s="683">
        <f>SUM(Almora:Uttarkashi!M152)</f>
        <v>0</v>
      </c>
      <c r="N152" s="689"/>
      <c r="O152" s="689"/>
      <c r="P152" s="688">
        <f t="shared" si="174"/>
        <v>0</v>
      </c>
      <c r="Q152" s="689">
        <f t="shared" si="175"/>
        <v>0</v>
      </c>
      <c r="R152" s="682">
        <f>SUM(Almora:Uttarkashi!R152)</f>
        <v>0</v>
      </c>
      <c r="S152" s="683">
        <f>SUM(Almora:Uttarkashi!S152)</f>
        <v>0</v>
      </c>
      <c r="T152" s="690"/>
      <c r="U152" s="682">
        <f>SUM(Almora:Uttarkashi!U152)</f>
        <v>0</v>
      </c>
      <c r="V152" s="683">
        <f>SUM(Almora:Uttarkashi!V152)</f>
        <v>0</v>
      </c>
      <c r="W152" s="688">
        <f t="shared" si="176"/>
        <v>0</v>
      </c>
      <c r="X152" s="689">
        <f t="shared" si="177"/>
        <v>0</v>
      </c>
      <c r="Y152" s="682">
        <f>SUM(Almora:Uttarkashi!Y152)</f>
        <v>0</v>
      </c>
      <c r="Z152" s="683">
        <f>SUM(Almora:Uttarkashi!Z152)</f>
        <v>0</v>
      </c>
      <c r="AA152" s="690"/>
      <c r="AB152" s="682">
        <f>SUM(Almora:Uttarkashi!AB152)</f>
        <v>0</v>
      </c>
      <c r="AC152" s="683">
        <f>SUM(Almora:Uttarkashi!AC152)</f>
        <v>0</v>
      </c>
      <c r="AD152" s="688">
        <f t="shared" si="178"/>
        <v>0</v>
      </c>
      <c r="AE152" s="689">
        <f t="shared" si="179"/>
        <v>0</v>
      </c>
      <c r="AF152" s="691"/>
      <c r="AG152" s="705">
        <f>SUM(Almora:Uttarkashi!AE152)</f>
        <v>0</v>
      </c>
    </row>
    <row r="153" spans="1:33" s="692" customFormat="1" ht="18.75">
      <c r="A153" s="758"/>
      <c r="B153" s="691" t="s">
        <v>65</v>
      </c>
      <c r="C153" s="686">
        <f>SUM(Almora:Uttarkashi!C153)</f>
        <v>0</v>
      </c>
      <c r="D153" s="683">
        <f>SUM(Almora:Uttarkashi!D153)</f>
        <v>0</v>
      </c>
      <c r="E153" s="686">
        <f>SUM(Almora:Uttarkashi!E153)</f>
        <v>0</v>
      </c>
      <c r="F153" s="683">
        <f>SUM(Almora:Uttarkashi!F153)</f>
        <v>0</v>
      </c>
      <c r="G153" s="687">
        <v>0.6</v>
      </c>
      <c r="H153" s="686">
        <f>SUM(Almora:Uttarkashi!H153)</f>
        <v>0</v>
      </c>
      <c r="I153" s="683">
        <f>SUM(Almora:Uttarkashi!I153)</f>
        <v>0</v>
      </c>
      <c r="J153" s="682">
        <f>SUM(Almora:Uttarkashi!J153)</f>
        <v>0</v>
      </c>
      <c r="K153" s="683">
        <f>SUM(Almora:Uttarkashi!K153)</f>
        <v>0</v>
      </c>
      <c r="L153" s="682">
        <f>SUM(Almora:Uttarkashi!L153)</f>
        <v>0</v>
      </c>
      <c r="M153" s="683">
        <f>SUM(Almora:Uttarkashi!M153)</f>
        <v>0</v>
      </c>
      <c r="N153" s="689"/>
      <c r="O153" s="689"/>
      <c r="P153" s="688">
        <f t="shared" si="174"/>
        <v>0</v>
      </c>
      <c r="Q153" s="689">
        <f t="shared" si="175"/>
        <v>0</v>
      </c>
      <c r="R153" s="682">
        <f>SUM(Almora:Uttarkashi!R153)</f>
        <v>0</v>
      </c>
      <c r="S153" s="683">
        <f>SUM(Almora:Uttarkashi!S153)</f>
        <v>0</v>
      </c>
      <c r="T153" s="690">
        <v>0.75</v>
      </c>
      <c r="U153" s="682">
        <f>SUM(Almora:Uttarkashi!U153)</f>
        <v>0</v>
      </c>
      <c r="V153" s="683">
        <f>SUM(Almora:Uttarkashi!V153)</f>
        <v>0</v>
      </c>
      <c r="W153" s="688">
        <f t="shared" si="176"/>
        <v>0</v>
      </c>
      <c r="X153" s="689">
        <f t="shared" si="177"/>
        <v>0</v>
      </c>
      <c r="Y153" s="682">
        <f>SUM(Almora:Uttarkashi!Y153)</f>
        <v>0</v>
      </c>
      <c r="Z153" s="683">
        <f>SUM(Almora:Uttarkashi!Z153)</f>
        <v>0</v>
      </c>
      <c r="AA153" s="690">
        <v>0.75</v>
      </c>
      <c r="AB153" s="682">
        <f>SUM(Almora:Uttarkashi!AB153)</f>
        <v>0</v>
      </c>
      <c r="AC153" s="683">
        <f>SUM(Almora:Uttarkashi!AC153)</f>
        <v>0</v>
      </c>
      <c r="AD153" s="688">
        <f t="shared" si="178"/>
        <v>0</v>
      </c>
      <c r="AE153" s="689">
        <f t="shared" si="179"/>
        <v>0</v>
      </c>
      <c r="AF153" s="691"/>
      <c r="AG153" s="705">
        <f>SUM(Almora:Uttarkashi!AE153)</f>
        <v>0</v>
      </c>
    </row>
    <row r="154" spans="1:33" s="692" customFormat="1" ht="18.75">
      <c r="A154" s="758"/>
      <c r="B154" s="691" t="s">
        <v>66</v>
      </c>
      <c r="C154" s="686">
        <f>SUM(Almora:Uttarkashi!C154)</f>
        <v>0</v>
      </c>
      <c r="D154" s="683">
        <f>SUM(Almora:Uttarkashi!D154)</f>
        <v>0</v>
      </c>
      <c r="E154" s="686">
        <f>SUM(Almora:Uttarkashi!E154)</f>
        <v>0</v>
      </c>
      <c r="F154" s="683">
        <f>SUM(Almora:Uttarkashi!F154)</f>
        <v>0</v>
      </c>
      <c r="G154" s="687">
        <v>0.6</v>
      </c>
      <c r="H154" s="686">
        <f>SUM(Almora:Uttarkashi!H154)</f>
        <v>0</v>
      </c>
      <c r="I154" s="683">
        <f>SUM(Almora:Uttarkashi!I154)</f>
        <v>0</v>
      </c>
      <c r="J154" s="682">
        <f>SUM(Almora:Uttarkashi!J154)</f>
        <v>0</v>
      </c>
      <c r="K154" s="683">
        <f>SUM(Almora:Uttarkashi!K154)</f>
        <v>0</v>
      </c>
      <c r="L154" s="682">
        <f>SUM(Almora:Uttarkashi!L154)</f>
        <v>0</v>
      </c>
      <c r="M154" s="683">
        <f>SUM(Almora:Uttarkashi!M154)</f>
        <v>0</v>
      </c>
      <c r="N154" s="689"/>
      <c r="O154" s="689"/>
      <c r="P154" s="688">
        <f t="shared" si="174"/>
        <v>0</v>
      </c>
      <c r="Q154" s="689">
        <f t="shared" si="175"/>
        <v>0</v>
      </c>
      <c r="R154" s="682">
        <f>SUM(Almora:Uttarkashi!R154)</f>
        <v>0</v>
      </c>
      <c r="S154" s="683">
        <f>SUM(Almora:Uttarkashi!S154)</f>
        <v>0</v>
      </c>
      <c r="T154" s="690">
        <v>0.75</v>
      </c>
      <c r="U154" s="682">
        <f>SUM(Almora:Uttarkashi!U154)</f>
        <v>0</v>
      </c>
      <c r="V154" s="683">
        <f>SUM(Almora:Uttarkashi!V154)</f>
        <v>0</v>
      </c>
      <c r="W154" s="688">
        <f t="shared" si="176"/>
        <v>0</v>
      </c>
      <c r="X154" s="689">
        <f t="shared" si="177"/>
        <v>0</v>
      </c>
      <c r="Y154" s="682">
        <f>SUM(Almora:Uttarkashi!Y154)</f>
        <v>0</v>
      </c>
      <c r="Z154" s="683">
        <f>SUM(Almora:Uttarkashi!Z154)</f>
        <v>0</v>
      </c>
      <c r="AA154" s="690">
        <v>0.75</v>
      </c>
      <c r="AB154" s="682">
        <f>SUM(Almora:Uttarkashi!AB154)</f>
        <v>0</v>
      </c>
      <c r="AC154" s="683">
        <f>SUM(Almora:Uttarkashi!AC154)</f>
        <v>0</v>
      </c>
      <c r="AD154" s="688">
        <f t="shared" si="178"/>
        <v>0</v>
      </c>
      <c r="AE154" s="689">
        <f t="shared" si="179"/>
        <v>0</v>
      </c>
      <c r="AF154" s="691"/>
      <c r="AG154" s="705">
        <f>SUM(Almora:Uttarkashi!AE154)</f>
        <v>0</v>
      </c>
    </row>
    <row r="155" spans="1:33" s="692" customFormat="1" ht="18.75">
      <c r="A155" s="758"/>
      <c r="B155" s="691" t="s">
        <v>67</v>
      </c>
      <c r="C155" s="686">
        <f>SUM(Almora:Uttarkashi!C155)</f>
        <v>0</v>
      </c>
      <c r="D155" s="683">
        <f>SUM(Almora:Uttarkashi!D155)</f>
        <v>0</v>
      </c>
      <c r="E155" s="686">
        <f>SUM(Almora:Uttarkashi!E155)</f>
        <v>0</v>
      </c>
      <c r="F155" s="683">
        <f>SUM(Almora:Uttarkashi!F155)</f>
        <v>0</v>
      </c>
      <c r="G155" s="687">
        <v>0.6</v>
      </c>
      <c r="H155" s="686">
        <f>SUM(Almora:Uttarkashi!H155)</f>
        <v>0</v>
      </c>
      <c r="I155" s="683">
        <f>SUM(Almora:Uttarkashi!I155)</f>
        <v>0</v>
      </c>
      <c r="J155" s="682">
        <f>SUM(Almora:Uttarkashi!J155)</f>
        <v>0</v>
      </c>
      <c r="K155" s="683">
        <f>SUM(Almora:Uttarkashi!K155)</f>
        <v>0</v>
      </c>
      <c r="L155" s="682">
        <f>SUM(Almora:Uttarkashi!L155)</f>
        <v>0</v>
      </c>
      <c r="M155" s="683">
        <f>SUM(Almora:Uttarkashi!M155)</f>
        <v>0</v>
      </c>
      <c r="N155" s="689"/>
      <c r="O155" s="689"/>
      <c r="P155" s="688">
        <f t="shared" si="174"/>
        <v>0</v>
      </c>
      <c r="Q155" s="689">
        <f t="shared" si="175"/>
        <v>0</v>
      </c>
      <c r="R155" s="682">
        <f>SUM(Almora:Uttarkashi!R155)</f>
        <v>0</v>
      </c>
      <c r="S155" s="683">
        <f>SUM(Almora:Uttarkashi!S155)</f>
        <v>0</v>
      </c>
      <c r="T155" s="690">
        <v>0.75</v>
      </c>
      <c r="U155" s="682">
        <f>SUM(Almora:Uttarkashi!U155)</f>
        <v>0</v>
      </c>
      <c r="V155" s="683">
        <f>SUM(Almora:Uttarkashi!V155)</f>
        <v>0</v>
      </c>
      <c r="W155" s="688">
        <f t="shared" si="176"/>
        <v>0</v>
      </c>
      <c r="X155" s="689">
        <f t="shared" si="177"/>
        <v>0</v>
      </c>
      <c r="Y155" s="682">
        <f>SUM(Almora:Uttarkashi!Y155)</f>
        <v>0</v>
      </c>
      <c r="Z155" s="683">
        <f>SUM(Almora:Uttarkashi!Z155)</f>
        <v>0</v>
      </c>
      <c r="AA155" s="690">
        <v>0.75</v>
      </c>
      <c r="AB155" s="682">
        <f>SUM(Almora:Uttarkashi!AB155)</f>
        <v>0</v>
      </c>
      <c r="AC155" s="683">
        <f>SUM(Almora:Uttarkashi!AC155)</f>
        <v>0</v>
      </c>
      <c r="AD155" s="688">
        <f t="shared" si="178"/>
        <v>0</v>
      </c>
      <c r="AE155" s="689">
        <f t="shared" si="179"/>
        <v>0</v>
      </c>
      <c r="AF155" s="691"/>
      <c r="AG155" s="705">
        <f>SUM(Almora:Uttarkashi!AE155)</f>
        <v>0</v>
      </c>
    </row>
    <row r="156" spans="1:33" s="692" customFormat="1" ht="37.5">
      <c r="A156" s="711">
        <v>10.050000000000001</v>
      </c>
      <c r="B156" s="708" t="s">
        <v>291</v>
      </c>
      <c r="C156" s="686">
        <f>SUM(Almora:Uttarkashi!C156)</f>
        <v>0</v>
      </c>
      <c r="D156" s="683">
        <f>SUM(Almora:Uttarkashi!D156)</f>
        <v>0</v>
      </c>
      <c r="E156" s="686">
        <f>SUM(Almora:Uttarkashi!E156)</f>
        <v>0</v>
      </c>
      <c r="F156" s="683">
        <f>SUM(Almora:Uttarkashi!F156)</f>
        <v>0</v>
      </c>
      <c r="G156" s="687"/>
      <c r="H156" s="686">
        <f>SUM(Almora:Uttarkashi!H156)</f>
        <v>0</v>
      </c>
      <c r="I156" s="683">
        <f>SUM(Almora:Uttarkashi!I156)</f>
        <v>0</v>
      </c>
      <c r="J156" s="682">
        <f>SUM(Almora:Uttarkashi!J156)</f>
        <v>0</v>
      </c>
      <c r="K156" s="683">
        <f>SUM(Almora:Uttarkashi!K156)</f>
        <v>0</v>
      </c>
      <c r="L156" s="682">
        <f>SUM(Almora:Uttarkashi!L156)</f>
        <v>0</v>
      </c>
      <c r="M156" s="683">
        <f>SUM(Almora:Uttarkashi!M156)</f>
        <v>0</v>
      </c>
      <c r="N156" s="689"/>
      <c r="O156" s="689"/>
      <c r="P156" s="688">
        <f t="shared" si="174"/>
        <v>0</v>
      </c>
      <c r="Q156" s="689">
        <f t="shared" si="175"/>
        <v>0</v>
      </c>
      <c r="R156" s="682">
        <f>SUM(Almora:Uttarkashi!R156)</f>
        <v>0</v>
      </c>
      <c r="S156" s="683">
        <f>SUM(Almora:Uttarkashi!S156)</f>
        <v>0</v>
      </c>
      <c r="T156" s="690"/>
      <c r="U156" s="682">
        <f>SUM(Almora:Uttarkashi!U156)</f>
        <v>0</v>
      </c>
      <c r="V156" s="683">
        <f>SUM(Almora:Uttarkashi!V156)</f>
        <v>0</v>
      </c>
      <c r="W156" s="688">
        <f t="shared" si="176"/>
        <v>0</v>
      </c>
      <c r="X156" s="689">
        <f t="shared" si="177"/>
        <v>0</v>
      </c>
      <c r="Y156" s="682">
        <f>SUM(Almora:Uttarkashi!Y156)</f>
        <v>0</v>
      </c>
      <c r="Z156" s="683">
        <f>SUM(Almora:Uttarkashi!Z156)</f>
        <v>0</v>
      </c>
      <c r="AA156" s="690"/>
      <c r="AB156" s="682">
        <f>SUM(Almora:Uttarkashi!AB156)</f>
        <v>0</v>
      </c>
      <c r="AC156" s="683">
        <f>SUM(Almora:Uttarkashi!AC156)</f>
        <v>0</v>
      </c>
      <c r="AD156" s="688">
        <f t="shared" si="178"/>
        <v>0</v>
      </c>
      <c r="AE156" s="689">
        <f t="shared" si="179"/>
        <v>0</v>
      </c>
      <c r="AF156" s="691"/>
      <c r="AG156" s="705">
        <f>SUM(Almora:Uttarkashi!AE156)</f>
        <v>0</v>
      </c>
    </row>
    <row r="157" spans="1:33" s="692" customFormat="1" ht="18.75">
      <c r="A157" s="711"/>
      <c r="B157" s="713" t="s">
        <v>65</v>
      </c>
      <c r="C157" s="686">
        <f>SUM(Almora:Uttarkashi!C157)</f>
        <v>0</v>
      </c>
      <c r="D157" s="683">
        <f>SUM(Almora:Uttarkashi!D157)</f>
        <v>0</v>
      </c>
      <c r="E157" s="686">
        <f>SUM(Almora:Uttarkashi!E157)</f>
        <v>0</v>
      </c>
      <c r="F157" s="683">
        <f>SUM(Almora:Uttarkashi!F157)</f>
        <v>0</v>
      </c>
      <c r="G157" s="687"/>
      <c r="H157" s="686">
        <f>SUM(Almora:Uttarkashi!H157)</f>
        <v>0</v>
      </c>
      <c r="I157" s="683">
        <f>SUM(Almora:Uttarkashi!I157)</f>
        <v>0</v>
      </c>
      <c r="J157" s="682">
        <f>SUM(Almora:Uttarkashi!J157)</f>
        <v>0</v>
      </c>
      <c r="K157" s="683">
        <f>SUM(Almora:Uttarkashi!K157)</f>
        <v>0</v>
      </c>
      <c r="L157" s="682">
        <f>SUM(Almora:Uttarkashi!L157)</f>
        <v>0</v>
      </c>
      <c r="M157" s="683">
        <f>SUM(Almora:Uttarkashi!M157)</f>
        <v>0</v>
      </c>
      <c r="N157" s="689"/>
      <c r="O157" s="689"/>
      <c r="P157" s="688">
        <f t="shared" si="174"/>
        <v>0</v>
      </c>
      <c r="Q157" s="689">
        <f t="shared" si="175"/>
        <v>0</v>
      </c>
      <c r="R157" s="682">
        <f>SUM(Almora:Uttarkashi!R157)</f>
        <v>0</v>
      </c>
      <c r="S157" s="683">
        <f>SUM(Almora:Uttarkashi!S157)</f>
        <v>0</v>
      </c>
      <c r="T157" s="690"/>
      <c r="U157" s="682">
        <f>SUM(Almora:Uttarkashi!U157)</f>
        <v>0</v>
      </c>
      <c r="V157" s="683">
        <f>SUM(Almora:Uttarkashi!V157)</f>
        <v>0</v>
      </c>
      <c r="W157" s="688">
        <f t="shared" si="176"/>
        <v>0</v>
      </c>
      <c r="X157" s="689">
        <f t="shared" si="177"/>
        <v>0</v>
      </c>
      <c r="Y157" s="682">
        <f>SUM(Almora:Uttarkashi!Y157)</f>
        <v>0</v>
      </c>
      <c r="Z157" s="683">
        <f>SUM(Almora:Uttarkashi!Z157)</f>
        <v>0</v>
      </c>
      <c r="AA157" s="690"/>
      <c r="AB157" s="682">
        <f>SUM(Almora:Uttarkashi!AB157)</f>
        <v>0</v>
      </c>
      <c r="AC157" s="683">
        <f>SUM(Almora:Uttarkashi!AC157)</f>
        <v>0</v>
      </c>
      <c r="AD157" s="688">
        <f t="shared" si="178"/>
        <v>0</v>
      </c>
      <c r="AE157" s="689">
        <f t="shared" si="179"/>
        <v>0</v>
      </c>
      <c r="AF157" s="691"/>
      <c r="AG157" s="705">
        <f>SUM(Almora:Uttarkashi!AE157)</f>
        <v>0</v>
      </c>
    </row>
    <row r="158" spans="1:33" s="692" customFormat="1" ht="18.75">
      <c r="A158" s="711"/>
      <c r="B158" s="713" t="s">
        <v>66</v>
      </c>
      <c r="C158" s="686">
        <f>SUM(Almora:Uttarkashi!C158)</f>
        <v>0</v>
      </c>
      <c r="D158" s="683">
        <f>SUM(Almora:Uttarkashi!D158)</f>
        <v>0</v>
      </c>
      <c r="E158" s="686">
        <f>SUM(Almora:Uttarkashi!E158)</f>
        <v>0</v>
      </c>
      <c r="F158" s="683">
        <f>SUM(Almora:Uttarkashi!F158)</f>
        <v>0</v>
      </c>
      <c r="G158" s="687"/>
      <c r="H158" s="686">
        <f>SUM(Almora:Uttarkashi!H158)</f>
        <v>0</v>
      </c>
      <c r="I158" s="683">
        <f>SUM(Almora:Uttarkashi!I158)</f>
        <v>0</v>
      </c>
      <c r="J158" s="682">
        <f>SUM(Almora:Uttarkashi!J158)</f>
        <v>0</v>
      </c>
      <c r="K158" s="683">
        <f>SUM(Almora:Uttarkashi!K158)</f>
        <v>0</v>
      </c>
      <c r="L158" s="682">
        <f>SUM(Almora:Uttarkashi!L158)</f>
        <v>0</v>
      </c>
      <c r="M158" s="683">
        <f>SUM(Almora:Uttarkashi!M158)</f>
        <v>0</v>
      </c>
      <c r="N158" s="689"/>
      <c r="O158" s="689"/>
      <c r="P158" s="688">
        <f t="shared" si="174"/>
        <v>0</v>
      </c>
      <c r="Q158" s="689">
        <f t="shared" si="175"/>
        <v>0</v>
      </c>
      <c r="R158" s="682">
        <f>SUM(Almora:Uttarkashi!R158)</f>
        <v>0</v>
      </c>
      <c r="S158" s="683">
        <f>SUM(Almora:Uttarkashi!S158)</f>
        <v>0</v>
      </c>
      <c r="T158" s="690"/>
      <c r="U158" s="682">
        <f>SUM(Almora:Uttarkashi!U158)</f>
        <v>0</v>
      </c>
      <c r="V158" s="683">
        <f>SUM(Almora:Uttarkashi!V158)</f>
        <v>0</v>
      </c>
      <c r="W158" s="688">
        <f t="shared" si="176"/>
        <v>0</v>
      </c>
      <c r="X158" s="689">
        <f t="shared" si="177"/>
        <v>0</v>
      </c>
      <c r="Y158" s="682">
        <f>SUM(Almora:Uttarkashi!Y158)</f>
        <v>0</v>
      </c>
      <c r="Z158" s="683">
        <f>SUM(Almora:Uttarkashi!Z158)</f>
        <v>0</v>
      </c>
      <c r="AA158" s="690"/>
      <c r="AB158" s="682">
        <f>SUM(Almora:Uttarkashi!AB158)</f>
        <v>0</v>
      </c>
      <c r="AC158" s="683">
        <f>SUM(Almora:Uttarkashi!AC158)</f>
        <v>0</v>
      </c>
      <c r="AD158" s="688">
        <f t="shared" si="178"/>
        <v>0</v>
      </c>
      <c r="AE158" s="689">
        <f t="shared" si="179"/>
        <v>0</v>
      </c>
      <c r="AF158" s="691"/>
      <c r="AG158" s="705">
        <f>SUM(Almora:Uttarkashi!AE158)</f>
        <v>0</v>
      </c>
    </row>
    <row r="159" spans="1:33" s="692" customFormat="1" ht="18.75">
      <c r="A159" s="711"/>
      <c r="B159" s="713" t="s">
        <v>67</v>
      </c>
      <c r="C159" s="686">
        <f>SUM(Almora:Uttarkashi!C159)</f>
        <v>0</v>
      </c>
      <c r="D159" s="683">
        <f>SUM(Almora:Uttarkashi!D159)</f>
        <v>0</v>
      </c>
      <c r="E159" s="686">
        <f>SUM(Almora:Uttarkashi!E159)</f>
        <v>0</v>
      </c>
      <c r="F159" s="683">
        <f>SUM(Almora:Uttarkashi!F159)</f>
        <v>0</v>
      </c>
      <c r="G159" s="687"/>
      <c r="H159" s="686">
        <f>SUM(Almora:Uttarkashi!H159)</f>
        <v>0</v>
      </c>
      <c r="I159" s="683">
        <f>SUM(Almora:Uttarkashi!I159)</f>
        <v>0</v>
      </c>
      <c r="J159" s="682">
        <f>SUM(Almora:Uttarkashi!J159)</f>
        <v>0</v>
      </c>
      <c r="K159" s="683">
        <f>SUM(Almora:Uttarkashi!K159)</f>
        <v>0</v>
      </c>
      <c r="L159" s="682">
        <f>SUM(Almora:Uttarkashi!L159)</f>
        <v>0</v>
      </c>
      <c r="M159" s="683">
        <f>SUM(Almora:Uttarkashi!M159)</f>
        <v>0</v>
      </c>
      <c r="N159" s="689"/>
      <c r="O159" s="689"/>
      <c r="P159" s="688">
        <f t="shared" si="174"/>
        <v>0</v>
      </c>
      <c r="Q159" s="689">
        <f t="shared" si="175"/>
        <v>0</v>
      </c>
      <c r="R159" s="682">
        <f>SUM(Almora:Uttarkashi!R159)</f>
        <v>0</v>
      </c>
      <c r="S159" s="683">
        <f>SUM(Almora:Uttarkashi!S159)</f>
        <v>0</v>
      </c>
      <c r="T159" s="690"/>
      <c r="U159" s="682">
        <f>SUM(Almora:Uttarkashi!U159)</f>
        <v>0</v>
      </c>
      <c r="V159" s="683">
        <f>SUM(Almora:Uttarkashi!V159)</f>
        <v>0</v>
      </c>
      <c r="W159" s="688">
        <f t="shared" si="176"/>
        <v>0</v>
      </c>
      <c r="X159" s="689">
        <f t="shared" si="177"/>
        <v>0</v>
      </c>
      <c r="Y159" s="682">
        <f>SUM(Almora:Uttarkashi!Y159)</f>
        <v>0</v>
      </c>
      <c r="Z159" s="683">
        <f>SUM(Almora:Uttarkashi!Z159)</f>
        <v>0</v>
      </c>
      <c r="AA159" s="690"/>
      <c r="AB159" s="682">
        <f>SUM(Almora:Uttarkashi!AB159)</f>
        <v>0</v>
      </c>
      <c r="AC159" s="683">
        <f>SUM(Almora:Uttarkashi!AC159)</f>
        <v>0</v>
      </c>
      <c r="AD159" s="688">
        <f t="shared" si="178"/>
        <v>0</v>
      </c>
      <c r="AE159" s="689">
        <f t="shared" si="179"/>
        <v>0</v>
      </c>
      <c r="AF159" s="691"/>
      <c r="AG159" s="705">
        <f>SUM(Almora:Uttarkashi!AE159)</f>
        <v>0</v>
      </c>
    </row>
    <row r="160" spans="1:33" s="692" customFormat="1" ht="75">
      <c r="A160" s="711">
        <v>10.06</v>
      </c>
      <c r="B160" s="713" t="s">
        <v>292</v>
      </c>
      <c r="C160" s="686">
        <f>SUM(Almora:Uttarkashi!C160)</f>
        <v>0</v>
      </c>
      <c r="D160" s="683">
        <f>SUM(Almora:Uttarkashi!D160)</f>
        <v>0</v>
      </c>
      <c r="E160" s="686">
        <f>SUM(Almora:Uttarkashi!E160)</f>
        <v>0</v>
      </c>
      <c r="F160" s="683">
        <f>SUM(Almora:Uttarkashi!F160)</f>
        <v>0</v>
      </c>
      <c r="G160" s="687"/>
      <c r="H160" s="686">
        <f>SUM(Almora:Uttarkashi!H160)</f>
        <v>0</v>
      </c>
      <c r="I160" s="683">
        <f>SUM(Almora:Uttarkashi!I160)</f>
        <v>0</v>
      </c>
      <c r="J160" s="682">
        <f>SUM(Almora:Uttarkashi!J160)</f>
        <v>0</v>
      </c>
      <c r="K160" s="683">
        <f>SUM(Almora:Uttarkashi!K160)</f>
        <v>0</v>
      </c>
      <c r="L160" s="682">
        <f>SUM(Almora:Uttarkashi!L160)</f>
        <v>0</v>
      </c>
      <c r="M160" s="683">
        <f>SUM(Almora:Uttarkashi!M160)</f>
        <v>0</v>
      </c>
      <c r="N160" s="689"/>
      <c r="O160" s="689"/>
      <c r="P160" s="688">
        <f t="shared" si="174"/>
        <v>0</v>
      </c>
      <c r="Q160" s="689">
        <f t="shared" si="175"/>
        <v>0</v>
      </c>
      <c r="R160" s="682">
        <f>SUM(Almora:Uttarkashi!R160)</f>
        <v>0</v>
      </c>
      <c r="S160" s="683">
        <f>SUM(Almora:Uttarkashi!S160)</f>
        <v>0</v>
      </c>
      <c r="T160" s="690"/>
      <c r="U160" s="682">
        <f>SUM(Almora:Uttarkashi!U160)</f>
        <v>0</v>
      </c>
      <c r="V160" s="683">
        <f>SUM(Almora:Uttarkashi!V160)</f>
        <v>0</v>
      </c>
      <c r="W160" s="688">
        <f t="shared" si="176"/>
        <v>0</v>
      </c>
      <c r="X160" s="689">
        <f t="shared" si="177"/>
        <v>0</v>
      </c>
      <c r="Y160" s="682">
        <f>SUM(Almora:Uttarkashi!Y160)</f>
        <v>0</v>
      </c>
      <c r="Z160" s="683">
        <f>SUM(Almora:Uttarkashi!Z160)</f>
        <v>0</v>
      </c>
      <c r="AA160" s="690"/>
      <c r="AB160" s="682">
        <f>SUM(Almora:Uttarkashi!AB160)</f>
        <v>0</v>
      </c>
      <c r="AC160" s="683">
        <f>SUM(Almora:Uttarkashi!AC160)</f>
        <v>0</v>
      </c>
      <c r="AD160" s="688">
        <f t="shared" si="178"/>
        <v>0</v>
      </c>
      <c r="AE160" s="689">
        <f t="shared" si="179"/>
        <v>0</v>
      </c>
      <c r="AF160" s="691"/>
      <c r="AG160" s="705">
        <f>SUM(Almora:Uttarkashi!AE160)</f>
        <v>0</v>
      </c>
    </row>
    <row r="161" spans="1:33" s="692" customFormat="1" ht="56.25">
      <c r="A161" s="714">
        <v>10.07</v>
      </c>
      <c r="B161" s="708" t="s">
        <v>69</v>
      </c>
      <c r="C161" s="686">
        <f>SUM(Almora:Uttarkashi!C161)</f>
        <v>0</v>
      </c>
      <c r="D161" s="683">
        <f>SUM(Almora:Uttarkashi!D161)</f>
        <v>0</v>
      </c>
      <c r="E161" s="686">
        <f>SUM(Almora:Uttarkashi!E161)</f>
        <v>0</v>
      </c>
      <c r="F161" s="683">
        <f>SUM(Almora:Uttarkashi!F161)</f>
        <v>0</v>
      </c>
      <c r="G161" s="687"/>
      <c r="H161" s="686">
        <f>SUM(Almora:Uttarkashi!H161)</f>
        <v>0</v>
      </c>
      <c r="I161" s="683">
        <f>SUM(Almora:Uttarkashi!I161)</f>
        <v>0</v>
      </c>
      <c r="J161" s="682">
        <f>SUM(Almora:Uttarkashi!J161)</f>
        <v>0</v>
      </c>
      <c r="K161" s="683">
        <f>SUM(Almora:Uttarkashi!K161)</f>
        <v>0</v>
      </c>
      <c r="L161" s="682">
        <f>SUM(Almora:Uttarkashi!L161)</f>
        <v>0</v>
      </c>
      <c r="M161" s="683">
        <f>SUM(Almora:Uttarkashi!M161)</f>
        <v>0</v>
      </c>
      <c r="N161" s="689"/>
      <c r="O161" s="689"/>
      <c r="P161" s="688">
        <f t="shared" si="174"/>
        <v>0</v>
      </c>
      <c r="Q161" s="689">
        <f t="shared" si="175"/>
        <v>0</v>
      </c>
      <c r="R161" s="682">
        <f>SUM(Almora:Uttarkashi!R161)</f>
        <v>0</v>
      </c>
      <c r="S161" s="683">
        <f>SUM(Almora:Uttarkashi!S161)</f>
        <v>0</v>
      </c>
      <c r="T161" s="690"/>
      <c r="U161" s="682">
        <f>SUM(Almora:Uttarkashi!U161)</f>
        <v>0</v>
      </c>
      <c r="V161" s="683">
        <f>SUM(Almora:Uttarkashi!V161)</f>
        <v>0</v>
      </c>
      <c r="W161" s="688">
        <f t="shared" si="176"/>
        <v>0</v>
      </c>
      <c r="X161" s="689">
        <f t="shared" si="177"/>
        <v>0</v>
      </c>
      <c r="Y161" s="682">
        <f>SUM(Almora:Uttarkashi!Y161)</f>
        <v>0</v>
      </c>
      <c r="Z161" s="683">
        <f>SUM(Almora:Uttarkashi!Z161)</f>
        <v>0</v>
      </c>
      <c r="AA161" s="690"/>
      <c r="AB161" s="682">
        <f>SUM(Almora:Uttarkashi!AB161)</f>
        <v>0</v>
      </c>
      <c r="AC161" s="683">
        <f>SUM(Almora:Uttarkashi!AC161)</f>
        <v>0</v>
      </c>
      <c r="AD161" s="688">
        <f t="shared" si="178"/>
        <v>0</v>
      </c>
      <c r="AE161" s="689">
        <f t="shared" si="179"/>
        <v>0</v>
      </c>
      <c r="AF161" s="691"/>
      <c r="AG161" s="705">
        <f>SUM(Almora:Uttarkashi!AE161)</f>
        <v>0</v>
      </c>
    </row>
    <row r="162" spans="1:33" s="692" customFormat="1" ht="18.75">
      <c r="A162" s="714"/>
      <c r="B162" s="708" t="s">
        <v>70</v>
      </c>
      <c r="C162" s="686">
        <f>SUM(Almora:Uttarkashi!C162)</f>
        <v>0</v>
      </c>
      <c r="D162" s="683">
        <f>SUM(Almora:Uttarkashi!D162)</f>
        <v>0</v>
      </c>
      <c r="E162" s="686">
        <f>SUM(Almora:Uttarkashi!E162)</f>
        <v>0</v>
      </c>
      <c r="F162" s="683">
        <f>SUM(Almora:Uttarkashi!F162)</f>
        <v>0</v>
      </c>
      <c r="G162" s="687">
        <v>0.08</v>
      </c>
      <c r="H162" s="686">
        <f>SUM(Almora:Uttarkashi!H162)</f>
        <v>0</v>
      </c>
      <c r="I162" s="683">
        <f>SUM(Almora:Uttarkashi!I162)</f>
        <v>0</v>
      </c>
      <c r="J162" s="682">
        <f>SUM(Almora:Uttarkashi!J162)</f>
        <v>0</v>
      </c>
      <c r="K162" s="683">
        <f>SUM(Almora:Uttarkashi!K162)</f>
        <v>0</v>
      </c>
      <c r="L162" s="682">
        <f>SUM(Almora:Uttarkashi!L162)</f>
        <v>0</v>
      </c>
      <c r="M162" s="683">
        <f>SUM(Almora:Uttarkashi!M162)</f>
        <v>0</v>
      </c>
      <c r="N162" s="689"/>
      <c r="O162" s="689"/>
      <c r="P162" s="688">
        <f t="shared" si="174"/>
        <v>0</v>
      </c>
      <c r="Q162" s="689">
        <f t="shared" si="175"/>
        <v>0</v>
      </c>
      <c r="R162" s="682">
        <f>SUM(Almora:Uttarkashi!R162)</f>
        <v>0</v>
      </c>
      <c r="S162" s="683">
        <f>SUM(Almora:Uttarkashi!S162)</f>
        <v>0</v>
      </c>
      <c r="T162" s="690">
        <v>8.0000000000000002E-3</v>
      </c>
      <c r="U162" s="682">
        <f>SUM(Almora:Uttarkashi!U162)</f>
        <v>0</v>
      </c>
      <c r="V162" s="683">
        <f>SUM(Almora:Uttarkashi!V162)</f>
        <v>0</v>
      </c>
      <c r="W162" s="688">
        <f t="shared" si="176"/>
        <v>0</v>
      </c>
      <c r="X162" s="689">
        <f t="shared" si="177"/>
        <v>0</v>
      </c>
      <c r="Y162" s="682">
        <f>SUM(Almora:Uttarkashi!Y162)</f>
        <v>0</v>
      </c>
      <c r="Z162" s="683">
        <f>SUM(Almora:Uttarkashi!Z162)</f>
        <v>0</v>
      </c>
      <c r="AA162" s="690">
        <v>8.0000000000000002E-3</v>
      </c>
      <c r="AB162" s="682">
        <f>SUM(Almora:Uttarkashi!AB162)</f>
        <v>0</v>
      </c>
      <c r="AC162" s="683">
        <f>SUM(Almora:Uttarkashi!AC162)</f>
        <v>0</v>
      </c>
      <c r="AD162" s="688">
        <f t="shared" si="178"/>
        <v>0</v>
      </c>
      <c r="AE162" s="689">
        <f t="shared" si="179"/>
        <v>0</v>
      </c>
      <c r="AF162" s="691"/>
      <c r="AG162" s="705">
        <f>SUM(Almora:Uttarkashi!AE162)</f>
        <v>0</v>
      </c>
    </row>
    <row r="163" spans="1:33" s="692" customFormat="1" ht="37.5">
      <c r="A163" s="715"/>
      <c r="B163" s="708" t="s">
        <v>71</v>
      </c>
      <c r="C163" s="686">
        <f>SUM(Almora:Uttarkashi!C163)</f>
        <v>0</v>
      </c>
      <c r="D163" s="683">
        <f>SUM(Almora:Uttarkashi!D163)</f>
        <v>0</v>
      </c>
      <c r="E163" s="686">
        <f>SUM(Almora:Uttarkashi!E163)</f>
        <v>0</v>
      </c>
      <c r="F163" s="683">
        <f>SUM(Almora:Uttarkashi!F163)</f>
        <v>0</v>
      </c>
      <c r="G163" s="687">
        <v>0.08</v>
      </c>
      <c r="H163" s="686">
        <f>SUM(Almora:Uttarkashi!H163)</f>
        <v>0</v>
      </c>
      <c r="I163" s="683">
        <f>SUM(Almora:Uttarkashi!I163)</f>
        <v>0</v>
      </c>
      <c r="J163" s="682">
        <f>SUM(Almora:Uttarkashi!J163)</f>
        <v>0</v>
      </c>
      <c r="K163" s="683">
        <f>SUM(Almora:Uttarkashi!K163)</f>
        <v>0</v>
      </c>
      <c r="L163" s="682">
        <f>SUM(Almora:Uttarkashi!L163)</f>
        <v>0</v>
      </c>
      <c r="M163" s="683">
        <f>SUM(Almora:Uttarkashi!M163)</f>
        <v>0</v>
      </c>
      <c r="N163" s="689"/>
      <c r="O163" s="689"/>
      <c r="P163" s="688">
        <f t="shared" si="174"/>
        <v>0</v>
      </c>
      <c r="Q163" s="689">
        <f t="shared" si="175"/>
        <v>0</v>
      </c>
      <c r="R163" s="682">
        <f>SUM(Almora:Uttarkashi!R163)</f>
        <v>0</v>
      </c>
      <c r="S163" s="683">
        <f>SUM(Almora:Uttarkashi!S163)</f>
        <v>0</v>
      </c>
      <c r="T163" s="690">
        <v>8.0000000000000002E-3</v>
      </c>
      <c r="U163" s="682">
        <f>SUM(Almora:Uttarkashi!U163)</f>
        <v>0</v>
      </c>
      <c r="V163" s="683">
        <f>SUM(Almora:Uttarkashi!V163)</f>
        <v>0</v>
      </c>
      <c r="W163" s="688">
        <f t="shared" si="176"/>
        <v>0</v>
      </c>
      <c r="X163" s="689">
        <f t="shared" si="177"/>
        <v>0</v>
      </c>
      <c r="Y163" s="682">
        <f>SUM(Almora:Uttarkashi!Y163)</f>
        <v>0</v>
      </c>
      <c r="Z163" s="683">
        <f>SUM(Almora:Uttarkashi!Z163)</f>
        <v>0</v>
      </c>
      <c r="AA163" s="690">
        <v>8.0000000000000002E-3</v>
      </c>
      <c r="AB163" s="682">
        <f>SUM(Almora:Uttarkashi!AB163)</f>
        <v>0</v>
      </c>
      <c r="AC163" s="683">
        <f>SUM(Almora:Uttarkashi!AC163)</f>
        <v>0</v>
      </c>
      <c r="AD163" s="688">
        <f t="shared" si="178"/>
        <v>0</v>
      </c>
      <c r="AE163" s="689">
        <f t="shared" si="179"/>
        <v>0</v>
      </c>
      <c r="AF163" s="691"/>
      <c r="AG163" s="705">
        <f>SUM(Almora:Uttarkashi!AE163)</f>
        <v>0</v>
      </c>
    </row>
    <row r="164" spans="1:33" s="692" customFormat="1" ht="18.75">
      <c r="A164" s="714"/>
      <c r="B164" s="708" t="s">
        <v>72</v>
      </c>
      <c r="C164" s="686">
        <f>SUM(Almora:Uttarkashi!C164)</f>
        <v>0</v>
      </c>
      <c r="D164" s="683">
        <f>SUM(Almora:Uttarkashi!D164)</f>
        <v>0</v>
      </c>
      <c r="E164" s="686">
        <f>SUM(Almora:Uttarkashi!E164)</f>
        <v>0</v>
      </c>
      <c r="F164" s="683">
        <f>SUM(Almora:Uttarkashi!F164)</f>
        <v>0</v>
      </c>
      <c r="G164" s="687">
        <v>0.08</v>
      </c>
      <c r="H164" s="686">
        <f>SUM(Almora:Uttarkashi!H164)</f>
        <v>0</v>
      </c>
      <c r="I164" s="683">
        <f>SUM(Almora:Uttarkashi!I164)</f>
        <v>0</v>
      </c>
      <c r="J164" s="682">
        <f>SUM(Almora:Uttarkashi!J164)</f>
        <v>0</v>
      </c>
      <c r="K164" s="683">
        <f>SUM(Almora:Uttarkashi!K164)</f>
        <v>0</v>
      </c>
      <c r="L164" s="682">
        <f>SUM(Almora:Uttarkashi!L164)</f>
        <v>0</v>
      </c>
      <c r="M164" s="683">
        <f>SUM(Almora:Uttarkashi!M164)</f>
        <v>0</v>
      </c>
      <c r="N164" s="689"/>
      <c r="O164" s="689"/>
      <c r="P164" s="688">
        <f t="shared" si="174"/>
        <v>0</v>
      </c>
      <c r="Q164" s="689">
        <f t="shared" si="175"/>
        <v>0</v>
      </c>
      <c r="R164" s="682">
        <f>SUM(Almora:Uttarkashi!R164)</f>
        <v>0</v>
      </c>
      <c r="S164" s="683">
        <f>SUM(Almora:Uttarkashi!S164)</f>
        <v>0</v>
      </c>
      <c r="T164" s="690">
        <v>8.0000000000000002E-3</v>
      </c>
      <c r="U164" s="682">
        <f>SUM(Almora:Uttarkashi!U164)</f>
        <v>0</v>
      </c>
      <c r="V164" s="683">
        <f>SUM(Almora:Uttarkashi!V164)</f>
        <v>0</v>
      </c>
      <c r="W164" s="688">
        <f t="shared" si="176"/>
        <v>0</v>
      </c>
      <c r="X164" s="689">
        <f t="shared" si="177"/>
        <v>0</v>
      </c>
      <c r="Y164" s="682">
        <f>SUM(Almora:Uttarkashi!Y164)</f>
        <v>0</v>
      </c>
      <c r="Z164" s="683">
        <f>SUM(Almora:Uttarkashi!Z164)</f>
        <v>0</v>
      </c>
      <c r="AA164" s="690">
        <v>8.0000000000000002E-3</v>
      </c>
      <c r="AB164" s="682">
        <f>SUM(Almora:Uttarkashi!AB164)</f>
        <v>0</v>
      </c>
      <c r="AC164" s="683">
        <f>SUM(Almora:Uttarkashi!AC164)</f>
        <v>0</v>
      </c>
      <c r="AD164" s="688">
        <f t="shared" si="178"/>
        <v>0</v>
      </c>
      <c r="AE164" s="689">
        <f t="shared" si="179"/>
        <v>0</v>
      </c>
      <c r="AF164" s="691"/>
      <c r="AG164" s="705">
        <f>SUM(Almora:Uttarkashi!AE164)</f>
        <v>0</v>
      </c>
    </row>
    <row r="165" spans="1:33" s="699" customFormat="1" ht="19.5">
      <c r="A165" s="716"/>
      <c r="B165" s="700" t="s">
        <v>35</v>
      </c>
      <c r="C165" s="681">
        <f t="shared" ref="C165:F165" si="180">SUM(C148:C164)</f>
        <v>0</v>
      </c>
      <c r="D165" s="679">
        <f t="shared" si="180"/>
        <v>0</v>
      </c>
      <c r="E165" s="681">
        <f t="shared" si="180"/>
        <v>0</v>
      </c>
      <c r="F165" s="679">
        <f t="shared" si="180"/>
        <v>0</v>
      </c>
      <c r="G165" s="842"/>
      <c r="H165" s="681">
        <f>SUM(H148:H164)</f>
        <v>0</v>
      </c>
      <c r="I165" s="679">
        <f>SUM(I148:I164)</f>
        <v>0</v>
      </c>
      <c r="J165" s="681">
        <f t="shared" ref="J165:K165" si="181">SUM(J148:J164)</f>
        <v>0</v>
      </c>
      <c r="K165" s="679">
        <f t="shared" si="181"/>
        <v>0</v>
      </c>
      <c r="L165" s="681">
        <f>SUM(L148:L164)</f>
        <v>0</v>
      </c>
      <c r="M165" s="679">
        <f>SUM(M148:M164)</f>
        <v>0</v>
      </c>
      <c r="N165" s="689"/>
      <c r="O165" s="689"/>
      <c r="P165" s="681">
        <f t="shared" ref="P165:S165" si="182">SUM(P148:P164)</f>
        <v>0</v>
      </c>
      <c r="Q165" s="679">
        <f t="shared" si="182"/>
        <v>0</v>
      </c>
      <c r="R165" s="681">
        <f t="shared" si="182"/>
        <v>0</v>
      </c>
      <c r="S165" s="679">
        <f t="shared" si="182"/>
        <v>0</v>
      </c>
      <c r="T165" s="697"/>
      <c r="U165" s="681">
        <f t="shared" ref="U165:W165" si="183">SUM(U148:U164)</f>
        <v>0</v>
      </c>
      <c r="V165" s="679">
        <f t="shared" si="183"/>
        <v>0</v>
      </c>
      <c r="W165" s="681">
        <f t="shared" si="183"/>
        <v>0</v>
      </c>
      <c r="X165" s="679">
        <f>SUM(X148:X164)</f>
        <v>0</v>
      </c>
      <c r="Y165" s="681">
        <f t="shared" ref="Y165:Z165" si="184">SUM(Y148:Y164)</f>
        <v>0</v>
      </c>
      <c r="Z165" s="679">
        <f t="shared" si="184"/>
        <v>0</v>
      </c>
      <c r="AA165" s="697"/>
      <c r="AB165" s="681">
        <f t="shared" ref="AB165:AD165" si="185">SUM(AB148:AB164)</f>
        <v>0</v>
      </c>
      <c r="AC165" s="679">
        <f t="shared" si="185"/>
        <v>0</v>
      </c>
      <c r="AD165" s="681">
        <f t="shared" si="185"/>
        <v>0</v>
      </c>
      <c r="AE165" s="679">
        <f>SUM(AE148:AE164)</f>
        <v>0</v>
      </c>
      <c r="AF165" s="698"/>
      <c r="AG165" s="705">
        <f>SUM(Almora:Uttarkashi!AE165)</f>
        <v>0</v>
      </c>
    </row>
    <row r="166" spans="1:33" s="699" customFormat="1" ht="19.5">
      <c r="A166" s="716"/>
      <c r="B166" s="700" t="s">
        <v>29</v>
      </c>
      <c r="C166" s="681">
        <f t="shared" ref="C166:F166" si="186">C165</f>
        <v>0</v>
      </c>
      <c r="D166" s="679">
        <f t="shared" si="186"/>
        <v>0</v>
      </c>
      <c r="E166" s="681">
        <f t="shared" si="186"/>
        <v>0</v>
      </c>
      <c r="F166" s="679">
        <f t="shared" si="186"/>
        <v>0</v>
      </c>
      <c r="G166" s="842"/>
      <c r="H166" s="681">
        <f>H165</f>
        <v>0</v>
      </c>
      <c r="I166" s="679">
        <f>I165</f>
        <v>0</v>
      </c>
      <c r="J166" s="681">
        <f t="shared" ref="J166:K166" si="187">J165</f>
        <v>0</v>
      </c>
      <c r="K166" s="679">
        <f t="shared" si="187"/>
        <v>0</v>
      </c>
      <c r="L166" s="681">
        <f>L165</f>
        <v>0</v>
      </c>
      <c r="M166" s="679">
        <f>M165</f>
        <v>0</v>
      </c>
      <c r="N166" s="689"/>
      <c r="O166" s="689"/>
      <c r="P166" s="681">
        <f t="shared" ref="P166:S166" si="188">P165</f>
        <v>0</v>
      </c>
      <c r="Q166" s="679">
        <f t="shared" si="188"/>
        <v>0</v>
      </c>
      <c r="R166" s="681">
        <f t="shared" si="188"/>
        <v>0</v>
      </c>
      <c r="S166" s="679">
        <f t="shared" si="188"/>
        <v>0</v>
      </c>
      <c r="T166" s="697"/>
      <c r="U166" s="681">
        <f t="shared" ref="U166:W166" si="189">U165</f>
        <v>0</v>
      </c>
      <c r="V166" s="679">
        <f t="shared" si="189"/>
        <v>0</v>
      </c>
      <c r="W166" s="681">
        <f t="shared" si="189"/>
        <v>0</v>
      </c>
      <c r="X166" s="679">
        <f>X165</f>
        <v>0</v>
      </c>
      <c r="Y166" s="681">
        <f t="shared" ref="Y166:Z166" si="190">Y165</f>
        <v>0</v>
      </c>
      <c r="Z166" s="679">
        <f t="shared" si="190"/>
        <v>0</v>
      </c>
      <c r="AA166" s="697"/>
      <c r="AB166" s="681">
        <f t="shared" ref="AB166:AD166" si="191">AB165</f>
        <v>0</v>
      </c>
      <c r="AC166" s="679">
        <f t="shared" si="191"/>
        <v>0</v>
      </c>
      <c r="AD166" s="681">
        <f t="shared" si="191"/>
        <v>0</v>
      </c>
      <c r="AE166" s="679">
        <f>AE165</f>
        <v>0</v>
      </c>
      <c r="AF166" s="698"/>
      <c r="AG166" s="705">
        <f>SUM(Almora:Uttarkashi!AE166)</f>
        <v>0</v>
      </c>
    </row>
    <row r="167" spans="1:33" s="699" customFormat="1" ht="58.5">
      <c r="A167" s="716"/>
      <c r="B167" s="685" t="s">
        <v>293</v>
      </c>
      <c r="C167" s="686">
        <f>SUM(Almora:Uttarkashi!C167)</f>
        <v>0</v>
      </c>
      <c r="D167" s="683">
        <f>SUM(Almora:Uttarkashi!D167)</f>
        <v>0</v>
      </c>
      <c r="E167" s="686">
        <f>SUM(Almora:Uttarkashi!E167)</f>
        <v>0</v>
      </c>
      <c r="F167" s="683">
        <f>SUM(Almora:Uttarkashi!F167)</f>
        <v>0</v>
      </c>
      <c r="G167" s="687"/>
      <c r="H167" s="686">
        <f>SUM(Almora:Uttarkashi!H167)</f>
        <v>0</v>
      </c>
      <c r="I167" s="683">
        <f>SUM(Almora:Uttarkashi!I167)</f>
        <v>0</v>
      </c>
      <c r="J167" s="682">
        <f>SUM(Almora:Uttarkashi!J167)</f>
        <v>0</v>
      </c>
      <c r="K167" s="683">
        <f>SUM(Almora:Uttarkashi!K167)</f>
        <v>0</v>
      </c>
      <c r="L167" s="682">
        <f>SUM(Almora:Uttarkashi!L167)</f>
        <v>0</v>
      </c>
      <c r="M167" s="683">
        <f>SUM(Almora:Uttarkashi!M167)</f>
        <v>0</v>
      </c>
      <c r="N167" s="695"/>
      <c r="O167" s="695"/>
      <c r="P167" s="696"/>
      <c r="Q167" s="695"/>
      <c r="R167" s="682">
        <f>SUM(Almora:Uttarkashi!R167)</f>
        <v>0</v>
      </c>
      <c r="S167" s="683">
        <f>SUM(Almora:Uttarkashi!S167)</f>
        <v>0</v>
      </c>
      <c r="T167" s="697"/>
      <c r="U167" s="682">
        <f>SUM(Almora:Uttarkashi!U167)</f>
        <v>0</v>
      </c>
      <c r="V167" s="683">
        <f>SUM(Almora:Uttarkashi!V167)</f>
        <v>0</v>
      </c>
      <c r="W167" s="696"/>
      <c r="X167" s="695"/>
      <c r="Y167" s="682">
        <f>SUM(Almora:Uttarkashi!Y167)</f>
        <v>0</v>
      </c>
      <c r="Z167" s="683">
        <f>SUM(Almora:Uttarkashi!Z167)</f>
        <v>0</v>
      </c>
      <c r="AA167" s="697"/>
      <c r="AB167" s="682">
        <f>SUM(Almora:Uttarkashi!AB167)</f>
        <v>0</v>
      </c>
      <c r="AC167" s="683">
        <f>SUM(Almora:Uttarkashi!AC167)</f>
        <v>0</v>
      </c>
      <c r="AD167" s="696"/>
      <c r="AE167" s="695"/>
      <c r="AF167" s="698"/>
      <c r="AG167" s="705">
        <f>SUM(Almora:Uttarkashi!AE167)</f>
        <v>0</v>
      </c>
    </row>
    <row r="168" spans="1:33" s="699" customFormat="1" ht="19.5">
      <c r="A168" s="716"/>
      <c r="B168" s="685" t="s">
        <v>288</v>
      </c>
      <c r="C168" s="686">
        <f>SUM(Almora:Uttarkashi!C168)</f>
        <v>0</v>
      </c>
      <c r="D168" s="683">
        <f>SUM(Almora:Uttarkashi!D168)</f>
        <v>0</v>
      </c>
      <c r="E168" s="686">
        <f>SUM(Almora:Uttarkashi!E168)</f>
        <v>0</v>
      </c>
      <c r="F168" s="683">
        <f>SUM(Almora:Uttarkashi!F168)</f>
        <v>0</v>
      </c>
      <c r="G168" s="687"/>
      <c r="H168" s="686">
        <f>SUM(Almora:Uttarkashi!H168)</f>
        <v>0</v>
      </c>
      <c r="I168" s="683">
        <f>SUM(Almora:Uttarkashi!I168)</f>
        <v>0</v>
      </c>
      <c r="J168" s="682">
        <f>SUM(Almora:Uttarkashi!J168)</f>
        <v>0</v>
      </c>
      <c r="K168" s="683">
        <f>SUM(Almora:Uttarkashi!K168)</f>
        <v>0</v>
      </c>
      <c r="L168" s="682">
        <f>SUM(Almora:Uttarkashi!L168)</f>
        <v>0</v>
      </c>
      <c r="M168" s="683">
        <f>SUM(Almora:Uttarkashi!M168)</f>
        <v>0</v>
      </c>
      <c r="N168" s="695"/>
      <c r="O168" s="695"/>
      <c r="P168" s="696"/>
      <c r="Q168" s="695"/>
      <c r="R168" s="682">
        <f>SUM(Almora:Uttarkashi!R168)</f>
        <v>0</v>
      </c>
      <c r="S168" s="683">
        <f>SUM(Almora:Uttarkashi!S168)</f>
        <v>0</v>
      </c>
      <c r="T168" s="697"/>
      <c r="U168" s="682">
        <f>SUM(Almora:Uttarkashi!U168)</f>
        <v>0</v>
      </c>
      <c r="V168" s="683">
        <f>SUM(Almora:Uttarkashi!V168)</f>
        <v>0</v>
      </c>
      <c r="W168" s="696"/>
      <c r="X168" s="695"/>
      <c r="Y168" s="682">
        <f>SUM(Almora:Uttarkashi!Y168)</f>
        <v>0</v>
      </c>
      <c r="Z168" s="683">
        <f>SUM(Almora:Uttarkashi!Z168)</f>
        <v>0</v>
      </c>
      <c r="AA168" s="697"/>
      <c r="AB168" s="682">
        <f>SUM(Almora:Uttarkashi!AB168)</f>
        <v>0</v>
      </c>
      <c r="AC168" s="683">
        <f>SUM(Almora:Uttarkashi!AC168)</f>
        <v>0</v>
      </c>
      <c r="AD168" s="696"/>
      <c r="AE168" s="695"/>
      <c r="AF168" s="698"/>
      <c r="AG168" s="705">
        <f>SUM(Almora:Uttarkashi!AE168)</f>
        <v>0</v>
      </c>
    </row>
    <row r="169" spans="1:33" s="692" customFormat="1" ht="75">
      <c r="A169" s="758">
        <v>10.08</v>
      </c>
      <c r="B169" s="691" t="s">
        <v>294</v>
      </c>
      <c r="C169" s="686">
        <f>SUM(Almora:Uttarkashi!C169)</f>
        <v>0</v>
      </c>
      <c r="D169" s="683">
        <f>SUM(Almora:Uttarkashi!D169)</f>
        <v>0</v>
      </c>
      <c r="E169" s="686">
        <f>SUM(Almora:Uttarkashi!E169)</f>
        <v>0</v>
      </c>
      <c r="F169" s="683">
        <f>SUM(Almora:Uttarkashi!F169)</f>
        <v>0</v>
      </c>
      <c r="G169" s="687">
        <v>0.5</v>
      </c>
      <c r="H169" s="686">
        <f>SUM(Almora:Uttarkashi!H169)</f>
        <v>2538</v>
      </c>
      <c r="I169" s="683">
        <f>SUM(Almora:Uttarkashi!I169)</f>
        <v>15228</v>
      </c>
      <c r="J169" s="682">
        <f>SUM(Almora:Uttarkashi!J169)</f>
        <v>2538</v>
      </c>
      <c r="K169" s="683">
        <f>SUM(Almora:Uttarkashi!K169)</f>
        <v>15228</v>
      </c>
      <c r="L169" s="682">
        <f>SUM(Almora:Uttarkashi!L169)</f>
        <v>1770</v>
      </c>
      <c r="M169" s="683">
        <f>SUM(Almora:Uttarkashi!M169)</f>
        <v>10707.285040000001</v>
      </c>
      <c r="N169" s="689">
        <f t="shared" ref="N169:N188" si="192">L169/J169%</f>
        <v>69.739952718676122</v>
      </c>
      <c r="O169" s="689">
        <f t="shared" ref="O169:O188" si="193">M169/K169%</f>
        <v>70.31314053060153</v>
      </c>
      <c r="P169" s="688">
        <f t="shared" ref="P169:Q171" si="194">J169-L169</f>
        <v>768</v>
      </c>
      <c r="Q169" s="689">
        <f t="shared" si="194"/>
        <v>4520.7149599999993</v>
      </c>
      <c r="R169" s="682">
        <f>SUM(Almora:Uttarkashi!R169)</f>
        <v>0</v>
      </c>
      <c r="S169" s="683">
        <f>SUM(Almora:Uttarkashi!S169)</f>
        <v>0</v>
      </c>
      <c r="T169" s="690">
        <v>0.65</v>
      </c>
      <c r="U169" s="682">
        <f>SUM(Almora:Uttarkashi!U169)</f>
        <v>2702</v>
      </c>
      <c r="V169" s="683">
        <f>SUM(Almora:Uttarkashi!V169)</f>
        <v>21075.600000000002</v>
      </c>
      <c r="W169" s="688">
        <f t="shared" ref="W169:W185" si="195">U169+R169</f>
        <v>2702</v>
      </c>
      <c r="X169" s="689">
        <f t="shared" ref="X169:X185" si="196">V169+S169</f>
        <v>21075.600000000002</v>
      </c>
      <c r="Y169" s="682">
        <f>SUM(Almora:Uttarkashi!Y169)</f>
        <v>0</v>
      </c>
      <c r="Z169" s="683">
        <f>SUM(Almora:Uttarkashi!Z169)</f>
        <v>0</v>
      </c>
      <c r="AA169" s="690">
        <v>0.65</v>
      </c>
      <c r="AB169" s="682">
        <f>SUM(Almora:Uttarkashi!AB169)</f>
        <v>2702</v>
      </c>
      <c r="AC169" s="683">
        <f>SUM(Almora:Uttarkashi!AC169)</f>
        <v>21075.600000000002</v>
      </c>
      <c r="AD169" s="688">
        <f t="shared" ref="AD169:AD185" si="197">AB169+Y169</f>
        <v>2702</v>
      </c>
      <c r="AE169" s="689">
        <f t="shared" ref="AE169:AE185" si="198">AC169+Z169</f>
        <v>21075.600000000002</v>
      </c>
      <c r="AF169" s="691" t="s">
        <v>624</v>
      </c>
      <c r="AG169" s="705">
        <f>SUM(Almora:Uttarkashi!AE169)</f>
        <v>21075.600000000002</v>
      </c>
    </row>
    <row r="170" spans="1:33" s="692" customFormat="1" ht="75">
      <c r="A170" s="758">
        <v>10.09</v>
      </c>
      <c r="B170" s="691" t="s">
        <v>295</v>
      </c>
      <c r="C170" s="686">
        <f>SUM(Almora:Uttarkashi!C170)</f>
        <v>0</v>
      </c>
      <c r="D170" s="683">
        <f>SUM(Almora:Uttarkashi!D170)</f>
        <v>0</v>
      </c>
      <c r="E170" s="686">
        <f>SUM(Almora:Uttarkashi!E170)</f>
        <v>0</v>
      </c>
      <c r="F170" s="683">
        <f>SUM(Almora:Uttarkashi!F170)</f>
        <v>0</v>
      </c>
      <c r="G170" s="687">
        <v>0.13</v>
      </c>
      <c r="H170" s="686">
        <f>SUM(Almora:Uttarkashi!H170)</f>
        <v>194</v>
      </c>
      <c r="I170" s="683">
        <f>SUM(Almora:Uttarkashi!I170)</f>
        <v>302.64000000000004</v>
      </c>
      <c r="J170" s="682">
        <f>SUM(Almora:Uttarkashi!J170)</f>
        <v>194</v>
      </c>
      <c r="K170" s="683">
        <f>SUM(Almora:Uttarkashi!K170)</f>
        <v>302.64000000000004</v>
      </c>
      <c r="L170" s="682">
        <f>SUM(Almora:Uttarkashi!L170)</f>
        <v>165</v>
      </c>
      <c r="M170" s="683">
        <f>SUM(Almora:Uttarkashi!M170)</f>
        <v>270.83582000000001</v>
      </c>
      <c r="N170" s="689">
        <f t="shared" si="192"/>
        <v>85.051546391752581</v>
      </c>
      <c r="O170" s="689">
        <f t="shared" si="193"/>
        <v>89.491085117631499</v>
      </c>
      <c r="P170" s="688">
        <f t="shared" si="194"/>
        <v>29</v>
      </c>
      <c r="Q170" s="689">
        <f t="shared" si="194"/>
        <v>31.804180000000031</v>
      </c>
      <c r="R170" s="682">
        <f>SUM(Almora:Uttarkashi!R170)</f>
        <v>0</v>
      </c>
      <c r="S170" s="683">
        <f>SUM(Almora:Uttarkashi!S170)</f>
        <v>0</v>
      </c>
      <c r="T170" s="690">
        <v>0.15</v>
      </c>
      <c r="U170" s="682">
        <f>SUM(Almora:Uttarkashi!U170)</f>
        <v>193</v>
      </c>
      <c r="V170" s="683">
        <f>SUM(Almora:Uttarkashi!V170)</f>
        <v>347.4</v>
      </c>
      <c r="W170" s="688">
        <f t="shared" si="195"/>
        <v>193</v>
      </c>
      <c r="X170" s="689">
        <f t="shared" si="196"/>
        <v>347.4</v>
      </c>
      <c r="Y170" s="682">
        <f>SUM(Almora:Uttarkashi!Y170)</f>
        <v>0</v>
      </c>
      <c r="Z170" s="683">
        <f>SUM(Almora:Uttarkashi!Z170)</f>
        <v>0</v>
      </c>
      <c r="AA170" s="690">
        <v>0.15</v>
      </c>
      <c r="AB170" s="682">
        <f>SUM(Almora:Uttarkashi!AB170)</f>
        <v>193</v>
      </c>
      <c r="AC170" s="683">
        <f>SUM(Almora:Uttarkashi!AC170)</f>
        <v>347.4</v>
      </c>
      <c r="AD170" s="688">
        <f t="shared" si="197"/>
        <v>193</v>
      </c>
      <c r="AE170" s="689">
        <f t="shared" si="198"/>
        <v>347.4</v>
      </c>
      <c r="AF170" s="691" t="s">
        <v>625</v>
      </c>
      <c r="AG170" s="705">
        <f>SUM(Almora:Uttarkashi!AE170)</f>
        <v>347.4</v>
      </c>
    </row>
    <row r="171" spans="1:33" s="692" customFormat="1" ht="37.5">
      <c r="A171" s="701">
        <v>10.1</v>
      </c>
      <c r="B171" s="691" t="s">
        <v>154</v>
      </c>
      <c r="C171" s="686">
        <f>SUM(Almora:Uttarkashi!C171)</f>
        <v>0</v>
      </c>
      <c r="D171" s="683">
        <f>SUM(Almora:Uttarkashi!D171)</f>
        <v>0</v>
      </c>
      <c r="E171" s="686">
        <f>SUM(Almora:Uttarkashi!E171)</f>
        <v>0</v>
      </c>
      <c r="F171" s="683">
        <f>SUM(Almora:Uttarkashi!F171)</f>
        <v>0</v>
      </c>
      <c r="G171" s="687"/>
      <c r="H171" s="686">
        <f>SUM(Almora:Uttarkashi!H171)</f>
        <v>0</v>
      </c>
      <c r="I171" s="683">
        <f>SUM(Almora:Uttarkashi!I171)</f>
        <v>0</v>
      </c>
      <c r="J171" s="682">
        <f>SUM(Almora:Uttarkashi!J171)</f>
        <v>0</v>
      </c>
      <c r="K171" s="683">
        <f>SUM(Almora:Uttarkashi!K171)</f>
        <v>0</v>
      </c>
      <c r="L171" s="682">
        <f>SUM(Almora:Uttarkashi!L171)</f>
        <v>0</v>
      </c>
      <c r="M171" s="683">
        <f>SUM(Almora:Uttarkashi!M171)</f>
        <v>0</v>
      </c>
      <c r="N171" s="689"/>
      <c r="O171" s="689"/>
      <c r="P171" s="688">
        <f t="shared" si="194"/>
        <v>0</v>
      </c>
      <c r="Q171" s="689">
        <f t="shared" si="194"/>
        <v>0</v>
      </c>
      <c r="R171" s="682">
        <f>SUM(Almora:Uttarkashi!R171)</f>
        <v>0</v>
      </c>
      <c r="S171" s="683">
        <f>SUM(Almora:Uttarkashi!S171)</f>
        <v>0</v>
      </c>
      <c r="T171" s="690"/>
      <c r="U171" s="682">
        <f>SUM(Almora:Uttarkashi!U171)</f>
        <v>0</v>
      </c>
      <c r="V171" s="683">
        <f>SUM(Almora:Uttarkashi!V171)</f>
        <v>0</v>
      </c>
      <c r="W171" s="688">
        <f t="shared" si="195"/>
        <v>0</v>
      </c>
      <c r="X171" s="689">
        <f t="shared" si="196"/>
        <v>0</v>
      </c>
      <c r="Y171" s="682">
        <f>SUM(Almora:Uttarkashi!Y171)</f>
        <v>0</v>
      </c>
      <c r="Z171" s="683">
        <f>SUM(Almora:Uttarkashi!Z171)</f>
        <v>0</v>
      </c>
      <c r="AA171" s="690"/>
      <c r="AB171" s="682">
        <f>SUM(Almora:Uttarkashi!AB171)</f>
        <v>0</v>
      </c>
      <c r="AC171" s="683">
        <f>SUM(Almora:Uttarkashi!AC171)</f>
        <v>0</v>
      </c>
      <c r="AD171" s="688">
        <f t="shared" si="197"/>
        <v>0</v>
      </c>
      <c r="AE171" s="689">
        <f t="shared" si="198"/>
        <v>0</v>
      </c>
      <c r="AF171" s="691"/>
      <c r="AG171" s="705">
        <f>SUM(Almora:Uttarkashi!AE171)</f>
        <v>0</v>
      </c>
    </row>
    <row r="172" spans="1:33" s="692" customFormat="1" ht="26.25" customHeight="1">
      <c r="A172" s="758"/>
      <c r="B172" s="698" t="s">
        <v>296</v>
      </c>
      <c r="C172" s="686">
        <f>SUM(Almora:Uttarkashi!C172)</f>
        <v>0</v>
      </c>
      <c r="D172" s="683">
        <f>SUM(Almora:Uttarkashi!D172)</f>
        <v>0</v>
      </c>
      <c r="E172" s="686">
        <f>SUM(Almora:Uttarkashi!E172)</f>
        <v>0</v>
      </c>
      <c r="F172" s="683">
        <f>SUM(Almora:Uttarkashi!F172)</f>
        <v>0</v>
      </c>
      <c r="G172" s="687"/>
      <c r="H172" s="686">
        <f>SUM(Almora:Uttarkashi!H172)</f>
        <v>0</v>
      </c>
      <c r="I172" s="683">
        <f>SUM(Almora:Uttarkashi!I172)</f>
        <v>0</v>
      </c>
      <c r="J172" s="682">
        <f>SUM(Almora:Uttarkashi!J172)</f>
        <v>0</v>
      </c>
      <c r="K172" s="683">
        <f>SUM(Almora:Uttarkashi!K172)</f>
        <v>0</v>
      </c>
      <c r="L172" s="682">
        <f>SUM(Almora:Uttarkashi!L172)</f>
        <v>0</v>
      </c>
      <c r="M172" s="683">
        <f>SUM(Almora:Uttarkashi!M172)</f>
        <v>0</v>
      </c>
      <c r="N172" s="689"/>
      <c r="O172" s="689"/>
      <c r="P172" s="688"/>
      <c r="Q172" s="689"/>
      <c r="R172" s="682">
        <f>SUM(Almora:Uttarkashi!R172)</f>
        <v>0</v>
      </c>
      <c r="S172" s="683">
        <f>SUM(Almora:Uttarkashi!S172)</f>
        <v>0</v>
      </c>
      <c r="T172" s="690"/>
      <c r="U172" s="682">
        <f>SUM(Almora:Uttarkashi!U172)</f>
        <v>0</v>
      </c>
      <c r="V172" s="683">
        <f>SUM(Almora:Uttarkashi!V172)</f>
        <v>0</v>
      </c>
      <c r="W172" s="688">
        <f t="shared" si="195"/>
        <v>0</v>
      </c>
      <c r="X172" s="689">
        <f t="shared" si="196"/>
        <v>0</v>
      </c>
      <c r="Y172" s="682">
        <f>SUM(Almora:Uttarkashi!Y172)</f>
        <v>0</v>
      </c>
      <c r="Z172" s="683">
        <f>SUM(Almora:Uttarkashi!Z172)</f>
        <v>0</v>
      </c>
      <c r="AA172" s="690"/>
      <c r="AB172" s="682">
        <f>SUM(Almora:Uttarkashi!AB172)</f>
        <v>0</v>
      </c>
      <c r="AC172" s="683">
        <f>SUM(Almora:Uttarkashi!AC172)</f>
        <v>0</v>
      </c>
      <c r="AD172" s="688">
        <f t="shared" si="197"/>
        <v>0</v>
      </c>
      <c r="AE172" s="689">
        <f t="shared" si="198"/>
        <v>0</v>
      </c>
      <c r="AF172" s="691"/>
      <c r="AG172" s="705">
        <f>SUM(Almora:Uttarkashi!AE172)</f>
        <v>0</v>
      </c>
    </row>
    <row r="173" spans="1:33" s="692" customFormat="1" ht="37.5">
      <c r="A173" s="758">
        <v>10.11</v>
      </c>
      <c r="B173" s="691" t="s">
        <v>297</v>
      </c>
      <c r="C173" s="686">
        <f>SUM(Almora:Uttarkashi!C173)</f>
        <v>0</v>
      </c>
      <c r="D173" s="683">
        <f>SUM(Almora:Uttarkashi!D173)</f>
        <v>0</v>
      </c>
      <c r="E173" s="686">
        <f>SUM(Almora:Uttarkashi!E173)</f>
        <v>0</v>
      </c>
      <c r="F173" s="683">
        <f>SUM(Almora:Uttarkashi!F173)</f>
        <v>0</v>
      </c>
      <c r="G173" s="687"/>
      <c r="H173" s="686">
        <f>SUM(Almora:Uttarkashi!H173)</f>
        <v>0</v>
      </c>
      <c r="I173" s="683">
        <f>SUM(Almora:Uttarkashi!I173)</f>
        <v>0</v>
      </c>
      <c r="J173" s="682">
        <f>SUM(Almora:Uttarkashi!J173)</f>
        <v>0</v>
      </c>
      <c r="K173" s="683">
        <f>SUM(Almora:Uttarkashi!K173)</f>
        <v>0</v>
      </c>
      <c r="L173" s="682">
        <f>SUM(Almora:Uttarkashi!L173)</f>
        <v>0</v>
      </c>
      <c r="M173" s="683">
        <f>SUM(Almora:Uttarkashi!M173)</f>
        <v>0</v>
      </c>
      <c r="N173" s="689"/>
      <c r="O173" s="689"/>
      <c r="P173" s="688">
        <f t="shared" ref="P173:P185" si="199">J173-L173</f>
        <v>0</v>
      </c>
      <c r="Q173" s="689">
        <f t="shared" ref="Q173:Q185" si="200">K173-M173</f>
        <v>0</v>
      </c>
      <c r="R173" s="682">
        <f>SUM(Almora:Uttarkashi!R173)</f>
        <v>0</v>
      </c>
      <c r="S173" s="683">
        <f>SUM(Almora:Uttarkashi!S173)</f>
        <v>0</v>
      </c>
      <c r="T173" s="690"/>
      <c r="U173" s="682">
        <f>SUM(Almora:Uttarkashi!U173)</f>
        <v>0</v>
      </c>
      <c r="V173" s="683">
        <f>SUM(Almora:Uttarkashi!V173)</f>
        <v>0</v>
      </c>
      <c r="W173" s="688">
        <f t="shared" si="195"/>
        <v>0</v>
      </c>
      <c r="X173" s="689">
        <f t="shared" si="196"/>
        <v>0</v>
      </c>
      <c r="Y173" s="682">
        <f>SUM(Almora:Uttarkashi!Y173)</f>
        <v>0</v>
      </c>
      <c r="Z173" s="683">
        <f>SUM(Almora:Uttarkashi!Z173)</f>
        <v>0</v>
      </c>
      <c r="AA173" s="690"/>
      <c r="AB173" s="682">
        <f>SUM(Almora:Uttarkashi!AB173)</f>
        <v>0</v>
      </c>
      <c r="AC173" s="683">
        <f>SUM(Almora:Uttarkashi!AC173)</f>
        <v>0</v>
      </c>
      <c r="AD173" s="688">
        <f t="shared" si="197"/>
        <v>0</v>
      </c>
      <c r="AE173" s="689">
        <f t="shared" si="198"/>
        <v>0</v>
      </c>
      <c r="AF173" s="691"/>
      <c r="AG173" s="705">
        <f>SUM(Almora:Uttarkashi!AE173)</f>
        <v>0</v>
      </c>
    </row>
    <row r="174" spans="1:33" s="692" customFormat="1" ht="18.75">
      <c r="A174" s="758"/>
      <c r="B174" s="691" t="s">
        <v>65</v>
      </c>
      <c r="C174" s="686">
        <f>SUM(Almora:Uttarkashi!C174)</f>
        <v>0</v>
      </c>
      <c r="D174" s="683">
        <f>SUM(Almora:Uttarkashi!D174)</f>
        <v>0</v>
      </c>
      <c r="E174" s="686">
        <f>SUM(Almora:Uttarkashi!E174)</f>
        <v>0</v>
      </c>
      <c r="F174" s="683">
        <f>SUM(Almora:Uttarkashi!F174)</f>
        <v>0</v>
      </c>
      <c r="G174" s="687">
        <v>0.56999999999999995</v>
      </c>
      <c r="H174" s="686">
        <f>SUM(Almora:Uttarkashi!H174)</f>
        <v>1081</v>
      </c>
      <c r="I174" s="683">
        <f>SUM(Almora:Uttarkashi!I174)</f>
        <v>7394.0399999999991</v>
      </c>
      <c r="J174" s="682">
        <f>SUM(Almora:Uttarkashi!J174)</f>
        <v>1081</v>
      </c>
      <c r="K174" s="683">
        <f>SUM(Almora:Uttarkashi!K174)</f>
        <v>7394.0399999999991</v>
      </c>
      <c r="L174" s="682">
        <f>SUM(Almora:Uttarkashi!L174)</f>
        <v>940</v>
      </c>
      <c r="M174" s="683">
        <f>SUM(Almora:Uttarkashi!M174)</f>
        <v>6522.6039700000001</v>
      </c>
      <c r="N174" s="689">
        <f t="shared" si="192"/>
        <v>86.956521739130437</v>
      </c>
      <c r="O174" s="689">
        <f t="shared" si="193"/>
        <v>88.214345202352163</v>
      </c>
      <c r="P174" s="688">
        <f t="shared" si="199"/>
        <v>141</v>
      </c>
      <c r="Q174" s="689">
        <f t="shared" si="200"/>
        <v>871.43602999999894</v>
      </c>
      <c r="R174" s="682">
        <f>SUM(Almora:Uttarkashi!R174)</f>
        <v>0</v>
      </c>
      <c r="S174" s="683">
        <f>SUM(Almora:Uttarkashi!S174)</f>
        <v>0</v>
      </c>
      <c r="T174" s="690">
        <v>0.75</v>
      </c>
      <c r="U174" s="682">
        <f>SUM(Almora:Uttarkashi!U174)</f>
        <v>1122</v>
      </c>
      <c r="V174" s="683">
        <f>SUM(Almora:Uttarkashi!V174)</f>
        <v>10098</v>
      </c>
      <c r="W174" s="688">
        <f t="shared" si="195"/>
        <v>1122</v>
      </c>
      <c r="X174" s="689">
        <f t="shared" si="196"/>
        <v>10098</v>
      </c>
      <c r="Y174" s="682">
        <f>SUM(Almora:Uttarkashi!Y174)</f>
        <v>0</v>
      </c>
      <c r="Z174" s="683">
        <f>SUM(Almora:Uttarkashi!Z174)</f>
        <v>0</v>
      </c>
      <c r="AA174" s="690">
        <v>0.75</v>
      </c>
      <c r="AB174" s="682">
        <f>SUM(Almora:Uttarkashi!AB174)</f>
        <v>1122</v>
      </c>
      <c r="AC174" s="683">
        <f>SUM(Almora:Uttarkashi!AC174)</f>
        <v>10098</v>
      </c>
      <c r="AD174" s="688">
        <f t="shared" si="197"/>
        <v>1122</v>
      </c>
      <c r="AE174" s="689">
        <f t="shared" si="198"/>
        <v>10098</v>
      </c>
      <c r="AF174" s="972" t="s">
        <v>626</v>
      </c>
      <c r="AG174" s="705">
        <f>SUM(Almora:Uttarkashi!AE174)</f>
        <v>10098</v>
      </c>
    </row>
    <row r="175" spans="1:33" s="692" customFormat="1" ht="18.75">
      <c r="A175" s="758"/>
      <c r="B175" s="691" t="s">
        <v>66</v>
      </c>
      <c r="C175" s="686">
        <f>SUM(Almora:Uttarkashi!C175)</f>
        <v>0</v>
      </c>
      <c r="D175" s="683">
        <f>SUM(Almora:Uttarkashi!D175)</f>
        <v>0</v>
      </c>
      <c r="E175" s="686">
        <f>SUM(Almora:Uttarkashi!E175)</f>
        <v>0</v>
      </c>
      <c r="F175" s="683">
        <f>SUM(Almora:Uttarkashi!F175)</f>
        <v>0</v>
      </c>
      <c r="G175" s="687">
        <v>0.56999999999999995</v>
      </c>
      <c r="H175" s="686">
        <f>SUM(Almora:Uttarkashi!H175)</f>
        <v>1215</v>
      </c>
      <c r="I175" s="683">
        <f>SUM(Almora:Uttarkashi!I175)</f>
        <v>8310.6</v>
      </c>
      <c r="J175" s="682">
        <f>SUM(Almora:Uttarkashi!J175)</f>
        <v>1215</v>
      </c>
      <c r="K175" s="683">
        <f>SUM(Almora:Uttarkashi!K175)</f>
        <v>8310.6</v>
      </c>
      <c r="L175" s="682">
        <f>SUM(Almora:Uttarkashi!L175)</f>
        <v>1049</v>
      </c>
      <c r="M175" s="683">
        <f>SUM(Almora:Uttarkashi!M175)</f>
        <v>7241.3093699999999</v>
      </c>
      <c r="N175" s="689">
        <f t="shared" si="192"/>
        <v>86.337448559670776</v>
      </c>
      <c r="O175" s="689">
        <f t="shared" si="193"/>
        <v>87.133412388997172</v>
      </c>
      <c r="P175" s="688">
        <f t="shared" si="199"/>
        <v>166</v>
      </c>
      <c r="Q175" s="689">
        <f t="shared" si="200"/>
        <v>1069.2906300000004</v>
      </c>
      <c r="R175" s="682">
        <f>SUM(Almora:Uttarkashi!R175)</f>
        <v>0</v>
      </c>
      <c r="S175" s="683">
        <f>SUM(Almora:Uttarkashi!S175)</f>
        <v>0</v>
      </c>
      <c r="T175" s="690">
        <v>0.75</v>
      </c>
      <c r="U175" s="682">
        <f>SUM(Almora:Uttarkashi!U175)</f>
        <v>1238</v>
      </c>
      <c r="V175" s="683">
        <f>SUM(Almora:Uttarkashi!V175)</f>
        <v>11142</v>
      </c>
      <c r="W175" s="688">
        <f t="shared" si="195"/>
        <v>1238</v>
      </c>
      <c r="X175" s="689">
        <f t="shared" si="196"/>
        <v>11142</v>
      </c>
      <c r="Y175" s="682">
        <f>SUM(Almora:Uttarkashi!Y175)</f>
        <v>0</v>
      </c>
      <c r="Z175" s="683">
        <f>SUM(Almora:Uttarkashi!Z175)</f>
        <v>0</v>
      </c>
      <c r="AA175" s="690">
        <v>0.75</v>
      </c>
      <c r="AB175" s="682">
        <f>SUM(Almora:Uttarkashi!AB175)</f>
        <v>1238</v>
      </c>
      <c r="AC175" s="683">
        <f>SUM(Almora:Uttarkashi!AC175)</f>
        <v>11142</v>
      </c>
      <c r="AD175" s="688">
        <f t="shared" si="197"/>
        <v>1238</v>
      </c>
      <c r="AE175" s="689">
        <f t="shared" si="198"/>
        <v>11142</v>
      </c>
      <c r="AF175" s="969"/>
      <c r="AG175" s="705">
        <f>SUM(Almora:Uttarkashi!AE175)</f>
        <v>11142</v>
      </c>
    </row>
    <row r="176" spans="1:33" s="692" customFormat="1" ht="18.75">
      <c r="A176" s="758"/>
      <c r="B176" s="691" t="s">
        <v>67</v>
      </c>
      <c r="C176" s="686">
        <f>SUM(Almora:Uttarkashi!C176)</f>
        <v>0</v>
      </c>
      <c r="D176" s="683">
        <f>SUM(Almora:Uttarkashi!D176)</f>
        <v>0</v>
      </c>
      <c r="E176" s="686">
        <f>SUM(Almora:Uttarkashi!E176)</f>
        <v>0</v>
      </c>
      <c r="F176" s="683">
        <f>SUM(Almora:Uttarkashi!F176)</f>
        <v>0</v>
      </c>
      <c r="G176" s="687">
        <v>0.56999999999999995</v>
      </c>
      <c r="H176" s="686">
        <f>SUM(Almora:Uttarkashi!H176)</f>
        <v>1054</v>
      </c>
      <c r="I176" s="683">
        <f>SUM(Almora:Uttarkashi!I176)</f>
        <v>7209.3599999999979</v>
      </c>
      <c r="J176" s="682">
        <f>SUM(Almora:Uttarkashi!J176)</f>
        <v>1054</v>
      </c>
      <c r="K176" s="683">
        <f>SUM(Almora:Uttarkashi!K176)</f>
        <v>7209.3599999999979</v>
      </c>
      <c r="L176" s="682">
        <f>SUM(Almora:Uttarkashi!L176)</f>
        <v>930</v>
      </c>
      <c r="M176" s="683">
        <f>SUM(Almora:Uttarkashi!M176)</f>
        <v>6198.6594100000002</v>
      </c>
      <c r="N176" s="689">
        <f t="shared" si="192"/>
        <v>88.235294117647072</v>
      </c>
      <c r="O176" s="689">
        <f t="shared" si="193"/>
        <v>85.980716873619869</v>
      </c>
      <c r="P176" s="688">
        <f t="shared" si="199"/>
        <v>124</v>
      </c>
      <c r="Q176" s="689">
        <f t="shared" si="200"/>
        <v>1010.7005899999976</v>
      </c>
      <c r="R176" s="682">
        <f>SUM(Almora:Uttarkashi!R176)</f>
        <v>0</v>
      </c>
      <c r="S176" s="683">
        <f>SUM(Almora:Uttarkashi!S176)</f>
        <v>0</v>
      </c>
      <c r="T176" s="690">
        <v>0.75</v>
      </c>
      <c r="U176" s="682">
        <f>SUM(Almora:Uttarkashi!U176)</f>
        <v>1067</v>
      </c>
      <c r="V176" s="683">
        <f>SUM(Almora:Uttarkashi!V176)</f>
        <v>9603</v>
      </c>
      <c r="W176" s="688">
        <f t="shared" si="195"/>
        <v>1067</v>
      </c>
      <c r="X176" s="689">
        <f t="shared" si="196"/>
        <v>9603</v>
      </c>
      <c r="Y176" s="682">
        <f>SUM(Almora:Uttarkashi!Y176)</f>
        <v>0</v>
      </c>
      <c r="Z176" s="683">
        <f>SUM(Almora:Uttarkashi!Z176)</f>
        <v>0</v>
      </c>
      <c r="AA176" s="690">
        <v>0.75</v>
      </c>
      <c r="AB176" s="682">
        <f>SUM(Almora:Uttarkashi!AB176)</f>
        <v>1067</v>
      </c>
      <c r="AC176" s="683">
        <f>SUM(Almora:Uttarkashi!AC176)</f>
        <v>9603</v>
      </c>
      <c r="AD176" s="688">
        <f t="shared" si="197"/>
        <v>1067</v>
      </c>
      <c r="AE176" s="689">
        <f t="shared" si="198"/>
        <v>9603</v>
      </c>
      <c r="AF176" s="970"/>
      <c r="AG176" s="705">
        <f>SUM(Almora:Uttarkashi!AE176)</f>
        <v>9603</v>
      </c>
    </row>
    <row r="177" spans="1:33" s="692" customFormat="1" ht="56.25">
      <c r="A177" s="758">
        <v>10.119999999999999</v>
      </c>
      <c r="B177" s="691" t="s">
        <v>298</v>
      </c>
      <c r="C177" s="686">
        <f>SUM(Almora:Uttarkashi!C177)</f>
        <v>0</v>
      </c>
      <c r="D177" s="683">
        <f>SUM(Almora:Uttarkashi!D177)</f>
        <v>0</v>
      </c>
      <c r="E177" s="686">
        <f>SUM(Almora:Uttarkashi!E177)</f>
        <v>0</v>
      </c>
      <c r="F177" s="683">
        <f>SUM(Almora:Uttarkashi!F177)</f>
        <v>0</v>
      </c>
      <c r="G177" s="687"/>
      <c r="H177" s="686">
        <f>SUM(Almora:Uttarkashi!H177)</f>
        <v>0</v>
      </c>
      <c r="I177" s="683">
        <f>SUM(Almora:Uttarkashi!I177)</f>
        <v>0</v>
      </c>
      <c r="J177" s="682">
        <f>SUM(Almora:Uttarkashi!J177)</f>
        <v>0</v>
      </c>
      <c r="K177" s="683">
        <f>SUM(Almora:Uttarkashi!K177)</f>
        <v>0</v>
      </c>
      <c r="L177" s="682">
        <f>SUM(Almora:Uttarkashi!L177)</f>
        <v>0</v>
      </c>
      <c r="M177" s="683">
        <f>SUM(Almora:Uttarkashi!M177)</f>
        <v>0</v>
      </c>
      <c r="N177" s="689"/>
      <c r="O177" s="689"/>
      <c r="P177" s="688">
        <f t="shared" si="199"/>
        <v>0</v>
      </c>
      <c r="Q177" s="689">
        <f t="shared" si="200"/>
        <v>0</v>
      </c>
      <c r="R177" s="682">
        <f>SUM(Almora:Uttarkashi!R177)</f>
        <v>0</v>
      </c>
      <c r="S177" s="683">
        <f>SUM(Almora:Uttarkashi!S177)</f>
        <v>0</v>
      </c>
      <c r="T177" s="690"/>
      <c r="U177" s="682">
        <f>SUM(Almora:Uttarkashi!U177)</f>
        <v>0</v>
      </c>
      <c r="V177" s="683">
        <f>SUM(Almora:Uttarkashi!V177)</f>
        <v>0</v>
      </c>
      <c r="W177" s="688">
        <f t="shared" si="195"/>
        <v>0</v>
      </c>
      <c r="X177" s="689">
        <f t="shared" si="196"/>
        <v>0</v>
      </c>
      <c r="Y177" s="682">
        <f>SUM(Almora:Uttarkashi!Y177)</f>
        <v>0</v>
      </c>
      <c r="Z177" s="683">
        <f>SUM(Almora:Uttarkashi!Z177)</f>
        <v>0</v>
      </c>
      <c r="AA177" s="690"/>
      <c r="AB177" s="682">
        <f>SUM(Almora:Uttarkashi!AB177)</f>
        <v>0</v>
      </c>
      <c r="AC177" s="683">
        <f>SUM(Almora:Uttarkashi!AC177)</f>
        <v>0</v>
      </c>
      <c r="AD177" s="688">
        <f t="shared" si="197"/>
        <v>0</v>
      </c>
      <c r="AE177" s="689">
        <f t="shared" si="198"/>
        <v>0</v>
      </c>
      <c r="AF177" s="691"/>
      <c r="AG177" s="705">
        <f>SUM(Almora:Uttarkashi!AE177)</f>
        <v>0</v>
      </c>
    </row>
    <row r="178" spans="1:33" s="692" customFormat="1" ht="18.75">
      <c r="A178" s="758"/>
      <c r="B178" s="691" t="s">
        <v>65</v>
      </c>
      <c r="C178" s="686">
        <f>SUM(Almora:Uttarkashi!C178)</f>
        <v>0</v>
      </c>
      <c r="D178" s="683">
        <f>SUM(Almora:Uttarkashi!D178)</f>
        <v>0</v>
      </c>
      <c r="E178" s="686">
        <f>SUM(Almora:Uttarkashi!E178)</f>
        <v>0</v>
      </c>
      <c r="F178" s="683">
        <f>SUM(Almora:Uttarkashi!F178)</f>
        <v>0</v>
      </c>
      <c r="G178" s="687"/>
      <c r="H178" s="686">
        <f>SUM(Almora:Uttarkashi!H178)</f>
        <v>0</v>
      </c>
      <c r="I178" s="683">
        <f>SUM(Almora:Uttarkashi!I178)</f>
        <v>0</v>
      </c>
      <c r="J178" s="682">
        <f>SUM(Almora:Uttarkashi!J178)</f>
        <v>0</v>
      </c>
      <c r="K178" s="683">
        <f>SUM(Almora:Uttarkashi!K178)</f>
        <v>0</v>
      </c>
      <c r="L178" s="682">
        <f>SUM(Almora:Uttarkashi!L178)</f>
        <v>0</v>
      </c>
      <c r="M178" s="683">
        <f>SUM(Almora:Uttarkashi!M178)</f>
        <v>0</v>
      </c>
      <c r="N178" s="689"/>
      <c r="O178" s="689"/>
      <c r="P178" s="688">
        <f t="shared" si="199"/>
        <v>0</v>
      </c>
      <c r="Q178" s="689">
        <f t="shared" si="200"/>
        <v>0</v>
      </c>
      <c r="R178" s="682">
        <f>SUM(Almora:Uttarkashi!R178)</f>
        <v>0</v>
      </c>
      <c r="S178" s="683">
        <f>SUM(Almora:Uttarkashi!S178)</f>
        <v>0</v>
      </c>
      <c r="T178" s="690"/>
      <c r="U178" s="682">
        <f>SUM(Almora:Uttarkashi!U178)</f>
        <v>0</v>
      </c>
      <c r="V178" s="683">
        <f>SUM(Almora:Uttarkashi!V178)</f>
        <v>0</v>
      </c>
      <c r="W178" s="688">
        <f t="shared" si="195"/>
        <v>0</v>
      </c>
      <c r="X178" s="689">
        <f t="shared" si="196"/>
        <v>0</v>
      </c>
      <c r="Y178" s="682">
        <f>SUM(Almora:Uttarkashi!Y178)</f>
        <v>0</v>
      </c>
      <c r="Z178" s="683">
        <f>SUM(Almora:Uttarkashi!Z178)</f>
        <v>0</v>
      </c>
      <c r="AA178" s="690"/>
      <c r="AB178" s="682">
        <f>SUM(Almora:Uttarkashi!AB178)</f>
        <v>0</v>
      </c>
      <c r="AC178" s="683">
        <f>SUM(Almora:Uttarkashi!AC178)</f>
        <v>0</v>
      </c>
      <c r="AD178" s="688">
        <f t="shared" si="197"/>
        <v>0</v>
      </c>
      <c r="AE178" s="689">
        <f t="shared" si="198"/>
        <v>0</v>
      </c>
      <c r="AF178" s="691"/>
      <c r="AG178" s="705">
        <f>SUM(Almora:Uttarkashi!AE178)</f>
        <v>0</v>
      </c>
    </row>
    <row r="179" spans="1:33" s="692" customFormat="1" ht="18.75">
      <c r="A179" s="758"/>
      <c r="B179" s="691" t="s">
        <v>66</v>
      </c>
      <c r="C179" s="686">
        <f>SUM(Almora:Uttarkashi!C179)</f>
        <v>0</v>
      </c>
      <c r="D179" s="683">
        <f>SUM(Almora:Uttarkashi!D179)</f>
        <v>0</v>
      </c>
      <c r="E179" s="686">
        <f>SUM(Almora:Uttarkashi!E179)</f>
        <v>0</v>
      </c>
      <c r="F179" s="683">
        <f>SUM(Almora:Uttarkashi!F179)</f>
        <v>0</v>
      </c>
      <c r="G179" s="687"/>
      <c r="H179" s="686">
        <f>SUM(Almora:Uttarkashi!H179)</f>
        <v>0</v>
      </c>
      <c r="I179" s="683">
        <f>SUM(Almora:Uttarkashi!I179)</f>
        <v>0</v>
      </c>
      <c r="J179" s="682">
        <f>SUM(Almora:Uttarkashi!J179)</f>
        <v>0</v>
      </c>
      <c r="K179" s="683">
        <f>SUM(Almora:Uttarkashi!K179)</f>
        <v>0</v>
      </c>
      <c r="L179" s="682">
        <f>SUM(Almora:Uttarkashi!L179)</f>
        <v>0</v>
      </c>
      <c r="M179" s="683">
        <f>SUM(Almora:Uttarkashi!M179)</f>
        <v>0</v>
      </c>
      <c r="N179" s="689"/>
      <c r="O179" s="689"/>
      <c r="P179" s="688">
        <f t="shared" si="199"/>
        <v>0</v>
      </c>
      <c r="Q179" s="689">
        <f t="shared" si="200"/>
        <v>0</v>
      </c>
      <c r="R179" s="682">
        <f>SUM(Almora:Uttarkashi!R179)</f>
        <v>0</v>
      </c>
      <c r="S179" s="683">
        <f>SUM(Almora:Uttarkashi!S179)</f>
        <v>0</v>
      </c>
      <c r="T179" s="690"/>
      <c r="U179" s="682">
        <f>SUM(Almora:Uttarkashi!U179)</f>
        <v>0</v>
      </c>
      <c r="V179" s="683">
        <f>SUM(Almora:Uttarkashi!V179)</f>
        <v>0</v>
      </c>
      <c r="W179" s="688">
        <f t="shared" si="195"/>
        <v>0</v>
      </c>
      <c r="X179" s="689">
        <f t="shared" si="196"/>
        <v>0</v>
      </c>
      <c r="Y179" s="682">
        <f>SUM(Almora:Uttarkashi!Y179)</f>
        <v>0</v>
      </c>
      <c r="Z179" s="683">
        <f>SUM(Almora:Uttarkashi!Z179)</f>
        <v>0</v>
      </c>
      <c r="AA179" s="690"/>
      <c r="AB179" s="682">
        <f>SUM(Almora:Uttarkashi!AB179)</f>
        <v>0</v>
      </c>
      <c r="AC179" s="683">
        <f>SUM(Almora:Uttarkashi!AC179)</f>
        <v>0</v>
      </c>
      <c r="AD179" s="688">
        <f t="shared" si="197"/>
        <v>0</v>
      </c>
      <c r="AE179" s="689">
        <f t="shared" si="198"/>
        <v>0</v>
      </c>
      <c r="AF179" s="691"/>
      <c r="AG179" s="705">
        <f>SUM(Almora:Uttarkashi!AE179)</f>
        <v>0</v>
      </c>
    </row>
    <row r="180" spans="1:33" s="692" customFormat="1" ht="18.75">
      <c r="A180" s="758"/>
      <c r="B180" s="691" t="s">
        <v>67</v>
      </c>
      <c r="C180" s="686">
        <f>SUM(Almora:Uttarkashi!C180)</f>
        <v>0</v>
      </c>
      <c r="D180" s="683">
        <f>SUM(Almora:Uttarkashi!D180)</f>
        <v>0</v>
      </c>
      <c r="E180" s="686">
        <f>SUM(Almora:Uttarkashi!E180)</f>
        <v>0</v>
      </c>
      <c r="F180" s="683">
        <f>SUM(Almora:Uttarkashi!F180)</f>
        <v>0</v>
      </c>
      <c r="G180" s="687"/>
      <c r="H180" s="686">
        <f>SUM(Almora:Uttarkashi!H180)</f>
        <v>0</v>
      </c>
      <c r="I180" s="683">
        <f>SUM(Almora:Uttarkashi!I180)</f>
        <v>0</v>
      </c>
      <c r="J180" s="682">
        <f>SUM(Almora:Uttarkashi!J180)</f>
        <v>0</v>
      </c>
      <c r="K180" s="683">
        <f>SUM(Almora:Uttarkashi!K180)</f>
        <v>0</v>
      </c>
      <c r="L180" s="682">
        <f>SUM(Almora:Uttarkashi!L180)</f>
        <v>0</v>
      </c>
      <c r="M180" s="683">
        <f>SUM(Almora:Uttarkashi!M180)</f>
        <v>0</v>
      </c>
      <c r="N180" s="689"/>
      <c r="O180" s="689"/>
      <c r="P180" s="688">
        <f t="shared" si="199"/>
        <v>0</v>
      </c>
      <c r="Q180" s="689">
        <f t="shared" si="200"/>
        <v>0</v>
      </c>
      <c r="R180" s="682">
        <f>SUM(Almora:Uttarkashi!R180)</f>
        <v>0</v>
      </c>
      <c r="S180" s="683">
        <f>SUM(Almora:Uttarkashi!S180)</f>
        <v>0</v>
      </c>
      <c r="T180" s="690"/>
      <c r="U180" s="682">
        <f>SUM(Almora:Uttarkashi!U180)</f>
        <v>0</v>
      </c>
      <c r="V180" s="683">
        <f>SUM(Almora:Uttarkashi!V180)</f>
        <v>0</v>
      </c>
      <c r="W180" s="688">
        <f t="shared" si="195"/>
        <v>0</v>
      </c>
      <c r="X180" s="689">
        <f t="shared" si="196"/>
        <v>0</v>
      </c>
      <c r="Y180" s="682">
        <f>SUM(Almora:Uttarkashi!Y180)</f>
        <v>0</v>
      </c>
      <c r="Z180" s="683">
        <f>SUM(Almora:Uttarkashi!Z180)</f>
        <v>0</v>
      </c>
      <c r="AA180" s="690"/>
      <c r="AB180" s="682">
        <f>SUM(Almora:Uttarkashi!AB180)</f>
        <v>0</v>
      </c>
      <c r="AC180" s="683">
        <f>SUM(Almora:Uttarkashi!AC180)</f>
        <v>0</v>
      </c>
      <c r="AD180" s="688">
        <f t="shared" si="197"/>
        <v>0</v>
      </c>
      <c r="AE180" s="689">
        <f t="shared" si="198"/>
        <v>0</v>
      </c>
      <c r="AF180" s="691"/>
      <c r="AG180" s="705">
        <f>SUM(Almora:Uttarkashi!AE180)</f>
        <v>0</v>
      </c>
    </row>
    <row r="181" spans="1:33" s="692" customFormat="1" ht="75">
      <c r="A181" s="758">
        <v>10.130000000000001</v>
      </c>
      <c r="B181" s="691" t="s">
        <v>299</v>
      </c>
      <c r="C181" s="686">
        <f>SUM(Almora:Uttarkashi!C181)</f>
        <v>0</v>
      </c>
      <c r="D181" s="683">
        <f>SUM(Almora:Uttarkashi!D181)</f>
        <v>0</v>
      </c>
      <c r="E181" s="686">
        <f>SUM(Almora:Uttarkashi!E181)</f>
        <v>0</v>
      </c>
      <c r="F181" s="683">
        <f>SUM(Almora:Uttarkashi!F181)</f>
        <v>0</v>
      </c>
      <c r="G181" s="687"/>
      <c r="H181" s="686">
        <f>SUM(Almora:Uttarkashi!H181)</f>
        <v>0</v>
      </c>
      <c r="I181" s="683">
        <f>SUM(Almora:Uttarkashi!I181)</f>
        <v>0</v>
      </c>
      <c r="J181" s="682">
        <f>SUM(Almora:Uttarkashi!J181)</f>
        <v>0</v>
      </c>
      <c r="K181" s="683">
        <f>SUM(Almora:Uttarkashi!K181)</f>
        <v>0</v>
      </c>
      <c r="L181" s="682">
        <f>SUM(Almora:Uttarkashi!L181)</f>
        <v>0</v>
      </c>
      <c r="M181" s="683">
        <f>SUM(Almora:Uttarkashi!M181)</f>
        <v>0</v>
      </c>
      <c r="N181" s="689"/>
      <c r="O181" s="689"/>
      <c r="P181" s="688">
        <f t="shared" si="199"/>
        <v>0</v>
      </c>
      <c r="Q181" s="689">
        <f t="shared" si="200"/>
        <v>0</v>
      </c>
      <c r="R181" s="682">
        <f>SUM(Almora:Uttarkashi!R181)</f>
        <v>0</v>
      </c>
      <c r="S181" s="683">
        <f>SUM(Almora:Uttarkashi!S181)</f>
        <v>0</v>
      </c>
      <c r="T181" s="690"/>
      <c r="U181" s="682">
        <f>SUM(Almora:Uttarkashi!U181)</f>
        <v>0</v>
      </c>
      <c r="V181" s="683">
        <f>SUM(Almora:Uttarkashi!V181)</f>
        <v>0</v>
      </c>
      <c r="W181" s="688">
        <f t="shared" si="195"/>
        <v>0</v>
      </c>
      <c r="X181" s="689">
        <f t="shared" si="196"/>
        <v>0</v>
      </c>
      <c r="Y181" s="682">
        <f>SUM(Almora:Uttarkashi!Y181)</f>
        <v>0</v>
      </c>
      <c r="Z181" s="683">
        <f>SUM(Almora:Uttarkashi!Z181)</f>
        <v>0</v>
      </c>
      <c r="AA181" s="690"/>
      <c r="AB181" s="682">
        <f>SUM(Almora:Uttarkashi!AB181)</f>
        <v>0</v>
      </c>
      <c r="AC181" s="683">
        <f>SUM(Almora:Uttarkashi!AC181)</f>
        <v>0</v>
      </c>
      <c r="AD181" s="688">
        <f t="shared" si="197"/>
        <v>0</v>
      </c>
      <c r="AE181" s="689">
        <f t="shared" si="198"/>
        <v>0</v>
      </c>
      <c r="AF181" s="691"/>
      <c r="AG181" s="705">
        <f>SUM(Almora:Uttarkashi!AE181)</f>
        <v>0</v>
      </c>
    </row>
    <row r="182" spans="1:33" s="692" customFormat="1" ht="18.75">
      <c r="A182" s="711">
        <v>10.14</v>
      </c>
      <c r="B182" s="708" t="s">
        <v>155</v>
      </c>
      <c r="C182" s="686">
        <f>SUM(Almora:Uttarkashi!C182)</f>
        <v>0</v>
      </c>
      <c r="D182" s="683">
        <f>SUM(Almora:Uttarkashi!D182)</f>
        <v>0</v>
      </c>
      <c r="E182" s="686">
        <f>SUM(Almora:Uttarkashi!E182)</f>
        <v>0</v>
      </c>
      <c r="F182" s="683">
        <f>SUM(Almora:Uttarkashi!F182)</f>
        <v>0</v>
      </c>
      <c r="G182" s="687"/>
      <c r="H182" s="686">
        <f>SUM(Almora:Uttarkashi!H182)</f>
        <v>0</v>
      </c>
      <c r="I182" s="683">
        <f>SUM(Almora:Uttarkashi!I182)</f>
        <v>0</v>
      </c>
      <c r="J182" s="682">
        <f>SUM(Almora:Uttarkashi!J182)</f>
        <v>0</v>
      </c>
      <c r="K182" s="683">
        <f>SUM(Almora:Uttarkashi!K182)</f>
        <v>0</v>
      </c>
      <c r="L182" s="682">
        <f>SUM(Almora:Uttarkashi!L182)</f>
        <v>0</v>
      </c>
      <c r="M182" s="683">
        <f>SUM(Almora:Uttarkashi!M182)</f>
        <v>0</v>
      </c>
      <c r="N182" s="689"/>
      <c r="O182" s="689"/>
      <c r="P182" s="688">
        <f t="shared" si="199"/>
        <v>0</v>
      </c>
      <c r="Q182" s="689">
        <f t="shared" si="200"/>
        <v>0</v>
      </c>
      <c r="R182" s="682">
        <f>SUM(Almora:Uttarkashi!R182)</f>
        <v>0</v>
      </c>
      <c r="S182" s="683">
        <f>SUM(Almora:Uttarkashi!S182)</f>
        <v>0</v>
      </c>
      <c r="T182" s="690"/>
      <c r="U182" s="682">
        <f>SUM(Almora:Uttarkashi!U182)</f>
        <v>0</v>
      </c>
      <c r="V182" s="683">
        <f>SUM(Almora:Uttarkashi!V182)</f>
        <v>0</v>
      </c>
      <c r="W182" s="688">
        <f t="shared" si="195"/>
        <v>0</v>
      </c>
      <c r="X182" s="689">
        <f t="shared" si="196"/>
        <v>0</v>
      </c>
      <c r="Y182" s="682">
        <f>SUM(Almora:Uttarkashi!Y182)</f>
        <v>0</v>
      </c>
      <c r="Z182" s="683">
        <f>SUM(Almora:Uttarkashi!Z182)</f>
        <v>0</v>
      </c>
      <c r="AA182" s="690"/>
      <c r="AB182" s="682">
        <f>SUM(Almora:Uttarkashi!AB182)</f>
        <v>0</v>
      </c>
      <c r="AC182" s="683">
        <f>SUM(Almora:Uttarkashi!AC182)</f>
        <v>0</v>
      </c>
      <c r="AD182" s="688">
        <f t="shared" si="197"/>
        <v>0</v>
      </c>
      <c r="AE182" s="689">
        <f t="shared" si="198"/>
        <v>0</v>
      </c>
      <c r="AF182" s="691"/>
      <c r="AG182" s="705">
        <f>SUM(Almora:Uttarkashi!AE182)</f>
        <v>0</v>
      </c>
    </row>
    <row r="183" spans="1:33" s="692" customFormat="1" ht="18.75">
      <c r="A183" s="758"/>
      <c r="B183" s="691" t="s">
        <v>70</v>
      </c>
      <c r="C183" s="686">
        <f>SUM(Almora:Uttarkashi!C183)</f>
        <v>0</v>
      </c>
      <c r="D183" s="683">
        <f>SUM(Almora:Uttarkashi!D183)</f>
        <v>0</v>
      </c>
      <c r="E183" s="686">
        <f>SUM(Almora:Uttarkashi!E183)</f>
        <v>0</v>
      </c>
      <c r="F183" s="683">
        <f>SUM(Almora:Uttarkashi!F183)</f>
        <v>0</v>
      </c>
      <c r="G183" s="687"/>
      <c r="H183" s="686"/>
      <c r="I183" s="683">
        <f>SUM(Almora:Uttarkashi!I183)</f>
        <v>0</v>
      </c>
      <c r="J183" s="682">
        <f>SUM(Almora:Uttarkashi!J183)</f>
        <v>0</v>
      </c>
      <c r="K183" s="683">
        <f>SUM(Almora:Uttarkashi!K183)</f>
        <v>0</v>
      </c>
      <c r="L183" s="682">
        <f>SUM(Almora:Uttarkashi!L183)</f>
        <v>0</v>
      </c>
      <c r="M183" s="683">
        <f>SUM(Almora:Uttarkashi!M183)</f>
        <v>0</v>
      </c>
      <c r="N183" s="689"/>
      <c r="O183" s="689"/>
      <c r="P183" s="688">
        <f t="shared" si="199"/>
        <v>0</v>
      </c>
      <c r="Q183" s="689">
        <f t="shared" si="200"/>
        <v>0</v>
      </c>
      <c r="R183" s="682">
        <f>SUM(Almora:Uttarkashi!R183)</f>
        <v>0</v>
      </c>
      <c r="S183" s="683">
        <f>SUM(Almora:Uttarkashi!S183)</f>
        <v>0</v>
      </c>
      <c r="T183" s="690">
        <v>0.08</v>
      </c>
      <c r="U183" s="682">
        <f>SUM(Almora:Uttarkashi!U183)</f>
        <v>198</v>
      </c>
      <c r="V183" s="683">
        <f>SUM(Almora:Uttarkashi!V183)</f>
        <v>190.07999999999998</v>
      </c>
      <c r="W183" s="688">
        <f t="shared" si="195"/>
        <v>198</v>
      </c>
      <c r="X183" s="689">
        <f t="shared" si="196"/>
        <v>190.07999999999998</v>
      </c>
      <c r="Y183" s="682">
        <f>SUM(Almora:Uttarkashi!Y183)</f>
        <v>0</v>
      </c>
      <c r="Z183" s="683">
        <f>SUM(Almora:Uttarkashi!Z183)</f>
        <v>0</v>
      </c>
      <c r="AA183" s="690">
        <v>0.08</v>
      </c>
      <c r="AB183" s="682">
        <f>SUM(Almora:Uttarkashi!AB183)</f>
        <v>0</v>
      </c>
      <c r="AC183" s="683">
        <f>SUM(Almora:Uttarkashi!AC183)</f>
        <v>0</v>
      </c>
      <c r="AD183" s="688">
        <f t="shared" si="197"/>
        <v>0</v>
      </c>
      <c r="AE183" s="689">
        <f t="shared" si="198"/>
        <v>0</v>
      </c>
      <c r="AF183" s="972" t="s">
        <v>627</v>
      </c>
      <c r="AG183" s="705">
        <f>SUM(Almora:Uttarkashi!AE183)</f>
        <v>0</v>
      </c>
    </row>
    <row r="184" spans="1:33" s="692" customFormat="1" ht="37.5">
      <c r="A184" s="758"/>
      <c r="B184" s="691" t="s">
        <v>71</v>
      </c>
      <c r="C184" s="686">
        <f>SUM(Almora:Uttarkashi!C184)</f>
        <v>0</v>
      </c>
      <c r="D184" s="683">
        <f>SUM(Almora:Uttarkashi!D184)</f>
        <v>0</v>
      </c>
      <c r="E184" s="686">
        <f>SUM(Almora:Uttarkashi!E184)</f>
        <v>0</v>
      </c>
      <c r="F184" s="683">
        <f>SUM(Almora:Uttarkashi!F184)</f>
        <v>0</v>
      </c>
      <c r="G184" s="687"/>
      <c r="H184" s="686"/>
      <c r="I184" s="683">
        <f>SUM(Almora:Uttarkashi!I184)</f>
        <v>0</v>
      </c>
      <c r="J184" s="682">
        <f>SUM(Almora:Uttarkashi!J184)</f>
        <v>0</v>
      </c>
      <c r="K184" s="683">
        <f>SUM(Almora:Uttarkashi!K184)</f>
        <v>0</v>
      </c>
      <c r="L184" s="682">
        <f>SUM(Almora:Uttarkashi!L184)</f>
        <v>0</v>
      </c>
      <c r="M184" s="683">
        <f>SUM(Almora:Uttarkashi!M184)</f>
        <v>0</v>
      </c>
      <c r="N184" s="689"/>
      <c r="O184" s="689"/>
      <c r="P184" s="688">
        <f t="shared" si="199"/>
        <v>0</v>
      </c>
      <c r="Q184" s="689">
        <f t="shared" si="200"/>
        <v>0</v>
      </c>
      <c r="R184" s="682">
        <f>SUM(Almora:Uttarkashi!R184)</f>
        <v>0</v>
      </c>
      <c r="S184" s="683">
        <f>SUM(Almora:Uttarkashi!S184)</f>
        <v>0</v>
      </c>
      <c r="T184" s="690">
        <v>0.08</v>
      </c>
      <c r="U184" s="682">
        <f>SUM(Almora:Uttarkashi!U184)</f>
        <v>198</v>
      </c>
      <c r="V184" s="683">
        <f>SUM(Almora:Uttarkashi!V184)</f>
        <v>190.07999999999998</v>
      </c>
      <c r="W184" s="688">
        <f t="shared" si="195"/>
        <v>198</v>
      </c>
      <c r="X184" s="689">
        <f t="shared" si="196"/>
        <v>190.07999999999998</v>
      </c>
      <c r="Y184" s="682">
        <f>SUM(Almora:Uttarkashi!Y184)</f>
        <v>0</v>
      </c>
      <c r="Z184" s="683">
        <f>SUM(Almora:Uttarkashi!Z184)</f>
        <v>0</v>
      </c>
      <c r="AA184" s="690">
        <v>0.08</v>
      </c>
      <c r="AB184" s="682">
        <f>SUM(Almora:Uttarkashi!AB184)</f>
        <v>0</v>
      </c>
      <c r="AC184" s="683">
        <f>SUM(Almora:Uttarkashi!AC184)</f>
        <v>0</v>
      </c>
      <c r="AD184" s="688">
        <f t="shared" si="197"/>
        <v>0</v>
      </c>
      <c r="AE184" s="689">
        <f t="shared" si="198"/>
        <v>0</v>
      </c>
      <c r="AF184" s="969"/>
      <c r="AG184" s="705">
        <f>SUM(Almora:Uttarkashi!AE184)</f>
        <v>0</v>
      </c>
    </row>
    <row r="185" spans="1:33" s="692" customFormat="1" ht="18.75">
      <c r="A185" s="758"/>
      <c r="B185" s="691" t="s">
        <v>74</v>
      </c>
      <c r="C185" s="686">
        <f>SUM(Almora:Uttarkashi!C185)</f>
        <v>0</v>
      </c>
      <c r="D185" s="683">
        <f>SUM(Almora:Uttarkashi!D185)</f>
        <v>0</v>
      </c>
      <c r="E185" s="686">
        <f>SUM(Almora:Uttarkashi!E185)</f>
        <v>0</v>
      </c>
      <c r="F185" s="683">
        <f>SUM(Almora:Uttarkashi!F185)</f>
        <v>0</v>
      </c>
      <c r="G185" s="687"/>
      <c r="H185" s="686"/>
      <c r="I185" s="683">
        <f>SUM(Almora:Uttarkashi!I185)</f>
        <v>0</v>
      </c>
      <c r="J185" s="682">
        <f>SUM(Almora:Uttarkashi!J185)</f>
        <v>0</v>
      </c>
      <c r="K185" s="683">
        <f>SUM(Almora:Uttarkashi!K185)</f>
        <v>0</v>
      </c>
      <c r="L185" s="682">
        <f>SUM(Almora:Uttarkashi!L185)</f>
        <v>0</v>
      </c>
      <c r="M185" s="683">
        <f>SUM(Almora:Uttarkashi!M185)</f>
        <v>0</v>
      </c>
      <c r="N185" s="689"/>
      <c r="O185" s="689"/>
      <c r="P185" s="688">
        <f t="shared" si="199"/>
        <v>0</v>
      </c>
      <c r="Q185" s="689">
        <f t="shared" si="200"/>
        <v>0</v>
      </c>
      <c r="R185" s="682">
        <f>SUM(Almora:Uttarkashi!R185)</f>
        <v>0</v>
      </c>
      <c r="S185" s="683">
        <f>SUM(Almora:Uttarkashi!S185)</f>
        <v>0</v>
      </c>
      <c r="T185" s="690">
        <v>0.08</v>
      </c>
      <c r="U185" s="682">
        <f>SUM(Almora:Uttarkashi!U185)</f>
        <v>623</v>
      </c>
      <c r="V185" s="683">
        <f>SUM(Almora:Uttarkashi!V185)</f>
        <v>598.08000000000004</v>
      </c>
      <c r="W185" s="688">
        <f t="shared" si="195"/>
        <v>623</v>
      </c>
      <c r="X185" s="689">
        <f t="shared" si="196"/>
        <v>598.08000000000004</v>
      </c>
      <c r="Y185" s="682">
        <f>SUM(Almora:Uttarkashi!Y185)</f>
        <v>0</v>
      </c>
      <c r="Z185" s="683">
        <f>SUM(Almora:Uttarkashi!Z185)</f>
        <v>0</v>
      </c>
      <c r="AA185" s="690">
        <v>0.08</v>
      </c>
      <c r="AB185" s="682">
        <f>SUM(Almora:Uttarkashi!AB185)</f>
        <v>0</v>
      </c>
      <c r="AC185" s="683">
        <f>SUM(Almora:Uttarkashi!AC185)</f>
        <v>0</v>
      </c>
      <c r="AD185" s="688">
        <f t="shared" si="197"/>
        <v>0</v>
      </c>
      <c r="AE185" s="689">
        <f t="shared" si="198"/>
        <v>0</v>
      </c>
      <c r="AF185" s="970"/>
      <c r="AG185" s="705">
        <f>SUM(Almora:Uttarkashi!AE185)</f>
        <v>0</v>
      </c>
    </row>
    <row r="186" spans="1:33" s="699" customFormat="1" ht="19.5">
      <c r="A186" s="716"/>
      <c r="B186" s="678" t="s">
        <v>35</v>
      </c>
      <c r="C186" s="681">
        <f t="shared" ref="C186:F186" si="201">SUM(C169:C185)</f>
        <v>0</v>
      </c>
      <c r="D186" s="679">
        <f t="shared" si="201"/>
        <v>0</v>
      </c>
      <c r="E186" s="681">
        <f t="shared" si="201"/>
        <v>0</v>
      </c>
      <c r="F186" s="679">
        <f t="shared" si="201"/>
        <v>0</v>
      </c>
      <c r="G186" s="842"/>
      <c r="H186" s="681">
        <f>SUM(H169:H185)</f>
        <v>6082</v>
      </c>
      <c r="I186" s="679">
        <f>SUM(I169:I185)</f>
        <v>38444.639999999999</v>
      </c>
      <c r="J186" s="681">
        <f>SUM(J169:J185)</f>
        <v>6082</v>
      </c>
      <c r="K186" s="679">
        <f>SUM(K169:K185)</f>
        <v>38444.639999999999</v>
      </c>
      <c r="L186" s="681">
        <f t="shared" ref="L186:M186" si="202">SUM(L169:L185)</f>
        <v>4854</v>
      </c>
      <c r="M186" s="679">
        <f t="shared" si="202"/>
        <v>30940.693609999998</v>
      </c>
      <c r="N186" s="689">
        <f t="shared" si="192"/>
        <v>79.809273265373236</v>
      </c>
      <c r="O186" s="689">
        <f t="shared" si="193"/>
        <v>80.48116359003491</v>
      </c>
      <c r="P186" s="681">
        <f t="shared" ref="P186:S186" si="203">SUM(P169:P185)</f>
        <v>1228</v>
      </c>
      <c r="Q186" s="679">
        <f t="shared" si="203"/>
        <v>7503.9463899999964</v>
      </c>
      <c r="R186" s="681">
        <f t="shared" si="203"/>
        <v>0</v>
      </c>
      <c r="S186" s="679">
        <f t="shared" si="203"/>
        <v>0</v>
      </c>
      <c r="T186" s="697"/>
      <c r="U186" s="681">
        <f t="shared" ref="U186:W186" si="204">SUM(U169:U185)</f>
        <v>7341</v>
      </c>
      <c r="V186" s="679">
        <f t="shared" si="204"/>
        <v>53244.240000000005</v>
      </c>
      <c r="W186" s="681">
        <f t="shared" si="204"/>
        <v>7341</v>
      </c>
      <c r="X186" s="679">
        <f>SUM(X169:X185)</f>
        <v>53244.240000000005</v>
      </c>
      <c r="Y186" s="681">
        <f t="shared" ref="Y186:Z186" si="205">SUM(Y169:Y185)</f>
        <v>0</v>
      </c>
      <c r="Z186" s="679">
        <f t="shared" si="205"/>
        <v>0</v>
      </c>
      <c r="AA186" s="697"/>
      <c r="AB186" s="681">
        <f t="shared" ref="AB186:AD186" si="206">SUM(AB169:AB185)</f>
        <v>6322</v>
      </c>
      <c r="AC186" s="679">
        <f t="shared" si="206"/>
        <v>52266</v>
      </c>
      <c r="AD186" s="681">
        <f t="shared" si="206"/>
        <v>6322</v>
      </c>
      <c r="AE186" s="679">
        <f>SUM(AE169:AE185)</f>
        <v>52266</v>
      </c>
      <c r="AF186" s="698"/>
      <c r="AG186" s="705">
        <f>SUM(Almora:Uttarkashi!AE186)</f>
        <v>52266</v>
      </c>
    </row>
    <row r="187" spans="1:33" s="699" customFormat="1" ht="19.5">
      <c r="A187" s="716"/>
      <c r="B187" s="844" t="s">
        <v>5</v>
      </c>
      <c r="C187" s="681">
        <f t="shared" ref="C187:F187" si="207">C186</f>
        <v>0</v>
      </c>
      <c r="D187" s="679">
        <f t="shared" si="207"/>
        <v>0</v>
      </c>
      <c r="E187" s="681">
        <f t="shared" si="207"/>
        <v>0</v>
      </c>
      <c r="F187" s="679">
        <f t="shared" si="207"/>
        <v>0</v>
      </c>
      <c r="G187" s="842"/>
      <c r="H187" s="681">
        <f>H186</f>
        <v>6082</v>
      </c>
      <c r="I187" s="679">
        <f>I186</f>
        <v>38444.639999999999</v>
      </c>
      <c r="J187" s="681">
        <f>J186</f>
        <v>6082</v>
      </c>
      <c r="K187" s="679">
        <f>K186</f>
        <v>38444.639999999999</v>
      </c>
      <c r="L187" s="681">
        <f t="shared" ref="L187:M187" si="208">L186</f>
        <v>4854</v>
      </c>
      <c r="M187" s="679">
        <f t="shared" si="208"/>
        <v>30940.693609999998</v>
      </c>
      <c r="N187" s="689">
        <f t="shared" si="192"/>
        <v>79.809273265373236</v>
      </c>
      <c r="O187" s="689">
        <f t="shared" si="193"/>
        <v>80.48116359003491</v>
      </c>
      <c r="P187" s="681">
        <f t="shared" ref="P187:S187" si="209">P186</f>
        <v>1228</v>
      </c>
      <c r="Q187" s="679">
        <f t="shared" si="209"/>
        <v>7503.9463899999964</v>
      </c>
      <c r="R187" s="681">
        <f t="shared" si="209"/>
        <v>0</v>
      </c>
      <c r="S187" s="679">
        <f t="shared" si="209"/>
        <v>0</v>
      </c>
      <c r="T187" s="697"/>
      <c r="U187" s="681">
        <f t="shared" ref="U187:W187" si="210">U186</f>
        <v>7341</v>
      </c>
      <c r="V187" s="679">
        <f t="shared" si="210"/>
        <v>53244.240000000005</v>
      </c>
      <c r="W187" s="681">
        <f t="shared" si="210"/>
        <v>7341</v>
      </c>
      <c r="X187" s="679">
        <f>X186</f>
        <v>53244.240000000005</v>
      </c>
      <c r="Y187" s="681">
        <f t="shared" ref="Y187:Z187" si="211">Y186</f>
        <v>0</v>
      </c>
      <c r="Z187" s="679">
        <f t="shared" si="211"/>
        <v>0</v>
      </c>
      <c r="AA187" s="697"/>
      <c r="AB187" s="681">
        <f t="shared" ref="AB187:AD187" si="212">AB186</f>
        <v>6322</v>
      </c>
      <c r="AC187" s="679">
        <f t="shared" si="212"/>
        <v>52266</v>
      </c>
      <c r="AD187" s="681">
        <f t="shared" si="212"/>
        <v>6322</v>
      </c>
      <c r="AE187" s="679">
        <f>AE186</f>
        <v>52266</v>
      </c>
      <c r="AF187" s="698"/>
      <c r="AG187" s="705">
        <f>SUM(Almora:Uttarkashi!AE187)</f>
        <v>52266</v>
      </c>
    </row>
    <row r="188" spans="1:33" s="699" customFormat="1" ht="19.5">
      <c r="A188" s="755"/>
      <c r="B188" s="844" t="s">
        <v>75</v>
      </c>
      <c r="C188" s="681">
        <f>C187+C166</f>
        <v>0</v>
      </c>
      <c r="D188" s="679">
        <f>SUM(D187+D166)</f>
        <v>0</v>
      </c>
      <c r="E188" s="681">
        <f>E187+E166</f>
        <v>0</v>
      </c>
      <c r="F188" s="679">
        <f>SUM(F187+F166)</f>
        <v>0</v>
      </c>
      <c r="G188" s="842"/>
      <c r="H188" s="681">
        <f>H187+H166</f>
        <v>6082</v>
      </c>
      <c r="I188" s="679">
        <f>SUM(I187+I166)</f>
        <v>38444.639999999999</v>
      </c>
      <c r="J188" s="681">
        <f>J187+J166</f>
        <v>6082</v>
      </c>
      <c r="K188" s="679">
        <f>SUM(K187+K166)</f>
        <v>38444.639999999999</v>
      </c>
      <c r="L188" s="681">
        <f t="shared" ref="L188" si="213">L187+L166</f>
        <v>4854</v>
      </c>
      <c r="M188" s="679">
        <f t="shared" ref="M188" si="214">SUM(M187+M166)</f>
        <v>30940.693609999998</v>
      </c>
      <c r="N188" s="689">
        <f t="shared" si="192"/>
        <v>79.809273265373236</v>
      </c>
      <c r="O188" s="689">
        <f t="shared" si="193"/>
        <v>80.48116359003491</v>
      </c>
      <c r="P188" s="681">
        <f t="shared" ref="P188" si="215">P187+P166</f>
        <v>1228</v>
      </c>
      <c r="Q188" s="679">
        <f t="shared" ref="Q188" si="216">SUM(Q187+Q166)</f>
        <v>7503.9463899999964</v>
      </c>
      <c r="R188" s="681">
        <f t="shared" ref="R188" si="217">R187+R166</f>
        <v>0</v>
      </c>
      <c r="S188" s="679">
        <f t="shared" ref="S188" si="218">SUM(S187+S166)</f>
        <v>0</v>
      </c>
      <c r="T188" s="697"/>
      <c r="U188" s="681">
        <f t="shared" ref="U188" si="219">U187+U166</f>
        <v>7341</v>
      </c>
      <c r="V188" s="679">
        <f t="shared" ref="V188" si="220">SUM(V187+V166)</f>
        <v>53244.240000000005</v>
      </c>
      <c r="W188" s="681">
        <f t="shared" ref="W188" si="221">W187+W166</f>
        <v>7341</v>
      </c>
      <c r="X188" s="679">
        <f>SUM(X187+X166)</f>
        <v>53244.240000000005</v>
      </c>
      <c r="Y188" s="681">
        <f t="shared" ref="Y188" si="222">Y187+Y166</f>
        <v>0</v>
      </c>
      <c r="Z188" s="679">
        <f t="shared" ref="Z188" si="223">SUM(Z187+Z166)</f>
        <v>0</v>
      </c>
      <c r="AA188" s="697"/>
      <c r="AB188" s="681">
        <f t="shared" ref="AB188" si="224">AB187+AB166</f>
        <v>6322</v>
      </c>
      <c r="AC188" s="679">
        <f t="shared" ref="AC188" si="225">SUM(AC187+AC166)</f>
        <v>52266</v>
      </c>
      <c r="AD188" s="681">
        <f t="shared" ref="AD188" si="226">AD187+AD166</f>
        <v>6322</v>
      </c>
      <c r="AE188" s="679">
        <f>SUM(AE187+AE166)</f>
        <v>52266</v>
      </c>
      <c r="AF188" s="698"/>
      <c r="AG188" s="705">
        <f>SUM(Almora:Uttarkashi!AE188)</f>
        <v>52266</v>
      </c>
    </row>
    <row r="189" spans="1:33" s="699" customFormat="1" ht="19.5">
      <c r="A189" s="755">
        <v>11</v>
      </c>
      <c r="B189" s="685" t="s">
        <v>76</v>
      </c>
      <c r="C189" s="686">
        <f>SUM(Almora:Uttarkashi!C189)</f>
        <v>0</v>
      </c>
      <c r="D189" s="683">
        <f>SUM(Almora:Uttarkashi!D189)</f>
        <v>0</v>
      </c>
      <c r="E189" s="686">
        <f>SUM(Almora:Uttarkashi!E189)</f>
        <v>0</v>
      </c>
      <c r="F189" s="683">
        <f>SUM(Almora:Uttarkashi!F189)</f>
        <v>0</v>
      </c>
      <c r="G189" s="687"/>
      <c r="H189" s="686">
        <f>SUM(Almora:Uttarkashi!H189)</f>
        <v>0</v>
      </c>
      <c r="I189" s="683">
        <f>SUM(Almora:Uttarkashi!I189)</f>
        <v>0</v>
      </c>
      <c r="J189" s="682">
        <f>SUM(Almora:Uttarkashi!J189)</f>
        <v>0</v>
      </c>
      <c r="K189" s="683">
        <f>SUM(Almora:Uttarkashi!K189)</f>
        <v>0</v>
      </c>
      <c r="L189" s="682">
        <f>SUM(Almora:Uttarkashi!L189)</f>
        <v>0</v>
      </c>
      <c r="M189" s="683">
        <f>SUM(Almora:Uttarkashi!M189)</f>
        <v>0</v>
      </c>
      <c r="N189" s="695"/>
      <c r="O189" s="695"/>
      <c r="P189" s="696"/>
      <c r="Q189" s="695"/>
      <c r="R189" s="682">
        <f>SUM(Almora:Uttarkashi!R189)</f>
        <v>0</v>
      </c>
      <c r="S189" s="683">
        <f>SUM(Almora:Uttarkashi!S189)</f>
        <v>0</v>
      </c>
      <c r="T189" s="697"/>
      <c r="U189" s="682">
        <f>SUM(Almora:Uttarkashi!U189)</f>
        <v>0</v>
      </c>
      <c r="V189" s="683">
        <f>SUM(Almora:Uttarkashi!V189)</f>
        <v>0</v>
      </c>
      <c r="W189" s="696"/>
      <c r="X189" s="695"/>
      <c r="Y189" s="682">
        <f>SUM(Almora:Uttarkashi!Y189)</f>
        <v>0</v>
      </c>
      <c r="Z189" s="683">
        <f>SUM(Almora:Uttarkashi!Z189)</f>
        <v>0</v>
      </c>
      <c r="AA189" s="697"/>
      <c r="AB189" s="682">
        <f>SUM(Almora:Uttarkashi!AB189)</f>
        <v>0</v>
      </c>
      <c r="AC189" s="683">
        <f>SUM(Almora:Uttarkashi!AC189)</f>
        <v>0</v>
      </c>
      <c r="AD189" s="696"/>
      <c r="AE189" s="695"/>
      <c r="AF189" s="698"/>
      <c r="AG189" s="705">
        <f>SUM(Almora:Uttarkashi!AE189)</f>
        <v>0</v>
      </c>
    </row>
    <row r="190" spans="1:33" s="699" customFormat="1" ht="19.5">
      <c r="A190" s="755"/>
      <c r="B190" s="685" t="s">
        <v>283</v>
      </c>
      <c r="C190" s="686">
        <f>SUM(Almora:Uttarkashi!C190)</f>
        <v>0</v>
      </c>
      <c r="D190" s="683">
        <f>SUM(Almora:Uttarkashi!D190)</f>
        <v>0</v>
      </c>
      <c r="E190" s="686">
        <f>SUM(Almora:Uttarkashi!E190)</f>
        <v>0</v>
      </c>
      <c r="F190" s="683">
        <f>SUM(Almora:Uttarkashi!F190)</f>
        <v>0</v>
      </c>
      <c r="G190" s="687"/>
      <c r="H190" s="686">
        <f>SUM(Almora:Uttarkashi!H190)</f>
        <v>0</v>
      </c>
      <c r="I190" s="683">
        <f>SUM(Almora:Uttarkashi!I190)</f>
        <v>0</v>
      </c>
      <c r="J190" s="682">
        <f>SUM(Almora:Uttarkashi!J190)</f>
        <v>0</v>
      </c>
      <c r="K190" s="683">
        <f>SUM(Almora:Uttarkashi!K190)</f>
        <v>0</v>
      </c>
      <c r="L190" s="682">
        <f>SUM(Almora:Uttarkashi!L190)</f>
        <v>0</v>
      </c>
      <c r="M190" s="683">
        <f>SUM(Almora:Uttarkashi!M190)</f>
        <v>0</v>
      </c>
      <c r="N190" s="695"/>
      <c r="O190" s="695"/>
      <c r="P190" s="696"/>
      <c r="Q190" s="695"/>
      <c r="R190" s="682">
        <f>SUM(Almora:Uttarkashi!R190)</f>
        <v>0</v>
      </c>
      <c r="S190" s="683">
        <f>SUM(Almora:Uttarkashi!S190)</f>
        <v>0</v>
      </c>
      <c r="T190" s="697"/>
      <c r="U190" s="682">
        <f>SUM(Almora:Uttarkashi!U190)</f>
        <v>0</v>
      </c>
      <c r="V190" s="683">
        <f>SUM(Almora:Uttarkashi!V190)</f>
        <v>0</v>
      </c>
      <c r="W190" s="696"/>
      <c r="X190" s="695"/>
      <c r="Y190" s="682">
        <f>SUM(Almora:Uttarkashi!Y190)</f>
        <v>0</v>
      </c>
      <c r="Z190" s="683">
        <f>SUM(Almora:Uttarkashi!Z190)</f>
        <v>0</v>
      </c>
      <c r="AA190" s="697"/>
      <c r="AB190" s="682">
        <f>SUM(Almora:Uttarkashi!AB190)</f>
        <v>0</v>
      </c>
      <c r="AC190" s="683">
        <f>SUM(Almora:Uttarkashi!AC190)</f>
        <v>0</v>
      </c>
      <c r="AD190" s="696"/>
      <c r="AE190" s="695"/>
      <c r="AF190" s="698"/>
      <c r="AG190" s="705">
        <f>SUM(Almora:Uttarkashi!AE190)</f>
        <v>0</v>
      </c>
    </row>
    <row r="191" spans="1:33" s="692" customFormat="1" ht="37.5">
      <c r="A191" s="758">
        <v>11.01</v>
      </c>
      <c r="B191" s="717" t="s">
        <v>240</v>
      </c>
      <c r="C191" s="686">
        <f>SUM(Almora:Uttarkashi!C191)</f>
        <v>0</v>
      </c>
      <c r="D191" s="683">
        <f>SUM(Almora:Uttarkashi!D191)</f>
        <v>0</v>
      </c>
      <c r="E191" s="686">
        <f>SUM(Almora:Uttarkashi!E191)</f>
        <v>0</v>
      </c>
      <c r="F191" s="683">
        <f>SUM(Almora:Uttarkashi!F191)</f>
        <v>0</v>
      </c>
      <c r="G191" s="687"/>
      <c r="H191" s="686">
        <f>SUM(Almora:Uttarkashi!H191)</f>
        <v>0</v>
      </c>
      <c r="I191" s="683">
        <f>SUM(Almora:Uttarkashi!I191)</f>
        <v>0</v>
      </c>
      <c r="J191" s="682">
        <f>SUM(Almora:Uttarkashi!J191)</f>
        <v>0</v>
      </c>
      <c r="K191" s="683">
        <f>SUM(Almora:Uttarkashi!K191)</f>
        <v>0</v>
      </c>
      <c r="L191" s="682">
        <f>SUM(Almora:Uttarkashi!L191)</f>
        <v>0</v>
      </c>
      <c r="M191" s="683">
        <f>SUM(Almora:Uttarkashi!M191)</f>
        <v>0</v>
      </c>
      <c r="N191" s="689"/>
      <c r="O191" s="689"/>
      <c r="P191" s="688"/>
      <c r="Q191" s="689"/>
      <c r="R191" s="682">
        <f>SUM(Almora:Uttarkashi!R191)</f>
        <v>0</v>
      </c>
      <c r="S191" s="683">
        <f>SUM(Almora:Uttarkashi!S191)</f>
        <v>0</v>
      </c>
      <c r="T191" s="690"/>
      <c r="U191" s="682">
        <f>SUM(Almora:Uttarkashi!U191)</f>
        <v>0</v>
      </c>
      <c r="V191" s="683">
        <f>SUM(Almora:Uttarkashi!V191)</f>
        <v>0</v>
      </c>
      <c r="W191" s="688"/>
      <c r="X191" s="689"/>
      <c r="Y191" s="682">
        <f>SUM(Almora:Uttarkashi!Y191)</f>
        <v>0</v>
      </c>
      <c r="Z191" s="683">
        <f>SUM(Almora:Uttarkashi!Z191)</f>
        <v>0</v>
      </c>
      <c r="AA191" s="690"/>
      <c r="AB191" s="682">
        <f>SUM(Almora:Uttarkashi!AB191)</f>
        <v>0</v>
      </c>
      <c r="AC191" s="683">
        <f>SUM(Almora:Uttarkashi!AC191)</f>
        <v>0</v>
      </c>
      <c r="AD191" s="688"/>
      <c r="AE191" s="689"/>
      <c r="AF191" s="691"/>
      <c r="AG191" s="705">
        <f>SUM(Almora:Uttarkashi!AE191)</f>
        <v>0</v>
      </c>
    </row>
    <row r="192" spans="1:33" s="692" customFormat="1" ht="64.5" customHeight="1">
      <c r="A192" s="758"/>
      <c r="B192" s="717" t="s">
        <v>236</v>
      </c>
      <c r="C192" s="686">
        <f>SUM(Almora:Uttarkashi!C192)</f>
        <v>0</v>
      </c>
      <c r="D192" s="683">
        <f>SUM(Almora:Uttarkashi!D192)</f>
        <v>0</v>
      </c>
      <c r="E192" s="686">
        <f>SUM(Almora:Uttarkashi!E192)</f>
        <v>0</v>
      </c>
      <c r="F192" s="683">
        <f>SUM(Almora:Uttarkashi!F192)</f>
        <v>0</v>
      </c>
      <c r="G192" s="687">
        <v>0.01</v>
      </c>
      <c r="H192" s="686">
        <f>SUM(Almora:Uttarkashi!H192)</f>
        <v>11385</v>
      </c>
      <c r="I192" s="683">
        <f>SUM(Almora:Uttarkashi!I192)</f>
        <v>113.85</v>
      </c>
      <c r="J192" s="682">
        <f>SUM(Almora:Uttarkashi!J192)</f>
        <v>11385</v>
      </c>
      <c r="K192" s="683">
        <f>SUM(Almora:Uttarkashi!K192)</f>
        <v>113.85</v>
      </c>
      <c r="L192" s="682">
        <f>SUM(Almora:Uttarkashi!L192)</f>
        <v>9394</v>
      </c>
      <c r="M192" s="683">
        <f>SUM(Almora:Uttarkashi!M192)</f>
        <v>96.67322999999999</v>
      </c>
      <c r="N192" s="689">
        <f t="shared" ref="N192:N211" si="227">L192/J192%</f>
        <v>82.512077294685994</v>
      </c>
      <c r="O192" s="689">
        <f t="shared" ref="O192:O210" si="228">M192/K192%</f>
        <v>84.912806324110676</v>
      </c>
      <c r="P192" s="688">
        <f t="shared" ref="P192:P210" si="229">J192-L192</f>
        <v>1991</v>
      </c>
      <c r="Q192" s="689">
        <f t="shared" ref="Q192:Q210" si="230">K192-M192</f>
        <v>17.176770000000005</v>
      </c>
      <c r="R192" s="682">
        <f>SUM(Almora:Uttarkashi!R192)</f>
        <v>0</v>
      </c>
      <c r="S192" s="683">
        <f>SUM(Almora:Uttarkashi!S192)</f>
        <v>0</v>
      </c>
      <c r="T192" s="690">
        <v>1.2E-2</v>
      </c>
      <c r="U192" s="682">
        <f>SUM(Almora:Uttarkashi!U192)</f>
        <v>11555</v>
      </c>
      <c r="V192" s="683">
        <f>SUM(Almora:Uttarkashi!V192)</f>
        <v>138.65999999999997</v>
      </c>
      <c r="W192" s="688">
        <f t="shared" ref="W192:W209" si="231">U192+R192</f>
        <v>11555</v>
      </c>
      <c r="X192" s="689">
        <f t="shared" ref="X192:X210" si="232">V192+S192</f>
        <v>138.65999999999997</v>
      </c>
      <c r="Y192" s="682">
        <f>SUM(Almora:Uttarkashi!Y192)</f>
        <v>0</v>
      </c>
      <c r="Z192" s="683">
        <f>SUM(Almora:Uttarkashi!Z192)</f>
        <v>0</v>
      </c>
      <c r="AA192" s="690">
        <v>1.2E-2</v>
      </c>
      <c r="AB192" s="682">
        <f>SUM(Almora:Uttarkashi!AB192)</f>
        <v>11555</v>
      </c>
      <c r="AC192" s="683">
        <f>SUM(Almora:Uttarkashi!AC192)</f>
        <v>138.65999999999997</v>
      </c>
      <c r="AD192" s="688">
        <f t="shared" ref="AD192:AD209" si="233">AB192+Y192</f>
        <v>11555</v>
      </c>
      <c r="AE192" s="689">
        <f t="shared" ref="AE192:AE210" si="234">AC192+Z192</f>
        <v>138.65999999999997</v>
      </c>
      <c r="AF192" s="691" t="s">
        <v>628</v>
      </c>
      <c r="AG192" s="705">
        <f>SUM(Almora:Uttarkashi!AE192)</f>
        <v>138.65999999999997</v>
      </c>
    </row>
    <row r="193" spans="1:33" s="692" customFormat="1" ht="60" customHeight="1">
      <c r="A193" s="758"/>
      <c r="B193" s="717" t="s">
        <v>237</v>
      </c>
      <c r="C193" s="686">
        <f>SUM(Almora:Uttarkashi!C193)</f>
        <v>0</v>
      </c>
      <c r="D193" s="683">
        <f>SUM(Almora:Uttarkashi!D193)</f>
        <v>0</v>
      </c>
      <c r="E193" s="686">
        <f>SUM(Almora:Uttarkashi!E193)</f>
        <v>0</v>
      </c>
      <c r="F193" s="683">
        <f>SUM(Almora:Uttarkashi!F193)</f>
        <v>0</v>
      </c>
      <c r="G193" s="687">
        <v>0.01</v>
      </c>
      <c r="H193" s="686">
        <f>SUM(Almora:Uttarkashi!H193)</f>
        <v>11186</v>
      </c>
      <c r="I193" s="683">
        <f>SUM(Almora:Uttarkashi!I193)</f>
        <v>111.86000000000001</v>
      </c>
      <c r="J193" s="682">
        <f>SUM(Almora:Uttarkashi!J193)</f>
        <v>11186</v>
      </c>
      <c r="K193" s="683">
        <f>SUM(Almora:Uttarkashi!K193)</f>
        <v>111.86000000000001</v>
      </c>
      <c r="L193" s="682">
        <f>SUM(Almora:Uttarkashi!L193)</f>
        <v>8079.72</v>
      </c>
      <c r="M193" s="683">
        <f>SUM(Almora:Uttarkashi!M193)</f>
        <v>90.714519999999993</v>
      </c>
      <c r="N193" s="689">
        <f t="shared" si="227"/>
        <v>72.230645449669225</v>
      </c>
      <c r="O193" s="689">
        <f t="shared" si="228"/>
        <v>81.096477740032171</v>
      </c>
      <c r="P193" s="688">
        <f t="shared" si="229"/>
        <v>3106.2799999999997</v>
      </c>
      <c r="Q193" s="689">
        <f t="shared" si="230"/>
        <v>21.14548000000002</v>
      </c>
      <c r="R193" s="682">
        <f>SUM(Almora:Uttarkashi!R193)</f>
        <v>0</v>
      </c>
      <c r="S193" s="683">
        <f>SUM(Almora:Uttarkashi!S193)</f>
        <v>0</v>
      </c>
      <c r="T193" s="690">
        <v>1.2E-2</v>
      </c>
      <c r="U193" s="682">
        <f>SUM(Almora:Uttarkashi!U193)</f>
        <v>10519</v>
      </c>
      <c r="V193" s="683">
        <f>SUM(Almora:Uttarkashi!V193)</f>
        <v>126.22800000000001</v>
      </c>
      <c r="W193" s="688">
        <f t="shared" si="231"/>
        <v>10519</v>
      </c>
      <c r="X193" s="689">
        <f t="shared" si="232"/>
        <v>126.22800000000001</v>
      </c>
      <c r="Y193" s="682">
        <f>SUM(Almora:Uttarkashi!Y193)</f>
        <v>0</v>
      </c>
      <c r="Z193" s="683">
        <f>SUM(Almora:Uttarkashi!Z193)</f>
        <v>0</v>
      </c>
      <c r="AA193" s="690">
        <v>1.2E-2</v>
      </c>
      <c r="AB193" s="682">
        <f>SUM(Almora:Uttarkashi!AB193)</f>
        <v>10519</v>
      </c>
      <c r="AC193" s="683">
        <f>SUM(Almora:Uttarkashi!AC193)</f>
        <v>126.22800000000001</v>
      </c>
      <c r="AD193" s="688">
        <f t="shared" si="233"/>
        <v>10519</v>
      </c>
      <c r="AE193" s="689">
        <f t="shared" si="234"/>
        <v>126.22800000000001</v>
      </c>
      <c r="AF193" s="691" t="s">
        <v>628</v>
      </c>
      <c r="AG193" s="705">
        <f>SUM(Almora:Uttarkashi!AE193)</f>
        <v>126.22800000000001</v>
      </c>
    </row>
    <row r="194" spans="1:33" s="692" customFormat="1" ht="60" customHeight="1">
      <c r="A194" s="758"/>
      <c r="B194" s="717" t="s">
        <v>241</v>
      </c>
      <c r="C194" s="686">
        <f>SUM(Almora:Uttarkashi!C194)</f>
        <v>0</v>
      </c>
      <c r="D194" s="683">
        <f>SUM(Almora:Uttarkashi!D194)</f>
        <v>0</v>
      </c>
      <c r="E194" s="686">
        <f>SUM(Almora:Uttarkashi!E194)</f>
        <v>0</v>
      </c>
      <c r="F194" s="683">
        <f>SUM(Almora:Uttarkashi!F194)</f>
        <v>0</v>
      </c>
      <c r="G194" s="687">
        <v>0.01</v>
      </c>
      <c r="H194" s="686">
        <f>SUM(Almora:Uttarkashi!H194)</f>
        <v>6630</v>
      </c>
      <c r="I194" s="683">
        <f>SUM(Almora:Uttarkashi!I194)</f>
        <v>66.299999999999983</v>
      </c>
      <c r="J194" s="682">
        <f>SUM(Almora:Uttarkashi!J194)</f>
        <v>6630</v>
      </c>
      <c r="K194" s="683">
        <f>SUM(Almora:Uttarkashi!K194)</f>
        <v>66.299999999999983</v>
      </c>
      <c r="L194" s="682">
        <f>SUM(Almora:Uttarkashi!L194)</f>
        <v>4835</v>
      </c>
      <c r="M194" s="683">
        <f>SUM(Almora:Uttarkashi!M194)</f>
        <v>55.62003</v>
      </c>
      <c r="N194" s="689">
        <f t="shared" si="227"/>
        <v>72.926093514328812</v>
      </c>
      <c r="O194" s="689">
        <f t="shared" si="228"/>
        <v>83.891447963800928</v>
      </c>
      <c r="P194" s="688">
        <f t="shared" si="229"/>
        <v>1795</v>
      </c>
      <c r="Q194" s="689">
        <f t="shared" si="230"/>
        <v>10.679969999999983</v>
      </c>
      <c r="R194" s="682">
        <f>SUM(Almora:Uttarkashi!R194)</f>
        <v>0</v>
      </c>
      <c r="S194" s="683">
        <f>SUM(Almora:Uttarkashi!S194)</f>
        <v>0</v>
      </c>
      <c r="T194" s="690">
        <v>1.2E-2</v>
      </c>
      <c r="U194" s="682">
        <f>SUM(Almora:Uttarkashi!U194)</f>
        <v>6028</v>
      </c>
      <c r="V194" s="683">
        <f>SUM(Almora:Uttarkashi!V194)</f>
        <v>72.336000000000013</v>
      </c>
      <c r="W194" s="688">
        <f t="shared" si="231"/>
        <v>6028</v>
      </c>
      <c r="X194" s="689">
        <f t="shared" si="232"/>
        <v>72.336000000000013</v>
      </c>
      <c r="Y194" s="682">
        <f>SUM(Almora:Uttarkashi!Y194)</f>
        <v>0</v>
      </c>
      <c r="Z194" s="683">
        <f>SUM(Almora:Uttarkashi!Z194)</f>
        <v>0</v>
      </c>
      <c r="AA194" s="690">
        <v>1.2E-2</v>
      </c>
      <c r="AB194" s="682">
        <f>SUM(Almora:Uttarkashi!AB194)</f>
        <v>6028</v>
      </c>
      <c r="AC194" s="683">
        <f>SUM(Almora:Uttarkashi!AC194)</f>
        <v>72.336000000000013</v>
      </c>
      <c r="AD194" s="688">
        <f t="shared" si="233"/>
        <v>6028</v>
      </c>
      <c r="AE194" s="689">
        <f t="shared" si="234"/>
        <v>72.336000000000013</v>
      </c>
      <c r="AF194" s="691" t="s">
        <v>628</v>
      </c>
      <c r="AG194" s="705">
        <f>SUM(Almora:Uttarkashi!AE194)</f>
        <v>72.336000000000013</v>
      </c>
    </row>
    <row r="195" spans="1:33" s="692" customFormat="1" ht="18.75">
      <c r="A195" s="758">
        <v>11.02</v>
      </c>
      <c r="B195" s="717" t="s">
        <v>242</v>
      </c>
      <c r="C195" s="686">
        <f>SUM(Almora:Uttarkashi!C195)</f>
        <v>0</v>
      </c>
      <c r="D195" s="683">
        <f>SUM(Almora:Uttarkashi!D195)</f>
        <v>0</v>
      </c>
      <c r="E195" s="686">
        <f>SUM(Almora:Uttarkashi!E195)</f>
        <v>0</v>
      </c>
      <c r="F195" s="683">
        <f>SUM(Almora:Uttarkashi!F195)</f>
        <v>0</v>
      </c>
      <c r="G195" s="687"/>
      <c r="H195" s="686">
        <f>SUM(Almora:Uttarkashi!H195)</f>
        <v>0</v>
      </c>
      <c r="I195" s="683">
        <f>SUM(Almora:Uttarkashi!I195)</f>
        <v>0</v>
      </c>
      <c r="J195" s="682">
        <f>SUM(Almora:Uttarkashi!J195)</f>
        <v>0</v>
      </c>
      <c r="K195" s="683">
        <f>SUM(Almora:Uttarkashi!K195)</f>
        <v>0</v>
      </c>
      <c r="L195" s="682">
        <f>SUM(Almora:Uttarkashi!L195)</f>
        <v>0</v>
      </c>
      <c r="M195" s="683">
        <f>SUM(Almora:Uttarkashi!M195)</f>
        <v>0</v>
      </c>
      <c r="N195" s="689"/>
      <c r="O195" s="689"/>
      <c r="P195" s="688">
        <f t="shared" si="229"/>
        <v>0</v>
      </c>
      <c r="Q195" s="689">
        <f t="shared" si="230"/>
        <v>0</v>
      </c>
      <c r="R195" s="682">
        <f>SUM(Almora:Uttarkashi!R195)</f>
        <v>0</v>
      </c>
      <c r="S195" s="683">
        <f>SUM(Almora:Uttarkashi!S195)</f>
        <v>0</v>
      </c>
      <c r="T195" s="690"/>
      <c r="U195" s="682">
        <f>SUM(Almora:Uttarkashi!U195)</f>
        <v>0</v>
      </c>
      <c r="V195" s="683">
        <f>SUM(Almora:Uttarkashi!V195)</f>
        <v>0</v>
      </c>
      <c r="W195" s="688">
        <f t="shared" si="231"/>
        <v>0</v>
      </c>
      <c r="X195" s="689">
        <f t="shared" si="232"/>
        <v>0</v>
      </c>
      <c r="Y195" s="682">
        <f>SUM(Almora:Uttarkashi!Y195)</f>
        <v>0</v>
      </c>
      <c r="Z195" s="683">
        <f>SUM(Almora:Uttarkashi!Z195)</f>
        <v>0</v>
      </c>
      <c r="AA195" s="690"/>
      <c r="AB195" s="682">
        <f>SUM(Almora:Uttarkashi!AB195)</f>
        <v>0</v>
      </c>
      <c r="AC195" s="683">
        <f>SUM(Almora:Uttarkashi!AC195)</f>
        <v>0</v>
      </c>
      <c r="AD195" s="688">
        <f t="shared" si="233"/>
        <v>0</v>
      </c>
      <c r="AE195" s="689">
        <f t="shared" si="234"/>
        <v>0</v>
      </c>
      <c r="AF195" s="691"/>
      <c r="AG195" s="705">
        <f>SUM(Almora:Uttarkashi!AE195)</f>
        <v>0</v>
      </c>
    </row>
    <row r="196" spans="1:33" s="692" customFormat="1" ht="60" customHeight="1">
      <c r="A196" s="758"/>
      <c r="B196" s="717" t="s">
        <v>236</v>
      </c>
      <c r="C196" s="686">
        <f>SUM(Almora:Uttarkashi!C196)</f>
        <v>0</v>
      </c>
      <c r="D196" s="683">
        <f>SUM(Almora:Uttarkashi!D196)</f>
        <v>0</v>
      </c>
      <c r="E196" s="686">
        <f>SUM(Almora:Uttarkashi!E196)</f>
        <v>0</v>
      </c>
      <c r="F196" s="683">
        <f>SUM(Almora:Uttarkashi!F196)</f>
        <v>0</v>
      </c>
      <c r="G196" s="687">
        <v>5.0000000000000001E-3</v>
      </c>
      <c r="H196" s="686">
        <f>SUM(Almora:Uttarkashi!H196)</f>
        <v>11385</v>
      </c>
      <c r="I196" s="683">
        <f>SUM(Almora:Uttarkashi!I196)</f>
        <v>56.924999999999997</v>
      </c>
      <c r="J196" s="682">
        <f>SUM(Almora:Uttarkashi!J196)</f>
        <v>11385</v>
      </c>
      <c r="K196" s="683">
        <f>SUM(Almora:Uttarkashi!K196)</f>
        <v>56.924999999999997</v>
      </c>
      <c r="L196" s="682">
        <f>SUM(Almora:Uttarkashi!L196)</f>
        <v>8760</v>
      </c>
      <c r="M196" s="683">
        <f>SUM(Almora:Uttarkashi!M196)</f>
        <v>38.479999999999997</v>
      </c>
      <c r="N196" s="689">
        <f t="shared" si="227"/>
        <v>76.943346508563906</v>
      </c>
      <c r="O196" s="689">
        <f t="shared" si="228"/>
        <v>67.597716293368464</v>
      </c>
      <c r="P196" s="688">
        <f t="shared" si="229"/>
        <v>2625</v>
      </c>
      <c r="Q196" s="689">
        <f t="shared" si="230"/>
        <v>18.445</v>
      </c>
      <c r="R196" s="682">
        <f>SUM(Almora:Uttarkashi!R196)</f>
        <v>0</v>
      </c>
      <c r="S196" s="683">
        <f>SUM(Almora:Uttarkashi!S196)</f>
        <v>0</v>
      </c>
      <c r="T196" s="690">
        <v>0.01</v>
      </c>
      <c r="U196" s="682">
        <f>SUM(Almora:Uttarkashi!U196)</f>
        <v>11555</v>
      </c>
      <c r="V196" s="683">
        <f>SUM(Almora:Uttarkashi!V196)</f>
        <v>115.55000000000001</v>
      </c>
      <c r="W196" s="688">
        <f t="shared" si="231"/>
        <v>11555</v>
      </c>
      <c r="X196" s="689">
        <f t="shared" si="232"/>
        <v>115.55000000000001</v>
      </c>
      <c r="Y196" s="682">
        <f>SUM(Almora:Uttarkashi!Y196)</f>
        <v>0</v>
      </c>
      <c r="Z196" s="683">
        <f>SUM(Almora:Uttarkashi!Z196)</f>
        <v>0</v>
      </c>
      <c r="AA196" s="690">
        <v>0.01</v>
      </c>
      <c r="AB196" s="682">
        <f>SUM(Almora:Uttarkashi!AB196)</f>
        <v>11555</v>
      </c>
      <c r="AC196" s="683">
        <f>SUM(Almora:Uttarkashi!AC196)</f>
        <v>115.55000000000001</v>
      </c>
      <c r="AD196" s="688">
        <f t="shared" si="233"/>
        <v>11555</v>
      </c>
      <c r="AE196" s="689">
        <f t="shared" si="234"/>
        <v>115.55000000000001</v>
      </c>
      <c r="AF196" s="691" t="s">
        <v>629</v>
      </c>
      <c r="AG196" s="705">
        <f>SUM(Almora:Uttarkashi!AE196)</f>
        <v>115.55000000000001</v>
      </c>
    </row>
    <row r="197" spans="1:33" s="692" customFormat="1" ht="60" customHeight="1">
      <c r="A197" s="758"/>
      <c r="B197" s="717" t="s">
        <v>237</v>
      </c>
      <c r="C197" s="686">
        <f>SUM(Almora:Uttarkashi!C197)</f>
        <v>0</v>
      </c>
      <c r="D197" s="683">
        <f>SUM(Almora:Uttarkashi!D197)</f>
        <v>0</v>
      </c>
      <c r="E197" s="686">
        <f>SUM(Almora:Uttarkashi!E197)</f>
        <v>0</v>
      </c>
      <c r="F197" s="683">
        <f>SUM(Almora:Uttarkashi!F197)</f>
        <v>0</v>
      </c>
      <c r="G197" s="687">
        <v>5.0000000000000001E-3</v>
      </c>
      <c r="H197" s="686">
        <f>SUM(Almora:Uttarkashi!H197)</f>
        <v>11186</v>
      </c>
      <c r="I197" s="683">
        <f>SUM(Almora:Uttarkashi!I197)</f>
        <v>55.930000000000007</v>
      </c>
      <c r="J197" s="682">
        <f>SUM(Almora:Uttarkashi!J197)</f>
        <v>11186</v>
      </c>
      <c r="K197" s="683">
        <f>SUM(Almora:Uttarkashi!K197)</f>
        <v>55.930000000000007</v>
      </c>
      <c r="L197" s="682">
        <f>SUM(Almora:Uttarkashi!L197)</f>
        <v>8354</v>
      </c>
      <c r="M197" s="683">
        <f>SUM(Almora:Uttarkashi!M197)</f>
        <v>37.03</v>
      </c>
      <c r="N197" s="689">
        <f t="shared" si="227"/>
        <v>74.682639013052025</v>
      </c>
      <c r="O197" s="689">
        <f t="shared" si="228"/>
        <v>66.207759699624532</v>
      </c>
      <c r="P197" s="688">
        <f t="shared" si="229"/>
        <v>2832</v>
      </c>
      <c r="Q197" s="689">
        <f t="shared" si="230"/>
        <v>18.900000000000006</v>
      </c>
      <c r="R197" s="682">
        <f>SUM(Almora:Uttarkashi!R197)</f>
        <v>0</v>
      </c>
      <c r="S197" s="683">
        <f>SUM(Almora:Uttarkashi!S197)</f>
        <v>0</v>
      </c>
      <c r="T197" s="690">
        <v>0.01</v>
      </c>
      <c r="U197" s="682">
        <f>SUM(Almora:Uttarkashi!U197)</f>
        <v>10519</v>
      </c>
      <c r="V197" s="683">
        <f>SUM(Almora:Uttarkashi!V197)</f>
        <v>105.19</v>
      </c>
      <c r="W197" s="688">
        <f t="shared" si="231"/>
        <v>10519</v>
      </c>
      <c r="X197" s="689">
        <f t="shared" si="232"/>
        <v>105.19</v>
      </c>
      <c r="Y197" s="682">
        <f>SUM(Almora:Uttarkashi!Y197)</f>
        <v>0</v>
      </c>
      <c r="Z197" s="683">
        <f>SUM(Almora:Uttarkashi!Z197)</f>
        <v>0</v>
      </c>
      <c r="AA197" s="690">
        <v>0.01</v>
      </c>
      <c r="AB197" s="682">
        <f>SUM(Almora:Uttarkashi!AB197)</f>
        <v>10519</v>
      </c>
      <c r="AC197" s="683">
        <f>SUM(Almora:Uttarkashi!AC197)</f>
        <v>105.19</v>
      </c>
      <c r="AD197" s="688">
        <f t="shared" si="233"/>
        <v>10519</v>
      </c>
      <c r="AE197" s="689">
        <f t="shared" si="234"/>
        <v>105.19</v>
      </c>
      <c r="AF197" s="691" t="s">
        <v>629</v>
      </c>
      <c r="AG197" s="705">
        <f>SUM(Almora:Uttarkashi!AE197)</f>
        <v>105.19</v>
      </c>
    </row>
    <row r="198" spans="1:33" s="692" customFormat="1" ht="60" customHeight="1">
      <c r="A198" s="758"/>
      <c r="B198" s="717" t="s">
        <v>241</v>
      </c>
      <c r="C198" s="686">
        <f>SUM(Almora:Uttarkashi!C198)</f>
        <v>0</v>
      </c>
      <c r="D198" s="683">
        <f>SUM(Almora:Uttarkashi!D198)</f>
        <v>0</v>
      </c>
      <c r="E198" s="686">
        <f>SUM(Almora:Uttarkashi!E198)</f>
        <v>0</v>
      </c>
      <c r="F198" s="683">
        <f>SUM(Almora:Uttarkashi!F198)</f>
        <v>0</v>
      </c>
      <c r="G198" s="687">
        <v>5.0000000000000001E-3</v>
      </c>
      <c r="H198" s="686">
        <f>SUM(Almora:Uttarkashi!H198)</f>
        <v>6630</v>
      </c>
      <c r="I198" s="683">
        <f>SUM(Almora:Uttarkashi!I198)</f>
        <v>33.149999999999991</v>
      </c>
      <c r="J198" s="682">
        <f>SUM(Almora:Uttarkashi!J198)</f>
        <v>6630</v>
      </c>
      <c r="K198" s="683">
        <f>SUM(Almora:Uttarkashi!K198)</f>
        <v>33.149999999999991</v>
      </c>
      <c r="L198" s="682">
        <f>SUM(Almora:Uttarkashi!L198)</f>
        <v>4831</v>
      </c>
      <c r="M198" s="683">
        <f>SUM(Almora:Uttarkashi!M198)</f>
        <v>21.619999999999997</v>
      </c>
      <c r="N198" s="689">
        <f t="shared" si="227"/>
        <v>72.865761689291105</v>
      </c>
      <c r="O198" s="689">
        <f t="shared" si="228"/>
        <v>65.218702865761699</v>
      </c>
      <c r="P198" s="688">
        <f t="shared" si="229"/>
        <v>1799</v>
      </c>
      <c r="Q198" s="689">
        <f t="shared" si="230"/>
        <v>11.529999999999994</v>
      </c>
      <c r="R198" s="682">
        <f>SUM(Almora:Uttarkashi!R198)</f>
        <v>0</v>
      </c>
      <c r="S198" s="683">
        <f>SUM(Almora:Uttarkashi!S198)</f>
        <v>0</v>
      </c>
      <c r="T198" s="690">
        <v>0.01</v>
      </c>
      <c r="U198" s="682">
        <f>SUM(Almora:Uttarkashi!U198)</f>
        <v>6028</v>
      </c>
      <c r="V198" s="683">
        <f>SUM(Almora:Uttarkashi!V198)</f>
        <v>60.28</v>
      </c>
      <c r="W198" s="688">
        <f t="shared" si="231"/>
        <v>6028</v>
      </c>
      <c r="X198" s="689">
        <f t="shared" si="232"/>
        <v>60.28</v>
      </c>
      <c r="Y198" s="682">
        <f>SUM(Almora:Uttarkashi!Y198)</f>
        <v>0</v>
      </c>
      <c r="Z198" s="683">
        <f>SUM(Almora:Uttarkashi!Z198)</f>
        <v>0</v>
      </c>
      <c r="AA198" s="690">
        <v>0.01</v>
      </c>
      <c r="AB198" s="682">
        <f>SUM(Almora:Uttarkashi!AB198)</f>
        <v>6028</v>
      </c>
      <c r="AC198" s="683">
        <f>SUM(Almora:Uttarkashi!AC198)</f>
        <v>60.28</v>
      </c>
      <c r="AD198" s="688">
        <f t="shared" si="233"/>
        <v>6028</v>
      </c>
      <c r="AE198" s="689">
        <f t="shared" si="234"/>
        <v>60.28</v>
      </c>
      <c r="AF198" s="691" t="s">
        <v>629</v>
      </c>
      <c r="AG198" s="705">
        <f>SUM(Almora:Uttarkashi!AE198)</f>
        <v>60.28</v>
      </c>
    </row>
    <row r="199" spans="1:33" s="692" customFormat="1" ht="37.5">
      <c r="A199" s="758">
        <v>11.03</v>
      </c>
      <c r="B199" s="693" t="s">
        <v>243</v>
      </c>
      <c r="C199" s="686">
        <f>SUM(Almora:Uttarkashi!C199)</f>
        <v>0</v>
      </c>
      <c r="D199" s="683">
        <f>SUM(Almora:Uttarkashi!D199)</f>
        <v>0</v>
      </c>
      <c r="E199" s="686">
        <f>SUM(Almora:Uttarkashi!E199)</f>
        <v>0</v>
      </c>
      <c r="F199" s="683">
        <f>SUM(Almora:Uttarkashi!F199)</f>
        <v>0</v>
      </c>
      <c r="G199" s="687"/>
      <c r="H199" s="686">
        <f>SUM(Almora:Uttarkashi!H199)</f>
        <v>0</v>
      </c>
      <c r="I199" s="683">
        <f>SUM(Almora:Uttarkashi!I199)</f>
        <v>0</v>
      </c>
      <c r="J199" s="682">
        <f>SUM(Almora:Uttarkashi!J199)</f>
        <v>0</v>
      </c>
      <c r="K199" s="683">
        <f>SUM(Almora:Uttarkashi!K199)</f>
        <v>0</v>
      </c>
      <c r="L199" s="682">
        <f>SUM(Almora:Uttarkashi!L199)</f>
        <v>0</v>
      </c>
      <c r="M199" s="683">
        <f>SUM(Almora:Uttarkashi!M199)</f>
        <v>0</v>
      </c>
      <c r="N199" s="689"/>
      <c r="O199" s="689"/>
      <c r="P199" s="688">
        <f t="shared" si="229"/>
        <v>0</v>
      </c>
      <c r="Q199" s="689">
        <f t="shared" si="230"/>
        <v>0</v>
      </c>
      <c r="R199" s="682">
        <f>SUM(Almora:Uttarkashi!R199)</f>
        <v>0</v>
      </c>
      <c r="S199" s="683">
        <f>SUM(Almora:Uttarkashi!S199)</f>
        <v>0</v>
      </c>
      <c r="T199" s="690"/>
      <c r="U199" s="682">
        <f>SUM(Almora:Uttarkashi!U199)</f>
        <v>0</v>
      </c>
      <c r="V199" s="683">
        <f>SUM(Almora:Uttarkashi!V199)</f>
        <v>0</v>
      </c>
      <c r="W199" s="688">
        <f t="shared" si="231"/>
        <v>0</v>
      </c>
      <c r="X199" s="689">
        <f t="shared" si="232"/>
        <v>0</v>
      </c>
      <c r="Y199" s="682">
        <f>SUM(Almora:Uttarkashi!Y199)</f>
        <v>0</v>
      </c>
      <c r="Z199" s="683">
        <f>SUM(Almora:Uttarkashi!Z199)</f>
        <v>0</v>
      </c>
      <c r="AA199" s="690"/>
      <c r="AB199" s="682">
        <f>SUM(Almora:Uttarkashi!AB199)</f>
        <v>0</v>
      </c>
      <c r="AC199" s="683">
        <f>SUM(Almora:Uttarkashi!AC199)</f>
        <v>0</v>
      </c>
      <c r="AD199" s="688">
        <f t="shared" si="233"/>
        <v>0</v>
      </c>
      <c r="AE199" s="689">
        <f t="shared" si="234"/>
        <v>0</v>
      </c>
      <c r="AF199" s="691"/>
      <c r="AG199" s="705">
        <f>SUM(Almora:Uttarkashi!AE199)</f>
        <v>0</v>
      </c>
    </row>
    <row r="200" spans="1:33" s="692" customFormat="1" ht="18.75">
      <c r="A200" s="758">
        <v>11.04</v>
      </c>
      <c r="B200" s="693" t="s">
        <v>244</v>
      </c>
      <c r="C200" s="686">
        <f>SUM(Almora:Uttarkashi!C200)</f>
        <v>0</v>
      </c>
      <c r="D200" s="683">
        <f>SUM(Almora:Uttarkashi!D200)</f>
        <v>0</v>
      </c>
      <c r="E200" s="686">
        <f>SUM(Almora:Uttarkashi!E200)</f>
        <v>0</v>
      </c>
      <c r="F200" s="683">
        <f>SUM(Almora:Uttarkashi!F200)</f>
        <v>0</v>
      </c>
      <c r="G200" s="687"/>
      <c r="H200" s="686">
        <f>SUM(Almora:Uttarkashi!H200)</f>
        <v>0</v>
      </c>
      <c r="I200" s="683">
        <f>SUM(Almora:Uttarkashi!I200)</f>
        <v>0</v>
      </c>
      <c r="J200" s="682">
        <f>SUM(Almora:Uttarkashi!J200)</f>
        <v>0</v>
      </c>
      <c r="K200" s="683">
        <f>SUM(Almora:Uttarkashi!K200)</f>
        <v>0</v>
      </c>
      <c r="L200" s="682">
        <f>SUM(Almora:Uttarkashi!L200)</f>
        <v>0</v>
      </c>
      <c r="M200" s="683">
        <f>SUM(Almora:Uttarkashi!M200)</f>
        <v>0</v>
      </c>
      <c r="N200" s="689"/>
      <c r="O200" s="689"/>
      <c r="P200" s="688">
        <f t="shared" si="229"/>
        <v>0</v>
      </c>
      <c r="Q200" s="689">
        <f t="shared" si="230"/>
        <v>0</v>
      </c>
      <c r="R200" s="682">
        <f>SUM(Almora:Uttarkashi!R200)</f>
        <v>0</v>
      </c>
      <c r="S200" s="683">
        <f>SUM(Almora:Uttarkashi!S200)</f>
        <v>0</v>
      </c>
      <c r="T200" s="690"/>
      <c r="U200" s="682">
        <f>SUM(Almora:Uttarkashi!U200)</f>
        <v>0</v>
      </c>
      <c r="V200" s="683">
        <f>SUM(Almora:Uttarkashi!V200)</f>
        <v>0</v>
      </c>
      <c r="W200" s="688">
        <f t="shared" si="231"/>
        <v>0</v>
      </c>
      <c r="X200" s="689">
        <f t="shared" si="232"/>
        <v>0</v>
      </c>
      <c r="Y200" s="682">
        <f>SUM(Almora:Uttarkashi!Y200)</f>
        <v>0</v>
      </c>
      <c r="Z200" s="683">
        <f>SUM(Almora:Uttarkashi!Z200)</f>
        <v>0</v>
      </c>
      <c r="AA200" s="690"/>
      <c r="AB200" s="682">
        <f>SUM(Almora:Uttarkashi!AB200)</f>
        <v>0</v>
      </c>
      <c r="AC200" s="683">
        <f>SUM(Almora:Uttarkashi!AC200)</f>
        <v>0</v>
      </c>
      <c r="AD200" s="688">
        <f t="shared" si="233"/>
        <v>0</v>
      </c>
      <c r="AE200" s="689">
        <f t="shared" si="234"/>
        <v>0</v>
      </c>
      <c r="AF200" s="691"/>
      <c r="AG200" s="705">
        <f>SUM(Almora:Uttarkashi!AE200)</f>
        <v>0</v>
      </c>
    </row>
    <row r="201" spans="1:33" s="692" customFormat="1" ht="75">
      <c r="A201" s="758"/>
      <c r="B201" s="693" t="s">
        <v>245</v>
      </c>
      <c r="C201" s="686">
        <f>SUM(Almora:Uttarkashi!C201)</f>
        <v>0</v>
      </c>
      <c r="D201" s="683">
        <f>SUM(Almora:Uttarkashi!D201)</f>
        <v>0</v>
      </c>
      <c r="E201" s="686">
        <f>SUM(Almora:Uttarkashi!E201)</f>
        <v>0</v>
      </c>
      <c r="F201" s="683">
        <f>SUM(Almora:Uttarkashi!F201)</f>
        <v>0</v>
      </c>
      <c r="G201" s="687"/>
      <c r="H201" s="686">
        <f>SUM(Almora:Uttarkashi!H201)</f>
        <v>0</v>
      </c>
      <c r="I201" s="683">
        <f>SUM(Almora:Uttarkashi!I201)</f>
        <v>0</v>
      </c>
      <c r="J201" s="682">
        <f>SUM(Almora:Uttarkashi!J201)</f>
        <v>0</v>
      </c>
      <c r="K201" s="683">
        <f>SUM(Almora:Uttarkashi!K201)</f>
        <v>0</v>
      </c>
      <c r="L201" s="682">
        <f>SUM(Almora:Uttarkashi!L201)</f>
        <v>0</v>
      </c>
      <c r="M201" s="683">
        <f>SUM(Almora:Uttarkashi!M201)</f>
        <v>0</v>
      </c>
      <c r="N201" s="689"/>
      <c r="O201" s="689"/>
      <c r="P201" s="688">
        <f t="shared" si="229"/>
        <v>0</v>
      </c>
      <c r="Q201" s="689">
        <f t="shared" si="230"/>
        <v>0</v>
      </c>
      <c r="R201" s="682">
        <f>SUM(Almora:Uttarkashi!R201)</f>
        <v>0</v>
      </c>
      <c r="S201" s="683">
        <f>SUM(Almora:Uttarkashi!S201)</f>
        <v>0</v>
      </c>
      <c r="T201" s="690"/>
      <c r="U201" s="682">
        <f>SUM(Almora:Uttarkashi!U201)</f>
        <v>0</v>
      </c>
      <c r="V201" s="683">
        <f>SUM(Almora:Uttarkashi!V201)</f>
        <v>0</v>
      </c>
      <c r="W201" s="688">
        <f t="shared" si="231"/>
        <v>0</v>
      </c>
      <c r="X201" s="689">
        <f t="shared" si="232"/>
        <v>0</v>
      </c>
      <c r="Y201" s="682">
        <f>SUM(Almora:Uttarkashi!Y201)</f>
        <v>0</v>
      </c>
      <c r="Z201" s="683">
        <f>SUM(Almora:Uttarkashi!Z201)</f>
        <v>0</v>
      </c>
      <c r="AA201" s="690"/>
      <c r="AB201" s="682">
        <f>SUM(Almora:Uttarkashi!AB201)</f>
        <v>0</v>
      </c>
      <c r="AC201" s="683">
        <f>SUM(Almora:Uttarkashi!AC201)</f>
        <v>0</v>
      </c>
      <c r="AD201" s="688">
        <f t="shared" si="233"/>
        <v>0</v>
      </c>
      <c r="AE201" s="689">
        <f t="shared" si="234"/>
        <v>0</v>
      </c>
      <c r="AF201" s="691"/>
      <c r="AG201" s="705">
        <f>SUM(Almora:Uttarkashi!AE201)</f>
        <v>0</v>
      </c>
    </row>
    <row r="202" spans="1:33" s="692" customFormat="1" ht="75">
      <c r="A202" s="758"/>
      <c r="B202" s="693" t="s">
        <v>246</v>
      </c>
      <c r="C202" s="686">
        <f>SUM(Almora:Uttarkashi!C202)</f>
        <v>0</v>
      </c>
      <c r="D202" s="683">
        <f>SUM(Almora:Uttarkashi!D202)</f>
        <v>0</v>
      </c>
      <c r="E202" s="686">
        <f>SUM(Almora:Uttarkashi!E202)</f>
        <v>0</v>
      </c>
      <c r="F202" s="683">
        <f>SUM(Almora:Uttarkashi!F202)</f>
        <v>0</v>
      </c>
      <c r="G202" s="687"/>
      <c r="H202" s="686">
        <f>SUM(Almora:Uttarkashi!H202)</f>
        <v>0</v>
      </c>
      <c r="I202" s="683">
        <f>SUM(Almora:Uttarkashi!I202)</f>
        <v>0</v>
      </c>
      <c r="J202" s="682">
        <f>SUM(Almora:Uttarkashi!J202)</f>
        <v>0</v>
      </c>
      <c r="K202" s="683">
        <f>SUM(Almora:Uttarkashi!K202)</f>
        <v>0</v>
      </c>
      <c r="L202" s="682">
        <f>SUM(Almora:Uttarkashi!L202)</f>
        <v>0</v>
      </c>
      <c r="M202" s="683">
        <f>SUM(Almora:Uttarkashi!M202)</f>
        <v>0</v>
      </c>
      <c r="N202" s="689"/>
      <c r="O202" s="689"/>
      <c r="P202" s="688">
        <f t="shared" si="229"/>
        <v>0</v>
      </c>
      <c r="Q202" s="689">
        <f t="shared" si="230"/>
        <v>0</v>
      </c>
      <c r="R202" s="682">
        <f>SUM(Almora:Uttarkashi!R202)</f>
        <v>0</v>
      </c>
      <c r="S202" s="683">
        <f>SUM(Almora:Uttarkashi!S202)</f>
        <v>0</v>
      </c>
      <c r="T202" s="690"/>
      <c r="U202" s="682">
        <f>SUM(Almora:Uttarkashi!U202)</f>
        <v>0</v>
      </c>
      <c r="V202" s="683">
        <f>SUM(Almora:Uttarkashi!V202)</f>
        <v>0</v>
      </c>
      <c r="W202" s="688">
        <f t="shared" si="231"/>
        <v>0</v>
      </c>
      <c r="X202" s="689">
        <f t="shared" si="232"/>
        <v>0</v>
      </c>
      <c r="Y202" s="682">
        <f>SUM(Almora:Uttarkashi!Y202)</f>
        <v>0</v>
      </c>
      <c r="Z202" s="683">
        <f>SUM(Almora:Uttarkashi!Z202)</f>
        <v>0</v>
      </c>
      <c r="AA202" s="690"/>
      <c r="AB202" s="682">
        <f>SUM(Almora:Uttarkashi!AB202)</f>
        <v>0</v>
      </c>
      <c r="AC202" s="683">
        <f>SUM(Almora:Uttarkashi!AC202)</f>
        <v>0</v>
      </c>
      <c r="AD202" s="688">
        <f t="shared" si="233"/>
        <v>0</v>
      </c>
      <c r="AE202" s="689">
        <f t="shared" si="234"/>
        <v>0</v>
      </c>
      <c r="AF202" s="691"/>
      <c r="AG202" s="705">
        <f>SUM(Almora:Uttarkashi!AE202)</f>
        <v>0</v>
      </c>
    </row>
    <row r="203" spans="1:33" s="692" customFormat="1" ht="37.5">
      <c r="A203" s="758"/>
      <c r="B203" s="693" t="s">
        <v>247</v>
      </c>
      <c r="C203" s="686">
        <f>SUM(Almora:Uttarkashi!C203)</f>
        <v>0</v>
      </c>
      <c r="D203" s="683">
        <f>SUM(Almora:Uttarkashi!D203)</f>
        <v>0</v>
      </c>
      <c r="E203" s="686">
        <f>SUM(Almora:Uttarkashi!E203)</f>
        <v>0</v>
      </c>
      <c r="F203" s="683">
        <f>SUM(Almora:Uttarkashi!F203)</f>
        <v>0</v>
      </c>
      <c r="G203" s="687"/>
      <c r="H203" s="686">
        <f>SUM(Almora:Uttarkashi!H203)</f>
        <v>0</v>
      </c>
      <c r="I203" s="683">
        <f>SUM(Almora:Uttarkashi!I203)</f>
        <v>0</v>
      </c>
      <c r="J203" s="682">
        <f>SUM(Almora:Uttarkashi!J203)</f>
        <v>0</v>
      </c>
      <c r="K203" s="683">
        <f>SUM(Almora:Uttarkashi!K203)</f>
        <v>0</v>
      </c>
      <c r="L203" s="682">
        <f>SUM(Almora:Uttarkashi!L203)</f>
        <v>0</v>
      </c>
      <c r="M203" s="683">
        <f>SUM(Almora:Uttarkashi!M203)</f>
        <v>0</v>
      </c>
      <c r="N203" s="689"/>
      <c r="O203" s="689"/>
      <c r="P203" s="688">
        <f t="shared" si="229"/>
        <v>0</v>
      </c>
      <c r="Q203" s="689">
        <f t="shared" si="230"/>
        <v>0</v>
      </c>
      <c r="R203" s="682">
        <f>SUM(Almora:Uttarkashi!R203)</f>
        <v>0</v>
      </c>
      <c r="S203" s="683">
        <f>SUM(Almora:Uttarkashi!S203)</f>
        <v>0</v>
      </c>
      <c r="T203" s="690"/>
      <c r="U203" s="682">
        <f>SUM(Almora:Uttarkashi!U203)</f>
        <v>0</v>
      </c>
      <c r="V203" s="683">
        <f>SUM(Almora:Uttarkashi!V203)</f>
        <v>0</v>
      </c>
      <c r="W203" s="688">
        <f t="shared" si="231"/>
        <v>0</v>
      </c>
      <c r="X203" s="689">
        <f t="shared" si="232"/>
        <v>0</v>
      </c>
      <c r="Y203" s="682">
        <f>SUM(Almora:Uttarkashi!Y203)</f>
        <v>0</v>
      </c>
      <c r="Z203" s="683">
        <f>SUM(Almora:Uttarkashi!Z203)</f>
        <v>0</v>
      </c>
      <c r="AA203" s="690"/>
      <c r="AB203" s="682">
        <f>SUM(Almora:Uttarkashi!AB203)</f>
        <v>0</v>
      </c>
      <c r="AC203" s="683">
        <f>SUM(Almora:Uttarkashi!AC203)</f>
        <v>0</v>
      </c>
      <c r="AD203" s="688">
        <f t="shared" si="233"/>
        <v>0</v>
      </c>
      <c r="AE203" s="689">
        <f t="shared" si="234"/>
        <v>0</v>
      </c>
      <c r="AF203" s="691"/>
      <c r="AG203" s="705">
        <f>SUM(Almora:Uttarkashi!AE203)</f>
        <v>0</v>
      </c>
    </row>
    <row r="204" spans="1:33" s="692" customFormat="1" ht="112.5">
      <c r="A204" s="758">
        <v>11.05</v>
      </c>
      <c r="B204" s="693" t="s">
        <v>248</v>
      </c>
      <c r="C204" s="686">
        <f>SUM(Almora:Uttarkashi!C204)</f>
        <v>0</v>
      </c>
      <c r="D204" s="683">
        <f>SUM(Almora:Uttarkashi!D204)</f>
        <v>0</v>
      </c>
      <c r="E204" s="686">
        <f>SUM(Almora:Uttarkashi!E204)</f>
        <v>0</v>
      </c>
      <c r="F204" s="683">
        <f>SUM(Almora:Uttarkashi!F204)</f>
        <v>0</v>
      </c>
      <c r="G204" s="687"/>
      <c r="H204" s="686">
        <f>SUM(Almora:Uttarkashi!H204)</f>
        <v>0</v>
      </c>
      <c r="I204" s="683">
        <f>SUM(Almora:Uttarkashi!I204)</f>
        <v>0</v>
      </c>
      <c r="J204" s="682">
        <f>SUM(Almora:Uttarkashi!J204)</f>
        <v>0</v>
      </c>
      <c r="K204" s="683">
        <f>SUM(Almora:Uttarkashi!K204)</f>
        <v>0</v>
      </c>
      <c r="L204" s="682">
        <f>SUM(Almora:Uttarkashi!L204)</f>
        <v>0</v>
      </c>
      <c r="M204" s="683">
        <f>SUM(Almora:Uttarkashi!M204)</f>
        <v>0</v>
      </c>
      <c r="N204" s="689"/>
      <c r="O204" s="689"/>
      <c r="P204" s="688">
        <f t="shared" si="229"/>
        <v>0</v>
      </c>
      <c r="Q204" s="689">
        <f t="shared" si="230"/>
        <v>0</v>
      </c>
      <c r="R204" s="682">
        <f>SUM(Almora:Uttarkashi!R204)</f>
        <v>0</v>
      </c>
      <c r="S204" s="683">
        <f>SUM(Almora:Uttarkashi!S204)</f>
        <v>0</v>
      </c>
      <c r="T204" s="690"/>
      <c r="U204" s="682">
        <f>SUM(Almora:Uttarkashi!U204)</f>
        <v>0</v>
      </c>
      <c r="V204" s="683">
        <f>SUM(Almora:Uttarkashi!V204)</f>
        <v>0</v>
      </c>
      <c r="W204" s="688">
        <f t="shared" si="231"/>
        <v>0</v>
      </c>
      <c r="X204" s="689">
        <f t="shared" si="232"/>
        <v>0</v>
      </c>
      <c r="Y204" s="682">
        <f>SUM(Almora:Uttarkashi!Y204)</f>
        <v>0</v>
      </c>
      <c r="Z204" s="683">
        <f>SUM(Almora:Uttarkashi!Z204)</f>
        <v>0</v>
      </c>
      <c r="AA204" s="690"/>
      <c r="AB204" s="682">
        <f>SUM(Almora:Uttarkashi!AB204)</f>
        <v>0</v>
      </c>
      <c r="AC204" s="683">
        <f>SUM(Almora:Uttarkashi!AC204)</f>
        <v>0</v>
      </c>
      <c r="AD204" s="688">
        <f t="shared" si="233"/>
        <v>0</v>
      </c>
      <c r="AE204" s="689">
        <f t="shared" si="234"/>
        <v>0</v>
      </c>
      <c r="AF204" s="691"/>
      <c r="AG204" s="705">
        <f>SUM(Almora:Uttarkashi!AE204)</f>
        <v>0</v>
      </c>
    </row>
    <row r="205" spans="1:33" s="692" customFormat="1" ht="56.25">
      <c r="A205" s="758"/>
      <c r="B205" s="717" t="s">
        <v>236</v>
      </c>
      <c r="C205" s="686">
        <f>SUM(Almora:Uttarkashi!C205)</f>
        <v>0</v>
      </c>
      <c r="D205" s="683">
        <f>SUM(Almora:Uttarkashi!D205)</f>
        <v>0</v>
      </c>
      <c r="E205" s="686">
        <f>SUM(Almora:Uttarkashi!E205)</f>
        <v>0</v>
      </c>
      <c r="F205" s="683">
        <f>SUM(Almora:Uttarkashi!F205)</f>
        <v>0</v>
      </c>
      <c r="G205" s="687">
        <v>0.01</v>
      </c>
      <c r="H205" s="686">
        <f>SUM(Almora:Uttarkashi!H205)</f>
        <v>346</v>
      </c>
      <c r="I205" s="683">
        <f>SUM(Almora:Uttarkashi!I205)</f>
        <v>3.46</v>
      </c>
      <c r="J205" s="682">
        <f>SUM(Almora:Uttarkashi!J205)</f>
        <v>346</v>
      </c>
      <c r="K205" s="683">
        <f>SUM(Almora:Uttarkashi!K205)</f>
        <v>3.46</v>
      </c>
      <c r="L205" s="682">
        <f>SUM(Almora:Uttarkashi!L205)</f>
        <v>310</v>
      </c>
      <c r="M205" s="683">
        <f>SUM(Almora:Uttarkashi!M205)</f>
        <v>3.1000000000000005</v>
      </c>
      <c r="N205" s="689">
        <f t="shared" si="227"/>
        <v>89.595375722543352</v>
      </c>
      <c r="O205" s="689">
        <f t="shared" si="228"/>
        <v>89.595375722543366</v>
      </c>
      <c r="P205" s="688">
        <f t="shared" si="229"/>
        <v>36</v>
      </c>
      <c r="Q205" s="689">
        <f t="shared" si="230"/>
        <v>0.35999999999999943</v>
      </c>
      <c r="R205" s="682">
        <f>SUM(Almora:Uttarkashi!R205)</f>
        <v>0</v>
      </c>
      <c r="S205" s="683">
        <f>SUM(Almora:Uttarkashi!S205)</f>
        <v>0</v>
      </c>
      <c r="T205" s="690">
        <v>1.2E-2</v>
      </c>
      <c r="U205" s="682">
        <f>SUM(Almora:Uttarkashi!U205)</f>
        <v>642</v>
      </c>
      <c r="V205" s="683">
        <f>SUM(Almora:Uttarkashi!V205)</f>
        <v>7.7040000000000006</v>
      </c>
      <c r="W205" s="688">
        <f t="shared" si="231"/>
        <v>642</v>
      </c>
      <c r="X205" s="689">
        <f t="shared" si="232"/>
        <v>7.7040000000000006</v>
      </c>
      <c r="Y205" s="682">
        <f>SUM(Almora:Uttarkashi!Y205)</f>
        <v>0</v>
      </c>
      <c r="Z205" s="683">
        <f>SUM(Almora:Uttarkashi!Z205)</f>
        <v>0</v>
      </c>
      <c r="AA205" s="690">
        <v>1.2E-2</v>
      </c>
      <c r="AB205" s="682">
        <f>SUM(Almora:Uttarkashi!AB205)</f>
        <v>642</v>
      </c>
      <c r="AC205" s="683">
        <f>SUM(Almora:Uttarkashi!AC205)</f>
        <v>7.7040000000000006</v>
      </c>
      <c r="AD205" s="688">
        <f t="shared" si="233"/>
        <v>642</v>
      </c>
      <c r="AE205" s="689">
        <f t="shared" si="234"/>
        <v>7.7040000000000006</v>
      </c>
      <c r="AF205" s="691" t="s">
        <v>628</v>
      </c>
      <c r="AG205" s="705">
        <f>SUM(Almora:Uttarkashi!AE205)</f>
        <v>7.7040000000000006</v>
      </c>
    </row>
    <row r="206" spans="1:33" s="692" customFormat="1" ht="56.25">
      <c r="A206" s="758"/>
      <c r="B206" s="717" t="s">
        <v>237</v>
      </c>
      <c r="C206" s="686">
        <f>SUM(Almora:Uttarkashi!C206)</f>
        <v>0</v>
      </c>
      <c r="D206" s="683">
        <f>SUM(Almora:Uttarkashi!D206)</f>
        <v>0</v>
      </c>
      <c r="E206" s="686">
        <f>SUM(Almora:Uttarkashi!E206)</f>
        <v>0</v>
      </c>
      <c r="F206" s="683">
        <f>SUM(Almora:Uttarkashi!F206)</f>
        <v>0</v>
      </c>
      <c r="G206" s="687">
        <v>0.01</v>
      </c>
      <c r="H206" s="686">
        <f>SUM(Almora:Uttarkashi!H206)</f>
        <v>285</v>
      </c>
      <c r="I206" s="683">
        <f>SUM(Almora:Uttarkashi!I206)</f>
        <v>2.8499999999999996</v>
      </c>
      <c r="J206" s="682">
        <f>SUM(Almora:Uttarkashi!J206)</f>
        <v>285</v>
      </c>
      <c r="K206" s="683">
        <f>SUM(Almora:Uttarkashi!K206)</f>
        <v>2.8499999999999996</v>
      </c>
      <c r="L206" s="682">
        <f>SUM(Almora:Uttarkashi!L206)</f>
        <v>258</v>
      </c>
      <c r="M206" s="683">
        <f>SUM(Almora:Uttarkashi!M206)</f>
        <v>2.5799999999999996</v>
      </c>
      <c r="N206" s="689">
        <f t="shared" si="227"/>
        <v>90.526315789473685</v>
      </c>
      <c r="O206" s="689">
        <f t="shared" si="228"/>
        <v>90.526315789473685</v>
      </c>
      <c r="P206" s="688">
        <f t="shared" si="229"/>
        <v>27</v>
      </c>
      <c r="Q206" s="689">
        <f t="shared" si="230"/>
        <v>0.27</v>
      </c>
      <c r="R206" s="682">
        <f>SUM(Almora:Uttarkashi!R206)</f>
        <v>0</v>
      </c>
      <c r="S206" s="683">
        <f>SUM(Almora:Uttarkashi!S206)</f>
        <v>0</v>
      </c>
      <c r="T206" s="690">
        <v>1.2E-2</v>
      </c>
      <c r="U206" s="682">
        <f>SUM(Almora:Uttarkashi!U206)</f>
        <v>625</v>
      </c>
      <c r="V206" s="683">
        <f>SUM(Almora:Uttarkashi!V206)</f>
        <v>7.5</v>
      </c>
      <c r="W206" s="688">
        <f t="shared" si="231"/>
        <v>625</v>
      </c>
      <c r="X206" s="689">
        <f t="shared" si="232"/>
        <v>7.5</v>
      </c>
      <c r="Y206" s="682">
        <f>SUM(Almora:Uttarkashi!Y206)</f>
        <v>0</v>
      </c>
      <c r="Z206" s="683">
        <f>SUM(Almora:Uttarkashi!Z206)</f>
        <v>0</v>
      </c>
      <c r="AA206" s="690">
        <v>1.2E-2</v>
      </c>
      <c r="AB206" s="682">
        <f>SUM(Almora:Uttarkashi!AB206)</f>
        <v>625</v>
      </c>
      <c r="AC206" s="683">
        <f>SUM(Almora:Uttarkashi!AC206)</f>
        <v>7.5</v>
      </c>
      <c r="AD206" s="688">
        <f t="shared" si="233"/>
        <v>625</v>
      </c>
      <c r="AE206" s="689">
        <f t="shared" si="234"/>
        <v>7.5</v>
      </c>
      <c r="AF206" s="691" t="s">
        <v>628</v>
      </c>
      <c r="AG206" s="705">
        <f>SUM(Almora:Uttarkashi!AE206)</f>
        <v>7.5</v>
      </c>
    </row>
    <row r="207" spans="1:33" s="692" customFormat="1" ht="56.25">
      <c r="A207" s="758"/>
      <c r="B207" s="717" t="s">
        <v>241</v>
      </c>
      <c r="C207" s="686">
        <f>SUM(Almora:Uttarkashi!C207)</f>
        <v>0</v>
      </c>
      <c r="D207" s="683">
        <f>SUM(Almora:Uttarkashi!D207)</f>
        <v>0</v>
      </c>
      <c r="E207" s="686">
        <f>SUM(Almora:Uttarkashi!E207)</f>
        <v>0</v>
      </c>
      <c r="F207" s="683">
        <f>SUM(Almora:Uttarkashi!F207)</f>
        <v>0</v>
      </c>
      <c r="G207" s="687">
        <v>0.01</v>
      </c>
      <c r="H207" s="686">
        <f>SUM(Almora:Uttarkashi!H207)</f>
        <v>302</v>
      </c>
      <c r="I207" s="683">
        <f>SUM(Almora:Uttarkashi!I207)</f>
        <v>3.02</v>
      </c>
      <c r="J207" s="682">
        <f>SUM(Almora:Uttarkashi!J207)</f>
        <v>302</v>
      </c>
      <c r="K207" s="683">
        <f>SUM(Almora:Uttarkashi!K207)</f>
        <v>3.02</v>
      </c>
      <c r="L207" s="682">
        <f>SUM(Almora:Uttarkashi!L207)</f>
        <v>266</v>
      </c>
      <c r="M207" s="683">
        <f>SUM(Almora:Uttarkashi!M207)</f>
        <v>2.54</v>
      </c>
      <c r="N207" s="689">
        <f t="shared" si="227"/>
        <v>88.079470198675494</v>
      </c>
      <c r="O207" s="689">
        <f t="shared" si="228"/>
        <v>84.105960264900659</v>
      </c>
      <c r="P207" s="688">
        <f t="shared" si="229"/>
        <v>36</v>
      </c>
      <c r="Q207" s="689">
        <f t="shared" si="230"/>
        <v>0.48</v>
      </c>
      <c r="R207" s="682">
        <f>SUM(Almora:Uttarkashi!R207)</f>
        <v>0</v>
      </c>
      <c r="S207" s="683">
        <f>SUM(Almora:Uttarkashi!S207)</f>
        <v>0</v>
      </c>
      <c r="T207" s="690">
        <v>1.2E-2</v>
      </c>
      <c r="U207" s="682">
        <f>SUM(Almora:Uttarkashi!U207)</f>
        <v>599</v>
      </c>
      <c r="V207" s="683">
        <f>SUM(Almora:Uttarkashi!V207)</f>
        <v>7.1880000000000006</v>
      </c>
      <c r="W207" s="688">
        <f t="shared" si="231"/>
        <v>599</v>
      </c>
      <c r="X207" s="689">
        <f t="shared" si="232"/>
        <v>7.1880000000000006</v>
      </c>
      <c r="Y207" s="682">
        <f>SUM(Almora:Uttarkashi!Y207)</f>
        <v>0</v>
      </c>
      <c r="Z207" s="683">
        <f>SUM(Almora:Uttarkashi!Z207)</f>
        <v>0</v>
      </c>
      <c r="AA207" s="690">
        <v>1.2E-2</v>
      </c>
      <c r="AB207" s="682">
        <f>SUM(Almora:Uttarkashi!AB207)</f>
        <v>599</v>
      </c>
      <c r="AC207" s="683">
        <f>SUM(Almora:Uttarkashi!AC207)</f>
        <v>7.1880000000000006</v>
      </c>
      <c r="AD207" s="688">
        <f t="shared" si="233"/>
        <v>599</v>
      </c>
      <c r="AE207" s="689">
        <f t="shared" si="234"/>
        <v>7.1880000000000006</v>
      </c>
      <c r="AF207" s="691" t="s">
        <v>628</v>
      </c>
      <c r="AG207" s="705">
        <f>SUM(Almora:Uttarkashi!AE207)</f>
        <v>7.1880000000000006</v>
      </c>
    </row>
    <row r="208" spans="1:33" s="692" customFormat="1" ht="37.5">
      <c r="A208" s="758"/>
      <c r="B208" s="693" t="s">
        <v>250</v>
      </c>
      <c r="C208" s="686">
        <f>SUM(Almora:Uttarkashi!C208)</f>
        <v>0</v>
      </c>
      <c r="D208" s="683">
        <f>SUM(Almora:Uttarkashi!D208)</f>
        <v>0</v>
      </c>
      <c r="E208" s="686">
        <f>SUM(Almora:Uttarkashi!E208)</f>
        <v>0</v>
      </c>
      <c r="F208" s="683">
        <f>SUM(Almora:Uttarkashi!F208)</f>
        <v>0</v>
      </c>
      <c r="G208" s="687"/>
      <c r="H208" s="686">
        <f>SUM(Almora:Uttarkashi!H208)</f>
        <v>0</v>
      </c>
      <c r="I208" s="683">
        <f>SUM(Almora:Uttarkashi!I208)</f>
        <v>0</v>
      </c>
      <c r="J208" s="682">
        <f>SUM(Almora:Uttarkashi!J208)</f>
        <v>0</v>
      </c>
      <c r="K208" s="683">
        <f>SUM(Almora:Uttarkashi!K208)</f>
        <v>0</v>
      </c>
      <c r="L208" s="682">
        <f>SUM(Almora:Uttarkashi!L208)</f>
        <v>0</v>
      </c>
      <c r="M208" s="683">
        <f>SUM(Almora:Uttarkashi!M208)</f>
        <v>0</v>
      </c>
      <c r="N208" s="689"/>
      <c r="O208" s="689"/>
      <c r="P208" s="688">
        <f t="shared" si="229"/>
        <v>0</v>
      </c>
      <c r="Q208" s="689">
        <f t="shared" si="230"/>
        <v>0</v>
      </c>
      <c r="R208" s="682">
        <f>SUM(Almora:Uttarkashi!R208)</f>
        <v>0</v>
      </c>
      <c r="S208" s="683">
        <f>SUM(Almora:Uttarkashi!S208)</f>
        <v>0</v>
      </c>
      <c r="T208" s="690"/>
      <c r="U208" s="682">
        <f>SUM(Almora:Uttarkashi!U208)</f>
        <v>0</v>
      </c>
      <c r="V208" s="683">
        <f>SUM(Almora:Uttarkashi!V208)</f>
        <v>0</v>
      </c>
      <c r="W208" s="688">
        <f t="shared" si="231"/>
        <v>0</v>
      </c>
      <c r="X208" s="689">
        <f t="shared" si="232"/>
        <v>0</v>
      </c>
      <c r="Y208" s="682">
        <f>SUM(Almora:Uttarkashi!Y208)</f>
        <v>0</v>
      </c>
      <c r="Z208" s="683">
        <f>SUM(Almora:Uttarkashi!Z208)</f>
        <v>0</v>
      </c>
      <c r="AA208" s="690"/>
      <c r="AB208" s="682">
        <f>SUM(Almora:Uttarkashi!AB208)</f>
        <v>0</v>
      </c>
      <c r="AC208" s="683">
        <f>SUM(Almora:Uttarkashi!AC208)</f>
        <v>0</v>
      </c>
      <c r="AD208" s="688">
        <f t="shared" si="233"/>
        <v>0</v>
      </c>
      <c r="AE208" s="689">
        <f t="shared" si="234"/>
        <v>0</v>
      </c>
      <c r="AF208" s="691"/>
      <c r="AG208" s="705">
        <f>SUM(Almora:Uttarkashi!AE208)</f>
        <v>0</v>
      </c>
    </row>
    <row r="209" spans="1:33" s="692" customFormat="1" ht="37.5">
      <c r="A209" s="758">
        <v>11.06</v>
      </c>
      <c r="B209" s="691" t="s">
        <v>249</v>
      </c>
      <c r="C209" s="686">
        <f>SUM(Almora:Uttarkashi!C209)</f>
        <v>0</v>
      </c>
      <c r="D209" s="683">
        <f>SUM(Almora:Uttarkashi!D209)</f>
        <v>0</v>
      </c>
      <c r="E209" s="686">
        <f>SUM(Almora:Uttarkashi!E209)</f>
        <v>0</v>
      </c>
      <c r="F209" s="683">
        <f>SUM(Almora:Uttarkashi!F209)</f>
        <v>0</v>
      </c>
      <c r="G209" s="687">
        <v>0.02</v>
      </c>
      <c r="H209" s="686">
        <f>SUM(Almora:Uttarkashi!H209)</f>
        <v>150</v>
      </c>
      <c r="I209" s="683">
        <f>SUM(Almora:Uttarkashi!I209)</f>
        <v>3.0000000000000004</v>
      </c>
      <c r="J209" s="682">
        <f>SUM(Almora:Uttarkashi!J209)</f>
        <v>150</v>
      </c>
      <c r="K209" s="683">
        <f>SUM(Almora:Uttarkashi!K209)</f>
        <v>3.0000000000000004</v>
      </c>
      <c r="L209" s="682">
        <f>SUM(Almora:Uttarkashi!L209)</f>
        <v>138</v>
      </c>
      <c r="M209" s="683">
        <f>SUM(Almora:Uttarkashi!M209)</f>
        <v>2.72</v>
      </c>
      <c r="N209" s="689">
        <f t="shared" si="227"/>
        <v>92</v>
      </c>
      <c r="O209" s="689">
        <f t="shared" si="228"/>
        <v>90.666666666666657</v>
      </c>
      <c r="P209" s="688">
        <f t="shared" si="229"/>
        <v>12</v>
      </c>
      <c r="Q209" s="689">
        <f t="shared" si="230"/>
        <v>0.28000000000000025</v>
      </c>
      <c r="R209" s="682">
        <f>SUM(Almora:Uttarkashi!R209)</f>
        <v>0</v>
      </c>
      <c r="S209" s="683">
        <f>SUM(Almora:Uttarkashi!S209)</f>
        <v>0</v>
      </c>
      <c r="T209" s="690">
        <v>0.02</v>
      </c>
      <c r="U209" s="682">
        <f>SUM(Almora:Uttarkashi!U209)</f>
        <v>140</v>
      </c>
      <c r="V209" s="683">
        <f>SUM(Almora:Uttarkashi!V209)</f>
        <v>2.8</v>
      </c>
      <c r="W209" s="688">
        <f t="shared" si="231"/>
        <v>140</v>
      </c>
      <c r="X209" s="689">
        <f t="shared" si="232"/>
        <v>2.8</v>
      </c>
      <c r="Y209" s="682">
        <f>SUM(Almora:Uttarkashi!Y209)</f>
        <v>0</v>
      </c>
      <c r="Z209" s="683">
        <f>SUM(Almora:Uttarkashi!Z209)</f>
        <v>0</v>
      </c>
      <c r="AA209" s="690">
        <v>0.02</v>
      </c>
      <c r="AB209" s="682">
        <f>SUM(Almora:Uttarkashi!AB209)</f>
        <v>140</v>
      </c>
      <c r="AC209" s="683">
        <f>SUM(Almora:Uttarkashi!AC209)</f>
        <v>2.8</v>
      </c>
      <c r="AD209" s="688">
        <f t="shared" si="233"/>
        <v>140</v>
      </c>
      <c r="AE209" s="689">
        <f t="shared" si="234"/>
        <v>2.8</v>
      </c>
      <c r="AF209" s="691" t="s">
        <v>478</v>
      </c>
      <c r="AG209" s="705">
        <f>SUM(Almora:Uttarkashi!AE209)</f>
        <v>2.8</v>
      </c>
    </row>
    <row r="210" spans="1:33" s="692" customFormat="1" ht="37.5">
      <c r="A210" s="758">
        <v>11.07</v>
      </c>
      <c r="B210" s="691" t="s">
        <v>238</v>
      </c>
      <c r="C210" s="686">
        <f>SUM(Almora:Uttarkashi!C210)</f>
        <v>0</v>
      </c>
      <c r="D210" s="683">
        <f>SUM(Almora:Uttarkashi!D210)</f>
        <v>0</v>
      </c>
      <c r="E210" s="686">
        <f>SUM(Almora:Uttarkashi!E210)</f>
        <v>0</v>
      </c>
      <c r="F210" s="683">
        <f>SUM(Almora:Uttarkashi!F210)</f>
        <v>0</v>
      </c>
      <c r="G210" s="687">
        <v>1.6E-2</v>
      </c>
      <c r="H210" s="686">
        <f>SUM(Almora:Uttarkashi!H210)</f>
        <v>2000</v>
      </c>
      <c r="I210" s="683">
        <f>SUM(Almora:Uttarkashi!I210)</f>
        <v>32</v>
      </c>
      <c r="J210" s="682">
        <f>SUM(Almora:Uttarkashi!J210)</f>
        <v>2000</v>
      </c>
      <c r="K210" s="683">
        <f>SUM(Almora:Uttarkashi!K210)</f>
        <v>32</v>
      </c>
      <c r="L210" s="682">
        <f>SUM(Almora:Uttarkashi!L210)</f>
        <v>1252</v>
      </c>
      <c r="M210" s="683">
        <f>SUM(Almora:Uttarkashi!M210)</f>
        <v>20.18</v>
      </c>
      <c r="N210" s="689">
        <f t="shared" si="227"/>
        <v>62.6</v>
      </c>
      <c r="O210" s="689">
        <f t="shared" si="228"/>
        <v>63.0625</v>
      </c>
      <c r="P210" s="688">
        <f t="shared" si="229"/>
        <v>748</v>
      </c>
      <c r="Q210" s="689">
        <f t="shared" si="230"/>
        <v>11.82</v>
      </c>
      <c r="R210" s="682">
        <f>SUM(Almora:Uttarkashi!R210)</f>
        <v>0</v>
      </c>
      <c r="S210" s="683">
        <f>SUM(Almora:Uttarkashi!S210)</f>
        <v>0</v>
      </c>
      <c r="T210" s="690">
        <v>1.6E-2</v>
      </c>
      <c r="U210" s="682">
        <f>SUM(Almora:Uttarkashi!U210)</f>
        <v>520</v>
      </c>
      <c r="V210" s="683">
        <f>SUM(Almora:Uttarkashi!V210)</f>
        <v>8.3199999999999985</v>
      </c>
      <c r="W210" s="688">
        <f>U210+R210</f>
        <v>520</v>
      </c>
      <c r="X210" s="689">
        <f t="shared" si="232"/>
        <v>8.3199999999999985</v>
      </c>
      <c r="Y210" s="682">
        <f>SUM(Almora:Uttarkashi!Y210)</f>
        <v>0</v>
      </c>
      <c r="Z210" s="683">
        <f>SUM(Almora:Uttarkashi!Z210)</f>
        <v>0</v>
      </c>
      <c r="AA210" s="690">
        <v>1.6E-2</v>
      </c>
      <c r="AB210" s="682">
        <f>SUM(Almora:Uttarkashi!AB210)</f>
        <v>520</v>
      </c>
      <c r="AC210" s="683">
        <f>SUM(Almora:Uttarkashi!AC210)</f>
        <v>8.3199999999999985</v>
      </c>
      <c r="AD210" s="688">
        <f>AB210+Y210</f>
        <v>520</v>
      </c>
      <c r="AE210" s="689">
        <f t="shared" si="234"/>
        <v>8.3199999999999985</v>
      </c>
      <c r="AF210" s="691" t="s">
        <v>478</v>
      </c>
      <c r="AG210" s="705">
        <f>SUM(Almora:Uttarkashi!AE210)</f>
        <v>8.3199999999999985</v>
      </c>
    </row>
    <row r="211" spans="1:33" s="699" customFormat="1" ht="19.5">
      <c r="A211" s="755"/>
      <c r="B211" s="678" t="s">
        <v>35</v>
      </c>
      <c r="C211" s="681">
        <f t="shared" ref="C211:F211" si="235">SUM(C192:C210)</f>
        <v>0</v>
      </c>
      <c r="D211" s="679">
        <f t="shared" si="235"/>
        <v>0</v>
      </c>
      <c r="E211" s="681">
        <f t="shared" si="235"/>
        <v>0</v>
      </c>
      <c r="F211" s="679">
        <f t="shared" si="235"/>
        <v>0</v>
      </c>
      <c r="G211" s="842"/>
      <c r="H211" s="681">
        <f>SUM(H196:H210)</f>
        <v>32284</v>
      </c>
      <c r="I211" s="679">
        <f t="shared" ref="I211:M211" si="236">SUM(I192:I210)</f>
        <v>482.34499999999997</v>
      </c>
      <c r="J211" s="681">
        <f>SUM(J196:J210)</f>
        <v>32284</v>
      </c>
      <c r="K211" s="679">
        <f>SUM(K192:K210)</f>
        <v>482.34499999999997</v>
      </c>
      <c r="L211" s="681">
        <f>SUM(L196:L210)</f>
        <v>24169</v>
      </c>
      <c r="M211" s="679">
        <f t="shared" si="236"/>
        <v>371.25778000000008</v>
      </c>
      <c r="N211" s="689">
        <f t="shared" si="227"/>
        <v>74.863709577499691</v>
      </c>
      <c r="O211" s="689">
        <f>M211/K211%</f>
        <v>76.969343519679924</v>
      </c>
      <c r="P211" s="681">
        <f>SUM(P196:P210)</f>
        <v>8115</v>
      </c>
      <c r="Q211" s="679">
        <f>SUM(Q192:Q210)</f>
        <v>111.08722000000003</v>
      </c>
      <c r="R211" s="681">
        <f t="shared" ref="R211" si="237">SUM(R192:R210)</f>
        <v>0</v>
      </c>
      <c r="S211" s="679">
        <f>SUM(S192:S210)</f>
        <v>0</v>
      </c>
      <c r="T211" s="697"/>
      <c r="U211" s="681">
        <f>SUM(U196:U210)</f>
        <v>30628</v>
      </c>
      <c r="V211" s="679">
        <f t="shared" ref="V211" si="238">SUM(V192:V210)</f>
        <v>651.75599999999986</v>
      </c>
      <c r="W211" s="681">
        <f>SUM(W196:W210)</f>
        <v>30628</v>
      </c>
      <c r="X211" s="679">
        <f>SUM(X192:X210)</f>
        <v>651.75599999999986</v>
      </c>
      <c r="Y211" s="681">
        <f t="shared" ref="Y211" si="239">SUM(Y192:Y210)</f>
        <v>0</v>
      </c>
      <c r="Z211" s="679">
        <f>SUM(Z192:Z210)</f>
        <v>0</v>
      </c>
      <c r="AA211" s="697"/>
      <c r="AB211" s="681">
        <f>SUM(AB196:AB210)</f>
        <v>30628</v>
      </c>
      <c r="AC211" s="679">
        <f t="shared" ref="AC211" si="240">SUM(AC192:AC210)</f>
        <v>651.75599999999986</v>
      </c>
      <c r="AD211" s="681">
        <f>SUM(AD196:AD210)</f>
        <v>30628</v>
      </c>
      <c r="AE211" s="679">
        <f>SUM(AE192:AE210)</f>
        <v>651.75599999999986</v>
      </c>
      <c r="AF211" s="698"/>
      <c r="AG211" s="705">
        <f>SUM(Almora:Uttarkashi!AE211)</f>
        <v>651.75600000000009</v>
      </c>
    </row>
    <row r="212" spans="1:33" s="699" customFormat="1" ht="39">
      <c r="A212" s="755">
        <v>12</v>
      </c>
      <c r="B212" s="685" t="s">
        <v>77</v>
      </c>
      <c r="C212" s="686">
        <f>SUM(Almora:Uttarkashi!C212)</f>
        <v>0</v>
      </c>
      <c r="D212" s="683">
        <f>SUM(Almora:Uttarkashi!D212)</f>
        <v>0</v>
      </c>
      <c r="E212" s="686">
        <f>SUM(Almora:Uttarkashi!E212)</f>
        <v>0</v>
      </c>
      <c r="F212" s="683">
        <f>SUM(Almora:Uttarkashi!F212)</f>
        <v>0</v>
      </c>
      <c r="G212" s="687"/>
      <c r="H212" s="686">
        <f>SUM(Almora:Uttarkashi!H212)</f>
        <v>0</v>
      </c>
      <c r="I212" s="683">
        <f>SUM(Almora:Uttarkashi!I212)</f>
        <v>0</v>
      </c>
      <c r="J212" s="682">
        <f>SUM(Almora:Uttarkashi!J212)</f>
        <v>0</v>
      </c>
      <c r="K212" s="683">
        <f>SUM(Almora:Uttarkashi!K212)</f>
        <v>0</v>
      </c>
      <c r="L212" s="682">
        <f>SUM(Almora:Uttarkashi!L212)</f>
        <v>0</v>
      </c>
      <c r="M212" s="683">
        <f>SUM(Almora:Uttarkashi!M212)</f>
        <v>0</v>
      </c>
      <c r="N212" s="695"/>
      <c r="O212" s="695"/>
      <c r="P212" s="696"/>
      <c r="Q212" s="695"/>
      <c r="R212" s="682">
        <f>SUM(Almora:Uttarkashi!R212)</f>
        <v>0</v>
      </c>
      <c r="S212" s="683">
        <f>SUM(Almora:Uttarkashi!S212)</f>
        <v>0</v>
      </c>
      <c r="T212" s="697"/>
      <c r="U212" s="682">
        <f>SUM(Almora:Uttarkashi!U212)</f>
        <v>0</v>
      </c>
      <c r="V212" s="683"/>
      <c r="W212" s="696"/>
      <c r="X212" s="695"/>
      <c r="Y212" s="682">
        <f>SUM(Almora:Uttarkashi!Y212)</f>
        <v>0</v>
      </c>
      <c r="Z212" s="683">
        <f>SUM(Almora:Uttarkashi!Z212)</f>
        <v>0</v>
      </c>
      <c r="AA212" s="697"/>
      <c r="AB212" s="682">
        <f>SUM(Almora:Uttarkashi!AB212)</f>
        <v>0</v>
      </c>
      <c r="AC212" s="683">
        <f>SUM(Almora:Uttarkashi!AC212)</f>
        <v>0</v>
      </c>
      <c r="AD212" s="696"/>
      <c r="AE212" s="695"/>
      <c r="AF212" s="698"/>
      <c r="AG212" s="705">
        <f>SUM(Almora:Uttarkashi!AE212)</f>
        <v>0</v>
      </c>
    </row>
    <row r="213" spans="1:33" s="699" customFormat="1" ht="19.5">
      <c r="A213" s="755">
        <v>12.01</v>
      </c>
      <c r="B213" s="685" t="s">
        <v>78</v>
      </c>
      <c r="C213" s="686">
        <f>SUM(Almora:Uttarkashi!C213)</f>
        <v>0</v>
      </c>
      <c r="D213" s="683">
        <f>SUM(Almora:Uttarkashi!D213)</f>
        <v>0</v>
      </c>
      <c r="E213" s="686">
        <f>SUM(Almora:Uttarkashi!E213)</f>
        <v>0</v>
      </c>
      <c r="F213" s="683">
        <f>SUM(Almora:Uttarkashi!F213)</f>
        <v>0</v>
      </c>
      <c r="G213" s="687"/>
      <c r="H213" s="686">
        <f>SUM(Almora:Uttarkashi!H213)</f>
        <v>0</v>
      </c>
      <c r="I213" s="683">
        <f>SUM(Almora:Uttarkashi!I213)</f>
        <v>0</v>
      </c>
      <c r="J213" s="682">
        <f>SUM(Almora:Uttarkashi!J213)</f>
        <v>0</v>
      </c>
      <c r="K213" s="683">
        <f>SUM(Almora:Uttarkashi!K213)</f>
        <v>0</v>
      </c>
      <c r="L213" s="682">
        <f>SUM(Almora:Uttarkashi!L213)</f>
        <v>0</v>
      </c>
      <c r="M213" s="683">
        <f>SUM(Almora:Uttarkashi!M213)</f>
        <v>0</v>
      </c>
      <c r="N213" s="695"/>
      <c r="O213" s="695"/>
      <c r="P213" s="696"/>
      <c r="Q213" s="695"/>
      <c r="R213" s="682">
        <f>SUM(Almora:Uttarkashi!R213)</f>
        <v>0</v>
      </c>
      <c r="S213" s="683">
        <f>SUM(Almora:Uttarkashi!S213)</f>
        <v>0</v>
      </c>
      <c r="T213" s="697"/>
      <c r="U213" s="682">
        <f>SUM(Almora:Uttarkashi!U213)</f>
        <v>0</v>
      </c>
      <c r="V213" s="683">
        <f>SUM(Almora:Uttarkashi!V213)</f>
        <v>0</v>
      </c>
      <c r="W213" s="696"/>
      <c r="X213" s="695"/>
      <c r="Y213" s="682">
        <f>SUM(Almora:Uttarkashi!Y213)</f>
        <v>0</v>
      </c>
      <c r="Z213" s="683">
        <f>SUM(Almora:Uttarkashi!Z213)</f>
        <v>0</v>
      </c>
      <c r="AA213" s="697"/>
      <c r="AB213" s="682">
        <f>SUM(Almora:Uttarkashi!AB213)</f>
        <v>0</v>
      </c>
      <c r="AC213" s="683">
        <f>SUM(Almora:Uttarkashi!AC213)</f>
        <v>0</v>
      </c>
      <c r="AD213" s="696"/>
      <c r="AE213" s="695"/>
      <c r="AF213" s="698"/>
      <c r="AG213" s="705">
        <f>SUM(Almora:Uttarkashi!AE213)</f>
        <v>0</v>
      </c>
    </row>
    <row r="214" spans="1:33" s="692" customFormat="1" ht="56.25" customHeight="1">
      <c r="A214" s="758"/>
      <c r="B214" s="691" t="s">
        <v>175</v>
      </c>
      <c r="C214" s="686">
        <f>SUM(Almora:Uttarkashi!C214)</f>
        <v>0</v>
      </c>
      <c r="D214" s="683">
        <f>SUM(Almora:Uttarkashi!D214)</f>
        <v>0</v>
      </c>
      <c r="E214" s="686">
        <f>SUM(Almora:Uttarkashi!E214)</f>
        <v>0</v>
      </c>
      <c r="F214" s="683">
        <f>SUM(Almora:Uttarkashi!F214)</f>
        <v>0</v>
      </c>
      <c r="G214" s="687">
        <v>0.56999999999999995</v>
      </c>
      <c r="H214" s="686">
        <f>SUM(Almora:Uttarkashi!H214)</f>
        <v>67</v>
      </c>
      <c r="I214" s="683">
        <f>SUM(Almora:Uttarkashi!I214)</f>
        <v>458.28000000000003</v>
      </c>
      <c r="J214" s="682">
        <f>SUM(Almora:Uttarkashi!J214)</f>
        <v>67</v>
      </c>
      <c r="K214" s="683">
        <f>SUM(Almora:Uttarkashi!K214)</f>
        <v>458.28000000000003</v>
      </c>
      <c r="L214" s="682">
        <f>SUM(Almora:Uttarkashi!L214)</f>
        <v>61</v>
      </c>
      <c r="M214" s="683">
        <f>SUM(Almora:Uttarkashi!M214)</f>
        <v>371.30708999999996</v>
      </c>
      <c r="N214" s="689">
        <f t="shared" ref="N214:N225" si="241">L214/J214%</f>
        <v>91.044776119402982</v>
      </c>
      <c r="O214" s="689">
        <f t="shared" ref="O214:O222" si="242">M214/K214%</f>
        <v>81.021884001047368</v>
      </c>
      <c r="P214" s="688">
        <f t="shared" ref="P214:P224" si="243">J214-L214</f>
        <v>6</v>
      </c>
      <c r="Q214" s="689">
        <f t="shared" ref="Q214:Q224" si="244">K214-M214</f>
        <v>86.97291000000007</v>
      </c>
      <c r="R214" s="682">
        <f>SUM(Almora:Uttarkashi!R214)</f>
        <v>0</v>
      </c>
      <c r="S214" s="683">
        <f>SUM(Almora:Uttarkashi!S214)</f>
        <v>0</v>
      </c>
      <c r="T214" s="690">
        <v>0.75</v>
      </c>
      <c r="U214" s="682">
        <f>SUM(Almora:Uttarkashi!U214)</f>
        <v>207</v>
      </c>
      <c r="V214" s="683">
        <f>SUM(Almora:Uttarkashi!V214)</f>
        <v>1863</v>
      </c>
      <c r="W214" s="688">
        <f t="shared" ref="W214:W224" si="245">U214+R214</f>
        <v>207</v>
      </c>
      <c r="X214" s="689">
        <f t="shared" ref="X214:X224" si="246">V214+S214</f>
        <v>1863</v>
      </c>
      <c r="Y214" s="682">
        <f>SUM(Almora:Uttarkashi!Y214)</f>
        <v>0</v>
      </c>
      <c r="Z214" s="683">
        <f>SUM(Almora:Uttarkashi!Z214)</f>
        <v>0</v>
      </c>
      <c r="AA214" s="690">
        <v>0.75</v>
      </c>
      <c r="AB214" s="682">
        <f>SUM(Almora:Uttarkashi!AB214)</f>
        <v>207</v>
      </c>
      <c r="AC214" s="683">
        <f>SUM(Almora:Uttarkashi!AC214)</f>
        <v>1863</v>
      </c>
      <c r="AD214" s="688">
        <f t="shared" ref="AD214:AD224" si="247">AB214+Y214</f>
        <v>207</v>
      </c>
      <c r="AE214" s="689">
        <f t="shared" ref="AE214:AE224" si="248">AC214+Z214</f>
        <v>1863</v>
      </c>
      <c r="AF214" s="691" t="s">
        <v>626</v>
      </c>
      <c r="AG214" s="705">
        <f>SUM(Almora:Uttarkashi!AE214)</f>
        <v>1863</v>
      </c>
    </row>
    <row r="215" spans="1:33" s="692" customFormat="1" ht="56.25">
      <c r="A215" s="758"/>
      <c r="B215" s="691" t="s">
        <v>197</v>
      </c>
      <c r="C215" s="686">
        <f>SUM(Almora:Uttarkashi!C215)</f>
        <v>0</v>
      </c>
      <c r="D215" s="683">
        <f>SUM(Almora:Uttarkashi!D215)</f>
        <v>0</v>
      </c>
      <c r="E215" s="686">
        <f>SUM(Almora:Uttarkashi!E215)</f>
        <v>0</v>
      </c>
      <c r="F215" s="683">
        <f>SUM(Almora:Uttarkashi!F215)</f>
        <v>0</v>
      </c>
      <c r="G215" s="687"/>
      <c r="H215" s="686"/>
      <c r="I215" s="683">
        <f>SUM(Almora:Uttarkashi!I215)</f>
        <v>0</v>
      </c>
      <c r="J215" s="682">
        <f>SUM(Almora:Uttarkashi!J215)</f>
        <v>0</v>
      </c>
      <c r="K215" s="683">
        <f>SUM(Almora:Uttarkashi!K215)</f>
        <v>0</v>
      </c>
      <c r="L215" s="682">
        <f>SUM(Almora:Uttarkashi!L215)</f>
        <v>0</v>
      </c>
      <c r="M215" s="683">
        <f>SUM(Almora:Uttarkashi!M215)</f>
        <v>0</v>
      </c>
      <c r="N215" s="689"/>
      <c r="O215" s="689"/>
      <c r="P215" s="688">
        <f t="shared" si="243"/>
        <v>0</v>
      </c>
      <c r="Q215" s="689">
        <f t="shared" si="244"/>
        <v>0</v>
      </c>
      <c r="R215" s="682">
        <f>SUM(Almora:Uttarkashi!R215)</f>
        <v>0</v>
      </c>
      <c r="S215" s="683">
        <f>SUM(Almora:Uttarkashi!S215)</f>
        <v>0</v>
      </c>
      <c r="T215" s="690">
        <v>0.16</v>
      </c>
      <c r="U215" s="682">
        <f>SUM(Almora:Uttarkashi!U215)</f>
        <v>190</v>
      </c>
      <c r="V215" s="683">
        <f>SUM(Almora:Uttarkashi!V215)</f>
        <v>364.79999999999995</v>
      </c>
      <c r="W215" s="688">
        <f t="shared" si="245"/>
        <v>190</v>
      </c>
      <c r="X215" s="689">
        <f t="shared" si="246"/>
        <v>364.79999999999995</v>
      </c>
      <c r="Y215" s="682">
        <f>SUM(Almora:Uttarkashi!Y215)</f>
        <v>0</v>
      </c>
      <c r="Z215" s="683">
        <f>SUM(Almora:Uttarkashi!Z215)</f>
        <v>0</v>
      </c>
      <c r="AA215" s="690">
        <v>0.16</v>
      </c>
      <c r="AB215" s="682"/>
      <c r="AC215" s="683">
        <f>SUM(Almora:Uttarkashi!AC215)</f>
        <v>0</v>
      </c>
      <c r="AD215" s="688">
        <f t="shared" si="247"/>
        <v>0</v>
      </c>
      <c r="AE215" s="689">
        <f t="shared" si="248"/>
        <v>0</v>
      </c>
      <c r="AF215" s="691" t="s">
        <v>630</v>
      </c>
      <c r="AG215" s="705">
        <f>SUM(Almora:Uttarkashi!AE215)</f>
        <v>0</v>
      </c>
    </row>
    <row r="216" spans="1:33" s="692" customFormat="1" ht="18.75">
      <c r="A216" s="758"/>
      <c r="B216" s="691" t="s">
        <v>198</v>
      </c>
      <c r="C216" s="686">
        <f>SUM(Almora:Uttarkashi!C216)</f>
        <v>0</v>
      </c>
      <c r="D216" s="683">
        <f>SUM(Almora:Uttarkashi!D216)</f>
        <v>0</v>
      </c>
      <c r="E216" s="686">
        <f>SUM(Almora:Uttarkashi!E216)</f>
        <v>0</v>
      </c>
      <c r="F216" s="683">
        <f>SUM(Almora:Uttarkashi!F216)</f>
        <v>0</v>
      </c>
      <c r="G216" s="687"/>
      <c r="H216" s="686">
        <f>SUM(Almora:Uttarkashi!H216)</f>
        <v>0</v>
      </c>
      <c r="I216" s="683">
        <f>SUM(Almora:Uttarkashi!I216)</f>
        <v>0</v>
      </c>
      <c r="J216" s="682">
        <f>SUM(Almora:Uttarkashi!J216)</f>
        <v>0</v>
      </c>
      <c r="K216" s="683">
        <f>SUM(Almora:Uttarkashi!K216)</f>
        <v>0</v>
      </c>
      <c r="L216" s="682">
        <f>SUM(Almora:Uttarkashi!L216)</f>
        <v>0</v>
      </c>
      <c r="M216" s="683">
        <f>SUM(Almora:Uttarkashi!M216)</f>
        <v>0</v>
      </c>
      <c r="N216" s="689"/>
      <c r="O216" s="689"/>
      <c r="P216" s="688">
        <f t="shared" si="243"/>
        <v>0</v>
      </c>
      <c r="Q216" s="689">
        <f t="shared" si="244"/>
        <v>0</v>
      </c>
      <c r="R216" s="682">
        <f>SUM(Almora:Uttarkashi!R216)</f>
        <v>0</v>
      </c>
      <c r="S216" s="683">
        <f>SUM(Almora:Uttarkashi!S216)</f>
        <v>0</v>
      </c>
      <c r="T216" s="690"/>
      <c r="U216" s="682">
        <f>SUM(Almora:Uttarkashi!U216)</f>
        <v>0</v>
      </c>
      <c r="V216" s="683">
        <f>SUM(Almora:Uttarkashi!V216)</f>
        <v>0</v>
      </c>
      <c r="W216" s="688">
        <f t="shared" si="245"/>
        <v>0</v>
      </c>
      <c r="X216" s="689">
        <f t="shared" si="246"/>
        <v>0</v>
      </c>
      <c r="Y216" s="682">
        <f>SUM(Almora:Uttarkashi!Y216)</f>
        <v>0</v>
      </c>
      <c r="Z216" s="683">
        <f>SUM(Almora:Uttarkashi!Z216)</f>
        <v>0</v>
      </c>
      <c r="AA216" s="690"/>
      <c r="AB216" s="682">
        <f>SUM(Almora:Uttarkashi!AB216)</f>
        <v>0</v>
      </c>
      <c r="AC216" s="683">
        <f>SUM(Almora:Uttarkashi!AC216)</f>
        <v>0</v>
      </c>
      <c r="AD216" s="688">
        <f t="shared" si="247"/>
        <v>0</v>
      </c>
      <c r="AE216" s="689">
        <f t="shared" si="248"/>
        <v>0</v>
      </c>
      <c r="AF216" s="691"/>
      <c r="AG216" s="705">
        <f>SUM(Almora:Uttarkashi!AE216)</f>
        <v>0</v>
      </c>
    </row>
    <row r="217" spans="1:33" s="692" customFormat="1" ht="60" customHeight="1">
      <c r="A217" s="758"/>
      <c r="B217" s="691" t="s">
        <v>270</v>
      </c>
      <c r="C217" s="686">
        <f>SUM(Almora:Uttarkashi!C217)</f>
        <v>0</v>
      </c>
      <c r="D217" s="683">
        <f>SUM(Almora:Uttarkashi!D217)</f>
        <v>0</v>
      </c>
      <c r="E217" s="686">
        <f>SUM(Almora:Uttarkashi!E217)</f>
        <v>0</v>
      </c>
      <c r="F217" s="683">
        <f>SUM(Almora:Uttarkashi!F217)</f>
        <v>0</v>
      </c>
      <c r="G217" s="687">
        <v>0.12</v>
      </c>
      <c r="H217" s="686">
        <v>74</v>
      </c>
      <c r="I217" s="683">
        <f>SUM(Almora:Uttarkashi!I217)</f>
        <v>106.56</v>
      </c>
      <c r="J217" s="682">
        <f>SUM(Almora:Uttarkashi!J217)</f>
        <v>74</v>
      </c>
      <c r="K217" s="683">
        <f>SUM(Almora:Uttarkashi!K217)</f>
        <v>106.56</v>
      </c>
      <c r="L217" s="682">
        <f>SUM(Almora:Uttarkashi!L217)</f>
        <v>73</v>
      </c>
      <c r="M217" s="683">
        <f>SUM(Almora:Uttarkashi!M217)</f>
        <v>100.17259</v>
      </c>
      <c r="N217" s="689">
        <f t="shared" si="241"/>
        <v>98.648648648648646</v>
      </c>
      <c r="O217" s="689">
        <f t="shared" si="242"/>
        <v>94.00580893393392</v>
      </c>
      <c r="P217" s="688">
        <f t="shared" si="243"/>
        <v>1</v>
      </c>
      <c r="Q217" s="689">
        <f t="shared" si="244"/>
        <v>6.3874100000000027</v>
      </c>
      <c r="R217" s="682">
        <f>SUM(Almora:Uttarkashi!R217)</f>
        <v>0</v>
      </c>
      <c r="S217" s="683">
        <f>SUM(Almora:Uttarkashi!S217)</f>
        <v>0</v>
      </c>
      <c r="T217" s="690">
        <v>0.16</v>
      </c>
      <c r="U217" s="682">
        <f>SUM(Almora:Uttarkashi!U217)</f>
        <v>81</v>
      </c>
      <c r="V217" s="683">
        <f>SUM(Almora:Uttarkashi!V217)</f>
        <v>155.52000000000001</v>
      </c>
      <c r="W217" s="688">
        <f t="shared" si="245"/>
        <v>81</v>
      </c>
      <c r="X217" s="689">
        <f t="shared" si="246"/>
        <v>155.52000000000001</v>
      </c>
      <c r="Y217" s="682">
        <f>SUM(Almora:Uttarkashi!Y217)</f>
        <v>0</v>
      </c>
      <c r="Z217" s="683">
        <f>SUM(Almora:Uttarkashi!Z217)</f>
        <v>0</v>
      </c>
      <c r="AA217" s="690">
        <v>0.16</v>
      </c>
      <c r="AB217" s="682">
        <f>SUM(Almora:Uttarkashi!AB217)</f>
        <v>81</v>
      </c>
      <c r="AC217" s="683">
        <f>SUM(Almora:Uttarkashi!AC217)</f>
        <v>155.52000000000001</v>
      </c>
      <c r="AD217" s="688">
        <f t="shared" si="247"/>
        <v>81</v>
      </c>
      <c r="AE217" s="689">
        <f t="shared" si="248"/>
        <v>155.52000000000001</v>
      </c>
      <c r="AF217" s="691" t="s">
        <v>624</v>
      </c>
      <c r="AG217" s="705">
        <f>SUM(Almora:Uttarkashi!AE217)</f>
        <v>155.52000000000001</v>
      </c>
    </row>
    <row r="218" spans="1:33" s="692" customFormat="1" ht="69.75" customHeight="1">
      <c r="A218" s="758"/>
      <c r="B218" s="691" t="s">
        <v>200</v>
      </c>
      <c r="C218" s="686">
        <f>SUM(Almora:Uttarkashi!C218)</f>
        <v>0</v>
      </c>
      <c r="D218" s="683">
        <f>SUM(Almora:Uttarkashi!D218)</f>
        <v>0</v>
      </c>
      <c r="E218" s="686">
        <f>SUM(Almora:Uttarkashi!E218)</f>
        <v>0</v>
      </c>
      <c r="F218" s="683">
        <f>SUM(Almora:Uttarkashi!F218)</f>
        <v>0</v>
      </c>
      <c r="G218" s="687">
        <v>0.12</v>
      </c>
      <c r="H218" s="686">
        <f>SUM(Almora:Uttarkashi!H218)</f>
        <v>2</v>
      </c>
      <c r="I218" s="683">
        <f>SUM(Almora:Uttarkashi!I218)</f>
        <v>2.88</v>
      </c>
      <c r="J218" s="682">
        <f>SUM(Almora:Uttarkashi!J218)</f>
        <v>2</v>
      </c>
      <c r="K218" s="683">
        <f>SUM(Almora:Uttarkashi!K218)</f>
        <v>2.88</v>
      </c>
      <c r="L218" s="682">
        <f>SUM(Almora:Uttarkashi!L218)</f>
        <v>2</v>
      </c>
      <c r="M218" s="683">
        <f>SUM(Almora:Uttarkashi!M218)</f>
        <v>1.8668099999999999</v>
      </c>
      <c r="N218" s="689">
        <f t="shared" si="241"/>
        <v>100</v>
      </c>
      <c r="O218" s="689">
        <f t="shared" si="242"/>
        <v>64.81979166666666</v>
      </c>
      <c r="P218" s="688">
        <f t="shared" si="243"/>
        <v>0</v>
      </c>
      <c r="Q218" s="689">
        <f t="shared" si="244"/>
        <v>1.01319</v>
      </c>
      <c r="R218" s="682">
        <f>SUM(Almora:Uttarkashi!R218)</f>
        <v>0</v>
      </c>
      <c r="S218" s="683">
        <f>SUM(Almora:Uttarkashi!S218)</f>
        <v>0</v>
      </c>
      <c r="T218" s="690">
        <v>0.16</v>
      </c>
      <c r="U218" s="682">
        <f>SUM(Almora:Uttarkashi!U218)</f>
        <v>2</v>
      </c>
      <c r="V218" s="683">
        <f>SUM(Almora:Uttarkashi!V218)</f>
        <v>3.84</v>
      </c>
      <c r="W218" s="688">
        <f t="shared" si="245"/>
        <v>2</v>
      </c>
      <c r="X218" s="689">
        <f t="shared" si="246"/>
        <v>3.84</v>
      </c>
      <c r="Y218" s="682">
        <f>SUM(Almora:Uttarkashi!Y218)</f>
        <v>0</v>
      </c>
      <c r="Z218" s="683">
        <f>SUM(Almora:Uttarkashi!Z218)</f>
        <v>0</v>
      </c>
      <c r="AA218" s="690">
        <v>0.16</v>
      </c>
      <c r="AB218" s="682">
        <f>SUM(Almora:Uttarkashi!AB218)</f>
        <v>2</v>
      </c>
      <c r="AC218" s="683">
        <f>SUM(Almora:Uttarkashi!AC218)</f>
        <v>3.84</v>
      </c>
      <c r="AD218" s="688">
        <f t="shared" si="247"/>
        <v>2</v>
      </c>
      <c r="AE218" s="689">
        <f t="shared" si="248"/>
        <v>3.84</v>
      </c>
      <c r="AF218" s="691" t="s">
        <v>624</v>
      </c>
      <c r="AG218" s="705">
        <f>SUM(Almora:Uttarkashi!AE218)</f>
        <v>3.84</v>
      </c>
    </row>
    <row r="219" spans="1:33" s="692" customFormat="1" ht="18.75">
      <c r="A219" s="758">
        <v>12.02</v>
      </c>
      <c r="B219" s="710" t="s">
        <v>79</v>
      </c>
      <c r="C219" s="686">
        <f>SUM(Almora:Uttarkashi!C219)</f>
        <v>0</v>
      </c>
      <c r="D219" s="683">
        <f>SUM(Almora:Uttarkashi!D219)</f>
        <v>0</v>
      </c>
      <c r="E219" s="686">
        <f>SUM(Almora:Uttarkashi!E219)</f>
        <v>0</v>
      </c>
      <c r="F219" s="683">
        <f>SUM(Almora:Uttarkashi!F219)</f>
        <v>0</v>
      </c>
      <c r="G219" s="687"/>
      <c r="H219" s="686">
        <f>SUM(Almora:Uttarkashi!H219)</f>
        <v>0</v>
      </c>
      <c r="I219" s="683">
        <f>SUM(Almora:Uttarkashi!I219)</f>
        <v>0</v>
      </c>
      <c r="J219" s="682">
        <f>SUM(Almora:Uttarkashi!J219)</f>
        <v>0</v>
      </c>
      <c r="K219" s="683">
        <f>SUM(Almora:Uttarkashi!K219)</f>
        <v>0</v>
      </c>
      <c r="L219" s="682">
        <f>SUM(Almora:Uttarkashi!L219)</f>
        <v>0</v>
      </c>
      <c r="M219" s="683">
        <f>SUM(Almora:Uttarkashi!M219)</f>
        <v>0</v>
      </c>
      <c r="N219" s="689"/>
      <c r="O219" s="689"/>
      <c r="P219" s="688">
        <f t="shared" si="243"/>
        <v>0</v>
      </c>
      <c r="Q219" s="689">
        <f t="shared" si="244"/>
        <v>0</v>
      </c>
      <c r="R219" s="682">
        <f>SUM(Almora:Uttarkashi!R219)</f>
        <v>0</v>
      </c>
      <c r="S219" s="683">
        <f>SUM(Almora:Uttarkashi!S219)</f>
        <v>0</v>
      </c>
      <c r="T219" s="690"/>
      <c r="U219" s="682">
        <f>SUM(Almora:Uttarkashi!U219)</f>
        <v>0</v>
      </c>
      <c r="V219" s="683">
        <f>SUM(Almora:Uttarkashi!V219)</f>
        <v>0</v>
      </c>
      <c r="W219" s="688">
        <f t="shared" si="245"/>
        <v>0</v>
      </c>
      <c r="X219" s="689">
        <f t="shared" si="246"/>
        <v>0</v>
      </c>
      <c r="Y219" s="682">
        <f>SUM(Almora:Uttarkashi!Y219)</f>
        <v>0</v>
      </c>
      <c r="Z219" s="683">
        <f>SUM(Almora:Uttarkashi!Z219)</f>
        <v>0</v>
      </c>
      <c r="AA219" s="690"/>
      <c r="AB219" s="682">
        <f>SUM(Almora:Uttarkashi!AB219)</f>
        <v>0</v>
      </c>
      <c r="AC219" s="683">
        <f>SUM(Almora:Uttarkashi!AC219)</f>
        <v>0</v>
      </c>
      <c r="AD219" s="688">
        <f t="shared" si="247"/>
        <v>0</v>
      </c>
      <c r="AE219" s="689">
        <f t="shared" si="248"/>
        <v>0</v>
      </c>
      <c r="AF219" s="691"/>
      <c r="AG219" s="705">
        <f>SUM(Almora:Uttarkashi!AE219)</f>
        <v>0</v>
      </c>
    </row>
    <row r="220" spans="1:33" s="692" customFormat="1" ht="37.5">
      <c r="A220" s="758">
        <v>12.03</v>
      </c>
      <c r="B220" s="708" t="s">
        <v>80</v>
      </c>
      <c r="C220" s="686">
        <f>SUM(Almora:Uttarkashi!C220)</f>
        <v>0</v>
      </c>
      <c r="D220" s="683">
        <f>SUM(Almora:Uttarkashi!D220)</f>
        <v>0</v>
      </c>
      <c r="E220" s="686">
        <f>SUM(Almora:Uttarkashi!E220)</f>
        <v>0</v>
      </c>
      <c r="F220" s="683">
        <f>SUM(Almora:Uttarkashi!F220)</f>
        <v>0</v>
      </c>
      <c r="G220" s="687"/>
      <c r="H220" s="686">
        <f>SUM(Almora:Uttarkashi!H220)</f>
        <v>0</v>
      </c>
      <c r="I220" s="683">
        <f>SUM(Almora:Uttarkashi!I220)</f>
        <v>0</v>
      </c>
      <c r="J220" s="682">
        <f>SUM(Almora:Uttarkashi!J220)</f>
        <v>0</v>
      </c>
      <c r="K220" s="683">
        <f>SUM(Almora:Uttarkashi!K220)</f>
        <v>0</v>
      </c>
      <c r="L220" s="682">
        <f>SUM(Almora:Uttarkashi!L220)</f>
        <v>0</v>
      </c>
      <c r="M220" s="683">
        <f>SUM(Almora:Uttarkashi!M220)</f>
        <v>0</v>
      </c>
      <c r="N220" s="689"/>
      <c r="O220" s="689"/>
      <c r="P220" s="688">
        <f t="shared" si="243"/>
        <v>0</v>
      </c>
      <c r="Q220" s="689">
        <f t="shared" si="244"/>
        <v>0</v>
      </c>
      <c r="R220" s="682">
        <f>SUM(Almora:Uttarkashi!R220)</f>
        <v>0</v>
      </c>
      <c r="S220" s="683">
        <f>SUM(Almora:Uttarkashi!S220)</f>
        <v>0</v>
      </c>
      <c r="T220" s="690"/>
      <c r="U220" s="682">
        <f>SUM(Almora:Uttarkashi!U220)</f>
        <v>0</v>
      </c>
      <c r="V220" s="683">
        <f>SUM(Almora:Uttarkashi!V220)</f>
        <v>0</v>
      </c>
      <c r="W220" s="688">
        <f t="shared" si="245"/>
        <v>0</v>
      </c>
      <c r="X220" s="689">
        <f t="shared" si="246"/>
        <v>0</v>
      </c>
      <c r="Y220" s="682">
        <f>SUM(Almora:Uttarkashi!Y220)</f>
        <v>0</v>
      </c>
      <c r="Z220" s="683">
        <f>SUM(Almora:Uttarkashi!Z220)</f>
        <v>0</v>
      </c>
      <c r="AA220" s="690"/>
      <c r="AB220" s="682">
        <f>SUM(Almora:Uttarkashi!AB220)</f>
        <v>0</v>
      </c>
      <c r="AC220" s="683">
        <f>SUM(Almora:Uttarkashi!AC220)</f>
        <v>0</v>
      </c>
      <c r="AD220" s="688">
        <f t="shared" si="247"/>
        <v>0</v>
      </c>
      <c r="AE220" s="689">
        <f t="shared" si="248"/>
        <v>0</v>
      </c>
      <c r="AF220" s="691"/>
      <c r="AG220" s="705">
        <f>SUM(Almora:Uttarkashi!AE220)</f>
        <v>0</v>
      </c>
    </row>
    <row r="221" spans="1:33" s="692" customFormat="1" ht="37.5">
      <c r="A221" s="758">
        <v>12.04</v>
      </c>
      <c r="B221" s="691" t="s">
        <v>81</v>
      </c>
      <c r="C221" s="686">
        <f>SUM(Almora:Uttarkashi!C221)</f>
        <v>0</v>
      </c>
      <c r="D221" s="683">
        <f>SUM(Almora:Uttarkashi!D221)</f>
        <v>0</v>
      </c>
      <c r="E221" s="686">
        <f>SUM(Almora:Uttarkashi!E221)</f>
        <v>0</v>
      </c>
      <c r="F221" s="683">
        <f>SUM(Almora:Uttarkashi!F221)</f>
        <v>0</v>
      </c>
      <c r="G221" s="687">
        <v>0.5</v>
      </c>
      <c r="H221" s="686">
        <f>SUM(Almora:Uttarkashi!H221)</f>
        <v>95</v>
      </c>
      <c r="I221" s="683">
        <f>SUM(Almora:Uttarkashi!I221)</f>
        <v>47.5</v>
      </c>
      <c r="J221" s="682">
        <f>SUM(Almora:Uttarkashi!J221)</f>
        <v>95</v>
      </c>
      <c r="K221" s="683">
        <f>SUM(Almora:Uttarkashi!K221)</f>
        <v>47.5</v>
      </c>
      <c r="L221" s="682">
        <f>SUM(Almora:Uttarkashi!L221)</f>
        <v>89</v>
      </c>
      <c r="M221" s="683">
        <f>SUM(Almora:Uttarkashi!M221)</f>
        <v>40</v>
      </c>
      <c r="N221" s="689">
        <f t="shared" si="241"/>
        <v>93.684210526315795</v>
      </c>
      <c r="O221" s="689">
        <f t="shared" si="242"/>
        <v>84.21052631578948</v>
      </c>
      <c r="P221" s="688">
        <f t="shared" si="243"/>
        <v>6</v>
      </c>
      <c r="Q221" s="689">
        <f t="shared" si="244"/>
        <v>7.5</v>
      </c>
      <c r="R221" s="682">
        <f>SUM(Almora:Uttarkashi!R221)</f>
        <v>0</v>
      </c>
      <c r="S221" s="683">
        <f>SUM(Almora:Uttarkashi!S221)</f>
        <v>0</v>
      </c>
      <c r="T221" s="690">
        <v>0.5</v>
      </c>
      <c r="U221" s="682">
        <f>SUM(Almora:Uttarkashi!U221)</f>
        <v>95</v>
      </c>
      <c r="V221" s="683">
        <f>SUM(Almora:Uttarkashi!V221)</f>
        <v>47.5</v>
      </c>
      <c r="W221" s="688">
        <f t="shared" si="245"/>
        <v>95</v>
      </c>
      <c r="X221" s="689">
        <f t="shared" si="246"/>
        <v>47.5</v>
      </c>
      <c r="Y221" s="682">
        <f>SUM(Almora:Uttarkashi!Y221)</f>
        <v>0</v>
      </c>
      <c r="Z221" s="683">
        <f>SUM(Almora:Uttarkashi!Z221)</f>
        <v>0</v>
      </c>
      <c r="AA221" s="690">
        <v>0.5</v>
      </c>
      <c r="AB221" s="682">
        <f>SUM(Almora:Uttarkashi!AB221)</f>
        <v>95</v>
      </c>
      <c r="AC221" s="683">
        <f>SUM(Almora:Uttarkashi!AC221)</f>
        <v>47.5</v>
      </c>
      <c r="AD221" s="688">
        <f t="shared" si="247"/>
        <v>95</v>
      </c>
      <c r="AE221" s="689">
        <f t="shared" si="248"/>
        <v>47.5</v>
      </c>
      <c r="AF221" s="691" t="s">
        <v>478</v>
      </c>
      <c r="AG221" s="705">
        <f>SUM(Almora:Uttarkashi!AE221)</f>
        <v>47.5</v>
      </c>
    </row>
    <row r="222" spans="1:33" s="692" customFormat="1" ht="37.5">
      <c r="A222" s="758">
        <v>12.05</v>
      </c>
      <c r="B222" s="691" t="s">
        <v>82</v>
      </c>
      <c r="C222" s="686">
        <f>SUM(Almora:Uttarkashi!C222)</f>
        <v>0</v>
      </c>
      <c r="D222" s="683">
        <f>SUM(Almora:Uttarkashi!D222)</f>
        <v>0</v>
      </c>
      <c r="E222" s="686">
        <f>SUM(Almora:Uttarkashi!E222)</f>
        <v>0</v>
      </c>
      <c r="F222" s="683">
        <f>SUM(Almora:Uttarkashi!F222)</f>
        <v>0</v>
      </c>
      <c r="G222" s="687">
        <v>0.3</v>
      </c>
      <c r="H222" s="686">
        <f>SUM(Almora:Uttarkashi!H222)</f>
        <v>95</v>
      </c>
      <c r="I222" s="683">
        <f>SUM(Almora:Uttarkashi!I222)</f>
        <v>28.5</v>
      </c>
      <c r="J222" s="682">
        <f>SUM(Almora:Uttarkashi!J222)</f>
        <v>95</v>
      </c>
      <c r="K222" s="683">
        <f>SUM(Almora:Uttarkashi!K222)</f>
        <v>28.5</v>
      </c>
      <c r="L222" s="682">
        <f>SUM(Almora:Uttarkashi!L222)</f>
        <v>83</v>
      </c>
      <c r="M222" s="683">
        <f>SUM(Almora:Uttarkashi!M222)</f>
        <v>22.2</v>
      </c>
      <c r="N222" s="689">
        <f t="shared" si="241"/>
        <v>87.368421052631589</v>
      </c>
      <c r="O222" s="689">
        <f t="shared" si="242"/>
        <v>77.894736842105274</v>
      </c>
      <c r="P222" s="688">
        <f t="shared" si="243"/>
        <v>12</v>
      </c>
      <c r="Q222" s="689">
        <f t="shared" si="244"/>
        <v>6.3000000000000007</v>
      </c>
      <c r="R222" s="682">
        <f>SUM(Almora:Uttarkashi!R222)</f>
        <v>0</v>
      </c>
      <c r="S222" s="683">
        <f>SUM(Almora:Uttarkashi!S222)</f>
        <v>0</v>
      </c>
      <c r="T222" s="690">
        <v>0.3</v>
      </c>
      <c r="U222" s="682">
        <f>SUM(Almora:Uttarkashi!U222)</f>
        <v>95</v>
      </c>
      <c r="V222" s="683">
        <f>SUM(Almora:Uttarkashi!V222)</f>
        <v>28.5</v>
      </c>
      <c r="W222" s="688">
        <f t="shared" si="245"/>
        <v>95</v>
      </c>
      <c r="X222" s="689">
        <f t="shared" si="246"/>
        <v>28.5</v>
      </c>
      <c r="Y222" s="682">
        <f>SUM(Almora:Uttarkashi!Y222)</f>
        <v>0</v>
      </c>
      <c r="Z222" s="683">
        <f>SUM(Almora:Uttarkashi!Z222)</f>
        <v>0</v>
      </c>
      <c r="AA222" s="690">
        <v>0.3</v>
      </c>
      <c r="AB222" s="682">
        <f>SUM(Almora:Uttarkashi!AB222)</f>
        <v>95</v>
      </c>
      <c r="AC222" s="683">
        <f>SUM(Almora:Uttarkashi!AC222)</f>
        <v>28.5</v>
      </c>
      <c r="AD222" s="688">
        <f t="shared" si="247"/>
        <v>95</v>
      </c>
      <c r="AE222" s="689">
        <f t="shared" si="248"/>
        <v>28.5</v>
      </c>
      <c r="AF222" s="691" t="s">
        <v>478</v>
      </c>
      <c r="AG222" s="705">
        <f>SUM(Almora:Uttarkashi!AE222)</f>
        <v>28.5</v>
      </c>
    </row>
    <row r="223" spans="1:33" s="692" customFormat="1" ht="18.75">
      <c r="A223" s="758">
        <v>12.06</v>
      </c>
      <c r="B223" s="691" t="s">
        <v>83</v>
      </c>
      <c r="C223" s="686">
        <f>SUM(Almora:Uttarkashi!C223)</f>
        <v>0</v>
      </c>
      <c r="D223" s="683">
        <f>SUM(Almora:Uttarkashi!D223)</f>
        <v>0</v>
      </c>
      <c r="E223" s="686">
        <f>SUM(Almora:Uttarkashi!E223)</f>
        <v>0</v>
      </c>
      <c r="F223" s="683">
        <f>SUM(Almora:Uttarkashi!F223)</f>
        <v>0</v>
      </c>
      <c r="G223" s="687"/>
      <c r="H223" s="686">
        <f>SUM(Almora:Uttarkashi!H223)</f>
        <v>0</v>
      </c>
      <c r="I223" s="683">
        <f>SUM(Almora:Uttarkashi!I223)</f>
        <v>0</v>
      </c>
      <c r="J223" s="682">
        <f>SUM(Almora:Uttarkashi!J223)</f>
        <v>0</v>
      </c>
      <c r="K223" s="683">
        <f>SUM(Almora:Uttarkashi!K223)</f>
        <v>0</v>
      </c>
      <c r="L223" s="682">
        <f>SUM(Almora:Uttarkashi!L223)</f>
        <v>0</v>
      </c>
      <c r="M223" s="683">
        <f>SUM(Almora:Uttarkashi!M223)</f>
        <v>0</v>
      </c>
      <c r="N223" s="689"/>
      <c r="O223" s="689"/>
      <c r="P223" s="688">
        <f t="shared" si="243"/>
        <v>0</v>
      </c>
      <c r="Q223" s="689">
        <f t="shared" si="244"/>
        <v>0</v>
      </c>
      <c r="R223" s="682">
        <f>SUM(Almora:Uttarkashi!R223)</f>
        <v>0</v>
      </c>
      <c r="S223" s="683">
        <f>SUM(Almora:Uttarkashi!S223)</f>
        <v>0</v>
      </c>
      <c r="T223" s="690"/>
      <c r="U223" s="682">
        <f>SUM(Almora:Uttarkashi!U223)</f>
        <v>0</v>
      </c>
      <c r="V223" s="683">
        <f>SUM(Almora:Uttarkashi!V223)</f>
        <v>0</v>
      </c>
      <c r="W223" s="688">
        <f t="shared" si="245"/>
        <v>0</v>
      </c>
      <c r="X223" s="689">
        <f t="shared" si="246"/>
        <v>0</v>
      </c>
      <c r="Y223" s="682">
        <f>SUM(Almora:Uttarkashi!Y223)</f>
        <v>0</v>
      </c>
      <c r="Z223" s="683">
        <f>SUM(Almora:Uttarkashi!Z223)</f>
        <v>0</v>
      </c>
      <c r="AA223" s="690"/>
      <c r="AB223" s="682">
        <f>SUM(Almora:Uttarkashi!AB223)</f>
        <v>0</v>
      </c>
      <c r="AC223" s="683">
        <f>SUM(Almora:Uttarkashi!AC223)</f>
        <v>0</v>
      </c>
      <c r="AD223" s="688">
        <f t="shared" si="247"/>
        <v>0</v>
      </c>
      <c r="AE223" s="689">
        <f t="shared" si="248"/>
        <v>0</v>
      </c>
      <c r="AF223" s="691"/>
      <c r="AG223" s="705">
        <f>SUM(Almora:Uttarkashi!AE223)</f>
        <v>0</v>
      </c>
    </row>
    <row r="224" spans="1:33" s="692" customFormat="1" ht="18.75">
      <c r="A224" s="758">
        <v>12.07</v>
      </c>
      <c r="B224" s="691" t="s">
        <v>84</v>
      </c>
      <c r="C224" s="686">
        <f>SUM(Almora:Uttarkashi!C224)</f>
        <v>0</v>
      </c>
      <c r="D224" s="683">
        <f>SUM(Almora:Uttarkashi!D224)</f>
        <v>0</v>
      </c>
      <c r="E224" s="686">
        <f>SUM(Almora:Uttarkashi!E224)</f>
        <v>0</v>
      </c>
      <c r="F224" s="683">
        <f>SUM(Almora:Uttarkashi!F224)</f>
        <v>0</v>
      </c>
      <c r="G224" s="687"/>
      <c r="H224" s="686">
        <f>SUM(Almora:Uttarkashi!H224)</f>
        <v>0</v>
      </c>
      <c r="I224" s="683">
        <f>SUM(Almora:Uttarkashi!I224)</f>
        <v>0</v>
      </c>
      <c r="J224" s="682">
        <f>SUM(Almora:Uttarkashi!J224)</f>
        <v>0</v>
      </c>
      <c r="K224" s="683">
        <f>SUM(Almora:Uttarkashi!K224)</f>
        <v>0</v>
      </c>
      <c r="L224" s="682">
        <f>SUM(Almora:Uttarkashi!L224)</f>
        <v>0</v>
      </c>
      <c r="M224" s="683">
        <f>SUM(Almora:Uttarkashi!M224)</f>
        <v>0</v>
      </c>
      <c r="N224" s="689"/>
      <c r="O224" s="689"/>
      <c r="P224" s="688">
        <f t="shared" si="243"/>
        <v>0</v>
      </c>
      <c r="Q224" s="689">
        <f t="shared" si="244"/>
        <v>0</v>
      </c>
      <c r="R224" s="682">
        <f>SUM(Almora:Uttarkashi!R224)</f>
        <v>0</v>
      </c>
      <c r="S224" s="683">
        <f>SUM(Almora:Uttarkashi!S224)</f>
        <v>0</v>
      </c>
      <c r="T224" s="690"/>
      <c r="U224" s="682">
        <f>SUM(Almora:Uttarkashi!U224)</f>
        <v>0</v>
      </c>
      <c r="V224" s="683">
        <f>SUM(Almora:Uttarkashi!V224)</f>
        <v>0</v>
      </c>
      <c r="W224" s="688">
        <f t="shared" si="245"/>
        <v>0</v>
      </c>
      <c r="X224" s="689">
        <f t="shared" si="246"/>
        <v>0</v>
      </c>
      <c r="Y224" s="682">
        <f>SUM(Almora:Uttarkashi!Y224)</f>
        <v>0</v>
      </c>
      <c r="Z224" s="683">
        <f>SUM(Almora:Uttarkashi!Z224)</f>
        <v>0</v>
      </c>
      <c r="AA224" s="690"/>
      <c r="AB224" s="682">
        <f>SUM(Almora:Uttarkashi!AB224)</f>
        <v>0</v>
      </c>
      <c r="AC224" s="683">
        <f>SUM(Almora:Uttarkashi!AC224)</f>
        <v>0</v>
      </c>
      <c r="AD224" s="688">
        <f t="shared" si="247"/>
        <v>0</v>
      </c>
      <c r="AE224" s="689">
        <f t="shared" si="248"/>
        <v>0</v>
      </c>
      <c r="AF224" s="691"/>
      <c r="AG224" s="705">
        <f>SUM(Almora:Uttarkashi!AE224)</f>
        <v>0</v>
      </c>
    </row>
    <row r="225" spans="1:33" s="699" customFormat="1" ht="19.5">
      <c r="A225" s="755"/>
      <c r="B225" s="678" t="s">
        <v>35</v>
      </c>
      <c r="C225" s="681">
        <f t="shared" ref="C225:F225" si="249">SUM(C214:C224)</f>
        <v>0</v>
      </c>
      <c r="D225" s="679">
        <f t="shared" si="249"/>
        <v>0</v>
      </c>
      <c r="E225" s="681">
        <f t="shared" si="249"/>
        <v>0</v>
      </c>
      <c r="F225" s="679">
        <f t="shared" si="249"/>
        <v>0</v>
      </c>
      <c r="G225" s="842"/>
      <c r="H225" s="681">
        <v>95</v>
      </c>
      <c r="I225" s="679">
        <f t="shared" ref="I225" si="250">SUM(I214:I224)</f>
        <v>643.72</v>
      </c>
      <c r="J225" s="681">
        <v>95</v>
      </c>
      <c r="K225" s="679">
        <f>SUM(K214:K224)</f>
        <v>643.72</v>
      </c>
      <c r="L225" s="681">
        <f>L221</f>
        <v>89</v>
      </c>
      <c r="M225" s="679">
        <f t="shared" ref="M225" si="251">SUM(M214:M224)</f>
        <v>535.54648999999995</v>
      </c>
      <c r="N225" s="689">
        <f t="shared" si="241"/>
        <v>93.684210526315795</v>
      </c>
      <c r="O225" s="689">
        <f>M225/K225%</f>
        <v>83.195564841856694</v>
      </c>
      <c r="P225" s="681">
        <f>P221</f>
        <v>6</v>
      </c>
      <c r="Q225" s="679">
        <f t="shared" ref="Q225" si="252">SUM(Q214:Q224)</f>
        <v>108.17351000000006</v>
      </c>
      <c r="R225" s="681">
        <f>SUM(R214:R224)</f>
        <v>0</v>
      </c>
      <c r="S225" s="679">
        <f t="shared" ref="S225" si="253">SUM(S214:S224)</f>
        <v>0</v>
      </c>
      <c r="T225" s="697"/>
      <c r="U225" s="681">
        <f>U221</f>
        <v>95</v>
      </c>
      <c r="V225" s="679">
        <f t="shared" ref="V225" si="254">SUM(V214:V224)</f>
        <v>2463.1600000000003</v>
      </c>
      <c r="W225" s="681">
        <f>W221</f>
        <v>95</v>
      </c>
      <c r="X225" s="679">
        <f>SUM(X214:X224)</f>
        <v>2463.1600000000003</v>
      </c>
      <c r="Y225" s="681">
        <f>SUM(Y214:Y224)</f>
        <v>0</v>
      </c>
      <c r="Z225" s="679">
        <f t="shared" ref="Z225" si="255">SUM(Z214:Z224)</f>
        <v>0</v>
      </c>
      <c r="AA225" s="697"/>
      <c r="AB225" s="681">
        <f>AB221</f>
        <v>95</v>
      </c>
      <c r="AC225" s="679">
        <f t="shared" ref="AC225" si="256">SUM(AC214:AC224)</f>
        <v>2098.3599999999997</v>
      </c>
      <c r="AD225" s="681">
        <f>AD221</f>
        <v>95</v>
      </c>
      <c r="AE225" s="679">
        <f>SUM(AE214:AE224)</f>
        <v>2098.3599999999997</v>
      </c>
      <c r="AF225" s="698"/>
      <c r="AG225" s="705">
        <f>SUM(Almora:Uttarkashi!AE225)</f>
        <v>2098.36</v>
      </c>
    </row>
    <row r="226" spans="1:33" s="699" customFormat="1" ht="39">
      <c r="A226" s="755">
        <v>13</v>
      </c>
      <c r="B226" s="685" t="s">
        <v>85</v>
      </c>
      <c r="C226" s="686">
        <f>SUM(Almora:Uttarkashi!C226)</f>
        <v>0</v>
      </c>
      <c r="D226" s="683">
        <f>SUM(Almora:Uttarkashi!D226)</f>
        <v>0</v>
      </c>
      <c r="E226" s="686">
        <f>SUM(Almora:Uttarkashi!E226)</f>
        <v>0</v>
      </c>
      <c r="F226" s="683">
        <f>SUM(Almora:Uttarkashi!F226)</f>
        <v>0</v>
      </c>
      <c r="G226" s="687"/>
      <c r="H226" s="686">
        <f>SUM(Almora:Uttarkashi!H226)</f>
        <v>0</v>
      </c>
      <c r="I226" s="683">
        <f>SUM(Almora:Uttarkashi!I226)</f>
        <v>0</v>
      </c>
      <c r="J226" s="682">
        <f>SUM(Almora:Uttarkashi!J226)</f>
        <v>0</v>
      </c>
      <c r="K226" s="683">
        <f>SUM(Almora:Uttarkashi!K226)</f>
        <v>0</v>
      </c>
      <c r="L226" s="682">
        <f>SUM(Almora:Uttarkashi!L226)</f>
        <v>0</v>
      </c>
      <c r="M226" s="683">
        <f>SUM(Almora:Uttarkashi!M226)</f>
        <v>0</v>
      </c>
      <c r="N226" s="695"/>
      <c r="O226" s="695"/>
      <c r="P226" s="696"/>
      <c r="Q226" s="695"/>
      <c r="R226" s="682">
        <f>SUM(Almora:Uttarkashi!R226)</f>
        <v>0</v>
      </c>
      <c r="S226" s="683">
        <f>SUM(Almora:Uttarkashi!S226)</f>
        <v>0</v>
      </c>
      <c r="T226" s="697"/>
      <c r="U226" s="682">
        <f>SUM(Almora:Uttarkashi!U226)</f>
        <v>0</v>
      </c>
      <c r="V226" s="683">
        <f>SUM(Almora:Uttarkashi!V226)</f>
        <v>0</v>
      </c>
      <c r="W226" s="696"/>
      <c r="X226" s="695"/>
      <c r="Y226" s="682">
        <f>SUM(Almora:Uttarkashi!Y226)</f>
        <v>0</v>
      </c>
      <c r="Z226" s="683">
        <f>SUM(Almora:Uttarkashi!Z226)</f>
        <v>0</v>
      </c>
      <c r="AA226" s="697"/>
      <c r="AB226" s="682">
        <f>SUM(Almora:Uttarkashi!AB226)</f>
        <v>0</v>
      </c>
      <c r="AC226" s="683">
        <f>SUM(Almora:Uttarkashi!AC226)</f>
        <v>0</v>
      </c>
      <c r="AD226" s="696"/>
      <c r="AE226" s="695"/>
      <c r="AF226" s="698"/>
      <c r="AG226" s="705">
        <f>SUM(Almora:Uttarkashi!AE226)</f>
        <v>0</v>
      </c>
    </row>
    <row r="227" spans="1:33" s="692" customFormat="1" ht="75">
      <c r="A227" s="758">
        <v>13.01</v>
      </c>
      <c r="B227" s="691" t="s">
        <v>251</v>
      </c>
      <c r="C227" s="686">
        <f>SUM(Almora:Uttarkashi!C227)</f>
        <v>0</v>
      </c>
      <c r="D227" s="683">
        <f>SUM(Almora:Uttarkashi!D227)</f>
        <v>0</v>
      </c>
      <c r="E227" s="686">
        <f>SUM(Almora:Uttarkashi!E227)</f>
        <v>0</v>
      </c>
      <c r="F227" s="683">
        <f>SUM(Almora:Uttarkashi!F227)</f>
        <v>0</v>
      </c>
      <c r="G227" s="687">
        <v>0.56999999999999995</v>
      </c>
      <c r="H227" s="686">
        <f>SUM(Almora:Uttarkashi!H227)</f>
        <v>295</v>
      </c>
      <c r="I227" s="683">
        <f>SUM(Almora:Uttarkashi!I227)</f>
        <v>2017.8000000000002</v>
      </c>
      <c r="J227" s="682">
        <f>SUM(Almora:Uttarkashi!J227)</f>
        <v>295</v>
      </c>
      <c r="K227" s="683">
        <f>SUM(Almora:Uttarkashi!K227)</f>
        <v>2017.8000000000002</v>
      </c>
      <c r="L227" s="682">
        <f>SUM(Almora:Uttarkashi!L227)</f>
        <v>260</v>
      </c>
      <c r="M227" s="683">
        <f>SUM(Almora:Uttarkashi!M227)</f>
        <v>1767.3027100000002</v>
      </c>
      <c r="N227" s="689">
        <f t="shared" ref="N227:N234" si="257">L227/J227%</f>
        <v>88.135593220338976</v>
      </c>
      <c r="O227" s="689">
        <f t="shared" ref="O227:O231" si="258">M227/K227%</f>
        <v>87.585623451283581</v>
      </c>
      <c r="P227" s="688">
        <f t="shared" ref="P227:Q233" si="259">J227-L227</f>
        <v>35</v>
      </c>
      <c r="Q227" s="689">
        <f t="shared" si="259"/>
        <v>250.49729000000002</v>
      </c>
      <c r="R227" s="682">
        <f>SUM(Almora:Uttarkashi!R227)</f>
        <v>0</v>
      </c>
      <c r="S227" s="683">
        <f>SUM(Almora:Uttarkashi!S227)</f>
        <v>0</v>
      </c>
      <c r="T227" s="690">
        <v>0.75</v>
      </c>
      <c r="U227" s="682">
        <f>SUM(Almora:Uttarkashi!U227)</f>
        <v>780</v>
      </c>
      <c r="V227" s="683">
        <f>SUM(Almora:Uttarkashi!V227)</f>
        <v>7020</v>
      </c>
      <c r="W227" s="688">
        <f t="shared" ref="W227:W233" si="260">U227+R227</f>
        <v>780</v>
      </c>
      <c r="X227" s="689">
        <f t="shared" ref="X227:X233" si="261">V227+S227</f>
        <v>7020</v>
      </c>
      <c r="Y227" s="682">
        <f>SUM(Almora:Uttarkashi!Y227)</f>
        <v>0</v>
      </c>
      <c r="Z227" s="683">
        <f>SUM(Almora:Uttarkashi!Z227)</f>
        <v>0</v>
      </c>
      <c r="AA227" s="690">
        <v>0.75</v>
      </c>
      <c r="AB227" s="682">
        <f>SUM(Almora:Uttarkashi!AB227)</f>
        <v>780</v>
      </c>
      <c r="AC227" s="683">
        <f>SUM(Almora:Uttarkashi!AC227)</f>
        <v>7020</v>
      </c>
      <c r="AD227" s="688">
        <f t="shared" ref="AD227:AD233" si="262">AB227+Y227</f>
        <v>780</v>
      </c>
      <c r="AE227" s="689">
        <f t="shared" ref="AE227:AE233" si="263">AC227+Z227</f>
        <v>7020</v>
      </c>
      <c r="AF227" s="691" t="s">
        <v>626</v>
      </c>
      <c r="AG227" s="705">
        <f>SUM(Almora:Uttarkashi!AE227)</f>
        <v>7020</v>
      </c>
    </row>
    <row r="228" spans="1:33" s="692" customFormat="1" ht="18.75">
      <c r="A228" s="758">
        <v>13.02</v>
      </c>
      <c r="B228" s="710" t="s">
        <v>79</v>
      </c>
      <c r="C228" s="686">
        <f>SUM(Almora:Uttarkashi!C228)</f>
        <v>0</v>
      </c>
      <c r="D228" s="683">
        <f>SUM(Almora:Uttarkashi!D228)</f>
        <v>0</v>
      </c>
      <c r="E228" s="686">
        <f>SUM(Almora:Uttarkashi!E228)</f>
        <v>0</v>
      </c>
      <c r="F228" s="683">
        <f>SUM(Almora:Uttarkashi!F228)</f>
        <v>0</v>
      </c>
      <c r="G228" s="687"/>
      <c r="H228" s="686">
        <f>SUM(Almora:Uttarkashi!H228)</f>
        <v>0</v>
      </c>
      <c r="I228" s="683">
        <f>SUM(Almora:Uttarkashi!I228)</f>
        <v>0</v>
      </c>
      <c r="J228" s="682">
        <f>SUM(Almora:Uttarkashi!J228)</f>
        <v>0</v>
      </c>
      <c r="K228" s="683">
        <f>SUM(Almora:Uttarkashi!K228)</f>
        <v>0</v>
      </c>
      <c r="L228" s="682">
        <f>SUM(Almora:Uttarkashi!L228)</f>
        <v>0</v>
      </c>
      <c r="M228" s="683">
        <f>SUM(Almora:Uttarkashi!M228)</f>
        <v>0</v>
      </c>
      <c r="N228" s="689"/>
      <c r="O228" s="689"/>
      <c r="P228" s="688">
        <f t="shared" si="259"/>
        <v>0</v>
      </c>
      <c r="Q228" s="689">
        <f t="shared" si="259"/>
        <v>0</v>
      </c>
      <c r="R228" s="682">
        <f>SUM(Almora:Uttarkashi!R228)</f>
        <v>0</v>
      </c>
      <c r="S228" s="683">
        <f>SUM(Almora:Uttarkashi!S228)</f>
        <v>0</v>
      </c>
      <c r="T228" s="690"/>
      <c r="U228" s="682">
        <f>SUM(Almora:Uttarkashi!U228)</f>
        <v>0</v>
      </c>
      <c r="V228" s="683">
        <f>SUM(Almora:Uttarkashi!V228)</f>
        <v>0</v>
      </c>
      <c r="W228" s="688">
        <f t="shared" si="260"/>
        <v>0</v>
      </c>
      <c r="X228" s="689">
        <f t="shared" si="261"/>
        <v>0</v>
      </c>
      <c r="Y228" s="682">
        <f>SUM(Almora:Uttarkashi!Y228)</f>
        <v>0</v>
      </c>
      <c r="Z228" s="683">
        <f>SUM(Almora:Uttarkashi!Z228)</f>
        <v>0</v>
      </c>
      <c r="AA228" s="690"/>
      <c r="AB228" s="682">
        <f>SUM(Almora:Uttarkashi!AB228)</f>
        <v>0</v>
      </c>
      <c r="AC228" s="683">
        <f>SUM(Almora:Uttarkashi!AC228)</f>
        <v>0</v>
      </c>
      <c r="AD228" s="688">
        <f t="shared" si="262"/>
        <v>0</v>
      </c>
      <c r="AE228" s="689">
        <f t="shared" si="263"/>
        <v>0</v>
      </c>
      <c r="AF228" s="691"/>
      <c r="AG228" s="705">
        <f>SUM(Almora:Uttarkashi!AE228)</f>
        <v>0</v>
      </c>
    </row>
    <row r="229" spans="1:33" s="692" customFormat="1" ht="37.5">
      <c r="A229" s="758">
        <v>13.03</v>
      </c>
      <c r="B229" s="708" t="s">
        <v>86</v>
      </c>
      <c r="C229" s="686">
        <f>SUM(Almora:Uttarkashi!C229)</f>
        <v>0</v>
      </c>
      <c r="D229" s="683">
        <f>SUM(Almora:Uttarkashi!D229)</f>
        <v>0</v>
      </c>
      <c r="E229" s="686">
        <f>SUM(Almora:Uttarkashi!E229)</f>
        <v>0</v>
      </c>
      <c r="F229" s="683">
        <f>SUM(Almora:Uttarkashi!F229)</f>
        <v>0</v>
      </c>
      <c r="G229" s="687"/>
      <c r="H229" s="686">
        <f>SUM(Almora:Uttarkashi!H229)</f>
        <v>0</v>
      </c>
      <c r="I229" s="683">
        <f>SUM(Almora:Uttarkashi!I229)</f>
        <v>0</v>
      </c>
      <c r="J229" s="682">
        <f>SUM(Almora:Uttarkashi!J229)</f>
        <v>0</v>
      </c>
      <c r="K229" s="683">
        <f>SUM(Almora:Uttarkashi!K229)</f>
        <v>0</v>
      </c>
      <c r="L229" s="682">
        <f>SUM(Almora:Uttarkashi!L229)</f>
        <v>0</v>
      </c>
      <c r="M229" s="683">
        <f>SUM(Almora:Uttarkashi!M229)</f>
        <v>0</v>
      </c>
      <c r="N229" s="689"/>
      <c r="O229" s="689"/>
      <c r="P229" s="688">
        <f t="shared" si="259"/>
        <v>0</v>
      </c>
      <c r="Q229" s="689">
        <f t="shared" si="259"/>
        <v>0</v>
      </c>
      <c r="R229" s="682">
        <f>SUM(Almora:Uttarkashi!R229)</f>
        <v>0</v>
      </c>
      <c r="S229" s="683">
        <f>SUM(Almora:Uttarkashi!S229)</f>
        <v>0</v>
      </c>
      <c r="T229" s="690"/>
      <c r="U229" s="682">
        <f>SUM(Almora:Uttarkashi!U229)</f>
        <v>0</v>
      </c>
      <c r="V229" s="683">
        <f>SUM(Almora:Uttarkashi!V229)</f>
        <v>0</v>
      </c>
      <c r="W229" s="688">
        <f t="shared" si="260"/>
        <v>0</v>
      </c>
      <c r="X229" s="689">
        <f t="shared" si="261"/>
        <v>0</v>
      </c>
      <c r="Y229" s="682">
        <f>SUM(Almora:Uttarkashi!Y229)</f>
        <v>0</v>
      </c>
      <c r="Z229" s="683">
        <f>SUM(Almora:Uttarkashi!Z229)</f>
        <v>0</v>
      </c>
      <c r="AA229" s="690"/>
      <c r="AB229" s="682">
        <f>SUM(Almora:Uttarkashi!AB229)</f>
        <v>0</v>
      </c>
      <c r="AC229" s="683">
        <f>SUM(Almora:Uttarkashi!AC229)</f>
        <v>0</v>
      </c>
      <c r="AD229" s="688">
        <f t="shared" si="262"/>
        <v>0</v>
      </c>
      <c r="AE229" s="689">
        <f t="shared" si="263"/>
        <v>0</v>
      </c>
      <c r="AF229" s="691"/>
      <c r="AG229" s="705">
        <f>SUM(Almora:Uttarkashi!AE229)</f>
        <v>0</v>
      </c>
    </row>
    <row r="230" spans="1:33" s="692" customFormat="1" ht="37.5">
      <c r="A230" s="758">
        <v>13.04</v>
      </c>
      <c r="B230" s="691" t="s">
        <v>81</v>
      </c>
      <c r="C230" s="686">
        <f>SUM(Almora:Uttarkashi!C230)</f>
        <v>0</v>
      </c>
      <c r="D230" s="683">
        <f>SUM(Almora:Uttarkashi!D230)</f>
        <v>0</v>
      </c>
      <c r="E230" s="686">
        <f>SUM(Almora:Uttarkashi!E230)</f>
        <v>0</v>
      </c>
      <c r="F230" s="683">
        <f>SUM(Almora:Uttarkashi!F230)</f>
        <v>0</v>
      </c>
      <c r="G230" s="687">
        <v>0.1</v>
      </c>
      <c r="H230" s="686">
        <f>SUM(Almora:Uttarkashi!H230)</f>
        <v>994</v>
      </c>
      <c r="I230" s="683">
        <f>SUM(Almora:Uttarkashi!I230)</f>
        <v>99.399999999999991</v>
      </c>
      <c r="J230" s="682">
        <f>SUM(Almora:Uttarkashi!J230)</f>
        <v>994</v>
      </c>
      <c r="K230" s="683">
        <f>SUM(Almora:Uttarkashi!K230)</f>
        <v>99.399999999999991</v>
      </c>
      <c r="L230" s="682">
        <f>SUM(Almora:Uttarkashi!L230)</f>
        <v>734</v>
      </c>
      <c r="M230" s="683">
        <f>SUM(Almora:Uttarkashi!M230)</f>
        <v>75.199999999999989</v>
      </c>
      <c r="N230" s="689">
        <f t="shared" si="257"/>
        <v>73.843058350100605</v>
      </c>
      <c r="O230" s="689">
        <f t="shared" si="258"/>
        <v>75.65392354124748</v>
      </c>
      <c r="P230" s="688">
        <f t="shared" si="259"/>
        <v>260</v>
      </c>
      <c r="Q230" s="689">
        <f t="shared" si="259"/>
        <v>24.200000000000003</v>
      </c>
      <c r="R230" s="682">
        <f>SUM(Almora:Uttarkashi!R230)</f>
        <v>0</v>
      </c>
      <c r="S230" s="683">
        <f>SUM(Almora:Uttarkashi!S230)</f>
        <v>0</v>
      </c>
      <c r="T230" s="690">
        <v>0.1</v>
      </c>
      <c r="U230" s="682">
        <f>SUM(Almora:Uttarkashi!U230)</f>
        <v>994</v>
      </c>
      <c r="V230" s="683">
        <f>SUM(Almora:Uttarkashi!V230)</f>
        <v>99.399999999999991</v>
      </c>
      <c r="W230" s="688">
        <f t="shared" si="260"/>
        <v>994</v>
      </c>
      <c r="X230" s="689">
        <f t="shared" si="261"/>
        <v>99.399999999999991</v>
      </c>
      <c r="Y230" s="682">
        <f>SUM(Almora:Uttarkashi!Y230)</f>
        <v>0</v>
      </c>
      <c r="Z230" s="683">
        <f>SUM(Almora:Uttarkashi!Z230)</f>
        <v>0</v>
      </c>
      <c r="AA230" s="690">
        <v>0.1</v>
      </c>
      <c r="AB230" s="682">
        <f>SUM(Almora:Uttarkashi!AB230)</f>
        <v>994</v>
      </c>
      <c r="AC230" s="683">
        <f>SUM(Almora:Uttarkashi!AC230)</f>
        <v>99.399999999999991</v>
      </c>
      <c r="AD230" s="688">
        <f t="shared" si="262"/>
        <v>994</v>
      </c>
      <c r="AE230" s="689">
        <f t="shared" si="263"/>
        <v>99.399999999999991</v>
      </c>
      <c r="AF230" s="691" t="s">
        <v>478</v>
      </c>
      <c r="AG230" s="705">
        <f>SUM(Almora:Uttarkashi!AE230)</f>
        <v>99.399999999999991</v>
      </c>
    </row>
    <row r="231" spans="1:33" s="692" customFormat="1" ht="37.5">
      <c r="A231" s="758">
        <v>13.05</v>
      </c>
      <c r="B231" s="691" t="s">
        <v>82</v>
      </c>
      <c r="C231" s="686">
        <f>SUM(Almora:Uttarkashi!C231)</f>
        <v>0</v>
      </c>
      <c r="D231" s="683">
        <f>SUM(Almora:Uttarkashi!D231)</f>
        <v>0</v>
      </c>
      <c r="E231" s="686">
        <f>SUM(Almora:Uttarkashi!E231)</f>
        <v>0</v>
      </c>
      <c r="F231" s="683">
        <f>SUM(Almora:Uttarkashi!F231)</f>
        <v>0</v>
      </c>
      <c r="G231" s="687">
        <v>0.12</v>
      </c>
      <c r="H231" s="686">
        <f>SUM(Almora:Uttarkashi!H231)</f>
        <v>994</v>
      </c>
      <c r="I231" s="683">
        <f>SUM(Almora:Uttarkashi!I231)</f>
        <v>119.27999999999999</v>
      </c>
      <c r="J231" s="682">
        <f>SUM(Almora:Uttarkashi!J231)</f>
        <v>994</v>
      </c>
      <c r="K231" s="683">
        <f>SUM(Almora:Uttarkashi!K231)</f>
        <v>119.27999999999999</v>
      </c>
      <c r="L231" s="682">
        <f>SUM(Almora:Uttarkashi!L231)</f>
        <v>734</v>
      </c>
      <c r="M231" s="683">
        <f>SUM(Almora:Uttarkashi!M231)</f>
        <v>88.800000000000011</v>
      </c>
      <c r="N231" s="689">
        <f t="shared" si="257"/>
        <v>73.843058350100605</v>
      </c>
      <c r="O231" s="689">
        <f t="shared" si="258"/>
        <v>74.446680080482921</v>
      </c>
      <c r="P231" s="688">
        <f t="shared" si="259"/>
        <v>260</v>
      </c>
      <c r="Q231" s="689">
        <f t="shared" si="259"/>
        <v>30.479999999999976</v>
      </c>
      <c r="R231" s="682">
        <f>SUM(Almora:Uttarkashi!R231)</f>
        <v>0</v>
      </c>
      <c r="S231" s="683">
        <f>SUM(Almora:Uttarkashi!S231)</f>
        <v>0</v>
      </c>
      <c r="T231" s="690">
        <v>0.12</v>
      </c>
      <c r="U231" s="682">
        <f>SUM(Almora:Uttarkashi!U231)</f>
        <v>994</v>
      </c>
      <c r="V231" s="683">
        <f>SUM(Almora:Uttarkashi!V231)</f>
        <v>119.27999999999999</v>
      </c>
      <c r="W231" s="688">
        <f t="shared" si="260"/>
        <v>994</v>
      </c>
      <c r="X231" s="689">
        <f t="shared" si="261"/>
        <v>119.27999999999999</v>
      </c>
      <c r="Y231" s="682">
        <f>SUM(Almora:Uttarkashi!Y231)</f>
        <v>0</v>
      </c>
      <c r="Z231" s="683">
        <f>SUM(Almora:Uttarkashi!Z231)</f>
        <v>0</v>
      </c>
      <c r="AA231" s="690">
        <v>0.12</v>
      </c>
      <c r="AB231" s="682">
        <f>SUM(Almora:Uttarkashi!AB231)</f>
        <v>994</v>
      </c>
      <c r="AC231" s="683">
        <f>SUM(Almora:Uttarkashi!AC231)</f>
        <v>119.27999999999999</v>
      </c>
      <c r="AD231" s="688">
        <f t="shared" si="262"/>
        <v>994</v>
      </c>
      <c r="AE231" s="689">
        <f t="shared" si="263"/>
        <v>119.27999999999999</v>
      </c>
      <c r="AF231" s="691" t="s">
        <v>478</v>
      </c>
      <c r="AG231" s="705">
        <f>SUM(Almora:Uttarkashi!AE231)</f>
        <v>119.27999999999999</v>
      </c>
    </row>
    <row r="232" spans="1:33" s="692" customFormat="1" ht="18.75">
      <c r="A232" s="758">
        <v>13.06</v>
      </c>
      <c r="B232" s="691" t="s">
        <v>83</v>
      </c>
      <c r="C232" s="686">
        <f>SUM(Almora:Uttarkashi!C232)</f>
        <v>0</v>
      </c>
      <c r="D232" s="683">
        <f>SUM(Almora:Uttarkashi!D232)</f>
        <v>0</v>
      </c>
      <c r="E232" s="686">
        <f>SUM(Almora:Uttarkashi!E232)</f>
        <v>0</v>
      </c>
      <c r="F232" s="683">
        <f>SUM(Almora:Uttarkashi!F232)</f>
        <v>0</v>
      </c>
      <c r="G232" s="687"/>
      <c r="H232" s="686">
        <f>SUM(Almora:Uttarkashi!H232)</f>
        <v>0</v>
      </c>
      <c r="I232" s="683">
        <f>SUM(Almora:Uttarkashi!I232)</f>
        <v>0</v>
      </c>
      <c r="J232" s="682">
        <f>SUM(Almora:Uttarkashi!J232)</f>
        <v>0</v>
      </c>
      <c r="K232" s="683">
        <f>SUM(Almora:Uttarkashi!K232)</f>
        <v>0</v>
      </c>
      <c r="L232" s="682">
        <f>SUM(Almora:Uttarkashi!L232)</f>
        <v>0</v>
      </c>
      <c r="M232" s="683">
        <f>SUM(Almora:Uttarkashi!M232)</f>
        <v>0</v>
      </c>
      <c r="N232" s="689"/>
      <c r="O232" s="689"/>
      <c r="P232" s="688">
        <f t="shared" si="259"/>
        <v>0</v>
      </c>
      <c r="Q232" s="689">
        <f t="shared" si="259"/>
        <v>0</v>
      </c>
      <c r="R232" s="682">
        <f>SUM(Almora:Uttarkashi!R232)</f>
        <v>0</v>
      </c>
      <c r="S232" s="683">
        <f>SUM(Almora:Uttarkashi!S232)</f>
        <v>0</v>
      </c>
      <c r="T232" s="690"/>
      <c r="U232" s="682">
        <f>SUM(Almora:Uttarkashi!U232)</f>
        <v>0</v>
      </c>
      <c r="V232" s="683">
        <f>SUM(Almora:Uttarkashi!V232)</f>
        <v>0</v>
      </c>
      <c r="W232" s="688">
        <f t="shared" si="260"/>
        <v>0</v>
      </c>
      <c r="X232" s="689">
        <f t="shared" si="261"/>
        <v>0</v>
      </c>
      <c r="Y232" s="682">
        <f>SUM(Almora:Uttarkashi!Y232)</f>
        <v>0</v>
      </c>
      <c r="Z232" s="683">
        <f>SUM(Almora:Uttarkashi!Z232)</f>
        <v>0</v>
      </c>
      <c r="AA232" s="690"/>
      <c r="AB232" s="682">
        <f>SUM(Almora:Uttarkashi!AB232)</f>
        <v>0</v>
      </c>
      <c r="AC232" s="683">
        <f>SUM(Almora:Uttarkashi!AC232)</f>
        <v>0</v>
      </c>
      <c r="AD232" s="688">
        <f t="shared" si="262"/>
        <v>0</v>
      </c>
      <c r="AE232" s="689">
        <f t="shared" si="263"/>
        <v>0</v>
      </c>
      <c r="AF232" s="691"/>
      <c r="AG232" s="705">
        <f>SUM(Almora:Uttarkashi!AE232)</f>
        <v>0</v>
      </c>
    </row>
    <row r="233" spans="1:33" s="692" customFormat="1" ht="18.75">
      <c r="A233" s="758">
        <v>13.07</v>
      </c>
      <c r="B233" s="691" t="s">
        <v>84</v>
      </c>
      <c r="C233" s="686">
        <f>SUM(Almora:Uttarkashi!C233)</f>
        <v>0</v>
      </c>
      <c r="D233" s="683">
        <f>SUM(Almora:Uttarkashi!D233)</f>
        <v>0</v>
      </c>
      <c r="E233" s="686">
        <f>SUM(Almora:Uttarkashi!E233)</f>
        <v>0</v>
      </c>
      <c r="F233" s="683">
        <f>SUM(Almora:Uttarkashi!F233)</f>
        <v>0</v>
      </c>
      <c r="G233" s="687"/>
      <c r="H233" s="686">
        <f>SUM(Almora:Uttarkashi!H233)</f>
        <v>0</v>
      </c>
      <c r="I233" s="683">
        <f>SUM(Almora:Uttarkashi!I233)</f>
        <v>0</v>
      </c>
      <c r="J233" s="682">
        <f>SUM(Almora:Uttarkashi!J233)</f>
        <v>0</v>
      </c>
      <c r="K233" s="683">
        <f>SUM(Almora:Uttarkashi!K233)</f>
        <v>0</v>
      </c>
      <c r="L233" s="682">
        <f>SUM(Almora:Uttarkashi!L233)</f>
        <v>0</v>
      </c>
      <c r="M233" s="683">
        <f>SUM(Almora:Uttarkashi!M233)</f>
        <v>0</v>
      </c>
      <c r="N233" s="689"/>
      <c r="O233" s="689"/>
      <c r="P233" s="688">
        <f t="shared" si="259"/>
        <v>0</v>
      </c>
      <c r="Q233" s="689">
        <f t="shared" si="259"/>
        <v>0</v>
      </c>
      <c r="R233" s="682">
        <f>SUM(Almora:Uttarkashi!R233)</f>
        <v>0</v>
      </c>
      <c r="S233" s="683">
        <f>SUM(Almora:Uttarkashi!S233)</f>
        <v>0</v>
      </c>
      <c r="T233" s="690"/>
      <c r="U233" s="682">
        <f>SUM(Almora:Uttarkashi!U233)</f>
        <v>0</v>
      </c>
      <c r="V233" s="683">
        <f>SUM(Almora:Uttarkashi!V233)</f>
        <v>0</v>
      </c>
      <c r="W233" s="688">
        <f t="shared" si="260"/>
        <v>0</v>
      </c>
      <c r="X233" s="689">
        <f t="shared" si="261"/>
        <v>0</v>
      </c>
      <c r="Y233" s="682">
        <f>SUM(Almora:Uttarkashi!Y233)</f>
        <v>0</v>
      </c>
      <c r="Z233" s="683">
        <f>SUM(Almora:Uttarkashi!Z233)</f>
        <v>0</v>
      </c>
      <c r="AA233" s="690"/>
      <c r="AB233" s="682">
        <f>SUM(Almora:Uttarkashi!AB233)</f>
        <v>0</v>
      </c>
      <c r="AC233" s="683">
        <f>SUM(Almora:Uttarkashi!AC233)</f>
        <v>0</v>
      </c>
      <c r="AD233" s="688">
        <f t="shared" si="262"/>
        <v>0</v>
      </c>
      <c r="AE233" s="689">
        <f t="shared" si="263"/>
        <v>0</v>
      </c>
      <c r="AF233" s="691"/>
      <c r="AG233" s="705">
        <f>SUM(Almora:Uttarkashi!AE233)</f>
        <v>0</v>
      </c>
    </row>
    <row r="234" spans="1:33" s="699" customFormat="1" ht="19.5">
      <c r="A234" s="755"/>
      <c r="B234" s="678" t="s">
        <v>35</v>
      </c>
      <c r="C234" s="681">
        <f t="shared" ref="C234:F234" si="264">SUM(C227:C233)</f>
        <v>0</v>
      </c>
      <c r="D234" s="679">
        <f t="shared" si="264"/>
        <v>0</v>
      </c>
      <c r="E234" s="681">
        <f t="shared" si="264"/>
        <v>0</v>
      </c>
      <c r="F234" s="679">
        <f t="shared" si="264"/>
        <v>0</v>
      </c>
      <c r="G234" s="842"/>
      <c r="H234" s="681">
        <v>994</v>
      </c>
      <c r="I234" s="679">
        <f t="shared" ref="I234" si="265">SUM(I227:I233)</f>
        <v>2236.4800000000005</v>
      </c>
      <c r="J234" s="681">
        <v>994</v>
      </c>
      <c r="K234" s="679">
        <f>SUM(K227:K233)</f>
        <v>2236.4800000000005</v>
      </c>
      <c r="L234" s="681">
        <f>L230</f>
        <v>734</v>
      </c>
      <c r="M234" s="679">
        <f>SUM(M227:M233)</f>
        <v>1931.3027100000002</v>
      </c>
      <c r="N234" s="689">
        <f t="shared" si="257"/>
        <v>73.843058350100605</v>
      </c>
      <c r="O234" s="689">
        <f>M234/K234%</f>
        <v>86.354571022320769</v>
      </c>
      <c r="P234" s="681">
        <f>P230</f>
        <v>260</v>
      </c>
      <c r="Q234" s="679">
        <f t="shared" ref="Q234:R234" si="266">SUM(Q227:Q233)</f>
        <v>305.17728999999997</v>
      </c>
      <c r="R234" s="681">
        <f t="shared" si="266"/>
        <v>0</v>
      </c>
      <c r="S234" s="679">
        <f t="shared" ref="S234" si="267">SUM(S227:S233)</f>
        <v>0</v>
      </c>
      <c r="T234" s="697"/>
      <c r="U234" s="681">
        <f>U230</f>
        <v>994</v>
      </c>
      <c r="V234" s="679">
        <f>SUM(V227:V233)</f>
        <v>7238.6799999999994</v>
      </c>
      <c r="W234" s="681">
        <f>W230</f>
        <v>994</v>
      </c>
      <c r="X234" s="679">
        <f>SUM(X227:X233)</f>
        <v>7238.6799999999994</v>
      </c>
      <c r="Y234" s="681">
        <f t="shared" ref="Y234:Z234" si="268">SUM(Y227:Y233)</f>
        <v>0</v>
      </c>
      <c r="Z234" s="679">
        <f t="shared" si="268"/>
        <v>0</v>
      </c>
      <c r="AA234" s="697"/>
      <c r="AB234" s="681">
        <f>AB230</f>
        <v>994</v>
      </c>
      <c r="AC234" s="679">
        <f>SUM(AC227:AC233)</f>
        <v>7238.6799999999994</v>
      </c>
      <c r="AD234" s="681">
        <f>AD230</f>
        <v>994</v>
      </c>
      <c r="AE234" s="679">
        <f>SUM(AE227:AE233)</f>
        <v>7238.6799999999994</v>
      </c>
      <c r="AF234" s="698"/>
      <c r="AG234" s="705">
        <f>SUM(Almora:Uttarkashi!AE234)</f>
        <v>7238.68</v>
      </c>
    </row>
    <row r="235" spans="1:33" s="699" customFormat="1" ht="39">
      <c r="A235" s="755">
        <v>14</v>
      </c>
      <c r="B235" s="685" t="s">
        <v>87</v>
      </c>
      <c r="C235" s="686">
        <f>SUM(Almora:Uttarkashi!C235)</f>
        <v>0</v>
      </c>
      <c r="D235" s="683">
        <f>SUM(Almora:Uttarkashi!D235)</f>
        <v>0</v>
      </c>
      <c r="E235" s="686">
        <f>SUM(Almora:Uttarkashi!E235)</f>
        <v>0</v>
      </c>
      <c r="F235" s="683">
        <f>SUM(Almora:Uttarkashi!F235)</f>
        <v>0</v>
      </c>
      <c r="G235" s="687"/>
      <c r="H235" s="686">
        <f>SUM(Almora:Uttarkashi!H235)</f>
        <v>0</v>
      </c>
      <c r="I235" s="683">
        <f>SUM(Almora:Uttarkashi!I235)</f>
        <v>0</v>
      </c>
      <c r="J235" s="682">
        <f>SUM(Almora:Uttarkashi!J235)</f>
        <v>0</v>
      </c>
      <c r="K235" s="683">
        <f>SUM(Almora:Uttarkashi!K235)</f>
        <v>0</v>
      </c>
      <c r="L235" s="682">
        <f>SUM(Almora:Uttarkashi!L235)</f>
        <v>0</v>
      </c>
      <c r="M235" s="683">
        <f>SUM(Almora:Uttarkashi!M235)</f>
        <v>0</v>
      </c>
      <c r="N235" s="695"/>
      <c r="O235" s="695"/>
      <c r="P235" s="696"/>
      <c r="Q235" s="695"/>
      <c r="R235" s="682">
        <f>SUM(Almora:Uttarkashi!R235)</f>
        <v>0</v>
      </c>
      <c r="S235" s="683">
        <f>SUM(Almora:Uttarkashi!S235)</f>
        <v>0</v>
      </c>
      <c r="T235" s="697"/>
      <c r="U235" s="682">
        <f>SUM(Almora:Uttarkashi!U235)</f>
        <v>0</v>
      </c>
      <c r="V235" s="683">
        <f>SUM(Almora:Uttarkashi!V235)</f>
        <v>0</v>
      </c>
      <c r="W235" s="696"/>
      <c r="X235" s="695"/>
      <c r="Y235" s="682">
        <f>SUM(Almora:Uttarkashi!Y235)</f>
        <v>0</v>
      </c>
      <c r="Z235" s="683">
        <f>SUM(Almora:Uttarkashi!Z235)</f>
        <v>0</v>
      </c>
      <c r="AA235" s="697"/>
      <c r="AB235" s="682">
        <f>SUM(Almora:Uttarkashi!AB235)</f>
        <v>0</v>
      </c>
      <c r="AC235" s="683">
        <f>SUM(Almora:Uttarkashi!AC235)</f>
        <v>0</v>
      </c>
      <c r="AD235" s="696"/>
      <c r="AE235" s="695"/>
      <c r="AF235" s="698"/>
      <c r="AG235" s="705">
        <f>SUM(Almora:Uttarkashi!AE235)</f>
        <v>0</v>
      </c>
    </row>
    <row r="236" spans="1:33" s="692" customFormat="1" ht="75">
      <c r="A236" s="758">
        <v>14.01</v>
      </c>
      <c r="B236" s="710" t="s">
        <v>284</v>
      </c>
      <c r="C236" s="686">
        <f>SUM(Almora:Uttarkashi!C236)</f>
        <v>0</v>
      </c>
      <c r="D236" s="683">
        <f>SUM(Almora:Uttarkashi!D236)</f>
        <v>0</v>
      </c>
      <c r="E236" s="686">
        <f>SUM(Almora:Uttarkashi!E236)</f>
        <v>0</v>
      </c>
      <c r="F236" s="683">
        <f>SUM(Almora:Uttarkashi!F236)</f>
        <v>0</v>
      </c>
      <c r="G236" s="687"/>
      <c r="H236" s="686">
        <f>SUM(Almora:Uttarkashi!H236)</f>
        <v>0</v>
      </c>
      <c r="I236" s="683">
        <f>SUM(Almora:Uttarkashi!I236)</f>
        <v>0</v>
      </c>
      <c r="J236" s="682">
        <f>SUM(Almora:Uttarkashi!J236)</f>
        <v>0</v>
      </c>
      <c r="K236" s="683">
        <f>SUM(Almora:Uttarkashi!K236)</f>
        <v>0</v>
      </c>
      <c r="L236" s="682">
        <f>SUM(Almora:Uttarkashi!L236)</f>
        <v>0</v>
      </c>
      <c r="M236" s="683">
        <f>SUM(Almora:Uttarkashi!M236)</f>
        <v>0</v>
      </c>
      <c r="N236" s="689"/>
      <c r="O236" s="689"/>
      <c r="P236" s="688"/>
      <c r="Q236" s="689"/>
      <c r="R236" s="682">
        <f>SUM(Almora:Uttarkashi!R236)</f>
        <v>0</v>
      </c>
      <c r="S236" s="683">
        <f>SUM(Almora:Uttarkashi!S236)</f>
        <v>0</v>
      </c>
      <c r="T236" s="690"/>
      <c r="U236" s="682">
        <f>SUM(Almora:Uttarkashi!U236)</f>
        <v>0</v>
      </c>
      <c r="V236" s="683">
        <f>SUM(Almora:Uttarkashi!V236)</f>
        <v>0</v>
      </c>
      <c r="W236" s="688"/>
      <c r="X236" s="689"/>
      <c r="Y236" s="682">
        <f>SUM(Almora:Uttarkashi!Y236)</f>
        <v>0</v>
      </c>
      <c r="Z236" s="683">
        <f>SUM(Almora:Uttarkashi!Z236)</f>
        <v>0</v>
      </c>
      <c r="AA236" s="690"/>
      <c r="AB236" s="682">
        <f>SUM(Almora:Uttarkashi!AB236)</f>
        <v>0</v>
      </c>
      <c r="AC236" s="683">
        <f>SUM(Almora:Uttarkashi!AC236)</f>
        <v>0</v>
      </c>
      <c r="AD236" s="688"/>
      <c r="AE236" s="689"/>
      <c r="AF236" s="691"/>
      <c r="AG236" s="705">
        <f>SUM(Almora:Uttarkashi!AE236)</f>
        <v>0</v>
      </c>
    </row>
    <row r="237" spans="1:33" s="692" customFormat="1" ht="78" customHeight="1">
      <c r="A237" s="758"/>
      <c r="B237" s="710" t="s">
        <v>285</v>
      </c>
      <c r="C237" s="686">
        <f>SUM(Almora:Uttarkashi!C237)</f>
        <v>0</v>
      </c>
      <c r="D237" s="683">
        <f>SUM(Almora:Uttarkashi!D237)</f>
        <v>0</v>
      </c>
      <c r="E237" s="686">
        <f>SUM(Almora:Uttarkashi!E237)</f>
        <v>0</v>
      </c>
      <c r="F237" s="683">
        <f>SUM(Almora:Uttarkashi!F237)</f>
        <v>0</v>
      </c>
      <c r="G237" s="687">
        <v>47.486153846153798</v>
      </c>
      <c r="H237" s="686">
        <f>SUM(Almora:Uttarkashi!H237)</f>
        <v>13</v>
      </c>
      <c r="I237" s="683">
        <f>SUM(Almora:Uttarkashi!I237)</f>
        <v>617.31999999999937</v>
      </c>
      <c r="J237" s="682">
        <f>SUM(Almora:Uttarkashi!J237)</f>
        <v>13</v>
      </c>
      <c r="K237" s="683">
        <f>SUM(Almora:Uttarkashi!K237)</f>
        <v>617.31999999999937</v>
      </c>
      <c r="L237" s="682">
        <f>SUM(Almora:Uttarkashi!L237)</f>
        <v>6</v>
      </c>
      <c r="M237" s="683">
        <f>SUM(Almora:Uttarkashi!M237)</f>
        <v>108.12900000000002</v>
      </c>
      <c r="N237" s="689">
        <f t="shared" ref="N237:N238" si="269">L237/J237%</f>
        <v>46.153846153846153</v>
      </c>
      <c r="O237" s="689">
        <f t="shared" ref="O237" si="270">M237/K237%</f>
        <v>17.515875072895764</v>
      </c>
      <c r="P237" s="688">
        <f>J237-L237</f>
        <v>7</v>
      </c>
      <c r="Q237" s="689">
        <f>K237-M237</f>
        <v>509.19099999999935</v>
      </c>
      <c r="R237" s="682">
        <f>SUM(Almora:Uttarkashi!R237)</f>
        <v>0</v>
      </c>
      <c r="S237" s="683">
        <f>SUM(Almora:Uttarkashi!S237)</f>
        <v>0</v>
      </c>
      <c r="T237" s="690">
        <v>50</v>
      </c>
      <c r="U237" s="682">
        <f>SUM(Almora:Uttarkashi!U237)</f>
        <v>13</v>
      </c>
      <c r="V237" s="683">
        <f>SUM(Almora:Uttarkashi!V237)</f>
        <v>650</v>
      </c>
      <c r="W237" s="688">
        <f t="shared" ref="W237:W238" si="271">U237+R237</f>
        <v>13</v>
      </c>
      <c r="X237" s="689">
        <f>V237+S237</f>
        <v>650</v>
      </c>
      <c r="Y237" s="682">
        <f>SUM(Almora:Uttarkashi!Y237)</f>
        <v>0</v>
      </c>
      <c r="Z237" s="683">
        <f>SUM(Almora:Uttarkashi!Z237)</f>
        <v>0</v>
      </c>
      <c r="AA237" s="690">
        <v>50</v>
      </c>
      <c r="AB237" s="682">
        <f>SUM(Almora:Uttarkashi!AB237)</f>
        <v>13</v>
      </c>
      <c r="AC237" s="683">
        <f>SUM(Almora:Uttarkashi!AC237)</f>
        <v>650</v>
      </c>
      <c r="AD237" s="688">
        <f t="shared" ref="AD237:AD238" si="272">AB237+Y237</f>
        <v>13</v>
      </c>
      <c r="AE237" s="689">
        <f>AC237+Z237</f>
        <v>650</v>
      </c>
      <c r="AF237" s="691" t="s">
        <v>631</v>
      </c>
      <c r="AG237" s="705">
        <f>SUM(Almora:Uttarkashi!AE237)</f>
        <v>650</v>
      </c>
    </row>
    <row r="238" spans="1:33" s="692" customFormat="1" ht="18.75">
      <c r="A238" s="758"/>
      <c r="B238" s="691" t="s">
        <v>343</v>
      </c>
      <c r="C238" s="686">
        <f>SUM(Almora:Uttarkashi!C238)</f>
        <v>0</v>
      </c>
      <c r="D238" s="683"/>
      <c r="E238" s="686">
        <f>SUM(Almora:Uttarkashi!E238)</f>
        <v>0</v>
      </c>
      <c r="F238" s="683">
        <f>SUM(Almora:Uttarkashi!F238)</f>
        <v>0</v>
      </c>
      <c r="G238" s="687"/>
      <c r="H238" s="686">
        <f>SUM(Almora:Uttarkashi!H238)</f>
        <v>144</v>
      </c>
      <c r="I238" s="683"/>
      <c r="J238" s="682">
        <f>SUM(Almora:Uttarkashi!J238)</f>
        <v>144</v>
      </c>
      <c r="K238" s="683"/>
      <c r="L238" s="682">
        <f>SUM(Almora:Uttarkashi!L238)</f>
        <v>0</v>
      </c>
      <c r="M238" s="683">
        <f>SUM(Almora:Uttarkashi!M238)</f>
        <v>0</v>
      </c>
      <c r="N238" s="689">
        <f t="shared" si="269"/>
        <v>0</v>
      </c>
      <c r="O238" s="689"/>
      <c r="P238" s="688">
        <f>J238-L238</f>
        <v>144</v>
      </c>
      <c r="Q238" s="689">
        <f>K238-M238</f>
        <v>0</v>
      </c>
      <c r="R238" s="682">
        <f>SUM(Almora:Uttarkashi!R238)</f>
        <v>0</v>
      </c>
      <c r="S238" s="683">
        <f>SUM(Almora:Uttarkashi!S238)</f>
        <v>0</v>
      </c>
      <c r="T238" s="690"/>
      <c r="U238" s="682">
        <f>SUM(Almora:Uttarkashi!U238)</f>
        <v>130</v>
      </c>
      <c r="V238" s="683">
        <f>SUM(Almora:Uttarkashi!V238)</f>
        <v>0</v>
      </c>
      <c r="W238" s="688">
        <f t="shared" si="271"/>
        <v>130</v>
      </c>
      <c r="X238" s="689">
        <f>V238+S238</f>
        <v>0</v>
      </c>
      <c r="Y238" s="682">
        <f>SUM(Almora:Uttarkashi!Y238)</f>
        <v>0</v>
      </c>
      <c r="Z238" s="683">
        <f>SUM(Almora:Uttarkashi!Z238)</f>
        <v>0</v>
      </c>
      <c r="AA238" s="690"/>
      <c r="AB238" s="682">
        <f>SUM(Almora:Uttarkashi!AB238)</f>
        <v>130</v>
      </c>
      <c r="AC238" s="683">
        <f>SUM(Almora:Uttarkashi!AC238)</f>
        <v>0</v>
      </c>
      <c r="AD238" s="688">
        <f t="shared" si="272"/>
        <v>130</v>
      </c>
      <c r="AE238" s="689">
        <f>AC238+Z238</f>
        <v>0</v>
      </c>
      <c r="AF238" s="691"/>
      <c r="AG238" s="705">
        <f>SUM(Almora:Uttarkashi!AE238)</f>
        <v>0</v>
      </c>
    </row>
    <row r="239" spans="1:33" s="699" customFormat="1" ht="19.5">
      <c r="A239" s="755"/>
      <c r="B239" s="678" t="s">
        <v>25</v>
      </c>
      <c r="C239" s="681">
        <f t="shared" ref="C239:F239" si="273">C238+C237</f>
        <v>0</v>
      </c>
      <c r="D239" s="679">
        <f t="shared" si="273"/>
        <v>0</v>
      </c>
      <c r="E239" s="681">
        <f t="shared" si="273"/>
        <v>0</v>
      </c>
      <c r="F239" s="679">
        <f t="shared" si="273"/>
        <v>0</v>
      </c>
      <c r="G239" s="842"/>
      <c r="H239" s="681">
        <f>H237</f>
        <v>13</v>
      </c>
      <c r="I239" s="679">
        <f t="shared" ref="I239" si="274">I238+I237</f>
        <v>617.31999999999937</v>
      </c>
      <c r="J239" s="681">
        <f>J237</f>
        <v>13</v>
      </c>
      <c r="K239" s="679">
        <f>K238+K237</f>
        <v>617.31999999999937</v>
      </c>
      <c r="L239" s="681">
        <f>L237</f>
        <v>6</v>
      </c>
      <c r="M239" s="679">
        <f>M238+M237</f>
        <v>108.12900000000002</v>
      </c>
      <c r="N239" s="689"/>
      <c r="O239" s="689">
        <f>M239/K239%</f>
        <v>17.515875072895764</v>
      </c>
      <c r="P239" s="681"/>
      <c r="Q239" s="679">
        <f>Q238+Q237</f>
        <v>509.19099999999935</v>
      </c>
      <c r="R239" s="681"/>
      <c r="S239" s="679">
        <f>S238+S237</f>
        <v>0</v>
      </c>
      <c r="T239" s="697"/>
      <c r="U239" s="681"/>
      <c r="V239" s="679">
        <f>V238+V237</f>
        <v>650</v>
      </c>
      <c r="W239" s="681"/>
      <c r="X239" s="679">
        <f>X238+X237</f>
        <v>650</v>
      </c>
      <c r="Y239" s="681"/>
      <c r="Z239" s="679">
        <f>Z238+Z237</f>
        <v>0</v>
      </c>
      <c r="AA239" s="697"/>
      <c r="AB239" s="681"/>
      <c r="AC239" s="679">
        <f>AC238+AC237</f>
        <v>650</v>
      </c>
      <c r="AD239" s="681"/>
      <c r="AE239" s="679">
        <f>AE238+AE237</f>
        <v>650</v>
      </c>
      <c r="AF239" s="698"/>
      <c r="AG239" s="705">
        <f>SUM(Almora:Uttarkashi!AE239)</f>
        <v>650</v>
      </c>
    </row>
    <row r="240" spans="1:33" s="699" customFormat="1" ht="19.5">
      <c r="A240" s="755">
        <v>15</v>
      </c>
      <c r="B240" s="685" t="s">
        <v>88</v>
      </c>
      <c r="C240" s="686">
        <f>SUM(Almora:Uttarkashi!C240)</f>
        <v>0</v>
      </c>
      <c r="D240" s="683">
        <f>SUM(Almora:Uttarkashi!D240)</f>
        <v>0</v>
      </c>
      <c r="E240" s="686">
        <f>SUM(Almora:Uttarkashi!E240)</f>
        <v>0</v>
      </c>
      <c r="F240" s="683">
        <f>SUM(Almora:Uttarkashi!F240)</f>
        <v>0</v>
      </c>
      <c r="G240" s="687"/>
      <c r="H240" s="686">
        <f>SUM(Almora:Uttarkashi!H240)</f>
        <v>0</v>
      </c>
      <c r="I240" s="683">
        <f>SUM(Almora:Uttarkashi!I240)</f>
        <v>0</v>
      </c>
      <c r="J240" s="682">
        <f>SUM(Almora:Uttarkashi!J240)</f>
        <v>0</v>
      </c>
      <c r="K240" s="683">
        <f>SUM(Almora:Uttarkashi!K240)</f>
        <v>0</v>
      </c>
      <c r="L240" s="682">
        <f>SUM(Almora:Uttarkashi!L240)</f>
        <v>0</v>
      </c>
      <c r="M240" s="683">
        <f>SUM(Almora:Uttarkashi!M240)</f>
        <v>0</v>
      </c>
      <c r="N240" s="695"/>
      <c r="O240" s="695"/>
      <c r="P240" s="696"/>
      <c r="Q240" s="695"/>
      <c r="R240" s="682">
        <f>SUM(Almora:Uttarkashi!R240)</f>
        <v>0</v>
      </c>
      <c r="S240" s="683">
        <f>SUM(Almora:Uttarkashi!S240)</f>
        <v>0</v>
      </c>
      <c r="T240" s="697"/>
      <c r="U240" s="682">
        <f>SUM(Almora:Uttarkashi!U240)</f>
        <v>0</v>
      </c>
      <c r="V240" s="683">
        <f>SUM(Almora:Uttarkashi!V240)</f>
        <v>0</v>
      </c>
      <c r="W240" s="696"/>
      <c r="X240" s="695"/>
      <c r="Y240" s="682">
        <f>SUM(Almora:Uttarkashi!Y240)</f>
        <v>0</v>
      </c>
      <c r="Z240" s="683">
        <f>SUM(Almora:Uttarkashi!Z240)</f>
        <v>0</v>
      </c>
      <c r="AA240" s="697"/>
      <c r="AB240" s="682">
        <f>SUM(Almora:Uttarkashi!AB240)</f>
        <v>0</v>
      </c>
      <c r="AC240" s="683">
        <f>SUM(Almora:Uttarkashi!AC240)</f>
        <v>0</v>
      </c>
      <c r="AD240" s="696"/>
      <c r="AE240" s="695"/>
      <c r="AF240" s="698"/>
      <c r="AG240" s="705">
        <f>SUM(Almora:Uttarkashi!AE240)</f>
        <v>0</v>
      </c>
    </row>
    <row r="241" spans="1:33" s="692" customFormat="1" ht="18.75">
      <c r="A241" s="758">
        <v>15.01</v>
      </c>
      <c r="B241" s="710" t="s">
        <v>92</v>
      </c>
      <c r="C241" s="686">
        <f>SUM(Almora:Uttarkashi!C241)</f>
        <v>0</v>
      </c>
      <c r="D241" s="683">
        <f>SUM(Almora:Uttarkashi!D241)</f>
        <v>0</v>
      </c>
      <c r="E241" s="686">
        <f>SUM(Almora:Uttarkashi!E241)</f>
        <v>0</v>
      </c>
      <c r="F241" s="683">
        <f>SUM(Almora:Uttarkashi!F241)</f>
        <v>0</v>
      </c>
      <c r="G241" s="687"/>
      <c r="H241" s="686">
        <f>SUM(Almora:Uttarkashi!H241)</f>
        <v>0</v>
      </c>
      <c r="I241" s="683">
        <f>SUM(Almora:Uttarkashi!I241)</f>
        <v>0</v>
      </c>
      <c r="J241" s="682">
        <f>SUM(Almora:Uttarkashi!J241)</f>
        <v>0</v>
      </c>
      <c r="K241" s="683">
        <f>SUM(Almora:Uttarkashi!K241)</f>
        <v>0</v>
      </c>
      <c r="L241" s="682">
        <f>SUM(Almora:Uttarkashi!L241)</f>
        <v>0</v>
      </c>
      <c r="M241" s="683">
        <f>SUM(Almora:Uttarkashi!M241)</f>
        <v>0</v>
      </c>
      <c r="N241" s="689"/>
      <c r="O241" s="689"/>
      <c r="P241" s="688">
        <f>J241-L241</f>
        <v>0</v>
      </c>
      <c r="Q241" s="689">
        <f>K241-M241</f>
        <v>0</v>
      </c>
      <c r="R241" s="682">
        <f>SUM(Almora:Uttarkashi!R241)</f>
        <v>0</v>
      </c>
      <c r="S241" s="683">
        <f>SUM(Almora:Uttarkashi!S241)</f>
        <v>0</v>
      </c>
      <c r="T241" s="690"/>
      <c r="U241" s="682">
        <f>SUM(Almora:Uttarkashi!U241)</f>
        <v>0</v>
      </c>
      <c r="V241" s="683">
        <f>SUM(Almora:Uttarkashi!V241)</f>
        <v>0</v>
      </c>
      <c r="W241" s="688">
        <f>U241+R241</f>
        <v>0</v>
      </c>
      <c r="X241" s="689">
        <f>V241+S241</f>
        <v>0</v>
      </c>
      <c r="Y241" s="682">
        <f>SUM(Almora:Uttarkashi!Y241)</f>
        <v>0</v>
      </c>
      <c r="Z241" s="683">
        <f>SUM(Almora:Uttarkashi!Z241)</f>
        <v>0</v>
      </c>
      <c r="AA241" s="690"/>
      <c r="AB241" s="682">
        <f>SUM(Almora:Uttarkashi!AB241)</f>
        <v>0</v>
      </c>
      <c r="AC241" s="683">
        <f>SUM(Almora:Uttarkashi!AC241)</f>
        <v>0</v>
      </c>
      <c r="AD241" s="688">
        <f>AB241+Y241</f>
        <v>0</v>
      </c>
      <c r="AE241" s="689">
        <f>AC241+Z241</f>
        <v>0</v>
      </c>
      <c r="AF241" s="691"/>
      <c r="AG241" s="705">
        <f>SUM(Almora:Uttarkashi!AE241)</f>
        <v>0</v>
      </c>
    </row>
    <row r="242" spans="1:33" s="692" customFormat="1" ht="18.75">
      <c r="A242" s="758">
        <v>15.02</v>
      </c>
      <c r="B242" s="710" t="s">
        <v>93</v>
      </c>
      <c r="C242" s="686">
        <f>SUM(Almora:Uttarkashi!C242)</f>
        <v>0</v>
      </c>
      <c r="D242" s="683">
        <f>SUM(Almora:Uttarkashi!D242)</f>
        <v>0</v>
      </c>
      <c r="E242" s="686">
        <f>SUM(Almora:Uttarkashi!E242)</f>
        <v>0</v>
      </c>
      <c r="F242" s="683">
        <f>SUM(Almora:Uttarkashi!F242)</f>
        <v>0</v>
      </c>
      <c r="G242" s="687"/>
      <c r="H242" s="686">
        <f>SUM(Almora:Uttarkashi!H242)</f>
        <v>0</v>
      </c>
      <c r="I242" s="683">
        <f>SUM(Almora:Uttarkashi!I242)</f>
        <v>0</v>
      </c>
      <c r="J242" s="682">
        <f>SUM(Almora:Uttarkashi!J242)</f>
        <v>0</v>
      </c>
      <c r="K242" s="683">
        <f>SUM(Almora:Uttarkashi!K242)</f>
        <v>0</v>
      </c>
      <c r="L242" s="682">
        <f>SUM(Almora:Uttarkashi!L242)</f>
        <v>0</v>
      </c>
      <c r="M242" s="683">
        <f>SUM(Almora:Uttarkashi!M242)</f>
        <v>0</v>
      </c>
      <c r="N242" s="689"/>
      <c r="O242" s="689"/>
      <c r="P242" s="688">
        <f>J242-L242</f>
        <v>0</v>
      </c>
      <c r="Q242" s="689">
        <f>K242-M242</f>
        <v>0</v>
      </c>
      <c r="R242" s="682">
        <f>SUM(Almora:Uttarkashi!R242)</f>
        <v>0</v>
      </c>
      <c r="S242" s="683">
        <f>SUM(Almora:Uttarkashi!S242)</f>
        <v>0</v>
      </c>
      <c r="T242" s="690"/>
      <c r="U242" s="682">
        <f>SUM(Almora:Uttarkashi!U242)</f>
        <v>0</v>
      </c>
      <c r="V242" s="683">
        <f>SUM(Almora:Uttarkashi!V242)</f>
        <v>0</v>
      </c>
      <c r="W242" s="688">
        <f>U242+R242</f>
        <v>0</v>
      </c>
      <c r="X242" s="689">
        <f>V242+S242</f>
        <v>0</v>
      </c>
      <c r="Y242" s="682">
        <f>SUM(Almora:Uttarkashi!Y242)</f>
        <v>0</v>
      </c>
      <c r="Z242" s="683">
        <f>SUM(Almora:Uttarkashi!Z242)</f>
        <v>0</v>
      </c>
      <c r="AA242" s="690"/>
      <c r="AB242" s="682">
        <f>SUM(Almora:Uttarkashi!AB242)</f>
        <v>0</v>
      </c>
      <c r="AC242" s="683">
        <f>SUM(Almora:Uttarkashi!AC242)</f>
        <v>0</v>
      </c>
      <c r="AD242" s="688">
        <f>AB242+Y242</f>
        <v>0</v>
      </c>
      <c r="AE242" s="689">
        <f>AC242+Z242</f>
        <v>0</v>
      </c>
      <c r="AF242" s="691"/>
      <c r="AG242" s="705">
        <f>SUM(Almora:Uttarkashi!AE242)</f>
        <v>0</v>
      </c>
    </row>
    <row r="243" spans="1:33" s="699" customFormat="1" ht="19.5">
      <c r="A243" s="755"/>
      <c r="B243" s="678" t="s">
        <v>25</v>
      </c>
      <c r="C243" s="681">
        <f t="shared" ref="C243:F243" si="275">SUM(C241:C242)</f>
        <v>0</v>
      </c>
      <c r="D243" s="679">
        <f t="shared" si="275"/>
        <v>0</v>
      </c>
      <c r="E243" s="681">
        <f t="shared" si="275"/>
        <v>0</v>
      </c>
      <c r="F243" s="679">
        <f t="shared" si="275"/>
        <v>0</v>
      </c>
      <c r="G243" s="842"/>
      <c r="H243" s="681">
        <f t="shared" ref="H243:M243" si="276">SUM(H241:H242)</f>
        <v>0</v>
      </c>
      <c r="I243" s="679">
        <f t="shared" si="276"/>
        <v>0</v>
      </c>
      <c r="J243" s="681">
        <f t="shared" si="276"/>
        <v>0</v>
      </c>
      <c r="K243" s="679">
        <f>SUM(K241:K242)</f>
        <v>0</v>
      </c>
      <c r="L243" s="681">
        <f t="shared" si="276"/>
        <v>0</v>
      </c>
      <c r="M243" s="679">
        <f t="shared" si="276"/>
        <v>0</v>
      </c>
      <c r="N243" s="689"/>
      <c r="O243" s="689"/>
      <c r="P243" s="681">
        <f t="shared" ref="P243:S243" si="277">SUM(P241:P242)</f>
        <v>0</v>
      </c>
      <c r="Q243" s="679">
        <f t="shared" si="277"/>
        <v>0</v>
      </c>
      <c r="R243" s="681">
        <f t="shared" si="277"/>
        <v>0</v>
      </c>
      <c r="S243" s="679">
        <f t="shared" si="277"/>
        <v>0</v>
      </c>
      <c r="T243" s="697"/>
      <c r="U243" s="681">
        <f t="shared" ref="U243:W243" si="278">SUM(U241:U242)</f>
        <v>0</v>
      </c>
      <c r="V243" s="679">
        <f t="shared" si="278"/>
        <v>0</v>
      </c>
      <c r="W243" s="681">
        <f t="shared" si="278"/>
        <v>0</v>
      </c>
      <c r="X243" s="679">
        <f>SUM(X241:X242)</f>
        <v>0</v>
      </c>
      <c r="Y243" s="681">
        <f t="shared" ref="Y243:Z243" si="279">SUM(Y241:Y242)</f>
        <v>0</v>
      </c>
      <c r="Z243" s="679">
        <f t="shared" si="279"/>
        <v>0</v>
      </c>
      <c r="AA243" s="697"/>
      <c r="AB243" s="681">
        <f t="shared" ref="AB243:AD243" si="280">SUM(AB241:AB242)</f>
        <v>0</v>
      </c>
      <c r="AC243" s="679">
        <f t="shared" si="280"/>
        <v>0</v>
      </c>
      <c r="AD243" s="681">
        <f t="shared" si="280"/>
        <v>0</v>
      </c>
      <c r="AE243" s="679">
        <f>SUM(AE241:AE242)</f>
        <v>0</v>
      </c>
      <c r="AF243" s="698"/>
      <c r="AG243" s="705">
        <f>SUM(Almora:Uttarkashi!AE243)</f>
        <v>0</v>
      </c>
    </row>
    <row r="244" spans="1:33" s="699" customFormat="1" ht="19.5">
      <c r="A244" s="755" t="s">
        <v>89</v>
      </c>
      <c r="B244" s="685" t="s">
        <v>90</v>
      </c>
      <c r="C244" s="686">
        <f>SUM(Almora:Uttarkashi!C244)</f>
        <v>0</v>
      </c>
      <c r="D244" s="683">
        <f>SUM(Almora:Uttarkashi!D244)</f>
        <v>0</v>
      </c>
      <c r="E244" s="686">
        <f>SUM(Almora:Uttarkashi!E244)</f>
        <v>0</v>
      </c>
      <c r="F244" s="683">
        <f>SUM(Almora:Uttarkashi!F244)</f>
        <v>0</v>
      </c>
      <c r="G244" s="687"/>
      <c r="H244" s="686">
        <f>SUM(Almora:Uttarkashi!H244)</f>
        <v>0</v>
      </c>
      <c r="I244" s="683">
        <f>SUM(Almora:Uttarkashi!I244)</f>
        <v>0</v>
      </c>
      <c r="J244" s="682">
        <f>SUM(Almora:Uttarkashi!J244)</f>
        <v>0</v>
      </c>
      <c r="K244" s="683">
        <f>SUM(Almora:Uttarkashi!K244)</f>
        <v>0</v>
      </c>
      <c r="L244" s="682">
        <f>SUM(Almora:Uttarkashi!L244)</f>
        <v>0</v>
      </c>
      <c r="M244" s="683">
        <f>SUM(Almora:Uttarkashi!M244)</f>
        <v>0</v>
      </c>
      <c r="N244" s="695"/>
      <c r="O244" s="695"/>
      <c r="P244" s="696"/>
      <c r="Q244" s="695"/>
      <c r="R244" s="682">
        <f>SUM(Almora:Uttarkashi!R244)</f>
        <v>0</v>
      </c>
      <c r="S244" s="683">
        <f>SUM(Almora:Uttarkashi!S244)</f>
        <v>0</v>
      </c>
      <c r="T244" s="697"/>
      <c r="U244" s="682">
        <f>SUM(Almora:Uttarkashi!U244)</f>
        <v>0</v>
      </c>
      <c r="V244" s="683">
        <f>SUM(Almora:Uttarkashi!V244)</f>
        <v>0</v>
      </c>
      <c r="W244" s="696"/>
      <c r="X244" s="695"/>
      <c r="Y244" s="682">
        <f>SUM(Almora:Uttarkashi!Y244)</f>
        <v>0</v>
      </c>
      <c r="Z244" s="683">
        <f>SUM(Almora:Uttarkashi!Z244)</f>
        <v>0</v>
      </c>
      <c r="AA244" s="697"/>
      <c r="AB244" s="682">
        <f>SUM(Almora:Uttarkashi!AB244)</f>
        <v>0</v>
      </c>
      <c r="AC244" s="683">
        <f>SUM(Almora:Uttarkashi!AC244)</f>
        <v>0</v>
      </c>
      <c r="AD244" s="696"/>
      <c r="AE244" s="695"/>
      <c r="AF244" s="698"/>
      <c r="AG244" s="705">
        <f>SUM(Almora:Uttarkashi!AE244)</f>
        <v>0</v>
      </c>
    </row>
    <row r="245" spans="1:33" s="699" customFormat="1" ht="19.5">
      <c r="A245" s="755">
        <v>16</v>
      </c>
      <c r="B245" s="685" t="s">
        <v>91</v>
      </c>
      <c r="C245" s="686">
        <f>SUM(Almora:Uttarkashi!C245)</f>
        <v>0</v>
      </c>
      <c r="D245" s="683">
        <f>SUM(Almora:Uttarkashi!D245)</f>
        <v>0</v>
      </c>
      <c r="E245" s="686">
        <f>SUM(Almora:Uttarkashi!E245)</f>
        <v>0</v>
      </c>
      <c r="F245" s="683">
        <f>SUM(Almora:Uttarkashi!F245)</f>
        <v>0</v>
      </c>
      <c r="G245" s="687"/>
      <c r="H245" s="686">
        <f>SUM(Almora:Uttarkashi!H245)</f>
        <v>0</v>
      </c>
      <c r="I245" s="683">
        <f>SUM(Almora:Uttarkashi!I245)</f>
        <v>0</v>
      </c>
      <c r="J245" s="682">
        <f>SUM(Almora:Uttarkashi!J245)</f>
        <v>0</v>
      </c>
      <c r="K245" s="683">
        <f>SUM(Almora:Uttarkashi!K245)</f>
        <v>0</v>
      </c>
      <c r="L245" s="682">
        <f>SUM(Almora:Uttarkashi!L245)</f>
        <v>0</v>
      </c>
      <c r="M245" s="683">
        <f>SUM(Almora:Uttarkashi!M245)</f>
        <v>0</v>
      </c>
      <c r="N245" s="695"/>
      <c r="O245" s="695"/>
      <c r="P245" s="696"/>
      <c r="Q245" s="695"/>
      <c r="R245" s="682">
        <f>SUM(Almora:Uttarkashi!R245)</f>
        <v>0</v>
      </c>
      <c r="S245" s="683">
        <f>SUM(Almora:Uttarkashi!S245)</f>
        <v>0</v>
      </c>
      <c r="T245" s="697"/>
      <c r="U245" s="682">
        <f>SUM(Almora:Uttarkashi!U245)</f>
        <v>0</v>
      </c>
      <c r="V245" s="683">
        <f>SUM(Almora:Uttarkashi!V245)</f>
        <v>0</v>
      </c>
      <c r="W245" s="696"/>
      <c r="X245" s="695"/>
      <c r="Y245" s="682">
        <f>SUM(Almora:Uttarkashi!Y245)</f>
        <v>0</v>
      </c>
      <c r="Z245" s="683">
        <f>SUM(Almora:Uttarkashi!Z245)</f>
        <v>0</v>
      </c>
      <c r="AA245" s="697"/>
      <c r="AB245" s="682">
        <f>SUM(Almora:Uttarkashi!AB245)</f>
        <v>0</v>
      </c>
      <c r="AC245" s="683">
        <f>SUM(Almora:Uttarkashi!AC245)</f>
        <v>0</v>
      </c>
      <c r="AD245" s="696"/>
      <c r="AE245" s="695"/>
      <c r="AF245" s="698"/>
      <c r="AG245" s="705">
        <f>SUM(Almora:Uttarkashi!AE245)</f>
        <v>0</v>
      </c>
    </row>
    <row r="246" spans="1:33" s="699" customFormat="1" ht="19.5">
      <c r="A246" s="755">
        <v>16.010000000000002</v>
      </c>
      <c r="B246" s="698" t="s">
        <v>92</v>
      </c>
      <c r="C246" s="686">
        <f>SUM(Almora:Uttarkashi!C246)</f>
        <v>0</v>
      </c>
      <c r="D246" s="683">
        <f>SUM(Almora:Uttarkashi!D246)</f>
        <v>0</v>
      </c>
      <c r="E246" s="686">
        <f>SUM(Almora:Uttarkashi!E246)</f>
        <v>0</v>
      </c>
      <c r="F246" s="683">
        <f>SUM(Almora:Uttarkashi!F246)</f>
        <v>0</v>
      </c>
      <c r="G246" s="687"/>
      <c r="H246" s="686">
        <f>SUM(Almora:Uttarkashi!H246)</f>
        <v>0</v>
      </c>
      <c r="I246" s="683">
        <f>SUM(Almora:Uttarkashi!I246)</f>
        <v>0</v>
      </c>
      <c r="J246" s="682">
        <f>SUM(Almora:Uttarkashi!J246)</f>
        <v>0</v>
      </c>
      <c r="K246" s="683">
        <f>SUM(Almora:Uttarkashi!K246)</f>
        <v>0</v>
      </c>
      <c r="L246" s="682">
        <f>SUM(Almora:Uttarkashi!L246)</f>
        <v>0</v>
      </c>
      <c r="M246" s="683">
        <f>SUM(Almora:Uttarkashi!M246)</f>
        <v>0</v>
      </c>
      <c r="N246" s="689"/>
      <c r="O246" s="689"/>
      <c r="P246" s="688"/>
      <c r="Q246" s="689"/>
      <c r="R246" s="682">
        <f>SUM(Almora:Uttarkashi!R246)</f>
        <v>0</v>
      </c>
      <c r="S246" s="683">
        <f>SUM(Almora:Uttarkashi!S246)</f>
        <v>0</v>
      </c>
      <c r="T246" s="697"/>
      <c r="U246" s="682">
        <f>SUM(Almora:Uttarkashi!U246)</f>
        <v>0</v>
      </c>
      <c r="V246" s="683">
        <f>SUM(Almora:Uttarkashi!V246)</f>
        <v>0</v>
      </c>
      <c r="W246" s="696"/>
      <c r="X246" s="695"/>
      <c r="Y246" s="682">
        <f>SUM(Almora:Uttarkashi!Y246)</f>
        <v>0</v>
      </c>
      <c r="Z246" s="683">
        <f>SUM(Almora:Uttarkashi!Z246)</f>
        <v>0</v>
      </c>
      <c r="AA246" s="697"/>
      <c r="AB246" s="682">
        <f>SUM(Almora:Uttarkashi!AB246)</f>
        <v>0</v>
      </c>
      <c r="AC246" s="683">
        <f>SUM(Almora:Uttarkashi!AC246)</f>
        <v>0</v>
      </c>
      <c r="AD246" s="696"/>
      <c r="AE246" s="695"/>
      <c r="AF246" s="698"/>
      <c r="AG246" s="705">
        <f>SUM(Almora:Uttarkashi!AE246)</f>
        <v>0</v>
      </c>
    </row>
    <row r="247" spans="1:33" s="692" customFormat="1" ht="37.5">
      <c r="A247" s="758"/>
      <c r="B247" s="691" t="s">
        <v>236</v>
      </c>
      <c r="C247" s="686">
        <f>SUM(Almora:Uttarkashi!C247)</f>
        <v>0</v>
      </c>
      <c r="D247" s="683">
        <f>SUM(Almora:Uttarkashi!D247)</f>
        <v>0</v>
      </c>
      <c r="E247" s="686">
        <f>SUM(Almora:Uttarkashi!E247)</f>
        <v>0</v>
      </c>
      <c r="F247" s="683">
        <f>SUM(Almora:Uttarkashi!F247)</f>
        <v>0</v>
      </c>
      <c r="G247" s="687">
        <v>5.0000000000000001E-3</v>
      </c>
      <c r="H247" s="682">
        <v>11385</v>
      </c>
      <c r="I247" s="683">
        <f>SUM(Almora:Uttarkashi!I247)</f>
        <v>56.924999999999997</v>
      </c>
      <c r="J247" s="682">
        <f>SUM(Almora:Uttarkashi!J247)</f>
        <v>11385</v>
      </c>
      <c r="K247" s="683">
        <f>SUM(Almora:Uttarkashi!K247)</f>
        <v>56.924999999999997</v>
      </c>
      <c r="L247" s="682">
        <f>SUM(Almora:Uttarkashi!L247)</f>
        <v>2701</v>
      </c>
      <c r="M247" s="683">
        <f>SUM(Almora:Uttarkashi!M247)</f>
        <v>15.305</v>
      </c>
      <c r="N247" s="689">
        <f t="shared" ref="N247:N250" si="281">L247/J247%</f>
        <v>23.724198506807202</v>
      </c>
      <c r="O247" s="689">
        <f t="shared" ref="O247:O249" si="282">M247/K247%</f>
        <v>26.886253842775584</v>
      </c>
      <c r="P247" s="688">
        <f t="shared" ref="P247:Q249" si="283">J247-L247</f>
        <v>8684</v>
      </c>
      <c r="Q247" s="689">
        <f t="shared" si="283"/>
        <v>41.62</v>
      </c>
      <c r="R247" s="682">
        <f>SUM(Almora:Uttarkashi!R247)</f>
        <v>0</v>
      </c>
      <c r="S247" s="683">
        <f>SUM(Almora:Uttarkashi!S247)</f>
        <v>0</v>
      </c>
      <c r="T247" s="690">
        <v>5.0000000000000001E-3</v>
      </c>
      <c r="U247" s="682">
        <f>SUM(Almora:Uttarkashi!U247)</f>
        <v>12428</v>
      </c>
      <c r="V247" s="683">
        <f>SUM(Almora:Uttarkashi!V247)</f>
        <v>62.139999999999993</v>
      </c>
      <c r="W247" s="688">
        <f t="shared" ref="W247:W249" si="284">U247+R247</f>
        <v>12428</v>
      </c>
      <c r="X247" s="689">
        <f>V247+S247</f>
        <v>62.139999999999993</v>
      </c>
      <c r="Y247" s="682">
        <f>SUM(Almora:Uttarkashi!Y247)</f>
        <v>0</v>
      </c>
      <c r="Z247" s="683">
        <f>SUM(Almora:Uttarkashi!Z247)</f>
        <v>0</v>
      </c>
      <c r="AA247" s="690">
        <v>5.0000000000000001E-3</v>
      </c>
      <c r="AB247" s="682">
        <f>SUM(Almora:Uttarkashi!AB247)</f>
        <v>12428</v>
      </c>
      <c r="AC247" s="683">
        <f>SUM(Almora:Uttarkashi!AC247)</f>
        <v>62.139999999999993</v>
      </c>
      <c r="AD247" s="688">
        <f t="shared" ref="AD247:AD249" si="285">AB247+Y247</f>
        <v>12428</v>
      </c>
      <c r="AE247" s="689">
        <f>AC247+Z247</f>
        <v>62.139999999999993</v>
      </c>
      <c r="AF247" s="691" t="s">
        <v>478</v>
      </c>
      <c r="AG247" s="705">
        <f>SUM(Almora:Uttarkashi!AE247)</f>
        <v>62.139999999999993</v>
      </c>
    </row>
    <row r="248" spans="1:33" s="692" customFormat="1" ht="37.5">
      <c r="A248" s="758"/>
      <c r="B248" s="691" t="s">
        <v>237</v>
      </c>
      <c r="C248" s="686">
        <f>SUM(Almora:Uttarkashi!C248)</f>
        <v>0</v>
      </c>
      <c r="D248" s="683">
        <f>SUM(Almora:Uttarkashi!D248)</f>
        <v>0</v>
      </c>
      <c r="E248" s="686">
        <f>SUM(Almora:Uttarkashi!E248)</f>
        <v>0</v>
      </c>
      <c r="F248" s="683">
        <f>SUM(Almora:Uttarkashi!F248)</f>
        <v>0</v>
      </c>
      <c r="G248" s="687">
        <v>5.0000000000000001E-3</v>
      </c>
      <c r="H248" s="682">
        <v>15782</v>
      </c>
      <c r="I248" s="683">
        <f>SUM(Almora:Uttarkashi!I248)</f>
        <v>78.910000000000011</v>
      </c>
      <c r="J248" s="682">
        <f>SUM(Almora:Uttarkashi!J248)</f>
        <v>15782</v>
      </c>
      <c r="K248" s="683">
        <f>SUM(Almora:Uttarkashi!K248)</f>
        <v>78.910000000000011</v>
      </c>
      <c r="L248" s="682">
        <f>SUM(Almora:Uttarkashi!L248)</f>
        <v>3252</v>
      </c>
      <c r="M248" s="683">
        <f>SUM(Almora:Uttarkashi!M248)</f>
        <v>18.86</v>
      </c>
      <c r="N248" s="689">
        <f t="shared" si="281"/>
        <v>20.605753389937906</v>
      </c>
      <c r="O248" s="689">
        <f t="shared" si="282"/>
        <v>23.90064630591813</v>
      </c>
      <c r="P248" s="688">
        <f t="shared" si="283"/>
        <v>12530</v>
      </c>
      <c r="Q248" s="689">
        <f t="shared" si="283"/>
        <v>60.050000000000011</v>
      </c>
      <c r="R248" s="682">
        <f>SUM(Almora:Uttarkashi!R248)</f>
        <v>0</v>
      </c>
      <c r="S248" s="683">
        <f>SUM(Almora:Uttarkashi!S248)</f>
        <v>0</v>
      </c>
      <c r="T248" s="690">
        <v>5.0000000000000001E-3</v>
      </c>
      <c r="U248" s="682">
        <f>SUM(Almora:Uttarkashi!U248)</f>
        <v>14428</v>
      </c>
      <c r="V248" s="683">
        <f>SUM(Almora:Uttarkashi!V248)</f>
        <v>72.14</v>
      </c>
      <c r="W248" s="688">
        <f t="shared" si="284"/>
        <v>14428</v>
      </c>
      <c r="X248" s="689">
        <f>V248+S248</f>
        <v>72.14</v>
      </c>
      <c r="Y248" s="682">
        <f>SUM(Almora:Uttarkashi!Y248)</f>
        <v>0</v>
      </c>
      <c r="Z248" s="683">
        <f>SUM(Almora:Uttarkashi!Z248)</f>
        <v>0</v>
      </c>
      <c r="AA248" s="690">
        <v>5.0000000000000001E-3</v>
      </c>
      <c r="AB248" s="682">
        <f>SUM(Almora:Uttarkashi!AB248)</f>
        <v>14428</v>
      </c>
      <c r="AC248" s="683">
        <f>SUM(Almora:Uttarkashi!AC248)</f>
        <v>72.14</v>
      </c>
      <c r="AD248" s="688">
        <f t="shared" si="285"/>
        <v>14428</v>
      </c>
      <c r="AE248" s="689">
        <f>AC248+Z248</f>
        <v>72.14</v>
      </c>
      <c r="AF248" s="691" t="s">
        <v>478</v>
      </c>
      <c r="AG248" s="705">
        <f>SUM(Almora:Uttarkashi!AE248)</f>
        <v>72.14</v>
      </c>
    </row>
    <row r="249" spans="1:33" s="692" customFormat="1" ht="37.5">
      <c r="A249" s="758">
        <v>16.02</v>
      </c>
      <c r="B249" s="691" t="s">
        <v>252</v>
      </c>
      <c r="C249" s="686">
        <f>SUM(Almora:Uttarkashi!C249)</f>
        <v>0</v>
      </c>
      <c r="D249" s="683">
        <f>SUM(Almora:Uttarkashi!D249)</f>
        <v>0</v>
      </c>
      <c r="E249" s="686">
        <f>SUM(Almora:Uttarkashi!E249)</f>
        <v>0</v>
      </c>
      <c r="F249" s="683">
        <f>SUM(Almora:Uttarkashi!F249)</f>
        <v>0</v>
      </c>
      <c r="G249" s="687">
        <v>5.0000000000000001E-3</v>
      </c>
      <c r="H249" s="682">
        <v>12178</v>
      </c>
      <c r="I249" s="683">
        <f>SUM(Almora:Uttarkashi!I249)</f>
        <v>60.890000000000008</v>
      </c>
      <c r="J249" s="682">
        <f>SUM(Almora:Uttarkashi!J249)</f>
        <v>12178</v>
      </c>
      <c r="K249" s="683">
        <f>SUM(Almora:Uttarkashi!K249)</f>
        <v>60.890000000000008</v>
      </c>
      <c r="L249" s="682">
        <f>SUM(Almora:Uttarkashi!L249)</f>
        <v>2309</v>
      </c>
      <c r="M249" s="683">
        <f>SUM(Almora:Uttarkashi!M249)</f>
        <v>13.645</v>
      </c>
      <c r="N249" s="689">
        <f t="shared" si="281"/>
        <v>18.96042043028412</v>
      </c>
      <c r="O249" s="689">
        <f t="shared" si="282"/>
        <v>22.409262604696991</v>
      </c>
      <c r="P249" s="688">
        <f t="shared" si="283"/>
        <v>9869</v>
      </c>
      <c r="Q249" s="689">
        <f t="shared" si="283"/>
        <v>47.245000000000005</v>
      </c>
      <c r="R249" s="682">
        <f>SUM(Almora:Uttarkashi!R249)</f>
        <v>0</v>
      </c>
      <c r="S249" s="683">
        <f>SUM(Almora:Uttarkashi!S249)</f>
        <v>0</v>
      </c>
      <c r="T249" s="690">
        <v>5.0000000000000001E-3</v>
      </c>
      <c r="U249" s="682">
        <f>SUM(Almora:Uttarkashi!U249)</f>
        <v>11619</v>
      </c>
      <c r="V249" s="683">
        <f>SUM(Almora:Uttarkashi!V249)</f>
        <v>58.095000000000006</v>
      </c>
      <c r="W249" s="688">
        <f t="shared" si="284"/>
        <v>11619</v>
      </c>
      <c r="X249" s="689">
        <f>V249+S249</f>
        <v>58.095000000000006</v>
      </c>
      <c r="Y249" s="682">
        <f>SUM(Almora:Uttarkashi!Y249)</f>
        <v>0</v>
      </c>
      <c r="Z249" s="683">
        <f>SUM(Almora:Uttarkashi!Z249)</f>
        <v>0</v>
      </c>
      <c r="AA249" s="690">
        <v>5.0000000000000001E-3</v>
      </c>
      <c r="AB249" s="682">
        <f>SUM(Almora:Uttarkashi!AB249)</f>
        <v>11619</v>
      </c>
      <c r="AC249" s="683">
        <f>SUM(Almora:Uttarkashi!AC249)</f>
        <v>58.095000000000006</v>
      </c>
      <c r="AD249" s="688">
        <f t="shared" si="285"/>
        <v>11619</v>
      </c>
      <c r="AE249" s="689">
        <f>AC249+Z249</f>
        <v>58.095000000000006</v>
      </c>
      <c r="AF249" s="691" t="s">
        <v>478</v>
      </c>
      <c r="AG249" s="705">
        <f>SUM(Almora:Uttarkashi!AE249)</f>
        <v>58.095000000000006</v>
      </c>
    </row>
    <row r="250" spans="1:33" s="699" customFormat="1" ht="19.5">
      <c r="A250" s="755"/>
      <c r="B250" s="678" t="s">
        <v>35</v>
      </c>
      <c r="C250" s="681">
        <f t="shared" ref="C250:F250" si="286">SUM(C247:C249)</f>
        <v>0</v>
      </c>
      <c r="D250" s="679">
        <f t="shared" si="286"/>
        <v>0</v>
      </c>
      <c r="E250" s="681">
        <f t="shared" si="286"/>
        <v>0</v>
      </c>
      <c r="F250" s="679">
        <f t="shared" si="286"/>
        <v>0</v>
      </c>
      <c r="G250" s="842"/>
      <c r="H250" s="681">
        <f t="shared" ref="H250:L250" si="287">SUM(H247:H249)</f>
        <v>39345</v>
      </c>
      <c r="I250" s="679">
        <f t="shared" si="287"/>
        <v>196.72500000000002</v>
      </c>
      <c r="J250" s="681">
        <f t="shared" si="287"/>
        <v>39345</v>
      </c>
      <c r="K250" s="679">
        <f>SUM(K247:K249)</f>
        <v>196.72500000000002</v>
      </c>
      <c r="L250" s="681">
        <f t="shared" si="287"/>
        <v>8262</v>
      </c>
      <c r="M250" s="679">
        <f>SUM(M247:M249)</f>
        <v>47.81</v>
      </c>
      <c r="N250" s="689">
        <f t="shared" si="281"/>
        <v>20.998856271444911</v>
      </c>
      <c r="O250" s="689">
        <f>M250/K250%</f>
        <v>24.302960986148175</v>
      </c>
      <c r="P250" s="681">
        <f t="shared" ref="P250" si="288">SUM(P247:P249)</f>
        <v>31083</v>
      </c>
      <c r="Q250" s="679">
        <f>SUM(Q247:Q249)</f>
        <v>148.91500000000002</v>
      </c>
      <c r="R250" s="681">
        <f t="shared" ref="R250" si="289">SUM(R247:R249)</f>
        <v>0</v>
      </c>
      <c r="S250" s="679">
        <f>SUM(S247:S249)</f>
        <v>0</v>
      </c>
      <c r="T250" s="697"/>
      <c r="U250" s="681">
        <f t="shared" ref="U250" si="290">SUM(U247:U249)</f>
        <v>38475</v>
      </c>
      <c r="V250" s="679">
        <f>SUM(V247:V249)</f>
        <v>192.375</v>
      </c>
      <c r="W250" s="681">
        <f t="shared" ref="W250" si="291">SUM(W247:W249)</f>
        <v>38475</v>
      </c>
      <c r="X250" s="679">
        <f>SUM(X247:X249)</f>
        <v>192.375</v>
      </c>
      <c r="Y250" s="681">
        <f t="shared" ref="Y250" si="292">SUM(Y247:Y249)</f>
        <v>0</v>
      </c>
      <c r="Z250" s="679">
        <f>SUM(Z247:Z249)</f>
        <v>0</v>
      </c>
      <c r="AA250" s="697"/>
      <c r="AB250" s="681">
        <f t="shared" ref="AB250" si="293">SUM(AB247:AB249)</f>
        <v>38475</v>
      </c>
      <c r="AC250" s="679">
        <f>SUM(AC247:AC249)</f>
        <v>192.375</v>
      </c>
      <c r="AD250" s="681">
        <f t="shared" ref="AD250" si="294">SUM(AD247:AD249)</f>
        <v>38475</v>
      </c>
      <c r="AE250" s="679">
        <f>SUM(AE247:AE249)</f>
        <v>192.375</v>
      </c>
      <c r="AF250" s="698"/>
      <c r="AG250" s="705">
        <f>SUM(Almora:Uttarkashi!AE250)</f>
        <v>192.375</v>
      </c>
    </row>
    <row r="251" spans="1:33" s="699" customFormat="1" ht="19.5">
      <c r="A251" s="755">
        <v>17</v>
      </c>
      <c r="B251" s="685" t="s">
        <v>94</v>
      </c>
      <c r="C251" s="686">
        <f>SUM(Almora:Uttarkashi!C251)</f>
        <v>0</v>
      </c>
      <c r="D251" s="683">
        <f>SUM(Almora:Uttarkashi!D251)</f>
        <v>0</v>
      </c>
      <c r="E251" s="686">
        <f>SUM(Almora:Uttarkashi!E251)</f>
        <v>0</v>
      </c>
      <c r="F251" s="683">
        <f>SUM(Almora:Uttarkashi!F251)</f>
        <v>0</v>
      </c>
      <c r="G251" s="687"/>
      <c r="H251" s="686">
        <f>SUM(Almora:Uttarkashi!H251)</f>
        <v>0</v>
      </c>
      <c r="I251" s="683">
        <f>SUM(Almora:Uttarkashi!I251)</f>
        <v>0</v>
      </c>
      <c r="J251" s="682">
        <f>SUM(Almora:Uttarkashi!J251)</f>
        <v>0</v>
      </c>
      <c r="K251" s="683">
        <f>SUM(Almora:Uttarkashi!K251)</f>
        <v>0</v>
      </c>
      <c r="L251" s="682">
        <f>SUM(Almora:Uttarkashi!L251)</f>
        <v>0</v>
      </c>
      <c r="M251" s="683">
        <f>SUM(Almora:Uttarkashi!M251)</f>
        <v>0</v>
      </c>
      <c r="N251" s="695"/>
      <c r="O251" s="695"/>
      <c r="P251" s="696"/>
      <c r="Q251" s="695"/>
      <c r="R251" s="682">
        <f>SUM(Almora:Uttarkashi!R251)</f>
        <v>0</v>
      </c>
      <c r="S251" s="683">
        <f>SUM(Almora:Uttarkashi!S251)</f>
        <v>0</v>
      </c>
      <c r="T251" s="697"/>
      <c r="U251" s="682">
        <f>SUM(Almora:Uttarkashi!U251)</f>
        <v>0</v>
      </c>
      <c r="V251" s="683">
        <f>SUM(Almora:Uttarkashi!V251)</f>
        <v>0</v>
      </c>
      <c r="W251" s="696"/>
      <c r="X251" s="695"/>
      <c r="Y251" s="682">
        <f>SUM(Almora:Uttarkashi!Y251)</f>
        <v>0</v>
      </c>
      <c r="Z251" s="683">
        <f>SUM(Almora:Uttarkashi!Z251)</f>
        <v>0</v>
      </c>
      <c r="AA251" s="697"/>
      <c r="AB251" s="682">
        <f>SUM(Almora:Uttarkashi!AB251)</f>
        <v>0</v>
      </c>
      <c r="AC251" s="683">
        <f>SUM(Almora:Uttarkashi!AC251)</f>
        <v>0</v>
      </c>
      <c r="AD251" s="696"/>
      <c r="AE251" s="695"/>
      <c r="AF251" s="698"/>
      <c r="AG251" s="705">
        <f>SUM(Almora:Uttarkashi!AE251)</f>
        <v>0</v>
      </c>
    </row>
    <row r="252" spans="1:33" s="692" customFormat="1" ht="37.5">
      <c r="A252" s="758">
        <v>17.010000000000002</v>
      </c>
      <c r="B252" s="691" t="s">
        <v>92</v>
      </c>
      <c r="C252" s="686">
        <f>SUM(Almora:Uttarkashi!C252)</f>
        <v>0</v>
      </c>
      <c r="D252" s="683">
        <f>SUM(Almora:Uttarkashi!D252)</f>
        <v>0</v>
      </c>
      <c r="E252" s="686">
        <f>SUM(Almora:Uttarkashi!E252)</f>
        <v>0</v>
      </c>
      <c r="F252" s="683">
        <f>SUM(Almora:Uttarkashi!F252)</f>
        <v>0</v>
      </c>
      <c r="G252" s="687">
        <v>0.05</v>
      </c>
      <c r="H252" s="682">
        <v>12194</v>
      </c>
      <c r="I252" s="683">
        <f>SUM(Almora:Uttarkashi!I252)</f>
        <v>609.69999999999993</v>
      </c>
      <c r="J252" s="682">
        <f>SUM(Almora:Uttarkashi!J252)</f>
        <v>12194</v>
      </c>
      <c r="K252" s="683">
        <f>SUM(Almora:Uttarkashi!K252)</f>
        <v>609.69999999999993</v>
      </c>
      <c r="L252" s="682">
        <f>SUM(Almora:Uttarkashi!L252)</f>
        <v>7028</v>
      </c>
      <c r="M252" s="683">
        <f>SUM(Almora:Uttarkashi!M252)</f>
        <v>380.15</v>
      </c>
      <c r="N252" s="689">
        <f t="shared" ref="N252:N254" si="295">L252/J252%</f>
        <v>57.634902411021812</v>
      </c>
      <c r="O252" s="689">
        <f t="shared" ref="O252:O253" si="296">M252/K252%</f>
        <v>62.350336230933245</v>
      </c>
      <c r="P252" s="688">
        <f>J252-L252</f>
        <v>5166</v>
      </c>
      <c r="Q252" s="689">
        <f>K252-M252</f>
        <v>229.54999999999995</v>
      </c>
      <c r="R252" s="682">
        <f>SUM(Almora:Uttarkashi!R252)</f>
        <v>0</v>
      </c>
      <c r="S252" s="683">
        <f>SUM(Almora:Uttarkashi!S252)</f>
        <v>0</v>
      </c>
      <c r="T252" s="690">
        <v>0.05</v>
      </c>
      <c r="U252" s="682">
        <v>12496</v>
      </c>
      <c r="V252" s="683">
        <f>SUM(Almora:Uttarkashi!V252)</f>
        <v>624.79999999999995</v>
      </c>
      <c r="W252" s="688">
        <f t="shared" ref="W252:W253" si="297">U252+R252</f>
        <v>12496</v>
      </c>
      <c r="X252" s="689">
        <f>V252+S252</f>
        <v>624.79999999999995</v>
      </c>
      <c r="Y252" s="682">
        <f>SUM(Almora:Uttarkashi!Y252)</f>
        <v>0</v>
      </c>
      <c r="Z252" s="683">
        <f>SUM(Almora:Uttarkashi!Z252)</f>
        <v>0</v>
      </c>
      <c r="AA252" s="690">
        <v>0.05</v>
      </c>
      <c r="AB252" s="682">
        <v>12496</v>
      </c>
      <c r="AC252" s="683">
        <f>SUM(Almora:Uttarkashi!AC252)</f>
        <v>624.79999999999995</v>
      </c>
      <c r="AD252" s="688">
        <f t="shared" ref="AD252:AD253" si="298">AB252+Y252</f>
        <v>12496</v>
      </c>
      <c r="AE252" s="689">
        <f>AC252+Z252</f>
        <v>624.79999999999995</v>
      </c>
      <c r="AF252" s="691" t="s">
        <v>478</v>
      </c>
      <c r="AG252" s="705">
        <f>SUM(Almora:Uttarkashi!AE252)</f>
        <v>624.79999999999995</v>
      </c>
    </row>
    <row r="253" spans="1:33" s="692" customFormat="1" ht="37.5">
      <c r="A253" s="758">
        <v>17.02</v>
      </c>
      <c r="B253" s="691" t="s">
        <v>93</v>
      </c>
      <c r="C253" s="686">
        <f>SUM(Almora:Uttarkashi!C253)</f>
        <v>0</v>
      </c>
      <c r="D253" s="683">
        <f>SUM(Almora:Uttarkashi!D253)</f>
        <v>0</v>
      </c>
      <c r="E253" s="686">
        <f>SUM(Almora:Uttarkashi!E253)</f>
        <v>0</v>
      </c>
      <c r="F253" s="683">
        <f>SUM(Almora:Uttarkashi!F253)</f>
        <v>0</v>
      </c>
      <c r="G253" s="687">
        <v>7.0000000000000007E-2</v>
      </c>
      <c r="H253" s="682">
        <v>5281</v>
      </c>
      <c r="I253" s="683">
        <f>SUM(Almora:Uttarkashi!I253)</f>
        <v>369.67000000000007</v>
      </c>
      <c r="J253" s="682">
        <f>SUM(Almora:Uttarkashi!J253)</f>
        <v>5281</v>
      </c>
      <c r="K253" s="683">
        <f>SUM(Almora:Uttarkashi!K253)</f>
        <v>369.67000000000007</v>
      </c>
      <c r="L253" s="682">
        <f>SUM(Almora:Uttarkashi!L253)</f>
        <v>2979</v>
      </c>
      <c r="M253" s="683">
        <f>SUM(Almora:Uttarkashi!M253)</f>
        <v>224.35000000000002</v>
      </c>
      <c r="N253" s="689">
        <f t="shared" si="295"/>
        <v>56.40977087672789</v>
      </c>
      <c r="O253" s="689">
        <f t="shared" si="296"/>
        <v>60.689263397083877</v>
      </c>
      <c r="P253" s="688">
        <f>J253-L253</f>
        <v>2302</v>
      </c>
      <c r="Q253" s="689">
        <f>K253-M253</f>
        <v>145.32000000000005</v>
      </c>
      <c r="R253" s="682">
        <f>SUM(Almora:Uttarkashi!R253)</f>
        <v>0</v>
      </c>
      <c r="S253" s="683">
        <f>SUM(Almora:Uttarkashi!S253)</f>
        <v>0</v>
      </c>
      <c r="T253" s="690">
        <v>7.0000000000000007E-2</v>
      </c>
      <c r="U253" s="682">
        <v>5407</v>
      </c>
      <c r="V253" s="683">
        <f>SUM(Almora:Uttarkashi!V253)</f>
        <v>378.49</v>
      </c>
      <c r="W253" s="688">
        <f t="shared" si="297"/>
        <v>5407</v>
      </c>
      <c r="X253" s="689">
        <f>V253+S253</f>
        <v>378.49</v>
      </c>
      <c r="Y253" s="682">
        <f>SUM(Almora:Uttarkashi!Y253)</f>
        <v>0</v>
      </c>
      <c r="Z253" s="683">
        <f>SUM(Almora:Uttarkashi!Z253)</f>
        <v>0</v>
      </c>
      <c r="AA253" s="690">
        <v>7.0000000000000007E-2</v>
      </c>
      <c r="AB253" s="682">
        <v>5407</v>
      </c>
      <c r="AC253" s="683">
        <f>SUM(Almora:Uttarkashi!AC253)</f>
        <v>378.49</v>
      </c>
      <c r="AD253" s="688">
        <f t="shared" si="298"/>
        <v>5407</v>
      </c>
      <c r="AE253" s="689">
        <f>AC253+Z253</f>
        <v>378.49</v>
      </c>
      <c r="AF253" s="691" t="s">
        <v>478</v>
      </c>
      <c r="AG253" s="705">
        <f>SUM(Almora:Uttarkashi!AE253)</f>
        <v>378.49</v>
      </c>
    </row>
    <row r="254" spans="1:33" s="699" customFormat="1" ht="19.5">
      <c r="A254" s="755"/>
      <c r="B254" s="678" t="s">
        <v>35</v>
      </c>
      <c r="C254" s="681">
        <f t="shared" ref="C254:F254" si="299">SUM(C252:C253)</f>
        <v>0</v>
      </c>
      <c r="D254" s="679">
        <f t="shared" si="299"/>
        <v>0</v>
      </c>
      <c r="E254" s="681">
        <f t="shared" si="299"/>
        <v>0</v>
      </c>
      <c r="F254" s="679">
        <f t="shared" si="299"/>
        <v>0</v>
      </c>
      <c r="G254" s="842"/>
      <c r="H254" s="681">
        <f t="shared" ref="H254:L254" si="300">SUM(H252:H253)</f>
        <v>17475</v>
      </c>
      <c r="I254" s="679">
        <f t="shared" si="300"/>
        <v>979.37</v>
      </c>
      <c r="J254" s="681">
        <f t="shared" si="300"/>
        <v>17475</v>
      </c>
      <c r="K254" s="679">
        <f>SUM(K252:K253)</f>
        <v>979.37</v>
      </c>
      <c r="L254" s="681">
        <f t="shared" si="300"/>
        <v>10007</v>
      </c>
      <c r="M254" s="679">
        <f>SUM(M252:M253)</f>
        <v>604.5</v>
      </c>
      <c r="N254" s="689">
        <f t="shared" si="295"/>
        <v>57.264663805436335</v>
      </c>
      <c r="O254" s="689">
        <f>M254/K254%</f>
        <v>61.7233527675955</v>
      </c>
      <c r="P254" s="681">
        <f t="shared" ref="P254" si="301">SUM(P252:P253)</f>
        <v>7468</v>
      </c>
      <c r="Q254" s="679">
        <f>SUM(Q252:Q253)</f>
        <v>374.87</v>
      </c>
      <c r="R254" s="681">
        <f t="shared" ref="R254" si="302">SUM(R252:R253)</f>
        <v>0</v>
      </c>
      <c r="S254" s="679">
        <f>SUM(S252:S253)</f>
        <v>0</v>
      </c>
      <c r="T254" s="697"/>
      <c r="U254" s="681">
        <f t="shared" ref="U254" si="303">SUM(U252:U253)</f>
        <v>17903</v>
      </c>
      <c r="V254" s="679">
        <f>SUM(V252:V253)</f>
        <v>1003.29</v>
      </c>
      <c r="W254" s="681">
        <f t="shared" ref="W254" si="304">SUM(W252:W253)</f>
        <v>17903</v>
      </c>
      <c r="X254" s="679">
        <f>SUM(X252:X253)</f>
        <v>1003.29</v>
      </c>
      <c r="Y254" s="681">
        <f t="shared" ref="Y254" si="305">SUM(Y252:Y253)</f>
        <v>0</v>
      </c>
      <c r="Z254" s="679">
        <f>SUM(Z252:Z253)</f>
        <v>0</v>
      </c>
      <c r="AA254" s="697"/>
      <c r="AB254" s="681">
        <f t="shared" ref="AB254" si="306">SUM(AB252:AB253)</f>
        <v>17903</v>
      </c>
      <c r="AC254" s="679">
        <f>SUM(AC252:AC253)</f>
        <v>1003.29</v>
      </c>
      <c r="AD254" s="681">
        <f t="shared" ref="AD254" si="307">SUM(AD252:AD253)</f>
        <v>17903</v>
      </c>
      <c r="AE254" s="679">
        <f>SUM(AE252:AE253)</f>
        <v>1003.29</v>
      </c>
      <c r="AF254" s="698"/>
      <c r="AG254" s="705">
        <f>SUM(Almora:Uttarkashi!AE254)</f>
        <v>1003.29</v>
      </c>
    </row>
    <row r="255" spans="1:33" s="699" customFormat="1" ht="39">
      <c r="A255" s="755">
        <v>18</v>
      </c>
      <c r="B255" s="685" t="s">
        <v>95</v>
      </c>
      <c r="C255" s="686">
        <f>SUM(Almora:Uttarkashi!C255)</f>
        <v>0</v>
      </c>
      <c r="D255" s="683">
        <f>SUM(Almora:Uttarkashi!D255)</f>
        <v>0</v>
      </c>
      <c r="E255" s="686">
        <f>SUM(Almora:Uttarkashi!E255)</f>
        <v>0</v>
      </c>
      <c r="F255" s="683">
        <f>SUM(Almora:Uttarkashi!F255)</f>
        <v>0</v>
      </c>
      <c r="G255" s="687"/>
      <c r="H255" s="686">
        <f>SUM(Almora:Uttarkashi!H255)</f>
        <v>0</v>
      </c>
      <c r="I255" s="683">
        <f>SUM(Almora:Uttarkashi!I255)</f>
        <v>0</v>
      </c>
      <c r="J255" s="682"/>
      <c r="K255" s="683">
        <f>SUM(Almora:Uttarkashi!K255)</f>
        <v>0</v>
      </c>
      <c r="L255" s="682">
        <f>SUM(Almora:Uttarkashi!L255)</f>
        <v>0</v>
      </c>
      <c r="M255" s="683">
        <f>SUM(Almora:Uttarkashi!M255)</f>
        <v>0</v>
      </c>
      <c r="N255" s="695"/>
      <c r="O255" s="695"/>
      <c r="P255" s="696"/>
      <c r="Q255" s="695"/>
      <c r="R255" s="682">
        <f>SUM(Almora:Uttarkashi!R255)</f>
        <v>0</v>
      </c>
      <c r="S255" s="683">
        <f>SUM(Almora:Uttarkashi!S255)</f>
        <v>0</v>
      </c>
      <c r="T255" s="697"/>
      <c r="U255" s="682">
        <f>SUM(Almora:Uttarkashi!U255)</f>
        <v>0</v>
      </c>
      <c r="V255" s="683">
        <f>SUM(Almora:Uttarkashi!V255)</f>
        <v>0</v>
      </c>
      <c r="W255" s="696"/>
      <c r="X255" s="695"/>
      <c r="Y255" s="682">
        <f>SUM(Almora:Uttarkashi!Y255)</f>
        <v>0</v>
      </c>
      <c r="Z255" s="683">
        <f>SUM(Almora:Uttarkashi!Z255)</f>
        <v>0</v>
      </c>
      <c r="AA255" s="697"/>
      <c r="AB255" s="682">
        <f>SUM(Almora:Uttarkashi!AB255)</f>
        <v>0</v>
      </c>
      <c r="AC255" s="683">
        <f>SUM(Almora:Uttarkashi!AC255)</f>
        <v>0</v>
      </c>
      <c r="AD255" s="696"/>
      <c r="AE255" s="695"/>
      <c r="AF255" s="698"/>
      <c r="AG255" s="705">
        <f>SUM(Almora:Uttarkashi!AE255)</f>
        <v>0</v>
      </c>
    </row>
    <row r="256" spans="1:33" s="692" customFormat="1" ht="18.75">
      <c r="A256" s="758">
        <v>18.010000000000002</v>
      </c>
      <c r="B256" s="691" t="s">
        <v>96</v>
      </c>
      <c r="C256" s="686">
        <f>SUM(Almora:Uttarkashi!C256)</f>
        <v>0</v>
      </c>
      <c r="D256" s="683">
        <f>SUM(Almora:Uttarkashi!D256)</f>
        <v>0</v>
      </c>
      <c r="E256" s="686">
        <f>SUM(Almora:Uttarkashi!E256)</f>
        <v>0</v>
      </c>
      <c r="F256" s="683">
        <f>SUM(Almora:Uttarkashi!F256)</f>
        <v>0</v>
      </c>
      <c r="G256" s="687"/>
      <c r="H256" s="686">
        <f>SUM(Almora:Uttarkashi!H256)</f>
        <v>0</v>
      </c>
      <c r="I256" s="683">
        <f>SUM(Almora:Uttarkashi!I256)</f>
        <v>0</v>
      </c>
      <c r="J256" s="682">
        <f>SUM(Almora:Uttarkashi!J256)</f>
        <v>0</v>
      </c>
      <c r="K256" s="683">
        <f>SUM(Almora:Uttarkashi!K256)</f>
        <v>0</v>
      </c>
      <c r="L256" s="682">
        <f>SUM(Almora:Uttarkashi!L256)</f>
        <v>0</v>
      </c>
      <c r="M256" s="683">
        <f>SUM(Almora:Uttarkashi!M256)</f>
        <v>0</v>
      </c>
      <c r="N256" s="689"/>
      <c r="O256" s="689"/>
      <c r="P256" s="688">
        <f>J256-L256</f>
        <v>0</v>
      </c>
      <c r="Q256" s="689">
        <f>K256-M256</f>
        <v>0</v>
      </c>
      <c r="R256" s="682">
        <f>SUM(Almora:Uttarkashi!R256)</f>
        <v>0</v>
      </c>
      <c r="S256" s="683">
        <f>SUM(Almora:Uttarkashi!S256)</f>
        <v>0</v>
      </c>
      <c r="T256" s="690"/>
      <c r="U256" s="682">
        <f>SUM(Almora:Uttarkashi!U256)</f>
        <v>0</v>
      </c>
      <c r="V256" s="683">
        <f>SUM(Almora:Uttarkashi!V256)</f>
        <v>0</v>
      </c>
      <c r="W256" s="688">
        <f>U256+R256</f>
        <v>0</v>
      </c>
      <c r="X256" s="689">
        <f>V256+S256</f>
        <v>0</v>
      </c>
      <c r="Y256" s="682">
        <f>SUM(Almora:Uttarkashi!Y256)</f>
        <v>0</v>
      </c>
      <c r="Z256" s="683">
        <f>SUM(Almora:Uttarkashi!Z256)</f>
        <v>0</v>
      </c>
      <c r="AA256" s="690"/>
      <c r="AB256" s="682">
        <f>SUM(Almora:Uttarkashi!AB256)</f>
        <v>0</v>
      </c>
      <c r="AC256" s="683">
        <f>SUM(Almora:Uttarkashi!AC256)</f>
        <v>0</v>
      </c>
      <c r="AD256" s="688">
        <f>AB256+Y256</f>
        <v>0</v>
      </c>
      <c r="AE256" s="689">
        <f>AC256+Z256</f>
        <v>0</v>
      </c>
      <c r="AF256" s="691"/>
      <c r="AG256" s="705">
        <f>SUM(Almora:Uttarkashi!AE256)</f>
        <v>0</v>
      </c>
    </row>
    <row r="257" spans="1:33" s="692" customFormat="1" ht="18.75">
      <c r="A257" s="758">
        <v>18.02</v>
      </c>
      <c r="B257" s="691" t="s">
        <v>239</v>
      </c>
      <c r="C257" s="686">
        <f>SUM(Almora:Uttarkashi!C257)</f>
        <v>0</v>
      </c>
      <c r="D257" s="683">
        <f>SUM(Almora:Uttarkashi!D257)</f>
        <v>0</v>
      </c>
      <c r="E257" s="686">
        <f>SUM(Almora:Uttarkashi!E257)</f>
        <v>0</v>
      </c>
      <c r="F257" s="683">
        <f>SUM(Almora:Uttarkashi!F257)</f>
        <v>0</v>
      </c>
      <c r="G257" s="687"/>
      <c r="H257" s="686">
        <f>SUM(Almora:Uttarkashi!H257)</f>
        <v>0</v>
      </c>
      <c r="I257" s="683">
        <f>SUM(Almora:Uttarkashi!I257)</f>
        <v>0</v>
      </c>
      <c r="J257" s="682">
        <f>SUM(Almora:Uttarkashi!J257)</f>
        <v>0</v>
      </c>
      <c r="K257" s="683">
        <f>SUM(Almora:Uttarkashi!K257)</f>
        <v>0</v>
      </c>
      <c r="L257" s="682">
        <f>SUM(Almora:Uttarkashi!L257)</f>
        <v>0</v>
      </c>
      <c r="M257" s="683">
        <f>SUM(Almora:Uttarkashi!M257)</f>
        <v>0</v>
      </c>
      <c r="N257" s="689"/>
      <c r="O257" s="689"/>
      <c r="P257" s="688">
        <f>J257-L257</f>
        <v>0</v>
      </c>
      <c r="Q257" s="689">
        <f>K257-M257</f>
        <v>0</v>
      </c>
      <c r="R257" s="682">
        <f>SUM(Almora:Uttarkashi!R257)</f>
        <v>0</v>
      </c>
      <c r="S257" s="683">
        <f>SUM(Almora:Uttarkashi!S257)</f>
        <v>0</v>
      </c>
      <c r="T257" s="690"/>
      <c r="U257" s="682">
        <f>SUM(Almora:Uttarkashi!U257)</f>
        <v>0</v>
      </c>
      <c r="V257" s="683">
        <f>SUM(Almora:Uttarkashi!V257)</f>
        <v>0</v>
      </c>
      <c r="W257" s="688">
        <f>U257+R257</f>
        <v>0</v>
      </c>
      <c r="X257" s="689">
        <f>V257+S257</f>
        <v>0</v>
      </c>
      <c r="Y257" s="682">
        <f>SUM(Almora:Uttarkashi!Y257)</f>
        <v>0</v>
      </c>
      <c r="Z257" s="683">
        <f>SUM(Almora:Uttarkashi!Z257)</f>
        <v>0</v>
      </c>
      <c r="AA257" s="690"/>
      <c r="AB257" s="682">
        <f>SUM(Almora:Uttarkashi!AB257)</f>
        <v>0</v>
      </c>
      <c r="AC257" s="683">
        <f>SUM(Almora:Uttarkashi!AC257)</f>
        <v>0</v>
      </c>
      <c r="AD257" s="688">
        <f>AB257+Y257</f>
        <v>0</v>
      </c>
      <c r="AE257" s="689">
        <f>AC257+Z257</f>
        <v>0</v>
      </c>
      <c r="AF257" s="691"/>
      <c r="AG257" s="705">
        <f>SUM(Almora:Uttarkashi!AE257)</f>
        <v>0</v>
      </c>
    </row>
    <row r="258" spans="1:33" s="699" customFormat="1" ht="19.5">
      <c r="A258" s="755"/>
      <c r="B258" s="678" t="s">
        <v>35</v>
      </c>
      <c r="C258" s="681">
        <f t="shared" ref="C258:F258" si="308">SUM(C256:C257)</f>
        <v>0</v>
      </c>
      <c r="D258" s="679">
        <f t="shared" si="308"/>
        <v>0</v>
      </c>
      <c r="E258" s="681">
        <f t="shared" si="308"/>
        <v>0</v>
      </c>
      <c r="F258" s="679">
        <f t="shared" si="308"/>
        <v>0</v>
      </c>
      <c r="G258" s="842"/>
      <c r="H258" s="681">
        <f t="shared" ref="H258:L258" si="309">SUM(H256:H257)</f>
        <v>0</v>
      </c>
      <c r="I258" s="679">
        <f t="shared" si="309"/>
        <v>0</v>
      </c>
      <c r="J258" s="681">
        <f t="shared" si="309"/>
        <v>0</v>
      </c>
      <c r="K258" s="679">
        <f>SUM(K256:K257)</f>
        <v>0</v>
      </c>
      <c r="L258" s="681">
        <f t="shared" si="309"/>
        <v>0</v>
      </c>
      <c r="M258" s="679">
        <f>SUM(M256:M257)</f>
        <v>0</v>
      </c>
      <c r="N258" s="689"/>
      <c r="O258" s="689"/>
      <c r="P258" s="681">
        <f t="shared" ref="P258" si="310">SUM(P256:P257)</f>
        <v>0</v>
      </c>
      <c r="Q258" s="679">
        <f>SUM(Q256:Q257)</f>
        <v>0</v>
      </c>
      <c r="R258" s="681">
        <f t="shared" ref="R258" si="311">SUM(R256:R257)</f>
        <v>0</v>
      </c>
      <c r="S258" s="679">
        <f>SUM(S256:S257)</f>
        <v>0</v>
      </c>
      <c r="T258" s="697"/>
      <c r="U258" s="681">
        <f t="shared" ref="U258" si="312">SUM(U256:U257)</f>
        <v>0</v>
      </c>
      <c r="V258" s="679">
        <f>SUM(V256:V257)</f>
        <v>0</v>
      </c>
      <c r="W258" s="681">
        <f t="shared" ref="W258" si="313">SUM(W256:W257)</f>
        <v>0</v>
      </c>
      <c r="X258" s="679">
        <f>SUM(X256:X257)</f>
        <v>0</v>
      </c>
      <c r="Y258" s="681">
        <f t="shared" ref="Y258" si="314">SUM(Y256:Y257)</f>
        <v>0</v>
      </c>
      <c r="Z258" s="679">
        <f>SUM(Z256:Z257)</f>
        <v>0</v>
      </c>
      <c r="AA258" s="697"/>
      <c r="AB258" s="681">
        <f t="shared" ref="AB258" si="315">SUM(AB256:AB257)</f>
        <v>0</v>
      </c>
      <c r="AC258" s="679">
        <f>SUM(AC256:AC257)</f>
        <v>0</v>
      </c>
      <c r="AD258" s="681">
        <f t="shared" ref="AD258" si="316">SUM(AD256:AD257)</f>
        <v>0</v>
      </c>
      <c r="AE258" s="679">
        <f>SUM(AE256:AE257)</f>
        <v>0</v>
      </c>
      <c r="AF258" s="698"/>
      <c r="AG258" s="705">
        <f>SUM(Almora:Uttarkashi!AE258)</f>
        <v>0</v>
      </c>
    </row>
    <row r="259" spans="1:33" s="699" customFormat="1" ht="19.5">
      <c r="A259" s="755">
        <v>19</v>
      </c>
      <c r="B259" s="685" t="s">
        <v>84</v>
      </c>
      <c r="C259" s="686">
        <f>SUM(Almora:Uttarkashi!C259)</f>
        <v>0</v>
      </c>
      <c r="D259" s="683">
        <f>SUM(Almora:Uttarkashi!D259)</f>
        <v>0</v>
      </c>
      <c r="E259" s="686">
        <f>SUM(Almora:Uttarkashi!E259)</f>
        <v>0</v>
      </c>
      <c r="F259" s="683">
        <f>SUM(Almora:Uttarkashi!F259)</f>
        <v>0</v>
      </c>
      <c r="G259" s="687"/>
      <c r="H259" s="686">
        <f>SUM(Almora:Uttarkashi!H259)</f>
        <v>0</v>
      </c>
      <c r="I259" s="683">
        <f>SUM(Almora:Uttarkashi!I259)</f>
        <v>0</v>
      </c>
      <c r="J259" s="682">
        <f>SUM(Almora:Uttarkashi!J259)</f>
        <v>0</v>
      </c>
      <c r="K259" s="683">
        <f>SUM(Almora:Uttarkashi!K259)</f>
        <v>0</v>
      </c>
      <c r="L259" s="682">
        <f>SUM(Almora:Uttarkashi!L259)</f>
        <v>0</v>
      </c>
      <c r="M259" s="683">
        <f>SUM(Almora:Uttarkashi!M259)</f>
        <v>0</v>
      </c>
      <c r="N259" s="695"/>
      <c r="O259" s="695"/>
      <c r="P259" s="696"/>
      <c r="Q259" s="695"/>
      <c r="R259" s="682">
        <f>SUM(Almora:Uttarkashi!R259)</f>
        <v>0</v>
      </c>
      <c r="S259" s="683">
        <f>SUM(Almora:Uttarkashi!S259)</f>
        <v>0</v>
      </c>
      <c r="T259" s="697"/>
      <c r="U259" s="696"/>
      <c r="V259" s="695"/>
      <c r="W259" s="696"/>
      <c r="X259" s="695"/>
      <c r="Y259" s="682">
        <f>SUM(Almora:Uttarkashi!Y259)</f>
        <v>0</v>
      </c>
      <c r="Z259" s="683">
        <f>SUM(Almora:Uttarkashi!Z259)</f>
        <v>0</v>
      </c>
      <c r="AA259" s="697"/>
      <c r="AB259" s="696"/>
      <c r="AC259" s="695"/>
      <c r="AD259" s="696"/>
      <c r="AE259" s="695"/>
      <c r="AF259" s="698"/>
      <c r="AG259" s="705">
        <f>SUM(Almora:Uttarkashi!AE259)</f>
        <v>0</v>
      </c>
    </row>
    <row r="260" spans="1:33" s="692" customFormat="1" ht="37.5">
      <c r="A260" s="758">
        <v>19.010000000000002</v>
      </c>
      <c r="B260" s="710" t="s">
        <v>201</v>
      </c>
      <c r="C260" s="686">
        <f>SUM(Almora:Uttarkashi!C260)</f>
        <v>0</v>
      </c>
      <c r="D260" s="683">
        <f>SUM(Almora:Uttarkashi!D260)</f>
        <v>0</v>
      </c>
      <c r="E260" s="686">
        <f>SUM(Almora:Uttarkashi!E260)</f>
        <v>0</v>
      </c>
      <c r="F260" s="683">
        <f>SUM(Almora:Uttarkashi!F260)</f>
        <v>0</v>
      </c>
      <c r="G260" s="687">
        <v>7.4999999999999997E-2</v>
      </c>
      <c r="H260" s="686">
        <v>16539</v>
      </c>
      <c r="I260" s="683">
        <v>978.74999999999989</v>
      </c>
      <c r="J260" s="682">
        <f>SUM(Almora:Uttarkashi!J260)</f>
        <v>16539</v>
      </c>
      <c r="K260" s="683">
        <f>SUM(Almora:Uttarkashi!K260)</f>
        <v>978.74999999999989</v>
      </c>
      <c r="L260" s="682">
        <f>SUM(Almora:Uttarkashi!L260)</f>
        <v>8187</v>
      </c>
      <c r="M260" s="683">
        <f>SUM(Almora:Uttarkashi!M260)</f>
        <v>507.90000000000003</v>
      </c>
      <c r="N260" s="689">
        <f t="shared" ref="N260:N261" si="317">L260/J260%</f>
        <v>49.501179031380374</v>
      </c>
      <c r="O260" s="689">
        <f>M260/K260%</f>
        <v>51.892720306513418</v>
      </c>
      <c r="P260" s="688">
        <f>J260-L260</f>
        <v>8352</v>
      </c>
      <c r="Q260" s="689">
        <f>K260-M260</f>
        <v>470.84999999999985</v>
      </c>
      <c r="R260" s="682">
        <f>SUM(Almora:Uttarkashi!R260)</f>
        <v>0</v>
      </c>
      <c r="S260" s="683">
        <f>SUM(Almora:Uttarkashi!S260)</f>
        <v>0</v>
      </c>
      <c r="T260" s="690">
        <v>7.4999999999999997E-2</v>
      </c>
      <c r="U260" s="682">
        <f>SUM(Almora:Uttarkashi!U260)</f>
        <v>16494</v>
      </c>
      <c r="V260" s="683">
        <f>SUM(Almora:Uttarkashi!V260)</f>
        <v>977.5</v>
      </c>
      <c r="W260" s="688">
        <f>U260+R260</f>
        <v>16494</v>
      </c>
      <c r="X260" s="689">
        <f>V260+S260</f>
        <v>977.5</v>
      </c>
      <c r="Y260" s="682">
        <f>SUM(Almora:Uttarkashi!Y260)</f>
        <v>0</v>
      </c>
      <c r="Z260" s="683">
        <f>SUM(Almora:Uttarkashi!Z260)</f>
        <v>0</v>
      </c>
      <c r="AA260" s="690">
        <v>7.4999999999999997E-2</v>
      </c>
      <c r="AB260" s="682">
        <f>SUM(Almora:Uttarkashi!AB260)</f>
        <v>16494</v>
      </c>
      <c r="AC260" s="683">
        <f>SUM(Almora:Uttarkashi!AC260)</f>
        <v>977.5</v>
      </c>
      <c r="AD260" s="688">
        <f>AB260+Y260</f>
        <v>16494</v>
      </c>
      <c r="AE260" s="689">
        <f>AC260+Z260</f>
        <v>977.5</v>
      </c>
      <c r="AF260" s="691" t="s">
        <v>487</v>
      </c>
      <c r="AG260" s="705">
        <f>SUM(Almora:Uttarkashi!AE260)</f>
        <v>977.5</v>
      </c>
    </row>
    <row r="261" spans="1:33" s="699" customFormat="1" ht="19.5">
      <c r="A261" s="755"/>
      <c r="B261" s="678" t="s">
        <v>35</v>
      </c>
      <c r="C261" s="681">
        <f t="shared" ref="C261:F261" si="318">C260</f>
        <v>0</v>
      </c>
      <c r="D261" s="679">
        <f t="shared" si="318"/>
        <v>0</v>
      </c>
      <c r="E261" s="681">
        <f t="shared" si="318"/>
        <v>0</v>
      </c>
      <c r="F261" s="679">
        <f t="shared" si="318"/>
        <v>0</v>
      </c>
      <c r="G261" s="842"/>
      <c r="H261" s="681">
        <f t="shared" ref="H261:L261" si="319">H260</f>
        <v>16539</v>
      </c>
      <c r="I261" s="679">
        <f t="shared" si="319"/>
        <v>978.74999999999989</v>
      </c>
      <c r="J261" s="681">
        <f t="shared" si="319"/>
        <v>16539</v>
      </c>
      <c r="K261" s="679">
        <f>K260</f>
        <v>978.74999999999989</v>
      </c>
      <c r="L261" s="681">
        <f t="shared" si="319"/>
        <v>8187</v>
      </c>
      <c r="M261" s="679">
        <f>M260</f>
        <v>507.90000000000003</v>
      </c>
      <c r="N261" s="689">
        <f t="shared" si="317"/>
        <v>49.501179031380374</v>
      </c>
      <c r="O261" s="689">
        <f>M261/K261%</f>
        <v>51.892720306513418</v>
      </c>
      <c r="P261" s="681">
        <f t="shared" ref="P261" si="320">P260</f>
        <v>8352</v>
      </c>
      <c r="Q261" s="679">
        <f>Q260</f>
        <v>470.84999999999985</v>
      </c>
      <c r="R261" s="681">
        <f t="shared" ref="R261" si="321">R260</f>
        <v>0</v>
      </c>
      <c r="S261" s="679">
        <f>S260</f>
        <v>0</v>
      </c>
      <c r="T261" s="697"/>
      <c r="U261" s="681">
        <f t="shared" ref="U261" si="322">U260</f>
        <v>16494</v>
      </c>
      <c r="V261" s="679">
        <f>V260</f>
        <v>977.5</v>
      </c>
      <c r="W261" s="681">
        <f t="shared" ref="W261" si="323">W260</f>
        <v>16494</v>
      </c>
      <c r="X261" s="679">
        <f>X260</f>
        <v>977.5</v>
      </c>
      <c r="Y261" s="681">
        <f t="shared" ref="Y261" si="324">Y260</f>
        <v>0</v>
      </c>
      <c r="Z261" s="679">
        <f>Z260</f>
        <v>0</v>
      </c>
      <c r="AA261" s="697"/>
      <c r="AB261" s="681">
        <f t="shared" ref="AB261" si="325">AB260</f>
        <v>16494</v>
      </c>
      <c r="AC261" s="679">
        <f>AC260</f>
        <v>977.5</v>
      </c>
      <c r="AD261" s="681">
        <f t="shared" ref="AD261" si="326">AD260</f>
        <v>16494</v>
      </c>
      <c r="AE261" s="679">
        <f>AE260</f>
        <v>977.5</v>
      </c>
      <c r="AF261" s="698"/>
      <c r="AG261" s="705">
        <f>SUM(Almora:Uttarkashi!AE261)</f>
        <v>977.5</v>
      </c>
    </row>
    <row r="262" spans="1:33" s="699" customFormat="1" ht="39">
      <c r="A262" s="755" t="s">
        <v>97</v>
      </c>
      <c r="B262" s="685" t="s">
        <v>98</v>
      </c>
      <c r="C262" s="686">
        <f>SUM(Almora:Uttarkashi!C262)</f>
        <v>0</v>
      </c>
      <c r="D262" s="683">
        <f>SUM(Almora:Uttarkashi!D262)</f>
        <v>0</v>
      </c>
      <c r="E262" s="686">
        <f>SUM(Almora:Uttarkashi!E262)</f>
        <v>0</v>
      </c>
      <c r="F262" s="683">
        <f>SUM(Almora:Uttarkashi!F262)</f>
        <v>0</v>
      </c>
      <c r="G262" s="687"/>
      <c r="H262" s="686">
        <f>SUM(Almora:Uttarkashi!H262)</f>
        <v>0</v>
      </c>
      <c r="I262" s="683">
        <f>SUM(Almora:Uttarkashi!I262)</f>
        <v>0</v>
      </c>
      <c r="J262" s="682">
        <f>SUM(Almora:Uttarkashi!J262)</f>
        <v>0</v>
      </c>
      <c r="K262" s="683">
        <f>SUM(Almora:Uttarkashi!K262)</f>
        <v>0</v>
      </c>
      <c r="L262" s="682">
        <f>SUM(Almora:Uttarkashi!L262)</f>
        <v>0</v>
      </c>
      <c r="M262" s="683">
        <f>SUM(Almora:Uttarkashi!M262)</f>
        <v>0</v>
      </c>
      <c r="N262" s="695"/>
      <c r="O262" s="695"/>
      <c r="P262" s="696"/>
      <c r="Q262" s="695"/>
      <c r="R262" s="682">
        <f>SUM(Almora:Uttarkashi!R262)</f>
        <v>0</v>
      </c>
      <c r="S262" s="683">
        <f>SUM(Almora:Uttarkashi!S262)</f>
        <v>0</v>
      </c>
      <c r="T262" s="697"/>
      <c r="U262" s="682">
        <f>SUM(Almora:Uttarkashi!U262)</f>
        <v>0</v>
      </c>
      <c r="V262" s="683">
        <f>SUM(Almora:Uttarkashi!V262)</f>
        <v>0</v>
      </c>
      <c r="W262" s="696"/>
      <c r="X262" s="695"/>
      <c r="Y262" s="682">
        <f>SUM(Almora:Uttarkashi!Y262)</f>
        <v>0</v>
      </c>
      <c r="Z262" s="683">
        <f>SUM(Almora:Uttarkashi!Z262)</f>
        <v>0</v>
      </c>
      <c r="AA262" s="697"/>
      <c r="AB262" s="682">
        <f>SUM(Almora:Uttarkashi!AB262)</f>
        <v>0</v>
      </c>
      <c r="AC262" s="683">
        <f>SUM(Almora:Uttarkashi!AC262)</f>
        <v>0</v>
      </c>
      <c r="AD262" s="696"/>
      <c r="AE262" s="695"/>
      <c r="AF262" s="698"/>
      <c r="AG262" s="705">
        <f>SUM(Almora:Uttarkashi!AE262)</f>
        <v>0</v>
      </c>
    </row>
    <row r="263" spans="1:33" s="699" customFormat="1" ht="19.5">
      <c r="A263" s="755">
        <v>20</v>
      </c>
      <c r="B263" s="685" t="s">
        <v>99</v>
      </c>
      <c r="C263" s="686">
        <f>SUM(Almora:Uttarkashi!C263)</f>
        <v>0</v>
      </c>
      <c r="D263" s="683">
        <f>SUM(Almora:Uttarkashi!D263)</f>
        <v>0</v>
      </c>
      <c r="E263" s="686">
        <f>SUM(Almora:Uttarkashi!E263)</f>
        <v>0</v>
      </c>
      <c r="F263" s="683">
        <f>SUM(Almora:Uttarkashi!F263)</f>
        <v>0</v>
      </c>
      <c r="G263" s="687"/>
      <c r="H263" s="686">
        <f>SUM(Almora:Uttarkashi!H263)</f>
        <v>0</v>
      </c>
      <c r="I263" s="683">
        <f>SUM(Almora:Uttarkashi!I263)</f>
        <v>0</v>
      </c>
      <c r="J263" s="682">
        <f>SUM(Almora:Uttarkashi!J263)</f>
        <v>0</v>
      </c>
      <c r="K263" s="683">
        <f>SUM(Almora:Uttarkashi!K263)</f>
        <v>0</v>
      </c>
      <c r="L263" s="682">
        <f>SUM(Almora:Uttarkashi!L263)</f>
        <v>0</v>
      </c>
      <c r="M263" s="683">
        <f>SUM(Almora:Uttarkashi!M263)</f>
        <v>0</v>
      </c>
      <c r="N263" s="695"/>
      <c r="O263" s="695"/>
      <c r="P263" s="696"/>
      <c r="Q263" s="695"/>
      <c r="R263" s="682">
        <f>SUM(Almora:Uttarkashi!R263)</f>
        <v>0</v>
      </c>
      <c r="S263" s="683">
        <f>SUM(Almora:Uttarkashi!S263)</f>
        <v>0</v>
      </c>
      <c r="T263" s="697"/>
      <c r="U263" s="682">
        <f>SUM(Almora:Uttarkashi!U263)</f>
        <v>0</v>
      </c>
      <c r="V263" s="683">
        <f>SUM(Almora:Uttarkashi!V263)</f>
        <v>0</v>
      </c>
      <c r="W263" s="696"/>
      <c r="X263" s="695"/>
      <c r="Y263" s="682">
        <f>SUM(Almora:Uttarkashi!Y263)</f>
        <v>0</v>
      </c>
      <c r="Z263" s="683">
        <f>SUM(Almora:Uttarkashi!Z263)</f>
        <v>0</v>
      </c>
      <c r="AA263" s="697"/>
      <c r="AB263" s="682">
        <f>SUM(Almora:Uttarkashi!AB263)</f>
        <v>0</v>
      </c>
      <c r="AC263" s="683">
        <f>SUM(Almora:Uttarkashi!AC263)</f>
        <v>0</v>
      </c>
      <c r="AD263" s="696"/>
      <c r="AE263" s="695"/>
      <c r="AF263" s="698"/>
      <c r="AG263" s="705">
        <f>SUM(Almora:Uttarkashi!AE263)</f>
        <v>0</v>
      </c>
    </row>
    <row r="264" spans="1:33" s="692" customFormat="1" ht="37.5">
      <c r="A264" s="758">
        <v>20.010000000000002</v>
      </c>
      <c r="B264" s="691" t="s">
        <v>100</v>
      </c>
      <c r="C264" s="686">
        <f>SUM(Almora:Uttarkashi!C264)</f>
        <v>0</v>
      </c>
      <c r="D264" s="683">
        <f>SUM(Almora:Uttarkashi!D264)</f>
        <v>0</v>
      </c>
      <c r="E264" s="686">
        <f>SUM(Almora:Uttarkashi!E264)</f>
        <v>0</v>
      </c>
      <c r="F264" s="683">
        <f>SUM(Almora:Uttarkashi!F264)</f>
        <v>0</v>
      </c>
      <c r="G264" s="687">
        <v>0.03</v>
      </c>
      <c r="H264" s="686">
        <f>SUM(Almora:Uttarkashi!H264)</f>
        <v>7614</v>
      </c>
      <c r="I264" s="683">
        <f>SUM(Almora:Uttarkashi!I264)</f>
        <v>228.42</v>
      </c>
      <c r="J264" s="682">
        <f>SUM(Almora:Uttarkashi!J264)</f>
        <v>7614</v>
      </c>
      <c r="K264" s="683">
        <f>SUM(Almora:Uttarkashi!K264)</f>
        <v>228.42</v>
      </c>
      <c r="L264" s="682">
        <f>SUM(Almora:Uttarkashi!L264)</f>
        <v>4451</v>
      </c>
      <c r="M264" s="683">
        <f>SUM(Almora:Uttarkashi!M264)</f>
        <v>139.01860000000002</v>
      </c>
      <c r="N264" s="689">
        <f t="shared" ref="N264:N265" si="327">L264/J264%</f>
        <v>58.458103493564487</v>
      </c>
      <c r="O264" s="689">
        <f>M264/K264%</f>
        <v>60.860957884598562</v>
      </c>
      <c r="P264" s="688">
        <f>J264-L264</f>
        <v>3163</v>
      </c>
      <c r="Q264" s="689">
        <f>K264-M264</f>
        <v>89.401399999999967</v>
      </c>
      <c r="R264" s="682">
        <f>SUM(Almora:Uttarkashi!R264)</f>
        <v>0</v>
      </c>
      <c r="S264" s="683">
        <f>SUM(Almora:Uttarkashi!S264)</f>
        <v>0</v>
      </c>
      <c r="T264" s="690">
        <v>0.03</v>
      </c>
      <c r="U264" s="682">
        <v>6939</v>
      </c>
      <c r="V264" s="683">
        <f>SUM(Almora:Uttarkashi!V264)</f>
        <v>208.17000000000002</v>
      </c>
      <c r="W264" s="688">
        <f>U264+R264</f>
        <v>6939</v>
      </c>
      <c r="X264" s="689">
        <f>V264+S264</f>
        <v>208.17000000000002</v>
      </c>
      <c r="Y264" s="682">
        <f>SUM(Almora:Uttarkashi!Y264)</f>
        <v>0</v>
      </c>
      <c r="Z264" s="683">
        <f>SUM(Almora:Uttarkashi!Z264)</f>
        <v>0</v>
      </c>
      <c r="AA264" s="690">
        <v>0.03</v>
      </c>
      <c r="AB264" s="682">
        <v>5973</v>
      </c>
      <c r="AC264" s="683">
        <f>SUM(Almora:Uttarkashi!AC264)</f>
        <v>179.19</v>
      </c>
      <c r="AD264" s="688">
        <f>AB264+Y264</f>
        <v>5973</v>
      </c>
      <c r="AE264" s="689">
        <f>AC264+Z264</f>
        <v>179.19</v>
      </c>
      <c r="AF264" s="691" t="s">
        <v>484</v>
      </c>
      <c r="AG264" s="705">
        <f>SUM(Almora:Uttarkashi!AE264)</f>
        <v>179.19</v>
      </c>
    </row>
    <row r="265" spans="1:33" s="699" customFormat="1" ht="19.5">
      <c r="A265" s="755"/>
      <c r="B265" s="678" t="s">
        <v>35</v>
      </c>
      <c r="C265" s="681">
        <f t="shared" ref="C265:F265" si="328">C264</f>
        <v>0</v>
      </c>
      <c r="D265" s="679">
        <f t="shared" si="328"/>
        <v>0</v>
      </c>
      <c r="E265" s="681">
        <f t="shared" si="328"/>
        <v>0</v>
      </c>
      <c r="F265" s="679">
        <f t="shared" si="328"/>
        <v>0</v>
      </c>
      <c r="G265" s="843"/>
      <c r="H265" s="681">
        <f t="shared" ref="H265:L265" si="329">H264</f>
        <v>7614</v>
      </c>
      <c r="I265" s="679">
        <f t="shared" si="329"/>
        <v>228.42</v>
      </c>
      <c r="J265" s="681">
        <f t="shared" si="329"/>
        <v>7614</v>
      </c>
      <c r="K265" s="679">
        <f>K264</f>
        <v>228.42</v>
      </c>
      <c r="L265" s="681">
        <f t="shared" si="329"/>
        <v>4451</v>
      </c>
      <c r="M265" s="679">
        <f>M264</f>
        <v>139.01860000000002</v>
      </c>
      <c r="N265" s="689">
        <f t="shared" si="327"/>
        <v>58.458103493564487</v>
      </c>
      <c r="O265" s="689">
        <f>M265/K265%</f>
        <v>60.860957884598562</v>
      </c>
      <c r="P265" s="681">
        <f t="shared" ref="P265" si="330">P264</f>
        <v>3163</v>
      </c>
      <c r="Q265" s="679">
        <f>Q264</f>
        <v>89.401399999999967</v>
      </c>
      <c r="R265" s="681">
        <f t="shared" ref="R265" si="331">R264</f>
        <v>0</v>
      </c>
      <c r="S265" s="679">
        <f>S264</f>
        <v>0</v>
      </c>
      <c r="T265" s="697"/>
      <c r="U265" s="681">
        <f t="shared" ref="U265" si="332">U264</f>
        <v>6939</v>
      </c>
      <c r="V265" s="679">
        <f>V264</f>
        <v>208.17000000000002</v>
      </c>
      <c r="W265" s="681">
        <f t="shared" ref="W265" si="333">W264</f>
        <v>6939</v>
      </c>
      <c r="X265" s="679">
        <f>X264</f>
        <v>208.17000000000002</v>
      </c>
      <c r="Y265" s="681">
        <f t="shared" ref="Y265" si="334">Y264</f>
        <v>0</v>
      </c>
      <c r="Z265" s="679">
        <f>Z264</f>
        <v>0</v>
      </c>
      <c r="AA265" s="697"/>
      <c r="AB265" s="681">
        <f t="shared" ref="AB265" si="335">AB264</f>
        <v>5973</v>
      </c>
      <c r="AC265" s="679">
        <f>AC264</f>
        <v>179.19</v>
      </c>
      <c r="AD265" s="681">
        <f t="shared" ref="AD265" si="336">AD264</f>
        <v>5973</v>
      </c>
      <c r="AE265" s="679">
        <f>AE264</f>
        <v>179.19</v>
      </c>
      <c r="AF265" s="698"/>
      <c r="AG265" s="705">
        <f>SUM(Almora:Uttarkashi!AE265)</f>
        <v>179.19</v>
      </c>
    </row>
    <row r="266" spans="1:33" s="699" customFormat="1" ht="39">
      <c r="A266" s="755">
        <v>21</v>
      </c>
      <c r="B266" s="685" t="s">
        <v>101</v>
      </c>
      <c r="C266" s="686">
        <f>SUM(Almora:Uttarkashi!C266)</f>
        <v>0</v>
      </c>
      <c r="D266" s="683">
        <f>SUM(Almora:Uttarkashi!D266)</f>
        <v>0</v>
      </c>
      <c r="E266" s="686">
        <f>SUM(Almora:Uttarkashi!E266)</f>
        <v>0</v>
      </c>
      <c r="F266" s="683">
        <f>SUM(Almora:Uttarkashi!F266)</f>
        <v>0</v>
      </c>
      <c r="G266" s="687"/>
      <c r="H266" s="686">
        <f>SUM(Almora:Uttarkashi!H266)</f>
        <v>0</v>
      </c>
      <c r="I266" s="683">
        <f>SUM(Almora:Uttarkashi!I266)</f>
        <v>0</v>
      </c>
      <c r="J266" s="682">
        <f>SUM(Almora:Uttarkashi!J266)</f>
        <v>0</v>
      </c>
      <c r="K266" s="683">
        <f>SUM(Almora:Uttarkashi!K266)</f>
        <v>0</v>
      </c>
      <c r="L266" s="682">
        <f>SUM(Almora:Uttarkashi!L266)</f>
        <v>0</v>
      </c>
      <c r="M266" s="683">
        <f>SUM(Almora:Uttarkashi!M266)</f>
        <v>0</v>
      </c>
      <c r="N266" s="695"/>
      <c r="O266" s="695"/>
      <c r="P266" s="696"/>
      <c r="Q266" s="695"/>
      <c r="R266" s="682">
        <f>SUM(Almora:Uttarkashi!R266)</f>
        <v>0</v>
      </c>
      <c r="S266" s="683">
        <f>SUM(Almora:Uttarkashi!S266)</f>
        <v>0</v>
      </c>
      <c r="T266" s="697"/>
      <c r="U266" s="682">
        <f>SUM(Almora:Uttarkashi!U266)</f>
        <v>0</v>
      </c>
      <c r="V266" s="683">
        <f>SUM(Almora:Uttarkashi!V266)</f>
        <v>0</v>
      </c>
      <c r="W266" s="696"/>
      <c r="X266" s="695"/>
      <c r="Y266" s="682">
        <f>SUM(Almora:Uttarkashi!Y266)</f>
        <v>0</v>
      </c>
      <c r="Z266" s="683">
        <f>SUM(Almora:Uttarkashi!Z266)</f>
        <v>0</v>
      </c>
      <c r="AA266" s="697"/>
      <c r="AB266" s="682">
        <f>SUM(Almora:Uttarkashi!AB266)</f>
        <v>0</v>
      </c>
      <c r="AC266" s="683">
        <f>SUM(Almora:Uttarkashi!AC266)</f>
        <v>0</v>
      </c>
      <c r="AD266" s="696"/>
      <c r="AE266" s="695"/>
      <c r="AF266" s="698"/>
      <c r="AG266" s="705">
        <f>SUM(Almora:Uttarkashi!AE266)</f>
        <v>0</v>
      </c>
    </row>
    <row r="267" spans="1:33" s="692" customFormat="1" ht="37.5">
      <c r="A267" s="758">
        <v>21.01</v>
      </c>
      <c r="B267" s="691" t="s">
        <v>102</v>
      </c>
      <c r="C267" s="686">
        <f>SUM(Almora:Uttarkashi!C267)</f>
        <v>0</v>
      </c>
      <c r="D267" s="683">
        <f>SUM(Almora:Uttarkashi!D267)</f>
        <v>0</v>
      </c>
      <c r="E267" s="686">
        <f>SUM(Almora:Uttarkashi!E267)</f>
        <v>0</v>
      </c>
      <c r="F267" s="683">
        <f>SUM(Almora:Uttarkashi!F267)</f>
        <v>0</v>
      </c>
      <c r="G267" s="687">
        <v>12.5</v>
      </c>
      <c r="H267" s="686">
        <f>SUM(Almora:Uttarkashi!H267)</f>
        <v>13</v>
      </c>
      <c r="I267" s="683">
        <f>SUM(Almora:Uttarkashi!I267)</f>
        <v>162.5</v>
      </c>
      <c r="J267" s="682">
        <f>SUM(Almora:Uttarkashi!J267)</f>
        <v>13</v>
      </c>
      <c r="K267" s="683">
        <f>SUM(Almora:Uttarkashi!K267)</f>
        <v>162.5</v>
      </c>
      <c r="L267" s="682">
        <f>SUM(Almora:Uttarkashi!L267)</f>
        <v>7</v>
      </c>
      <c r="M267" s="683">
        <f>SUM(Almora:Uttarkashi!M267)</f>
        <v>40.669780000000003</v>
      </c>
      <c r="N267" s="689">
        <f t="shared" ref="N267:N272" si="337">L267/J267%</f>
        <v>53.846153846153847</v>
      </c>
      <c r="O267" s="689">
        <f t="shared" ref="O267:O271" si="338">M267/K267%</f>
        <v>25.027556923076926</v>
      </c>
      <c r="P267" s="688">
        <f t="shared" ref="P267:Q271" si="339">J267-L267</f>
        <v>6</v>
      </c>
      <c r="Q267" s="689">
        <f t="shared" si="339"/>
        <v>121.83022</v>
      </c>
      <c r="R267" s="682">
        <f>SUM(Almora:Uttarkashi!R267)</f>
        <v>0</v>
      </c>
      <c r="S267" s="683">
        <f>SUM(Almora:Uttarkashi!S267)</f>
        <v>0</v>
      </c>
      <c r="T267" s="690"/>
      <c r="U267" s="682">
        <f>SUM(Almora:Uttarkashi!U267)</f>
        <v>13</v>
      </c>
      <c r="V267" s="683">
        <f>SUM(Almora:Uttarkashi!V267)</f>
        <v>149.30000000000001</v>
      </c>
      <c r="W267" s="688">
        <f t="shared" ref="W267:W271" si="340">U267+R267</f>
        <v>13</v>
      </c>
      <c r="X267" s="689">
        <f>V267+S267</f>
        <v>149.30000000000001</v>
      </c>
      <c r="Y267" s="682">
        <f>SUM(Almora:Uttarkashi!Y267)</f>
        <v>0</v>
      </c>
      <c r="Z267" s="683">
        <f>SUM(Almora:Uttarkashi!Z267)</f>
        <v>0</v>
      </c>
      <c r="AA267" s="690">
        <v>12.5</v>
      </c>
      <c r="AB267" s="682">
        <f>SUM(Almora:Uttarkashi!AB267)</f>
        <v>13</v>
      </c>
      <c r="AC267" s="683">
        <f>SUM(Almora:Uttarkashi!AC267)</f>
        <v>162.5</v>
      </c>
      <c r="AD267" s="688">
        <f t="shared" ref="AD267:AD271" si="341">AB267+Y267</f>
        <v>13</v>
      </c>
      <c r="AE267" s="689">
        <f>AC267+Z267</f>
        <v>162.5</v>
      </c>
      <c r="AF267" s="691" t="s">
        <v>612</v>
      </c>
      <c r="AG267" s="705">
        <f>SUM(Almora:Uttarkashi!AE267)</f>
        <v>162.5</v>
      </c>
    </row>
    <row r="268" spans="1:33" s="692" customFormat="1" ht="18.75">
      <c r="A268" s="758">
        <v>21.02</v>
      </c>
      <c r="B268" s="691" t="s">
        <v>308</v>
      </c>
      <c r="C268" s="686">
        <f>SUM(Almora:Uttarkashi!C268)</f>
        <v>0</v>
      </c>
      <c r="D268" s="683">
        <f>SUM(Almora:Uttarkashi!D268)</f>
        <v>0</v>
      </c>
      <c r="E268" s="686">
        <f>SUM(Almora:Uttarkashi!E268)</f>
        <v>0</v>
      </c>
      <c r="F268" s="683">
        <f>SUM(Almora:Uttarkashi!F268)</f>
        <v>0</v>
      </c>
      <c r="G268" s="687"/>
      <c r="H268" s="686"/>
      <c r="I268" s="683"/>
      <c r="J268" s="682">
        <f>SUM(Almora:Uttarkashi!J268)</f>
        <v>0</v>
      </c>
      <c r="K268" s="683">
        <f>SUM(Almora:Uttarkashi!K268)</f>
        <v>0</v>
      </c>
      <c r="L268" s="682">
        <f>SUM(Almora:Uttarkashi!L268)</f>
        <v>0</v>
      </c>
      <c r="M268" s="683">
        <f>SUM(Almora:Uttarkashi!M268)</f>
        <v>0</v>
      </c>
      <c r="N268" s="689"/>
      <c r="O268" s="689"/>
      <c r="P268" s="688">
        <f t="shared" si="339"/>
        <v>0</v>
      </c>
      <c r="Q268" s="689">
        <f t="shared" si="339"/>
        <v>0</v>
      </c>
      <c r="R268" s="682">
        <f>SUM(Almora:Uttarkashi!R268)</f>
        <v>0</v>
      </c>
      <c r="S268" s="683">
        <f>SUM(Almora:Uttarkashi!S268)</f>
        <v>0</v>
      </c>
      <c r="T268" s="690"/>
      <c r="U268" s="682">
        <f>SUM(Almora:Uttarkashi!U268)</f>
        <v>0</v>
      </c>
      <c r="V268" s="683">
        <f>SUM(Almora:Uttarkashi!V268)</f>
        <v>0</v>
      </c>
      <c r="W268" s="688">
        <f t="shared" si="340"/>
        <v>0</v>
      </c>
      <c r="X268" s="689">
        <f>V268+S268</f>
        <v>0</v>
      </c>
      <c r="Y268" s="682">
        <f>SUM(Almora:Uttarkashi!Y268)</f>
        <v>0</v>
      </c>
      <c r="Z268" s="683">
        <f>SUM(Almora:Uttarkashi!Z268)</f>
        <v>0</v>
      </c>
      <c r="AA268" s="690"/>
      <c r="AB268" s="682">
        <f>SUM(Almora:Uttarkashi!AB268)</f>
        <v>0</v>
      </c>
      <c r="AC268" s="683">
        <f>SUM(Almora:Uttarkashi!AC268)</f>
        <v>0</v>
      </c>
      <c r="AD268" s="688">
        <f t="shared" si="341"/>
        <v>0</v>
      </c>
      <c r="AE268" s="689">
        <f>AC268+Z268</f>
        <v>0</v>
      </c>
      <c r="AF268" s="691"/>
      <c r="AG268" s="705">
        <f>SUM(Almora:Uttarkashi!AE268)</f>
        <v>0</v>
      </c>
    </row>
    <row r="269" spans="1:33" s="692" customFormat="1" ht="37.5" customHeight="1">
      <c r="A269" s="758">
        <v>21.03</v>
      </c>
      <c r="B269" s="691" t="s">
        <v>103</v>
      </c>
      <c r="C269" s="686">
        <f>SUM(Almora:Uttarkashi!C269)</f>
        <v>0</v>
      </c>
      <c r="D269" s="683">
        <f>SUM(Almora:Uttarkashi!D269)</f>
        <v>0</v>
      </c>
      <c r="E269" s="686">
        <f>SUM(Almora:Uttarkashi!E269)</f>
        <v>0</v>
      </c>
      <c r="F269" s="683">
        <f>SUM(Almora:Uttarkashi!F269)</f>
        <v>0</v>
      </c>
      <c r="G269" s="687">
        <v>12.5</v>
      </c>
      <c r="H269" s="686">
        <f>SUM(Almora:Uttarkashi!H269)</f>
        <v>13</v>
      </c>
      <c r="I269" s="683">
        <f>SUM(Almora:Uttarkashi!I269)</f>
        <v>162.5</v>
      </c>
      <c r="J269" s="682">
        <f>SUM(Almora:Uttarkashi!J269)</f>
        <v>13</v>
      </c>
      <c r="K269" s="683">
        <f>SUM(Almora:Uttarkashi!K269)</f>
        <v>162.5</v>
      </c>
      <c r="L269" s="682">
        <f>SUM(Almora:Uttarkashi!L269)</f>
        <v>7</v>
      </c>
      <c r="M269" s="683">
        <f>SUM(Almora:Uttarkashi!M269)</f>
        <v>38.089779999999998</v>
      </c>
      <c r="N269" s="689">
        <f t="shared" si="337"/>
        <v>53.846153846153847</v>
      </c>
      <c r="O269" s="689">
        <f t="shared" si="338"/>
        <v>23.439864615384614</v>
      </c>
      <c r="P269" s="688">
        <f t="shared" si="339"/>
        <v>6</v>
      </c>
      <c r="Q269" s="689">
        <f t="shared" si="339"/>
        <v>124.41022000000001</v>
      </c>
      <c r="R269" s="682">
        <f>SUM(Almora:Uttarkashi!R269)</f>
        <v>0</v>
      </c>
      <c r="S269" s="683">
        <f>SUM(Almora:Uttarkashi!S269)</f>
        <v>0</v>
      </c>
      <c r="T269" s="690"/>
      <c r="U269" s="682">
        <f>SUM(Almora:Uttarkashi!U269)</f>
        <v>13</v>
      </c>
      <c r="V269" s="683">
        <f>SUM(Almora:Uttarkashi!V269)</f>
        <v>113.35</v>
      </c>
      <c r="W269" s="688">
        <f t="shared" si="340"/>
        <v>13</v>
      </c>
      <c r="X269" s="689">
        <f>V269+S269</f>
        <v>113.35</v>
      </c>
      <c r="Y269" s="682">
        <f>SUM(Almora:Uttarkashi!Y269)</f>
        <v>0</v>
      </c>
      <c r="Z269" s="683">
        <f>SUM(Almora:Uttarkashi!Z269)</f>
        <v>0</v>
      </c>
      <c r="AA269" s="690">
        <v>12.5</v>
      </c>
      <c r="AB269" s="682">
        <f>SUM(Almora:Uttarkashi!AB269)</f>
        <v>13</v>
      </c>
      <c r="AC269" s="683">
        <f>SUM(Almora:Uttarkashi!AC269)</f>
        <v>162.5</v>
      </c>
      <c r="AD269" s="688">
        <f t="shared" si="341"/>
        <v>13</v>
      </c>
      <c r="AE269" s="689">
        <f>AC269+Z269</f>
        <v>162.5</v>
      </c>
      <c r="AF269" s="968" t="s">
        <v>612</v>
      </c>
      <c r="AG269" s="705">
        <f>SUM(Almora:Uttarkashi!AE269)</f>
        <v>162.5</v>
      </c>
    </row>
    <row r="270" spans="1:33" s="692" customFormat="1" ht="37.5">
      <c r="A270" s="758">
        <v>21.04</v>
      </c>
      <c r="B270" s="691" t="s">
        <v>104</v>
      </c>
      <c r="C270" s="686">
        <f>SUM(Almora:Uttarkashi!C270)</f>
        <v>0</v>
      </c>
      <c r="D270" s="683">
        <f>SUM(Almora:Uttarkashi!D270)</f>
        <v>0</v>
      </c>
      <c r="E270" s="686">
        <f>SUM(Almora:Uttarkashi!E270)</f>
        <v>0</v>
      </c>
      <c r="F270" s="683">
        <f>SUM(Almora:Uttarkashi!F270)</f>
        <v>0</v>
      </c>
      <c r="G270" s="687">
        <v>12.5</v>
      </c>
      <c r="H270" s="686">
        <f>SUM(Almora:Uttarkashi!H270)</f>
        <v>13</v>
      </c>
      <c r="I270" s="683">
        <f>SUM(Almora:Uttarkashi!I270)</f>
        <v>162.5</v>
      </c>
      <c r="J270" s="682">
        <f>SUM(Almora:Uttarkashi!J270)</f>
        <v>13</v>
      </c>
      <c r="K270" s="683">
        <f>SUM(Almora:Uttarkashi!K270)</f>
        <v>162.5</v>
      </c>
      <c r="L270" s="682">
        <f>SUM(Almora:Uttarkashi!L270)</f>
        <v>7</v>
      </c>
      <c r="M270" s="683">
        <f>SUM(Almora:Uttarkashi!M270)</f>
        <v>35.479770000000002</v>
      </c>
      <c r="N270" s="689">
        <f t="shared" si="337"/>
        <v>53.846153846153847</v>
      </c>
      <c r="O270" s="689">
        <f t="shared" si="338"/>
        <v>21.833704615384615</v>
      </c>
      <c r="P270" s="688">
        <f t="shared" si="339"/>
        <v>6</v>
      </c>
      <c r="Q270" s="689">
        <f t="shared" si="339"/>
        <v>127.02023</v>
      </c>
      <c r="R270" s="682">
        <f>SUM(Almora:Uttarkashi!R270)</f>
        <v>0</v>
      </c>
      <c r="S270" s="683">
        <f>SUM(Almora:Uttarkashi!S270)</f>
        <v>0</v>
      </c>
      <c r="T270" s="690"/>
      <c r="U270" s="682">
        <f>SUM(Almora:Uttarkashi!U270)</f>
        <v>7</v>
      </c>
      <c r="V270" s="683">
        <f>SUM(Almora:Uttarkashi!V270)</f>
        <v>36.76</v>
      </c>
      <c r="W270" s="688">
        <f t="shared" si="340"/>
        <v>7</v>
      </c>
      <c r="X270" s="689">
        <f>V270+S270</f>
        <v>36.76</v>
      </c>
      <c r="Y270" s="682">
        <f>SUM(Almora:Uttarkashi!Y270)</f>
        <v>0</v>
      </c>
      <c r="Z270" s="683">
        <f>SUM(Almora:Uttarkashi!Z270)</f>
        <v>0</v>
      </c>
      <c r="AA270" s="690">
        <v>12.5</v>
      </c>
      <c r="AB270" s="682">
        <f>SUM(Almora:Uttarkashi!AB270)</f>
        <v>13</v>
      </c>
      <c r="AC270" s="683">
        <f>SUM(Almora:Uttarkashi!AC270)</f>
        <v>162.5</v>
      </c>
      <c r="AD270" s="688">
        <f t="shared" si="341"/>
        <v>13</v>
      </c>
      <c r="AE270" s="689">
        <f>AC270+Z270</f>
        <v>162.5</v>
      </c>
      <c r="AF270" s="969"/>
      <c r="AG270" s="705">
        <f>SUM(Almora:Uttarkashi!AE270)</f>
        <v>162.5</v>
      </c>
    </row>
    <row r="271" spans="1:33" s="692" customFormat="1" ht="37.5">
      <c r="A271" s="758">
        <v>21.05</v>
      </c>
      <c r="B271" s="691" t="s">
        <v>105</v>
      </c>
      <c r="C271" s="686">
        <f>SUM(Almora:Uttarkashi!C271)</f>
        <v>0</v>
      </c>
      <c r="D271" s="683">
        <f>SUM(Almora:Uttarkashi!D271)</f>
        <v>0</v>
      </c>
      <c r="E271" s="686">
        <f>SUM(Almora:Uttarkashi!E271)</f>
        <v>0</v>
      </c>
      <c r="F271" s="683">
        <f>SUM(Almora:Uttarkashi!F271)</f>
        <v>0</v>
      </c>
      <c r="G271" s="687">
        <v>12.5</v>
      </c>
      <c r="H271" s="686">
        <f>SUM(Almora:Uttarkashi!H271)</f>
        <v>13</v>
      </c>
      <c r="I271" s="683">
        <f>SUM(Almora:Uttarkashi!I271)</f>
        <v>162.5</v>
      </c>
      <c r="J271" s="682">
        <f>SUM(Almora:Uttarkashi!J271)</f>
        <v>13</v>
      </c>
      <c r="K271" s="683">
        <f>SUM(Almora:Uttarkashi!K271)</f>
        <v>162.5</v>
      </c>
      <c r="L271" s="682">
        <f>SUM(Almora:Uttarkashi!L271)</f>
        <v>8</v>
      </c>
      <c r="M271" s="683">
        <f>SUM(Almora:Uttarkashi!M271)</f>
        <v>45.779769999999999</v>
      </c>
      <c r="N271" s="689">
        <f t="shared" si="337"/>
        <v>61.538461538461533</v>
      </c>
      <c r="O271" s="689">
        <f t="shared" si="338"/>
        <v>28.172166153846153</v>
      </c>
      <c r="P271" s="688">
        <f t="shared" si="339"/>
        <v>5</v>
      </c>
      <c r="Q271" s="689">
        <f t="shared" si="339"/>
        <v>116.72023</v>
      </c>
      <c r="R271" s="682">
        <f>SUM(Almora:Uttarkashi!R271)</f>
        <v>0</v>
      </c>
      <c r="S271" s="683">
        <f>SUM(Almora:Uttarkashi!S271)</f>
        <v>0</v>
      </c>
      <c r="T271" s="690">
        <v>0.03</v>
      </c>
      <c r="U271" s="682">
        <f>SUM(Almora:Uttarkashi!U271)</f>
        <v>463</v>
      </c>
      <c r="V271" s="683">
        <f>SUM(Almora:Uttarkashi!V271)</f>
        <v>13.89</v>
      </c>
      <c r="W271" s="688">
        <f t="shared" si="340"/>
        <v>463</v>
      </c>
      <c r="X271" s="689">
        <f>V271+S271</f>
        <v>13.89</v>
      </c>
      <c r="Y271" s="682">
        <f>SUM(Almora:Uttarkashi!Y271)</f>
        <v>0</v>
      </c>
      <c r="Z271" s="683">
        <f>SUM(Almora:Uttarkashi!Z271)</f>
        <v>0</v>
      </c>
      <c r="AA271" s="690">
        <v>12.5</v>
      </c>
      <c r="AB271" s="682">
        <f>SUM(Almora:Uttarkashi!AB271)</f>
        <v>13</v>
      </c>
      <c r="AC271" s="683">
        <f>SUM(Almora:Uttarkashi!AC271)</f>
        <v>162.5</v>
      </c>
      <c r="AD271" s="688">
        <f t="shared" si="341"/>
        <v>13</v>
      </c>
      <c r="AE271" s="689">
        <f>AC271+Z271</f>
        <v>162.5</v>
      </c>
      <c r="AF271" s="970"/>
      <c r="AG271" s="705">
        <f>SUM(Almora:Uttarkashi!AE271)</f>
        <v>162.5</v>
      </c>
    </row>
    <row r="272" spans="1:33" s="699" customFormat="1" ht="19.5">
      <c r="A272" s="755"/>
      <c r="B272" s="678" t="s">
        <v>35</v>
      </c>
      <c r="C272" s="681">
        <f t="shared" ref="C272:F272" si="342">SUM(C267:C271)</f>
        <v>0</v>
      </c>
      <c r="D272" s="679">
        <f t="shared" si="342"/>
        <v>0</v>
      </c>
      <c r="E272" s="681">
        <f t="shared" si="342"/>
        <v>0</v>
      </c>
      <c r="F272" s="679">
        <f t="shared" si="342"/>
        <v>0</v>
      </c>
      <c r="G272" s="842"/>
      <c r="H272" s="681">
        <f>H267</f>
        <v>13</v>
      </c>
      <c r="I272" s="679">
        <f t="shared" ref="I272" si="343">SUM(I267:I271)</f>
        <v>650</v>
      </c>
      <c r="J272" s="681">
        <f>J267</f>
        <v>13</v>
      </c>
      <c r="K272" s="679">
        <f>SUM(K267:K271)</f>
        <v>650</v>
      </c>
      <c r="L272" s="681">
        <f>L267</f>
        <v>7</v>
      </c>
      <c r="M272" s="679">
        <f>SUM(M267:M271)</f>
        <v>160.01909999999998</v>
      </c>
      <c r="N272" s="689">
        <f t="shared" si="337"/>
        <v>53.846153846153847</v>
      </c>
      <c r="O272" s="689">
        <f>M272/K272%</f>
        <v>24.618323076923073</v>
      </c>
      <c r="P272" s="681">
        <f>P267</f>
        <v>6</v>
      </c>
      <c r="Q272" s="679">
        <f>SUM(Q267:Q271)</f>
        <v>489.98090000000002</v>
      </c>
      <c r="R272" s="681">
        <f t="shared" ref="R272" si="344">SUM(R267:R271)</f>
        <v>0</v>
      </c>
      <c r="S272" s="679">
        <f>SUM(S267:S271)</f>
        <v>0</v>
      </c>
      <c r="T272" s="697"/>
      <c r="U272" s="681">
        <f t="shared" ref="U272" si="345">SUM(U267:U271)</f>
        <v>496</v>
      </c>
      <c r="V272" s="679">
        <f>SUM(V267:V271)</f>
        <v>313.29999999999995</v>
      </c>
      <c r="W272" s="681">
        <f t="shared" ref="W272" si="346">SUM(W267:W271)</f>
        <v>496</v>
      </c>
      <c r="X272" s="679">
        <f>SUM(X267:X271)</f>
        <v>313.29999999999995</v>
      </c>
      <c r="Y272" s="681">
        <f t="shared" ref="Y272" si="347">SUM(Y267:Y271)</f>
        <v>0</v>
      </c>
      <c r="Z272" s="679">
        <f>SUM(Z267:Z271)</f>
        <v>0</v>
      </c>
      <c r="AA272" s="697"/>
      <c r="AB272" s="681">
        <f>AB267</f>
        <v>13</v>
      </c>
      <c r="AC272" s="679">
        <f>SUM(AC267:AC271)</f>
        <v>650</v>
      </c>
      <c r="AD272" s="681">
        <f>AD267</f>
        <v>13</v>
      </c>
      <c r="AE272" s="679">
        <f>SUM(AE267:AE271)</f>
        <v>650</v>
      </c>
      <c r="AF272" s="698"/>
      <c r="AG272" s="705">
        <f>SUM(Almora:Uttarkashi!AE272)</f>
        <v>650</v>
      </c>
    </row>
    <row r="273" spans="1:33" s="699" customFormat="1" ht="19.5">
      <c r="A273" s="755">
        <v>22</v>
      </c>
      <c r="B273" s="685" t="s">
        <v>106</v>
      </c>
      <c r="C273" s="686">
        <f>SUM(Almora:Uttarkashi!C273)</f>
        <v>0</v>
      </c>
      <c r="D273" s="683">
        <f>SUM(Almora:Uttarkashi!D273)</f>
        <v>0</v>
      </c>
      <c r="E273" s="686">
        <f>SUM(Almora:Uttarkashi!E273)</f>
        <v>0</v>
      </c>
      <c r="F273" s="683">
        <f>SUM(Almora:Uttarkashi!F273)</f>
        <v>0</v>
      </c>
      <c r="G273" s="687"/>
      <c r="H273" s="686">
        <f>SUM(Almora:Uttarkashi!H273)</f>
        <v>0</v>
      </c>
      <c r="I273" s="683">
        <f>SUM(Almora:Uttarkashi!I273)</f>
        <v>0</v>
      </c>
      <c r="J273" s="682">
        <f>SUM(Almora:Uttarkashi!J273)</f>
        <v>0</v>
      </c>
      <c r="K273" s="683">
        <f>SUM(Almora:Uttarkashi!K273)</f>
        <v>0</v>
      </c>
      <c r="L273" s="682">
        <f>SUM(Almora:Uttarkashi!L273)</f>
        <v>0</v>
      </c>
      <c r="M273" s="683">
        <f>SUM(Almora:Uttarkashi!M273)</f>
        <v>0</v>
      </c>
      <c r="N273" s="695"/>
      <c r="O273" s="695"/>
      <c r="P273" s="696"/>
      <c r="Q273" s="695"/>
      <c r="R273" s="682">
        <f>SUM(Almora:Uttarkashi!R273)</f>
        <v>0</v>
      </c>
      <c r="S273" s="683">
        <f>SUM(Almora:Uttarkashi!S273)</f>
        <v>0</v>
      </c>
      <c r="T273" s="697"/>
      <c r="U273" s="682">
        <f>SUM(Almora:Uttarkashi!U273)</f>
        <v>0</v>
      </c>
      <c r="V273" s="683">
        <f>SUM(Almora:Uttarkashi!V273)</f>
        <v>0</v>
      </c>
      <c r="W273" s="696"/>
      <c r="X273" s="695"/>
      <c r="Y273" s="682">
        <f>SUM(Almora:Uttarkashi!Y273)</f>
        <v>0</v>
      </c>
      <c r="Z273" s="683">
        <f>SUM(Almora:Uttarkashi!Z273)</f>
        <v>0</v>
      </c>
      <c r="AA273" s="697"/>
      <c r="AB273" s="682">
        <f>SUM(Almora:Uttarkashi!AB273)</f>
        <v>0</v>
      </c>
      <c r="AC273" s="683">
        <f>SUM(Almora:Uttarkashi!AC273)</f>
        <v>0</v>
      </c>
      <c r="AD273" s="696"/>
      <c r="AE273" s="695"/>
      <c r="AF273" s="698"/>
      <c r="AG273" s="705">
        <f>SUM(Almora:Uttarkashi!AE273)</f>
        <v>0</v>
      </c>
    </row>
    <row r="274" spans="1:33" s="692" customFormat="1" ht="18.75">
      <c r="A274" s="758">
        <v>22.01</v>
      </c>
      <c r="B274" s="691" t="s">
        <v>107</v>
      </c>
      <c r="C274" s="686">
        <f>SUM(Almora:Uttarkashi!C274)</f>
        <v>0</v>
      </c>
      <c r="D274" s="683">
        <f>SUM(Almora:Uttarkashi!D274)</f>
        <v>0</v>
      </c>
      <c r="E274" s="686">
        <f>SUM(Almora:Uttarkashi!E274)</f>
        <v>0</v>
      </c>
      <c r="F274" s="683">
        <f>SUM(Almora:Uttarkashi!F274)</f>
        <v>0</v>
      </c>
      <c r="G274" s="687"/>
      <c r="H274" s="686">
        <f>SUM(Almora:Uttarkashi!H274)</f>
        <v>0</v>
      </c>
      <c r="I274" s="683">
        <f>SUM(Almora:Uttarkashi!I274)</f>
        <v>0</v>
      </c>
      <c r="J274" s="682">
        <f>SUM(Almora:Uttarkashi!J274)</f>
        <v>0</v>
      </c>
      <c r="K274" s="683">
        <f>SUM(Almora:Uttarkashi!K274)</f>
        <v>0</v>
      </c>
      <c r="L274" s="682">
        <f>SUM(Almora:Uttarkashi!L274)</f>
        <v>0</v>
      </c>
      <c r="M274" s="683">
        <f>SUM(Almora:Uttarkashi!M274)</f>
        <v>0</v>
      </c>
      <c r="N274" s="689"/>
      <c r="O274" s="689"/>
      <c r="P274" s="688"/>
      <c r="Q274" s="689"/>
      <c r="R274" s="682">
        <f>SUM(Almora:Uttarkashi!R274)</f>
        <v>0</v>
      </c>
      <c r="S274" s="683">
        <f>SUM(Almora:Uttarkashi!S274)</f>
        <v>0</v>
      </c>
      <c r="T274" s="690"/>
      <c r="U274" s="682">
        <f>SUM(Almora:Uttarkashi!U274)</f>
        <v>0</v>
      </c>
      <c r="V274" s="683">
        <f>SUM(Almora:Uttarkashi!V274)</f>
        <v>0</v>
      </c>
      <c r="W274" s="688">
        <f>U274+R274</f>
        <v>0</v>
      </c>
      <c r="X274" s="689">
        <f>V274+S274</f>
        <v>0</v>
      </c>
      <c r="Y274" s="682">
        <f>SUM(Almora:Uttarkashi!Y274)</f>
        <v>0</v>
      </c>
      <c r="Z274" s="683">
        <f>SUM(Almora:Uttarkashi!Z274)</f>
        <v>0</v>
      </c>
      <c r="AA274" s="690"/>
      <c r="AB274" s="682">
        <f>SUM(Almora:Uttarkashi!AB274)</f>
        <v>0</v>
      </c>
      <c r="AC274" s="683">
        <f>SUM(Almora:Uttarkashi!AC274)</f>
        <v>0</v>
      </c>
      <c r="AD274" s="688">
        <f>AB274+Y274</f>
        <v>0</v>
      </c>
      <c r="AE274" s="689">
        <f>AC274+Z274</f>
        <v>0</v>
      </c>
      <c r="AF274" s="691"/>
      <c r="AG274" s="705">
        <f>SUM(Almora:Uttarkashi!AE274)</f>
        <v>0</v>
      </c>
    </row>
    <row r="275" spans="1:33" s="692" customFormat="1" ht="37.5">
      <c r="A275" s="758">
        <v>22.02</v>
      </c>
      <c r="B275" s="691" t="s">
        <v>108</v>
      </c>
      <c r="C275" s="686">
        <f>SUM(Almora:Uttarkashi!C275)</f>
        <v>0</v>
      </c>
      <c r="D275" s="683">
        <f>SUM(Almora:Uttarkashi!D275)</f>
        <v>0</v>
      </c>
      <c r="E275" s="686">
        <f>SUM(Almora:Uttarkashi!E275)</f>
        <v>0</v>
      </c>
      <c r="F275" s="683">
        <f>SUM(Almora:Uttarkashi!F275)</f>
        <v>0</v>
      </c>
      <c r="G275" s="687">
        <v>3.0000000000000001E-3</v>
      </c>
      <c r="H275" s="686">
        <f>SUM(Almora:Uttarkashi!H275)</f>
        <v>102426</v>
      </c>
      <c r="I275" s="683">
        <f>SUM(Almora:Uttarkashi!I275)</f>
        <v>307.27799999999996</v>
      </c>
      <c r="J275" s="682">
        <f>SUM(Almora:Uttarkashi!J275)</f>
        <v>102426</v>
      </c>
      <c r="K275" s="683">
        <f>SUM(Almora:Uttarkashi!K275)</f>
        <v>307.27799999999996</v>
      </c>
      <c r="L275" s="682">
        <f>SUM(Almora:Uttarkashi!L275)</f>
        <v>54291</v>
      </c>
      <c r="M275" s="683">
        <f>SUM(Almora:Uttarkashi!M275)</f>
        <v>235.02414000000002</v>
      </c>
      <c r="N275" s="689">
        <f t="shared" ref="N275:N276" si="348">L275/J275%</f>
        <v>53.00509636225177</v>
      </c>
      <c r="O275" s="689">
        <f>M275/K275%</f>
        <v>76.485833675043452</v>
      </c>
      <c r="P275" s="688">
        <f t="shared" ref="P275" si="349">J275-L275</f>
        <v>48135</v>
      </c>
      <c r="Q275" s="689">
        <f t="shared" ref="Q275" si="350">K275-M275</f>
        <v>72.253859999999946</v>
      </c>
      <c r="R275" s="682">
        <f>SUM(Almora:Uttarkashi!R275)</f>
        <v>0</v>
      </c>
      <c r="S275" s="683">
        <f>SUM(Almora:Uttarkashi!S275)</f>
        <v>0</v>
      </c>
      <c r="T275" s="690">
        <v>3.0000000000000001E-3</v>
      </c>
      <c r="U275" s="682">
        <f>SUM(Almora:Uttarkashi!U275)</f>
        <v>104172</v>
      </c>
      <c r="V275" s="683">
        <f>SUM(Almora:Uttarkashi!V275)</f>
        <v>312.51600000000002</v>
      </c>
      <c r="W275" s="688">
        <f>U275+R275</f>
        <v>104172</v>
      </c>
      <c r="X275" s="689">
        <f>V275+S275</f>
        <v>312.51600000000002</v>
      </c>
      <c r="Y275" s="682">
        <f>SUM(Almora:Uttarkashi!Y275)</f>
        <v>0</v>
      </c>
      <c r="Z275" s="683">
        <f>SUM(Almora:Uttarkashi!Z275)</f>
        <v>0</v>
      </c>
      <c r="AA275" s="690">
        <v>3.0000000000000001E-3</v>
      </c>
      <c r="AB275" s="682">
        <f>SUM(Almora:Uttarkashi!AB275)</f>
        <v>104172</v>
      </c>
      <c r="AC275" s="683">
        <f>SUM(Almora:Uttarkashi!AC275)</f>
        <v>312.51600000000002</v>
      </c>
      <c r="AD275" s="688">
        <f>AB275+Y275</f>
        <v>104172</v>
      </c>
      <c r="AE275" s="689">
        <f>AC275+Z275</f>
        <v>312.51600000000002</v>
      </c>
      <c r="AF275" s="691" t="s">
        <v>478</v>
      </c>
      <c r="AG275" s="705">
        <f>SUM(Almora:Uttarkashi!AE275)</f>
        <v>312.51600000000002</v>
      </c>
    </row>
    <row r="276" spans="1:33" s="699" customFormat="1" ht="19.5">
      <c r="A276" s="755"/>
      <c r="B276" s="698" t="s">
        <v>25</v>
      </c>
      <c r="C276" s="681">
        <f t="shared" ref="C276:F276" si="351">SUM(C274:C275)</f>
        <v>0</v>
      </c>
      <c r="D276" s="679">
        <f t="shared" si="351"/>
        <v>0</v>
      </c>
      <c r="E276" s="681">
        <f t="shared" si="351"/>
        <v>0</v>
      </c>
      <c r="F276" s="679">
        <f t="shared" si="351"/>
        <v>0</v>
      </c>
      <c r="G276" s="842"/>
      <c r="H276" s="681">
        <f t="shared" ref="H276:L276" si="352">SUM(H274:H275)</f>
        <v>102426</v>
      </c>
      <c r="I276" s="679">
        <f t="shared" si="352"/>
        <v>307.27799999999996</v>
      </c>
      <c r="J276" s="681">
        <f t="shared" si="352"/>
        <v>102426</v>
      </c>
      <c r="K276" s="679">
        <f>SUM(K274:K275)</f>
        <v>307.27799999999996</v>
      </c>
      <c r="L276" s="681">
        <f t="shared" si="352"/>
        <v>54291</v>
      </c>
      <c r="M276" s="679">
        <f>SUM(M274:M275)</f>
        <v>235.02414000000002</v>
      </c>
      <c r="N276" s="689">
        <f t="shared" si="348"/>
        <v>53.00509636225177</v>
      </c>
      <c r="O276" s="689">
        <f>M276/K276%</f>
        <v>76.485833675043452</v>
      </c>
      <c r="P276" s="681">
        <f t="shared" ref="P276" si="353">SUM(P274:P275)</f>
        <v>48135</v>
      </c>
      <c r="Q276" s="679">
        <f>SUM(Q274:Q275)</f>
        <v>72.253859999999946</v>
      </c>
      <c r="R276" s="681">
        <f t="shared" ref="R276" si="354">SUM(R274:R275)</f>
        <v>0</v>
      </c>
      <c r="S276" s="679">
        <f>SUM(S274:S275)</f>
        <v>0</v>
      </c>
      <c r="T276" s="697"/>
      <c r="U276" s="681">
        <f t="shared" ref="U276" si="355">SUM(U274:U275)</f>
        <v>104172</v>
      </c>
      <c r="V276" s="679">
        <f>SUM(V274:V275)</f>
        <v>312.51600000000002</v>
      </c>
      <c r="W276" s="681">
        <f t="shared" ref="W276" si="356">SUM(W274:W275)</f>
        <v>104172</v>
      </c>
      <c r="X276" s="679">
        <f>SUM(X274:X275)</f>
        <v>312.51600000000002</v>
      </c>
      <c r="Y276" s="681">
        <f t="shared" ref="Y276" si="357">SUM(Y274:Y275)</f>
        <v>0</v>
      </c>
      <c r="Z276" s="679">
        <f>SUM(Z274:Z275)</f>
        <v>0</v>
      </c>
      <c r="AA276" s="697"/>
      <c r="AB276" s="681">
        <f t="shared" ref="AB276" si="358">SUM(AB274:AB275)</f>
        <v>104172</v>
      </c>
      <c r="AC276" s="679">
        <f>SUM(AC274:AC275)</f>
        <v>312.51600000000002</v>
      </c>
      <c r="AD276" s="681">
        <f t="shared" ref="AD276" si="359">SUM(AD274:AD275)</f>
        <v>104172</v>
      </c>
      <c r="AE276" s="679">
        <f>SUM(AE274:AE275)</f>
        <v>312.51600000000002</v>
      </c>
      <c r="AF276" s="698"/>
      <c r="AG276" s="705">
        <f>SUM(Almora:Uttarkashi!AE276)</f>
        <v>312.51600000000002</v>
      </c>
    </row>
    <row r="277" spans="1:33" s="699" customFormat="1" ht="19.5">
      <c r="A277" s="755" t="s">
        <v>97</v>
      </c>
      <c r="B277" s="685" t="s">
        <v>109</v>
      </c>
      <c r="C277" s="686">
        <f>SUM(Almora:Uttarkashi!C277)</f>
        <v>0</v>
      </c>
      <c r="D277" s="683">
        <f>SUM(Almora:Uttarkashi!D277)</f>
        <v>0</v>
      </c>
      <c r="E277" s="686">
        <f>SUM(Almora:Uttarkashi!E277)</f>
        <v>0</v>
      </c>
      <c r="F277" s="683">
        <f>SUM(Almora:Uttarkashi!F277)</f>
        <v>0</v>
      </c>
      <c r="G277" s="687"/>
      <c r="H277" s="686">
        <f>SUM(Almora:Uttarkashi!H277)</f>
        <v>0</v>
      </c>
      <c r="I277" s="683">
        <f>SUM(Almora:Uttarkashi!I277)</f>
        <v>0</v>
      </c>
      <c r="J277" s="682">
        <f>SUM(Almora:Uttarkashi!J277)</f>
        <v>0</v>
      </c>
      <c r="K277" s="683">
        <f>SUM(Almora:Uttarkashi!K277)</f>
        <v>0</v>
      </c>
      <c r="L277" s="682">
        <f>SUM(Almora:Uttarkashi!L277)</f>
        <v>0</v>
      </c>
      <c r="M277" s="683">
        <f>SUM(Almora:Uttarkashi!M277)</f>
        <v>0</v>
      </c>
      <c r="N277" s="695"/>
      <c r="O277" s="695"/>
      <c r="P277" s="696"/>
      <c r="Q277" s="695"/>
      <c r="R277" s="682">
        <f>SUM(Almora:Uttarkashi!R277)</f>
        <v>0</v>
      </c>
      <c r="S277" s="683">
        <f>SUM(Almora:Uttarkashi!S277)</f>
        <v>0</v>
      </c>
      <c r="T277" s="697"/>
      <c r="U277" s="682">
        <f>SUM(Almora:Uttarkashi!U277)</f>
        <v>0</v>
      </c>
      <c r="V277" s="683">
        <f>SUM(Almora:Uttarkashi!V277)</f>
        <v>0</v>
      </c>
      <c r="W277" s="696"/>
      <c r="X277" s="695"/>
      <c r="Y277" s="682">
        <f>SUM(Almora:Uttarkashi!Y277)</f>
        <v>0</v>
      </c>
      <c r="Z277" s="683">
        <f>SUM(Almora:Uttarkashi!Z277)</f>
        <v>0</v>
      </c>
      <c r="AA277" s="697"/>
      <c r="AB277" s="682">
        <f>SUM(Almora:Uttarkashi!AB277)</f>
        <v>0</v>
      </c>
      <c r="AC277" s="683">
        <f>SUM(Almora:Uttarkashi!AC277)</f>
        <v>0</v>
      </c>
      <c r="AD277" s="696"/>
      <c r="AE277" s="695"/>
      <c r="AF277" s="698"/>
      <c r="AG277" s="705">
        <f>SUM(Almora:Uttarkashi!AE277)</f>
        <v>0</v>
      </c>
    </row>
    <row r="278" spans="1:33" s="699" customFormat="1" ht="19.5">
      <c r="A278" s="755">
        <v>23</v>
      </c>
      <c r="B278" s="685" t="s">
        <v>110</v>
      </c>
      <c r="C278" s="686">
        <f>SUM(Almora:Uttarkashi!C278)</f>
        <v>0</v>
      </c>
      <c r="D278" s="683">
        <f>SUM(Almora:Uttarkashi!D278)</f>
        <v>0</v>
      </c>
      <c r="E278" s="686">
        <f>SUM(Almora:Uttarkashi!E278)</f>
        <v>0</v>
      </c>
      <c r="F278" s="683">
        <f>SUM(Almora:Uttarkashi!F278)</f>
        <v>0</v>
      </c>
      <c r="G278" s="687"/>
      <c r="H278" s="686">
        <f>SUM(Almora:Uttarkashi!H278)</f>
        <v>0</v>
      </c>
      <c r="I278" s="683">
        <f>SUM(Almora:Uttarkashi!I278)</f>
        <v>0</v>
      </c>
      <c r="J278" s="682">
        <f>SUM(Almora:Uttarkashi!J278)</f>
        <v>0</v>
      </c>
      <c r="K278" s="683">
        <f>SUM(Almora:Uttarkashi!K278)</f>
        <v>0</v>
      </c>
      <c r="L278" s="682">
        <f>SUM(Almora:Uttarkashi!L278)</f>
        <v>0</v>
      </c>
      <c r="M278" s="683">
        <f>SUM(Almora:Uttarkashi!M278)</f>
        <v>0</v>
      </c>
      <c r="N278" s="695"/>
      <c r="O278" s="695"/>
      <c r="P278" s="696"/>
      <c r="Q278" s="695"/>
      <c r="R278" s="682">
        <f>SUM(Almora:Uttarkashi!R278)</f>
        <v>0</v>
      </c>
      <c r="S278" s="683">
        <f>SUM(Almora:Uttarkashi!S278)</f>
        <v>0</v>
      </c>
      <c r="T278" s="697"/>
      <c r="U278" s="682">
        <f>SUM(Almora:Uttarkashi!U278)</f>
        <v>0</v>
      </c>
      <c r="V278" s="683">
        <f>SUM(Almora:Uttarkashi!V278)</f>
        <v>0</v>
      </c>
      <c r="W278" s="696"/>
      <c r="X278" s="695"/>
      <c r="Y278" s="682">
        <f>SUM(Almora:Uttarkashi!Y278)</f>
        <v>0</v>
      </c>
      <c r="Z278" s="683">
        <f>SUM(Almora:Uttarkashi!Z278)</f>
        <v>0</v>
      </c>
      <c r="AA278" s="697"/>
      <c r="AB278" s="682">
        <f>SUM(Almora:Uttarkashi!AB278)</f>
        <v>0</v>
      </c>
      <c r="AC278" s="683">
        <f>SUM(Almora:Uttarkashi!AC278)</f>
        <v>0</v>
      </c>
      <c r="AD278" s="696"/>
      <c r="AE278" s="695"/>
      <c r="AF278" s="698"/>
      <c r="AG278" s="705">
        <f>SUM(Almora:Uttarkashi!AE278)</f>
        <v>0</v>
      </c>
    </row>
    <row r="279" spans="1:33" s="692" customFormat="1" ht="18.75">
      <c r="A279" s="758">
        <v>23.01</v>
      </c>
      <c r="B279" s="710" t="s">
        <v>309</v>
      </c>
      <c r="C279" s="686">
        <f>SUM(Almora:Uttarkashi!C279)</f>
        <v>0</v>
      </c>
      <c r="D279" s="683">
        <f>SUM(Almora:Uttarkashi!D279)</f>
        <v>0</v>
      </c>
      <c r="E279" s="686">
        <f>SUM(Almora:Uttarkashi!E279)</f>
        <v>0</v>
      </c>
      <c r="F279" s="683">
        <f>SUM(Almora:Uttarkashi!F279)</f>
        <v>0</v>
      </c>
      <c r="G279" s="687"/>
      <c r="H279" s="686">
        <f>SUM(Almora:Uttarkashi!H279)</f>
        <v>0</v>
      </c>
      <c r="I279" s="683">
        <f>SUM(Almora:Uttarkashi!I279)</f>
        <v>0</v>
      </c>
      <c r="J279" s="682">
        <f>SUM(Almora:Uttarkashi!J279)</f>
        <v>0</v>
      </c>
      <c r="K279" s="683">
        <f>SUM(Almora:Uttarkashi!K279)</f>
        <v>0</v>
      </c>
      <c r="L279" s="682">
        <f>SUM(Almora:Uttarkashi!L279)</f>
        <v>0</v>
      </c>
      <c r="M279" s="683">
        <f>SUM(Almora:Uttarkashi!M279)</f>
        <v>0</v>
      </c>
      <c r="N279" s="689"/>
      <c r="O279" s="689"/>
      <c r="P279" s="688">
        <f t="shared" ref="P279:P325" si="360">J279-L279</f>
        <v>0</v>
      </c>
      <c r="Q279" s="689">
        <f t="shared" ref="Q279:Q325" si="361">K279-M279</f>
        <v>0</v>
      </c>
      <c r="R279" s="682">
        <f>SUM(Almora:Uttarkashi!R279)</f>
        <v>0</v>
      </c>
      <c r="S279" s="683">
        <f>SUM(Almora:Uttarkashi!S279)</f>
        <v>0</v>
      </c>
      <c r="T279" s="690"/>
      <c r="U279" s="682">
        <f>SUM(Almora:Uttarkashi!U279)</f>
        <v>0</v>
      </c>
      <c r="V279" s="683">
        <f>SUM(Almora:Uttarkashi!V279)</f>
        <v>0</v>
      </c>
      <c r="W279" s="688">
        <f t="shared" ref="W279:W325" si="362">U279+R279</f>
        <v>0</v>
      </c>
      <c r="X279" s="689">
        <f t="shared" ref="X279:X325" si="363">V279+S279</f>
        <v>0</v>
      </c>
      <c r="Y279" s="682">
        <f>R279</f>
        <v>0</v>
      </c>
      <c r="Z279" s="683">
        <f>S279</f>
        <v>0</v>
      </c>
      <c r="AA279" s="690"/>
      <c r="AB279" s="682">
        <f>SUM(Almora:Uttarkashi!AB279)</f>
        <v>0</v>
      </c>
      <c r="AC279" s="683">
        <f>SUM(Almora:Uttarkashi!AC279)</f>
        <v>0</v>
      </c>
      <c r="AD279" s="688">
        <f t="shared" ref="AD279:AD325" si="364">AB279+Y279</f>
        <v>0</v>
      </c>
      <c r="AE279" s="689">
        <f t="shared" ref="AE279:AE325" si="365">AC279+Z279</f>
        <v>0</v>
      </c>
      <c r="AF279" s="691"/>
      <c r="AG279" s="705">
        <f>SUM(Almora:Uttarkashi!AE279)</f>
        <v>0</v>
      </c>
    </row>
    <row r="280" spans="1:33" s="692" customFormat="1" ht="18.75">
      <c r="A280" s="758">
        <v>23.02</v>
      </c>
      <c r="B280" s="710" t="s">
        <v>310</v>
      </c>
      <c r="C280" s="686">
        <f>SUM(Almora:Uttarkashi!C280)</f>
        <v>0</v>
      </c>
      <c r="D280" s="683">
        <f>SUM(Almora:Uttarkashi!D280)</f>
        <v>0</v>
      </c>
      <c r="E280" s="686">
        <f>SUM(Almora:Uttarkashi!E280)</f>
        <v>0</v>
      </c>
      <c r="F280" s="683">
        <f>SUM(Almora:Uttarkashi!F280)</f>
        <v>0</v>
      </c>
      <c r="G280" s="687"/>
      <c r="H280" s="686">
        <f>SUM(Almora:Uttarkashi!H280)</f>
        <v>0</v>
      </c>
      <c r="I280" s="683">
        <f>SUM(Almora:Uttarkashi!I280)</f>
        <v>0</v>
      </c>
      <c r="J280" s="682">
        <f>SUM(Almora:Uttarkashi!J280)</f>
        <v>0</v>
      </c>
      <c r="K280" s="683">
        <f>SUM(Almora:Uttarkashi!K280)</f>
        <v>0</v>
      </c>
      <c r="L280" s="682">
        <f>SUM(Almora:Uttarkashi!L280)</f>
        <v>0</v>
      </c>
      <c r="M280" s="683">
        <f>SUM(Almora:Uttarkashi!M280)</f>
        <v>0</v>
      </c>
      <c r="N280" s="689"/>
      <c r="O280" s="689"/>
      <c r="P280" s="688">
        <f t="shared" si="360"/>
        <v>0</v>
      </c>
      <c r="Q280" s="689">
        <f t="shared" si="361"/>
        <v>0</v>
      </c>
      <c r="R280" s="682">
        <f>SUM(Almora:Uttarkashi!R280)</f>
        <v>0</v>
      </c>
      <c r="S280" s="683">
        <f>SUM(Almora:Uttarkashi!S280)</f>
        <v>0</v>
      </c>
      <c r="T280" s="690"/>
      <c r="U280" s="682">
        <f>SUM(Almora:Uttarkashi!U280)</f>
        <v>0</v>
      </c>
      <c r="V280" s="683">
        <f>SUM(Almora:Uttarkashi!V280)</f>
        <v>0</v>
      </c>
      <c r="W280" s="688">
        <f t="shared" si="362"/>
        <v>0</v>
      </c>
      <c r="X280" s="689">
        <f t="shared" si="363"/>
        <v>0</v>
      </c>
      <c r="Y280" s="682">
        <f t="shared" ref="Y280:Y325" si="366">R280</f>
        <v>0</v>
      </c>
      <c r="Z280" s="683">
        <f t="shared" ref="Z280:Z325" si="367">S280</f>
        <v>0</v>
      </c>
      <c r="AA280" s="690"/>
      <c r="AB280" s="682">
        <f>SUM(Almora:Uttarkashi!AB280)</f>
        <v>0</v>
      </c>
      <c r="AC280" s="683">
        <f>SUM(Almora:Uttarkashi!AC280)</f>
        <v>0</v>
      </c>
      <c r="AD280" s="688">
        <f t="shared" si="364"/>
        <v>0</v>
      </c>
      <c r="AE280" s="689">
        <f t="shared" si="365"/>
        <v>0</v>
      </c>
      <c r="AF280" s="691"/>
      <c r="AG280" s="705">
        <f>SUM(Almora:Uttarkashi!AE280)</f>
        <v>0</v>
      </c>
    </row>
    <row r="281" spans="1:33" s="692" customFormat="1" ht="37.5">
      <c r="A281" s="758">
        <v>23.03</v>
      </c>
      <c r="B281" s="691" t="s">
        <v>170</v>
      </c>
      <c r="C281" s="686">
        <f>SUM(Almora:Uttarkashi!C281)</f>
        <v>1</v>
      </c>
      <c r="D281" s="683">
        <f>SUM(Almora:Uttarkashi!D281)</f>
        <v>20.45</v>
      </c>
      <c r="E281" s="686">
        <f>SUM(Almora:Uttarkashi!E281)</f>
        <v>0</v>
      </c>
      <c r="F281" s="683">
        <f>SUM(Almora:Uttarkashi!F281)</f>
        <v>0</v>
      </c>
      <c r="G281" s="687">
        <v>20.45</v>
      </c>
      <c r="H281" s="686">
        <v>0</v>
      </c>
      <c r="I281" s="683">
        <f>SUM(Almora:Uttarkashi!I281)</f>
        <v>0</v>
      </c>
      <c r="J281" s="682">
        <f>SUM(Almora:Uttarkashi!J281)</f>
        <v>1</v>
      </c>
      <c r="K281" s="683">
        <f>SUM(Almora:Uttarkashi!K281)</f>
        <v>20.45</v>
      </c>
      <c r="L281" s="682">
        <f>SUM(Almora:Uttarkashi!L281)</f>
        <v>0</v>
      </c>
      <c r="M281" s="683">
        <f>SUM(Almora:Uttarkashi!M281)</f>
        <v>10</v>
      </c>
      <c r="N281" s="689">
        <f t="shared" ref="N281:N326" si="368">L281/J281%</f>
        <v>0</v>
      </c>
      <c r="O281" s="689">
        <f t="shared" ref="O281:O322" si="369">M281/K281%</f>
        <v>48.899755501222494</v>
      </c>
      <c r="P281" s="688">
        <f t="shared" si="360"/>
        <v>1</v>
      </c>
      <c r="Q281" s="689">
        <f t="shared" si="361"/>
        <v>10.45</v>
      </c>
      <c r="R281" s="682">
        <f>SUM(Almora:Uttarkashi!R281)</f>
        <v>1</v>
      </c>
      <c r="S281" s="683">
        <f>SUM(Almora:Uttarkashi!S281)</f>
        <v>10.45</v>
      </c>
      <c r="T281" s="690">
        <v>20.45</v>
      </c>
      <c r="U281" s="682">
        <f>SUM(Almora:Uttarkashi!U281)</f>
        <v>0</v>
      </c>
      <c r="V281" s="683">
        <f>SUM(Almora:Uttarkashi!V281)</f>
        <v>0</v>
      </c>
      <c r="W281" s="688">
        <f t="shared" si="362"/>
        <v>1</v>
      </c>
      <c r="X281" s="689">
        <f t="shared" si="363"/>
        <v>10.45</v>
      </c>
      <c r="Y281" s="682">
        <f t="shared" si="366"/>
        <v>1</v>
      </c>
      <c r="Z281" s="683">
        <f t="shared" si="367"/>
        <v>10.45</v>
      </c>
      <c r="AA281" s="690">
        <v>20.45</v>
      </c>
      <c r="AB281" s="682">
        <f>SUM(Almora:Uttarkashi!AB281)</f>
        <v>0</v>
      </c>
      <c r="AC281" s="683">
        <f>SUM(Almora:Uttarkashi!AC281)</f>
        <v>0</v>
      </c>
      <c r="AD281" s="688">
        <f t="shared" si="364"/>
        <v>1</v>
      </c>
      <c r="AE281" s="689">
        <f t="shared" si="365"/>
        <v>10.45</v>
      </c>
      <c r="AF281" s="691" t="s">
        <v>639</v>
      </c>
      <c r="AG281" s="705">
        <f>SUM(Almora:Uttarkashi!AE281)</f>
        <v>10.45</v>
      </c>
    </row>
    <row r="282" spans="1:33" s="692" customFormat="1" ht="37.5">
      <c r="A282" s="758">
        <v>23.04</v>
      </c>
      <c r="B282" s="691" t="s">
        <v>111</v>
      </c>
      <c r="C282" s="686">
        <f>SUM(Almora:Uttarkashi!C282)</f>
        <v>2</v>
      </c>
      <c r="D282" s="683">
        <f>SUM(Almora:Uttarkashi!D282)</f>
        <v>28.9</v>
      </c>
      <c r="E282" s="686">
        <f>SUM(Almora:Uttarkashi!E282)</f>
        <v>0</v>
      </c>
      <c r="F282" s="683">
        <f>SUM(Almora:Uttarkashi!F282)</f>
        <v>0</v>
      </c>
      <c r="G282" s="687">
        <v>19.25</v>
      </c>
      <c r="H282" s="686">
        <f>SUM(Almora:Uttarkashi!H282)</f>
        <v>0</v>
      </c>
      <c r="I282" s="683">
        <f>SUM(Almora:Uttarkashi!I282)</f>
        <v>0</v>
      </c>
      <c r="J282" s="682">
        <f>SUM(Almora:Uttarkashi!J282)</f>
        <v>2</v>
      </c>
      <c r="K282" s="683">
        <f>SUM(Almora:Uttarkashi!K282)</f>
        <v>28.9</v>
      </c>
      <c r="L282" s="682">
        <f>SUM(Almora:Uttarkashi!L282)</f>
        <v>1</v>
      </c>
      <c r="M282" s="683">
        <f>SUM(Almora:Uttarkashi!M282)</f>
        <v>9.65</v>
      </c>
      <c r="N282" s="689">
        <f t="shared" si="368"/>
        <v>50</v>
      </c>
      <c r="O282" s="689">
        <f t="shared" si="369"/>
        <v>33.391003460207614</v>
      </c>
      <c r="P282" s="688">
        <f t="shared" si="360"/>
        <v>1</v>
      </c>
      <c r="Q282" s="689">
        <f t="shared" si="361"/>
        <v>19.25</v>
      </c>
      <c r="R282" s="682">
        <f>SUM(Almora:Uttarkashi!R282)</f>
        <v>1</v>
      </c>
      <c r="S282" s="683">
        <f>SUM(Almora:Uttarkashi!S282)</f>
        <v>19.25</v>
      </c>
      <c r="T282" s="690">
        <v>19.25</v>
      </c>
      <c r="U282" s="682">
        <f>SUM(Almora:Uttarkashi!U282)</f>
        <v>0</v>
      </c>
      <c r="V282" s="683">
        <f>SUM(Almora:Uttarkashi!V282)</f>
        <v>0</v>
      </c>
      <c r="W282" s="688">
        <f t="shared" si="362"/>
        <v>1</v>
      </c>
      <c r="X282" s="689">
        <f t="shared" si="363"/>
        <v>19.25</v>
      </c>
      <c r="Y282" s="682">
        <f t="shared" si="366"/>
        <v>1</v>
      </c>
      <c r="Z282" s="683">
        <f t="shared" si="367"/>
        <v>19.25</v>
      </c>
      <c r="AA282" s="690">
        <v>19.25</v>
      </c>
      <c r="AB282" s="682">
        <f>SUM(Almora:Uttarkashi!AB282)</f>
        <v>0</v>
      </c>
      <c r="AC282" s="683">
        <f>SUM(Almora:Uttarkashi!AC282)</f>
        <v>0</v>
      </c>
      <c r="AD282" s="688">
        <f t="shared" si="364"/>
        <v>1</v>
      </c>
      <c r="AE282" s="689">
        <f t="shared" si="365"/>
        <v>19.25</v>
      </c>
      <c r="AF282" s="691" t="s">
        <v>639</v>
      </c>
      <c r="AG282" s="705">
        <f>SUM(Almora:Uttarkashi!AE282)</f>
        <v>19.25</v>
      </c>
    </row>
    <row r="283" spans="1:33" s="692" customFormat="1" ht="37.5">
      <c r="A283" s="758">
        <v>23.05</v>
      </c>
      <c r="B283" s="691" t="s">
        <v>112</v>
      </c>
      <c r="C283" s="686">
        <f>SUM(Almora:Uttarkashi!C283)</f>
        <v>0</v>
      </c>
      <c r="D283" s="683">
        <f>SUM(Almora:Uttarkashi!D283)</f>
        <v>0</v>
      </c>
      <c r="E283" s="686">
        <f>SUM(Almora:Uttarkashi!E283)</f>
        <v>0</v>
      </c>
      <c r="F283" s="683">
        <f>SUM(Almora:Uttarkashi!F283)</f>
        <v>0</v>
      </c>
      <c r="G283" s="687">
        <v>26.69</v>
      </c>
      <c r="H283" s="686">
        <v>2</v>
      </c>
      <c r="I283" s="683">
        <f>SUM(Almora:Uttarkashi!I283)</f>
        <v>53.38</v>
      </c>
      <c r="J283" s="682">
        <f>SUM(Almora:Uttarkashi!J283)</f>
        <v>2</v>
      </c>
      <c r="K283" s="683">
        <f>SUM(Almora:Uttarkashi!K283)</f>
        <v>53.38</v>
      </c>
      <c r="L283" s="682">
        <f>SUM(Almora:Uttarkashi!L283)</f>
        <v>0</v>
      </c>
      <c r="M283" s="683">
        <f>SUM(Almora:Uttarkashi!M283)</f>
        <v>8.0069999999999997</v>
      </c>
      <c r="N283" s="689">
        <f t="shared" si="368"/>
        <v>0</v>
      </c>
      <c r="O283" s="689">
        <f t="shared" si="369"/>
        <v>14.999999999999998</v>
      </c>
      <c r="P283" s="688">
        <f t="shared" si="360"/>
        <v>2</v>
      </c>
      <c r="Q283" s="689">
        <f t="shared" si="361"/>
        <v>45.373000000000005</v>
      </c>
      <c r="R283" s="682">
        <f>SUM(Almora:Uttarkashi!R283)</f>
        <v>2</v>
      </c>
      <c r="S283" s="683">
        <f>SUM(Almora:Uttarkashi!S283)</f>
        <v>45.370000000000005</v>
      </c>
      <c r="T283" s="690">
        <v>26.69</v>
      </c>
      <c r="U283" s="682">
        <f>SUM(Almora:Uttarkashi!U283)</f>
        <v>0</v>
      </c>
      <c r="V283" s="683">
        <f>SUM(Almora:Uttarkashi!V283)</f>
        <v>0</v>
      </c>
      <c r="W283" s="688">
        <f t="shared" si="362"/>
        <v>2</v>
      </c>
      <c r="X283" s="689">
        <f t="shared" si="363"/>
        <v>45.370000000000005</v>
      </c>
      <c r="Y283" s="682">
        <f t="shared" si="366"/>
        <v>2</v>
      </c>
      <c r="Z283" s="683">
        <f t="shared" si="367"/>
        <v>45.370000000000005</v>
      </c>
      <c r="AA283" s="690">
        <v>26.69</v>
      </c>
      <c r="AB283" s="682">
        <f>SUM(Almora:Uttarkashi!AB283)</f>
        <v>0</v>
      </c>
      <c r="AC283" s="683">
        <f>SUM(Almora:Uttarkashi!AC283)</f>
        <v>0</v>
      </c>
      <c r="AD283" s="688">
        <f t="shared" si="364"/>
        <v>2</v>
      </c>
      <c r="AE283" s="689">
        <f t="shared" si="365"/>
        <v>45.370000000000005</v>
      </c>
      <c r="AF283" s="691" t="s">
        <v>639</v>
      </c>
      <c r="AG283" s="705">
        <f>SUM(Almora:Uttarkashi!AE283)</f>
        <v>45.370000000000005</v>
      </c>
    </row>
    <row r="284" spans="1:33" s="692" customFormat="1" ht="18.75">
      <c r="A284" s="758">
        <v>23.06</v>
      </c>
      <c r="B284" s="691" t="s">
        <v>113</v>
      </c>
      <c r="C284" s="686">
        <f>SUM(Almora:Uttarkashi!C284)</f>
        <v>0</v>
      </c>
      <c r="D284" s="683">
        <f>SUM(Almora:Uttarkashi!D284)</f>
        <v>0</v>
      </c>
      <c r="E284" s="686">
        <f>SUM(Almora:Uttarkashi!E284)</f>
        <v>0</v>
      </c>
      <c r="F284" s="683">
        <f>SUM(Almora:Uttarkashi!F284)</f>
        <v>0</v>
      </c>
      <c r="G284" s="687"/>
      <c r="H284" s="686">
        <f>SUM(Almora:Uttarkashi!H284)</f>
        <v>0</v>
      </c>
      <c r="I284" s="683">
        <f>SUM(Almora:Uttarkashi!I284)</f>
        <v>0</v>
      </c>
      <c r="J284" s="682">
        <f>SUM(Almora:Uttarkashi!J284)</f>
        <v>0</v>
      </c>
      <c r="K284" s="683">
        <f>SUM(Almora:Uttarkashi!K284)</f>
        <v>0</v>
      </c>
      <c r="L284" s="682">
        <f>SUM(Almora:Uttarkashi!L284)</f>
        <v>0</v>
      </c>
      <c r="M284" s="683">
        <f>SUM(Almora:Uttarkashi!M284)</f>
        <v>0</v>
      </c>
      <c r="N284" s="689"/>
      <c r="O284" s="689"/>
      <c r="P284" s="688">
        <f t="shared" si="360"/>
        <v>0</v>
      </c>
      <c r="Q284" s="689">
        <f t="shared" si="361"/>
        <v>0</v>
      </c>
      <c r="R284" s="682">
        <f>SUM(Almora:Uttarkashi!R284)</f>
        <v>0</v>
      </c>
      <c r="S284" s="683">
        <f>SUM(Almora:Uttarkashi!S284)</f>
        <v>0</v>
      </c>
      <c r="T284" s="690"/>
      <c r="U284" s="682">
        <f>SUM(Almora:Uttarkashi!U284)</f>
        <v>0</v>
      </c>
      <c r="V284" s="683">
        <f>SUM(Almora:Uttarkashi!V284)</f>
        <v>0</v>
      </c>
      <c r="W284" s="688">
        <f t="shared" si="362"/>
        <v>0</v>
      </c>
      <c r="X284" s="689">
        <f t="shared" si="363"/>
        <v>0</v>
      </c>
      <c r="Y284" s="682">
        <f t="shared" si="366"/>
        <v>0</v>
      </c>
      <c r="Z284" s="683">
        <f t="shared" si="367"/>
        <v>0</v>
      </c>
      <c r="AA284" s="690"/>
      <c r="AB284" s="682">
        <f>SUM(Almora:Uttarkashi!AB284)</f>
        <v>0</v>
      </c>
      <c r="AC284" s="683">
        <f>SUM(Almora:Uttarkashi!AC284)</f>
        <v>0</v>
      </c>
      <c r="AD284" s="688">
        <f t="shared" si="364"/>
        <v>0</v>
      </c>
      <c r="AE284" s="689">
        <f t="shared" si="365"/>
        <v>0</v>
      </c>
      <c r="AF284" s="691"/>
      <c r="AG284" s="705">
        <f>SUM(Almora:Uttarkashi!AE284)</f>
        <v>0</v>
      </c>
    </row>
    <row r="285" spans="1:33" s="692" customFormat="1" ht="56.25">
      <c r="A285" s="758">
        <v>23.07</v>
      </c>
      <c r="B285" s="691" t="s">
        <v>186</v>
      </c>
      <c r="C285" s="686">
        <f>SUM(Almora:Uttarkashi!C285)</f>
        <v>4</v>
      </c>
      <c r="D285" s="683">
        <f>SUM(Almora:Uttarkashi!D285)</f>
        <v>29.880000000000003</v>
      </c>
      <c r="E285" s="686">
        <f>SUM(Almora:Uttarkashi!E285)</f>
        <v>0</v>
      </c>
      <c r="F285" s="683">
        <f>SUM(Almora:Uttarkashi!F285)</f>
        <v>0</v>
      </c>
      <c r="G285" s="687"/>
      <c r="H285" s="686">
        <f>SUM(Almora:Uttarkashi!H285)</f>
        <v>0</v>
      </c>
      <c r="I285" s="683">
        <f>SUM(Almora:Uttarkashi!I285)</f>
        <v>0</v>
      </c>
      <c r="J285" s="682">
        <f>SUM(Almora:Uttarkashi!J285)</f>
        <v>4</v>
      </c>
      <c r="K285" s="683">
        <f>SUM(Almora:Uttarkashi!K285)</f>
        <v>29.880000000000003</v>
      </c>
      <c r="L285" s="682">
        <f>SUM(Almora:Uttarkashi!L285)</f>
        <v>2</v>
      </c>
      <c r="M285" s="683">
        <f>SUM(Almora:Uttarkashi!M285)</f>
        <v>8.2200000000000006</v>
      </c>
      <c r="N285" s="689">
        <f t="shared" si="368"/>
        <v>50</v>
      </c>
      <c r="O285" s="689">
        <f t="shared" si="369"/>
        <v>27.510040160642571</v>
      </c>
      <c r="P285" s="688">
        <f t="shared" si="360"/>
        <v>2</v>
      </c>
      <c r="Q285" s="689">
        <f t="shared" si="361"/>
        <v>21.660000000000004</v>
      </c>
      <c r="R285" s="682">
        <f>SUM(Almora:Uttarkashi!R285)</f>
        <v>2</v>
      </c>
      <c r="S285" s="683">
        <f>SUM(Almora:Uttarkashi!S285)</f>
        <v>21.66</v>
      </c>
      <c r="T285" s="690"/>
      <c r="U285" s="682">
        <f>SUM(Almora:Uttarkashi!U285)</f>
        <v>0</v>
      </c>
      <c r="V285" s="683">
        <f>SUM(Almora:Uttarkashi!V285)</f>
        <v>0</v>
      </c>
      <c r="W285" s="688">
        <f t="shared" si="362"/>
        <v>2</v>
      </c>
      <c r="X285" s="689">
        <f t="shared" si="363"/>
        <v>21.66</v>
      </c>
      <c r="Y285" s="682">
        <f t="shared" si="366"/>
        <v>2</v>
      </c>
      <c r="Z285" s="683">
        <f t="shared" si="367"/>
        <v>21.66</v>
      </c>
      <c r="AA285" s="690"/>
      <c r="AB285" s="682">
        <f>SUM(Almora:Uttarkashi!AB285)</f>
        <v>0</v>
      </c>
      <c r="AC285" s="683">
        <f>SUM(Almora:Uttarkashi!AC285)</f>
        <v>0</v>
      </c>
      <c r="AD285" s="688">
        <f t="shared" si="364"/>
        <v>2</v>
      </c>
      <c r="AE285" s="689">
        <f t="shared" si="365"/>
        <v>21.66</v>
      </c>
      <c r="AF285" s="691" t="s">
        <v>639</v>
      </c>
      <c r="AG285" s="705">
        <f>SUM(Almora:Uttarkashi!AE285)</f>
        <v>21.66</v>
      </c>
    </row>
    <row r="286" spans="1:33" s="692" customFormat="1" ht="56.25">
      <c r="A286" s="758">
        <v>23.08</v>
      </c>
      <c r="B286" s="691" t="s">
        <v>187</v>
      </c>
      <c r="C286" s="686">
        <f>SUM(Almora:Uttarkashi!C286)</f>
        <v>0</v>
      </c>
      <c r="D286" s="683">
        <f>SUM(Almora:Uttarkashi!D286)</f>
        <v>0</v>
      </c>
      <c r="E286" s="686">
        <f>SUM(Almora:Uttarkashi!E286)</f>
        <v>0</v>
      </c>
      <c r="F286" s="683">
        <f>SUM(Almora:Uttarkashi!F286)</f>
        <v>0</v>
      </c>
      <c r="G286" s="687"/>
      <c r="H286" s="686">
        <f>SUM(Almora:Uttarkashi!H286)</f>
        <v>0</v>
      </c>
      <c r="I286" s="683">
        <f>SUM(Almora:Uttarkashi!I286)</f>
        <v>0</v>
      </c>
      <c r="J286" s="682">
        <f>SUM(Almora:Uttarkashi!J286)</f>
        <v>0</v>
      </c>
      <c r="K286" s="683">
        <f>SUM(Almora:Uttarkashi!K286)</f>
        <v>0</v>
      </c>
      <c r="L286" s="682">
        <f>SUM(Almora:Uttarkashi!L286)</f>
        <v>0</v>
      </c>
      <c r="M286" s="683">
        <f>SUM(Almora:Uttarkashi!M286)</f>
        <v>0</v>
      </c>
      <c r="N286" s="689"/>
      <c r="O286" s="689"/>
      <c r="P286" s="688">
        <f t="shared" si="360"/>
        <v>0</v>
      </c>
      <c r="Q286" s="689">
        <f t="shared" si="361"/>
        <v>0</v>
      </c>
      <c r="R286" s="682">
        <f>SUM(Almora:Uttarkashi!R286)</f>
        <v>0</v>
      </c>
      <c r="S286" s="683">
        <f>SUM(Almora:Uttarkashi!S286)</f>
        <v>0</v>
      </c>
      <c r="T286" s="690"/>
      <c r="U286" s="682">
        <f>SUM(Almora:Uttarkashi!U286)</f>
        <v>0</v>
      </c>
      <c r="V286" s="683">
        <f>SUM(Almora:Uttarkashi!V286)</f>
        <v>0</v>
      </c>
      <c r="W286" s="688">
        <f t="shared" si="362"/>
        <v>0</v>
      </c>
      <c r="X286" s="689">
        <f t="shared" si="363"/>
        <v>0</v>
      </c>
      <c r="Y286" s="682">
        <f t="shared" si="366"/>
        <v>0</v>
      </c>
      <c r="Z286" s="683">
        <f t="shared" si="367"/>
        <v>0</v>
      </c>
      <c r="AA286" s="690"/>
      <c r="AB286" s="682">
        <f>SUM(Almora:Uttarkashi!AB286)</f>
        <v>0</v>
      </c>
      <c r="AC286" s="683">
        <f>SUM(Almora:Uttarkashi!AC286)</f>
        <v>0</v>
      </c>
      <c r="AD286" s="688">
        <f t="shared" si="364"/>
        <v>0</v>
      </c>
      <c r="AE286" s="689">
        <f t="shared" si="365"/>
        <v>0</v>
      </c>
      <c r="AF286" s="691"/>
      <c r="AG286" s="705">
        <f>SUM(Almora:Uttarkashi!AE286)</f>
        <v>0</v>
      </c>
    </row>
    <row r="287" spans="1:33" s="692" customFormat="1" ht="37.5">
      <c r="A287" s="758">
        <v>23.09</v>
      </c>
      <c r="B287" s="691" t="s">
        <v>311</v>
      </c>
      <c r="C287" s="686">
        <f>SUM(Almora:Uttarkashi!C287)</f>
        <v>0</v>
      </c>
      <c r="D287" s="683">
        <f>SUM(Almora:Uttarkashi!D287)</f>
        <v>0</v>
      </c>
      <c r="E287" s="686">
        <f>SUM(Almora:Uttarkashi!E287)</f>
        <v>0</v>
      </c>
      <c r="F287" s="683">
        <f>SUM(Almora:Uttarkashi!F287)</f>
        <v>0</v>
      </c>
      <c r="G287" s="687"/>
      <c r="H287" s="686">
        <v>0</v>
      </c>
      <c r="I287" s="683">
        <f>SUM(Almora:Uttarkashi!I287)</f>
        <v>0</v>
      </c>
      <c r="J287" s="682">
        <f>SUM(Almora:Uttarkashi!J287)</f>
        <v>0</v>
      </c>
      <c r="K287" s="683">
        <f>SUM(Almora:Uttarkashi!K287)</f>
        <v>0</v>
      </c>
      <c r="L287" s="682">
        <f>SUM(Almora:Uttarkashi!L287)</f>
        <v>0</v>
      </c>
      <c r="M287" s="683">
        <f>SUM(Almora:Uttarkashi!M287)</f>
        <v>0</v>
      </c>
      <c r="N287" s="689"/>
      <c r="O287" s="689"/>
      <c r="P287" s="688">
        <f t="shared" si="360"/>
        <v>0</v>
      </c>
      <c r="Q287" s="689">
        <f t="shared" si="361"/>
        <v>0</v>
      </c>
      <c r="R287" s="682">
        <f>SUM(Almora:Uttarkashi!R287)</f>
        <v>0</v>
      </c>
      <c r="S287" s="683">
        <f>SUM(Almora:Uttarkashi!S287)</f>
        <v>0</v>
      </c>
      <c r="T287" s="690">
        <v>27.12</v>
      </c>
      <c r="U287" s="682">
        <f>SUM(Almora:Uttarkashi!U287)</f>
        <v>2</v>
      </c>
      <c r="V287" s="683">
        <f>SUM(Almora:Uttarkashi!V287)</f>
        <v>54.24</v>
      </c>
      <c r="W287" s="688">
        <f t="shared" si="362"/>
        <v>2</v>
      </c>
      <c r="X287" s="689">
        <f t="shared" si="363"/>
        <v>54.24</v>
      </c>
      <c r="Y287" s="682">
        <f t="shared" si="366"/>
        <v>0</v>
      </c>
      <c r="Z287" s="683">
        <f t="shared" si="367"/>
        <v>0</v>
      </c>
      <c r="AA287" s="690">
        <v>27.12</v>
      </c>
      <c r="AB287" s="682">
        <f>SUM(Almora:Uttarkashi!AB287)</f>
        <v>2</v>
      </c>
      <c r="AC287" s="683">
        <f>SUM(Almora:Uttarkashi!AC287)</f>
        <v>54.24</v>
      </c>
      <c r="AD287" s="688">
        <f t="shared" si="364"/>
        <v>2</v>
      </c>
      <c r="AE287" s="689">
        <f t="shared" si="365"/>
        <v>54.24</v>
      </c>
      <c r="AF287" s="691" t="s">
        <v>639</v>
      </c>
      <c r="AG287" s="705">
        <f>SUM(Almora:Uttarkashi!AE287)</f>
        <v>54.24</v>
      </c>
    </row>
    <row r="288" spans="1:33" s="692" customFormat="1" ht="37.5">
      <c r="A288" s="758">
        <v>23.1</v>
      </c>
      <c r="B288" s="691" t="s">
        <v>312</v>
      </c>
      <c r="C288" s="686">
        <f>SUM(Almora:Uttarkashi!C288)</f>
        <v>0</v>
      </c>
      <c r="D288" s="683">
        <f>SUM(Almora:Uttarkashi!D288)</f>
        <v>0</v>
      </c>
      <c r="E288" s="686">
        <f>SUM(Almora:Uttarkashi!E288)</f>
        <v>0</v>
      </c>
      <c r="F288" s="683">
        <f>SUM(Almora:Uttarkashi!F288)</f>
        <v>0</v>
      </c>
      <c r="G288" s="687"/>
      <c r="H288" s="686">
        <f>SUM(Almora:Uttarkashi!H288)</f>
        <v>0</v>
      </c>
      <c r="I288" s="683">
        <f>SUM(Almora:Uttarkashi!I288)</f>
        <v>0</v>
      </c>
      <c r="J288" s="682">
        <f>SUM(Almora:Uttarkashi!J288)</f>
        <v>0</v>
      </c>
      <c r="K288" s="683">
        <f>SUM(Almora:Uttarkashi!K288)</f>
        <v>0</v>
      </c>
      <c r="L288" s="682">
        <f>SUM(Almora:Uttarkashi!L288)</f>
        <v>0</v>
      </c>
      <c r="M288" s="683">
        <f>SUM(Almora:Uttarkashi!M288)</f>
        <v>0</v>
      </c>
      <c r="N288" s="689"/>
      <c r="O288" s="689"/>
      <c r="P288" s="688">
        <f t="shared" si="360"/>
        <v>0</v>
      </c>
      <c r="Q288" s="689">
        <f t="shared" si="361"/>
        <v>0</v>
      </c>
      <c r="R288" s="682">
        <f>SUM(Almora:Uttarkashi!R288)</f>
        <v>0</v>
      </c>
      <c r="S288" s="683">
        <f>SUM(Almora:Uttarkashi!S288)</f>
        <v>0</v>
      </c>
      <c r="T288" s="690">
        <v>22.474</v>
      </c>
      <c r="U288" s="682">
        <f>SUM(Almora:Uttarkashi!U288)</f>
        <v>1</v>
      </c>
      <c r="V288" s="683">
        <f>SUM(Almora:Uttarkashi!V288)</f>
        <v>22.474</v>
      </c>
      <c r="W288" s="688">
        <f t="shared" si="362"/>
        <v>1</v>
      </c>
      <c r="X288" s="689">
        <f t="shared" si="363"/>
        <v>22.474</v>
      </c>
      <c r="Y288" s="682">
        <f t="shared" si="366"/>
        <v>0</v>
      </c>
      <c r="Z288" s="683">
        <f t="shared" si="367"/>
        <v>0</v>
      </c>
      <c r="AA288" s="690">
        <v>22.474</v>
      </c>
      <c r="AB288" s="682">
        <f>SUM(Almora:Uttarkashi!AB288)</f>
        <v>1</v>
      </c>
      <c r="AC288" s="683">
        <f>SUM(Almora:Uttarkashi!AC288)</f>
        <v>22.474</v>
      </c>
      <c r="AD288" s="688">
        <f t="shared" si="364"/>
        <v>1</v>
      </c>
      <c r="AE288" s="689">
        <f t="shared" si="365"/>
        <v>22.474</v>
      </c>
      <c r="AF288" s="691" t="s">
        <v>639</v>
      </c>
      <c r="AG288" s="705">
        <f>SUM(Almora:Uttarkashi!AE288)</f>
        <v>22.474</v>
      </c>
    </row>
    <row r="289" spans="1:33" s="692" customFormat="1" ht="18.75">
      <c r="A289" s="758">
        <v>23.11</v>
      </c>
      <c r="B289" s="691" t="s">
        <v>314</v>
      </c>
      <c r="C289" s="686">
        <f>SUM(Almora:Uttarkashi!C289)</f>
        <v>0</v>
      </c>
      <c r="D289" s="683">
        <f>SUM(Almora:Uttarkashi!D289)</f>
        <v>0</v>
      </c>
      <c r="E289" s="686">
        <f>SUM(Almora:Uttarkashi!E289)</f>
        <v>0</v>
      </c>
      <c r="F289" s="683">
        <f>SUM(Almora:Uttarkashi!F289)</f>
        <v>0</v>
      </c>
      <c r="G289" s="687"/>
      <c r="H289" s="686">
        <f>SUM(Almora:Uttarkashi!H289)</f>
        <v>0</v>
      </c>
      <c r="I289" s="683">
        <f>SUM(Almora:Uttarkashi!I289)</f>
        <v>0</v>
      </c>
      <c r="J289" s="682">
        <f>SUM(Almora:Uttarkashi!J289)</f>
        <v>0</v>
      </c>
      <c r="K289" s="683">
        <f>SUM(Almora:Uttarkashi!K289)</f>
        <v>0</v>
      </c>
      <c r="L289" s="682">
        <f>SUM(Almora:Uttarkashi!L289)</f>
        <v>0</v>
      </c>
      <c r="M289" s="683">
        <f>SUM(Almora:Uttarkashi!M289)</f>
        <v>0</v>
      </c>
      <c r="N289" s="689"/>
      <c r="O289" s="689"/>
      <c r="P289" s="688">
        <f t="shared" si="360"/>
        <v>0</v>
      </c>
      <c r="Q289" s="689">
        <f t="shared" si="361"/>
        <v>0</v>
      </c>
      <c r="R289" s="682">
        <f>SUM(Almora:Uttarkashi!R289)</f>
        <v>0</v>
      </c>
      <c r="S289" s="683">
        <f>SUM(Almora:Uttarkashi!S289)</f>
        <v>0</v>
      </c>
      <c r="T289" s="690">
        <v>34.630000000000003</v>
      </c>
      <c r="U289" s="682">
        <f>SUM(Almora:Uttarkashi!U289)</f>
        <v>0</v>
      </c>
      <c r="V289" s="683">
        <f>SUM(Almora:Uttarkashi!V289)</f>
        <v>0</v>
      </c>
      <c r="W289" s="688">
        <f t="shared" si="362"/>
        <v>0</v>
      </c>
      <c r="X289" s="689">
        <f t="shared" si="363"/>
        <v>0</v>
      </c>
      <c r="Y289" s="682">
        <f t="shared" si="366"/>
        <v>0</v>
      </c>
      <c r="Z289" s="683">
        <f t="shared" si="367"/>
        <v>0</v>
      </c>
      <c r="AA289" s="690">
        <v>34.630000000000003</v>
      </c>
      <c r="AB289" s="682">
        <f>SUM(Almora:Uttarkashi!AB289)</f>
        <v>0</v>
      </c>
      <c r="AC289" s="683">
        <f>SUM(Almora:Uttarkashi!AC289)</f>
        <v>0</v>
      </c>
      <c r="AD289" s="688">
        <f t="shared" si="364"/>
        <v>0</v>
      </c>
      <c r="AE289" s="689">
        <f t="shared" si="365"/>
        <v>0</v>
      </c>
      <c r="AF289" s="691"/>
      <c r="AG289" s="705">
        <f>SUM(Almora:Uttarkashi!AE289)</f>
        <v>0</v>
      </c>
    </row>
    <row r="290" spans="1:33" s="692" customFormat="1" ht="18.75">
      <c r="A290" s="758">
        <v>23.12</v>
      </c>
      <c r="B290" s="691" t="s">
        <v>313</v>
      </c>
      <c r="C290" s="686">
        <f>SUM(Almora:Uttarkashi!C290)</f>
        <v>0</v>
      </c>
      <c r="D290" s="683">
        <f>SUM(Almora:Uttarkashi!D290)</f>
        <v>0</v>
      </c>
      <c r="E290" s="686">
        <f>SUM(Almora:Uttarkashi!E290)</f>
        <v>0</v>
      </c>
      <c r="F290" s="683">
        <f>SUM(Almora:Uttarkashi!F290)</f>
        <v>0</v>
      </c>
      <c r="G290" s="687"/>
      <c r="H290" s="686">
        <f>SUM(Almora:Uttarkashi!H290)</f>
        <v>0</v>
      </c>
      <c r="I290" s="683">
        <f>SUM(Almora:Uttarkashi!I290)</f>
        <v>0</v>
      </c>
      <c r="J290" s="682">
        <f>SUM(Almora:Uttarkashi!J290)</f>
        <v>0</v>
      </c>
      <c r="K290" s="683">
        <f>SUM(Almora:Uttarkashi!K290)</f>
        <v>0</v>
      </c>
      <c r="L290" s="682">
        <f>SUM(Almora:Uttarkashi!L290)</f>
        <v>0</v>
      </c>
      <c r="M290" s="683">
        <f>SUM(Almora:Uttarkashi!M290)</f>
        <v>0</v>
      </c>
      <c r="N290" s="689"/>
      <c r="O290" s="689"/>
      <c r="P290" s="688">
        <f t="shared" si="360"/>
        <v>0</v>
      </c>
      <c r="Q290" s="689">
        <f t="shared" si="361"/>
        <v>0</v>
      </c>
      <c r="R290" s="682">
        <f>SUM(Almora:Uttarkashi!R290)</f>
        <v>0</v>
      </c>
      <c r="S290" s="683">
        <f>SUM(Almora:Uttarkashi!S290)</f>
        <v>0</v>
      </c>
      <c r="T290" s="690">
        <v>26.71</v>
      </c>
      <c r="U290" s="682">
        <f>SUM(Almora:Uttarkashi!U290)</f>
        <v>0</v>
      </c>
      <c r="V290" s="683">
        <f>SUM(Almora:Uttarkashi!V290)</f>
        <v>0</v>
      </c>
      <c r="W290" s="688">
        <f t="shared" si="362"/>
        <v>0</v>
      </c>
      <c r="X290" s="689">
        <f t="shared" si="363"/>
        <v>0</v>
      </c>
      <c r="Y290" s="682">
        <f t="shared" si="366"/>
        <v>0</v>
      </c>
      <c r="Z290" s="683">
        <f t="shared" si="367"/>
        <v>0</v>
      </c>
      <c r="AA290" s="690">
        <v>26.71</v>
      </c>
      <c r="AB290" s="682">
        <f>SUM(Almora:Uttarkashi!AB290)</f>
        <v>0</v>
      </c>
      <c r="AC290" s="683">
        <f>SUM(Almora:Uttarkashi!AC290)</f>
        <v>0</v>
      </c>
      <c r="AD290" s="688">
        <f t="shared" si="364"/>
        <v>0</v>
      </c>
      <c r="AE290" s="689">
        <f t="shared" si="365"/>
        <v>0</v>
      </c>
      <c r="AF290" s="691"/>
      <c r="AG290" s="705">
        <f>SUM(Almora:Uttarkashi!AE290)</f>
        <v>0</v>
      </c>
    </row>
    <row r="291" spans="1:33" s="692" customFormat="1" ht="37.5">
      <c r="A291" s="758">
        <v>23.13</v>
      </c>
      <c r="B291" s="691" t="s">
        <v>114</v>
      </c>
      <c r="C291" s="686">
        <f>SUM(Almora:Uttarkashi!C291)</f>
        <v>6</v>
      </c>
      <c r="D291" s="683">
        <f>SUM(Almora:Uttarkashi!D291)</f>
        <v>55.879999999999995</v>
      </c>
      <c r="E291" s="686">
        <f>SUM(Almora:Uttarkashi!E291)</f>
        <v>0</v>
      </c>
      <c r="F291" s="683">
        <f>SUM(Almora:Uttarkashi!F291)</f>
        <v>0</v>
      </c>
      <c r="G291" s="687">
        <v>12.86</v>
      </c>
      <c r="H291" s="682">
        <v>240</v>
      </c>
      <c r="I291" s="683">
        <v>3086.3999999999996</v>
      </c>
      <c r="J291" s="682">
        <f>SUM(Almora:Uttarkashi!J291)</f>
        <v>246</v>
      </c>
      <c r="K291" s="683">
        <f>SUM(Almora:Uttarkashi!K291)</f>
        <v>3142.2799999999997</v>
      </c>
      <c r="L291" s="682">
        <f>SUM(Almora:Uttarkashi!L291)</f>
        <v>19</v>
      </c>
      <c r="M291" s="683">
        <f>SUM(Almora:Uttarkashi!M291)</f>
        <v>682.26880000000006</v>
      </c>
      <c r="N291" s="689">
        <f t="shared" si="368"/>
        <v>7.7235772357723578</v>
      </c>
      <c r="O291" s="689">
        <f t="shared" si="369"/>
        <v>21.712539939152464</v>
      </c>
      <c r="P291" s="688">
        <f t="shared" si="360"/>
        <v>227</v>
      </c>
      <c r="Q291" s="689">
        <f t="shared" si="361"/>
        <v>2460.0111999999999</v>
      </c>
      <c r="R291" s="682">
        <f>SUM(Almora:Uttarkashi!R291)</f>
        <v>227</v>
      </c>
      <c r="S291" s="683">
        <f>SUM(Almora:Uttarkashi!S291)</f>
        <v>2405.165</v>
      </c>
      <c r="T291" s="690">
        <v>19.34</v>
      </c>
      <c r="U291" s="682">
        <f>SUM(Almora:Uttarkashi!U291)</f>
        <v>419</v>
      </c>
      <c r="V291" s="683">
        <f>SUM(Almora:Uttarkashi!V291)</f>
        <v>8103.46</v>
      </c>
      <c r="W291" s="688">
        <f t="shared" si="362"/>
        <v>646</v>
      </c>
      <c r="X291" s="689">
        <f t="shared" si="363"/>
        <v>10508.625</v>
      </c>
      <c r="Y291" s="682">
        <f t="shared" si="366"/>
        <v>227</v>
      </c>
      <c r="Z291" s="683">
        <f t="shared" si="367"/>
        <v>2405.165</v>
      </c>
      <c r="AA291" s="690">
        <v>19.34</v>
      </c>
      <c r="AB291" s="682">
        <v>196</v>
      </c>
      <c r="AC291" s="683">
        <f>SUM(Almora:Uttarkashi!AC291)</f>
        <v>3790.639999999999</v>
      </c>
      <c r="AD291" s="688">
        <f t="shared" si="364"/>
        <v>423</v>
      </c>
      <c r="AE291" s="689">
        <f t="shared" si="365"/>
        <v>6195.8049999999985</v>
      </c>
      <c r="AF291" s="691" t="s">
        <v>484</v>
      </c>
      <c r="AG291" s="705">
        <f>SUM(Almora:Uttarkashi!AE291)</f>
        <v>6195.8050000000003</v>
      </c>
    </row>
    <row r="292" spans="1:33" s="692" customFormat="1" ht="37.5">
      <c r="A292" s="758">
        <v>23.14</v>
      </c>
      <c r="B292" s="691" t="s">
        <v>115</v>
      </c>
      <c r="C292" s="686">
        <f>SUM(Almora:Uttarkashi!C292)</f>
        <v>0</v>
      </c>
      <c r="D292" s="683">
        <f>SUM(Almora:Uttarkashi!D292)</f>
        <v>0</v>
      </c>
      <c r="E292" s="686">
        <f>SUM(Almora:Uttarkashi!E292)</f>
        <v>0</v>
      </c>
      <c r="F292" s="683">
        <f>SUM(Almora:Uttarkashi!F292)</f>
        <v>0</v>
      </c>
      <c r="G292" s="687"/>
      <c r="H292" s="686">
        <v>0</v>
      </c>
      <c r="I292" s="683">
        <f>SUM(Almora:Uttarkashi!I292)</f>
        <v>0</v>
      </c>
      <c r="J292" s="682">
        <f>SUM(Almora:Uttarkashi!J292)</f>
        <v>0</v>
      </c>
      <c r="K292" s="683">
        <f>SUM(Almora:Uttarkashi!K292)</f>
        <v>0</v>
      </c>
      <c r="L292" s="682">
        <f>SUM(Almora:Uttarkashi!L292)</f>
        <v>0</v>
      </c>
      <c r="M292" s="683">
        <f>SUM(Almora:Uttarkashi!M292)</f>
        <v>0</v>
      </c>
      <c r="N292" s="689"/>
      <c r="O292" s="689"/>
      <c r="P292" s="688">
        <f t="shared" si="360"/>
        <v>0</v>
      </c>
      <c r="Q292" s="689"/>
      <c r="R292" s="682">
        <f>SUM(Almora:Uttarkashi!R292)</f>
        <v>0</v>
      </c>
      <c r="S292" s="683">
        <f>SUM(Almora:Uttarkashi!S292)</f>
        <v>0</v>
      </c>
      <c r="T292" s="690">
        <v>15.43</v>
      </c>
      <c r="U292" s="682">
        <f>SUM(Almora:Uttarkashi!U292)</f>
        <v>60</v>
      </c>
      <c r="V292" s="683">
        <f>SUM(Almora:Uttarkashi!V292)</f>
        <v>925.8</v>
      </c>
      <c r="W292" s="688">
        <f t="shared" si="362"/>
        <v>60</v>
      </c>
      <c r="X292" s="689">
        <f t="shared" si="363"/>
        <v>925.8</v>
      </c>
      <c r="Y292" s="682">
        <f t="shared" si="366"/>
        <v>0</v>
      </c>
      <c r="Z292" s="683">
        <f t="shared" si="367"/>
        <v>0</v>
      </c>
      <c r="AA292" s="690">
        <v>15.43</v>
      </c>
      <c r="AB292" s="682">
        <v>32</v>
      </c>
      <c r="AC292" s="683">
        <f>SUM(Almora:Uttarkashi!AC292)</f>
        <v>493.76</v>
      </c>
      <c r="AD292" s="688">
        <f t="shared" si="364"/>
        <v>32</v>
      </c>
      <c r="AE292" s="689">
        <f t="shared" si="365"/>
        <v>493.76</v>
      </c>
      <c r="AF292" s="691" t="s">
        <v>484</v>
      </c>
      <c r="AG292" s="705">
        <f>SUM(Almora:Uttarkashi!AE292)</f>
        <v>493.76</v>
      </c>
    </row>
    <row r="293" spans="1:33" s="692" customFormat="1" ht="37.5">
      <c r="A293" s="758">
        <v>23.15</v>
      </c>
      <c r="B293" s="691" t="s">
        <v>116</v>
      </c>
      <c r="C293" s="686">
        <f>SUM(Almora:Uttarkashi!C293)</f>
        <v>0</v>
      </c>
      <c r="D293" s="683">
        <f>SUM(Almora:Uttarkashi!D293)</f>
        <v>0</v>
      </c>
      <c r="E293" s="686">
        <f>SUM(Almora:Uttarkashi!E293)</f>
        <v>0</v>
      </c>
      <c r="F293" s="683">
        <f>SUM(Almora:Uttarkashi!F293)</f>
        <v>0</v>
      </c>
      <c r="G293" s="687">
        <v>17.420000000000002</v>
      </c>
      <c r="H293" s="682">
        <v>23</v>
      </c>
      <c r="I293" s="683">
        <v>400.65999999999997</v>
      </c>
      <c r="J293" s="682">
        <f>SUM(Almora:Uttarkashi!J293)</f>
        <v>23</v>
      </c>
      <c r="K293" s="683">
        <f>SUM(Almora:Uttarkashi!K293)</f>
        <v>400.65999999999997</v>
      </c>
      <c r="L293" s="682">
        <f>SUM(Almora:Uttarkashi!L293)</f>
        <v>0</v>
      </c>
      <c r="M293" s="683">
        <f>SUM(Almora:Uttarkashi!M293)</f>
        <v>83.754000000000005</v>
      </c>
      <c r="N293" s="689">
        <f t="shared" si="368"/>
        <v>0</v>
      </c>
      <c r="O293" s="689">
        <f t="shared" si="369"/>
        <v>20.904008386162833</v>
      </c>
      <c r="P293" s="688">
        <f t="shared" si="360"/>
        <v>23</v>
      </c>
      <c r="Q293" s="689">
        <f t="shared" si="361"/>
        <v>316.90599999999995</v>
      </c>
      <c r="R293" s="682">
        <f>SUM(Almora:Uttarkashi!R293)</f>
        <v>23</v>
      </c>
      <c r="S293" s="683">
        <f>SUM(Almora:Uttarkashi!S293)</f>
        <v>316.90999999999997</v>
      </c>
      <c r="T293" s="690">
        <v>25.18</v>
      </c>
      <c r="U293" s="682">
        <f>SUM(Almora:Uttarkashi!U293)</f>
        <v>28</v>
      </c>
      <c r="V293" s="683">
        <f>SUM(Almora:Uttarkashi!V293)</f>
        <v>705.04</v>
      </c>
      <c r="W293" s="688">
        <f t="shared" si="362"/>
        <v>51</v>
      </c>
      <c r="X293" s="689">
        <f t="shared" si="363"/>
        <v>1021.9499999999999</v>
      </c>
      <c r="Y293" s="682">
        <f t="shared" si="366"/>
        <v>23</v>
      </c>
      <c r="Z293" s="683">
        <f t="shared" si="367"/>
        <v>316.90999999999997</v>
      </c>
      <c r="AA293" s="690">
        <v>25.18</v>
      </c>
      <c r="AB293" s="682">
        <v>15</v>
      </c>
      <c r="AC293" s="683">
        <f>SUM(Almora:Uttarkashi!AC293)</f>
        <v>377.70000000000005</v>
      </c>
      <c r="AD293" s="688">
        <f t="shared" si="364"/>
        <v>38</v>
      </c>
      <c r="AE293" s="689">
        <f t="shared" si="365"/>
        <v>694.61</v>
      </c>
      <c r="AF293" s="691" t="s">
        <v>484</v>
      </c>
      <c r="AG293" s="705">
        <f>SUM(Almora:Uttarkashi!AE293)</f>
        <v>694.61</v>
      </c>
    </row>
    <row r="294" spans="1:33" s="692" customFormat="1" ht="37.5">
      <c r="A294" s="758">
        <v>23.16</v>
      </c>
      <c r="B294" s="691" t="s">
        <v>117</v>
      </c>
      <c r="C294" s="686">
        <f>SUM(Almora:Uttarkashi!C294)</f>
        <v>0</v>
      </c>
      <c r="D294" s="683">
        <f>SUM(Almora:Uttarkashi!D294)</f>
        <v>0</v>
      </c>
      <c r="E294" s="686">
        <f>SUM(Almora:Uttarkashi!E294)</f>
        <v>0</v>
      </c>
      <c r="F294" s="683">
        <f>SUM(Almora:Uttarkashi!F294)</f>
        <v>0</v>
      </c>
      <c r="G294" s="687"/>
      <c r="H294" s="686">
        <v>0</v>
      </c>
      <c r="I294" s="683">
        <f>SUM(Almora:Uttarkashi!I294)</f>
        <v>0</v>
      </c>
      <c r="J294" s="682">
        <f>SUM(Almora:Uttarkashi!J294)</f>
        <v>0</v>
      </c>
      <c r="K294" s="683">
        <f>SUM(Almora:Uttarkashi!K294)</f>
        <v>0</v>
      </c>
      <c r="L294" s="682">
        <f>SUM(Almora:Uttarkashi!L294)</f>
        <v>0</v>
      </c>
      <c r="M294" s="683">
        <f>SUM(Almora:Uttarkashi!M294)</f>
        <v>0</v>
      </c>
      <c r="N294" s="689"/>
      <c r="O294" s="689"/>
      <c r="P294" s="688">
        <f t="shared" si="360"/>
        <v>0</v>
      </c>
      <c r="Q294" s="689">
        <f t="shared" si="361"/>
        <v>0</v>
      </c>
      <c r="R294" s="682">
        <f>SUM(Almora:Uttarkashi!R294)</f>
        <v>0</v>
      </c>
      <c r="S294" s="683">
        <f>SUM(Almora:Uttarkashi!S294)</f>
        <v>0</v>
      </c>
      <c r="T294" s="690">
        <v>17.489999999999998</v>
      </c>
      <c r="U294" s="682">
        <f>SUM(Almora:Uttarkashi!U294)</f>
        <v>11</v>
      </c>
      <c r="V294" s="683">
        <f>SUM(Almora:Uttarkashi!V294)</f>
        <v>192.39</v>
      </c>
      <c r="W294" s="688">
        <f t="shared" si="362"/>
        <v>11</v>
      </c>
      <c r="X294" s="689">
        <f t="shared" si="363"/>
        <v>192.39</v>
      </c>
      <c r="Y294" s="682">
        <f t="shared" si="366"/>
        <v>0</v>
      </c>
      <c r="Z294" s="683">
        <f t="shared" si="367"/>
        <v>0</v>
      </c>
      <c r="AA294" s="690">
        <v>17.489999999999998</v>
      </c>
      <c r="AB294" s="682">
        <v>2</v>
      </c>
      <c r="AC294" s="683">
        <f>SUM(Almora:Uttarkashi!AC294)</f>
        <v>34.979999999999997</v>
      </c>
      <c r="AD294" s="688">
        <f t="shared" si="364"/>
        <v>2</v>
      </c>
      <c r="AE294" s="689">
        <f t="shared" si="365"/>
        <v>34.979999999999997</v>
      </c>
      <c r="AF294" s="691" t="s">
        <v>484</v>
      </c>
      <c r="AG294" s="705">
        <f>SUM(Almora:Uttarkashi!AE294)</f>
        <v>34.979999999999997</v>
      </c>
    </row>
    <row r="295" spans="1:33" s="692" customFormat="1" ht="37.5">
      <c r="A295" s="758">
        <v>23.17</v>
      </c>
      <c r="B295" s="691" t="s">
        <v>300</v>
      </c>
      <c r="C295" s="686">
        <f>SUM(Almora:Uttarkashi!C295)</f>
        <v>0</v>
      </c>
      <c r="D295" s="683">
        <f>SUM(Almora:Uttarkashi!D295)</f>
        <v>0</v>
      </c>
      <c r="E295" s="686">
        <f>SUM(Almora:Uttarkashi!E295)</f>
        <v>0</v>
      </c>
      <c r="F295" s="683">
        <f>SUM(Almora:Uttarkashi!F295)</f>
        <v>0</v>
      </c>
      <c r="G295" s="687"/>
      <c r="H295" s="686">
        <f>SUM(Almora:Uttarkashi!H295)</f>
        <v>0</v>
      </c>
      <c r="I295" s="683">
        <f>SUM(Almora:Uttarkashi!I295)</f>
        <v>0</v>
      </c>
      <c r="J295" s="682">
        <f>SUM(Almora:Uttarkashi!J295)</f>
        <v>0</v>
      </c>
      <c r="K295" s="683">
        <f>SUM(Almora:Uttarkashi!K295)</f>
        <v>0</v>
      </c>
      <c r="L295" s="682">
        <f>SUM(Almora:Uttarkashi!L295)</f>
        <v>0</v>
      </c>
      <c r="M295" s="683">
        <f>SUM(Almora:Uttarkashi!M295)</f>
        <v>0</v>
      </c>
      <c r="N295" s="689"/>
      <c r="O295" s="689"/>
      <c r="P295" s="688">
        <f t="shared" si="360"/>
        <v>0</v>
      </c>
      <c r="Q295" s="689">
        <f t="shared" si="361"/>
        <v>0</v>
      </c>
      <c r="R295" s="682">
        <f>SUM(Almora:Uttarkashi!R295)</f>
        <v>0</v>
      </c>
      <c r="S295" s="683">
        <f>SUM(Almora:Uttarkashi!S295)</f>
        <v>0</v>
      </c>
      <c r="T295" s="690"/>
      <c r="U295" s="682">
        <f>SUM(Almora:Uttarkashi!U295)</f>
        <v>0</v>
      </c>
      <c r="V295" s="683">
        <f>SUM(Almora:Uttarkashi!V295)</f>
        <v>0</v>
      </c>
      <c r="W295" s="688">
        <f t="shared" si="362"/>
        <v>0</v>
      </c>
      <c r="X295" s="689">
        <f t="shared" si="363"/>
        <v>0</v>
      </c>
      <c r="Y295" s="682">
        <f t="shared" si="366"/>
        <v>0</v>
      </c>
      <c r="Z295" s="683">
        <f t="shared" si="367"/>
        <v>0</v>
      </c>
      <c r="AA295" s="690"/>
      <c r="AB295" s="682">
        <v>0</v>
      </c>
      <c r="AC295" s="683">
        <f>SUM(Almora:Uttarkashi!AC295)</f>
        <v>0</v>
      </c>
      <c r="AD295" s="688">
        <f t="shared" si="364"/>
        <v>0</v>
      </c>
      <c r="AE295" s="689">
        <f t="shared" si="365"/>
        <v>0</v>
      </c>
      <c r="AF295" s="691"/>
      <c r="AG295" s="705">
        <f>SUM(Almora:Uttarkashi!AE295)</f>
        <v>0</v>
      </c>
    </row>
    <row r="296" spans="1:33" s="692" customFormat="1" ht="44.25" customHeight="1">
      <c r="A296" s="758">
        <v>23.18</v>
      </c>
      <c r="B296" s="691" t="s">
        <v>157</v>
      </c>
      <c r="C296" s="686">
        <f>SUM(Almora:Uttarkashi!C296)</f>
        <v>1</v>
      </c>
      <c r="D296" s="683">
        <f>SUM(Almora:Uttarkashi!D296)</f>
        <v>2.38</v>
      </c>
      <c r="E296" s="686">
        <f>SUM(Almora:Uttarkashi!E296)</f>
        <v>0</v>
      </c>
      <c r="F296" s="683">
        <f>SUM(Almora:Uttarkashi!F296)</f>
        <v>0</v>
      </c>
      <c r="G296" s="687">
        <v>5.79</v>
      </c>
      <c r="H296" s="686">
        <v>0</v>
      </c>
      <c r="I296" s="683">
        <f>SUM(Almora:Uttarkashi!I296)</f>
        <v>0</v>
      </c>
      <c r="J296" s="682">
        <f>SUM(Almora:Uttarkashi!J296)</f>
        <v>1</v>
      </c>
      <c r="K296" s="683">
        <f>SUM(Almora:Uttarkashi!K296)</f>
        <v>2.38</v>
      </c>
      <c r="L296" s="682">
        <f>SUM(Almora:Uttarkashi!L296)</f>
        <v>1</v>
      </c>
      <c r="M296" s="683">
        <f>SUM(Almora:Uttarkashi!M296)</f>
        <v>2.38</v>
      </c>
      <c r="N296" s="689">
        <f t="shared" si="368"/>
        <v>100</v>
      </c>
      <c r="O296" s="689">
        <f t="shared" si="369"/>
        <v>100</v>
      </c>
      <c r="P296" s="688">
        <f t="shared" si="360"/>
        <v>0</v>
      </c>
      <c r="Q296" s="689">
        <f t="shared" si="361"/>
        <v>0</v>
      </c>
      <c r="R296" s="682">
        <f>SUM(Almora:Uttarkashi!R296)</f>
        <v>0</v>
      </c>
      <c r="S296" s="683">
        <f>SUM(Almora:Uttarkashi!S296)</f>
        <v>0</v>
      </c>
      <c r="T296" s="690">
        <v>7.92</v>
      </c>
      <c r="U296" s="682">
        <f>SUM(Almora:Uttarkashi!U296)</f>
        <v>51</v>
      </c>
      <c r="V296" s="683">
        <f>SUM(Almora:Uttarkashi!V296)</f>
        <v>403.91999999999996</v>
      </c>
      <c r="W296" s="688">
        <f t="shared" si="362"/>
        <v>51</v>
      </c>
      <c r="X296" s="689">
        <f t="shared" si="363"/>
        <v>403.91999999999996</v>
      </c>
      <c r="Y296" s="682">
        <f t="shared" si="366"/>
        <v>0</v>
      </c>
      <c r="Z296" s="683">
        <f t="shared" si="367"/>
        <v>0</v>
      </c>
      <c r="AA296" s="690">
        <v>7.92</v>
      </c>
      <c r="AB296" s="682">
        <v>16</v>
      </c>
      <c r="AC296" s="683">
        <f>SUM(Almora:Uttarkashi!AC296)</f>
        <v>126.72</v>
      </c>
      <c r="AD296" s="688">
        <f t="shared" si="364"/>
        <v>16</v>
      </c>
      <c r="AE296" s="689">
        <f t="shared" si="365"/>
        <v>126.72</v>
      </c>
      <c r="AF296" s="691" t="s">
        <v>484</v>
      </c>
      <c r="AG296" s="705">
        <f>SUM(Almora:Uttarkashi!AE296)</f>
        <v>126.72</v>
      </c>
    </row>
    <row r="297" spans="1:33" s="692" customFormat="1" ht="37.5">
      <c r="A297" s="758">
        <v>23.19</v>
      </c>
      <c r="B297" s="691" t="s">
        <v>342</v>
      </c>
      <c r="C297" s="686">
        <f>SUM(Almora:Uttarkashi!C297)</f>
        <v>252</v>
      </c>
      <c r="D297" s="683">
        <f>SUM(Almora:Uttarkashi!D297)</f>
        <v>875.54000000000008</v>
      </c>
      <c r="E297" s="686">
        <f>SUM(Almora:Uttarkashi!E297)</f>
        <v>0</v>
      </c>
      <c r="F297" s="683">
        <f>SUM(Almora:Uttarkashi!F297)</f>
        <v>0</v>
      </c>
      <c r="G297" s="687">
        <v>4.83</v>
      </c>
      <c r="H297" s="686">
        <f>SUM(Almora:Uttarkashi!H297)</f>
        <v>140</v>
      </c>
      <c r="I297" s="683">
        <f>SUM(Almora:Uttarkashi!I297)</f>
        <v>676.2</v>
      </c>
      <c r="J297" s="682">
        <f>SUM(Almora:Uttarkashi!J297)</f>
        <v>392</v>
      </c>
      <c r="K297" s="683">
        <f>SUM(Almora:Uttarkashi!K297)</f>
        <v>1551.74</v>
      </c>
      <c r="L297" s="682">
        <f>SUM(Almora:Uttarkashi!L297)</f>
        <v>147</v>
      </c>
      <c r="M297" s="683">
        <f>SUM(Almora:Uttarkashi!M297)</f>
        <v>433.05000000000013</v>
      </c>
      <c r="N297" s="689">
        <f t="shared" si="368"/>
        <v>37.5</v>
      </c>
      <c r="O297" s="689">
        <f t="shared" si="369"/>
        <v>27.907381391212454</v>
      </c>
      <c r="P297" s="688">
        <f t="shared" si="360"/>
        <v>245</v>
      </c>
      <c r="Q297" s="689">
        <f t="shared" si="361"/>
        <v>1118.6899999999998</v>
      </c>
      <c r="R297" s="682">
        <f>SUM(Almora:Uttarkashi!R297)</f>
        <v>245</v>
      </c>
      <c r="S297" s="683">
        <f>SUM(Almora:Uttarkashi!S297)</f>
        <v>1118.69</v>
      </c>
      <c r="T297" s="690">
        <v>6.25</v>
      </c>
      <c r="U297" s="682">
        <f>SUM(Almora:Uttarkashi!U297)</f>
        <v>243</v>
      </c>
      <c r="V297" s="683">
        <f>SUM(Almora:Uttarkashi!V297)</f>
        <v>1518.75</v>
      </c>
      <c r="W297" s="688">
        <f t="shared" si="362"/>
        <v>488</v>
      </c>
      <c r="X297" s="689">
        <f t="shared" si="363"/>
        <v>2637.44</v>
      </c>
      <c r="Y297" s="682">
        <f t="shared" si="366"/>
        <v>245</v>
      </c>
      <c r="Z297" s="683">
        <f t="shared" si="367"/>
        <v>1118.69</v>
      </c>
      <c r="AA297" s="690">
        <v>6.25</v>
      </c>
      <c r="AB297" s="682">
        <v>115</v>
      </c>
      <c r="AC297" s="683">
        <f>SUM(Almora:Uttarkashi!AC297)</f>
        <v>718.75</v>
      </c>
      <c r="AD297" s="688">
        <f t="shared" si="364"/>
        <v>360</v>
      </c>
      <c r="AE297" s="689">
        <f t="shared" si="365"/>
        <v>1837.44</v>
      </c>
      <c r="AF297" s="691" t="s">
        <v>484</v>
      </c>
      <c r="AG297" s="705">
        <f>SUM(Almora:Uttarkashi!AE297)</f>
        <v>1837.44</v>
      </c>
    </row>
    <row r="298" spans="1:33" s="692" customFormat="1" ht="37.5">
      <c r="A298" s="758">
        <v>23.2</v>
      </c>
      <c r="B298" s="691" t="s">
        <v>302</v>
      </c>
      <c r="C298" s="686">
        <f>SUM(Almora:Uttarkashi!C298)</f>
        <v>0</v>
      </c>
      <c r="D298" s="683">
        <f>SUM(Almora:Uttarkashi!D298)</f>
        <v>0</v>
      </c>
      <c r="E298" s="686">
        <f>SUM(Almora:Uttarkashi!E298)</f>
        <v>0</v>
      </c>
      <c r="F298" s="683">
        <f>SUM(Almora:Uttarkashi!F298)</f>
        <v>0</v>
      </c>
      <c r="G298" s="687"/>
      <c r="H298" s="686">
        <v>0</v>
      </c>
      <c r="I298" s="683">
        <f>SUM(Almora:Uttarkashi!I298)</f>
        <v>0</v>
      </c>
      <c r="J298" s="682">
        <f>SUM(Almora:Uttarkashi!J298)</f>
        <v>0</v>
      </c>
      <c r="K298" s="683">
        <f>SUM(Almora:Uttarkashi!K298)</f>
        <v>0</v>
      </c>
      <c r="L298" s="682">
        <f>SUM(Almora:Uttarkashi!L298)</f>
        <v>0</v>
      </c>
      <c r="M298" s="683">
        <f>SUM(Almora:Uttarkashi!M298)</f>
        <v>0</v>
      </c>
      <c r="N298" s="689"/>
      <c r="O298" s="689"/>
      <c r="P298" s="688">
        <f t="shared" si="360"/>
        <v>0</v>
      </c>
      <c r="Q298" s="689">
        <f t="shared" si="361"/>
        <v>0</v>
      </c>
      <c r="R298" s="682">
        <f>SUM(Almora:Uttarkashi!R298)</f>
        <v>0</v>
      </c>
      <c r="S298" s="683">
        <f>SUM(Almora:Uttarkashi!S298)</f>
        <v>0</v>
      </c>
      <c r="T298" s="690">
        <v>2.72</v>
      </c>
      <c r="U298" s="682">
        <f>SUM(Almora:Uttarkashi!U298)</f>
        <v>304</v>
      </c>
      <c r="V298" s="683">
        <f>SUM(Almora:Uttarkashi!V298)</f>
        <v>826.88000000000011</v>
      </c>
      <c r="W298" s="688">
        <f t="shared" si="362"/>
        <v>304</v>
      </c>
      <c r="X298" s="689">
        <f t="shared" si="363"/>
        <v>826.88000000000011</v>
      </c>
      <c r="Y298" s="682">
        <f t="shared" si="366"/>
        <v>0</v>
      </c>
      <c r="Z298" s="683">
        <f t="shared" si="367"/>
        <v>0</v>
      </c>
      <c r="AA298" s="690">
        <v>2.72</v>
      </c>
      <c r="AB298" s="682">
        <v>127</v>
      </c>
      <c r="AC298" s="683">
        <f>SUM(Almora:Uttarkashi!AC298)</f>
        <v>345.44000000000005</v>
      </c>
      <c r="AD298" s="688">
        <f t="shared" si="364"/>
        <v>127</v>
      </c>
      <c r="AE298" s="689">
        <f t="shared" si="365"/>
        <v>345.44000000000005</v>
      </c>
      <c r="AF298" s="691" t="s">
        <v>484</v>
      </c>
      <c r="AG298" s="705">
        <f>SUM(Almora:Uttarkashi!AE298)</f>
        <v>345.44000000000005</v>
      </c>
    </row>
    <row r="299" spans="1:33" s="692" customFormat="1" ht="21.75" customHeight="1">
      <c r="A299" s="758">
        <v>23.21</v>
      </c>
      <c r="B299" s="691" t="s">
        <v>301</v>
      </c>
      <c r="C299" s="686">
        <f>SUM(Almora:Uttarkashi!C299)</f>
        <v>0</v>
      </c>
      <c r="D299" s="683">
        <f>SUM(Almora:Uttarkashi!D299)</f>
        <v>51.39</v>
      </c>
      <c r="E299" s="686">
        <f>SUM(Almora:Uttarkashi!E299)</f>
        <v>0</v>
      </c>
      <c r="F299" s="683">
        <f>SUM(Almora:Uttarkashi!F299)</f>
        <v>0</v>
      </c>
      <c r="G299" s="687">
        <v>1.76</v>
      </c>
      <c r="H299" s="686">
        <v>0</v>
      </c>
      <c r="I299" s="683">
        <f>SUM(Almora:Uttarkashi!I299)</f>
        <v>0</v>
      </c>
      <c r="J299" s="682">
        <f>SUM(Almora:Uttarkashi!J299)</f>
        <v>0</v>
      </c>
      <c r="K299" s="683">
        <f>SUM(Almora:Uttarkashi!K299)</f>
        <v>51.39</v>
      </c>
      <c r="L299" s="682">
        <f>SUM(Almora:Uttarkashi!L299)</f>
        <v>0</v>
      </c>
      <c r="M299" s="683">
        <f>SUM(Almora:Uttarkashi!M299)</f>
        <v>51.39</v>
      </c>
      <c r="N299" s="689"/>
      <c r="O299" s="689">
        <f t="shared" si="369"/>
        <v>100</v>
      </c>
      <c r="P299" s="688">
        <f t="shared" si="360"/>
        <v>0</v>
      </c>
      <c r="Q299" s="689">
        <f t="shared" si="361"/>
        <v>0</v>
      </c>
      <c r="R299" s="682">
        <f>SUM(Almora:Uttarkashi!R299)</f>
        <v>0</v>
      </c>
      <c r="S299" s="683">
        <f>SUM(Almora:Uttarkashi!S299)</f>
        <v>0</v>
      </c>
      <c r="T299" s="690">
        <v>2</v>
      </c>
      <c r="U299" s="682">
        <f>SUM(Almora:Uttarkashi!U299)</f>
        <v>89</v>
      </c>
      <c r="V299" s="683">
        <f>SUM(Almora:Uttarkashi!V299)</f>
        <v>178</v>
      </c>
      <c r="W299" s="688">
        <f t="shared" si="362"/>
        <v>89</v>
      </c>
      <c r="X299" s="689">
        <f t="shared" si="363"/>
        <v>178</v>
      </c>
      <c r="Y299" s="682">
        <f t="shared" si="366"/>
        <v>0</v>
      </c>
      <c r="Z299" s="683">
        <f t="shared" si="367"/>
        <v>0</v>
      </c>
      <c r="AA299" s="690">
        <v>2</v>
      </c>
      <c r="AB299" s="682">
        <v>38</v>
      </c>
      <c r="AC299" s="683">
        <f>SUM(Almora:Uttarkashi!AC299)</f>
        <v>76</v>
      </c>
      <c r="AD299" s="688">
        <f t="shared" si="364"/>
        <v>38</v>
      </c>
      <c r="AE299" s="689">
        <f t="shared" si="365"/>
        <v>76</v>
      </c>
      <c r="AF299" s="691" t="s">
        <v>484</v>
      </c>
      <c r="AG299" s="705">
        <f>SUM(Almora:Uttarkashi!AE299)</f>
        <v>76</v>
      </c>
    </row>
    <row r="300" spans="1:33" s="692" customFormat="1" ht="37.5">
      <c r="A300" s="758">
        <v>23.22</v>
      </c>
      <c r="B300" s="691" t="s">
        <v>181</v>
      </c>
      <c r="C300" s="686">
        <f>SUM(Almora:Uttarkashi!C300)</f>
        <v>0</v>
      </c>
      <c r="D300" s="683">
        <f>SUM(Almora:Uttarkashi!D300)</f>
        <v>87.84</v>
      </c>
      <c r="E300" s="686">
        <f>SUM(Almora:Uttarkashi!E300)</f>
        <v>0</v>
      </c>
      <c r="F300" s="683">
        <f>SUM(Almora:Uttarkashi!F300)</f>
        <v>0</v>
      </c>
      <c r="G300" s="687">
        <v>2.14</v>
      </c>
      <c r="H300" s="686">
        <f>SUM(Almora:Uttarkashi!H300)</f>
        <v>0</v>
      </c>
      <c r="I300" s="683">
        <f>SUM(Almora:Uttarkashi!I300)</f>
        <v>0</v>
      </c>
      <c r="J300" s="682">
        <f>SUM(Almora:Uttarkashi!J300)</f>
        <v>0</v>
      </c>
      <c r="K300" s="683">
        <f>SUM(Almora:Uttarkashi!K300)</f>
        <v>87.84</v>
      </c>
      <c r="L300" s="682">
        <f>SUM(Almora:Uttarkashi!L300)</f>
        <v>0</v>
      </c>
      <c r="M300" s="683">
        <f>SUM(Almora:Uttarkashi!M300)</f>
        <v>87.84</v>
      </c>
      <c r="N300" s="689"/>
      <c r="O300" s="689">
        <f t="shared" si="369"/>
        <v>100</v>
      </c>
      <c r="P300" s="688">
        <f t="shared" si="360"/>
        <v>0</v>
      </c>
      <c r="Q300" s="689">
        <f t="shared" si="361"/>
        <v>0</v>
      </c>
      <c r="R300" s="682">
        <f>SUM(Almora:Uttarkashi!R300)</f>
        <v>0</v>
      </c>
      <c r="S300" s="683">
        <f>SUM(Almora:Uttarkashi!S300)</f>
        <v>0</v>
      </c>
      <c r="T300" s="690">
        <v>2.72</v>
      </c>
      <c r="U300" s="682">
        <f>SUM(Almora:Uttarkashi!U300)</f>
        <v>239</v>
      </c>
      <c r="V300" s="683">
        <f>SUM(Almora:Uttarkashi!V300)</f>
        <v>650.08000000000004</v>
      </c>
      <c r="W300" s="688">
        <f t="shared" si="362"/>
        <v>239</v>
      </c>
      <c r="X300" s="689">
        <f t="shared" si="363"/>
        <v>650.08000000000004</v>
      </c>
      <c r="Y300" s="682">
        <f t="shared" si="366"/>
        <v>0</v>
      </c>
      <c r="Z300" s="683">
        <f t="shared" si="367"/>
        <v>0</v>
      </c>
      <c r="AA300" s="690">
        <v>2.72</v>
      </c>
      <c r="AB300" s="682">
        <v>171</v>
      </c>
      <c r="AC300" s="683">
        <f>SUM(Almora:Uttarkashi!AC300)</f>
        <v>465.12</v>
      </c>
      <c r="AD300" s="688">
        <f t="shared" si="364"/>
        <v>171</v>
      </c>
      <c r="AE300" s="689">
        <f t="shared" si="365"/>
        <v>465.12</v>
      </c>
      <c r="AF300" s="691" t="s">
        <v>484</v>
      </c>
      <c r="AG300" s="705">
        <f>SUM(Almora:Uttarkashi!AE300)</f>
        <v>465.12</v>
      </c>
    </row>
    <row r="301" spans="1:33" s="692" customFormat="1" ht="37.5">
      <c r="A301" s="758">
        <v>23.23</v>
      </c>
      <c r="B301" s="691" t="s">
        <v>182</v>
      </c>
      <c r="C301" s="686">
        <f>SUM(Almora:Uttarkashi!C301)</f>
        <v>0</v>
      </c>
      <c r="D301" s="683">
        <f>SUM(Almora:Uttarkashi!D301)</f>
        <v>12.590000000000003</v>
      </c>
      <c r="E301" s="686">
        <f>SUM(Almora:Uttarkashi!E301)</f>
        <v>0</v>
      </c>
      <c r="F301" s="683">
        <f>SUM(Almora:Uttarkashi!F301)</f>
        <v>0</v>
      </c>
      <c r="G301" s="687">
        <v>1.76</v>
      </c>
      <c r="H301" s="686">
        <v>0</v>
      </c>
      <c r="I301" s="683">
        <f>SUM(Almora:Uttarkashi!I301)</f>
        <v>0</v>
      </c>
      <c r="J301" s="682">
        <f>SUM(Almora:Uttarkashi!J301)</f>
        <v>0</v>
      </c>
      <c r="K301" s="683">
        <f>SUM(Almora:Uttarkashi!K301)</f>
        <v>12.590000000000003</v>
      </c>
      <c r="L301" s="682">
        <f>SUM(Almora:Uttarkashi!L301)</f>
        <v>0</v>
      </c>
      <c r="M301" s="683">
        <f>SUM(Almora:Uttarkashi!M301)</f>
        <v>12.59</v>
      </c>
      <c r="N301" s="689"/>
      <c r="O301" s="689">
        <f t="shared" si="369"/>
        <v>99.999999999999972</v>
      </c>
      <c r="P301" s="688">
        <f t="shared" si="360"/>
        <v>0</v>
      </c>
      <c r="Q301" s="689">
        <f t="shared" si="361"/>
        <v>0</v>
      </c>
      <c r="R301" s="682">
        <f>SUM(Almora:Uttarkashi!R301)</f>
        <v>0</v>
      </c>
      <c r="S301" s="683">
        <f>SUM(Almora:Uttarkashi!S301)</f>
        <v>0</v>
      </c>
      <c r="T301" s="690">
        <v>2</v>
      </c>
      <c r="U301" s="682">
        <f>SUM(Almora:Uttarkashi!U301)</f>
        <v>121</v>
      </c>
      <c r="V301" s="683">
        <f>SUM(Almora:Uttarkashi!V301)</f>
        <v>242</v>
      </c>
      <c r="W301" s="688">
        <f t="shared" si="362"/>
        <v>121</v>
      </c>
      <c r="X301" s="689">
        <f t="shared" si="363"/>
        <v>242</v>
      </c>
      <c r="Y301" s="682">
        <f t="shared" si="366"/>
        <v>0</v>
      </c>
      <c r="Z301" s="683">
        <f t="shared" si="367"/>
        <v>0</v>
      </c>
      <c r="AA301" s="690">
        <v>2</v>
      </c>
      <c r="AB301" s="682">
        <v>48</v>
      </c>
      <c r="AC301" s="683">
        <f>SUM(Almora:Uttarkashi!AC301)</f>
        <v>96</v>
      </c>
      <c r="AD301" s="688">
        <f t="shared" si="364"/>
        <v>48</v>
      </c>
      <c r="AE301" s="689">
        <f t="shared" si="365"/>
        <v>96</v>
      </c>
      <c r="AF301" s="691" t="s">
        <v>484</v>
      </c>
      <c r="AG301" s="705">
        <f>SUM(Almora:Uttarkashi!AE301)</f>
        <v>96</v>
      </c>
    </row>
    <row r="302" spans="1:33" s="692" customFormat="1" ht="18.75">
      <c r="A302" s="758">
        <v>23.24</v>
      </c>
      <c r="B302" s="691" t="s">
        <v>183</v>
      </c>
      <c r="C302" s="686">
        <f>SUM(Almora:Uttarkashi!C302)</f>
        <v>0</v>
      </c>
      <c r="D302" s="683">
        <f>SUM(Almora:Uttarkashi!D302)</f>
        <v>0</v>
      </c>
      <c r="E302" s="686">
        <f>SUM(Almora:Uttarkashi!E302)</f>
        <v>0</v>
      </c>
      <c r="F302" s="683">
        <f>SUM(Almora:Uttarkashi!F302)</f>
        <v>0</v>
      </c>
      <c r="G302" s="687"/>
      <c r="H302" s="686">
        <f>SUM(Almora:Uttarkashi!H302)</f>
        <v>0</v>
      </c>
      <c r="I302" s="683">
        <f>SUM(Almora:Uttarkashi!I302)</f>
        <v>0</v>
      </c>
      <c r="J302" s="682">
        <f>SUM(Almora:Uttarkashi!J302)</f>
        <v>0</v>
      </c>
      <c r="K302" s="683">
        <f>SUM(Almora:Uttarkashi!K302)</f>
        <v>0</v>
      </c>
      <c r="L302" s="682">
        <f>SUM(Almora:Uttarkashi!L302)</f>
        <v>0</v>
      </c>
      <c r="M302" s="683">
        <f>SUM(Almora:Uttarkashi!M302)</f>
        <v>0</v>
      </c>
      <c r="N302" s="689"/>
      <c r="O302" s="689"/>
      <c r="P302" s="688">
        <f t="shared" si="360"/>
        <v>0</v>
      </c>
      <c r="Q302" s="689">
        <f t="shared" si="361"/>
        <v>0</v>
      </c>
      <c r="R302" s="682">
        <f>SUM(Almora:Uttarkashi!R302)</f>
        <v>0</v>
      </c>
      <c r="S302" s="683">
        <f>SUM(Almora:Uttarkashi!S302)</f>
        <v>0</v>
      </c>
      <c r="T302" s="690"/>
      <c r="U302" s="682">
        <f>SUM(Almora:Uttarkashi!U302)</f>
        <v>0</v>
      </c>
      <c r="V302" s="683">
        <f>SUM(Almora:Uttarkashi!V302)</f>
        <v>0</v>
      </c>
      <c r="W302" s="688">
        <f t="shared" si="362"/>
        <v>0</v>
      </c>
      <c r="X302" s="689">
        <f t="shared" si="363"/>
        <v>0</v>
      </c>
      <c r="Y302" s="682">
        <f t="shared" si="366"/>
        <v>0</v>
      </c>
      <c r="Z302" s="683">
        <f t="shared" si="367"/>
        <v>0</v>
      </c>
      <c r="AA302" s="690"/>
      <c r="AB302" s="682">
        <f>SUM(Almora:Uttarkashi!AB302)</f>
        <v>0</v>
      </c>
      <c r="AC302" s="683">
        <f>SUM(Almora:Uttarkashi!AC302)</f>
        <v>0</v>
      </c>
      <c r="AD302" s="688">
        <f t="shared" si="364"/>
        <v>0</v>
      </c>
      <c r="AE302" s="689">
        <f t="shared" si="365"/>
        <v>0</v>
      </c>
      <c r="AF302" s="691"/>
      <c r="AG302" s="705">
        <f>SUM(Almora:Uttarkashi!AE302)</f>
        <v>0</v>
      </c>
    </row>
    <row r="303" spans="1:33" s="692" customFormat="1" ht="18.75">
      <c r="A303" s="758">
        <v>23.25</v>
      </c>
      <c r="B303" s="691" t="s">
        <v>184</v>
      </c>
      <c r="C303" s="686">
        <f>SUM(Almora:Uttarkashi!C303)</f>
        <v>0</v>
      </c>
      <c r="D303" s="683">
        <f>SUM(Almora:Uttarkashi!D303)</f>
        <v>0</v>
      </c>
      <c r="E303" s="686">
        <f>SUM(Almora:Uttarkashi!E303)</f>
        <v>0</v>
      </c>
      <c r="F303" s="683">
        <f>SUM(Almora:Uttarkashi!F303)</f>
        <v>0</v>
      </c>
      <c r="G303" s="687"/>
      <c r="H303" s="686">
        <f>SUM(Almora:Uttarkashi!H303)</f>
        <v>0</v>
      </c>
      <c r="I303" s="683">
        <f>SUM(Almora:Uttarkashi!I303)</f>
        <v>0</v>
      </c>
      <c r="J303" s="682">
        <f>SUM(Almora:Uttarkashi!J303)</f>
        <v>0</v>
      </c>
      <c r="K303" s="683">
        <f>SUM(Almora:Uttarkashi!K303)</f>
        <v>0</v>
      </c>
      <c r="L303" s="682">
        <f>SUM(Almora:Uttarkashi!L303)</f>
        <v>0</v>
      </c>
      <c r="M303" s="683">
        <f>SUM(Almora:Uttarkashi!M303)</f>
        <v>0</v>
      </c>
      <c r="N303" s="689"/>
      <c r="O303" s="689"/>
      <c r="P303" s="688">
        <f t="shared" si="360"/>
        <v>0</v>
      </c>
      <c r="Q303" s="689">
        <f t="shared" si="361"/>
        <v>0</v>
      </c>
      <c r="R303" s="682">
        <f>SUM(Almora:Uttarkashi!R303)</f>
        <v>0</v>
      </c>
      <c r="S303" s="683">
        <f>SUM(Almora:Uttarkashi!S303)</f>
        <v>0</v>
      </c>
      <c r="T303" s="690"/>
      <c r="U303" s="682">
        <f>SUM(Almora:Uttarkashi!U303)</f>
        <v>0</v>
      </c>
      <c r="V303" s="683">
        <f>SUM(Almora:Uttarkashi!V303)</f>
        <v>0</v>
      </c>
      <c r="W303" s="688">
        <f t="shared" si="362"/>
        <v>0</v>
      </c>
      <c r="X303" s="689">
        <f t="shared" si="363"/>
        <v>0</v>
      </c>
      <c r="Y303" s="682">
        <f t="shared" si="366"/>
        <v>0</v>
      </c>
      <c r="Z303" s="683">
        <f t="shared" si="367"/>
        <v>0</v>
      </c>
      <c r="AA303" s="690"/>
      <c r="AB303" s="682">
        <f>SUM(Almora:Uttarkashi!AB303)</f>
        <v>0</v>
      </c>
      <c r="AC303" s="683">
        <f>SUM(Almora:Uttarkashi!AC303)</f>
        <v>0</v>
      </c>
      <c r="AD303" s="688">
        <f t="shared" si="364"/>
        <v>0</v>
      </c>
      <c r="AE303" s="689">
        <f t="shared" si="365"/>
        <v>0</v>
      </c>
      <c r="AF303" s="691"/>
      <c r="AG303" s="705">
        <f>SUM(Almora:Uttarkashi!AE303)</f>
        <v>0</v>
      </c>
    </row>
    <row r="304" spans="1:33" s="692" customFormat="1" ht="56.25">
      <c r="A304" s="758">
        <v>23.26</v>
      </c>
      <c r="B304" s="691" t="s">
        <v>316</v>
      </c>
      <c r="C304" s="686">
        <f>SUM(Almora:Uttarkashi!C304)</f>
        <v>0</v>
      </c>
      <c r="D304" s="683">
        <f>SUM(Almora:Uttarkashi!D304)</f>
        <v>0</v>
      </c>
      <c r="E304" s="686">
        <f>SUM(Almora:Uttarkashi!E304)</f>
        <v>0</v>
      </c>
      <c r="F304" s="683">
        <f>SUM(Almora:Uttarkashi!F304)</f>
        <v>0</v>
      </c>
      <c r="G304" s="687"/>
      <c r="H304" s="686">
        <v>0</v>
      </c>
      <c r="I304" s="683">
        <v>0</v>
      </c>
      <c r="J304" s="682">
        <f>SUM(Almora:Uttarkashi!J304)</f>
        <v>0</v>
      </c>
      <c r="K304" s="683">
        <f>SUM(Almora:Uttarkashi!K304)</f>
        <v>0</v>
      </c>
      <c r="L304" s="682">
        <f>SUM(Almora:Uttarkashi!L304)</f>
        <v>0</v>
      </c>
      <c r="M304" s="683">
        <f>SUM(Almora:Uttarkashi!M304)</f>
        <v>0</v>
      </c>
      <c r="N304" s="689"/>
      <c r="O304" s="689"/>
      <c r="P304" s="688">
        <f t="shared" si="360"/>
        <v>0</v>
      </c>
      <c r="Q304" s="689">
        <f t="shared" si="361"/>
        <v>0</v>
      </c>
      <c r="R304" s="682">
        <f>SUM(Almora:Uttarkashi!R304)</f>
        <v>0</v>
      </c>
      <c r="S304" s="683">
        <f>SUM(Almora:Uttarkashi!S304)</f>
        <v>0</v>
      </c>
      <c r="T304" s="690"/>
      <c r="U304" s="682">
        <f>SUM(Almora:Uttarkashi!U304)</f>
        <v>1599</v>
      </c>
      <c r="V304" s="683">
        <f>SUM(Almora:Uttarkashi!V304)</f>
        <v>1004.1800000000001</v>
      </c>
      <c r="W304" s="688">
        <f t="shared" si="362"/>
        <v>1599</v>
      </c>
      <c r="X304" s="689">
        <f t="shared" si="363"/>
        <v>1004.1800000000001</v>
      </c>
      <c r="Y304" s="682">
        <f t="shared" si="366"/>
        <v>0</v>
      </c>
      <c r="Z304" s="683">
        <f t="shared" si="367"/>
        <v>0</v>
      </c>
      <c r="AA304" s="690"/>
      <c r="AB304" s="682"/>
      <c r="AC304" s="683"/>
      <c r="AD304" s="688">
        <f t="shared" si="364"/>
        <v>0</v>
      </c>
      <c r="AE304" s="689">
        <f t="shared" si="365"/>
        <v>0</v>
      </c>
      <c r="AF304" s="691" t="s">
        <v>638</v>
      </c>
      <c r="AG304" s="705">
        <f>SUM(Almora:Uttarkashi!AE304)</f>
        <v>0</v>
      </c>
    </row>
    <row r="305" spans="1:33" s="692" customFormat="1" ht="56.25">
      <c r="A305" s="758">
        <v>23.2699999999999</v>
      </c>
      <c r="B305" s="691" t="s">
        <v>202</v>
      </c>
      <c r="C305" s="686">
        <f>SUM(Almora:Uttarkashi!C305)</f>
        <v>0</v>
      </c>
      <c r="D305" s="683">
        <f>SUM(Almora:Uttarkashi!D305)</f>
        <v>0</v>
      </c>
      <c r="E305" s="686">
        <f>SUM(Almora:Uttarkashi!E305)</f>
        <v>0</v>
      </c>
      <c r="F305" s="683">
        <f>SUM(Almora:Uttarkashi!F305)</f>
        <v>0</v>
      </c>
      <c r="G305" s="687"/>
      <c r="H305" s="686">
        <v>0</v>
      </c>
      <c r="I305" s="683">
        <f>SUM(Almora:Uttarkashi!I305)</f>
        <v>0</v>
      </c>
      <c r="J305" s="682">
        <f>SUM(Almora:Uttarkashi!J305)</f>
        <v>0</v>
      </c>
      <c r="K305" s="683">
        <f>SUM(Almora:Uttarkashi!K305)</f>
        <v>0</v>
      </c>
      <c r="L305" s="682">
        <f>SUM(Almora:Uttarkashi!L305)</f>
        <v>0</v>
      </c>
      <c r="M305" s="683">
        <f>SUM(Almora:Uttarkashi!M305)</f>
        <v>0</v>
      </c>
      <c r="N305" s="689"/>
      <c r="O305" s="689"/>
      <c r="P305" s="688">
        <f t="shared" si="360"/>
        <v>0</v>
      </c>
      <c r="Q305" s="689">
        <f t="shared" si="361"/>
        <v>0</v>
      </c>
      <c r="R305" s="682">
        <f>SUM(Almora:Uttarkashi!R305)</f>
        <v>0</v>
      </c>
      <c r="S305" s="683">
        <f>SUM(Almora:Uttarkashi!S305)</f>
        <v>0</v>
      </c>
      <c r="T305" s="690"/>
      <c r="U305" s="682">
        <f>SUM(Almora:Uttarkashi!U305)</f>
        <v>781</v>
      </c>
      <c r="V305" s="683">
        <f>SUM(Almora:Uttarkashi!V305)</f>
        <v>493.46999999999997</v>
      </c>
      <c r="W305" s="688">
        <f t="shared" si="362"/>
        <v>781</v>
      </c>
      <c r="X305" s="689">
        <f t="shared" si="363"/>
        <v>493.46999999999997</v>
      </c>
      <c r="Y305" s="682">
        <f t="shared" si="366"/>
        <v>0</v>
      </c>
      <c r="Z305" s="683">
        <f t="shared" si="367"/>
        <v>0</v>
      </c>
      <c r="AA305" s="690"/>
      <c r="AB305" s="682"/>
      <c r="AC305" s="683"/>
      <c r="AD305" s="688">
        <f t="shared" si="364"/>
        <v>0</v>
      </c>
      <c r="AE305" s="689">
        <f t="shared" si="365"/>
        <v>0</v>
      </c>
      <c r="AF305" s="691" t="s">
        <v>638</v>
      </c>
      <c r="AG305" s="705">
        <f>SUM(Almora:Uttarkashi!AE305)</f>
        <v>0</v>
      </c>
    </row>
    <row r="306" spans="1:33" s="692" customFormat="1" ht="56.25">
      <c r="A306" s="758">
        <v>23.279999999999902</v>
      </c>
      <c r="B306" s="691" t="s">
        <v>118</v>
      </c>
      <c r="C306" s="686">
        <f>SUM(Almora:Uttarkashi!C306)</f>
        <v>475</v>
      </c>
      <c r="D306" s="683">
        <f>SUM(Almora:Uttarkashi!D306)</f>
        <v>917.82630999999992</v>
      </c>
      <c r="E306" s="686">
        <f>SUM(Almora:Uttarkashi!E306)</f>
        <v>0</v>
      </c>
      <c r="F306" s="683">
        <f>SUM(Almora:Uttarkashi!F306)</f>
        <v>0</v>
      </c>
      <c r="G306" s="687"/>
      <c r="H306" s="686">
        <v>0</v>
      </c>
      <c r="I306" s="683">
        <v>0</v>
      </c>
      <c r="J306" s="682">
        <f>SUM(Almora:Uttarkashi!J306)</f>
        <v>475</v>
      </c>
      <c r="K306" s="683">
        <f>SUM(Almora:Uttarkashi!K306)</f>
        <v>917.82630999999992</v>
      </c>
      <c r="L306" s="682">
        <f>SUM(Almora:Uttarkashi!L306)</f>
        <v>369</v>
      </c>
      <c r="M306" s="683">
        <f>SUM(Almora:Uttarkashi!M306)</f>
        <v>425.47300000000007</v>
      </c>
      <c r="N306" s="689">
        <f t="shared" si="368"/>
        <v>77.684210526315795</v>
      </c>
      <c r="O306" s="689">
        <f t="shared" si="369"/>
        <v>46.356592240202843</v>
      </c>
      <c r="P306" s="688">
        <f t="shared" si="360"/>
        <v>106</v>
      </c>
      <c r="Q306" s="689">
        <f t="shared" si="361"/>
        <v>492.35330999999985</v>
      </c>
      <c r="R306" s="682">
        <f>SUM(Almora:Uttarkashi!R306)</f>
        <v>106</v>
      </c>
      <c r="S306" s="683">
        <f>SUM(Almora:Uttarkashi!S306)</f>
        <v>482.55500000000001</v>
      </c>
      <c r="T306" s="690"/>
      <c r="U306" s="682">
        <f>SUM(Almora:Uttarkashi!U306)</f>
        <v>1230</v>
      </c>
      <c r="V306" s="683">
        <f>SUM(Almora:Uttarkashi!V306)</f>
        <v>4189.6399999999994</v>
      </c>
      <c r="W306" s="688">
        <f t="shared" si="362"/>
        <v>1336</v>
      </c>
      <c r="X306" s="689">
        <f t="shared" si="363"/>
        <v>4672.1949999999997</v>
      </c>
      <c r="Y306" s="682">
        <f t="shared" si="366"/>
        <v>106</v>
      </c>
      <c r="Z306" s="683">
        <f t="shared" si="367"/>
        <v>482.55500000000001</v>
      </c>
      <c r="AA306" s="690"/>
      <c r="AB306" s="682"/>
      <c r="AC306" s="683"/>
      <c r="AD306" s="688">
        <f t="shared" si="364"/>
        <v>106</v>
      </c>
      <c r="AE306" s="689">
        <f t="shared" si="365"/>
        <v>482.55500000000001</v>
      </c>
      <c r="AF306" s="691" t="s">
        <v>638</v>
      </c>
      <c r="AG306" s="705">
        <f>SUM(Almora:Uttarkashi!AE306)</f>
        <v>482.55500000000001</v>
      </c>
    </row>
    <row r="307" spans="1:33" s="692" customFormat="1" ht="58.5" customHeight="1">
      <c r="A307" s="758">
        <v>23.2899999999999</v>
      </c>
      <c r="B307" s="691" t="s">
        <v>119</v>
      </c>
      <c r="C307" s="686">
        <f>SUM(Almora:Uttarkashi!C307)</f>
        <v>177</v>
      </c>
      <c r="D307" s="683">
        <f>SUM(Almora:Uttarkashi!D307)</f>
        <v>26.55</v>
      </c>
      <c r="E307" s="686">
        <f>SUM(Almora:Uttarkashi!E307)</f>
        <v>0</v>
      </c>
      <c r="F307" s="683">
        <f>SUM(Almora:Uttarkashi!F307)</f>
        <v>0</v>
      </c>
      <c r="G307" s="687">
        <v>0.3</v>
      </c>
      <c r="H307" s="686">
        <v>0</v>
      </c>
      <c r="I307" s="683">
        <f>SUM(Almora:Uttarkashi!I307)</f>
        <v>0</v>
      </c>
      <c r="J307" s="682">
        <f>SUM(Almora:Uttarkashi!J307)</f>
        <v>177</v>
      </c>
      <c r="K307" s="683">
        <f>SUM(Almora:Uttarkashi!K307)</f>
        <v>26.55</v>
      </c>
      <c r="L307" s="682">
        <f>SUM(Almora:Uttarkashi!L307)</f>
        <v>161</v>
      </c>
      <c r="M307" s="683">
        <f>SUM(Almora:Uttarkashi!M307)</f>
        <v>24.150000000000002</v>
      </c>
      <c r="N307" s="689">
        <f t="shared" si="368"/>
        <v>90.960451977401135</v>
      </c>
      <c r="O307" s="689">
        <f t="shared" si="369"/>
        <v>90.960451977401135</v>
      </c>
      <c r="P307" s="688">
        <f t="shared" si="360"/>
        <v>16</v>
      </c>
      <c r="Q307" s="689">
        <f t="shared" si="361"/>
        <v>2.3999999999999986</v>
      </c>
      <c r="R307" s="682">
        <f>SUM(Almora:Uttarkashi!R307)</f>
        <v>16</v>
      </c>
      <c r="S307" s="683">
        <f>SUM(Almora:Uttarkashi!S307)</f>
        <v>2.4</v>
      </c>
      <c r="T307" s="690"/>
      <c r="U307" s="682">
        <f>SUM(Almora:Uttarkashi!U307)</f>
        <v>2776</v>
      </c>
      <c r="V307" s="683">
        <f>SUM(Almora:Uttarkashi!V307)</f>
        <v>880.87</v>
      </c>
      <c r="W307" s="688">
        <f t="shared" si="362"/>
        <v>2792</v>
      </c>
      <c r="X307" s="689">
        <f t="shared" si="363"/>
        <v>883.27</v>
      </c>
      <c r="Y307" s="682">
        <f t="shared" si="366"/>
        <v>16</v>
      </c>
      <c r="Z307" s="683">
        <f t="shared" si="367"/>
        <v>2.4</v>
      </c>
      <c r="AA307" s="690"/>
      <c r="AB307" s="682"/>
      <c r="AC307" s="683"/>
      <c r="AD307" s="688">
        <f t="shared" si="364"/>
        <v>16</v>
      </c>
      <c r="AE307" s="689">
        <f t="shared" si="365"/>
        <v>2.4</v>
      </c>
      <c r="AF307" s="691" t="s">
        <v>638</v>
      </c>
      <c r="AG307" s="705">
        <f>SUM(Almora:Uttarkashi!AE307)</f>
        <v>2.4</v>
      </c>
    </row>
    <row r="308" spans="1:33" s="692" customFormat="1" ht="37.5">
      <c r="A308" s="758">
        <v>23.299999999999901</v>
      </c>
      <c r="B308" s="691" t="s">
        <v>120</v>
      </c>
      <c r="C308" s="686">
        <f>SUM(Almora:Uttarkashi!C308)</f>
        <v>0</v>
      </c>
      <c r="D308" s="683">
        <f>SUM(Almora:Uttarkashi!D308)</f>
        <v>0</v>
      </c>
      <c r="E308" s="686">
        <f>SUM(Almora:Uttarkashi!E308)</f>
        <v>0</v>
      </c>
      <c r="F308" s="683">
        <f>SUM(Almora:Uttarkashi!F308)</f>
        <v>0</v>
      </c>
      <c r="G308" s="687"/>
      <c r="H308" s="686">
        <f>SUM(Almora:Uttarkashi!H308)</f>
        <v>0</v>
      </c>
      <c r="I308" s="683">
        <f>SUM(Almora:Uttarkashi!I308)</f>
        <v>0</v>
      </c>
      <c r="J308" s="682">
        <f>SUM(Almora:Uttarkashi!J308)</f>
        <v>0</v>
      </c>
      <c r="K308" s="683">
        <f>SUM(Almora:Uttarkashi!K308)</f>
        <v>0</v>
      </c>
      <c r="L308" s="682">
        <f>SUM(Almora:Uttarkashi!L308)</f>
        <v>0</v>
      </c>
      <c r="M308" s="683">
        <f>SUM(Almora:Uttarkashi!M308)</f>
        <v>0</v>
      </c>
      <c r="N308" s="689"/>
      <c r="O308" s="689"/>
      <c r="P308" s="688">
        <f t="shared" si="360"/>
        <v>0</v>
      </c>
      <c r="Q308" s="689">
        <f t="shared" si="361"/>
        <v>0</v>
      </c>
      <c r="R308" s="682">
        <f>SUM(Almora:Uttarkashi!R308)</f>
        <v>0</v>
      </c>
      <c r="S308" s="683">
        <f>SUM(Almora:Uttarkashi!S308)</f>
        <v>0</v>
      </c>
      <c r="T308" s="690"/>
      <c r="U308" s="682">
        <f>SUM(Almora:Uttarkashi!U308)</f>
        <v>0</v>
      </c>
      <c r="V308" s="683">
        <f>SUM(Almora:Uttarkashi!V308)</f>
        <v>0</v>
      </c>
      <c r="W308" s="688">
        <f t="shared" si="362"/>
        <v>0</v>
      </c>
      <c r="X308" s="689">
        <f t="shared" si="363"/>
        <v>0</v>
      </c>
      <c r="Y308" s="682">
        <f t="shared" si="366"/>
        <v>0</v>
      </c>
      <c r="Z308" s="683">
        <f t="shared" si="367"/>
        <v>0</v>
      </c>
      <c r="AA308" s="690"/>
      <c r="AB308" s="682">
        <f>SUM(Almora:Uttarkashi!AB308)</f>
        <v>0</v>
      </c>
      <c r="AC308" s="683">
        <f>SUM(Almora:Uttarkashi!AC308)</f>
        <v>0</v>
      </c>
      <c r="AD308" s="688">
        <f t="shared" si="364"/>
        <v>0</v>
      </c>
      <c r="AE308" s="689">
        <f t="shared" si="365"/>
        <v>0</v>
      </c>
      <c r="AF308" s="691"/>
      <c r="AG308" s="705">
        <f>SUM(Almora:Uttarkashi!AE308)</f>
        <v>0</v>
      </c>
    </row>
    <row r="309" spans="1:33" s="692" customFormat="1" ht="37.5">
      <c r="A309" s="758">
        <v>23.309999999999899</v>
      </c>
      <c r="B309" s="691" t="s">
        <v>121</v>
      </c>
      <c r="C309" s="686">
        <f>SUM(Almora:Uttarkashi!C309)</f>
        <v>0</v>
      </c>
      <c r="D309" s="683">
        <f>SUM(Almora:Uttarkashi!D309)</f>
        <v>5.22</v>
      </c>
      <c r="E309" s="686">
        <f>SUM(Almora:Uttarkashi!E309)</f>
        <v>0</v>
      </c>
      <c r="F309" s="683">
        <f>SUM(Almora:Uttarkashi!F309)</f>
        <v>0</v>
      </c>
      <c r="G309" s="687">
        <v>6.32</v>
      </c>
      <c r="H309" s="686">
        <v>0</v>
      </c>
      <c r="I309" s="683">
        <f>SUM(Almora:Uttarkashi!I309)</f>
        <v>0</v>
      </c>
      <c r="J309" s="682">
        <f>SUM(Almora:Uttarkashi!J309)</f>
        <v>0</v>
      </c>
      <c r="K309" s="683">
        <f>SUM(Almora:Uttarkashi!K309)</f>
        <v>5.22</v>
      </c>
      <c r="L309" s="682">
        <f>SUM(Almora:Uttarkashi!L309)</f>
        <v>0</v>
      </c>
      <c r="M309" s="683">
        <f>SUM(Almora:Uttarkashi!M309)</f>
        <v>5.22</v>
      </c>
      <c r="N309" s="689"/>
      <c r="O309" s="689">
        <f t="shared" si="369"/>
        <v>100</v>
      </c>
      <c r="P309" s="688">
        <f t="shared" si="360"/>
        <v>0</v>
      </c>
      <c r="Q309" s="689">
        <f t="shared" si="361"/>
        <v>0</v>
      </c>
      <c r="R309" s="682">
        <f>SUM(Almora:Uttarkashi!R309)</f>
        <v>0</v>
      </c>
      <c r="S309" s="683">
        <f>SUM(Almora:Uttarkashi!S309)</f>
        <v>0</v>
      </c>
      <c r="T309" s="690">
        <v>6.32</v>
      </c>
      <c r="U309" s="682">
        <f>SUM(Almora:Uttarkashi!U309)</f>
        <v>0</v>
      </c>
      <c r="V309" s="683">
        <f>SUM(Almora:Uttarkashi!V309)</f>
        <v>0</v>
      </c>
      <c r="W309" s="688">
        <f t="shared" si="362"/>
        <v>0</v>
      </c>
      <c r="X309" s="689">
        <f t="shared" si="363"/>
        <v>0</v>
      </c>
      <c r="Y309" s="682">
        <f t="shared" si="366"/>
        <v>0</v>
      </c>
      <c r="Z309" s="683">
        <f t="shared" si="367"/>
        <v>0</v>
      </c>
      <c r="AA309" s="690">
        <v>6.32</v>
      </c>
      <c r="AB309" s="682">
        <f>SUM(Almora:Uttarkashi!AB309)</f>
        <v>0</v>
      </c>
      <c r="AC309" s="683">
        <f>SUM(Almora:Uttarkashi!AC309)</f>
        <v>0</v>
      </c>
      <c r="AD309" s="688">
        <f t="shared" si="364"/>
        <v>0</v>
      </c>
      <c r="AE309" s="689">
        <f t="shared" si="365"/>
        <v>0</v>
      </c>
      <c r="AF309" s="691"/>
      <c r="AG309" s="705">
        <f>SUM(Almora:Uttarkashi!AE309)</f>
        <v>0</v>
      </c>
    </row>
    <row r="310" spans="1:33" s="692" customFormat="1" ht="56.25">
      <c r="A310" s="758">
        <v>23.319999999999901</v>
      </c>
      <c r="B310" s="691" t="s">
        <v>122</v>
      </c>
      <c r="C310" s="686">
        <f>SUM(Almora:Uttarkashi!C310)</f>
        <v>0</v>
      </c>
      <c r="D310" s="683">
        <f>SUM(Almora:Uttarkashi!D310)</f>
        <v>0</v>
      </c>
      <c r="E310" s="686">
        <f>SUM(Almora:Uttarkashi!E310)</f>
        <v>0</v>
      </c>
      <c r="F310" s="683">
        <f>SUM(Almora:Uttarkashi!F310)</f>
        <v>0</v>
      </c>
      <c r="G310" s="687"/>
      <c r="H310" s="686">
        <v>0</v>
      </c>
      <c r="I310" s="683">
        <f>SUM(Almora:Uttarkashi!I310)</f>
        <v>0</v>
      </c>
      <c r="J310" s="682">
        <f>SUM(Almora:Uttarkashi!J310)</f>
        <v>0</v>
      </c>
      <c r="K310" s="683">
        <f>SUM(Almora:Uttarkashi!K310)</f>
        <v>0</v>
      </c>
      <c r="L310" s="682">
        <f>SUM(Almora:Uttarkashi!L310)</f>
        <v>0</v>
      </c>
      <c r="M310" s="683">
        <f>SUM(Almora:Uttarkashi!M310)</f>
        <v>0</v>
      </c>
      <c r="N310" s="689"/>
      <c r="O310" s="689"/>
      <c r="P310" s="688">
        <f t="shared" si="360"/>
        <v>0</v>
      </c>
      <c r="Q310" s="689">
        <f t="shared" si="361"/>
        <v>0</v>
      </c>
      <c r="R310" s="682">
        <f>SUM(Almora:Uttarkashi!R310)</f>
        <v>0</v>
      </c>
      <c r="S310" s="683">
        <f>SUM(Almora:Uttarkashi!S310)</f>
        <v>0</v>
      </c>
      <c r="T310" s="690"/>
      <c r="U310" s="682">
        <f>SUM(Almora:Uttarkashi!U310)</f>
        <v>0</v>
      </c>
      <c r="V310" s="683">
        <f>SUM(Almora:Uttarkashi!V310)</f>
        <v>0</v>
      </c>
      <c r="W310" s="688">
        <f t="shared" si="362"/>
        <v>0</v>
      </c>
      <c r="X310" s="689">
        <f t="shared" si="363"/>
        <v>0</v>
      </c>
      <c r="Y310" s="682">
        <f t="shared" si="366"/>
        <v>0</v>
      </c>
      <c r="Z310" s="683">
        <f t="shared" si="367"/>
        <v>0</v>
      </c>
      <c r="AA310" s="690"/>
      <c r="AB310" s="682">
        <f>SUM(Almora:Uttarkashi!AB310)</f>
        <v>0</v>
      </c>
      <c r="AC310" s="683">
        <f>SUM(Almora:Uttarkashi!AC310)</f>
        <v>0</v>
      </c>
      <c r="AD310" s="688">
        <f t="shared" si="364"/>
        <v>0</v>
      </c>
      <c r="AE310" s="689">
        <f t="shared" si="365"/>
        <v>0</v>
      </c>
      <c r="AF310" s="691"/>
      <c r="AG310" s="705">
        <f>SUM(Almora:Uttarkashi!AE310)</f>
        <v>0</v>
      </c>
    </row>
    <row r="311" spans="1:33" s="692" customFormat="1" ht="56.25">
      <c r="A311" s="758">
        <v>23.329999999999899</v>
      </c>
      <c r="B311" s="691" t="s">
        <v>123</v>
      </c>
      <c r="C311" s="686">
        <f>SUM(Almora:Uttarkashi!C311)</f>
        <v>0</v>
      </c>
      <c r="D311" s="683">
        <f>SUM(Almora:Uttarkashi!D311)</f>
        <v>0.48</v>
      </c>
      <c r="E311" s="686">
        <f>SUM(Almora:Uttarkashi!E311)</f>
        <v>0</v>
      </c>
      <c r="F311" s="683">
        <f>SUM(Almora:Uttarkashi!F311)</f>
        <v>0</v>
      </c>
      <c r="G311" s="687">
        <v>6.32</v>
      </c>
      <c r="H311" s="686">
        <f>SUM(Almora:Uttarkashi!H311)</f>
        <v>0</v>
      </c>
      <c r="I311" s="683">
        <f>SUM(Almora:Uttarkashi!I311)</f>
        <v>0</v>
      </c>
      <c r="J311" s="682">
        <f>SUM(Almora:Uttarkashi!J311)</f>
        <v>0</v>
      </c>
      <c r="K311" s="683">
        <f>SUM(Almora:Uttarkashi!K311)</f>
        <v>0.48</v>
      </c>
      <c r="L311" s="682">
        <f>SUM(Almora:Uttarkashi!L311)</f>
        <v>0</v>
      </c>
      <c r="M311" s="683">
        <f>SUM(Almora:Uttarkashi!M311)</f>
        <v>0.48</v>
      </c>
      <c r="N311" s="689"/>
      <c r="O311" s="689">
        <f t="shared" si="369"/>
        <v>100</v>
      </c>
      <c r="P311" s="688">
        <f t="shared" si="360"/>
        <v>0</v>
      </c>
      <c r="Q311" s="689">
        <f t="shared" si="361"/>
        <v>0</v>
      </c>
      <c r="R311" s="682">
        <f>SUM(Almora:Uttarkashi!R311)</f>
        <v>0</v>
      </c>
      <c r="S311" s="683">
        <f>SUM(Almora:Uttarkashi!S311)</f>
        <v>0</v>
      </c>
      <c r="T311" s="690">
        <v>6.32</v>
      </c>
      <c r="U311" s="682">
        <f>SUM(Almora:Uttarkashi!U311)</f>
        <v>0</v>
      </c>
      <c r="V311" s="683">
        <f>SUM(Almora:Uttarkashi!V311)</f>
        <v>0</v>
      </c>
      <c r="W311" s="688">
        <f t="shared" si="362"/>
        <v>0</v>
      </c>
      <c r="X311" s="689">
        <f t="shared" si="363"/>
        <v>0</v>
      </c>
      <c r="Y311" s="682">
        <f t="shared" si="366"/>
        <v>0</v>
      </c>
      <c r="Z311" s="683">
        <f t="shared" si="367"/>
        <v>0</v>
      </c>
      <c r="AA311" s="690">
        <v>6.32</v>
      </c>
      <c r="AB311" s="682">
        <f>SUM(Almora:Uttarkashi!AB311)</f>
        <v>0</v>
      </c>
      <c r="AC311" s="683">
        <f>SUM(Almora:Uttarkashi!AC311)</f>
        <v>0</v>
      </c>
      <c r="AD311" s="688">
        <f t="shared" si="364"/>
        <v>0</v>
      </c>
      <c r="AE311" s="689">
        <f t="shared" si="365"/>
        <v>0</v>
      </c>
      <c r="AF311" s="691"/>
      <c r="AG311" s="705">
        <f>SUM(Almora:Uttarkashi!AE311)</f>
        <v>0</v>
      </c>
    </row>
    <row r="312" spans="1:33" s="692" customFormat="1" ht="56.25">
      <c r="A312" s="758">
        <v>23.3399999999999</v>
      </c>
      <c r="B312" s="691" t="s">
        <v>124</v>
      </c>
      <c r="C312" s="686">
        <f>SUM(Almora:Uttarkashi!C312)</f>
        <v>0</v>
      </c>
      <c r="D312" s="683">
        <f>SUM(Almora:Uttarkashi!D312)</f>
        <v>0</v>
      </c>
      <c r="E312" s="686">
        <f>SUM(Almora:Uttarkashi!E312)</f>
        <v>0</v>
      </c>
      <c r="F312" s="683">
        <f>SUM(Almora:Uttarkashi!F312)</f>
        <v>0</v>
      </c>
      <c r="G312" s="687"/>
      <c r="H312" s="686">
        <f>SUM(Almora:Uttarkashi!H312)</f>
        <v>0</v>
      </c>
      <c r="I312" s="683">
        <f>SUM(Almora:Uttarkashi!I312)</f>
        <v>0</v>
      </c>
      <c r="J312" s="682">
        <f>SUM(Almora:Uttarkashi!J312)</f>
        <v>0</v>
      </c>
      <c r="K312" s="683">
        <f>SUM(Almora:Uttarkashi!K312)</f>
        <v>0</v>
      </c>
      <c r="L312" s="682">
        <f>SUM(Almora:Uttarkashi!L312)</f>
        <v>0</v>
      </c>
      <c r="M312" s="683">
        <f>SUM(Almora:Uttarkashi!M312)</f>
        <v>0</v>
      </c>
      <c r="N312" s="689"/>
      <c r="O312" s="689"/>
      <c r="P312" s="688">
        <f t="shared" si="360"/>
        <v>0</v>
      </c>
      <c r="Q312" s="689">
        <f t="shared" si="361"/>
        <v>0</v>
      </c>
      <c r="R312" s="682">
        <f>SUM(Almora:Uttarkashi!R312)</f>
        <v>0</v>
      </c>
      <c r="S312" s="683">
        <f>SUM(Almora:Uttarkashi!S312)</f>
        <v>0</v>
      </c>
      <c r="T312" s="690"/>
      <c r="U312" s="682">
        <f>SUM(Almora:Uttarkashi!U312)</f>
        <v>3</v>
      </c>
      <c r="V312" s="683">
        <f>SUM(Almora:Uttarkashi!V312)</f>
        <v>14</v>
      </c>
      <c r="W312" s="688">
        <f t="shared" si="362"/>
        <v>3</v>
      </c>
      <c r="X312" s="689">
        <f t="shared" si="363"/>
        <v>14</v>
      </c>
      <c r="Y312" s="682">
        <f t="shared" si="366"/>
        <v>0</v>
      </c>
      <c r="Z312" s="683">
        <f t="shared" si="367"/>
        <v>0</v>
      </c>
      <c r="AA312" s="690"/>
      <c r="AB312" s="682"/>
      <c r="AC312" s="683"/>
      <c r="AD312" s="688">
        <f t="shared" si="364"/>
        <v>0</v>
      </c>
      <c r="AE312" s="689">
        <f t="shared" si="365"/>
        <v>0</v>
      </c>
      <c r="AF312" s="691" t="s">
        <v>638</v>
      </c>
      <c r="AG312" s="705">
        <f>SUM(Almora:Uttarkashi!AE312)</f>
        <v>0</v>
      </c>
    </row>
    <row r="313" spans="1:33" s="692" customFormat="1" ht="29.25" customHeight="1">
      <c r="A313" s="758">
        <v>23.349999999999898</v>
      </c>
      <c r="B313" s="691" t="s">
        <v>315</v>
      </c>
      <c r="C313" s="686">
        <f>SUM(Almora:Uttarkashi!C313)</f>
        <v>360</v>
      </c>
      <c r="D313" s="683">
        <f>SUM(Almora:Uttarkashi!D313)</f>
        <v>49.5</v>
      </c>
      <c r="E313" s="686">
        <f>SUM(Almora:Uttarkashi!E313)</f>
        <v>0</v>
      </c>
      <c r="F313" s="683">
        <f>SUM(Almora:Uttarkashi!F313)</f>
        <v>0</v>
      </c>
      <c r="G313" s="687"/>
      <c r="H313" s="686">
        <f>SUM(Almora:Uttarkashi!H313)</f>
        <v>0</v>
      </c>
      <c r="I313" s="683">
        <f>SUM(Almora:Uttarkashi!I313)</f>
        <v>0</v>
      </c>
      <c r="J313" s="682">
        <f>SUM(Almora:Uttarkashi!J313)</f>
        <v>360</v>
      </c>
      <c r="K313" s="683">
        <f>SUM(Almora:Uttarkashi!K313)</f>
        <v>49.5</v>
      </c>
      <c r="L313" s="682">
        <f>SUM(Almora:Uttarkashi!L313)</f>
        <v>350</v>
      </c>
      <c r="M313" s="683">
        <f>SUM(Almora:Uttarkashi!M313)</f>
        <v>48</v>
      </c>
      <c r="N313" s="689">
        <f t="shared" si="368"/>
        <v>97.222222222222214</v>
      </c>
      <c r="O313" s="689">
        <f t="shared" si="369"/>
        <v>96.969696969696969</v>
      </c>
      <c r="P313" s="688">
        <f t="shared" si="360"/>
        <v>10</v>
      </c>
      <c r="Q313" s="689">
        <f t="shared" si="361"/>
        <v>1.5</v>
      </c>
      <c r="R313" s="682">
        <f>SUM(Almora:Uttarkashi!R313)</f>
        <v>10</v>
      </c>
      <c r="S313" s="683">
        <f>SUM(Almora:Uttarkashi!S313)</f>
        <v>1.5</v>
      </c>
      <c r="T313" s="690"/>
      <c r="U313" s="682">
        <f>SUM(Almora:Uttarkashi!U313)</f>
        <v>0</v>
      </c>
      <c r="V313" s="683">
        <f>SUM(Almora:Uttarkashi!V313)</f>
        <v>0</v>
      </c>
      <c r="W313" s="688">
        <f t="shared" si="362"/>
        <v>10</v>
      </c>
      <c r="X313" s="689">
        <f t="shared" si="363"/>
        <v>1.5</v>
      </c>
      <c r="Y313" s="682">
        <f t="shared" si="366"/>
        <v>10</v>
      </c>
      <c r="Z313" s="683">
        <f t="shared" si="367"/>
        <v>1.5</v>
      </c>
      <c r="AA313" s="690"/>
      <c r="AB313" s="682">
        <f>SUM(Almora:Uttarkashi!AB313)</f>
        <v>0</v>
      </c>
      <c r="AC313" s="683">
        <f>SUM(Almora:Uttarkashi!AC313)</f>
        <v>0</v>
      </c>
      <c r="AD313" s="688">
        <f t="shared" si="364"/>
        <v>10</v>
      </c>
      <c r="AE313" s="689">
        <f t="shared" si="365"/>
        <v>1.5</v>
      </c>
      <c r="AF313" s="691"/>
      <c r="AG313" s="705">
        <f>SUM(Almora:Uttarkashi!AE313)</f>
        <v>1.5</v>
      </c>
    </row>
    <row r="314" spans="1:33" s="692" customFormat="1" ht="37.5">
      <c r="A314" s="758">
        <v>23.3599999999999</v>
      </c>
      <c r="B314" s="691" t="s">
        <v>125</v>
      </c>
      <c r="C314" s="686">
        <f>SUM(Almora:Uttarkashi!C314)</f>
        <v>0</v>
      </c>
      <c r="D314" s="683">
        <f>SUM(Almora:Uttarkashi!D314)</f>
        <v>0</v>
      </c>
      <c r="E314" s="686">
        <f>SUM(Almora:Uttarkashi!E314)</f>
        <v>0</v>
      </c>
      <c r="F314" s="683">
        <f>SUM(Almora:Uttarkashi!F314)</f>
        <v>0</v>
      </c>
      <c r="G314" s="687"/>
      <c r="H314" s="686">
        <f>SUM(Almora:Uttarkashi!H314)</f>
        <v>0</v>
      </c>
      <c r="I314" s="683">
        <f>SUM(Almora:Uttarkashi!I314)</f>
        <v>0</v>
      </c>
      <c r="J314" s="682">
        <f>SUM(Almora:Uttarkashi!J314)</f>
        <v>0</v>
      </c>
      <c r="K314" s="683">
        <f>SUM(Almora:Uttarkashi!K314)</f>
        <v>0</v>
      </c>
      <c r="L314" s="682">
        <f>SUM(Almora:Uttarkashi!L314)</f>
        <v>0</v>
      </c>
      <c r="M314" s="683">
        <f>SUM(Almora:Uttarkashi!M314)</f>
        <v>0</v>
      </c>
      <c r="N314" s="689"/>
      <c r="O314" s="689"/>
      <c r="P314" s="688">
        <f t="shared" si="360"/>
        <v>0</v>
      </c>
      <c r="Q314" s="689">
        <f t="shared" si="361"/>
        <v>0</v>
      </c>
      <c r="R314" s="682">
        <f>SUM(Almora:Uttarkashi!R314)</f>
        <v>0</v>
      </c>
      <c r="S314" s="683">
        <f>SUM(Almora:Uttarkashi!S314)</f>
        <v>0</v>
      </c>
      <c r="T314" s="690">
        <v>0.15</v>
      </c>
      <c r="U314" s="682">
        <f>SUM(Almora:Uttarkashi!U314)</f>
        <v>3733</v>
      </c>
      <c r="V314" s="683">
        <f>SUM(Almora:Uttarkashi!V314)</f>
        <v>559.95000000000005</v>
      </c>
      <c r="W314" s="688">
        <f t="shared" si="362"/>
        <v>3733</v>
      </c>
      <c r="X314" s="689">
        <f t="shared" si="363"/>
        <v>559.95000000000005</v>
      </c>
      <c r="Y314" s="682">
        <f t="shared" si="366"/>
        <v>0</v>
      </c>
      <c r="Z314" s="683">
        <f t="shared" si="367"/>
        <v>0</v>
      </c>
      <c r="AA314" s="690">
        <v>0.15</v>
      </c>
      <c r="AB314" s="682">
        <f>SUM(Almora:Uttarkashi!AB314)</f>
        <v>3733</v>
      </c>
      <c r="AC314" s="683">
        <f>SUM(Almora:Uttarkashi!AC314)</f>
        <v>559.95000000000005</v>
      </c>
      <c r="AD314" s="688">
        <f t="shared" si="364"/>
        <v>3733</v>
      </c>
      <c r="AE314" s="689">
        <f t="shared" si="365"/>
        <v>559.95000000000005</v>
      </c>
      <c r="AF314" s="691" t="s">
        <v>484</v>
      </c>
      <c r="AG314" s="705">
        <f>SUM(Almora:Uttarkashi!AE314)</f>
        <v>559.95000000000005</v>
      </c>
    </row>
    <row r="315" spans="1:33" s="692" customFormat="1" ht="18.75">
      <c r="A315" s="758">
        <v>23.369999999999902</v>
      </c>
      <c r="B315" s="691" t="s">
        <v>126</v>
      </c>
      <c r="C315" s="686">
        <f>SUM(Almora:Uttarkashi!C315)</f>
        <v>0</v>
      </c>
      <c r="D315" s="683">
        <f>SUM(Almora:Uttarkashi!D315)</f>
        <v>0</v>
      </c>
      <c r="E315" s="686">
        <f>SUM(Almora:Uttarkashi!E315)</f>
        <v>0</v>
      </c>
      <c r="F315" s="683">
        <f>SUM(Almora:Uttarkashi!F315)</f>
        <v>0</v>
      </c>
      <c r="G315" s="687"/>
      <c r="H315" s="686">
        <f>SUM(Almora:Uttarkashi!H315)</f>
        <v>0</v>
      </c>
      <c r="I315" s="683">
        <f>SUM(Almora:Uttarkashi!I315)</f>
        <v>0</v>
      </c>
      <c r="J315" s="682">
        <f>SUM(Almora:Uttarkashi!J315)</f>
        <v>0</v>
      </c>
      <c r="K315" s="683">
        <f>SUM(Almora:Uttarkashi!K315)</f>
        <v>0</v>
      </c>
      <c r="L315" s="682">
        <f>SUM(Almora:Uttarkashi!L315)</f>
        <v>0</v>
      </c>
      <c r="M315" s="683">
        <f>SUM(Almora:Uttarkashi!M315)</f>
        <v>0</v>
      </c>
      <c r="N315" s="689"/>
      <c r="O315" s="689"/>
      <c r="P315" s="688">
        <f t="shared" si="360"/>
        <v>0</v>
      </c>
      <c r="Q315" s="689">
        <f t="shared" si="361"/>
        <v>0</v>
      </c>
      <c r="R315" s="682">
        <f>SUM(Almora:Uttarkashi!R315)</f>
        <v>0</v>
      </c>
      <c r="S315" s="683">
        <f>SUM(Almora:Uttarkashi!S315)</f>
        <v>0</v>
      </c>
      <c r="T315" s="690"/>
      <c r="U315" s="682">
        <f>SUM(Almora:Uttarkashi!U315)</f>
        <v>0</v>
      </c>
      <c r="V315" s="683">
        <f>SUM(Almora:Uttarkashi!V315)</f>
        <v>0</v>
      </c>
      <c r="W315" s="688">
        <f t="shared" si="362"/>
        <v>0</v>
      </c>
      <c r="X315" s="689">
        <f t="shared" si="363"/>
        <v>0</v>
      </c>
      <c r="Y315" s="682">
        <f t="shared" si="366"/>
        <v>0</v>
      </c>
      <c r="Z315" s="683">
        <f t="shared" si="367"/>
        <v>0</v>
      </c>
      <c r="AA315" s="690"/>
      <c r="AB315" s="682">
        <f>SUM(Almora:Uttarkashi!AB315)</f>
        <v>0</v>
      </c>
      <c r="AC315" s="683">
        <f>SUM(Almora:Uttarkashi!AC315)</f>
        <v>0</v>
      </c>
      <c r="AD315" s="688">
        <f t="shared" si="364"/>
        <v>0</v>
      </c>
      <c r="AE315" s="689">
        <f t="shared" si="365"/>
        <v>0</v>
      </c>
      <c r="AF315" s="691"/>
      <c r="AG315" s="705">
        <f>SUM(Almora:Uttarkashi!AE315)</f>
        <v>0</v>
      </c>
    </row>
    <row r="316" spans="1:33" s="692" customFormat="1" ht="37.5">
      <c r="A316" s="758">
        <v>23.3799999999999</v>
      </c>
      <c r="B316" s="691" t="s">
        <v>130</v>
      </c>
      <c r="C316" s="686">
        <f>SUM(Almora:Uttarkashi!C316)</f>
        <v>0</v>
      </c>
      <c r="D316" s="683">
        <f>SUM(Almora:Uttarkashi!D316)</f>
        <v>0</v>
      </c>
      <c r="E316" s="686">
        <f>SUM(Almora:Uttarkashi!E316)</f>
        <v>0</v>
      </c>
      <c r="F316" s="683">
        <f>SUM(Almora:Uttarkashi!F316)</f>
        <v>0</v>
      </c>
      <c r="G316" s="687"/>
      <c r="H316" s="686">
        <f>SUM(Almora:Uttarkashi!H316)</f>
        <v>0</v>
      </c>
      <c r="I316" s="683">
        <f>SUM(Almora:Uttarkashi!I316)</f>
        <v>0</v>
      </c>
      <c r="J316" s="682">
        <f>SUM(Almora:Uttarkashi!J316)</f>
        <v>0</v>
      </c>
      <c r="K316" s="683">
        <f>SUM(Almora:Uttarkashi!K316)</f>
        <v>0</v>
      </c>
      <c r="L316" s="682">
        <f>SUM(Almora:Uttarkashi!L316)</f>
        <v>0</v>
      </c>
      <c r="M316" s="683">
        <f>SUM(Almora:Uttarkashi!M316)</f>
        <v>0</v>
      </c>
      <c r="N316" s="689"/>
      <c r="O316" s="689"/>
      <c r="P316" s="688">
        <f t="shared" si="360"/>
        <v>0</v>
      </c>
      <c r="Q316" s="689">
        <f t="shared" si="361"/>
        <v>0</v>
      </c>
      <c r="R316" s="682">
        <f>SUM(Almora:Uttarkashi!R316)</f>
        <v>0</v>
      </c>
      <c r="S316" s="683">
        <f>SUM(Almora:Uttarkashi!S316)</f>
        <v>0</v>
      </c>
      <c r="T316" s="690"/>
      <c r="U316" s="682">
        <f>SUM(Almora:Uttarkashi!U316)</f>
        <v>0</v>
      </c>
      <c r="V316" s="683">
        <f>SUM(Almora:Uttarkashi!V316)</f>
        <v>0</v>
      </c>
      <c r="W316" s="688">
        <f t="shared" si="362"/>
        <v>0</v>
      </c>
      <c r="X316" s="689">
        <f t="shared" si="363"/>
        <v>0</v>
      </c>
      <c r="Y316" s="682">
        <f t="shared" si="366"/>
        <v>0</v>
      </c>
      <c r="Z316" s="683">
        <f t="shared" si="367"/>
        <v>0</v>
      </c>
      <c r="AA316" s="690"/>
      <c r="AB316" s="682">
        <f>SUM(Almora:Uttarkashi!AB316)</f>
        <v>0</v>
      </c>
      <c r="AC316" s="683">
        <f>SUM(Almora:Uttarkashi!AC316)</f>
        <v>0</v>
      </c>
      <c r="AD316" s="688">
        <f t="shared" si="364"/>
        <v>0</v>
      </c>
      <c r="AE316" s="689">
        <f t="shared" si="365"/>
        <v>0</v>
      </c>
      <c r="AF316" s="691"/>
      <c r="AG316" s="705">
        <f>SUM(Almora:Uttarkashi!AE316)</f>
        <v>0</v>
      </c>
    </row>
    <row r="317" spans="1:33" s="692" customFormat="1" ht="43.5" customHeight="1">
      <c r="A317" s="758">
        <v>23.389999999999901</v>
      </c>
      <c r="B317" s="691" t="s">
        <v>303</v>
      </c>
      <c r="C317" s="686">
        <v>103</v>
      </c>
      <c r="D317" s="683">
        <f>SUM(Almora:Uttarkashi!D317)</f>
        <v>221.67000000000002</v>
      </c>
      <c r="E317" s="686">
        <f>SUM(Almora:Uttarkashi!E317)</f>
        <v>0</v>
      </c>
      <c r="F317" s="683">
        <f>SUM(Almora:Uttarkashi!F317)</f>
        <v>0</v>
      </c>
      <c r="G317" s="687"/>
      <c r="H317" s="686">
        <v>50</v>
      </c>
      <c r="I317" s="683">
        <v>209.57000000000005</v>
      </c>
      <c r="J317" s="682">
        <f>SUM(Almora:Uttarkashi!J317)</f>
        <v>153</v>
      </c>
      <c r="K317" s="683">
        <f>SUM(Almora:Uttarkashi!K317)</f>
        <v>431.24</v>
      </c>
      <c r="L317" s="682">
        <f>SUM(Almora:Uttarkashi!L317)</f>
        <v>118</v>
      </c>
      <c r="M317" s="683">
        <f>SUM(Almora:Uttarkashi!M317)</f>
        <v>331.21500000000003</v>
      </c>
      <c r="N317" s="689">
        <f t="shared" si="368"/>
        <v>77.124183006535944</v>
      </c>
      <c r="O317" s="689">
        <f t="shared" si="369"/>
        <v>76.805259252388467</v>
      </c>
      <c r="P317" s="688">
        <f t="shared" si="360"/>
        <v>35</v>
      </c>
      <c r="Q317" s="689">
        <f t="shared" si="361"/>
        <v>100.02499999999998</v>
      </c>
      <c r="R317" s="682">
        <f>SUM(Almora:Uttarkashi!R317)</f>
        <v>35</v>
      </c>
      <c r="S317" s="683">
        <f>SUM(Almora:Uttarkashi!S317)</f>
        <v>100.02500000000002</v>
      </c>
      <c r="T317" s="690"/>
      <c r="U317" s="682">
        <f>SUM(Almora:Uttarkashi!U317)</f>
        <v>1045</v>
      </c>
      <c r="V317" s="683">
        <f>SUM(Almora:Uttarkashi!V317)</f>
        <v>5314.8499999999995</v>
      </c>
      <c r="W317" s="688">
        <f t="shared" si="362"/>
        <v>1080</v>
      </c>
      <c r="X317" s="689">
        <f t="shared" si="363"/>
        <v>5414.8749999999991</v>
      </c>
      <c r="Y317" s="682">
        <f>SUM(Almora:Uttarkashi!Y317)</f>
        <v>0</v>
      </c>
      <c r="Z317" s="683">
        <f>SUM(Almora:Uttarkashi!Z317)</f>
        <v>0</v>
      </c>
      <c r="AA317" s="690"/>
      <c r="AB317" s="682">
        <v>43</v>
      </c>
      <c r="AC317" s="683">
        <v>189.53000000000003</v>
      </c>
      <c r="AD317" s="688">
        <f t="shared" si="364"/>
        <v>43</v>
      </c>
      <c r="AE317" s="689">
        <f t="shared" si="365"/>
        <v>189.53000000000003</v>
      </c>
      <c r="AF317" s="691" t="s">
        <v>632</v>
      </c>
      <c r="AG317" s="705">
        <f>SUM(Almora:Uttarkashi!AE317)</f>
        <v>189.53000000000003</v>
      </c>
    </row>
    <row r="318" spans="1:33" s="692" customFormat="1" ht="37.5">
      <c r="A318" s="758">
        <v>23.399999999999899</v>
      </c>
      <c r="B318" s="691" t="s">
        <v>131</v>
      </c>
      <c r="C318" s="686">
        <f>SUM(Almora:Uttarkashi!C318)</f>
        <v>38</v>
      </c>
      <c r="D318" s="683">
        <f>SUM(Almora:Uttarkashi!D318)</f>
        <v>42.174999999999997</v>
      </c>
      <c r="E318" s="686">
        <f>SUM(Almora:Uttarkashi!E318)</f>
        <v>0</v>
      </c>
      <c r="F318" s="683">
        <f>SUM(Almora:Uttarkashi!F318)</f>
        <v>0</v>
      </c>
      <c r="G318" s="687"/>
      <c r="H318" s="686">
        <v>8</v>
      </c>
      <c r="I318" s="683">
        <v>36.19</v>
      </c>
      <c r="J318" s="682">
        <f>SUM(Almora:Uttarkashi!J318)</f>
        <v>46</v>
      </c>
      <c r="K318" s="683">
        <f>SUM(Almora:Uttarkashi!K318)</f>
        <v>78.365000000000009</v>
      </c>
      <c r="L318" s="682">
        <f>SUM(Almora:Uttarkashi!L318)</f>
        <v>42</v>
      </c>
      <c r="M318" s="683">
        <f>SUM(Almora:Uttarkashi!M318)</f>
        <v>64.23</v>
      </c>
      <c r="N318" s="689">
        <f t="shared" si="368"/>
        <v>91.304347826086953</v>
      </c>
      <c r="O318" s="689">
        <f t="shared" si="369"/>
        <v>81.962610859439792</v>
      </c>
      <c r="P318" s="688">
        <f t="shared" si="360"/>
        <v>4</v>
      </c>
      <c r="Q318" s="689">
        <f t="shared" si="361"/>
        <v>14.135000000000005</v>
      </c>
      <c r="R318" s="682">
        <f>SUM(Almora:Uttarkashi!R318)</f>
        <v>4</v>
      </c>
      <c r="S318" s="683">
        <f>SUM(Almora:Uttarkashi!S318)</f>
        <v>14.135000000000002</v>
      </c>
      <c r="T318" s="690"/>
      <c r="U318" s="682">
        <f>SUM(Almora:Uttarkashi!U318)</f>
        <v>196</v>
      </c>
      <c r="V318" s="683">
        <f>SUM(Almora:Uttarkashi!V318)</f>
        <v>1058.8000000000002</v>
      </c>
      <c r="W318" s="688">
        <f t="shared" si="362"/>
        <v>200</v>
      </c>
      <c r="X318" s="689">
        <f t="shared" si="363"/>
        <v>1072.9350000000002</v>
      </c>
      <c r="Y318" s="682">
        <f>SUM(Almora:Uttarkashi!Y318)</f>
        <v>0</v>
      </c>
      <c r="Z318" s="683">
        <f>SUM(Almora:Uttarkashi!Z318)</f>
        <v>0</v>
      </c>
      <c r="AA318" s="690"/>
      <c r="AB318" s="682">
        <v>13</v>
      </c>
      <c r="AC318" s="683">
        <v>54.07</v>
      </c>
      <c r="AD318" s="688">
        <f t="shared" si="364"/>
        <v>13</v>
      </c>
      <c r="AE318" s="689">
        <f t="shared" si="365"/>
        <v>54.07</v>
      </c>
      <c r="AF318" s="691" t="s">
        <v>632</v>
      </c>
      <c r="AG318" s="705">
        <f>SUM(Almora:Uttarkashi!AE318)</f>
        <v>54.07</v>
      </c>
    </row>
    <row r="319" spans="1:33" s="692" customFormat="1" ht="37.5">
      <c r="A319" s="758">
        <v>23.409999999999901</v>
      </c>
      <c r="B319" s="691" t="s">
        <v>304</v>
      </c>
      <c r="C319" s="686">
        <f>SUM(Almora:Uttarkashi!C319)</f>
        <v>0</v>
      </c>
      <c r="D319" s="683">
        <f>SUM(Almora:Uttarkashi!D319)</f>
        <v>0</v>
      </c>
      <c r="E319" s="686">
        <f>SUM(Almora:Uttarkashi!E319)</f>
        <v>0</v>
      </c>
      <c r="F319" s="683">
        <f>SUM(Almora:Uttarkashi!F319)</f>
        <v>0</v>
      </c>
      <c r="G319" s="687"/>
      <c r="H319" s="686">
        <f>SUM(Almora:Uttarkashi!H319)</f>
        <v>0</v>
      </c>
      <c r="I319" s="683">
        <f>SUM(Almora:Uttarkashi!I319)</f>
        <v>0</v>
      </c>
      <c r="J319" s="682">
        <f>SUM(Almora:Uttarkashi!J319)</f>
        <v>0</v>
      </c>
      <c r="K319" s="683">
        <f>SUM(Almora:Uttarkashi!K319)</f>
        <v>0</v>
      </c>
      <c r="L319" s="682">
        <f>SUM(Almora:Uttarkashi!L319)</f>
        <v>0</v>
      </c>
      <c r="M319" s="683">
        <f>SUM(Almora:Uttarkashi!M319)</f>
        <v>0</v>
      </c>
      <c r="N319" s="689"/>
      <c r="O319" s="689"/>
      <c r="P319" s="688">
        <f t="shared" si="360"/>
        <v>0</v>
      </c>
      <c r="Q319" s="689">
        <f t="shared" si="361"/>
        <v>0</v>
      </c>
      <c r="R319" s="682">
        <f>SUM(Almora:Uttarkashi!R319)</f>
        <v>0</v>
      </c>
      <c r="S319" s="683">
        <f>SUM(Almora:Uttarkashi!S319)</f>
        <v>0</v>
      </c>
      <c r="T319" s="690"/>
      <c r="U319" s="682">
        <f>SUM(Almora:Uttarkashi!U319)</f>
        <v>0</v>
      </c>
      <c r="V319" s="683">
        <f>SUM(Almora:Uttarkashi!V319)</f>
        <v>0</v>
      </c>
      <c r="W319" s="688">
        <f t="shared" si="362"/>
        <v>0</v>
      </c>
      <c r="X319" s="689">
        <f t="shared" si="363"/>
        <v>0</v>
      </c>
      <c r="Y319" s="682">
        <f t="shared" si="366"/>
        <v>0</v>
      </c>
      <c r="Z319" s="683">
        <f t="shared" si="367"/>
        <v>0</v>
      </c>
      <c r="AA319" s="690"/>
      <c r="AB319" s="682">
        <f>SUM(Almora:Uttarkashi!AB319)</f>
        <v>0</v>
      </c>
      <c r="AC319" s="683">
        <f>SUM(Almora:Uttarkashi!AC319)</f>
        <v>0</v>
      </c>
      <c r="AD319" s="688">
        <f t="shared" si="364"/>
        <v>0</v>
      </c>
      <c r="AE319" s="689">
        <f t="shared" si="365"/>
        <v>0</v>
      </c>
      <c r="AF319" s="691"/>
      <c r="AG319" s="705">
        <f>SUM(Almora:Uttarkashi!AE319)</f>
        <v>0</v>
      </c>
    </row>
    <row r="320" spans="1:33" s="692" customFormat="1" ht="75">
      <c r="A320" s="967"/>
      <c r="B320" s="691" t="s">
        <v>127</v>
      </c>
      <c r="C320" s="686">
        <f>SUM(Almora:Uttarkashi!C320)</f>
        <v>0</v>
      </c>
      <c r="D320" s="683">
        <f>SUM(Almora:Uttarkashi!D320)</f>
        <v>0</v>
      </c>
      <c r="E320" s="686">
        <f>SUM(Almora:Uttarkashi!E320)</f>
        <v>0</v>
      </c>
      <c r="F320" s="683">
        <f>SUM(Almora:Uttarkashi!F320)</f>
        <v>0</v>
      </c>
      <c r="G320" s="687"/>
      <c r="H320" s="686">
        <f>SUM(Almora:Uttarkashi!H320)</f>
        <v>0</v>
      </c>
      <c r="I320" s="683">
        <f>SUM(Almora:Uttarkashi!I320)</f>
        <v>0</v>
      </c>
      <c r="J320" s="682">
        <f>SUM(Almora:Uttarkashi!J320)</f>
        <v>0</v>
      </c>
      <c r="K320" s="683">
        <f>SUM(Almora:Uttarkashi!K320)</f>
        <v>0</v>
      </c>
      <c r="L320" s="682">
        <f>SUM(Almora:Uttarkashi!L320)</f>
        <v>0</v>
      </c>
      <c r="M320" s="683">
        <f>SUM(Almora:Uttarkashi!M320)</f>
        <v>0</v>
      </c>
      <c r="N320" s="689"/>
      <c r="O320" s="689"/>
      <c r="P320" s="688">
        <f t="shared" si="360"/>
        <v>0</v>
      </c>
      <c r="Q320" s="689">
        <f t="shared" si="361"/>
        <v>0</v>
      </c>
      <c r="R320" s="682">
        <f>SUM(Almora:Uttarkashi!R320)</f>
        <v>0</v>
      </c>
      <c r="S320" s="683">
        <f>SUM(Almora:Uttarkashi!S320)</f>
        <v>0</v>
      </c>
      <c r="T320" s="690"/>
      <c r="U320" s="682">
        <f>SUM(Almora:Uttarkashi!U320)</f>
        <v>0</v>
      </c>
      <c r="V320" s="683">
        <f>SUM(Almora:Uttarkashi!V320)</f>
        <v>0</v>
      </c>
      <c r="W320" s="688">
        <f t="shared" si="362"/>
        <v>0</v>
      </c>
      <c r="X320" s="689">
        <f t="shared" si="363"/>
        <v>0</v>
      </c>
      <c r="Y320" s="682">
        <f t="shared" si="366"/>
        <v>0</v>
      </c>
      <c r="Z320" s="683">
        <f t="shared" si="367"/>
        <v>0</v>
      </c>
      <c r="AA320" s="690"/>
      <c r="AB320" s="682">
        <f>SUM(Almora:Uttarkashi!AB320)</f>
        <v>0</v>
      </c>
      <c r="AC320" s="683">
        <f>SUM(Almora:Uttarkashi!AC320)</f>
        <v>0</v>
      </c>
      <c r="AD320" s="688">
        <f t="shared" si="364"/>
        <v>0</v>
      </c>
      <c r="AE320" s="689">
        <f t="shared" si="365"/>
        <v>0</v>
      </c>
      <c r="AF320" s="691"/>
      <c r="AG320" s="705">
        <f>SUM(Almora:Uttarkashi!AE320)</f>
        <v>0</v>
      </c>
    </row>
    <row r="321" spans="1:33" s="692" customFormat="1" ht="37.5">
      <c r="A321" s="967"/>
      <c r="B321" s="691" t="s">
        <v>128</v>
      </c>
      <c r="C321" s="686">
        <f>SUM(Almora:Uttarkashi!C321)</f>
        <v>0</v>
      </c>
      <c r="D321" s="683">
        <f>SUM(Almora:Uttarkashi!D321)</f>
        <v>0</v>
      </c>
      <c r="E321" s="686">
        <f>SUM(Almora:Uttarkashi!E321)</f>
        <v>0</v>
      </c>
      <c r="F321" s="683">
        <f>SUM(Almora:Uttarkashi!F321)</f>
        <v>0</v>
      </c>
      <c r="G321" s="687"/>
      <c r="H321" s="686">
        <f>SUM(Almora:Uttarkashi!H321)</f>
        <v>0</v>
      </c>
      <c r="I321" s="683">
        <f>SUM(Almora:Uttarkashi!I321)</f>
        <v>0</v>
      </c>
      <c r="J321" s="682">
        <f>SUM(Almora:Uttarkashi!J321)</f>
        <v>0</v>
      </c>
      <c r="K321" s="683">
        <f>SUM(Almora:Uttarkashi!K321)</f>
        <v>0</v>
      </c>
      <c r="L321" s="682">
        <f>SUM(Almora:Uttarkashi!L321)</f>
        <v>0</v>
      </c>
      <c r="M321" s="683">
        <f>SUM(Almora:Uttarkashi!M321)</f>
        <v>0</v>
      </c>
      <c r="N321" s="689"/>
      <c r="O321" s="689"/>
      <c r="P321" s="688">
        <f t="shared" si="360"/>
        <v>0</v>
      </c>
      <c r="Q321" s="689">
        <f t="shared" si="361"/>
        <v>0</v>
      </c>
      <c r="R321" s="682">
        <f>SUM(Almora:Uttarkashi!R321)</f>
        <v>0</v>
      </c>
      <c r="S321" s="683">
        <f>SUM(Almora:Uttarkashi!S321)</f>
        <v>0</v>
      </c>
      <c r="T321" s="690"/>
      <c r="U321" s="682">
        <f>SUM(Almora:Uttarkashi!U321)</f>
        <v>0</v>
      </c>
      <c r="V321" s="683">
        <f>SUM(Almora:Uttarkashi!V321)</f>
        <v>0</v>
      </c>
      <c r="W321" s="688">
        <f t="shared" si="362"/>
        <v>0</v>
      </c>
      <c r="X321" s="689">
        <f t="shared" si="363"/>
        <v>0</v>
      </c>
      <c r="Y321" s="682">
        <f t="shared" si="366"/>
        <v>0</v>
      </c>
      <c r="Z321" s="683">
        <f t="shared" si="367"/>
        <v>0</v>
      </c>
      <c r="AA321" s="690"/>
      <c r="AB321" s="682">
        <f>SUM(Almora:Uttarkashi!AB321)</f>
        <v>0</v>
      </c>
      <c r="AC321" s="683">
        <f>SUM(Almora:Uttarkashi!AC321)</f>
        <v>0</v>
      </c>
      <c r="AD321" s="688">
        <f>AB321+Y321</f>
        <v>0</v>
      </c>
      <c r="AE321" s="689">
        <f t="shared" si="365"/>
        <v>0</v>
      </c>
      <c r="AF321" s="691"/>
      <c r="AG321" s="705">
        <f>SUM(Almora:Uttarkashi!AE321)</f>
        <v>0</v>
      </c>
    </row>
    <row r="322" spans="1:33" s="692" customFormat="1" ht="56.25">
      <c r="A322" s="967"/>
      <c r="B322" s="691" t="s">
        <v>129</v>
      </c>
      <c r="C322" s="686">
        <f>SUM(Almora:Uttarkashi!C322)</f>
        <v>1</v>
      </c>
      <c r="D322" s="683">
        <f>SUM(Almora:Uttarkashi!D322)</f>
        <v>2.5</v>
      </c>
      <c r="E322" s="686">
        <f>SUM(Almora:Uttarkashi!E322)</f>
        <v>0</v>
      </c>
      <c r="F322" s="683">
        <f>SUM(Almora:Uttarkashi!F322)</f>
        <v>0</v>
      </c>
      <c r="G322" s="687"/>
      <c r="H322" s="686">
        <f>SUM(Almora:Uttarkashi!H322)</f>
        <v>0</v>
      </c>
      <c r="I322" s="683">
        <f>SUM(Almora:Uttarkashi!I322)</f>
        <v>0</v>
      </c>
      <c r="J322" s="682">
        <f>SUM(Almora:Uttarkashi!J322)</f>
        <v>1</v>
      </c>
      <c r="K322" s="683">
        <f>SUM(Almora:Uttarkashi!K322)</f>
        <v>2.5</v>
      </c>
      <c r="L322" s="682">
        <f>SUM(Almora:Uttarkashi!L322)</f>
        <v>1</v>
      </c>
      <c r="M322" s="683">
        <f>SUM(Almora:Uttarkashi!M322)</f>
        <v>2.5</v>
      </c>
      <c r="N322" s="689">
        <f t="shared" si="368"/>
        <v>100</v>
      </c>
      <c r="O322" s="689">
        <f t="shared" si="369"/>
        <v>100</v>
      </c>
      <c r="P322" s="688">
        <f t="shared" si="360"/>
        <v>0</v>
      </c>
      <c r="Q322" s="689">
        <f t="shared" si="361"/>
        <v>0</v>
      </c>
      <c r="R322" s="682">
        <f>SUM(Almora:Uttarkashi!R322)</f>
        <v>0</v>
      </c>
      <c r="S322" s="683">
        <f>SUM(Almora:Uttarkashi!S322)</f>
        <v>0</v>
      </c>
      <c r="T322" s="690"/>
      <c r="U322" s="682">
        <f>SUM(Almora:Uttarkashi!U322)</f>
        <v>1</v>
      </c>
      <c r="V322" s="683">
        <f>SUM(Almora:Uttarkashi!V322)</f>
        <v>4.8099999999999996</v>
      </c>
      <c r="W322" s="688">
        <f t="shared" si="362"/>
        <v>1</v>
      </c>
      <c r="X322" s="689">
        <f t="shared" si="363"/>
        <v>4.8099999999999996</v>
      </c>
      <c r="Y322" s="682">
        <f t="shared" si="366"/>
        <v>0</v>
      </c>
      <c r="Z322" s="683">
        <f t="shared" si="367"/>
        <v>0</v>
      </c>
      <c r="AA322" s="690"/>
      <c r="AB322" s="682"/>
      <c r="AC322" s="683"/>
      <c r="AD322" s="688">
        <f t="shared" si="364"/>
        <v>0</v>
      </c>
      <c r="AE322" s="689">
        <f t="shared" si="365"/>
        <v>0</v>
      </c>
      <c r="AF322" s="691" t="s">
        <v>638</v>
      </c>
      <c r="AG322" s="705">
        <f>SUM(Almora:Uttarkashi!AE322)</f>
        <v>0</v>
      </c>
    </row>
    <row r="323" spans="1:33" s="692" customFormat="1" ht="37.5">
      <c r="A323" s="758"/>
      <c r="B323" s="691" t="s">
        <v>305</v>
      </c>
      <c r="C323" s="686">
        <f>SUM(Almora:Uttarkashi!C323)</f>
        <v>0</v>
      </c>
      <c r="D323" s="683">
        <f>SUM(Almora:Uttarkashi!D323)</f>
        <v>0</v>
      </c>
      <c r="E323" s="686">
        <f>SUM(Almora:Uttarkashi!E323)</f>
        <v>0</v>
      </c>
      <c r="F323" s="683">
        <f>SUM(Almora:Uttarkashi!F323)</f>
        <v>0</v>
      </c>
      <c r="G323" s="687"/>
      <c r="H323" s="686">
        <f>SUM(Almora:Uttarkashi!H323)</f>
        <v>0</v>
      </c>
      <c r="I323" s="683">
        <f>SUM(Almora:Uttarkashi!I323)</f>
        <v>0</v>
      </c>
      <c r="J323" s="682">
        <f>SUM(Almora:Uttarkashi!J323)</f>
        <v>0</v>
      </c>
      <c r="K323" s="683">
        <f>SUM(Almora:Uttarkashi!K323)</f>
        <v>0</v>
      </c>
      <c r="L323" s="682">
        <f>SUM(Almora:Uttarkashi!L323)</f>
        <v>0</v>
      </c>
      <c r="M323" s="683">
        <f>SUM(Almora:Uttarkashi!M323)</f>
        <v>0</v>
      </c>
      <c r="N323" s="689"/>
      <c r="O323" s="689"/>
      <c r="P323" s="688">
        <f t="shared" si="360"/>
        <v>0</v>
      </c>
      <c r="Q323" s="689">
        <f t="shared" si="361"/>
        <v>0</v>
      </c>
      <c r="R323" s="682">
        <f>SUM(Almora:Uttarkashi!R323)</f>
        <v>0</v>
      </c>
      <c r="S323" s="683">
        <f>SUM(Almora:Uttarkashi!S323)</f>
        <v>0</v>
      </c>
      <c r="T323" s="690"/>
      <c r="U323" s="682">
        <f>SUM(Almora:Uttarkashi!U323)</f>
        <v>0</v>
      </c>
      <c r="V323" s="683">
        <f>SUM(Almora:Uttarkashi!V323)</f>
        <v>0</v>
      </c>
      <c r="W323" s="688">
        <f t="shared" si="362"/>
        <v>0</v>
      </c>
      <c r="X323" s="689">
        <f t="shared" si="363"/>
        <v>0</v>
      </c>
      <c r="Y323" s="682">
        <f t="shared" si="366"/>
        <v>0</v>
      </c>
      <c r="Z323" s="683">
        <f t="shared" si="367"/>
        <v>0</v>
      </c>
      <c r="AA323" s="690"/>
      <c r="AB323" s="682">
        <f>SUM(Almora:Uttarkashi!AB323)</f>
        <v>0</v>
      </c>
      <c r="AC323" s="683">
        <f>SUM(Almora:Uttarkashi!AC323)</f>
        <v>0</v>
      </c>
      <c r="AD323" s="688">
        <f t="shared" si="364"/>
        <v>0</v>
      </c>
      <c r="AE323" s="689">
        <f t="shared" si="365"/>
        <v>0</v>
      </c>
      <c r="AF323" s="691"/>
      <c r="AG323" s="705">
        <f>SUM(Almora:Uttarkashi!AE323)</f>
        <v>0</v>
      </c>
    </row>
    <row r="324" spans="1:33" s="692" customFormat="1" ht="37.5">
      <c r="A324" s="758">
        <v>23.42</v>
      </c>
      <c r="B324" s="691" t="s">
        <v>130</v>
      </c>
      <c r="C324" s="686">
        <f>SUM(Almora:Uttarkashi!C324)</f>
        <v>0</v>
      </c>
      <c r="D324" s="683">
        <f>SUM(Almora:Uttarkashi!D324)</f>
        <v>0</v>
      </c>
      <c r="E324" s="686">
        <f>SUM(Almora:Uttarkashi!E324)</f>
        <v>0</v>
      </c>
      <c r="F324" s="683">
        <f>SUM(Almora:Uttarkashi!F324)</f>
        <v>0</v>
      </c>
      <c r="G324" s="687"/>
      <c r="H324" s="686">
        <f>SUM(Almora:Uttarkashi!H324)</f>
        <v>0</v>
      </c>
      <c r="I324" s="683">
        <f>SUM(Almora:Uttarkashi!I324)</f>
        <v>0</v>
      </c>
      <c r="J324" s="682">
        <f>SUM(Almora:Uttarkashi!J324)</f>
        <v>0</v>
      </c>
      <c r="K324" s="683">
        <f>SUM(Almora:Uttarkashi!K324)</f>
        <v>0</v>
      </c>
      <c r="L324" s="682">
        <f>SUM(Almora:Uttarkashi!L324)</f>
        <v>0</v>
      </c>
      <c r="M324" s="683">
        <f>SUM(Almora:Uttarkashi!M324)</f>
        <v>0</v>
      </c>
      <c r="N324" s="689"/>
      <c r="O324" s="689"/>
      <c r="P324" s="688">
        <f t="shared" si="360"/>
        <v>0</v>
      </c>
      <c r="Q324" s="689">
        <f t="shared" si="361"/>
        <v>0</v>
      </c>
      <c r="R324" s="682">
        <f>SUM(Almora:Uttarkashi!R324)</f>
        <v>0</v>
      </c>
      <c r="S324" s="683">
        <f>SUM(Almora:Uttarkashi!S324)</f>
        <v>0</v>
      </c>
      <c r="T324" s="690"/>
      <c r="U324" s="682">
        <f>SUM(Almora:Uttarkashi!U324)</f>
        <v>0</v>
      </c>
      <c r="V324" s="683">
        <f>SUM(Almora:Uttarkashi!V324)</f>
        <v>0</v>
      </c>
      <c r="W324" s="688">
        <f t="shared" si="362"/>
        <v>0</v>
      </c>
      <c r="X324" s="689">
        <f t="shared" si="363"/>
        <v>0</v>
      </c>
      <c r="Y324" s="682">
        <f t="shared" si="366"/>
        <v>0</v>
      </c>
      <c r="Z324" s="683">
        <f t="shared" si="367"/>
        <v>0</v>
      </c>
      <c r="AA324" s="690"/>
      <c r="AB324" s="682">
        <f>SUM(Almora:Uttarkashi!AB324)</f>
        <v>0</v>
      </c>
      <c r="AC324" s="683">
        <f>SUM(Almora:Uttarkashi!AC324)</f>
        <v>0</v>
      </c>
      <c r="AD324" s="688">
        <f t="shared" si="364"/>
        <v>0</v>
      </c>
      <c r="AE324" s="689">
        <f t="shared" si="365"/>
        <v>0</v>
      </c>
      <c r="AF324" s="691"/>
      <c r="AG324" s="705">
        <f>SUM(Almora:Uttarkashi!AE324)</f>
        <v>0</v>
      </c>
    </row>
    <row r="325" spans="1:33" s="692" customFormat="1" ht="67.5" customHeight="1">
      <c r="A325" s="758">
        <v>23.43</v>
      </c>
      <c r="B325" s="691" t="s">
        <v>344</v>
      </c>
      <c r="C325" s="686">
        <f>SUM(Almora:Uttarkashi!C325)</f>
        <v>0</v>
      </c>
      <c r="D325" s="683">
        <f>SUM(Almora:Uttarkashi!D325)</f>
        <v>0</v>
      </c>
      <c r="E325" s="686">
        <f>SUM(Almora:Uttarkashi!E325)</f>
        <v>0</v>
      </c>
      <c r="F325" s="683">
        <f>SUM(Almora:Uttarkashi!F325)</f>
        <v>0</v>
      </c>
      <c r="G325" s="687"/>
      <c r="H325" s="686">
        <v>0</v>
      </c>
      <c r="I325" s="683">
        <v>0</v>
      </c>
      <c r="J325" s="682">
        <f>SUM(Almora:Uttarkashi!J325)</f>
        <v>0</v>
      </c>
      <c r="K325" s="683">
        <f>SUM(Almora:Uttarkashi!K325)</f>
        <v>0</v>
      </c>
      <c r="L325" s="682">
        <f>SUM(Almora:Uttarkashi!L325)</f>
        <v>0</v>
      </c>
      <c r="M325" s="683">
        <f>SUM(Almora:Uttarkashi!M325)</f>
        <v>0</v>
      </c>
      <c r="N325" s="689"/>
      <c r="O325" s="689"/>
      <c r="P325" s="688">
        <f t="shared" si="360"/>
        <v>0</v>
      </c>
      <c r="Q325" s="689">
        <f t="shared" si="361"/>
        <v>0</v>
      </c>
      <c r="R325" s="682">
        <f>SUM(Almora:Uttarkashi!R325)</f>
        <v>0</v>
      </c>
      <c r="S325" s="683">
        <f>SUM(Almora:Uttarkashi!S325)</f>
        <v>0</v>
      </c>
      <c r="T325" s="690"/>
      <c r="U325" s="682">
        <f>SUM(Almora:Uttarkashi!U325)</f>
        <v>16284</v>
      </c>
      <c r="V325" s="683">
        <f>SUM(Almora:Uttarkashi!V325)</f>
        <v>2882.6040000000007</v>
      </c>
      <c r="W325" s="688">
        <f t="shared" si="362"/>
        <v>16284</v>
      </c>
      <c r="X325" s="689">
        <f t="shared" si="363"/>
        <v>2882.6040000000007</v>
      </c>
      <c r="Y325" s="682">
        <f t="shared" si="366"/>
        <v>0</v>
      </c>
      <c r="Z325" s="683">
        <f t="shared" si="367"/>
        <v>0</v>
      </c>
      <c r="AA325" s="690"/>
      <c r="AB325" s="682"/>
      <c r="AC325" s="683"/>
      <c r="AD325" s="688">
        <f t="shared" si="364"/>
        <v>0</v>
      </c>
      <c r="AE325" s="689">
        <f t="shared" si="365"/>
        <v>0</v>
      </c>
      <c r="AF325" s="691" t="s">
        <v>638</v>
      </c>
      <c r="AG325" s="705">
        <f>SUM(Almora:Uttarkashi!AE325)</f>
        <v>0</v>
      </c>
    </row>
    <row r="326" spans="1:33" s="699" customFormat="1" ht="27.75" customHeight="1">
      <c r="A326" s="755"/>
      <c r="B326" s="678" t="s">
        <v>25</v>
      </c>
      <c r="C326" s="681">
        <f t="shared" ref="C326:F326" si="370">SUM(C279:C325)</f>
        <v>1420</v>
      </c>
      <c r="D326" s="679">
        <f t="shared" si="370"/>
        <v>2430.7713100000001</v>
      </c>
      <c r="E326" s="681">
        <f t="shared" si="370"/>
        <v>0</v>
      </c>
      <c r="F326" s="679">
        <f t="shared" si="370"/>
        <v>0</v>
      </c>
      <c r="G326" s="842"/>
      <c r="H326" s="681">
        <f t="shared" ref="H326:M326" si="371">SUM(H279:H325)</f>
        <v>463</v>
      </c>
      <c r="I326" s="679">
        <f t="shared" si="371"/>
        <v>4462.3999999999987</v>
      </c>
      <c r="J326" s="681">
        <f>SUM(J279:J325)</f>
        <v>1883</v>
      </c>
      <c r="K326" s="679">
        <f t="shared" si="371"/>
        <v>6893.1713099999997</v>
      </c>
      <c r="L326" s="681">
        <f t="shared" si="371"/>
        <v>1211</v>
      </c>
      <c r="M326" s="679">
        <f t="shared" si="371"/>
        <v>2290.4178000000002</v>
      </c>
      <c r="N326" s="695">
        <f t="shared" si="368"/>
        <v>64.312267657992564</v>
      </c>
      <c r="O326" s="695">
        <f>M326/K326%</f>
        <v>33.227344816996869</v>
      </c>
      <c r="P326" s="681">
        <f>SUM(P279:P325)</f>
        <v>672</v>
      </c>
      <c r="Q326" s="679">
        <f>SUM(Q279:Q325)</f>
        <v>4602.7535099999986</v>
      </c>
      <c r="R326" s="681">
        <f>SUM(R279:R325)</f>
        <v>672</v>
      </c>
      <c r="S326" s="679">
        <f>SUM(S279:S325)</f>
        <v>4538.1099999999997</v>
      </c>
      <c r="T326" s="697"/>
      <c r="U326" s="681">
        <f t="shared" ref="U326:Z326" si="372">SUM(U279:U325)</f>
        <v>29216</v>
      </c>
      <c r="V326" s="679">
        <f t="shared" si="372"/>
        <v>30226.207999999995</v>
      </c>
      <c r="W326" s="681">
        <f t="shared" si="372"/>
        <v>29888</v>
      </c>
      <c r="X326" s="679">
        <f t="shared" si="372"/>
        <v>34764.318000000007</v>
      </c>
      <c r="Y326" s="681">
        <f t="shared" si="372"/>
        <v>633</v>
      </c>
      <c r="Z326" s="679">
        <f t="shared" si="372"/>
        <v>4423.95</v>
      </c>
      <c r="AA326" s="697"/>
      <c r="AB326" s="681">
        <f>SUM(AB279:AB325)</f>
        <v>4552</v>
      </c>
      <c r="AC326" s="679">
        <f>SUM(AC279:AC325)</f>
        <v>7405.3739999999971</v>
      </c>
      <c r="AD326" s="681">
        <f>SUM(AD279:AD325)</f>
        <v>5185</v>
      </c>
      <c r="AE326" s="679">
        <f>SUM(AE279:AE325)</f>
        <v>11829.324000000001</v>
      </c>
      <c r="AF326" s="695"/>
      <c r="AG326" s="705">
        <f>SUM(Almora:Uttarkashi!AE326)</f>
        <v>11829.324000000001</v>
      </c>
    </row>
    <row r="327" spans="1:33" s="699" customFormat="1" ht="39">
      <c r="A327" s="755" t="s">
        <v>132</v>
      </c>
      <c r="B327" s="685" t="s">
        <v>133</v>
      </c>
      <c r="C327" s="686">
        <f>SUM(Almora:Uttarkashi!C327)</f>
        <v>0</v>
      </c>
      <c r="D327" s="683">
        <f>SUM(Almora:Uttarkashi!D327)</f>
        <v>0</v>
      </c>
      <c r="E327" s="686">
        <f>SUM(Almora:Uttarkashi!E327)</f>
        <v>0</v>
      </c>
      <c r="F327" s="683">
        <f>SUM(Almora:Uttarkashi!F327)</f>
        <v>0</v>
      </c>
      <c r="G327" s="687"/>
      <c r="H327" s="686">
        <f>SUM(Almora:Uttarkashi!H327)</f>
        <v>0</v>
      </c>
      <c r="I327" s="683">
        <f>SUM(Almora:Uttarkashi!I327)</f>
        <v>0</v>
      </c>
      <c r="J327" s="682">
        <f>SUM(Almora:Uttarkashi!J327)</f>
        <v>0</v>
      </c>
      <c r="K327" s="683"/>
      <c r="L327" s="682">
        <f>SUM(Almora:Uttarkashi!L327)</f>
        <v>0</v>
      </c>
      <c r="M327" s="683">
        <f>SUM(Almora:Uttarkashi!M327)</f>
        <v>0</v>
      </c>
      <c r="N327" s="695"/>
      <c r="O327" s="695"/>
      <c r="P327" s="696"/>
      <c r="Q327" s="695"/>
      <c r="R327" s="682">
        <f>SUM(Almora:Uttarkashi!R327)</f>
        <v>0</v>
      </c>
      <c r="S327" s="683">
        <f>SUM(Almora:Uttarkashi!S327)</f>
        <v>0</v>
      </c>
      <c r="T327" s="697"/>
      <c r="U327" s="682">
        <f>SUM(Almora:Uttarkashi!U327)</f>
        <v>0</v>
      </c>
      <c r="V327" s="683">
        <f>SUM(Almora:Uttarkashi!V327)</f>
        <v>0</v>
      </c>
      <c r="W327" s="696"/>
      <c r="X327" s="695"/>
      <c r="Y327" s="682">
        <f>SUM(Almora:Uttarkashi!Y327)</f>
        <v>0</v>
      </c>
      <c r="Z327" s="683">
        <f>SUM(Almora:Uttarkashi!Z327)</f>
        <v>0</v>
      </c>
      <c r="AA327" s="697"/>
      <c r="AB327" s="682">
        <f>SUM(Almora:Uttarkashi!AB327)</f>
        <v>0</v>
      </c>
      <c r="AC327" s="683">
        <f>SUM(Almora:Uttarkashi!AC327)</f>
        <v>0</v>
      </c>
      <c r="AD327" s="696"/>
      <c r="AE327" s="695"/>
      <c r="AF327" s="698"/>
      <c r="AG327" s="705">
        <f>SUM(Almora:Uttarkashi!AE327)</f>
        <v>0</v>
      </c>
    </row>
    <row r="328" spans="1:33" s="699" customFormat="1" ht="35.25" customHeight="1">
      <c r="A328" s="755">
        <v>24</v>
      </c>
      <c r="B328" s="685" t="s">
        <v>134</v>
      </c>
      <c r="C328" s="686">
        <f>SUM(Almora:Uttarkashi!C328)</f>
        <v>0</v>
      </c>
      <c r="D328" s="683">
        <f>SUM(Almora:Uttarkashi!D328)</f>
        <v>0</v>
      </c>
      <c r="E328" s="686">
        <f>SUM(Almora:Uttarkashi!E328)</f>
        <v>0</v>
      </c>
      <c r="F328" s="683">
        <f>SUM(Almora:Uttarkashi!F328)</f>
        <v>0</v>
      </c>
      <c r="G328" s="687"/>
      <c r="H328" s="686">
        <f>SUM(Almora:Uttarkashi!H328)</f>
        <v>0</v>
      </c>
      <c r="I328" s="683">
        <f>SUM(Almora:Uttarkashi!I328)</f>
        <v>0</v>
      </c>
      <c r="J328" s="682">
        <f>SUM(Almora:Uttarkashi!J328)</f>
        <v>0</v>
      </c>
      <c r="K328" s="683">
        <f>SUM(Almora:Uttarkashi!K328)</f>
        <v>0</v>
      </c>
      <c r="L328" s="682">
        <f>SUM(Almora:Uttarkashi!L328)</f>
        <v>0</v>
      </c>
      <c r="M328" s="683">
        <f>SUM(Almora:Uttarkashi!M328)</f>
        <v>0</v>
      </c>
      <c r="N328" s="695"/>
      <c r="O328" s="695"/>
      <c r="P328" s="696"/>
      <c r="Q328" s="695"/>
      <c r="R328" s="682">
        <f>SUM(Almora:Uttarkashi!R328)</f>
        <v>0</v>
      </c>
      <c r="S328" s="683">
        <f>SUM(Almora:Uttarkashi!S328)</f>
        <v>0</v>
      </c>
      <c r="T328" s="697"/>
      <c r="U328" s="682">
        <f>SUM(Almora:Uttarkashi!U328)</f>
        <v>0</v>
      </c>
      <c r="V328" s="683">
        <f>SUM(Almora:Uttarkashi!V328)</f>
        <v>0</v>
      </c>
      <c r="W328" s="696"/>
      <c r="X328" s="695"/>
      <c r="Y328" s="682">
        <f>SUM(Almora:Uttarkashi!Y328)</f>
        <v>0</v>
      </c>
      <c r="Z328" s="683">
        <f>SUM(Almora:Uttarkashi!Z328)</f>
        <v>0</v>
      </c>
      <c r="AA328" s="697"/>
      <c r="AB328" s="682">
        <f>SUM(Almora:Uttarkashi!AB328)</f>
        <v>0</v>
      </c>
      <c r="AC328" s="683">
        <f>SUM(Almora:Uttarkashi!AC328)</f>
        <v>0</v>
      </c>
      <c r="AD328" s="696"/>
      <c r="AE328" s="695" t="s">
        <v>641</v>
      </c>
      <c r="AF328" s="698"/>
      <c r="AG328" s="705">
        <f>SUM(Almora:Uttarkashi!AE328)</f>
        <v>0</v>
      </c>
    </row>
    <row r="329" spans="1:33" s="692" customFormat="1" ht="33" customHeight="1">
      <c r="A329" s="758">
        <v>24.01</v>
      </c>
      <c r="B329" s="710" t="s">
        <v>135</v>
      </c>
      <c r="C329" s="686">
        <f>SUM(Almora:Uttarkashi!C329)</f>
        <v>0</v>
      </c>
      <c r="D329" s="683">
        <f>SUM(Almora:Uttarkashi!D329)</f>
        <v>0</v>
      </c>
      <c r="E329" s="686">
        <f>SUM(Almora:Uttarkashi!E329)</f>
        <v>0</v>
      </c>
      <c r="F329" s="683">
        <f>SUM(Almora:Uttarkashi!F329)</f>
        <v>0</v>
      </c>
      <c r="G329" s="687"/>
      <c r="H329" s="686">
        <f>SUM(Almora:Uttarkashi!H329)</f>
        <v>0</v>
      </c>
      <c r="I329" s="683">
        <f>SUM(Almora:Uttarkashi!I329)</f>
        <v>0</v>
      </c>
      <c r="J329" s="682">
        <f>SUM(Almora:Uttarkashi!J329)</f>
        <v>0</v>
      </c>
      <c r="K329" s="683">
        <f>SUM(Almora:Uttarkashi!K329)</f>
        <v>0</v>
      </c>
      <c r="L329" s="682">
        <f>SUM(Almora:Uttarkashi!L329)</f>
        <v>0</v>
      </c>
      <c r="M329" s="683">
        <f>SUM(Almora:Uttarkashi!M329)</f>
        <v>0</v>
      </c>
      <c r="N329" s="689"/>
      <c r="O329" s="689"/>
      <c r="P329" s="688"/>
      <c r="Q329" s="689"/>
      <c r="R329" s="682">
        <f>SUM(Almora:Uttarkashi!R329)</f>
        <v>0</v>
      </c>
      <c r="S329" s="683">
        <f>SUM(Almora:Uttarkashi!S329)</f>
        <v>0</v>
      </c>
      <c r="T329" s="690"/>
      <c r="U329" s="682">
        <f>SUM(Almora:Uttarkashi!U329)</f>
        <v>0</v>
      </c>
      <c r="V329" s="683">
        <f>SUM(Almora:Uttarkashi!V329)</f>
        <v>0</v>
      </c>
      <c r="W329" s="688"/>
      <c r="X329" s="689">
        <f>V329+S329</f>
        <v>0</v>
      </c>
      <c r="Y329" s="682">
        <f>SUM(Almora:Uttarkashi!Y329)</f>
        <v>0</v>
      </c>
      <c r="Z329" s="683">
        <f>SUM(Almora:Uttarkashi!Z329)</f>
        <v>0</v>
      </c>
      <c r="AA329" s="690"/>
      <c r="AB329" s="682">
        <f>SUM(Almora:Uttarkashi!AB329)</f>
        <v>0</v>
      </c>
      <c r="AC329" s="683">
        <f>SUM(Almora:Uttarkashi!AC329)</f>
        <v>0</v>
      </c>
      <c r="AD329" s="688"/>
      <c r="AE329" s="689">
        <f>AC329+Z329</f>
        <v>0</v>
      </c>
      <c r="AF329" s="691"/>
      <c r="AG329" s="705">
        <f>SUM(Almora:Uttarkashi!AE329)</f>
        <v>0</v>
      </c>
    </row>
    <row r="330" spans="1:33" s="692" customFormat="1" ht="39.75" customHeight="1">
      <c r="A330" s="758"/>
      <c r="B330" s="691" t="s">
        <v>136</v>
      </c>
      <c r="C330" s="686">
        <f>SUM(Almora:Uttarkashi!C330)</f>
        <v>0</v>
      </c>
      <c r="D330" s="683">
        <f>SUM(Almora:Uttarkashi!D330)</f>
        <v>0</v>
      </c>
      <c r="E330" s="686">
        <f>SUM(Almora:Uttarkashi!E330)</f>
        <v>0</v>
      </c>
      <c r="F330" s="683">
        <f>SUM(Almora:Uttarkashi!F330)</f>
        <v>0</v>
      </c>
      <c r="G330" s="687"/>
      <c r="H330" s="686">
        <f>SUM(Almora:Uttarkashi!H330)</f>
        <v>13</v>
      </c>
      <c r="I330" s="683">
        <f>SUM(Almora:Uttarkashi!I330)</f>
        <v>1516.73</v>
      </c>
      <c r="J330" s="682">
        <f>SUM(Almora:Uttarkashi!J330)</f>
        <v>13</v>
      </c>
      <c r="K330" s="683">
        <f>SUM(Almora:Uttarkashi!K330)</f>
        <v>1516.73</v>
      </c>
      <c r="L330" s="682">
        <f>SUM(Almora:Uttarkashi!L330)</f>
        <v>9</v>
      </c>
      <c r="M330" s="683">
        <f>SUM(Almora:Uttarkashi!M330)</f>
        <v>1090.9150800000002</v>
      </c>
      <c r="N330" s="689">
        <f t="shared" ref="N330:N333" si="373">L330/J330%</f>
        <v>69.230769230769226</v>
      </c>
      <c r="O330" s="689">
        <f t="shared" ref="O330" si="374">M330/K330%</f>
        <v>71.925463332300424</v>
      </c>
      <c r="P330" s="688">
        <f>J330-L330</f>
        <v>4</v>
      </c>
      <c r="Q330" s="689">
        <f>K330-M330</f>
        <v>425.8149199999998</v>
      </c>
      <c r="R330" s="682">
        <f>SUM(Almora:Uttarkashi!R330)</f>
        <v>0</v>
      </c>
      <c r="S330" s="683">
        <f>SUM(Almora:Uttarkashi!S330)</f>
        <v>0</v>
      </c>
      <c r="T330" s="690"/>
      <c r="U330" s="682">
        <v>13</v>
      </c>
      <c r="V330" s="683">
        <f>SUM(Almora:Uttarkashi!V330)</f>
        <v>2524.0060000000003</v>
      </c>
      <c r="W330" s="688">
        <f>U330+R330</f>
        <v>13</v>
      </c>
      <c r="X330" s="689">
        <f>V330+S330</f>
        <v>2524.0060000000003</v>
      </c>
      <c r="Y330" s="682">
        <f>SUM(Almora:Uttarkashi!Y330)</f>
        <v>0</v>
      </c>
      <c r="Z330" s="683">
        <f>SUM(Almora:Uttarkashi!Z330)</f>
        <v>0</v>
      </c>
      <c r="AA330" s="690"/>
      <c r="AB330" s="682">
        <v>13</v>
      </c>
      <c r="AC330" s="683">
        <f>SUM(Almora:Uttarkashi!AC330)</f>
        <v>2348.4795479999998</v>
      </c>
      <c r="AD330" s="688">
        <f>AB330+Y330</f>
        <v>13</v>
      </c>
      <c r="AE330" s="689">
        <f>AC330+Z330</f>
        <v>2348.4795479999998</v>
      </c>
      <c r="AF330" s="691" t="s">
        <v>608</v>
      </c>
      <c r="AG330" s="705">
        <f>SUM(Almora:Uttarkashi!AE330)</f>
        <v>2348.4795479999998</v>
      </c>
    </row>
    <row r="331" spans="1:33" s="692" customFormat="1" ht="37.5">
      <c r="A331" s="758"/>
      <c r="B331" s="693" t="s">
        <v>137</v>
      </c>
      <c r="C331" s="686">
        <f>SUM(Almora:Uttarkashi!C331)</f>
        <v>0</v>
      </c>
      <c r="D331" s="683">
        <f>SUM(Almora:Uttarkashi!D331)</f>
        <v>0</v>
      </c>
      <c r="E331" s="686">
        <f>SUM(Almora:Uttarkashi!E331)</f>
        <v>0</v>
      </c>
      <c r="F331" s="683">
        <f>SUM(Almora:Uttarkashi!F331)</f>
        <v>0</v>
      </c>
      <c r="G331" s="687"/>
      <c r="H331" s="686">
        <f>SUM(Almora:Uttarkashi!H331)</f>
        <v>0</v>
      </c>
      <c r="I331" s="683">
        <f>SUM(Almora:Uttarkashi!I331)</f>
        <v>0</v>
      </c>
      <c r="J331" s="682">
        <f>SUM(Almora:Uttarkashi!J331)</f>
        <v>0</v>
      </c>
      <c r="K331" s="683">
        <f>SUM(Almora:Uttarkashi!K331)</f>
        <v>0</v>
      </c>
      <c r="L331" s="682">
        <f>SUM(Almora:Uttarkashi!L331)</f>
        <v>0</v>
      </c>
      <c r="M331" s="683">
        <f>SUM(Almora:Uttarkashi!M331)</f>
        <v>0</v>
      </c>
      <c r="N331" s="689"/>
      <c r="O331" s="689"/>
      <c r="P331" s="688"/>
      <c r="Q331" s="689"/>
      <c r="R331" s="682">
        <f>SUM(Almora:Uttarkashi!R331)</f>
        <v>0</v>
      </c>
      <c r="S331" s="683">
        <f>SUM(Almora:Uttarkashi!S331)</f>
        <v>0</v>
      </c>
      <c r="T331" s="690"/>
      <c r="U331" s="682">
        <f>SUM(Almora:Uttarkashi!U331)</f>
        <v>0</v>
      </c>
      <c r="V331" s="683">
        <f>SUM(Almora:Uttarkashi!V331)</f>
        <v>0</v>
      </c>
      <c r="W331" s="688"/>
      <c r="X331" s="689">
        <f>V331+S331</f>
        <v>0</v>
      </c>
      <c r="Y331" s="682">
        <f>SUM(Almora:Uttarkashi!Y331)</f>
        <v>0</v>
      </c>
      <c r="Z331" s="683">
        <f>SUM(Almora:Uttarkashi!Z331)</f>
        <v>0</v>
      </c>
      <c r="AA331" s="690"/>
      <c r="AB331" s="682">
        <f>SUM(Almora:Uttarkashi!AB331)</f>
        <v>0</v>
      </c>
      <c r="AC331" s="683">
        <f>SUM(Almora:Uttarkashi!AC331)</f>
        <v>0</v>
      </c>
      <c r="AD331" s="688"/>
      <c r="AE331" s="689">
        <f>AC331+Z331</f>
        <v>0</v>
      </c>
      <c r="AF331" s="691"/>
      <c r="AG331" s="705">
        <f>SUM(Almora:Uttarkashi!AE331)</f>
        <v>0</v>
      </c>
    </row>
    <row r="332" spans="1:33" s="692" customFormat="1" ht="37.5">
      <c r="A332" s="758"/>
      <c r="B332" s="710" t="s">
        <v>138</v>
      </c>
      <c r="C332" s="686">
        <f>SUM(Almora:Uttarkashi!C332)</f>
        <v>0</v>
      </c>
      <c r="D332" s="683">
        <f>SUM(Almora:Uttarkashi!D332)</f>
        <v>0</v>
      </c>
      <c r="E332" s="686">
        <f>SUM(Almora:Uttarkashi!E332)</f>
        <v>0</v>
      </c>
      <c r="F332" s="683">
        <f>SUM(Almora:Uttarkashi!F332)</f>
        <v>0</v>
      </c>
      <c r="G332" s="687"/>
      <c r="H332" s="686">
        <f>SUM(Almora:Uttarkashi!H332)</f>
        <v>0</v>
      </c>
      <c r="I332" s="683">
        <f>SUM(Almora:Uttarkashi!I332)</f>
        <v>0</v>
      </c>
      <c r="J332" s="682">
        <f>SUM(Almora:Uttarkashi!J332)</f>
        <v>0</v>
      </c>
      <c r="K332" s="683">
        <f>SUM(Almora:Uttarkashi!K332)</f>
        <v>0</v>
      </c>
      <c r="L332" s="682">
        <f>SUM(Almora:Uttarkashi!L332)</f>
        <v>0</v>
      </c>
      <c r="M332" s="683">
        <f>SUM(Almora:Uttarkashi!M332)</f>
        <v>0</v>
      </c>
      <c r="N332" s="689"/>
      <c r="O332" s="689"/>
      <c r="P332" s="688"/>
      <c r="Q332" s="689"/>
      <c r="R332" s="682">
        <f>SUM(Almora:Uttarkashi!R332)</f>
        <v>0</v>
      </c>
      <c r="S332" s="683">
        <f>SUM(Almora:Uttarkashi!S332)</f>
        <v>0</v>
      </c>
      <c r="T332" s="690"/>
      <c r="U332" s="682">
        <f>SUM(Almora:Uttarkashi!U332)</f>
        <v>0</v>
      </c>
      <c r="V332" s="683">
        <f>SUM(Almora:Uttarkashi!V332)</f>
        <v>0</v>
      </c>
      <c r="W332" s="688"/>
      <c r="X332" s="689">
        <f>V332+S332</f>
        <v>0</v>
      </c>
      <c r="Y332" s="682">
        <f>SUM(Almora:Uttarkashi!Y332)</f>
        <v>0</v>
      </c>
      <c r="Z332" s="683">
        <f>SUM(Almora:Uttarkashi!Z332)</f>
        <v>0</v>
      </c>
      <c r="AA332" s="690"/>
      <c r="AB332" s="682">
        <f>SUM(Almora:Uttarkashi!AB332)</f>
        <v>0</v>
      </c>
      <c r="AC332" s="683">
        <f>SUM(Almora:Uttarkashi!AC332)</f>
        <v>0</v>
      </c>
      <c r="AD332" s="688"/>
      <c r="AE332" s="689">
        <f>AC332+Z332</f>
        <v>0</v>
      </c>
      <c r="AF332" s="691"/>
      <c r="AG332" s="705">
        <f>SUM(Almora:Uttarkashi!AE332)</f>
        <v>0</v>
      </c>
    </row>
    <row r="333" spans="1:33" s="699" customFormat="1" ht="19.5">
      <c r="A333" s="755"/>
      <c r="B333" s="678" t="s">
        <v>35</v>
      </c>
      <c r="C333" s="681">
        <f t="shared" ref="C333:F333" si="375">SUM(C330:C332)</f>
        <v>0</v>
      </c>
      <c r="D333" s="679">
        <f t="shared" si="375"/>
        <v>0</v>
      </c>
      <c r="E333" s="681">
        <f t="shared" si="375"/>
        <v>0</v>
      </c>
      <c r="F333" s="679">
        <f t="shared" si="375"/>
        <v>0</v>
      </c>
      <c r="G333" s="842"/>
      <c r="H333" s="681">
        <f t="shared" ref="H333:L333" si="376">SUM(H330:H332)</f>
        <v>13</v>
      </c>
      <c r="I333" s="679">
        <f t="shared" si="376"/>
        <v>1516.73</v>
      </c>
      <c r="J333" s="681">
        <f t="shared" si="376"/>
        <v>13</v>
      </c>
      <c r="K333" s="679">
        <f>SUM(K330:K332)</f>
        <v>1516.73</v>
      </c>
      <c r="L333" s="681">
        <f t="shared" si="376"/>
        <v>9</v>
      </c>
      <c r="M333" s="679">
        <f>SUM(M330:M332)</f>
        <v>1090.9150800000002</v>
      </c>
      <c r="N333" s="695">
        <f t="shared" si="373"/>
        <v>69.230769230769226</v>
      </c>
      <c r="O333" s="695">
        <f>M333/K333%</f>
        <v>71.925463332300424</v>
      </c>
      <c r="P333" s="681">
        <f t="shared" ref="P333" si="377">SUM(P330:P332)</f>
        <v>4</v>
      </c>
      <c r="Q333" s="679">
        <f>SUM(Q330:Q332)</f>
        <v>425.8149199999998</v>
      </c>
      <c r="R333" s="681">
        <f t="shared" ref="R333" si="378">SUM(R330:R332)</f>
        <v>0</v>
      </c>
      <c r="S333" s="679">
        <f>SUM(S330:S332)</f>
        <v>0</v>
      </c>
      <c r="T333" s="697"/>
      <c r="U333" s="681">
        <f t="shared" ref="U333" si="379">SUM(U330:U332)</f>
        <v>13</v>
      </c>
      <c r="V333" s="679">
        <f>SUM(V330:V332)</f>
        <v>2524.0060000000003</v>
      </c>
      <c r="W333" s="681">
        <f t="shared" ref="W333" si="380">SUM(W330:W332)</f>
        <v>13</v>
      </c>
      <c r="X333" s="679">
        <f>SUM(X330:X332)</f>
        <v>2524.0060000000003</v>
      </c>
      <c r="Y333" s="681">
        <f t="shared" ref="Y333" si="381">SUM(Y330:Y332)</f>
        <v>0</v>
      </c>
      <c r="Z333" s="679">
        <f>SUM(Z330:Z332)</f>
        <v>0</v>
      </c>
      <c r="AA333" s="697"/>
      <c r="AB333" s="681">
        <f t="shared" ref="AB333" si="382">SUM(AB330:AB332)</f>
        <v>13</v>
      </c>
      <c r="AC333" s="679">
        <f>SUM(AC330:AC332)</f>
        <v>2348.4795479999998</v>
      </c>
      <c r="AD333" s="681">
        <f t="shared" ref="AD333" si="383">SUM(AD330:AD332)</f>
        <v>13</v>
      </c>
      <c r="AE333" s="679">
        <f>SUM(AE330:AE332)</f>
        <v>2348.4795479999998</v>
      </c>
      <c r="AF333" s="698"/>
      <c r="AG333" s="705">
        <f>SUM(Almora:Uttarkashi!AE333)</f>
        <v>2348.4795479999998</v>
      </c>
    </row>
    <row r="334" spans="1:33" s="699" customFormat="1" ht="97.5">
      <c r="A334" s="755">
        <v>24.02</v>
      </c>
      <c r="B334" s="698" t="s">
        <v>253</v>
      </c>
      <c r="C334" s="686">
        <f>SUM(Almora:Uttarkashi!C334)</f>
        <v>0</v>
      </c>
      <c r="D334" s="683">
        <f>SUM(Almora:Uttarkashi!D334)</f>
        <v>0</v>
      </c>
      <c r="E334" s="686">
        <f>SUM(Almora:Uttarkashi!E334)</f>
        <v>0</v>
      </c>
      <c r="F334" s="683">
        <f>SUM(Almora:Uttarkashi!F334)</f>
        <v>0</v>
      </c>
      <c r="G334" s="687"/>
      <c r="H334" s="686">
        <f>SUM(Almora:Uttarkashi!H334)</f>
        <v>0</v>
      </c>
      <c r="I334" s="683">
        <f>SUM(Almora:Uttarkashi!I334)</f>
        <v>0</v>
      </c>
      <c r="J334" s="682">
        <f>SUM(Almora:Uttarkashi!J334)</f>
        <v>0</v>
      </c>
      <c r="K334" s="683"/>
      <c r="L334" s="682">
        <f>SUM(Almora:Uttarkashi!L334)</f>
        <v>0</v>
      </c>
      <c r="M334" s="683">
        <f>SUM(Almora:Uttarkashi!M334)</f>
        <v>0</v>
      </c>
      <c r="N334" s="689"/>
      <c r="O334" s="689"/>
      <c r="P334" s="688"/>
      <c r="Q334" s="689"/>
      <c r="R334" s="682">
        <f>SUM(Almora:Uttarkashi!R334)</f>
        <v>0</v>
      </c>
      <c r="S334" s="683">
        <f>SUM(Almora:Uttarkashi!S334)</f>
        <v>0</v>
      </c>
      <c r="T334" s="697"/>
      <c r="U334" s="682">
        <f>SUM(Almora:Uttarkashi!U334)</f>
        <v>0</v>
      </c>
      <c r="V334" s="683">
        <f>SUM(Almora:Uttarkashi!V334)</f>
        <v>0</v>
      </c>
      <c r="W334" s="696"/>
      <c r="X334" s="695"/>
      <c r="Y334" s="682">
        <f>SUM(Almora:Uttarkashi!Y334)</f>
        <v>0</v>
      </c>
      <c r="Z334" s="683">
        <f>SUM(Almora:Uttarkashi!Z334)</f>
        <v>0</v>
      </c>
      <c r="AA334" s="697"/>
      <c r="AB334" s="682">
        <f>SUM(Almora:Uttarkashi!AB334)</f>
        <v>0</v>
      </c>
      <c r="AC334" s="683">
        <f>SUM(Almora:Uttarkashi!AC334)</f>
        <v>0</v>
      </c>
      <c r="AD334" s="696"/>
      <c r="AE334" s="695"/>
      <c r="AF334" s="698"/>
      <c r="AG334" s="705">
        <f>SUM(Almora:Uttarkashi!AE334)</f>
        <v>0</v>
      </c>
    </row>
    <row r="335" spans="1:33" s="692" customFormat="1" ht="18.75">
      <c r="A335" s="758"/>
      <c r="B335" s="691" t="s">
        <v>236</v>
      </c>
      <c r="C335" s="686">
        <f>SUM(Almora:Uttarkashi!C335)</f>
        <v>0</v>
      </c>
      <c r="D335" s="683">
        <f>SUM(Almora:Uttarkashi!D335)</f>
        <v>0</v>
      </c>
      <c r="E335" s="686">
        <f>SUM(Almora:Uttarkashi!E335)</f>
        <v>0</v>
      </c>
      <c r="F335" s="683">
        <f>SUM(Almora:Uttarkashi!F335)</f>
        <v>0</v>
      </c>
      <c r="G335" s="828"/>
      <c r="H335" s="686">
        <f>SUM(Almora:Uttarkashi!H335)</f>
        <v>199065</v>
      </c>
      <c r="I335" s="683">
        <f>SUM(Almora:Uttarkashi!I335)</f>
        <v>205.402748</v>
      </c>
      <c r="J335" s="682">
        <f>SUM(Almora:Uttarkashi!J335)</f>
        <v>199065</v>
      </c>
      <c r="K335" s="683">
        <f>SUM(Almora:Uttarkashi!K335)</f>
        <v>205.402748</v>
      </c>
      <c r="L335" s="682">
        <f>SUM(Almora:Uttarkashi!L335)</f>
        <v>159491.003776</v>
      </c>
      <c r="M335" s="683">
        <f>SUM(Almora:Uttarkashi!M335)</f>
        <v>131.49744899999999</v>
      </c>
      <c r="N335" s="689">
        <f t="shared" ref="N335:N340" si="384">L335/J335%</f>
        <v>80.120063183382314</v>
      </c>
      <c r="O335" s="689">
        <f t="shared" ref="O335:O340" si="385">M335/K335%</f>
        <v>64.01932314946437</v>
      </c>
      <c r="P335" s="688">
        <f t="shared" ref="P335" si="386">J335-L335</f>
        <v>39573.996224000002</v>
      </c>
      <c r="Q335" s="689">
        <f t="shared" ref="Q335" si="387">K335-M335</f>
        <v>73.905299000000014</v>
      </c>
      <c r="R335" s="682">
        <f>SUM(Almora:Uttarkashi!R335)</f>
        <v>0</v>
      </c>
      <c r="S335" s="683">
        <f>SUM(Almora:Uttarkashi!S335)</f>
        <v>0</v>
      </c>
      <c r="T335" s="690">
        <v>1.1999999999999999E-3</v>
      </c>
      <c r="U335" s="682">
        <f>SUM(Almora:Uttarkashi!U335)</f>
        <v>189468</v>
      </c>
      <c r="V335" s="683">
        <f>SUM(Almora:Uttarkashi!V335)</f>
        <v>378.65950000000004</v>
      </c>
      <c r="W335" s="688">
        <f t="shared" ref="W335:W338" si="388">U335+R335</f>
        <v>189468</v>
      </c>
      <c r="X335" s="689">
        <f>V335+S335</f>
        <v>378.65950000000004</v>
      </c>
      <c r="Y335" s="682">
        <f>SUM(Almora:Uttarkashi!Y335)</f>
        <v>0</v>
      </c>
      <c r="Z335" s="683">
        <f>SUM(Almora:Uttarkashi!Z335)</f>
        <v>0</v>
      </c>
      <c r="AA335" s="690">
        <v>1.1999999999999999E-3</v>
      </c>
      <c r="AB335" s="682">
        <f>SUM(Almora:Uttarkashi!AB335)</f>
        <v>189468</v>
      </c>
      <c r="AC335" s="683">
        <f>SUM(Almora:Uttarkashi!AC335)</f>
        <v>378.65950000000004</v>
      </c>
      <c r="AD335" s="688">
        <f t="shared" ref="AD335:AD338" si="389">AB335+Y335</f>
        <v>189468</v>
      </c>
      <c r="AE335" s="689">
        <f>AC335+Z335</f>
        <v>378.65950000000004</v>
      </c>
      <c r="AF335" s="691"/>
      <c r="AG335" s="705">
        <f>SUM(Almora:Uttarkashi!AE335)</f>
        <v>378.65950000000004</v>
      </c>
    </row>
    <row r="336" spans="1:33" s="692" customFormat="1" ht="18.75">
      <c r="A336" s="758"/>
      <c r="B336" s="691" t="s">
        <v>237</v>
      </c>
      <c r="C336" s="686">
        <f>SUM(Almora:Uttarkashi!C336)</f>
        <v>0</v>
      </c>
      <c r="D336" s="683">
        <f>SUM(Almora:Uttarkashi!D336)</f>
        <v>0</v>
      </c>
      <c r="E336" s="686">
        <f>SUM(Almora:Uttarkashi!E336)</f>
        <v>0</v>
      </c>
      <c r="F336" s="683">
        <f>SUM(Almora:Uttarkashi!F336)</f>
        <v>0</v>
      </c>
      <c r="G336" s="828"/>
      <c r="H336" s="686">
        <f>SUM(Almora:Uttarkashi!H336)</f>
        <v>290099</v>
      </c>
      <c r="I336" s="683">
        <f>SUM(Almora:Uttarkashi!I336)</f>
        <v>303.014025</v>
      </c>
      <c r="J336" s="682">
        <f>SUM(Almora:Uttarkashi!J336)</f>
        <v>290099</v>
      </c>
      <c r="K336" s="683">
        <f>SUM(Almora:Uttarkashi!K336)</f>
        <v>303.014025</v>
      </c>
      <c r="L336" s="682">
        <f>SUM(Almora:Uttarkashi!L336)</f>
        <v>225918.00397499997</v>
      </c>
      <c r="M336" s="683">
        <f>SUM(Almora:Uttarkashi!M336)</f>
        <v>196.70198500000001</v>
      </c>
      <c r="N336" s="689">
        <f t="shared" si="384"/>
        <v>77.876174676575928</v>
      </c>
      <c r="O336" s="689">
        <f t="shared" si="385"/>
        <v>64.915142129147327</v>
      </c>
      <c r="P336" s="688">
        <f t="shared" ref="P336:Q338" si="390">J336-L336</f>
        <v>64180.996025000029</v>
      </c>
      <c r="Q336" s="689">
        <f t="shared" si="390"/>
        <v>106.31204</v>
      </c>
      <c r="R336" s="682">
        <f>SUM(Almora:Uttarkashi!R336)</f>
        <v>0</v>
      </c>
      <c r="S336" s="683">
        <f>SUM(Almora:Uttarkashi!S336)</f>
        <v>0</v>
      </c>
      <c r="T336" s="690">
        <v>1.1999999999999999E-3</v>
      </c>
      <c r="U336" s="682">
        <f>SUM(Almora:Uttarkashi!U336)</f>
        <v>273589</v>
      </c>
      <c r="V336" s="683">
        <f>SUM(Almora:Uttarkashi!V336)</f>
        <v>472.0301</v>
      </c>
      <c r="W336" s="688">
        <f t="shared" si="388"/>
        <v>273589</v>
      </c>
      <c r="X336" s="689">
        <f>V336+S336</f>
        <v>472.0301</v>
      </c>
      <c r="Y336" s="682">
        <f>SUM(Almora:Uttarkashi!Y336)</f>
        <v>0</v>
      </c>
      <c r="Z336" s="683">
        <f>SUM(Almora:Uttarkashi!Z336)</f>
        <v>0</v>
      </c>
      <c r="AA336" s="690">
        <v>1.1999999999999999E-3</v>
      </c>
      <c r="AB336" s="682">
        <f>SUM(Almora:Uttarkashi!AB336)</f>
        <v>273589</v>
      </c>
      <c r="AC336" s="683">
        <f>SUM(Almora:Uttarkashi!AC336)</f>
        <v>472.0301</v>
      </c>
      <c r="AD336" s="688">
        <f t="shared" si="389"/>
        <v>273589</v>
      </c>
      <c r="AE336" s="689">
        <f>AC336+Z336</f>
        <v>472.0301</v>
      </c>
      <c r="AF336" s="691"/>
      <c r="AG336" s="705">
        <f>SUM(Almora:Uttarkashi!AE336)</f>
        <v>472.0301</v>
      </c>
    </row>
    <row r="337" spans="1:33" s="692" customFormat="1" ht="18.75">
      <c r="A337" s="758"/>
      <c r="B337" s="691" t="s">
        <v>241</v>
      </c>
      <c r="C337" s="686">
        <f>SUM(Almora:Uttarkashi!C337)</f>
        <v>0</v>
      </c>
      <c r="D337" s="683">
        <f>SUM(Almora:Uttarkashi!D337)</f>
        <v>0</v>
      </c>
      <c r="E337" s="686">
        <f>SUM(Almora:Uttarkashi!E337)</f>
        <v>0</v>
      </c>
      <c r="F337" s="683">
        <f>SUM(Almora:Uttarkashi!F337)</f>
        <v>0</v>
      </c>
      <c r="G337" s="828"/>
      <c r="H337" s="686">
        <f>SUM(Almora:Uttarkashi!H337)</f>
        <v>338868</v>
      </c>
      <c r="I337" s="683">
        <f>SUM(Almora:Uttarkashi!I337)</f>
        <v>416.75483100000008</v>
      </c>
      <c r="J337" s="682">
        <f>SUM(Almora:Uttarkashi!J337)</f>
        <v>338868</v>
      </c>
      <c r="K337" s="683">
        <f>SUM(Almora:Uttarkashi!K337)</f>
        <v>416.75483100000008</v>
      </c>
      <c r="L337" s="682">
        <f>SUM(Almora:Uttarkashi!L337)</f>
        <v>254475.00437400001</v>
      </c>
      <c r="M337" s="683">
        <f>SUM(Almora:Uttarkashi!M337)</f>
        <v>195.03165999999999</v>
      </c>
      <c r="N337" s="689">
        <f t="shared" si="384"/>
        <v>75.095613741633912</v>
      </c>
      <c r="O337" s="689">
        <f t="shared" si="385"/>
        <v>46.797696269536452</v>
      </c>
      <c r="P337" s="688">
        <f t="shared" si="390"/>
        <v>84392.995625999989</v>
      </c>
      <c r="Q337" s="689">
        <f t="shared" si="390"/>
        <v>221.72317100000009</v>
      </c>
      <c r="R337" s="682">
        <f>SUM(Almora:Uttarkashi!R337)</f>
        <v>0</v>
      </c>
      <c r="S337" s="683">
        <f>SUM(Almora:Uttarkashi!S337)</f>
        <v>0</v>
      </c>
      <c r="T337" s="690"/>
      <c r="U337" s="682">
        <f>SUM(Almora:Uttarkashi!U337)</f>
        <v>330703</v>
      </c>
      <c r="V337" s="683">
        <f>SUM(Almora:Uttarkashi!V337)</f>
        <v>969.32799999999997</v>
      </c>
      <c r="W337" s="688">
        <f t="shared" si="388"/>
        <v>330703</v>
      </c>
      <c r="X337" s="689">
        <f>V337+S337</f>
        <v>969.32799999999997</v>
      </c>
      <c r="Y337" s="682">
        <f>SUM(Almora:Uttarkashi!Y337)</f>
        <v>0</v>
      </c>
      <c r="Z337" s="683">
        <f>SUM(Almora:Uttarkashi!Z337)</f>
        <v>0</v>
      </c>
      <c r="AA337" s="690"/>
      <c r="AB337" s="682">
        <f>SUM(Almora:Uttarkashi!AB337)</f>
        <v>330703</v>
      </c>
      <c r="AC337" s="683">
        <f>SUM(Almora:Uttarkashi!AC337)</f>
        <v>969.32799999999997</v>
      </c>
      <c r="AD337" s="688">
        <f t="shared" si="389"/>
        <v>330703</v>
      </c>
      <c r="AE337" s="689">
        <f>AC337+Z337</f>
        <v>969.32799999999997</v>
      </c>
      <c r="AF337" s="691"/>
      <c r="AG337" s="705">
        <f>SUM(Almora:Uttarkashi!AE337)</f>
        <v>969.32799999999997</v>
      </c>
    </row>
    <row r="338" spans="1:33" s="692" customFormat="1" ht="43.5" customHeight="1">
      <c r="A338" s="758">
        <v>24.03</v>
      </c>
      <c r="B338" s="691" t="s">
        <v>139</v>
      </c>
      <c r="C338" s="686">
        <f>SUM(Almora:Uttarkashi!C338)</f>
        <v>0</v>
      </c>
      <c r="D338" s="683">
        <f>SUM(Almora:Uttarkashi!D338)</f>
        <v>0</v>
      </c>
      <c r="E338" s="686">
        <f>SUM(Almora:Uttarkashi!E338)</f>
        <v>0</v>
      </c>
      <c r="F338" s="683">
        <f>SUM(Almora:Uttarkashi!F338)</f>
        <v>0</v>
      </c>
      <c r="G338" s="687"/>
      <c r="H338" s="686">
        <f>SUM(Almora:Uttarkashi!H338)</f>
        <v>13</v>
      </c>
      <c r="I338" s="683">
        <f>SUM(Almora:Uttarkashi!I338)</f>
        <v>239.12</v>
      </c>
      <c r="J338" s="682">
        <f>SUM(Almora:Uttarkashi!J338)</f>
        <v>13</v>
      </c>
      <c r="K338" s="683">
        <f>SUM(Almora:Uttarkashi!K338)</f>
        <v>239.12</v>
      </c>
      <c r="L338" s="682">
        <f>SUM(Almora:Uttarkashi!L338)</f>
        <v>9</v>
      </c>
      <c r="M338" s="683">
        <f>SUM(Almora:Uttarkashi!M338)</f>
        <v>100.523</v>
      </c>
      <c r="N338" s="689">
        <f t="shared" si="384"/>
        <v>69.230769230769226</v>
      </c>
      <c r="O338" s="689">
        <f t="shared" si="385"/>
        <v>42.038725326196051</v>
      </c>
      <c r="P338" s="688">
        <f t="shared" si="390"/>
        <v>4</v>
      </c>
      <c r="Q338" s="689">
        <f t="shared" si="390"/>
        <v>138.59700000000001</v>
      </c>
      <c r="R338" s="682">
        <f>SUM(Almora:Uttarkashi!R338)</f>
        <v>0</v>
      </c>
      <c r="S338" s="683">
        <f>SUM(Almora:Uttarkashi!S338)</f>
        <v>0</v>
      </c>
      <c r="T338" s="690"/>
      <c r="U338" s="682">
        <v>13</v>
      </c>
      <c r="V338" s="683">
        <f>SUM(Almora:Uttarkashi!V338)</f>
        <v>455.46671606000001</v>
      </c>
      <c r="W338" s="688">
        <f t="shared" si="388"/>
        <v>13</v>
      </c>
      <c r="X338" s="689">
        <f>V338+S338</f>
        <v>455.46671606000001</v>
      </c>
      <c r="Y338" s="682">
        <f>SUM(Almora:Uttarkashi!Y338)</f>
        <v>0</v>
      </c>
      <c r="Z338" s="683">
        <f>SUM(Almora:Uttarkashi!Z338)</f>
        <v>0</v>
      </c>
      <c r="AA338" s="690"/>
      <c r="AB338" s="682">
        <f>SUM(Almora:Uttarkashi!AB338)</f>
        <v>13</v>
      </c>
      <c r="AC338" s="683">
        <f>SUM(Almora:Uttarkashi!AC338)</f>
        <v>455.46671606000001</v>
      </c>
      <c r="AD338" s="688">
        <f t="shared" si="389"/>
        <v>13</v>
      </c>
      <c r="AE338" s="689">
        <f>AC338+Z338</f>
        <v>455.46671606000001</v>
      </c>
      <c r="AF338" s="698" t="s">
        <v>484</v>
      </c>
      <c r="AG338" s="705">
        <f>SUM(Almora:Uttarkashi!AE338)</f>
        <v>455.46671606000001</v>
      </c>
    </row>
    <row r="339" spans="1:33" s="699" customFormat="1" ht="19.5">
      <c r="A339" s="755"/>
      <c r="B339" s="678" t="s">
        <v>35</v>
      </c>
      <c r="C339" s="681">
        <f t="shared" ref="C339:F339" si="391">SUM(C335:C338)</f>
        <v>0</v>
      </c>
      <c r="D339" s="679">
        <f t="shared" si="391"/>
        <v>0</v>
      </c>
      <c r="E339" s="681">
        <f t="shared" si="391"/>
        <v>0</v>
      </c>
      <c r="F339" s="679">
        <f t="shared" si="391"/>
        <v>0</v>
      </c>
      <c r="G339" s="842"/>
      <c r="H339" s="681">
        <f t="shared" ref="H339:J339" si="392">SUM(H335:H338)</f>
        <v>828045</v>
      </c>
      <c r="I339" s="679">
        <f t="shared" si="392"/>
        <v>1164.291604</v>
      </c>
      <c r="J339" s="681">
        <f t="shared" si="392"/>
        <v>828045</v>
      </c>
      <c r="K339" s="679">
        <f>SUM(K335:K338)</f>
        <v>1164.291604</v>
      </c>
      <c r="L339" s="681">
        <f t="shared" ref="L339" si="393">SUM(L335:L338)</f>
        <v>639893.01212500001</v>
      </c>
      <c r="M339" s="679">
        <f>SUM(M335:M338)</f>
        <v>623.75409400000001</v>
      </c>
      <c r="N339" s="695">
        <f t="shared" si="384"/>
        <v>77.277564881739508</v>
      </c>
      <c r="O339" s="695">
        <f t="shared" si="385"/>
        <v>53.573700253188463</v>
      </c>
      <c r="P339" s="681">
        <f t="shared" ref="P339" si="394">SUM(P335:P338)</f>
        <v>188151.98787500002</v>
      </c>
      <c r="Q339" s="679">
        <f>SUM(Q335:Q338)</f>
        <v>540.53751000000011</v>
      </c>
      <c r="R339" s="681">
        <f t="shared" ref="R339" si="395">SUM(R335:R338)</f>
        <v>0</v>
      </c>
      <c r="S339" s="679">
        <f>SUM(S335:S338)</f>
        <v>0</v>
      </c>
      <c r="T339" s="697"/>
      <c r="U339" s="681">
        <f t="shared" ref="U339" si="396">SUM(U335:U338)</f>
        <v>793773</v>
      </c>
      <c r="V339" s="679">
        <f>SUM(V335:V338)</f>
        <v>2275.4843160600003</v>
      </c>
      <c r="W339" s="681">
        <f t="shared" ref="W339" si="397">SUM(W335:W338)</f>
        <v>793773</v>
      </c>
      <c r="X339" s="679">
        <f>SUM(X335:X338)</f>
        <v>2275.4843160600003</v>
      </c>
      <c r="Y339" s="681">
        <f t="shared" ref="Y339" si="398">SUM(Y335:Y338)</f>
        <v>0</v>
      </c>
      <c r="Z339" s="679">
        <f>SUM(Z335:Z338)</f>
        <v>0</v>
      </c>
      <c r="AA339" s="697"/>
      <c r="AB339" s="681">
        <f t="shared" ref="AB339" si="399">SUM(AB335:AB338)</f>
        <v>793773</v>
      </c>
      <c r="AC339" s="679">
        <f>SUM(AC335:AC338)</f>
        <v>2275.4843160600003</v>
      </c>
      <c r="AD339" s="681">
        <f t="shared" ref="AD339" si="400">SUM(AD335:AD338)</f>
        <v>793773</v>
      </c>
      <c r="AE339" s="679">
        <f>SUM(AE335:AE338)</f>
        <v>2275.4843160600003</v>
      </c>
      <c r="AF339" s="698"/>
      <c r="AG339" s="705">
        <f>SUM(Almora:Uttarkashi!AE339)</f>
        <v>2275.4843160600003</v>
      </c>
    </row>
    <row r="340" spans="1:33" s="699" customFormat="1" ht="19.5">
      <c r="A340" s="787"/>
      <c r="B340" s="698" t="s">
        <v>140</v>
      </c>
      <c r="C340" s="681">
        <f>C339+C333+C326+C276+C272+C265+C261+C258+C254+C250+C243+C239+C234+C225+C211+C188+C144+C140+C134+C121+C83+C81+C77+C45</f>
        <v>67309</v>
      </c>
      <c r="D340" s="679">
        <f t="shared" ref="D340:F340" si="401">D339+D333+D326+D276+D272+D265+D261+D258+D254+D250+D243+D239+D234+D225+D211+D188+D144+D140+D134+D121+D83+D81+D77+D45</f>
        <v>2430.7713100000001</v>
      </c>
      <c r="E340" s="681">
        <f t="shared" si="401"/>
        <v>0</v>
      </c>
      <c r="F340" s="679">
        <f t="shared" si="401"/>
        <v>0</v>
      </c>
      <c r="G340" s="842"/>
      <c r="H340" s="681">
        <f t="shared" ref="H340:M340" si="402">H339+H333+H326+H276+H272+H265+H261+H258+H254+H250+H243+H239+H234+H225+H211+H188+H144+H140+H134+H121+H83+H81+H77+H45</f>
        <v>2394922</v>
      </c>
      <c r="I340" s="679">
        <f t="shared" si="402"/>
        <v>56951.821103999995</v>
      </c>
      <c r="J340" s="681">
        <f>J339+J333+J326+J276+J272+J265+J261+J258+J254+J250+J243+J239+J234+J225+J211+J188+J144+J140+J134+J121+J83+J81+J77+J45</f>
        <v>2450383</v>
      </c>
      <c r="K340" s="679">
        <f t="shared" si="402"/>
        <v>59382.592413999999</v>
      </c>
      <c r="L340" s="681">
        <f t="shared" si="402"/>
        <v>1865427.0121249999</v>
      </c>
      <c r="M340" s="679">
        <f t="shared" si="402"/>
        <v>43149.692084000009</v>
      </c>
      <c r="N340" s="695">
        <f t="shared" si="384"/>
        <v>76.127977223356496</v>
      </c>
      <c r="O340" s="695">
        <f t="shared" si="385"/>
        <v>72.66387392313824</v>
      </c>
      <c r="P340" s="681">
        <f>P339+P333+P326+P276+P272+P265+P261+P258+P254+P250+P243+P239+P234+P225+P211+P188+P144+P140+P134+P121+P83+P81+P77+P45</f>
        <v>584949.98787499999</v>
      </c>
      <c r="Q340" s="679">
        <f>Q339+Q333+Q326+Q276+Q272+Q265+Q261+Q258+Q254+Q250+Q243+Q239+Q234+Q225+Q211+Q188+Q144+Q140+Q134+Q121+Q83+Q81+Q77+Q45</f>
        <v>16232.900329999993</v>
      </c>
      <c r="R340" s="681">
        <f>R339+R333+R326+R276+R272+R265+R261+R258+R254+R250+R243+R239+R234+R225+R211+R188+R144+R140+R134+R121+R83+R81+R77+R45</f>
        <v>672</v>
      </c>
      <c r="S340" s="679">
        <f>S339+S333+S326+S276+S272+S265+S261+S258+S254+S250+S243+S239+S234+S225+S211+S188+S144+S140+S134+S121+S83+S81+S77+S45</f>
        <v>4538.1099999999997</v>
      </c>
      <c r="T340" s="697"/>
      <c r="U340" s="681">
        <f t="shared" ref="U340:Z340" si="403">U339+U333+U326+U276+U272+U265+U261+U258+U254+U250+U243+U239+U234+U225+U211+U188+U144+U140+U134+U121+U83+U81+U77+U45</f>
        <v>2334761</v>
      </c>
      <c r="V340" s="679">
        <f t="shared" si="403"/>
        <v>119288.00400606001</v>
      </c>
      <c r="W340" s="681">
        <f t="shared" si="403"/>
        <v>2335433</v>
      </c>
      <c r="X340" s="679">
        <f t="shared" si="403"/>
        <v>123826.11400606003</v>
      </c>
      <c r="Y340" s="681">
        <f t="shared" si="403"/>
        <v>633</v>
      </c>
      <c r="Z340" s="679">
        <f t="shared" si="403"/>
        <v>4423.95</v>
      </c>
      <c r="AA340" s="697"/>
      <c r="AB340" s="681">
        <f>AB339+AB333+AB326+AB276+AB272+AB265+AB261+AB258+AB254+AB250+AB243+AB239+AB234+AB225+AB211+AB188+AB144+AB140+AB134+AB121+AB83+AB81+AB77+AB45</f>
        <v>2294900</v>
      </c>
      <c r="AC340" s="679">
        <f>AC339+AC333+AC326+AC276+AC272+AC265+AC261+AC258+AC254+AC250+AC243+AC239+AC234+AC225+AC211+AC188+AC144+AC140+AC134+AC121+AC83+AC81+AC77+AC45</f>
        <v>86058.795364060003</v>
      </c>
      <c r="AD340" s="681">
        <f>AD339+AD333+AD326+AD276+AD272+AD265+AD261+AD258+AD254+AD250+AD243+AD239+AD234+AD225+AD211+AD188+AD144+AD140+AD134+AD121+AD83+AD81+AD77+AD45</f>
        <v>2295533</v>
      </c>
      <c r="AE340" s="679">
        <f>AE339+AE333+AE326+AE276+AE272+AE265+AE261+AE258+AE254+AE250+AE243+AE239+AE234+AE225+AE211+AE188+AE144+AE140+AE134+AE121+AE83+AE81+AE77+AE45</f>
        <v>90482.745364060014</v>
      </c>
      <c r="AF340" s="698"/>
      <c r="AG340" s="705">
        <f>SUM(Almora:Uttarkashi!AE340)</f>
        <v>90482.74536406</v>
      </c>
    </row>
    <row r="341" spans="1:33" s="699" customFormat="1" ht="19.5">
      <c r="A341" s="787">
        <v>25</v>
      </c>
      <c r="B341" s="685" t="s">
        <v>141</v>
      </c>
      <c r="C341" s="686">
        <f>SUM(Almora:Uttarkashi!C341)</f>
        <v>0</v>
      </c>
      <c r="D341" s="683">
        <f>SUM(Almora:Uttarkashi!D341)</f>
        <v>0</v>
      </c>
      <c r="E341" s="686">
        <f>SUM(Almora:Uttarkashi!E341)</f>
        <v>0</v>
      </c>
      <c r="F341" s="683">
        <f>SUM(Almora:Uttarkashi!F341)</f>
        <v>0</v>
      </c>
      <c r="G341" s="687"/>
      <c r="H341" s="686">
        <f>SUM(Almora:Uttarkashi!H341)</f>
        <v>0</v>
      </c>
      <c r="I341" s="683">
        <f>SUM(Almora:Uttarkashi!I341)</f>
        <v>0</v>
      </c>
      <c r="J341" s="682">
        <f>SUM(Almora:Uttarkashi!J341)</f>
        <v>0</v>
      </c>
      <c r="K341" s="683">
        <f>SUM(Almora:Uttarkashi!K341)</f>
        <v>0</v>
      </c>
      <c r="L341" s="682">
        <f>SUM(Almora:Uttarkashi!L341)</f>
        <v>0</v>
      </c>
      <c r="M341" s="683">
        <f>SUM(Almora:Uttarkashi!M341)</f>
        <v>0</v>
      </c>
      <c r="N341" s="695"/>
      <c r="O341" s="695"/>
      <c r="P341" s="696"/>
      <c r="Q341" s="695"/>
      <c r="R341" s="682">
        <f>SUM(Almora:Uttarkashi!R341)</f>
        <v>0</v>
      </c>
      <c r="S341" s="683">
        <f>SUM(Almora:Uttarkashi!S341)</f>
        <v>0</v>
      </c>
      <c r="T341" s="697"/>
      <c r="U341" s="682">
        <f>SUM(Almora:Uttarkashi!U341)</f>
        <v>0</v>
      </c>
      <c r="V341" s="683">
        <f>SUM(Almora:Uttarkashi!V341)</f>
        <v>0</v>
      </c>
      <c r="W341" s="696"/>
      <c r="X341" s="695"/>
      <c r="Y341" s="682">
        <f>SUM(Almora:Uttarkashi!Y341)</f>
        <v>0</v>
      </c>
      <c r="Z341" s="683">
        <f>SUM(Almora:Uttarkashi!Z341)</f>
        <v>0</v>
      </c>
      <c r="AA341" s="697"/>
      <c r="AB341" s="682">
        <f>SUM(Almora:Uttarkashi!AB341)</f>
        <v>0</v>
      </c>
      <c r="AC341" s="683">
        <f>SUM(Almora:Uttarkashi!AC341)</f>
        <v>0</v>
      </c>
      <c r="AD341" s="696"/>
      <c r="AE341" s="695"/>
      <c r="AF341" s="698"/>
      <c r="AG341" s="705">
        <f>SUM(Almora:Uttarkashi!AE341)</f>
        <v>0</v>
      </c>
    </row>
    <row r="342" spans="1:33" s="692" customFormat="1" ht="37.5">
      <c r="A342" s="788">
        <v>25.01</v>
      </c>
      <c r="B342" s="691" t="s">
        <v>142</v>
      </c>
      <c r="C342" s="686">
        <f>SUM(Almora:Uttarkashi!C342)</f>
        <v>0</v>
      </c>
      <c r="D342" s="683">
        <f>SUM(Almora:Uttarkashi!D342)</f>
        <v>0</v>
      </c>
      <c r="E342" s="686">
        <f>SUM(Almora:Uttarkashi!E342)</f>
        <v>0</v>
      </c>
      <c r="F342" s="683">
        <f>SUM(Almora:Uttarkashi!F342)</f>
        <v>0</v>
      </c>
      <c r="G342" s="687"/>
      <c r="H342" s="682">
        <f>SUM(Almora:Uttarkashi!H342)</f>
        <v>0</v>
      </c>
      <c r="I342" s="683">
        <v>589.75</v>
      </c>
      <c r="J342" s="682">
        <f t="shared" ref="J342:J343" si="404">H342+E342+C342</f>
        <v>0</v>
      </c>
      <c r="K342" s="683">
        <f>I342+F342+D342</f>
        <v>589.75</v>
      </c>
      <c r="L342" s="682">
        <f>SUM(Almora:Uttarkashi!L342)</f>
        <v>0</v>
      </c>
      <c r="M342" s="683">
        <v>380</v>
      </c>
      <c r="N342" s="689"/>
      <c r="O342" s="689">
        <f t="shared" ref="O342:O345" si="405">M342/K342%</f>
        <v>64.434082238236542</v>
      </c>
      <c r="P342" s="688">
        <f>J342-L342</f>
        <v>0</v>
      </c>
      <c r="Q342" s="689">
        <f>K342-M342</f>
        <v>209.75</v>
      </c>
      <c r="R342" s="682">
        <f>SUM(Almora:Uttarkashi!R342)</f>
        <v>0</v>
      </c>
      <c r="S342" s="683">
        <f>SUM(Almora:Uttarkashi!S342)</f>
        <v>0</v>
      </c>
      <c r="T342" s="690"/>
      <c r="U342" s="689">
        <f>SUM(Almora:Uttarkashi!U342)</f>
        <v>0</v>
      </c>
      <c r="V342" s="689">
        <v>1140.4000000000001</v>
      </c>
      <c r="W342" s="688">
        <f>U342+R342</f>
        <v>0</v>
      </c>
      <c r="X342" s="689">
        <f>V342+S342</f>
        <v>1140.4000000000001</v>
      </c>
      <c r="Y342" s="682">
        <f>SUM(Almora:Uttarkashi!Y342)</f>
        <v>0</v>
      </c>
      <c r="Z342" s="683">
        <f>SUM(Almora:Uttarkashi!Z342)</f>
        <v>0</v>
      </c>
      <c r="AA342" s="690"/>
      <c r="AB342" s="683"/>
      <c r="AC342" s="683">
        <v>825.11200000000008</v>
      </c>
      <c r="AD342" s="688">
        <f>AB342+Y342</f>
        <v>0</v>
      </c>
      <c r="AE342" s="689">
        <f>AC342+Z342</f>
        <v>825.11200000000008</v>
      </c>
      <c r="AF342" s="691" t="s">
        <v>607</v>
      </c>
      <c r="AG342" s="705">
        <f>SUM(Almora:Uttarkashi!AE342)</f>
        <v>0</v>
      </c>
    </row>
    <row r="343" spans="1:33" s="692" customFormat="1" ht="37.5">
      <c r="A343" s="788">
        <v>25.02</v>
      </c>
      <c r="B343" s="691" t="s">
        <v>143</v>
      </c>
      <c r="C343" s="686">
        <f>SUM(Almora:Uttarkashi!C343)</f>
        <v>0</v>
      </c>
      <c r="D343" s="683">
        <f>SUM(Almora:Uttarkashi!D343)</f>
        <v>0</v>
      </c>
      <c r="E343" s="686">
        <f>SUM(Almora:Uttarkashi!E343)</f>
        <v>0</v>
      </c>
      <c r="F343" s="683">
        <f>SUM(Almora:Uttarkashi!F343)</f>
        <v>0</v>
      </c>
      <c r="G343" s="703">
        <v>1.3510370000000001E-2</v>
      </c>
      <c r="H343" s="682">
        <v>18134</v>
      </c>
      <c r="I343" s="687">
        <f>+G343*H343</f>
        <v>244.99704958000001</v>
      </c>
      <c r="J343" s="682">
        <f t="shared" si="404"/>
        <v>18134</v>
      </c>
      <c r="K343" s="683">
        <f>I343+F343+D343</f>
        <v>244.99704958000001</v>
      </c>
      <c r="L343" s="682">
        <f>J343</f>
        <v>18134</v>
      </c>
      <c r="M343" s="683">
        <v>121</v>
      </c>
      <c r="N343" s="689">
        <f t="shared" ref="N343:N345" si="406">L343/J343%</f>
        <v>100</v>
      </c>
      <c r="O343" s="689">
        <f t="shared" si="405"/>
        <v>49.388349862755923</v>
      </c>
      <c r="P343" s="688">
        <f>J343-L343</f>
        <v>0</v>
      </c>
      <c r="Q343" s="689">
        <f>K343-M343</f>
        <v>123.99704958000001</v>
      </c>
      <c r="R343" s="682">
        <f>SUM(Almora:Uttarkashi!R343)</f>
        <v>0</v>
      </c>
      <c r="S343" s="683">
        <f>SUM(Almora:Uttarkashi!S343)</f>
        <v>0</v>
      </c>
      <c r="T343" s="690">
        <v>1.5702125260724956E-2</v>
      </c>
      <c r="U343" s="689">
        <v>17739</v>
      </c>
      <c r="V343" s="689">
        <f>U343*T343</f>
        <v>278.54000000000002</v>
      </c>
      <c r="W343" s="688">
        <f>U343+R343</f>
        <v>17739</v>
      </c>
      <c r="X343" s="689">
        <f>V343+S343</f>
        <v>278.54000000000002</v>
      </c>
      <c r="Y343" s="682">
        <f>SUM(Almora:Uttarkashi!Y343)</f>
        <v>0</v>
      </c>
      <c r="Z343" s="683">
        <f>SUM(Almora:Uttarkashi!Z343)</f>
        <v>0</v>
      </c>
      <c r="AA343" s="690">
        <v>1.4999689948700603E-2</v>
      </c>
      <c r="AB343" s="682">
        <v>17739</v>
      </c>
      <c r="AC343" s="683">
        <f>AB343*AA343</f>
        <v>266.0795</v>
      </c>
      <c r="AD343" s="688">
        <f>AB343+Y343</f>
        <v>17739</v>
      </c>
      <c r="AE343" s="689">
        <f>AC343+Z343</f>
        <v>266.0795</v>
      </c>
      <c r="AF343" s="691" t="s">
        <v>484</v>
      </c>
      <c r="AG343" s="705">
        <f>SUM(Almora:Uttarkashi!AE343)</f>
        <v>0</v>
      </c>
    </row>
    <row r="344" spans="1:33" s="699" customFormat="1" ht="19.5">
      <c r="A344" s="787"/>
      <c r="B344" s="678" t="s">
        <v>35</v>
      </c>
      <c r="C344" s="681">
        <f t="shared" ref="C344:F344" si="407">SUM(C342:C343)</f>
        <v>0</v>
      </c>
      <c r="D344" s="679">
        <f t="shared" si="407"/>
        <v>0</v>
      </c>
      <c r="E344" s="681">
        <f t="shared" si="407"/>
        <v>0</v>
      </c>
      <c r="F344" s="679">
        <f t="shared" si="407"/>
        <v>0</v>
      </c>
      <c r="G344" s="842"/>
      <c r="H344" s="681">
        <f t="shared" ref="H344:J344" si="408">SUM(H342:H343)</f>
        <v>18134</v>
      </c>
      <c r="I344" s="679">
        <f t="shared" si="408"/>
        <v>834.74704958000007</v>
      </c>
      <c r="J344" s="681">
        <f t="shared" si="408"/>
        <v>18134</v>
      </c>
      <c r="K344" s="679">
        <f>SUM(K342:K343)</f>
        <v>834.74704958000007</v>
      </c>
      <c r="L344" s="681">
        <f t="shared" ref="L344" si="409">SUM(L342:L343)</f>
        <v>18134</v>
      </c>
      <c r="M344" s="679">
        <f>SUM(M342:M343)</f>
        <v>501</v>
      </c>
      <c r="N344" s="689">
        <f t="shared" si="406"/>
        <v>100</v>
      </c>
      <c r="O344" s="689">
        <f t="shared" si="405"/>
        <v>60.018181585915912</v>
      </c>
      <c r="P344" s="681">
        <f t="shared" ref="P344" si="410">SUM(P342:P343)</f>
        <v>0</v>
      </c>
      <c r="Q344" s="679">
        <f>SUM(Q342:Q343)</f>
        <v>333.74704958000001</v>
      </c>
      <c r="R344" s="681">
        <f t="shared" ref="R344" si="411">SUM(R342:R343)</f>
        <v>0</v>
      </c>
      <c r="S344" s="679">
        <f>SUM(S342:S343)</f>
        <v>0</v>
      </c>
      <c r="T344" s="697"/>
      <c r="U344" s="681">
        <f t="shared" ref="U344" si="412">SUM(U342:U343)</f>
        <v>17739</v>
      </c>
      <c r="V344" s="679">
        <f>SUM(V342:V343)</f>
        <v>1418.94</v>
      </c>
      <c r="W344" s="681">
        <f t="shared" ref="W344" si="413">SUM(W342:W343)</f>
        <v>17739</v>
      </c>
      <c r="X344" s="679">
        <f>SUM(X342:X343)</f>
        <v>1418.94</v>
      </c>
      <c r="Y344" s="681">
        <f t="shared" ref="Y344" si="414">SUM(Y342:Y343)</f>
        <v>0</v>
      </c>
      <c r="Z344" s="679">
        <f>SUM(Z342:Z343)</f>
        <v>0</v>
      </c>
      <c r="AA344" s="697"/>
      <c r="AB344" s="681">
        <f t="shared" ref="AB344" si="415">SUM(AB342:AB343)</f>
        <v>17739</v>
      </c>
      <c r="AC344" s="679">
        <f>SUM(AC342:AC343)</f>
        <v>1091.1915000000001</v>
      </c>
      <c r="AD344" s="681">
        <f t="shared" ref="AD344" si="416">SUM(AD342:AD343)</f>
        <v>17739</v>
      </c>
      <c r="AE344" s="679">
        <f>SUM(AE342:AE343)</f>
        <v>1091.1915000000001</v>
      </c>
      <c r="AF344" s="698"/>
      <c r="AG344" s="705">
        <f>SUM(Almora:Uttarkashi!AE344)</f>
        <v>0</v>
      </c>
    </row>
    <row r="345" spans="1:33" s="699" customFormat="1" ht="19.5">
      <c r="A345" s="787"/>
      <c r="B345" s="698" t="s">
        <v>144</v>
      </c>
      <c r="C345" s="681">
        <f t="shared" ref="C345:F345" si="417">C344+C340</f>
        <v>67309</v>
      </c>
      <c r="D345" s="679">
        <f t="shared" si="417"/>
        <v>2430.7713100000001</v>
      </c>
      <c r="E345" s="681">
        <f t="shared" si="417"/>
        <v>0</v>
      </c>
      <c r="F345" s="679">
        <f t="shared" si="417"/>
        <v>0</v>
      </c>
      <c r="G345" s="842"/>
      <c r="H345" s="681">
        <f t="shared" ref="H345:J345" si="418">H344+H340</f>
        <v>2413056</v>
      </c>
      <c r="I345" s="679">
        <f t="shared" si="418"/>
        <v>57786.568153579996</v>
      </c>
      <c r="J345" s="681">
        <f t="shared" si="418"/>
        <v>2468517</v>
      </c>
      <c r="K345" s="679">
        <f>K344+K340</f>
        <v>60217.33946358</v>
      </c>
      <c r="L345" s="681">
        <f t="shared" ref="L345" si="419">L344+L340</f>
        <v>1883561.0121249999</v>
      </c>
      <c r="M345" s="679">
        <f>M344+M340</f>
        <v>43650.692084000009</v>
      </c>
      <c r="N345" s="689">
        <f t="shared" si="406"/>
        <v>76.3033437535573</v>
      </c>
      <c r="O345" s="689">
        <f t="shared" si="405"/>
        <v>72.488576335061012</v>
      </c>
      <c r="P345" s="681">
        <f t="shared" ref="P345" si="420">P344+P340</f>
        <v>584949.98787499999</v>
      </c>
      <c r="Q345" s="679">
        <f>Q344+Q340</f>
        <v>16566.647379579994</v>
      </c>
      <c r="R345" s="681">
        <f t="shared" ref="R345" si="421">R344+R340</f>
        <v>672</v>
      </c>
      <c r="S345" s="679">
        <f>S344+S340</f>
        <v>4538.1099999999997</v>
      </c>
      <c r="T345" s="697"/>
      <c r="U345" s="681">
        <f t="shared" ref="U345" si="422">U344+U340</f>
        <v>2352500</v>
      </c>
      <c r="V345" s="679">
        <f>V344+V340</f>
        <v>120706.94400606002</v>
      </c>
      <c r="W345" s="681">
        <f t="shared" ref="W345" si="423">W344+W340</f>
        <v>2353172</v>
      </c>
      <c r="X345" s="679">
        <f>X344+X340</f>
        <v>125245.05400606003</v>
      </c>
      <c r="Y345" s="681">
        <f t="shared" ref="Y345" si="424">Y344+Y340</f>
        <v>633</v>
      </c>
      <c r="Z345" s="679">
        <f>Z344+Z340</f>
        <v>4423.95</v>
      </c>
      <c r="AA345" s="697"/>
      <c r="AB345" s="681">
        <f t="shared" ref="AB345" si="425">AB344+AB340</f>
        <v>2312639</v>
      </c>
      <c r="AC345" s="679">
        <f>AC344+AC340</f>
        <v>87149.986864060003</v>
      </c>
      <c r="AD345" s="681">
        <f t="shared" ref="AD345" si="426">AD344+AD340</f>
        <v>2313272</v>
      </c>
      <c r="AE345" s="679">
        <f>AE344+AE340</f>
        <v>91573.936864060015</v>
      </c>
      <c r="AF345" s="698"/>
      <c r="AG345" s="705">
        <f>SUM(Almora:Uttarkashi!AE345)</f>
        <v>90482.74536406</v>
      </c>
    </row>
    <row r="346" spans="1:33" s="699" customFormat="1" ht="78">
      <c r="A346" s="755">
        <v>26</v>
      </c>
      <c r="B346" s="698" t="s">
        <v>209</v>
      </c>
      <c r="C346" s="686">
        <f>SUM(Almora:Uttarkashi!C346)</f>
        <v>0</v>
      </c>
      <c r="D346" s="683">
        <f>SUM(Almora:Uttarkashi!D346)</f>
        <v>0</v>
      </c>
      <c r="E346" s="686">
        <f>SUM(Almora:Uttarkashi!E346)</f>
        <v>0</v>
      </c>
      <c r="F346" s="683">
        <f>SUM(Almora:Uttarkashi!F346)</f>
        <v>0</v>
      </c>
      <c r="G346" s="687"/>
      <c r="H346" s="686">
        <f>SUM(Almora:Uttarkashi!H346)</f>
        <v>0</v>
      </c>
      <c r="I346" s="683">
        <f>SUM(Almora:Uttarkashi!I346)</f>
        <v>0</v>
      </c>
      <c r="J346" s="682">
        <f>SUM(Almora:Uttarkashi!J346)</f>
        <v>0</v>
      </c>
      <c r="K346" s="683">
        <f>SUM(Almora:Uttarkashi!K346)</f>
        <v>0</v>
      </c>
      <c r="L346" s="682">
        <f>SUM(Almora:Uttarkashi!L346)</f>
        <v>0</v>
      </c>
      <c r="M346" s="683">
        <f>SUM(Almora:Uttarkashi!M346)</f>
        <v>0</v>
      </c>
      <c r="N346" s="695"/>
      <c r="O346" s="695"/>
      <c r="P346" s="696"/>
      <c r="Q346" s="695"/>
      <c r="R346" s="682">
        <f>SUM(Almora:Uttarkashi!R346)</f>
        <v>0</v>
      </c>
      <c r="S346" s="683">
        <f>SUM(Almora:Uttarkashi!S346)</f>
        <v>0</v>
      </c>
      <c r="T346" s="697"/>
      <c r="U346" s="682">
        <f>SUM(Almora:Uttarkashi!U346)</f>
        <v>0</v>
      </c>
      <c r="V346" s="683">
        <f>SUM(Almora:Uttarkashi!V346)</f>
        <v>0</v>
      </c>
      <c r="W346" s="696"/>
      <c r="X346" s="695"/>
      <c r="Y346" s="682">
        <f>SUM(Almora:Uttarkashi!Y346)</f>
        <v>0</v>
      </c>
      <c r="Z346" s="683">
        <f>SUM(Almora:Uttarkashi!Z346)</f>
        <v>0</v>
      </c>
      <c r="AA346" s="697"/>
      <c r="AB346" s="682">
        <f>SUM(Almora:Uttarkashi!AB346)</f>
        <v>0</v>
      </c>
      <c r="AC346" s="683">
        <f>SUM(Almora:Uttarkashi!AC346)</f>
        <v>0</v>
      </c>
      <c r="AD346" s="696"/>
      <c r="AE346" s="695"/>
      <c r="AF346" s="698"/>
      <c r="AG346" s="705">
        <f>SUM(Almora:Uttarkashi!AE346)</f>
        <v>0</v>
      </c>
    </row>
    <row r="347" spans="1:33" s="725" customFormat="1" ht="39">
      <c r="A347" s="755"/>
      <c r="B347" s="685" t="s">
        <v>21</v>
      </c>
      <c r="C347" s="686">
        <f>SUM(Almora:Uttarkashi!C347)</f>
        <v>0</v>
      </c>
      <c r="D347" s="683">
        <f>SUM(Almora:Uttarkashi!D347)</f>
        <v>0</v>
      </c>
      <c r="E347" s="686">
        <f>SUM(Almora:Uttarkashi!E347)</f>
        <v>0</v>
      </c>
      <c r="F347" s="683">
        <f>SUM(Almora:Uttarkashi!F347)</f>
        <v>0</v>
      </c>
      <c r="G347" s="687"/>
      <c r="H347" s="686">
        <f>SUM(Almora:Uttarkashi!H347)</f>
        <v>0</v>
      </c>
      <c r="I347" s="683">
        <f>SUM(Almora:Uttarkashi!I347)</f>
        <v>0</v>
      </c>
      <c r="J347" s="682">
        <f>SUM(Almora:Uttarkashi!J347)</f>
        <v>0</v>
      </c>
      <c r="K347" s="683">
        <f>SUM(Almora:Uttarkashi!K347)</f>
        <v>0</v>
      </c>
      <c r="L347" s="682">
        <f>SUM(Almora:Uttarkashi!L347)</f>
        <v>0</v>
      </c>
      <c r="M347" s="683">
        <f>SUM(Almora:Uttarkashi!M347)</f>
        <v>0</v>
      </c>
      <c r="N347" s="695"/>
      <c r="O347" s="695"/>
      <c r="P347" s="696"/>
      <c r="Q347" s="695"/>
      <c r="R347" s="682">
        <f>SUM(Almora:Uttarkashi!R347)</f>
        <v>0</v>
      </c>
      <c r="S347" s="683">
        <f>SUM(Almora:Uttarkashi!S347)</f>
        <v>0</v>
      </c>
      <c r="T347" s="697"/>
      <c r="U347" s="682">
        <f>SUM(Almora:Uttarkashi!U347)</f>
        <v>0</v>
      </c>
      <c r="V347" s="683">
        <f>SUM(Almora:Uttarkashi!V347)</f>
        <v>0</v>
      </c>
      <c r="W347" s="696"/>
      <c r="X347" s="695"/>
      <c r="Y347" s="682">
        <f>SUM(Almora:Uttarkashi!Y347)</f>
        <v>0</v>
      </c>
      <c r="Z347" s="683">
        <f>SUM(Almora:Uttarkashi!Z347)</f>
        <v>0</v>
      </c>
      <c r="AA347" s="697"/>
      <c r="AB347" s="682">
        <f>SUM(Almora:Uttarkashi!AB347)</f>
        <v>0</v>
      </c>
      <c r="AC347" s="683">
        <f>SUM(Almora:Uttarkashi!AC347)</f>
        <v>0</v>
      </c>
      <c r="AD347" s="696"/>
      <c r="AE347" s="695"/>
      <c r="AF347" s="698"/>
      <c r="AG347" s="705">
        <f>SUM(Almora:Uttarkashi!AE347)</f>
        <v>0</v>
      </c>
    </row>
    <row r="348" spans="1:33" ht="37.5">
      <c r="A348" s="701">
        <v>26.01</v>
      </c>
      <c r="B348" s="691" t="s">
        <v>179</v>
      </c>
      <c r="C348" s="686">
        <f>SUM(Almora:Uttarkashi!C348)</f>
        <v>0</v>
      </c>
      <c r="D348" s="683">
        <f>SUM(Almora:Uttarkashi!D348)</f>
        <v>0</v>
      </c>
      <c r="E348" s="686">
        <f>SUM(Almora:Uttarkashi!E348)</f>
        <v>0</v>
      </c>
      <c r="F348" s="683">
        <f>SUM(Almora:Uttarkashi!F348)</f>
        <v>0</v>
      </c>
      <c r="G348" s="687"/>
      <c r="H348" s="686">
        <f>SUM(Almora:Uttarkashi!H348)</f>
        <v>0</v>
      </c>
      <c r="I348" s="683">
        <f>SUM(Almora:Uttarkashi!I348)</f>
        <v>0</v>
      </c>
      <c r="J348" s="682">
        <f>SUM(Almora:Uttarkashi!J348)</f>
        <v>0</v>
      </c>
      <c r="K348" s="683">
        <f>SUM(Almora:Uttarkashi!K348)</f>
        <v>0</v>
      </c>
      <c r="L348" s="682">
        <f>SUM(Almora:Uttarkashi!L348)</f>
        <v>0</v>
      </c>
      <c r="M348" s="683">
        <f>SUM(Almora:Uttarkashi!M348)</f>
        <v>0</v>
      </c>
      <c r="N348" s="689"/>
      <c r="O348" s="689"/>
      <c r="P348" s="688">
        <f t="shared" ref="P348:P357" si="427">J348-L348</f>
        <v>0</v>
      </c>
      <c r="Q348" s="689">
        <f t="shared" ref="Q348:Q357" si="428">K348-M348</f>
        <v>0</v>
      </c>
      <c r="R348" s="682">
        <f>SUM(Almora:Uttarkashi!R348)</f>
        <v>0</v>
      </c>
      <c r="S348" s="683">
        <f>SUM(Almora:Uttarkashi!S348)</f>
        <v>0</v>
      </c>
      <c r="T348" s="690"/>
      <c r="U348" s="682">
        <f>SUM(Almora:Uttarkashi!U348)</f>
        <v>0</v>
      </c>
      <c r="V348" s="683">
        <f>SUM(Almora:Uttarkashi!V348)</f>
        <v>0</v>
      </c>
      <c r="W348" s="688">
        <f t="shared" ref="W348:W357" si="429">U348+R348</f>
        <v>0</v>
      </c>
      <c r="X348" s="689">
        <f t="shared" ref="X348:X357" si="430">V348+S348</f>
        <v>0</v>
      </c>
      <c r="Y348" s="682">
        <f>SUM(Almora:Uttarkashi!Y348)</f>
        <v>0</v>
      </c>
      <c r="Z348" s="683">
        <f>SUM(Almora:Uttarkashi!Z348)</f>
        <v>0</v>
      </c>
      <c r="AA348" s="690"/>
      <c r="AB348" s="682">
        <f>SUM(Almora:Uttarkashi!AB348)</f>
        <v>0</v>
      </c>
      <c r="AC348" s="683">
        <f>SUM(Almora:Uttarkashi!AC348)</f>
        <v>0</v>
      </c>
      <c r="AD348" s="688">
        <f t="shared" ref="AD348:AD357" si="431">AB348+Y348</f>
        <v>0</v>
      </c>
      <c r="AE348" s="689">
        <f t="shared" ref="AE348:AE357" si="432">AC348+Z348</f>
        <v>0</v>
      </c>
      <c r="AF348" s="691"/>
      <c r="AG348" s="705">
        <f>SUM(Almora:Uttarkashi!AE348)</f>
        <v>0</v>
      </c>
    </row>
    <row r="349" spans="1:33" ht="37.5">
      <c r="A349" s="701">
        <v>26.02</v>
      </c>
      <c r="B349" s="691" t="s">
        <v>180</v>
      </c>
      <c r="C349" s="686">
        <f>SUM(Almora:Uttarkashi!C349)</f>
        <v>0</v>
      </c>
      <c r="D349" s="683">
        <f>SUM(Almora:Uttarkashi!D349)</f>
        <v>0</v>
      </c>
      <c r="E349" s="686">
        <f>SUM(Almora:Uttarkashi!E349)</f>
        <v>0</v>
      </c>
      <c r="F349" s="683">
        <f>SUM(Almora:Uttarkashi!F349)</f>
        <v>0</v>
      </c>
      <c r="G349" s="687"/>
      <c r="H349" s="686">
        <f>SUM(Almora:Uttarkashi!H349)</f>
        <v>0</v>
      </c>
      <c r="I349" s="683">
        <f>SUM(Almora:Uttarkashi!I349)</f>
        <v>0</v>
      </c>
      <c r="J349" s="682">
        <f>SUM(Almora:Uttarkashi!J349)</f>
        <v>0</v>
      </c>
      <c r="K349" s="683">
        <f>SUM(Almora:Uttarkashi!K349)</f>
        <v>0</v>
      </c>
      <c r="L349" s="682">
        <f>SUM(Almora:Uttarkashi!L349)</f>
        <v>0</v>
      </c>
      <c r="M349" s="683">
        <f>SUM(Almora:Uttarkashi!M349)</f>
        <v>0</v>
      </c>
      <c r="N349" s="689"/>
      <c r="O349" s="689"/>
      <c r="P349" s="688">
        <f t="shared" si="427"/>
        <v>0</v>
      </c>
      <c r="Q349" s="689">
        <f t="shared" si="428"/>
        <v>0</v>
      </c>
      <c r="R349" s="682">
        <f>SUM(Almora:Uttarkashi!R349)</f>
        <v>0</v>
      </c>
      <c r="S349" s="683">
        <f>SUM(Almora:Uttarkashi!S349)</f>
        <v>0</v>
      </c>
      <c r="T349" s="690"/>
      <c r="U349" s="682">
        <f>SUM(Almora:Uttarkashi!U349)</f>
        <v>0</v>
      </c>
      <c r="V349" s="683">
        <f>SUM(Almora:Uttarkashi!V349)</f>
        <v>0</v>
      </c>
      <c r="W349" s="688">
        <f t="shared" si="429"/>
        <v>0</v>
      </c>
      <c r="X349" s="689">
        <f t="shared" si="430"/>
        <v>0</v>
      </c>
      <c r="Y349" s="682">
        <f>SUM(Almora:Uttarkashi!Y349)</f>
        <v>0</v>
      </c>
      <c r="Z349" s="683">
        <f>SUM(Almora:Uttarkashi!Z349)</f>
        <v>0</v>
      </c>
      <c r="AA349" s="690"/>
      <c r="AB349" s="682">
        <f>SUM(Almora:Uttarkashi!AB349)</f>
        <v>0</v>
      </c>
      <c r="AC349" s="683">
        <f>SUM(Almora:Uttarkashi!AC349)</f>
        <v>0</v>
      </c>
      <c r="AD349" s="688">
        <f t="shared" si="431"/>
        <v>0</v>
      </c>
      <c r="AE349" s="689">
        <f t="shared" si="432"/>
        <v>0</v>
      </c>
      <c r="AF349" s="691"/>
      <c r="AG349" s="705">
        <f>SUM(Almora:Uttarkashi!AE349)</f>
        <v>0</v>
      </c>
    </row>
    <row r="350" spans="1:33" ht="37.5">
      <c r="A350" s="701">
        <v>26.03</v>
      </c>
      <c r="B350" s="691" t="s">
        <v>317</v>
      </c>
      <c r="C350" s="686">
        <f>SUM(Almora:Uttarkashi!C350)</f>
        <v>0</v>
      </c>
      <c r="D350" s="683">
        <f>SUM(Almora:Uttarkashi!D350)</f>
        <v>0</v>
      </c>
      <c r="E350" s="686">
        <f>SUM(Almora:Uttarkashi!E350)</f>
        <v>0</v>
      </c>
      <c r="F350" s="683">
        <f>SUM(Almora:Uttarkashi!F350)</f>
        <v>0</v>
      </c>
      <c r="G350" s="687"/>
      <c r="H350" s="686"/>
      <c r="I350" s="683">
        <f>SUM(Almora:Uttarkashi!I350)</f>
        <v>0</v>
      </c>
      <c r="J350" s="682">
        <f>SUM(Almora:Uttarkashi!J350)</f>
        <v>0</v>
      </c>
      <c r="K350" s="683">
        <f>SUM(Almora:Uttarkashi!K350)</f>
        <v>0</v>
      </c>
      <c r="L350" s="682">
        <f>SUM(Almora:Uttarkashi!L350)</f>
        <v>0</v>
      </c>
      <c r="M350" s="683">
        <f>SUM(Almora:Uttarkashi!M350)</f>
        <v>0</v>
      </c>
      <c r="N350" s="689"/>
      <c r="O350" s="689"/>
      <c r="P350" s="688">
        <f t="shared" si="427"/>
        <v>0</v>
      </c>
      <c r="Q350" s="689">
        <f t="shared" si="428"/>
        <v>0</v>
      </c>
      <c r="R350" s="682">
        <f>SUM(Almora:Uttarkashi!R350)</f>
        <v>0</v>
      </c>
      <c r="S350" s="683">
        <f>SUM(Almora:Uttarkashi!S350)</f>
        <v>0</v>
      </c>
      <c r="T350" s="690"/>
      <c r="U350" s="682">
        <f>SUM(Almora:Uttarkashi!U350)</f>
        <v>0</v>
      </c>
      <c r="V350" s="683">
        <f>SUM(Almora:Uttarkashi!V350)</f>
        <v>0</v>
      </c>
      <c r="W350" s="688">
        <f t="shared" si="429"/>
        <v>0</v>
      </c>
      <c r="X350" s="689">
        <f t="shared" si="430"/>
        <v>0</v>
      </c>
      <c r="Y350" s="682">
        <f>SUM(Almora:Uttarkashi!Y350)</f>
        <v>0</v>
      </c>
      <c r="Z350" s="683">
        <f>SUM(Almora:Uttarkashi!Z350)</f>
        <v>0</v>
      </c>
      <c r="AA350" s="690"/>
      <c r="AB350" s="682">
        <f>SUM(Almora:Uttarkashi!AB350)</f>
        <v>0</v>
      </c>
      <c r="AC350" s="683">
        <f>SUM(Almora:Uttarkashi!AC350)</f>
        <v>0</v>
      </c>
      <c r="AD350" s="688">
        <f t="shared" si="431"/>
        <v>0</v>
      </c>
      <c r="AE350" s="689">
        <f t="shared" si="432"/>
        <v>0</v>
      </c>
      <c r="AF350" s="691"/>
      <c r="AG350" s="705">
        <f>SUM(Almora:Uttarkashi!AE350)</f>
        <v>0</v>
      </c>
    </row>
    <row r="351" spans="1:33" ht="18.75">
      <c r="A351" s="701">
        <v>26.04</v>
      </c>
      <c r="B351" s="691" t="s">
        <v>118</v>
      </c>
      <c r="C351" s="686">
        <f>SUM(Almora:Uttarkashi!C351)</f>
        <v>0</v>
      </c>
      <c r="D351" s="683">
        <f>SUM(Almora:Uttarkashi!D351)</f>
        <v>0</v>
      </c>
      <c r="E351" s="686">
        <f>SUM(Almora:Uttarkashi!E351)</f>
        <v>0</v>
      </c>
      <c r="F351" s="683">
        <f>SUM(Almora:Uttarkashi!F351)</f>
        <v>0</v>
      </c>
      <c r="G351" s="687"/>
      <c r="H351" s="686">
        <f>SUM(Almora:Uttarkashi!H351)</f>
        <v>0</v>
      </c>
      <c r="I351" s="683">
        <f>SUM(Almora:Uttarkashi!I351)</f>
        <v>0</v>
      </c>
      <c r="J351" s="682">
        <f>SUM(Almora:Uttarkashi!J351)</f>
        <v>0</v>
      </c>
      <c r="K351" s="683">
        <f>SUM(Almora:Uttarkashi!K351)</f>
        <v>0</v>
      </c>
      <c r="L351" s="682">
        <f>SUM(Almora:Uttarkashi!L351)</f>
        <v>0</v>
      </c>
      <c r="M351" s="683">
        <f>SUM(Almora:Uttarkashi!M351)</f>
        <v>0</v>
      </c>
      <c r="N351" s="689"/>
      <c r="O351" s="689"/>
      <c r="P351" s="688">
        <f t="shared" si="427"/>
        <v>0</v>
      </c>
      <c r="Q351" s="689">
        <f t="shared" si="428"/>
        <v>0</v>
      </c>
      <c r="R351" s="682">
        <f>SUM(Almora:Uttarkashi!R351)</f>
        <v>0</v>
      </c>
      <c r="S351" s="683">
        <f>SUM(Almora:Uttarkashi!S351)</f>
        <v>0</v>
      </c>
      <c r="T351" s="690"/>
      <c r="U351" s="682">
        <f>SUM(Almora:Uttarkashi!U351)</f>
        <v>0</v>
      </c>
      <c r="V351" s="683">
        <f>SUM(Almora:Uttarkashi!V351)</f>
        <v>0</v>
      </c>
      <c r="W351" s="688">
        <f t="shared" si="429"/>
        <v>0</v>
      </c>
      <c r="X351" s="689">
        <f t="shared" si="430"/>
        <v>0</v>
      </c>
      <c r="Y351" s="682">
        <f>SUM(Almora:Uttarkashi!Y351)</f>
        <v>0</v>
      </c>
      <c r="Z351" s="683">
        <f>SUM(Almora:Uttarkashi!Z351)</f>
        <v>0</v>
      </c>
      <c r="AA351" s="690"/>
      <c r="AB351" s="682">
        <f>SUM(Almora:Uttarkashi!AB351)</f>
        <v>0</v>
      </c>
      <c r="AC351" s="683">
        <f>SUM(Almora:Uttarkashi!AC351)</f>
        <v>0</v>
      </c>
      <c r="AD351" s="688">
        <f t="shared" si="431"/>
        <v>0</v>
      </c>
      <c r="AE351" s="689">
        <f t="shared" si="432"/>
        <v>0</v>
      </c>
      <c r="AF351" s="691"/>
      <c r="AG351" s="705">
        <f>SUM(Almora:Uttarkashi!AE351)</f>
        <v>0</v>
      </c>
    </row>
    <row r="352" spans="1:33" ht="18.75">
      <c r="A352" s="701">
        <v>26.05</v>
      </c>
      <c r="B352" s="691" t="s">
        <v>262</v>
      </c>
      <c r="C352" s="686">
        <f>SUM(Almora:Uttarkashi!C352)</f>
        <v>0</v>
      </c>
      <c r="D352" s="683">
        <f>SUM(Almora:Uttarkashi!D352)</f>
        <v>0</v>
      </c>
      <c r="E352" s="686">
        <f>SUM(Almora:Uttarkashi!E352)</f>
        <v>0</v>
      </c>
      <c r="F352" s="683">
        <f>SUM(Almora:Uttarkashi!F352)</f>
        <v>0</v>
      </c>
      <c r="G352" s="687"/>
      <c r="H352" s="686">
        <f>SUM(Almora:Uttarkashi!H352)</f>
        <v>0</v>
      </c>
      <c r="I352" s="683">
        <f>SUM(Almora:Uttarkashi!I352)</f>
        <v>0</v>
      </c>
      <c r="J352" s="682">
        <f>SUM(Almora:Uttarkashi!J352)</f>
        <v>0</v>
      </c>
      <c r="K352" s="683">
        <f>SUM(Almora:Uttarkashi!K352)</f>
        <v>0</v>
      </c>
      <c r="L352" s="682">
        <f>SUM(Almora:Uttarkashi!L352)</f>
        <v>0</v>
      </c>
      <c r="M352" s="683">
        <f>SUM(Almora:Uttarkashi!M352)</f>
        <v>0</v>
      </c>
      <c r="N352" s="689"/>
      <c r="O352" s="689"/>
      <c r="P352" s="688">
        <f t="shared" si="427"/>
        <v>0</v>
      </c>
      <c r="Q352" s="689">
        <f t="shared" si="428"/>
        <v>0</v>
      </c>
      <c r="R352" s="682">
        <f>SUM(Almora:Uttarkashi!R352)</f>
        <v>0</v>
      </c>
      <c r="S352" s="683">
        <f>SUM(Almora:Uttarkashi!S352)</f>
        <v>0</v>
      </c>
      <c r="T352" s="690"/>
      <c r="U352" s="682">
        <f>SUM(Almora:Uttarkashi!U352)</f>
        <v>0</v>
      </c>
      <c r="V352" s="683">
        <f>SUM(Almora:Uttarkashi!V352)</f>
        <v>0</v>
      </c>
      <c r="W352" s="688">
        <f t="shared" si="429"/>
        <v>0</v>
      </c>
      <c r="X352" s="689">
        <f t="shared" si="430"/>
        <v>0</v>
      </c>
      <c r="Y352" s="682">
        <f>SUM(Almora:Uttarkashi!Y352)</f>
        <v>0</v>
      </c>
      <c r="Z352" s="683">
        <f>SUM(Almora:Uttarkashi!Z352)</f>
        <v>0</v>
      </c>
      <c r="AA352" s="690"/>
      <c r="AB352" s="682">
        <f>SUM(Almora:Uttarkashi!AB352)</f>
        <v>0</v>
      </c>
      <c r="AC352" s="683">
        <f>SUM(Almora:Uttarkashi!AC352)</f>
        <v>0</v>
      </c>
      <c r="AD352" s="688">
        <f t="shared" si="431"/>
        <v>0</v>
      </c>
      <c r="AE352" s="689">
        <f t="shared" si="432"/>
        <v>0</v>
      </c>
      <c r="AF352" s="691"/>
      <c r="AG352" s="705">
        <f>SUM(Almora:Uttarkashi!AE352)</f>
        <v>0</v>
      </c>
    </row>
    <row r="353" spans="1:33" ht="18.75">
      <c r="A353" s="701">
        <v>26.06</v>
      </c>
      <c r="B353" s="691" t="s">
        <v>254</v>
      </c>
      <c r="C353" s="686">
        <f>SUM(Almora:Uttarkashi!C353)</f>
        <v>0</v>
      </c>
      <c r="D353" s="683">
        <f>SUM(Almora:Uttarkashi!D353)</f>
        <v>0</v>
      </c>
      <c r="E353" s="686">
        <f>SUM(Almora:Uttarkashi!E353)</f>
        <v>0</v>
      </c>
      <c r="F353" s="683">
        <f>SUM(Almora:Uttarkashi!F353)</f>
        <v>0</v>
      </c>
      <c r="G353" s="687"/>
      <c r="H353" s="686">
        <f>SUM(Almora:Uttarkashi!H353)</f>
        <v>0</v>
      </c>
      <c r="I353" s="683">
        <f>SUM(Almora:Uttarkashi!I353)</f>
        <v>0</v>
      </c>
      <c r="J353" s="682">
        <f>SUM(Almora:Uttarkashi!J353)</f>
        <v>0</v>
      </c>
      <c r="K353" s="683">
        <f>SUM(Almora:Uttarkashi!K353)</f>
        <v>0</v>
      </c>
      <c r="L353" s="682">
        <f>SUM(Almora:Uttarkashi!L353)</f>
        <v>0</v>
      </c>
      <c r="M353" s="683">
        <f>SUM(Almora:Uttarkashi!M353)</f>
        <v>0</v>
      </c>
      <c r="N353" s="689"/>
      <c r="O353" s="689"/>
      <c r="P353" s="688">
        <f t="shared" si="427"/>
        <v>0</v>
      </c>
      <c r="Q353" s="689">
        <f t="shared" si="428"/>
        <v>0</v>
      </c>
      <c r="R353" s="682">
        <f>SUM(Almora:Uttarkashi!R353)</f>
        <v>0</v>
      </c>
      <c r="S353" s="683">
        <f>SUM(Almora:Uttarkashi!S353)</f>
        <v>0</v>
      </c>
      <c r="T353" s="690"/>
      <c r="U353" s="682">
        <f>SUM(Almora:Uttarkashi!U353)</f>
        <v>0</v>
      </c>
      <c r="V353" s="683">
        <f>SUM(Almora:Uttarkashi!V353)</f>
        <v>0</v>
      </c>
      <c r="W353" s="688">
        <f t="shared" si="429"/>
        <v>0</v>
      </c>
      <c r="X353" s="689">
        <f t="shared" si="430"/>
        <v>0</v>
      </c>
      <c r="Y353" s="682">
        <f>SUM(Almora:Uttarkashi!Y353)</f>
        <v>0</v>
      </c>
      <c r="Z353" s="683">
        <f>SUM(Almora:Uttarkashi!Z353)</f>
        <v>0</v>
      </c>
      <c r="AA353" s="690"/>
      <c r="AB353" s="682">
        <f>SUM(Almora:Uttarkashi!AB353)</f>
        <v>0</v>
      </c>
      <c r="AC353" s="683">
        <f>SUM(Almora:Uttarkashi!AC353)</f>
        <v>0</v>
      </c>
      <c r="AD353" s="688">
        <f t="shared" si="431"/>
        <v>0</v>
      </c>
      <c r="AE353" s="689">
        <f t="shared" si="432"/>
        <v>0</v>
      </c>
      <c r="AF353" s="691"/>
      <c r="AG353" s="705">
        <f>SUM(Almora:Uttarkashi!AE353)</f>
        <v>0</v>
      </c>
    </row>
    <row r="354" spans="1:33" ht="37.5">
      <c r="A354" s="701">
        <v>26.07</v>
      </c>
      <c r="B354" s="691" t="s">
        <v>147</v>
      </c>
      <c r="C354" s="686">
        <f>SUM(Almora:Uttarkashi!C354)</f>
        <v>0</v>
      </c>
      <c r="D354" s="683">
        <f>SUM(Almora:Uttarkashi!D354)</f>
        <v>0</v>
      </c>
      <c r="E354" s="686">
        <f>SUM(Almora:Uttarkashi!E354)</f>
        <v>0</v>
      </c>
      <c r="F354" s="683">
        <f>SUM(Almora:Uttarkashi!F354)</f>
        <v>0</v>
      </c>
      <c r="G354" s="687"/>
      <c r="H354" s="686"/>
      <c r="I354" s="683">
        <f>SUM(Almora:Uttarkashi!I354)</f>
        <v>0</v>
      </c>
      <c r="J354" s="682">
        <f>SUM(Almora:Uttarkashi!J354)</f>
        <v>0</v>
      </c>
      <c r="K354" s="683">
        <f>SUM(Almora:Uttarkashi!K354)</f>
        <v>0</v>
      </c>
      <c r="L354" s="682">
        <f>SUM(Almora:Uttarkashi!L354)</f>
        <v>0</v>
      </c>
      <c r="M354" s="683">
        <f>SUM(Almora:Uttarkashi!M354)</f>
        <v>0</v>
      </c>
      <c r="N354" s="689"/>
      <c r="O354" s="689"/>
      <c r="P354" s="688">
        <f t="shared" si="427"/>
        <v>0</v>
      </c>
      <c r="Q354" s="689">
        <f t="shared" si="428"/>
        <v>0</v>
      </c>
      <c r="R354" s="682">
        <f>SUM(Almora:Uttarkashi!R354)</f>
        <v>0</v>
      </c>
      <c r="S354" s="683">
        <f>SUM(Almora:Uttarkashi!S354)</f>
        <v>0</v>
      </c>
      <c r="T354" s="690"/>
      <c r="U354" s="682">
        <f>SUM(Almora:Uttarkashi!U354)</f>
        <v>0</v>
      </c>
      <c r="V354" s="683">
        <f>SUM(Almora:Uttarkashi!V354)</f>
        <v>0</v>
      </c>
      <c r="W354" s="688">
        <f t="shared" si="429"/>
        <v>0</v>
      </c>
      <c r="X354" s="689">
        <f t="shared" si="430"/>
        <v>0</v>
      </c>
      <c r="Y354" s="682">
        <f>SUM(Almora:Uttarkashi!Y354)</f>
        <v>0</v>
      </c>
      <c r="Z354" s="683">
        <f>SUM(Almora:Uttarkashi!Z354)</f>
        <v>0</v>
      </c>
      <c r="AA354" s="690"/>
      <c r="AB354" s="682">
        <f>SUM(Almora:Uttarkashi!AB354)</f>
        <v>0</v>
      </c>
      <c r="AC354" s="683">
        <f>SUM(Almora:Uttarkashi!AC354)</f>
        <v>0</v>
      </c>
      <c r="AD354" s="688">
        <f t="shared" si="431"/>
        <v>0</v>
      </c>
      <c r="AE354" s="689">
        <f t="shared" si="432"/>
        <v>0</v>
      </c>
      <c r="AF354" s="691"/>
      <c r="AG354" s="705">
        <f>SUM(Almora:Uttarkashi!AE354)</f>
        <v>0</v>
      </c>
    </row>
    <row r="355" spans="1:33" ht="37.5">
      <c r="A355" s="701">
        <v>26.08</v>
      </c>
      <c r="B355" s="691" t="s">
        <v>148</v>
      </c>
      <c r="C355" s="686">
        <f>SUM(Almora:Uttarkashi!C355)</f>
        <v>0</v>
      </c>
      <c r="D355" s="683">
        <f>SUM(Almora:Uttarkashi!D355)</f>
        <v>0</v>
      </c>
      <c r="E355" s="686">
        <f>SUM(Almora:Uttarkashi!E355)</f>
        <v>0</v>
      </c>
      <c r="F355" s="683">
        <f>SUM(Almora:Uttarkashi!F355)</f>
        <v>0</v>
      </c>
      <c r="G355" s="687"/>
      <c r="H355" s="686">
        <f>SUM(Almora:Uttarkashi!H355)</f>
        <v>0</v>
      </c>
      <c r="I355" s="683">
        <f>SUM(Almora:Uttarkashi!I355)</f>
        <v>0</v>
      </c>
      <c r="J355" s="682">
        <f>SUM(Almora:Uttarkashi!J355)</f>
        <v>0</v>
      </c>
      <c r="K355" s="683">
        <f>SUM(Almora:Uttarkashi!K355)</f>
        <v>0</v>
      </c>
      <c r="L355" s="682">
        <f>SUM(Almora:Uttarkashi!L355)</f>
        <v>0</v>
      </c>
      <c r="M355" s="683">
        <f>SUM(Almora:Uttarkashi!M355)</f>
        <v>0</v>
      </c>
      <c r="N355" s="689"/>
      <c r="O355" s="689"/>
      <c r="P355" s="688">
        <f t="shared" si="427"/>
        <v>0</v>
      </c>
      <c r="Q355" s="689">
        <f t="shared" si="428"/>
        <v>0</v>
      </c>
      <c r="R355" s="682">
        <f>SUM(Almora:Uttarkashi!R355)</f>
        <v>0</v>
      </c>
      <c r="S355" s="683">
        <f>SUM(Almora:Uttarkashi!S355)</f>
        <v>0</v>
      </c>
      <c r="T355" s="690"/>
      <c r="U355" s="682">
        <f>SUM(Almora:Uttarkashi!U355)</f>
        <v>0</v>
      </c>
      <c r="V355" s="683">
        <f>SUM(Almora:Uttarkashi!V355)</f>
        <v>0</v>
      </c>
      <c r="W355" s="688">
        <f t="shared" si="429"/>
        <v>0</v>
      </c>
      <c r="X355" s="689">
        <f t="shared" si="430"/>
        <v>0</v>
      </c>
      <c r="Y355" s="682">
        <f>SUM(Almora:Uttarkashi!Y355)</f>
        <v>0</v>
      </c>
      <c r="Z355" s="683">
        <f>SUM(Almora:Uttarkashi!Z355)</f>
        <v>0</v>
      </c>
      <c r="AA355" s="690"/>
      <c r="AB355" s="682">
        <f>SUM(Almora:Uttarkashi!AB355)</f>
        <v>0</v>
      </c>
      <c r="AC355" s="683">
        <f>SUM(Almora:Uttarkashi!AC355)</f>
        <v>0</v>
      </c>
      <c r="AD355" s="688">
        <f t="shared" si="431"/>
        <v>0</v>
      </c>
      <c r="AE355" s="689">
        <f t="shared" si="432"/>
        <v>0</v>
      </c>
      <c r="AF355" s="691"/>
      <c r="AG355" s="705">
        <f>SUM(Almora:Uttarkashi!AE355)</f>
        <v>0</v>
      </c>
    </row>
    <row r="356" spans="1:33" ht="18.75">
      <c r="A356" s="701">
        <v>26.09</v>
      </c>
      <c r="B356" s="691" t="s">
        <v>24</v>
      </c>
      <c r="C356" s="686">
        <f>SUM(Almora:Uttarkashi!C356)</f>
        <v>0</v>
      </c>
      <c r="D356" s="683">
        <f>SUM(Almora:Uttarkashi!D356)</f>
        <v>0</v>
      </c>
      <c r="E356" s="686">
        <f>SUM(Almora:Uttarkashi!E356)</f>
        <v>0</v>
      </c>
      <c r="F356" s="683">
        <f>SUM(Almora:Uttarkashi!F356)</f>
        <v>0</v>
      </c>
      <c r="G356" s="687"/>
      <c r="H356" s="686">
        <f>SUM(Almora:Uttarkashi!H356)</f>
        <v>0</v>
      </c>
      <c r="I356" s="683">
        <f>SUM(Almora:Uttarkashi!I356)</f>
        <v>0</v>
      </c>
      <c r="J356" s="682">
        <f>SUM(Almora:Uttarkashi!J356)</f>
        <v>0</v>
      </c>
      <c r="K356" s="683">
        <f>SUM(Almora:Uttarkashi!K356)</f>
        <v>0</v>
      </c>
      <c r="L356" s="682">
        <f>SUM(Almora:Uttarkashi!L356)</f>
        <v>0</v>
      </c>
      <c r="M356" s="683">
        <f>SUM(Almora:Uttarkashi!M356)</f>
        <v>0</v>
      </c>
      <c r="N356" s="689"/>
      <c r="O356" s="689"/>
      <c r="P356" s="688">
        <f t="shared" si="427"/>
        <v>0</v>
      </c>
      <c r="Q356" s="689">
        <f t="shared" si="428"/>
        <v>0</v>
      </c>
      <c r="R356" s="682">
        <f>SUM(Almora:Uttarkashi!R356)</f>
        <v>0</v>
      </c>
      <c r="S356" s="683">
        <f>SUM(Almora:Uttarkashi!S356)</f>
        <v>0</v>
      </c>
      <c r="T356" s="690"/>
      <c r="U356" s="682">
        <f>SUM(Almora:Uttarkashi!U356)</f>
        <v>0</v>
      </c>
      <c r="V356" s="683">
        <f>SUM(Almora:Uttarkashi!V356)</f>
        <v>0</v>
      </c>
      <c r="W356" s="688">
        <f t="shared" si="429"/>
        <v>0</v>
      </c>
      <c r="X356" s="689">
        <f t="shared" si="430"/>
        <v>0</v>
      </c>
      <c r="Y356" s="682">
        <f>SUM(Almora:Uttarkashi!Y356)</f>
        <v>0</v>
      </c>
      <c r="Z356" s="683">
        <f>SUM(Almora:Uttarkashi!Z356)</f>
        <v>0</v>
      </c>
      <c r="AA356" s="690"/>
      <c r="AB356" s="682">
        <f>SUM(Almora:Uttarkashi!AB356)</f>
        <v>0</v>
      </c>
      <c r="AC356" s="683">
        <f>SUM(Almora:Uttarkashi!AC356)</f>
        <v>0</v>
      </c>
      <c r="AD356" s="688">
        <f t="shared" si="431"/>
        <v>0</v>
      </c>
      <c r="AE356" s="689">
        <f t="shared" si="432"/>
        <v>0</v>
      </c>
      <c r="AF356" s="691"/>
      <c r="AG356" s="705">
        <f>SUM(Almora:Uttarkashi!AE356)</f>
        <v>0</v>
      </c>
    </row>
    <row r="357" spans="1:33" s="692" customFormat="1" ht="37.5">
      <c r="A357" s="701">
        <v>26.1</v>
      </c>
      <c r="B357" s="691" t="s">
        <v>149</v>
      </c>
      <c r="C357" s="686">
        <f>SUM(Almora:Uttarkashi!C357)</f>
        <v>0</v>
      </c>
      <c r="D357" s="683">
        <f>SUM(Almora:Uttarkashi!D357)</f>
        <v>0</v>
      </c>
      <c r="E357" s="686">
        <f>SUM(Almora:Uttarkashi!E357)</f>
        <v>0</v>
      </c>
      <c r="F357" s="683">
        <f>SUM(Almora:Uttarkashi!F357)</f>
        <v>0</v>
      </c>
      <c r="G357" s="687">
        <v>0.375</v>
      </c>
      <c r="H357" s="686">
        <f>SUM(Almora:Uttarkashi!H357)</f>
        <v>13</v>
      </c>
      <c r="I357" s="683">
        <f>SUM(Almora:Uttarkashi!I357)</f>
        <v>4.875</v>
      </c>
      <c r="J357" s="682">
        <f>SUM(Almora:Uttarkashi!J357)</f>
        <v>13</v>
      </c>
      <c r="K357" s="683">
        <f>SUM(Almora:Uttarkashi!K357)</f>
        <v>4.875</v>
      </c>
      <c r="L357" s="682">
        <f>SUM(Almora:Uttarkashi!L357)</f>
        <v>13</v>
      </c>
      <c r="M357" s="683">
        <f>SUM(Almora:Uttarkashi!M357)</f>
        <v>4.875</v>
      </c>
      <c r="N357" s="689">
        <f t="shared" ref="N357:N358" si="433">L357/J357%</f>
        <v>100</v>
      </c>
      <c r="O357" s="689">
        <f t="shared" ref="O357" si="434">M357/K357%</f>
        <v>100</v>
      </c>
      <c r="P357" s="688">
        <f t="shared" si="427"/>
        <v>0</v>
      </c>
      <c r="Q357" s="689">
        <f t="shared" si="428"/>
        <v>0</v>
      </c>
      <c r="R357" s="682">
        <f>SUM(Almora:Uttarkashi!R357)</f>
        <v>0</v>
      </c>
      <c r="S357" s="683">
        <f>SUM(Almora:Uttarkashi!S357)</f>
        <v>0</v>
      </c>
      <c r="T357" s="690">
        <v>0.375</v>
      </c>
      <c r="U357" s="682">
        <f>SUM(Almora:Uttarkashi!U357)</f>
        <v>14</v>
      </c>
      <c r="V357" s="683">
        <f>SUM(Almora:Uttarkashi!V357)</f>
        <v>5.25</v>
      </c>
      <c r="W357" s="688">
        <f t="shared" si="429"/>
        <v>14</v>
      </c>
      <c r="X357" s="689">
        <f t="shared" si="430"/>
        <v>5.25</v>
      </c>
      <c r="Y357" s="682">
        <f>SUM(Almora:Uttarkashi!Y357)</f>
        <v>0</v>
      </c>
      <c r="Z357" s="683">
        <f>SUM(Almora:Uttarkashi!Z357)</f>
        <v>0</v>
      </c>
      <c r="AA357" s="690">
        <v>0.375</v>
      </c>
      <c r="AB357" s="682">
        <f>SUM(Almora:Uttarkashi!AB357)</f>
        <v>14</v>
      </c>
      <c r="AC357" s="683">
        <f>SUM(Almora:Uttarkashi!AC357)</f>
        <v>5.25</v>
      </c>
      <c r="AD357" s="688">
        <f t="shared" si="431"/>
        <v>14</v>
      </c>
      <c r="AE357" s="689">
        <f t="shared" si="432"/>
        <v>5.25</v>
      </c>
      <c r="AF357" s="691"/>
      <c r="AG357" s="705">
        <f>SUM(Almora:Uttarkashi!AE357)</f>
        <v>5.25</v>
      </c>
    </row>
    <row r="358" spans="1:33" s="699" customFormat="1" ht="19.5">
      <c r="A358" s="756"/>
      <c r="B358" s="698" t="s">
        <v>150</v>
      </c>
      <c r="C358" s="681">
        <f t="shared" ref="C358:F358" si="435">SUM(C348:C357)</f>
        <v>0</v>
      </c>
      <c r="D358" s="679">
        <f t="shared" si="435"/>
        <v>0</v>
      </c>
      <c r="E358" s="681">
        <f t="shared" si="435"/>
        <v>0</v>
      </c>
      <c r="F358" s="679">
        <f t="shared" si="435"/>
        <v>0</v>
      </c>
      <c r="G358" s="842"/>
      <c r="H358" s="681">
        <f t="shared" ref="H358:L358" si="436">SUM(H348:H357)</f>
        <v>13</v>
      </c>
      <c r="I358" s="679">
        <f t="shared" si="436"/>
        <v>4.875</v>
      </c>
      <c r="J358" s="681">
        <f t="shared" si="436"/>
        <v>13</v>
      </c>
      <c r="K358" s="679">
        <f>SUM(K348:K357)</f>
        <v>4.875</v>
      </c>
      <c r="L358" s="681">
        <f t="shared" si="436"/>
        <v>13</v>
      </c>
      <c r="M358" s="679">
        <f>SUM(M348:M357)</f>
        <v>4.875</v>
      </c>
      <c r="N358" s="689">
        <f t="shared" si="433"/>
        <v>100</v>
      </c>
      <c r="O358" s="689">
        <f>M358/K358%</f>
        <v>100</v>
      </c>
      <c r="P358" s="681">
        <f t="shared" ref="P358" si="437">SUM(P348:P357)</f>
        <v>0</v>
      </c>
      <c r="Q358" s="679">
        <f>SUM(Q348:Q357)</f>
        <v>0</v>
      </c>
      <c r="R358" s="681">
        <f t="shared" ref="R358" si="438">SUM(R348:R357)</f>
        <v>0</v>
      </c>
      <c r="S358" s="679">
        <f>SUM(S348:S357)</f>
        <v>0</v>
      </c>
      <c r="T358" s="697"/>
      <c r="U358" s="681">
        <f t="shared" ref="U358" si="439">SUM(U348:U357)</f>
        <v>14</v>
      </c>
      <c r="V358" s="679">
        <f>SUM(V348:V357)</f>
        <v>5.25</v>
      </c>
      <c r="W358" s="681">
        <f t="shared" ref="W358" si="440">SUM(W348:W357)</f>
        <v>14</v>
      </c>
      <c r="X358" s="679">
        <f>SUM(X348:X357)</f>
        <v>5.25</v>
      </c>
      <c r="Y358" s="681">
        <f t="shared" ref="Y358" si="441">SUM(Y348:Y357)</f>
        <v>0</v>
      </c>
      <c r="Z358" s="679">
        <f>SUM(Z348:Z357)</f>
        <v>0</v>
      </c>
      <c r="AA358" s="697"/>
      <c r="AB358" s="681">
        <f t="shared" ref="AB358" si="442">SUM(AB348:AB357)</f>
        <v>14</v>
      </c>
      <c r="AC358" s="679">
        <f>SUM(AC348:AC357)</f>
        <v>5.25</v>
      </c>
      <c r="AD358" s="681">
        <f t="shared" ref="AD358" si="443">SUM(AD348:AD357)</f>
        <v>14</v>
      </c>
      <c r="AE358" s="679">
        <f>SUM(AE348:AE357)</f>
        <v>5.25</v>
      </c>
      <c r="AF358" s="698"/>
      <c r="AG358" s="705">
        <f>SUM(Almora:Uttarkashi!AE358)</f>
        <v>5.25</v>
      </c>
    </row>
    <row r="359" spans="1:33" s="725" customFormat="1" ht="42" customHeight="1">
      <c r="A359" s="755"/>
      <c r="B359" s="685" t="s">
        <v>255</v>
      </c>
      <c r="C359" s="686">
        <f>SUM(Almora:Uttarkashi!C359)</f>
        <v>0</v>
      </c>
      <c r="D359" s="683">
        <f>SUM(Almora:Uttarkashi!D359)</f>
        <v>0</v>
      </c>
      <c r="E359" s="686">
        <f>SUM(Almora:Uttarkashi!E359)</f>
        <v>0</v>
      </c>
      <c r="F359" s="683">
        <f>SUM(Almora:Uttarkashi!F359)</f>
        <v>0</v>
      </c>
      <c r="G359" s="687"/>
      <c r="H359" s="686">
        <f>SUM(Almora:Uttarkashi!H359)</f>
        <v>0</v>
      </c>
      <c r="I359" s="683">
        <f>SUM(Almora:Uttarkashi!I359)</f>
        <v>0</v>
      </c>
      <c r="J359" s="682">
        <f>SUM(Almora:Uttarkashi!J359)</f>
        <v>0</v>
      </c>
      <c r="K359" s="683">
        <f>SUM(Almora:Uttarkashi!K359)</f>
        <v>0</v>
      </c>
      <c r="L359" s="682">
        <f>SUM(Almora:Uttarkashi!L359)</f>
        <v>0</v>
      </c>
      <c r="M359" s="683">
        <f>SUM(Almora:Uttarkashi!M359)</f>
        <v>0</v>
      </c>
      <c r="N359" s="695"/>
      <c r="O359" s="695"/>
      <c r="P359" s="696"/>
      <c r="Q359" s="695"/>
      <c r="R359" s="682">
        <f>SUM(Almora:Uttarkashi!R359)</f>
        <v>0</v>
      </c>
      <c r="S359" s="683">
        <f>SUM(Almora:Uttarkashi!S359)</f>
        <v>0</v>
      </c>
      <c r="T359" s="697"/>
      <c r="U359" s="682">
        <f>SUM(Almora:Uttarkashi!U359)</f>
        <v>0</v>
      </c>
      <c r="V359" s="683">
        <f>SUM(Almora:Uttarkashi!V359)</f>
        <v>0</v>
      </c>
      <c r="W359" s="696"/>
      <c r="X359" s="695"/>
      <c r="Y359" s="682">
        <f>SUM(Almora:Uttarkashi!Y359)</f>
        <v>0</v>
      </c>
      <c r="Z359" s="683">
        <f>SUM(Almora:Uttarkashi!Z359)</f>
        <v>0</v>
      </c>
      <c r="AA359" s="697"/>
      <c r="AB359" s="682">
        <f>SUM(Almora:Uttarkashi!AB359)</f>
        <v>0</v>
      </c>
      <c r="AC359" s="683">
        <f>SUM(Almora:Uttarkashi!AC359)</f>
        <v>0</v>
      </c>
      <c r="AD359" s="696"/>
      <c r="AE359" s="695"/>
      <c r="AF359" s="698"/>
      <c r="AG359" s="705">
        <f>SUM(Almora:Uttarkashi!AE359)</f>
        <v>0</v>
      </c>
    </row>
    <row r="360" spans="1:33" s="692" customFormat="1" ht="37.5">
      <c r="A360" s="701">
        <v>26.1</v>
      </c>
      <c r="B360" s="691" t="s">
        <v>196</v>
      </c>
      <c r="C360" s="686">
        <f>SUM(Almora:Uttarkashi!C360)</f>
        <v>0</v>
      </c>
      <c r="D360" s="683">
        <f>SUM(Almora:Uttarkashi!D360)</f>
        <v>0</v>
      </c>
      <c r="E360" s="686">
        <f>SUM(Almora:Uttarkashi!E360)</f>
        <v>0</v>
      </c>
      <c r="F360" s="683">
        <f>SUM(Almora:Uttarkashi!F360)</f>
        <v>0</v>
      </c>
      <c r="G360" s="687">
        <v>9</v>
      </c>
      <c r="H360" s="686">
        <f>SUM(Almora:Uttarkashi!H360)</f>
        <v>28</v>
      </c>
      <c r="I360" s="683">
        <f>SUM(Almora:Uttarkashi!I360)</f>
        <v>252</v>
      </c>
      <c r="J360" s="682">
        <f>SUM(Almora:Uttarkashi!J360)</f>
        <v>28</v>
      </c>
      <c r="K360" s="683">
        <f>SUM(Almora:Uttarkashi!K360)</f>
        <v>252</v>
      </c>
      <c r="L360" s="682">
        <f>SUM(Almora:Uttarkashi!L360)</f>
        <v>28</v>
      </c>
      <c r="M360" s="683">
        <f>SUM(Almora:Uttarkashi!M360)</f>
        <v>176.83573999999999</v>
      </c>
      <c r="N360" s="689">
        <f t="shared" ref="N360:N382" si="444">L360/J360%</f>
        <v>99.999999999999986</v>
      </c>
      <c r="O360" s="689">
        <f t="shared" ref="O360:O382" si="445">M360/K360%</f>
        <v>70.172912698412688</v>
      </c>
      <c r="P360" s="688">
        <f t="shared" ref="P360:P379" si="446">J360-L360</f>
        <v>0</v>
      </c>
      <c r="Q360" s="689">
        <f t="shared" ref="Q360:Q379" si="447">K360-M360</f>
        <v>75.164260000000013</v>
      </c>
      <c r="R360" s="682">
        <f>SUM(Almora:Uttarkashi!R360)</f>
        <v>0</v>
      </c>
      <c r="S360" s="683">
        <f>SUM(Almora:Uttarkashi!S360)</f>
        <v>0</v>
      </c>
      <c r="T360" s="690">
        <v>9</v>
      </c>
      <c r="U360" s="682">
        <f>SUM(Almora:Uttarkashi!U360)</f>
        <v>28</v>
      </c>
      <c r="V360" s="683">
        <f>SUM(Almora:Uttarkashi!V360)</f>
        <v>252</v>
      </c>
      <c r="W360" s="688">
        <f t="shared" ref="W360:W379" si="448">U360+R360</f>
        <v>28</v>
      </c>
      <c r="X360" s="689">
        <f t="shared" ref="X360:X379" si="449">V360+S360</f>
        <v>252</v>
      </c>
      <c r="Y360" s="682">
        <f>SUM(Almora:Uttarkashi!Y360)</f>
        <v>0</v>
      </c>
      <c r="Z360" s="683">
        <f>SUM(Almora:Uttarkashi!Z360)</f>
        <v>0</v>
      </c>
      <c r="AA360" s="690">
        <v>9</v>
      </c>
      <c r="AB360" s="682">
        <f>SUM(Almora:Uttarkashi!AB360)</f>
        <v>28</v>
      </c>
      <c r="AC360" s="683">
        <f>SUM(Almora:Uttarkashi!AC360)</f>
        <v>252</v>
      </c>
      <c r="AD360" s="688">
        <f t="shared" ref="AD360:AD379" si="450">AB360+Y360</f>
        <v>28</v>
      </c>
      <c r="AE360" s="689">
        <f t="shared" ref="AE360:AE379" si="451">AC360+Z360</f>
        <v>252</v>
      </c>
      <c r="AF360" s="691"/>
      <c r="AG360" s="705">
        <f>SUM(Almora:Uttarkashi!AE360)</f>
        <v>252</v>
      </c>
    </row>
    <row r="361" spans="1:33" s="692" customFormat="1" ht="37.5">
      <c r="A361" s="758">
        <v>26.11</v>
      </c>
      <c r="B361" s="691" t="s">
        <v>206</v>
      </c>
      <c r="C361" s="686">
        <f>SUM(Almora:Uttarkashi!C361)</f>
        <v>0</v>
      </c>
      <c r="D361" s="683">
        <f>SUM(Almora:Uttarkashi!D361)</f>
        <v>0</v>
      </c>
      <c r="E361" s="686">
        <f>SUM(Almora:Uttarkashi!E361)</f>
        <v>0</v>
      </c>
      <c r="F361" s="683">
        <f>SUM(Almora:Uttarkashi!F361)</f>
        <v>0</v>
      </c>
      <c r="G361" s="687">
        <v>0.6</v>
      </c>
      <c r="H361" s="686">
        <f>SUM(Almora:Uttarkashi!H361)</f>
        <v>28</v>
      </c>
      <c r="I361" s="683">
        <f>SUM(Almora:Uttarkashi!I361)</f>
        <v>16.799999999999997</v>
      </c>
      <c r="J361" s="682">
        <f>SUM(Almora:Uttarkashi!J361)</f>
        <v>28</v>
      </c>
      <c r="K361" s="683">
        <f>SUM(Almora:Uttarkashi!K361)</f>
        <v>16.799999999999997</v>
      </c>
      <c r="L361" s="682">
        <f>SUM(Almora:Uttarkashi!L361)</f>
        <v>28</v>
      </c>
      <c r="M361" s="683">
        <f>SUM(Almora:Uttarkashi!M361)</f>
        <v>11.800999999999998</v>
      </c>
      <c r="N361" s="689">
        <f t="shared" si="444"/>
        <v>99.999999999999986</v>
      </c>
      <c r="O361" s="689">
        <f t="shared" si="445"/>
        <v>70.24404761904762</v>
      </c>
      <c r="P361" s="688">
        <f t="shared" si="446"/>
        <v>0</v>
      </c>
      <c r="Q361" s="689">
        <f t="shared" si="447"/>
        <v>4.9989999999999988</v>
      </c>
      <c r="R361" s="682">
        <f>SUM(Almora:Uttarkashi!R361)</f>
        <v>0</v>
      </c>
      <c r="S361" s="683">
        <f>SUM(Almora:Uttarkashi!S361)</f>
        <v>0</v>
      </c>
      <c r="T361" s="690">
        <v>0.6</v>
      </c>
      <c r="U361" s="682">
        <f>SUM(Almora:Uttarkashi!U361)</f>
        <v>28</v>
      </c>
      <c r="V361" s="683">
        <f>SUM(Almora:Uttarkashi!V361)</f>
        <v>16.799999999999997</v>
      </c>
      <c r="W361" s="688">
        <f t="shared" si="448"/>
        <v>28</v>
      </c>
      <c r="X361" s="689">
        <f t="shared" si="449"/>
        <v>16.799999999999997</v>
      </c>
      <c r="Y361" s="682">
        <f>SUM(Almora:Uttarkashi!Y361)</f>
        <v>0</v>
      </c>
      <c r="Z361" s="683">
        <f>SUM(Almora:Uttarkashi!Z361)</f>
        <v>0</v>
      </c>
      <c r="AA361" s="690">
        <v>0.6</v>
      </c>
      <c r="AB361" s="682">
        <f>SUM(Almora:Uttarkashi!AB361)</f>
        <v>28</v>
      </c>
      <c r="AC361" s="683">
        <f>SUM(Almora:Uttarkashi!AC361)</f>
        <v>16.799999999999997</v>
      </c>
      <c r="AD361" s="688">
        <f t="shared" si="450"/>
        <v>28</v>
      </c>
      <c r="AE361" s="689">
        <f t="shared" si="451"/>
        <v>16.799999999999997</v>
      </c>
      <c r="AF361" s="691"/>
      <c r="AG361" s="705">
        <f>SUM(Almora:Uttarkashi!AE361)</f>
        <v>16.799999999999997</v>
      </c>
    </row>
    <row r="362" spans="1:33" s="692" customFormat="1" ht="60" customHeight="1">
      <c r="A362" s="701">
        <v>26.12</v>
      </c>
      <c r="B362" s="691" t="s">
        <v>256</v>
      </c>
      <c r="C362" s="686">
        <f>SUM(Almora:Uttarkashi!C362)</f>
        <v>0</v>
      </c>
      <c r="D362" s="683">
        <f>SUM(Almora:Uttarkashi!D362)</f>
        <v>0</v>
      </c>
      <c r="E362" s="686">
        <f>SUM(Almora:Uttarkashi!E362)</f>
        <v>0</v>
      </c>
      <c r="F362" s="683">
        <f>SUM(Almora:Uttarkashi!F362)</f>
        <v>0</v>
      </c>
      <c r="G362" s="687">
        <v>0.5</v>
      </c>
      <c r="H362" s="686">
        <f>SUM(Almora:Uttarkashi!H362)</f>
        <v>28</v>
      </c>
      <c r="I362" s="683">
        <f>SUM(Almora:Uttarkashi!I362)</f>
        <v>14</v>
      </c>
      <c r="J362" s="682">
        <f>SUM(Almora:Uttarkashi!J362)</f>
        <v>28</v>
      </c>
      <c r="K362" s="683">
        <f>SUM(Almora:Uttarkashi!K362)</f>
        <v>14</v>
      </c>
      <c r="L362" s="682">
        <f>SUM(Almora:Uttarkashi!L362)</f>
        <v>28</v>
      </c>
      <c r="M362" s="683">
        <f>SUM(Almora:Uttarkashi!M362)</f>
        <v>13.43535</v>
      </c>
      <c r="N362" s="689">
        <f t="shared" si="444"/>
        <v>99.999999999999986</v>
      </c>
      <c r="O362" s="689">
        <f t="shared" si="445"/>
        <v>95.966785714285706</v>
      </c>
      <c r="P362" s="688">
        <f t="shared" si="446"/>
        <v>0</v>
      </c>
      <c r="Q362" s="689">
        <f t="shared" si="447"/>
        <v>0.56465000000000032</v>
      </c>
      <c r="R362" s="682">
        <f>SUM(Almora:Uttarkashi!R362)</f>
        <v>0</v>
      </c>
      <c r="S362" s="683">
        <f>SUM(Almora:Uttarkashi!S362)</f>
        <v>0</v>
      </c>
      <c r="T362" s="690">
        <v>0.5</v>
      </c>
      <c r="U362" s="682">
        <f>SUM(Almora:Uttarkashi!U362)</f>
        <v>28</v>
      </c>
      <c r="V362" s="683">
        <f>SUM(Almora:Uttarkashi!V362)</f>
        <v>14</v>
      </c>
      <c r="W362" s="688">
        <f t="shared" si="448"/>
        <v>28</v>
      </c>
      <c r="X362" s="689">
        <f t="shared" si="449"/>
        <v>14</v>
      </c>
      <c r="Y362" s="682">
        <f>SUM(Almora:Uttarkashi!Y362)</f>
        <v>0</v>
      </c>
      <c r="Z362" s="683">
        <f>SUM(Almora:Uttarkashi!Z362)</f>
        <v>0</v>
      </c>
      <c r="AA362" s="690">
        <v>0.5</v>
      </c>
      <c r="AB362" s="682">
        <f>SUM(Almora:Uttarkashi!AB362)</f>
        <v>28</v>
      </c>
      <c r="AC362" s="683">
        <f>SUM(Almora:Uttarkashi!AC362)</f>
        <v>14</v>
      </c>
      <c r="AD362" s="688">
        <f t="shared" si="450"/>
        <v>28</v>
      </c>
      <c r="AE362" s="689">
        <f t="shared" si="451"/>
        <v>14</v>
      </c>
      <c r="AF362" s="691"/>
      <c r="AG362" s="705">
        <f>SUM(Almora:Uttarkashi!AE362)</f>
        <v>14</v>
      </c>
    </row>
    <row r="363" spans="1:33" s="699" customFormat="1" ht="19.5">
      <c r="A363" s="755">
        <v>26.13</v>
      </c>
      <c r="B363" s="698" t="s">
        <v>27</v>
      </c>
      <c r="C363" s="686">
        <f>SUM(Almora:Uttarkashi!C363)</f>
        <v>0</v>
      </c>
      <c r="D363" s="683">
        <f>SUM(Almora:Uttarkashi!D363)</f>
        <v>0</v>
      </c>
      <c r="E363" s="686">
        <f>SUM(Almora:Uttarkashi!E363)</f>
        <v>0</v>
      </c>
      <c r="F363" s="683">
        <f>SUM(Almora:Uttarkashi!F363)</f>
        <v>0</v>
      </c>
      <c r="G363" s="687"/>
      <c r="H363" s="686">
        <f>SUM(Almora:Uttarkashi!H363)</f>
        <v>0</v>
      </c>
      <c r="I363" s="683">
        <f>SUM(Almora:Uttarkashi!I363)</f>
        <v>0</v>
      </c>
      <c r="J363" s="682">
        <f>SUM(Almora:Uttarkashi!J363)</f>
        <v>0</v>
      </c>
      <c r="K363" s="683">
        <f>SUM(Almora:Uttarkashi!K363)</f>
        <v>0</v>
      </c>
      <c r="L363" s="682">
        <f>SUM(Almora:Uttarkashi!L363)</f>
        <v>0</v>
      </c>
      <c r="M363" s="683">
        <f>SUM(Almora:Uttarkashi!M363)</f>
        <v>0</v>
      </c>
      <c r="N363" s="689"/>
      <c r="O363" s="689"/>
      <c r="P363" s="688">
        <f t="shared" si="446"/>
        <v>0</v>
      </c>
      <c r="Q363" s="689">
        <f t="shared" si="447"/>
        <v>0</v>
      </c>
      <c r="R363" s="682">
        <f>SUM(Almora:Uttarkashi!R363)</f>
        <v>0</v>
      </c>
      <c r="S363" s="683">
        <f>SUM(Almora:Uttarkashi!S363)</f>
        <v>0</v>
      </c>
      <c r="T363" s="697"/>
      <c r="U363" s="682">
        <f>SUM(Almora:Uttarkashi!U363)</f>
        <v>0</v>
      </c>
      <c r="V363" s="683">
        <f>SUM(Almora:Uttarkashi!V363)</f>
        <v>0</v>
      </c>
      <c r="W363" s="688">
        <f t="shared" si="448"/>
        <v>0</v>
      </c>
      <c r="X363" s="689">
        <f t="shared" si="449"/>
        <v>0</v>
      </c>
      <c r="Y363" s="682">
        <f>SUM(Almora:Uttarkashi!Y363)</f>
        <v>0</v>
      </c>
      <c r="Z363" s="683">
        <f>SUM(Almora:Uttarkashi!Z363)</f>
        <v>0</v>
      </c>
      <c r="AA363" s="697"/>
      <c r="AB363" s="682">
        <f>SUM(Almora:Uttarkashi!AB363)</f>
        <v>0</v>
      </c>
      <c r="AC363" s="683">
        <f>SUM(Almora:Uttarkashi!AC363)</f>
        <v>0</v>
      </c>
      <c r="AD363" s="688">
        <f t="shared" si="450"/>
        <v>0</v>
      </c>
      <c r="AE363" s="689">
        <f t="shared" si="451"/>
        <v>0</v>
      </c>
      <c r="AF363" s="698"/>
      <c r="AG363" s="705">
        <f>SUM(Almora:Uttarkashi!AE363)</f>
        <v>0</v>
      </c>
    </row>
    <row r="364" spans="1:33" s="692" customFormat="1" ht="37.5">
      <c r="A364" s="758" t="s">
        <v>212</v>
      </c>
      <c r="B364" s="691" t="s">
        <v>337</v>
      </c>
      <c r="C364" s="686">
        <f>SUM(Almora:Uttarkashi!C364)</f>
        <v>0</v>
      </c>
      <c r="D364" s="683">
        <f>SUM(Almora:Uttarkashi!D364)</f>
        <v>0</v>
      </c>
      <c r="E364" s="686">
        <f>SUM(Almora:Uttarkashi!E364)</f>
        <v>0</v>
      </c>
      <c r="F364" s="683">
        <f>SUM(Almora:Uttarkashi!F364)</f>
        <v>0</v>
      </c>
      <c r="G364" s="687">
        <v>3</v>
      </c>
      <c r="H364" s="686">
        <f>SUM(Almora:Uttarkashi!H364)</f>
        <v>28</v>
      </c>
      <c r="I364" s="683">
        <f>SUM(Almora:Uttarkashi!I364)</f>
        <v>84</v>
      </c>
      <c r="J364" s="682">
        <f>SUM(Almora:Uttarkashi!J364)</f>
        <v>28</v>
      </c>
      <c r="K364" s="683">
        <f>SUM(Almora:Uttarkashi!K364)</f>
        <v>84</v>
      </c>
      <c r="L364" s="682">
        <f>SUM(Almora:Uttarkashi!L364)</f>
        <v>28</v>
      </c>
      <c r="M364" s="683">
        <f>SUM(Almora:Uttarkashi!M364)</f>
        <v>18</v>
      </c>
      <c r="N364" s="689">
        <f t="shared" si="444"/>
        <v>99.999999999999986</v>
      </c>
      <c r="O364" s="689">
        <f t="shared" si="445"/>
        <v>21.428571428571431</v>
      </c>
      <c r="P364" s="688">
        <f t="shared" si="446"/>
        <v>0</v>
      </c>
      <c r="Q364" s="689">
        <f t="shared" si="447"/>
        <v>66</v>
      </c>
      <c r="R364" s="682">
        <f>SUM(Almora:Uttarkashi!R364)</f>
        <v>0</v>
      </c>
      <c r="S364" s="683">
        <f>SUM(Almora:Uttarkashi!S364)</f>
        <v>0</v>
      </c>
      <c r="T364" s="690">
        <v>8.4</v>
      </c>
      <c r="U364" s="682">
        <f>SUM(Almora:Uttarkashi!U364)</f>
        <v>28</v>
      </c>
      <c r="V364" s="683">
        <f>SUM(Almora:Uttarkashi!V364)</f>
        <v>235.20000000000002</v>
      </c>
      <c r="W364" s="688">
        <f t="shared" si="448"/>
        <v>28</v>
      </c>
      <c r="X364" s="689">
        <f t="shared" si="449"/>
        <v>235.20000000000002</v>
      </c>
      <c r="Y364" s="682">
        <f>SUM(Almora:Uttarkashi!Y364)</f>
        <v>0</v>
      </c>
      <c r="Z364" s="683">
        <f>SUM(Almora:Uttarkashi!Z364)</f>
        <v>0</v>
      </c>
      <c r="AA364" s="690">
        <f>0.25*12</f>
        <v>3</v>
      </c>
      <c r="AB364" s="682">
        <f>SUM(Almora:Uttarkashi!AB364)</f>
        <v>28</v>
      </c>
      <c r="AC364" s="683">
        <f>SUM(Almora:Uttarkashi!AC364)</f>
        <v>84</v>
      </c>
      <c r="AD364" s="688">
        <f t="shared" si="450"/>
        <v>28</v>
      </c>
      <c r="AE364" s="689">
        <f t="shared" si="451"/>
        <v>84</v>
      </c>
      <c r="AF364" s="691" t="s">
        <v>484</v>
      </c>
      <c r="AG364" s="705">
        <f>SUM(Almora:Uttarkashi!AE364)</f>
        <v>84</v>
      </c>
    </row>
    <row r="365" spans="1:33" s="692" customFormat="1" ht="56.25">
      <c r="A365" s="758" t="s">
        <v>213</v>
      </c>
      <c r="B365" s="691" t="s">
        <v>204</v>
      </c>
      <c r="C365" s="686">
        <f>SUM(Almora:Uttarkashi!C365)</f>
        <v>0</v>
      </c>
      <c r="D365" s="683">
        <f>SUM(Almora:Uttarkashi!D365)</f>
        <v>0</v>
      </c>
      <c r="E365" s="686">
        <f>SUM(Almora:Uttarkashi!E365)</f>
        <v>0</v>
      </c>
      <c r="F365" s="683">
        <f>SUM(Almora:Uttarkashi!F365)</f>
        <v>0</v>
      </c>
      <c r="G365" s="687"/>
      <c r="H365" s="686">
        <f>SUM(Almora:Uttarkashi!H365)</f>
        <v>0</v>
      </c>
      <c r="I365" s="683">
        <f>SUM(Almora:Uttarkashi!I365)</f>
        <v>0</v>
      </c>
      <c r="J365" s="682">
        <f>SUM(Almora:Uttarkashi!J365)</f>
        <v>0</v>
      </c>
      <c r="K365" s="683">
        <f>SUM(Almora:Uttarkashi!K365)</f>
        <v>0</v>
      </c>
      <c r="L365" s="682">
        <f>SUM(Almora:Uttarkashi!L365)</f>
        <v>0</v>
      </c>
      <c r="M365" s="683">
        <f>SUM(Almora:Uttarkashi!M365)</f>
        <v>0</v>
      </c>
      <c r="N365" s="689"/>
      <c r="O365" s="689"/>
      <c r="P365" s="688">
        <f t="shared" si="446"/>
        <v>0</v>
      </c>
      <c r="Q365" s="689">
        <f t="shared" si="447"/>
        <v>0</v>
      </c>
      <c r="R365" s="682">
        <f>SUM(Almora:Uttarkashi!R365)</f>
        <v>0</v>
      </c>
      <c r="S365" s="683">
        <f>SUM(Almora:Uttarkashi!S365)</f>
        <v>0</v>
      </c>
      <c r="T365" s="690"/>
      <c r="U365" s="682">
        <f>SUM(Almora:Uttarkashi!U365)</f>
        <v>0</v>
      </c>
      <c r="V365" s="683">
        <f>SUM(Almora:Uttarkashi!V365)</f>
        <v>0</v>
      </c>
      <c r="W365" s="688">
        <f t="shared" si="448"/>
        <v>0</v>
      </c>
      <c r="X365" s="689">
        <f t="shared" si="449"/>
        <v>0</v>
      </c>
      <c r="Y365" s="682">
        <f>SUM(Almora:Uttarkashi!Y365)</f>
        <v>0</v>
      </c>
      <c r="Z365" s="683">
        <f>SUM(Almora:Uttarkashi!Z365)</f>
        <v>0</v>
      </c>
      <c r="AA365" s="690"/>
      <c r="AB365" s="682">
        <f>SUM(Almora:Uttarkashi!AB365)</f>
        <v>0</v>
      </c>
      <c r="AC365" s="683">
        <f>SUM(Almora:Uttarkashi!AC365)</f>
        <v>0</v>
      </c>
      <c r="AD365" s="688">
        <f t="shared" si="450"/>
        <v>0</v>
      </c>
      <c r="AE365" s="689">
        <f t="shared" si="451"/>
        <v>0</v>
      </c>
      <c r="AF365" s="691"/>
      <c r="AG365" s="705">
        <f>SUM(Almora:Uttarkashi!AE365)</f>
        <v>0</v>
      </c>
    </row>
    <row r="366" spans="1:33" s="692" customFormat="1" ht="37.5">
      <c r="A366" s="758" t="s">
        <v>214</v>
      </c>
      <c r="B366" s="691" t="s">
        <v>338</v>
      </c>
      <c r="C366" s="686">
        <f>SUM(Almora:Uttarkashi!C366)</f>
        <v>0</v>
      </c>
      <c r="D366" s="683">
        <f>SUM(Almora:Uttarkashi!D366)</f>
        <v>0</v>
      </c>
      <c r="E366" s="686">
        <f>SUM(Almora:Uttarkashi!E366)</f>
        <v>0</v>
      </c>
      <c r="F366" s="683">
        <f>SUM(Almora:Uttarkashi!F366)</f>
        <v>0</v>
      </c>
      <c r="G366" s="687">
        <v>1.8</v>
      </c>
      <c r="H366" s="686">
        <f>SUM(Almora:Uttarkashi!H366)</f>
        <v>28</v>
      </c>
      <c r="I366" s="683">
        <f>SUM(Almora:Uttarkashi!I366)</f>
        <v>50.400000000000006</v>
      </c>
      <c r="J366" s="682">
        <f>SUM(Almora:Uttarkashi!J366)</f>
        <v>28</v>
      </c>
      <c r="K366" s="683">
        <f>SUM(Almora:Uttarkashi!K366)</f>
        <v>50.400000000000006</v>
      </c>
      <c r="L366" s="682">
        <f>SUM(Almora:Uttarkashi!L366)</f>
        <v>28</v>
      </c>
      <c r="M366" s="683">
        <f>SUM(Almora:Uttarkashi!M366)</f>
        <v>33.909030000000001</v>
      </c>
      <c r="N366" s="689">
        <f t="shared" si="444"/>
        <v>99.999999999999986</v>
      </c>
      <c r="O366" s="689">
        <f t="shared" si="445"/>
        <v>67.279821428571424</v>
      </c>
      <c r="P366" s="688">
        <f t="shared" si="446"/>
        <v>0</v>
      </c>
      <c r="Q366" s="689">
        <f t="shared" si="447"/>
        <v>16.490970000000004</v>
      </c>
      <c r="R366" s="682">
        <f>SUM(Almora:Uttarkashi!R366)</f>
        <v>0</v>
      </c>
      <c r="S366" s="683">
        <f>SUM(Almora:Uttarkashi!S366)</f>
        <v>0</v>
      </c>
      <c r="T366" s="690">
        <v>2.52</v>
      </c>
      <c r="U366" s="682">
        <f>SUM(Almora:Uttarkashi!U366)</f>
        <v>28</v>
      </c>
      <c r="V366" s="683">
        <f>SUM(Almora:Uttarkashi!V366)</f>
        <v>70.560000000000016</v>
      </c>
      <c r="W366" s="688">
        <f t="shared" si="448"/>
        <v>28</v>
      </c>
      <c r="X366" s="689">
        <f t="shared" si="449"/>
        <v>70.560000000000016</v>
      </c>
      <c r="Y366" s="682">
        <f>SUM(Almora:Uttarkashi!Y366)</f>
        <v>0</v>
      </c>
      <c r="Z366" s="683">
        <f>SUM(Almora:Uttarkashi!Z366)</f>
        <v>0</v>
      </c>
      <c r="AA366" s="690">
        <f>0.05*12*3</f>
        <v>1.8000000000000003</v>
      </c>
      <c r="AB366" s="682">
        <f>SUM(Almora:Uttarkashi!AB366)</f>
        <v>28</v>
      </c>
      <c r="AC366" s="683">
        <f>SUM(Almora:Uttarkashi!AC366)</f>
        <v>50.400000000000013</v>
      </c>
      <c r="AD366" s="688">
        <f t="shared" si="450"/>
        <v>28</v>
      </c>
      <c r="AE366" s="689">
        <f t="shared" si="451"/>
        <v>50.400000000000013</v>
      </c>
      <c r="AF366" s="691" t="s">
        <v>484</v>
      </c>
      <c r="AG366" s="705">
        <f>SUM(Almora:Uttarkashi!AE366)</f>
        <v>50.400000000000013</v>
      </c>
    </row>
    <row r="367" spans="1:33" s="692" customFormat="1" ht="18.75">
      <c r="A367" s="758" t="s">
        <v>215</v>
      </c>
      <c r="B367" s="691" t="s">
        <v>268</v>
      </c>
      <c r="C367" s="686">
        <f>SUM(Almora:Uttarkashi!C367)</f>
        <v>0</v>
      </c>
      <c r="D367" s="683">
        <f>SUM(Almora:Uttarkashi!D367)</f>
        <v>0</v>
      </c>
      <c r="E367" s="686">
        <f>SUM(Almora:Uttarkashi!E367)</f>
        <v>0</v>
      </c>
      <c r="F367" s="683">
        <f>SUM(Almora:Uttarkashi!F367)</f>
        <v>0</v>
      </c>
      <c r="G367" s="687">
        <v>1.2</v>
      </c>
      <c r="H367" s="686">
        <f>SUM(Almora:Uttarkashi!H367)</f>
        <v>28</v>
      </c>
      <c r="I367" s="683">
        <f>SUM(Almora:Uttarkashi!I367)</f>
        <v>33.599999999999994</v>
      </c>
      <c r="J367" s="682">
        <f>SUM(Almora:Uttarkashi!J367)</f>
        <v>28</v>
      </c>
      <c r="K367" s="683">
        <f>SUM(Almora:Uttarkashi!K367)</f>
        <v>33.599999999999994</v>
      </c>
      <c r="L367" s="682">
        <f>SUM(Almora:Uttarkashi!L367)</f>
        <v>28</v>
      </c>
      <c r="M367" s="683">
        <f>SUM(Almora:Uttarkashi!M367)</f>
        <v>19.46</v>
      </c>
      <c r="N367" s="689">
        <f t="shared" si="444"/>
        <v>99.999999999999986</v>
      </c>
      <c r="O367" s="689">
        <f t="shared" si="445"/>
        <v>57.916666666666679</v>
      </c>
      <c r="P367" s="688">
        <f t="shared" si="446"/>
        <v>0</v>
      </c>
      <c r="Q367" s="689">
        <f t="shared" si="447"/>
        <v>14.139999999999993</v>
      </c>
      <c r="R367" s="682">
        <f>SUM(Almora:Uttarkashi!R367)</f>
        <v>0</v>
      </c>
      <c r="S367" s="683">
        <f>SUM(Almora:Uttarkashi!S367)</f>
        <v>0</v>
      </c>
      <c r="T367" s="690">
        <v>1.2</v>
      </c>
      <c r="U367" s="682">
        <f>SUM(Almora:Uttarkashi!U367)</f>
        <v>28</v>
      </c>
      <c r="V367" s="683">
        <f>SUM(Almora:Uttarkashi!V367)</f>
        <v>33.599999999999994</v>
      </c>
      <c r="W367" s="688">
        <f t="shared" si="448"/>
        <v>28</v>
      </c>
      <c r="X367" s="689">
        <f t="shared" si="449"/>
        <v>33.599999999999994</v>
      </c>
      <c r="Y367" s="682">
        <f>SUM(Almora:Uttarkashi!Y367)</f>
        <v>0</v>
      </c>
      <c r="Z367" s="683">
        <f>SUM(Almora:Uttarkashi!Z367)</f>
        <v>0</v>
      </c>
      <c r="AA367" s="690">
        <v>1.2</v>
      </c>
      <c r="AB367" s="682">
        <f>SUM(Almora:Uttarkashi!AB367)</f>
        <v>28</v>
      </c>
      <c r="AC367" s="683">
        <f>SUM(Almora:Uttarkashi!AC367)</f>
        <v>33.599999999999994</v>
      </c>
      <c r="AD367" s="688">
        <f t="shared" si="450"/>
        <v>28</v>
      </c>
      <c r="AE367" s="689">
        <f t="shared" si="451"/>
        <v>33.599999999999994</v>
      </c>
      <c r="AF367" s="691"/>
      <c r="AG367" s="705">
        <f>SUM(Almora:Uttarkashi!AE367)</f>
        <v>33.599999999999994</v>
      </c>
    </row>
    <row r="368" spans="1:33" s="692" customFormat="1" ht="18.75">
      <c r="A368" s="758" t="s">
        <v>286</v>
      </c>
      <c r="B368" s="691" t="s">
        <v>269</v>
      </c>
      <c r="C368" s="686">
        <f>SUM(Almora:Uttarkashi!C368)</f>
        <v>0</v>
      </c>
      <c r="D368" s="683">
        <f>SUM(Almora:Uttarkashi!D368)</f>
        <v>0</v>
      </c>
      <c r="E368" s="686">
        <f>SUM(Almora:Uttarkashi!E368)</f>
        <v>0</v>
      </c>
      <c r="F368" s="683">
        <f>SUM(Almora:Uttarkashi!F368)</f>
        <v>0</v>
      </c>
      <c r="G368" s="687">
        <v>1.2</v>
      </c>
      <c r="H368" s="686">
        <f>SUM(Almora:Uttarkashi!H368)</f>
        <v>28</v>
      </c>
      <c r="I368" s="683">
        <f>SUM(Almora:Uttarkashi!I368)</f>
        <v>33.599999999999994</v>
      </c>
      <c r="J368" s="682">
        <f>SUM(Almora:Uttarkashi!J368)</f>
        <v>28</v>
      </c>
      <c r="K368" s="683">
        <f>SUM(Almora:Uttarkashi!K368)</f>
        <v>33.599999999999994</v>
      </c>
      <c r="L368" s="682">
        <f>SUM(Almora:Uttarkashi!L368)</f>
        <v>28</v>
      </c>
      <c r="M368" s="683">
        <f>SUM(Almora:Uttarkashi!M368)</f>
        <v>25.789999999999996</v>
      </c>
      <c r="N368" s="689">
        <f t="shared" si="444"/>
        <v>99.999999999999986</v>
      </c>
      <c r="O368" s="689">
        <f t="shared" si="445"/>
        <v>76.75595238095238</v>
      </c>
      <c r="P368" s="688">
        <f t="shared" si="446"/>
        <v>0</v>
      </c>
      <c r="Q368" s="689">
        <f t="shared" si="447"/>
        <v>7.8099999999999987</v>
      </c>
      <c r="R368" s="682">
        <f>SUM(Almora:Uttarkashi!R368)</f>
        <v>0</v>
      </c>
      <c r="S368" s="683">
        <f>SUM(Almora:Uttarkashi!S368)</f>
        <v>0</v>
      </c>
      <c r="T368" s="690">
        <v>1.2</v>
      </c>
      <c r="U368" s="682">
        <f>SUM(Almora:Uttarkashi!U368)</f>
        <v>28</v>
      </c>
      <c r="V368" s="683">
        <f>SUM(Almora:Uttarkashi!V368)</f>
        <v>33.599999999999994</v>
      </c>
      <c r="W368" s="688">
        <f t="shared" si="448"/>
        <v>28</v>
      </c>
      <c r="X368" s="689">
        <f t="shared" si="449"/>
        <v>33.599999999999994</v>
      </c>
      <c r="Y368" s="682">
        <f>SUM(Almora:Uttarkashi!Y368)</f>
        <v>0</v>
      </c>
      <c r="Z368" s="683">
        <f>SUM(Almora:Uttarkashi!Z368)</f>
        <v>0</v>
      </c>
      <c r="AA368" s="690">
        <v>1.2</v>
      </c>
      <c r="AB368" s="682">
        <f>SUM(Almora:Uttarkashi!AB368)</f>
        <v>28</v>
      </c>
      <c r="AC368" s="683">
        <f>SUM(Almora:Uttarkashi!AC368)</f>
        <v>33.599999999999994</v>
      </c>
      <c r="AD368" s="688">
        <f t="shared" si="450"/>
        <v>28</v>
      </c>
      <c r="AE368" s="689">
        <f t="shared" si="451"/>
        <v>33.599999999999994</v>
      </c>
      <c r="AF368" s="691"/>
      <c r="AG368" s="705">
        <f>SUM(Almora:Uttarkashi!AE368)</f>
        <v>33.599999999999994</v>
      </c>
    </row>
    <row r="369" spans="1:33" s="692" customFormat="1" ht="56.25">
      <c r="A369" s="758" t="s">
        <v>287</v>
      </c>
      <c r="B369" s="691" t="s">
        <v>207</v>
      </c>
      <c r="C369" s="686">
        <f>SUM(Almora:Uttarkashi!C369)</f>
        <v>0</v>
      </c>
      <c r="D369" s="683">
        <f>SUM(Almora:Uttarkashi!D369)</f>
        <v>0</v>
      </c>
      <c r="E369" s="686">
        <f>SUM(Almora:Uttarkashi!E369)</f>
        <v>0</v>
      </c>
      <c r="F369" s="683">
        <f>SUM(Almora:Uttarkashi!F369)</f>
        <v>0</v>
      </c>
      <c r="G369" s="687">
        <v>1.26</v>
      </c>
      <c r="H369" s="686">
        <f>SUM(Almora:Uttarkashi!H369)</f>
        <v>28</v>
      </c>
      <c r="I369" s="683">
        <f>SUM(Almora:Uttarkashi!I369)</f>
        <v>35.280000000000008</v>
      </c>
      <c r="J369" s="682">
        <f>SUM(Almora:Uttarkashi!J369)</f>
        <v>28</v>
      </c>
      <c r="K369" s="683">
        <f>SUM(Almora:Uttarkashi!K369)</f>
        <v>35.280000000000008</v>
      </c>
      <c r="L369" s="682">
        <f>SUM(Almora:Uttarkashi!L369)</f>
        <v>28</v>
      </c>
      <c r="M369" s="683">
        <f>SUM(Almora:Uttarkashi!M369)</f>
        <v>28.375</v>
      </c>
      <c r="N369" s="689">
        <f t="shared" si="444"/>
        <v>99.999999999999986</v>
      </c>
      <c r="O369" s="689">
        <f t="shared" si="445"/>
        <v>80.42800453514738</v>
      </c>
      <c r="P369" s="688">
        <f t="shared" si="446"/>
        <v>0</v>
      </c>
      <c r="Q369" s="689">
        <f t="shared" si="447"/>
        <v>6.9050000000000082</v>
      </c>
      <c r="R369" s="682">
        <f>SUM(Almora:Uttarkashi!R369)</f>
        <v>0</v>
      </c>
      <c r="S369" s="683">
        <f>SUM(Almora:Uttarkashi!S369)</f>
        <v>0</v>
      </c>
      <c r="T369" s="690">
        <v>1.26</v>
      </c>
      <c r="U369" s="682">
        <f>SUM(Almora:Uttarkashi!U369)</f>
        <v>28</v>
      </c>
      <c r="V369" s="683">
        <f>SUM(Almora:Uttarkashi!V369)</f>
        <v>35.280000000000008</v>
      </c>
      <c r="W369" s="688">
        <f t="shared" si="448"/>
        <v>28</v>
      </c>
      <c r="X369" s="689">
        <f t="shared" si="449"/>
        <v>35.280000000000008</v>
      </c>
      <c r="Y369" s="682">
        <f>SUM(Almora:Uttarkashi!Y369)</f>
        <v>0</v>
      </c>
      <c r="Z369" s="683">
        <f>SUM(Almora:Uttarkashi!Z369)</f>
        <v>0</v>
      </c>
      <c r="AA369" s="690">
        <v>1.26</v>
      </c>
      <c r="AB369" s="682">
        <f>SUM(Almora:Uttarkashi!AB369)</f>
        <v>28</v>
      </c>
      <c r="AC369" s="683">
        <f>SUM(Almora:Uttarkashi!AC369)</f>
        <v>35.280000000000008</v>
      </c>
      <c r="AD369" s="688">
        <f t="shared" si="450"/>
        <v>28</v>
      </c>
      <c r="AE369" s="689">
        <f t="shared" si="451"/>
        <v>35.280000000000008</v>
      </c>
      <c r="AF369" s="691"/>
      <c r="AG369" s="705">
        <f>SUM(Almora:Uttarkashi!AE369)</f>
        <v>35.280000000000008</v>
      </c>
    </row>
    <row r="370" spans="1:33" s="692" customFormat="1" ht="37.5">
      <c r="A370" s="758">
        <v>26.14</v>
      </c>
      <c r="B370" s="691" t="s">
        <v>258</v>
      </c>
      <c r="C370" s="686">
        <f>SUM(Almora:Uttarkashi!C370)</f>
        <v>0</v>
      </c>
      <c r="D370" s="683">
        <f>SUM(Almora:Uttarkashi!D370)</f>
        <v>0</v>
      </c>
      <c r="E370" s="686">
        <f>SUM(Almora:Uttarkashi!E370)</f>
        <v>0</v>
      </c>
      <c r="F370" s="683">
        <f>SUM(Almora:Uttarkashi!F370)</f>
        <v>0</v>
      </c>
      <c r="G370" s="687">
        <v>0.5</v>
      </c>
      <c r="H370" s="686">
        <f>SUM(Almora:Uttarkashi!H370)</f>
        <v>28</v>
      </c>
      <c r="I370" s="683">
        <f>SUM(Almora:Uttarkashi!I370)</f>
        <v>14</v>
      </c>
      <c r="J370" s="682">
        <f>SUM(Almora:Uttarkashi!J370)</f>
        <v>28</v>
      </c>
      <c r="K370" s="683">
        <f>SUM(Almora:Uttarkashi!K370)</f>
        <v>14</v>
      </c>
      <c r="L370" s="682">
        <f>SUM(Almora:Uttarkashi!L370)</f>
        <v>28</v>
      </c>
      <c r="M370" s="683">
        <f>SUM(Almora:Uttarkashi!M370)</f>
        <v>10.99</v>
      </c>
      <c r="N370" s="689">
        <f t="shared" si="444"/>
        <v>99.999999999999986</v>
      </c>
      <c r="O370" s="689">
        <f t="shared" si="445"/>
        <v>78.5</v>
      </c>
      <c r="P370" s="688">
        <f t="shared" si="446"/>
        <v>0</v>
      </c>
      <c r="Q370" s="689">
        <f t="shared" si="447"/>
        <v>3.01</v>
      </c>
      <c r="R370" s="682">
        <f>SUM(Almora:Uttarkashi!R370)</f>
        <v>0</v>
      </c>
      <c r="S370" s="683">
        <f>SUM(Almora:Uttarkashi!S370)</f>
        <v>0</v>
      </c>
      <c r="T370" s="690">
        <v>0.5</v>
      </c>
      <c r="U370" s="682">
        <f>SUM(Almora:Uttarkashi!U370)</f>
        <v>28</v>
      </c>
      <c r="V370" s="683">
        <f>SUM(Almora:Uttarkashi!V370)</f>
        <v>14</v>
      </c>
      <c r="W370" s="688">
        <f t="shared" si="448"/>
        <v>28</v>
      </c>
      <c r="X370" s="689">
        <f t="shared" si="449"/>
        <v>14</v>
      </c>
      <c r="Y370" s="682">
        <f>SUM(Almora:Uttarkashi!Y370)</f>
        <v>0</v>
      </c>
      <c r="Z370" s="683">
        <f>SUM(Almora:Uttarkashi!Z370)</f>
        <v>0</v>
      </c>
      <c r="AA370" s="690">
        <v>0.5</v>
      </c>
      <c r="AB370" s="682">
        <f>SUM(Almora:Uttarkashi!AB370)</f>
        <v>28</v>
      </c>
      <c r="AC370" s="683">
        <f>SUM(Almora:Uttarkashi!AC370)</f>
        <v>14</v>
      </c>
      <c r="AD370" s="688">
        <f t="shared" si="450"/>
        <v>28</v>
      </c>
      <c r="AE370" s="689">
        <f t="shared" si="451"/>
        <v>14</v>
      </c>
      <c r="AF370" s="691"/>
      <c r="AG370" s="705">
        <f>SUM(Almora:Uttarkashi!AE370)</f>
        <v>14</v>
      </c>
    </row>
    <row r="371" spans="1:33" s="692" customFormat="1" ht="37.5">
      <c r="A371" s="758">
        <v>26.15</v>
      </c>
      <c r="B371" s="691" t="s">
        <v>257</v>
      </c>
      <c r="C371" s="686">
        <f>SUM(Almora:Uttarkashi!C371)</f>
        <v>0</v>
      </c>
      <c r="D371" s="683">
        <f>SUM(Almora:Uttarkashi!D371)</f>
        <v>0</v>
      </c>
      <c r="E371" s="686">
        <f>SUM(Almora:Uttarkashi!E371)</f>
        <v>0</v>
      </c>
      <c r="F371" s="683">
        <f>SUM(Almora:Uttarkashi!F371)</f>
        <v>0</v>
      </c>
      <c r="G371" s="687">
        <v>0.5</v>
      </c>
      <c r="H371" s="686">
        <f>SUM(Almora:Uttarkashi!H371)</f>
        <v>28</v>
      </c>
      <c r="I371" s="683">
        <f>SUM(Almora:Uttarkashi!I371)</f>
        <v>14</v>
      </c>
      <c r="J371" s="682">
        <f>SUM(Almora:Uttarkashi!J371)</f>
        <v>28</v>
      </c>
      <c r="K371" s="683">
        <f>SUM(Almora:Uttarkashi!K371)</f>
        <v>14</v>
      </c>
      <c r="L371" s="682">
        <f>SUM(Almora:Uttarkashi!L371)</f>
        <v>28</v>
      </c>
      <c r="M371" s="683">
        <f>SUM(Almora:Uttarkashi!M371)</f>
        <v>13.009919999999999</v>
      </c>
      <c r="N371" s="689">
        <f t="shared" si="444"/>
        <v>99.999999999999986</v>
      </c>
      <c r="O371" s="689">
        <f t="shared" si="445"/>
        <v>92.927999999999983</v>
      </c>
      <c r="P371" s="688">
        <f t="shared" si="446"/>
        <v>0</v>
      </c>
      <c r="Q371" s="689">
        <f t="shared" si="447"/>
        <v>0.99008000000000074</v>
      </c>
      <c r="R371" s="682">
        <f>SUM(Almora:Uttarkashi!R371)</f>
        <v>0</v>
      </c>
      <c r="S371" s="683">
        <f>SUM(Almora:Uttarkashi!S371)</f>
        <v>0</v>
      </c>
      <c r="T371" s="690">
        <v>0.5</v>
      </c>
      <c r="U371" s="682">
        <f>SUM(Almora:Uttarkashi!U371)</f>
        <v>28</v>
      </c>
      <c r="V371" s="683">
        <f>SUM(Almora:Uttarkashi!V371)</f>
        <v>14</v>
      </c>
      <c r="W371" s="688">
        <f t="shared" si="448"/>
        <v>28</v>
      </c>
      <c r="X371" s="689">
        <f t="shared" si="449"/>
        <v>14</v>
      </c>
      <c r="Y371" s="682">
        <f>SUM(Almora:Uttarkashi!Y371)</f>
        <v>0</v>
      </c>
      <c r="Z371" s="683">
        <f>SUM(Almora:Uttarkashi!Z371)</f>
        <v>0</v>
      </c>
      <c r="AA371" s="690">
        <v>0.5</v>
      </c>
      <c r="AB371" s="682">
        <f>SUM(Almora:Uttarkashi!AB371)</f>
        <v>28</v>
      </c>
      <c r="AC371" s="683">
        <f>SUM(Almora:Uttarkashi!AC371)</f>
        <v>14</v>
      </c>
      <c r="AD371" s="688">
        <f t="shared" si="450"/>
        <v>28</v>
      </c>
      <c r="AE371" s="689">
        <f t="shared" si="451"/>
        <v>14</v>
      </c>
      <c r="AF371" s="691"/>
      <c r="AG371" s="705">
        <f>SUM(Almora:Uttarkashi!AE371)</f>
        <v>14</v>
      </c>
    </row>
    <row r="372" spans="1:33" s="692" customFormat="1" ht="37.5">
      <c r="A372" s="758">
        <v>26.16</v>
      </c>
      <c r="B372" s="691" t="s">
        <v>259</v>
      </c>
      <c r="C372" s="686">
        <f>SUM(Almora:Uttarkashi!C372)</f>
        <v>0</v>
      </c>
      <c r="D372" s="683">
        <f>SUM(Almora:Uttarkashi!D372)</f>
        <v>0</v>
      </c>
      <c r="E372" s="686">
        <f>SUM(Almora:Uttarkashi!E372)</f>
        <v>0</v>
      </c>
      <c r="F372" s="683">
        <f>SUM(Almora:Uttarkashi!F372)</f>
        <v>0</v>
      </c>
      <c r="G372" s="687">
        <v>0.625</v>
      </c>
      <c r="H372" s="686">
        <f>SUM(Almora:Uttarkashi!H372)</f>
        <v>28</v>
      </c>
      <c r="I372" s="683">
        <f>SUM(Almora:Uttarkashi!I372)</f>
        <v>17.5</v>
      </c>
      <c r="J372" s="682">
        <f>SUM(Almora:Uttarkashi!J372)</f>
        <v>28</v>
      </c>
      <c r="K372" s="683">
        <f>SUM(Almora:Uttarkashi!K372)</f>
        <v>17.5</v>
      </c>
      <c r="L372" s="682">
        <f>SUM(Almora:Uttarkashi!L372)</f>
        <v>28</v>
      </c>
      <c r="M372" s="683">
        <f>SUM(Almora:Uttarkashi!M372)</f>
        <v>16.214550000000003</v>
      </c>
      <c r="N372" s="689">
        <f t="shared" si="444"/>
        <v>99.999999999999986</v>
      </c>
      <c r="O372" s="689">
        <f t="shared" si="445"/>
        <v>92.654571428571444</v>
      </c>
      <c r="P372" s="688">
        <f t="shared" si="446"/>
        <v>0</v>
      </c>
      <c r="Q372" s="689">
        <f t="shared" si="447"/>
        <v>1.2854499999999973</v>
      </c>
      <c r="R372" s="682">
        <f>SUM(Almora:Uttarkashi!R372)</f>
        <v>0</v>
      </c>
      <c r="S372" s="683">
        <f>SUM(Almora:Uttarkashi!S372)</f>
        <v>0</v>
      </c>
      <c r="T372" s="690">
        <v>0.625</v>
      </c>
      <c r="U372" s="682">
        <f>SUM(Almora:Uttarkashi!U372)</f>
        <v>28</v>
      </c>
      <c r="V372" s="683">
        <f>SUM(Almora:Uttarkashi!V372)</f>
        <v>17.5</v>
      </c>
      <c r="W372" s="688">
        <f t="shared" si="448"/>
        <v>28</v>
      </c>
      <c r="X372" s="689">
        <f t="shared" si="449"/>
        <v>17.5</v>
      </c>
      <c r="Y372" s="682">
        <f>SUM(Almora:Uttarkashi!Y372)</f>
        <v>0</v>
      </c>
      <c r="Z372" s="683">
        <f>SUM(Almora:Uttarkashi!Z372)</f>
        <v>0</v>
      </c>
      <c r="AA372" s="690">
        <v>0.625</v>
      </c>
      <c r="AB372" s="682">
        <f>SUM(Almora:Uttarkashi!AB372)</f>
        <v>28</v>
      </c>
      <c r="AC372" s="683">
        <f>SUM(Almora:Uttarkashi!AC372)</f>
        <v>17.5</v>
      </c>
      <c r="AD372" s="688">
        <f t="shared" si="450"/>
        <v>28</v>
      </c>
      <c r="AE372" s="689">
        <f t="shared" si="451"/>
        <v>17.5</v>
      </c>
      <c r="AF372" s="691"/>
      <c r="AG372" s="705">
        <f>SUM(Almora:Uttarkashi!AE372)</f>
        <v>17.5</v>
      </c>
    </row>
    <row r="373" spans="1:33" s="692" customFormat="1" ht="37.5">
      <c r="A373" s="758">
        <v>26.17</v>
      </c>
      <c r="B373" s="691" t="s">
        <v>223</v>
      </c>
      <c r="C373" s="686">
        <f>SUM(Almora:Uttarkashi!C373)</f>
        <v>0</v>
      </c>
      <c r="D373" s="683">
        <f>SUM(Almora:Uttarkashi!D373)</f>
        <v>0</v>
      </c>
      <c r="E373" s="686">
        <f>SUM(Almora:Uttarkashi!E373)</f>
        <v>0</v>
      </c>
      <c r="F373" s="683">
        <f>SUM(Almora:Uttarkashi!F373)</f>
        <v>0</v>
      </c>
      <c r="G373" s="687">
        <v>0.375</v>
      </c>
      <c r="H373" s="686">
        <f>SUM(Almora:Uttarkashi!H373)</f>
        <v>28</v>
      </c>
      <c r="I373" s="683">
        <f>SUM(Almora:Uttarkashi!I373)</f>
        <v>10.5</v>
      </c>
      <c r="J373" s="682">
        <f>SUM(Almora:Uttarkashi!J373)</f>
        <v>28</v>
      </c>
      <c r="K373" s="683">
        <f>SUM(Almora:Uttarkashi!K373)</f>
        <v>10.5</v>
      </c>
      <c r="L373" s="682">
        <f>SUM(Almora:Uttarkashi!L373)</f>
        <v>28</v>
      </c>
      <c r="M373" s="683">
        <f>SUM(Almora:Uttarkashi!M373)</f>
        <v>8.4849999999999994</v>
      </c>
      <c r="N373" s="689">
        <f t="shared" si="444"/>
        <v>99.999999999999986</v>
      </c>
      <c r="O373" s="689">
        <f t="shared" si="445"/>
        <v>80.80952380952381</v>
      </c>
      <c r="P373" s="688">
        <f t="shared" si="446"/>
        <v>0</v>
      </c>
      <c r="Q373" s="689">
        <f t="shared" si="447"/>
        <v>2.0150000000000006</v>
      </c>
      <c r="R373" s="682">
        <f>SUM(Almora:Uttarkashi!R373)</f>
        <v>0</v>
      </c>
      <c r="S373" s="683">
        <f>SUM(Almora:Uttarkashi!S373)</f>
        <v>0</v>
      </c>
      <c r="T373" s="690">
        <v>0.375</v>
      </c>
      <c r="U373" s="682">
        <f>SUM(Almora:Uttarkashi!U373)</f>
        <v>28</v>
      </c>
      <c r="V373" s="683">
        <f>SUM(Almora:Uttarkashi!V373)</f>
        <v>10.5</v>
      </c>
      <c r="W373" s="688">
        <f t="shared" si="448"/>
        <v>28</v>
      </c>
      <c r="X373" s="689">
        <f t="shared" si="449"/>
        <v>10.5</v>
      </c>
      <c r="Y373" s="682">
        <f>SUM(Almora:Uttarkashi!Y373)</f>
        <v>0</v>
      </c>
      <c r="Z373" s="683">
        <f>SUM(Almora:Uttarkashi!Z373)</f>
        <v>0</v>
      </c>
      <c r="AA373" s="690">
        <v>0.375</v>
      </c>
      <c r="AB373" s="682">
        <f>SUM(Almora:Uttarkashi!AB373)</f>
        <v>28</v>
      </c>
      <c r="AC373" s="683">
        <f>SUM(Almora:Uttarkashi!AC373)</f>
        <v>10.5</v>
      </c>
      <c r="AD373" s="688">
        <f t="shared" si="450"/>
        <v>28</v>
      </c>
      <c r="AE373" s="689">
        <f t="shared" si="451"/>
        <v>10.5</v>
      </c>
      <c r="AF373" s="691"/>
      <c r="AG373" s="705">
        <f>SUM(Almora:Uttarkashi!AE373)</f>
        <v>10.5</v>
      </c>
    </row>
    <row r="374" spans="1:33" s="692" customFormat="1" ht="37.5">
      <c r="A374" s="758">
        <v>26.18</v>
      </c>
      <c r="B374" s="691" t="s">
        <v>224</v>
      </c>
      <c r="C374" s="686">
        <f>SUM(Almora:Uttarkashi!C374)</f>
        <v>0</v>
      </c>
      <c r="D374" s="683">
        <f>SUM(Almora:Uttarkashi!D374)</f>
        <v>0</v>
      </c>
      <c r="E374" s="686">
        <f>SUM(Almora:Uttarkashi!E374)</f>
        <v>0</v>
      </c>
      <c r="F374" s="683">
        <f>SUM(Almora:Uttarkashi!F374)</f>
        <v>0</v>
      </c>
      <c r="G374" s="687">
        <v>0.375</v>
      </c>
      <c r="H374" s="686">
        <f>SUM(Almora:Uttarkashi!H374)</f>
        <v>28</v>
      </c>
      <c r="I374" s="683">
        <f>SUM(Almora:Uttarkashi!I374)</f>
        <v>10.5</v>
      </c>
      <c r="J374" s="682">
        <f>SUM(Almora:Uttarkashi!J374)</f>
        <v>28</v>
      </c>
      <c r="K374" s="683">
        <f>SUM(Almora:Uttarkashi!K374)</f>
        <v>10.5</v>
      </c>
      <c r="L374" s="682">
        <f>SUM(Almora:Uttarkashi!L374)</f>
        <v>28</v>
      </c>
      <c r="M374" s="683">
        <f>SUM(Almora:Uttarkashi!M374)</f>
        <v>8.4050000000000011</v>
      </c>
      <c r="N374" s="689">
        <f t="shared" si="444"/>
        <v>99.999999999999986</v>
      </c>
      <c r="O374" s="689">
        <f t="shared" si="445"/>
        <v>80.047619047619065</v>
      </c>
      <c r="P374" s="688">
        <f t="shared" si="446"/>
        <v>0</v>
      </c>
      <c r="Q374" s="689">
        <f t="shared" si="447"/>
        <v>2.0949999999999989</v>
      </c>
      <c r="R374" s="682">
        <f>SUM(Almora:Uttarkashi!R374)</f>
        <v>0</v>
      </c>
      <c r="S374" s="683">
        <f>SUM(Almora:Uttarkashi!S374)</f>
        <v>0</v>
      </c>
      <c r="T374" s="690">
        <v>0.375</v>
      </c>
      <c r="U374" s="682">
        <f>SUM(Almora:Uttarkashi!U374)</f>
        <v>28</v>
      </c>
      <c r="V374" s="683">
        <f>SUM(Almora:Uttarkashi!V374)</f>
        <v>10.5</v>
      </c>
      <c r="W374" s="688">
        <f t="shared" si="448"/>
        <v>28</v>
      </c>
      <c r="X374" s="689">
        <f t="shared" si="449"/>
        <v>10.5</v>
      </c>
      <c r="Y374" s="682">
        <f>SUM(Almora:Uttarkashi!Y374)</f>
        <v>0</v>
      </c>
      <c r="Z374" s="683">
        <f>SUM(Almora:Uttarkashi!Z374)</f>
        <v>0</v>
      </c>
      <c r="AA374" s="690">
        <v>0.375</v>
      </c>
      <c r="AB374" s="682">
        <f>SUM(Almora:Uttarkashi!AB374)</f>
        <v>28</v>
      </c>
      <c r="AC374" s="683">
        <f>SUM(Almora:Uttarkashi!AC374)</f>
        <v>10.5</v>
      </c>
      <c r="AD374" s="688">
        <f t="shared" si="450"/>
        <v>28</v>
      </c>
      <c r="AE374" s="689">
        <f t="shared" si="451"/>
        <v>10.5</v>
      </c>
      <c r="AF374" s="691"/>
      <c r="AG374" s="705">
        <f>SUM(Almora:Uttarkashi!AE374)</f>
        <v>10.5</v>
      </c>
    </row>
    <row r="375" spans="1:33" s="692" customFormat="1" ht="37.5">
      <c r="A375" s="758">
        <v>26.19</v>
      </c>
      <c r="B375" s="691" t="s">
        <v>606</v>
      </c>
      <c r="C375" s="686">
        <f>SUM(Almora:Uttarkashi!C375)</f>
        <v>0</v>
      </c>
      <c r="D375" s="683">
        <f>SUM(Almora:Uttarkashi!D375)</f>
        <v>0</v>
      </c>
      <c r="E375" s="686">
        <f>SUM(Almora:Uttarkashi!E375)</f>
        <v>0</v>
      </c>
      <c r="F375" s="683">
        <f>SUM(Almora:Uttarkashi!F375)</f>
        <v>0</v>
      </c>
      <c r="G375" s="687">
        <v>0.15</v>
      </c>
      <c r="H375" s="686">
        <f>SUM(Almora:Uttarkashi!H375)</f>
        <v>28</v>
      </c>
      <c r="I375" s="683">
        <f>SUM(Almora:Uttarkashi!I375)</f>
        <v>4.1999999999999993</v>
      </c>
      <c r="J375" s="682">
        <f>SUM(Almora:Uttarkashi!J375)</f>
        <v>28</v>
      </c>
      <c r="K375" s="683">
        <f>SUM(Almora:Uttarkashi!K375)</f>
        <v>4.1999999999999993</v>
      </c>
      <c r="L375" s="682">
        <f>SUM(Almora:Uttarkashi!L375)</f>
        <v>28</v>
      </c>
      <c r="M375" s="683">
        <f>SUM(Almora:Uttarkashi!M375)</f>
        <v>2.98</v>
      </c>
      <c r="N375" s="689">
        <f t="shared" si="444"/>
        <v>99.999999999999986</v>
      </c>
      <c r="O375" s="689">
        <f t="shared" si="445"/>
        <v>70.952380952380963</v>
      </c>
      <c r="P375" s="688">
        <f t="shared" si="446"/>
        <v>0</v>
      </c>
      <c r="Q375" s="689">
        <f t="shared" si="447"/>
        <v>1.2199999999999993</v>
      </c>
      <c r="R375" s="682">
        <f>SUM(Almora:Uttarkashi!R375)</f>
        <v>0</v>
      </c>
      <c r="S375" s="683">
        <f>SUM(Almora:Uttarkashi!S375)</f>
        <v>0</v>
      </c>
      <c r="T375" s="690">
        <v>0.15</v>
      </c>
      <c r="U375" s="682">
        <f>SUM(Almora:Uttarkashi!U375)</f>
        <v>28</v>
      </c>
      <c r="V375" s="683">
        <f>SUM(Almora:Uttarkashi!V375)</f>
        <v>4.1999999999999993</v>
      </c>
      <c r="W375" s="688">
        <f t="shared" si="448"/>
        <v>28</v>
      </c>
      <c r="X375" s="689">
        <f t="shared" si="449"/>
        <v>4.1999999999999993</v>
      </c>
      <c r="Y375" s="682">
        <f>SUM(Almora:Uttarkashi!Y375)</f>
        <v>0</v>
      </c>
      <c r="Z375" s="683">
        <f>SUM(Almora:Uttarkashi!Z375)</f>
        <v>0</v>
      </c>
      <c r="AA375" s="690">
        <v>0.15</v>
      </c>
      <c r="AB375" s="682">
        <f>SUM(Almora:Uttarkashi!AB375)</f>
        <v>28</v>
      </c>
      <c r="AC375" s="683">
        <f>SUM(Almora:Uttarkashi!AC375)</f>
        <v>4.1999999999999993</v>
      </c>
      <c r="AD375" s="688">
        <f t="shared" si="450"/>
        <v>28</v>
      </c>
      <c r="AE375" s="689">
        <f t="shared" si="451"/>
        <v>4.1999999999999993</v>
      </c>
      <c r="AF375" s="691"/>
      <c r="AG375" s="705">
        <f>SUM(Almora:Uttarkashi!AE375)</f>
        <v>4.1999999999999993</v>
      </c>
    </row>
    <row r="376" spans="1:33" s="692" customFormat="1" ht="37.5">
      <c r="A376" s="758">
        <v>26.2</v>
      </c>
      <c r="B376" s="691" t="s">
        <v>605</v>
      </c>
      <c r="C376" s="686">
        <f>SUM(Almora:Uttarkashi!C376)</f>
        <v>0</v>
      </c>
      <c r="D376" s="683">
        <f>SUM(Almora:Uttarkashi!D376)</f>
        <v>0</v>
      </c>
      <c r="E376" s="686">
        <f>SUM(Almora:Uttarkashi!E376)</f>
        <v>0</v>
      </c>
      <c r="F376" s="683">
        <f>SUM(Almora:Uttarkashi!F376)</f>
        <v>0</v>
      </c>
      <c r="G376" s="687">
        <v>0.15</v>
      </c>
      <c r="H376" s="686">
        <f>SUM(Almora:Uttarkashi!H376)</f>
        <v>28</v>
      </c>
      <c r="I376" s="683">
        <f>SUM(Almora:Uttarkashi!I376)</f>
        <v>4.1999999999999993</v>
      </c>
      <c r="J376" s="682">
        <f>SUM(Almora:Uttarkashi!J376)</f>
        <v>28</v>
      </c>
      <c r="K376" s="683">
        <f>SUM(Almora:Uttarkashi!K376)</f>
        <v>4.1999999999999993</v>
      </c>
      <c r="L376" s="682">
        <f>SUM(Almora:Uttarkashi!L376)</f>
        <v>28</v>
      </c>
      <c r="M376" s="683">
        <f>SUM(Almora:Uttarkashi!M376)</f>
        <v>3.2814999999999999</v>
      </c>
      <c r="N376" s="689">
        <f t="shared" si="444"/>
        <v>99.999999999999986</v>
      </c>
      <c r="O376" s="689">
        <f t="shared" si="445"/>
        <v>78.13095238095238</v>
      </c>
      <c r="P376" s="688">
        <f t="shared" si="446"/>
        <v>0</v>
      </c>
      <c r="Q376" s="689">
        <f t="shared" si="447"/>
        <v>0.91849999999999943</v>
      </c>
      <c r="R376" s="682">
        <f>SUM(Almora:Uttarkashi!R376)</f>
        <v>0</v>
      </c>
      <c r="S376" s="683">
        <f>SUM(Almora:Uttarkashi!S376)</f>
        <v>0</v>
      </c>
      <c r="T376" s="690">
        <v>0.15</v>
      </c>
      <c r="U376" s="682">
        <f>SUM(Almora:Uttarkashi!U376)</f>
        <v>28</v>
      </c>
      <c r="V376" s="683">
        <f>SUM(Almora:Uttarkashi!V376)</f>
        <v>4.1999999999999993</v>
      </c>
      <c r="W376" s="688">
        <f t="shared" si="448"/>
        <v>28</v>
      </c>
      <c r="X376" s="689">
        <f t="shared" si="449"/>
        <v>4.1999999999999993</v>
      </c>
      <c r="Y376" s="682">
        <f>SUM(Almora:Uttarkashi!Y376)</f>
        <v>0</v>
      </c>
      <c r="Z376" s="683">
        <f>SUM(Almora:Uttarkashi!Z376)</f>
        <v>0</v>
      </c>
      <c r="AA376" s="690">
        <v>0.15</v>
      </c>
      <c r="AB376" s="682">
        <f>SUM(Almora:Uttarkashi!AB376)</f>
        <v>28</v>
      </c>
      <c r="AC376" s="683">
        <f>SUM(Almora:Uttarkashi!AC376)</f>
        <v>4.1999999999999993</v>
      </c>
      <c r="AD376" s="688">
        <f t="shared" si="450"/>
        <v>28</v>
      </c>
      <c r="AE376" s="689">
        <f t="shared" si="451"/>
        <v>4.1999999999999993</v>
      </c>
      <c r="AF376" s="691"/>
      <c r="AG376" s="705">
        <f>SUM(Almora:Uttarkashi!AE376)</f>
        <v>4.1999999999999993</v>
      </c>
    </row>
    <row r="377" spans="1:33" s="692" customFormat="1" ht="18.75">
      <c r="A377" s="758">
        <v>26.21</v>
      </c>
      <c r="B377" s="691" t="s">
        <v>28</v>
      </c>
      <c r="C377" s="686">
        <f>SUM(Almora:Uttarkashi!C377)</f>
        <v>0</v>
      </c>
      <c r="D377" s="683">
        <f>SUM(Almora:Uttarkashi!D377)</f>
        <v>0</v>
      </c>
      <c r="E377" s="686">
        <f>SUM(Almora:Uttarkashi!E377)</f>
        <v>0</v>
      </c>
      <c r="F377" s="683">
        <f>SUM(Almora:Uttarkashi!F377)</f>
        <v>0</v>
      </c>
      <c r="G377" s="687"/>
      <c r="H377" s="686">
        <f>SUM(Almora:Uttarkashi!H377)</f>
        <v>0</v>
      </c>
      <c r="I377" s="683">
        <f>SUM(Almora:Uttarkashi!I377)</f>
        <v>0</v>
      </c>
      <c r="J377" s="682">
        <f>SUM(Almora:Uttarkashi!J377)</f>
        <v>0</v>
      </c>
      <c r="K377" s="683">
        <f>SUM(Almora:Uttarkashi!K377)</f>
        <v>0</v>
      </c>
      <c r="L377" s="682">
        <f>SUM(Almora:Uttarkashi!L377)</f>
        <v>0</v>
      </c>
      <c r="M377" s="683">
        <f>SUM(Almora:Uttarkashi!M377)</f>
        <v>0</v>
      </c>
      <c r="N377" s="689"/>
      <c r="O377" s="689"/>
      <c r="P377" s="688">
        <f t="shared" si="446"/>
        <v>0</v>
      </c>
      <c r="Q377" s="689">
        <f t="shared" si="447"/>
        <v>0</v>
      </c>
      <c r="R377" s="682">
        <f>SUM(Almora:Uttarkashi!R377)</f>
        <v>0</v>
      </c>
      <c r="S377" s="683">
        <f>SUM(Almora:Uttarkashi!S377)</f>
        <v>0</v>
      </c>
      <c r="T377" s="690"/>
      <c r="U377" s="682">
        <f>SUM(Almora:Uttarkashi!U377)</f>
        <v>0</v>
      </c>
      <c r="V377" s="683">
        <f>SUM(Almora:Uttarkashi!V377)</f>
        <v>0</v>
      </c>
      <c r="W377" s="688">
        <f t="shared" si="448"/>
        <v>0</v>
      </c>
      <c r="X377" s="689">
        <f t="shared" si="449"/>
        <v>0</v>
      </c>
      <c r="Y377" s="682">
        <f>SUM(Almora:Uttarkashi!Y377)</f>
        <v>0</v>
      </c>
      <c r="Z377" s="683">
        <f>SUM(Almora:Uttarkashi!Z377)</f>
        <v>0</v>
      </c>
      <c r="AA377" s="690"/>
      <c r="AB377" s="682">
        <f>SUM(Almora:Uttarkashi!AB377)</f>
        <v>0</v>
      </c>
      <c r="AC377" s="683">
        <f>SUM(Almora:Uttarkashi!AC377)</f>
        <v>0</v>
      </c>
      <c r="AD377" s="688">
        <f t="shared" si="450"/>
        <v>0</v>
      </c>
      <c r="AE377" s="689">
        <f t="shared" si="451"/>
        <v>0</v>
      </c>
      <c r="AF377" s="691"/>
      <c r="AG377" s="705">
        <f>SUM(Almora:Uttarkashi!AE377)</f>
        <v>0</v>
      </c>
    </row>
    <row r="378" spans="1:33" s="692" customFormat="1" ht="37.5">
      <c r="A378" s="758">
        <v>26.22</v>
      </c>
      <c r="B378" s="691" t="s">
        <v>225</v>
      </c>
      <c r="C378" s="686">
        <f>SUM(Almora:Uttarkashi!C378)</f>
        <v>0</v>
      </c>
      <c r="D378" s="683">
        <f>SUM(Almora:Uttarkashi!D378)</f>
        <v>0</v>
      </c>
      <c r="E378" s="686">
        <f>SUM(Almora:Uttarkashi!E378)</f>
        <v>0</v>
      </c>
      <c r="F378" s="683">
        <f>SUM(Almora:Uttarkashi!F378)</f>
        <v>0</v>
      </c>
      <c r="G378" s="687">
        <v>0.25</v>
      </c>
      <c r="H378" s="686">
        <f>SUM(Almora:Uttarkashi!H378)</f>
        <v>28</v>
      </c>
      <c r="I378" s="683">
        <f>SUM(Almora:Uttarkashi!I378)</f>
        <v>7</v>
      </c>
      <c r="J378" s="682">
        <f>SUM(Almora:Uttarkashi!J378)</f>
        <v>28</v>
      </c>
      <c r="K378" s="683">
        <f>SUM(Almora:Uttarkashi!K378)</f>
        <v>7</v>
      </c>
      <c r="L378" s="682">
        <f>SUM(Almora:Uttarkashi!L378)</f>
        <v>28</v>
      </c>
      <c r="M378" s="683">
        <f>SUM(Almora:Uttarkashi!M378)</f>
        <v>5.03</v>
      </c>
      <c r="N378" s="689">
        <f t="shared" si="444"/>
        <v>99.999999999999986</v>
      </c>
      <c r="O378" s="689">
        <f t="shared" si="445"/>
        <v>71.857142857142847</v>
      </c>
      <c r="P378" s="688">
        <f t="shared" si="446"/>
        <v>0</v>
      </c>
      <c r="Q378" s="689">
        <f t="shared" si="447"/>
        <v>1.9699999999999998</v>
      </c>
      <c r="R378" s="682">
        <f>SUM(Almora:Uttarkashi!R378)</f>
        <v>0</v>
      </c>
      <c r="S378" s="683">
        <f>SUM(Almora:Uttarkashi!S378)</f>
        <v>0</v>
      </c>
      <c r="T378" s="690">
        <v>0.25</v>
      </c>
      <c r="U378" s="682">
        <f>SUM(Almora:Uttarkashi!U378)</f>
        <v>28</v>
      </c>
      <c r="V378" s="683">
        <f>SUM(Almora:Uttarkashi!V378)</f>
        <v>7</v>
      </c>
      <c r="W378" s="688">
        <f t="shared" si="448"/>
        <v>28</v>
      </c>
      <c r="X378" s="689">
        <f t="shared" si="449"/>
        <v>7</v>
      </c>
      <c r="Y378" s="682">
        <f>SUM(Almora:Uttarkashi!Y378)</f>
        <v>0</v>
      </c>
      <c r="Z378" s="683">
        <f>SUM(Almora:Uttarkashi!Z378)</f>
        <v>0</v>
      </c>
      <c r="AA378" s="690">
        <v>0.25</v>
      </c>
      <c r="AB378" s="682">
        <f>SUM(Almora:Uttarkashi!AB378)</f>
        <v>28</v>
      </c>
      <c r="AC378" s="683">
        <f>SUM(Almora:Uttarkashi!AC378)</f>
        <v>7</v>
      </c>
      <c r="AD378" s="688">
        <f t="shared" si="450"/>
        <v>28</v>
      </c>
      <c r="AE378" s="689">
        <f t="shared" si="451"/>
        <v>7</v>
      </c>
      <c r="AF378" s="691"/>
      <c r="AG378" s="705">
        <f>SUM(Almora:Uttarkashi!AE378)</f>
        <v>7</v>
      </c>
    </row>
    <row r="379" spans="1:33" s="692" customFormat="1" ht="45" customHeight="1">
      <c r="A379" s="758">
        <v>26.23</v>
      </c>
      <c r="B379" s="691" t="s">
        <v>260</v>
      </c>
      <c r="C379" s="686">
        <f>SUM(Almora:Uttarkashi!C379)</f>
        <v>0</v>
      </c>
      <c r="D379" s="683">
        <f>SUM(Almora:Uttarkashi!D379)</f>
        <v>0</v>
      </c>
      <c r="E379" s="686">
        <f>SUM(Almora:Uttarkashi!E379)</f>
        <v>0</v>
      </c>
      <c r="F379" s="683">
        <f>SUM(Almora:Uttarkashi!F379)</f>
        <v>0</v>
      </c>
      <c r="G379" s="687">
        <v>0.1</v>
      </c>
      <c r="H379" s="686">
        <f>SUM(Almora:Uttarkashi!H379)</f>
        <v>28</v>
      </c>
      <c r="I379" s="683">
        <f>SUM(Almora:Uttarkashi!I379)</f>
        <v>2.8000000000000003</v>
      </c>
      <c r="J379" s="682">
        <f>SUM(Almora:Uttarkashi!J379)</f>
        <v>28</v>
      </c>
      <c r="K379" s="683">
        <f>SUM(Almora:Uttarkashi!K379)</f>
        <v>2.8000000000000003</v>
      </c>
      <c r="L379" s="682">
        <f>SUM(Almora:Uttarkashi!L379)</f>
        <v>28</v>
      </c>
      <c r="M379" s="683">
        <f>SUM(Almora:Uttarkashi!M379)</f>
        <v>2.0900000000000003</v>
      </c>
      <c r="N379" s="689">
        <f t="shared" si="444"/>
        <v>99.999999999999986</v>
      </c>
      <c r="O379" s="689">
        <f t="shared" si="445"/>
        <v>74.642857142857139</v>
      </c>
      <c r="P379" s="688">
        <f t="shared" si="446"/>
        <v>0</v>
      </c>
      <c r="Q379" s="689">
        <f t="shared" si="447"/>
        <v>0.71</v>
      </c>
      <c r="R379" s="682">
        <f>SUM(Almora:Uttarkashi!R379)</f>
        <v>0</v>
      </c>
      <c r="S379" s="683">
        <f>SUM(Almora:Uttarkashi!S379)</f>
        <v>0</v>
      </c>
      <c r="T379" s="690">
        <v>0.1</v>
      </c>
      <c r="U379" s="682">
        <f>SUM(Almora:Uttarkashi!U379)</f>
        <v>28</v>
      </c>
      <c r="V379" s="683">
        <f>SUM(Almora:Uttarkashi!V379)</f>
        <v>2.8000000000000003</v>
      </c>
      <c r="W379" s="688">
        <f t="shared" si="448"/>
        <v>28</v>
      </c>
      <c r="X379" s="689">
        <f t="shared" si="449"/>
        <v>2.8000000000000003</v>
      </c>
      <c r="Y379" s="682">
        <f>SUM(Almora:Uttarkashi!Y379)</f>
        <v>0</v>
      </c>
      <c r="Z379" s="683">
        <f>SUM(Almora:Uttarkashi!Z379)</f>
        <v>0</v>
      </c>
      <c r="AA379" s="690">
        <v>0.1</v>
      </c>
      <c r="AB379" s="682">
        <f>SUM(Almora:Uttarkashi!AB379)</f>
        <v>28</v>
      </c>
      <c r="AC379" s="683">
        <f>SUM(Almora:Uttarkashi!AC379)</f>
        <v>2.8000000000000003</v>
      </c>
      <c r="AD379" s="688">
        <f t="shared" si="450"/>
        <v>28</v>
      </c>
      <c r="AE379" s="689">
        <f t="shared" si="451"/>
        <v>2.8000000000000003</v>
      </c>
      <c r="AF379" s="691"/>
      <c r="AG379" s="705">
        <f>SUM(Almora:Uttarkashi!AE379)</f>
        <v>2.8000000000000003</v>
      </c>
    </row>
    <row r="380" spans="1:33" s="699" customFormat="1" ht="29.25" customHeight="1">
      <c r="A380" s="756"/>
      <c r="B380" s="678" t="s">
        <v>25</v>
      </c>
      <c r="C380" s="681">
        <f t="shared" ref="C380:F380" si="452">SUM(C360:C379)</f>
        <v>0</v>
      </c>
      <c r="D380" s="679">
        <f t="shared" si="452"/>
        <v>0</v>
      </c>
      <c r="E380" s="681">
        <f t="shared" si="452"/>
        <v>0</v>
      </c>
      <c r="F380" s="679">
        <f t="shared" si="452"/>
        <v>0</v>
      </c>
      <c r="G380" s="678"/>
      <c r="H380" s="681">
        <v>28</v>
      </c>
      <c r="I380" s="679">
        <f t="shared" ref="I380" si="453">SUM(I360:I379)</f>
        <v>604.38000000000011</v>
      </c>
      <c r="J380" s="681">
        <v>28</v>
      </c>
      <c r="K380" s="679">
        <f>SUM(K360:K379)</f>
        <v>604.38000000000011</v>
      </c>
      <c r="L380" s="681">
        <f>L360</f>
        <v>28</v>
      </c>
      <c r="M380" s="679">
        <f>SUM(M360:M379)</f>
        <v>398.09208999999998</v>
      </c>
      <c r="N380" s="689">
        <f t="shared" si="444"/>
        <v>99.999999999999986</v>
      </c>
      <c r="O380" s="689">
        <f t="shared" si="445"/>
        <v>65.86784638803401</v>
      </c>
      <c r="P380" s="681">
        <f>SUM(P360:P379)</f>
        <v>0</v>
      </c>
      <c r="Q380" s="679">
        <f>SUM(Q360:Q379)</f>
        <v>206.28791000000001</v>
      </c>
      <c r="R380" s="681">
        <f>SUM(R360:R379)</f>
        <v>0</v>
      </c>
      <c r="S380" s="679">
        <f>SUM(S360:S379)</f>
        <v>0</v>
      </c>
      <c r="T380" s="697"/>
      <c r="U380" s="681">
        <f>U360</f>
        <v>28</v>
      </c>
      <c r="V380" s="679">
        <f t="shared" ref="V380:Z380" si="454">SUM(V360:V379)</f>
        <v>775.74000000000012</v>
      </c>
      <c r="W380" s="681">
        <f>W360</f>
        <v>28</v>
      </c>
      <c r="X380" s="679">
        <f t="shared" si="454"/>
        <v>775.74000000000012</v>
      </c>
      <c r="Y380" s="681">
        <f t="shared" si="454"/>
        <v>0</v>
      </c>
      <c r="Z380" s="679">
        <f t="shared" si="454"/>
        <v>0</v>
      </c>
      <c r="AA380" s="697"/>
      <c r="AB380" s="681">
        <f>AB360</f>
        <v>28</v>
      </c>
      <c r="AC380" s="679">
        <f>SUM(AC360:AC379)</f>
        <v>604.38000000000011</v>
      </c>
      <c r="AD380" s="681">
        <f>AD360</f>
        <v>28</v>
      </c>
      <c r="AE380" s="679">
        <f>SUM(AE360:AE379)</f>
        <v>604.38000000000011</v>
      </c>
      <c r="AF380" s="698"/>
      <c r="AG380" s="705">
        <f>SUM(Almora:Uttarkashi!AE380)</f>
        <v>604.38</v>
      </c>
    </row>
    <row r="381" spans="1:33" s="699" customFormat="1" ht="29.25" customHeight="1">
      <c r="A381" s="755"/>
      <c r="B381" s="678" t="s">
        <v>5</v>
      </c>
      <c r="C381" s="681">
        <f t="shared" ref="C381:F381" si="455">C380+C358</f>
        <v>0</v>
      </c>
      <c r="D381" s="679">
        <f t="shared" si="455"/>
        <v>0</v>
      </c>
      <c r="E381" s="681">
        <f t="shared" si="455"/>
        <v>0</v>
      </c>
      <c r="F381" s="679">
        <f t="shared" si="455"/>
        <v>0</v>
      </c>
      <c r="G381" s="678"/>
      <c r="H381" s="681">
        <v>28</v>
      </c>
      <c r="I381" s="679">
        <f t="shared" ref="I381" si="456">I380+I358</f>
        <v>609.25500000000011</v>
      </c>
      <c r="J381" s="681">
        <v>28</v>
      </c>
      <c r="K381" s="679">
        <f>K380+K358</f>
        <v>609.25500000000011</v>
      </c>
      <c r="L381" s="681">
        <f>L380</f>
        <v>28</v>
      </c>
      <c r="M381" s="679">
        <f>M380+M358</f>
        <v>402.96708999999998</v>
      </c>
      <c r="N381" s="689">
        <f t="shared" si="444"/>
        <v>99.999999999999986</v>
      </c>
      <c r="O381" s="689">
        <f t="shared" si="445"/>
        <v>66.140957398790306</v>
      </c>
      <c r="P381" s="681">
        <f>P380+P358</f>
        <v>0</v>
      </c>
      <c r="Q381" s="679">
        <f>Q380+Q358</f>
        <v>206.28791000000001</v>
      </c>
      <c r="R381" s="681">
        <f>R380+R358</f>
        <v>0</v>
      </c>
      <c r="S381" s="679">
        <f>S380+S358</f>
        <v>0</v>
      </c>
      <c r="T381" s="697"/>
      <c r="U381" s="681">
        <f>U380</f>
        <v>28</v>
      </c>
      <c r="V381" s="679">
        <f t="shared" ref="V381:Z381" si="457">V380+V358</f>
        <v>780.99000000000012</v>
      </c>
      <c r="W381" s="681">
        <f>W380</f>
        <v>28</v>
      </c>
      <c r="X381" s="679">
        <f t="shared" si="457"/>
        <v>780.99000000000012</v>
      </c>
      <c r="Y381" s="681">
        <f t="shared" si="457"/>
        <v>0</v>
      </c>
      <c r="Z381" s="679">
        <f t="shared" si="457"/>
        <v>0</v>
      </c>
      <c r="AA381" s="697"/>
      <c r="AB381" s="681">
        <f>AB380</f>
        <v>28</v>
      </c>
      <c r="AC381" s="679">
        <f>AC380+AC358</f>
        <v>609.63000000000011</v>
      </c>
      <c r="AD381" s="681">
        <f>AD380</f>
        <v>28</v>
      </c>
      <c r="AE381" s="679">
        <f>AE380+AE358</f>
        <v>609.63000000000011</v>
      </c>
      <c r="AF381" s="698"/>
      <c r="AG381" s="705">
        <f>SUM(Almora:Uttarkashi!AE381)</f>
        <v>609.63</v>
      </c>
    </row>
    <row r="382" spans="1:33" s="699" customFormat="1" ht="19.5">
      <c r="A382" s="755"/>
      <c r="B382" s="678" t="s">
        <v>189</v>
      </c>
      <c r="C382" s="681">
        <f t="shared" ref="C382:F382" si="458">C381+C345</f>
        <v>67309</v>
      </c>
      <c r="D382" s="679">
        <f t="shared" si="458"/>
        <v>2430.7713100000001</v>
      </c>
      <c r="E382" s="681">
        <f t="shared" si="458"/>
        <v>0</v>
      </c>
      <c r="F382" s="679">
        <f t="shared" si="458"/>
        <v>0</v>
      </c>
      <c r="G382" s="678"/>
      <c r="H382" s="681">
        <f t="shared" ref="H382:M382" si="459">H381+H345</f>
        <v>2413084</v>
      </c>
      <c r="I382" s="679">
        <f t="shared" si="459"/>
        <v>58395.823153579993</v>
      </c>
      <c r="J382" s="681">
        <f t="shared" si="459"/>
        <v>2468545</v>
      </c>
      <c r="K382" s="679">
        <f t="shared" si="459"/>
        <v>60826.594463579997</v>
      </c>
      <c r="L382" s="681">
        <f t="shared" si="459"/>
        <v>1883589.0121249999</v>
      </c>
      <c r="M382" s="679">
        <f t="shared" si="459"/>
        <v>44053.659174000008</v>
      </c>
      <c r="N382" s="689">
        <f t="shared" si="444"/>
        <v>76.303612537952517</v>
      </c>
      <c r="O382" s="689">
        <f t="shared" si="445"/>
        <v>72.424996931855503</v>
      </c>
      <c r="P382" s="681">
        <f>P381+P345</f>
        <v>584949.98787499999</v>
      </c>
      <c r="Q382" s="679">
        <f>Q381+Q345</f>
        <v>16772.935289579993</v>
      </c>
      <c r="R382" s="681">
        <f>R381+R345</f>
        <v>672</v>
      </c>
      <c r="S382" s="679">
        <f>S381+S345</f>
        <v>4538.1099999999997</v>
      </c>
      <c r="T382" s="697"/>
      <c r="U382" s="681">
        <f t="shared" ref="U382:Z382" si="460">U381+U345</f>
        <v>2352528</v>
      </c>
      <c r="V382" s="679">
        <f t="shared" si="460"/>
        <v>121487.93400606002</v>
      </c>
      <c r="W382" s="681">
        <f t="shared" si="460"/>
        <v>2353200</v>
      </c>
      <c r="X382" s="679">
        <f t="shared" si="460"/>
        <v>126026.04400606004</v>
      </c>
      <c r="Y382" s="681">
        <f t="shared" si="460"/>
        <v>633</v>
      </c>
      <c r="Z382" s="679">
        <f t="shared" si="460"/>
        <v>4423.95</v>
      </c>
      <c r="AA382" s="697"/>
      <c r="AB382" s="681">
        <f>AB381+AB345</f>
        <v>2312667</v>
      </c>
      <c r="AC382" s="679">
        <f>AC381+AC345</f>
        <v>87759.616864060008</v>
      </c>
      <c r="AD382" s="681">
        <f>AD381+AD345</f>
        <v>2313300</v>
      </c>
      <c r="AE382" s="679">
        <f>AE381+AE345</f>
        <v>92183.56686406002</v>
      </c>
      <c r="AF382" s="698"/>
      <c r="AG382" s="705">
        <f>SUM(Almora:Uttarkashi!AE382)</f>
        <v>91092.375364060004</v>
      </c>
    </row>
    <row r="383" spans="1:33" ht="18.75">
      <c r="A383" s="727"/>
      <c r="B383" s="728"/>
      <c r="C383" s="729"/>
      <c r="D383" s="730"/>
      <c r="E383" s="729"/>
      <c r="F383" s="730"/>
      <c r="G383" s="731"/>
      <c r="H383" s="729"/>
      <c r="I383" s="730"/>
      <c r="J383" s="732"/>
      <c r="K383" s="730"/>
      <c r="L383" s="733"/>
      <c r="M383" s="734"/>
      <c r="N383" s="734"/>
      <c r="O383" s="734"/>
      <c r="P383" s="733"/>
      <c r="Q383" s="734"/>
      <c r="R383" s="733"/>
      <c r="S383" s="734"/>
      <c r="T383" s="735"/>
      <c r="U383" s="733"/>
      <c r="V383" s="734"/>
      <c r="W383" s="733"/>
      <c r="X383" s="734"/>
      <c r="Y383" s="728"/>
      <c r="Z383" s="734"/>
      <c r="AA383" s="728"/>
      <c r="AB383" s="728"/>
      <c r="AC383" s="734"/>
      <c r="AD383" s="728"/>
      <c r="AE383" s="734"/>
      <c r="AF383" s="728"/>
      <c r="AG383" s="736">
        <f>AE382-AG382</f>
        <v>1091.1915000000154</v>
      </c>
    </row>
    <row r="384" spans="1:33" ht="19.5">
      <c r="A384" s="960" t="s">
        <v>319</v>
      </c>
      <c r="B384" s="960"/>
      <c r="C384" s="729"/>
      <c r="D384" s="730"/>
      <c r="E384" s="729"/>
      <c r="F384" s="730"/>
      <c r="G384" s="731"/>
      <c r="H384" s="729"/>
      <c r="I384" s="730"/>
      <c r="J384" s="732"/>
      <c r="K384" s="730">
        <f>+SUM(Almora:Uttarkashi!K382)</f>
        <v>59991.847413999996</v>
      </c>
      <c r="L384" s="733"/>
      <c r="M384" s="734"/>
      <c r="N384" s="734"/>
      <c r="O384" s="734"/>
      <c r="P384" s="733"/>
      <c r="Q384" s="734"/>
      <c r="R384" s="733"/>
      <c r="S384" s="734"/>
      <c r="T384" s="735"/>
      <c r="U384" s="733"/>
      <c r="V384" s="734"/>
      <c r="W384" s="733"/>
      <c r="X384" s="730">
        <f>+SUM(Almora:Uttarkashi!X382)</f>
        <v>124607.10400606001</v>
      </c>
      <c r="Y384" s="728"/>
      <c r="Z384" s="734"/>
      <c r="AA384" s="728"/>
      <c r="AB384" s="728"/>
      <c r="AC384" s="734" t="s">
        <v>364</v>
      </c>
      <c r="AD384" s="734">
        <f>AC333+AC342</f>
        <v>3173.5915479999999</v>
      </c>
      <c r="AE384" s="734">
        <f>AD384/AE382*100</f>
        <v>3.442686864872551</v>
      </c>
      <c r="AF384" s="728"/>
    </row>
    <row r="385" spans="1:32" ht="19.5">
      <c r="A385" s="966" t="s">
        <v>320</v>
      </c>
      <c r="B385" s="966"/>
      <c r="C385" s="729"/>
      <c r="D385" s="730"/>
      <c r="E385" s="729"/>
      <c r="F385" s="730"/>
      <c r="G385" s="731"/>
      <c r="H385" s="729"/>
      <c r="I385" s="730"/>
      <c r="J385" s="732"/>
      <c r="K385" s="730">
        <f>+K344</f>
        <v>834.74704958000007</v>
      </c>
      <c r="L385" s="733"/>
      <c r="M385" s="734"/>
      <c r="N385" s="734"/>
      <c r="O385" s="734"/>
      <c r="P385" s="733"/>
      <c r="Q385" s="734"/>
      <c r="R385" s="733"/>
      <c r="S385" s="734"/>
      <c r="T385" s="735"/>
      <c r="U385" s="733"/>
      <c r="V385" s="734"/>
      <c r="W385" s="733"/>
      <c r="X385" s="730">
        <f>+X344</f>
        <v>1418.94</v>
      </c>
      <c r="Y385" s="728"/>
      <c r="Z385" s="734"/>
      <c r="AA385" s="734"/>
      <c r="AB385" s="728"/>
      <c r="AC385" s="734" t="s">
        <v>365</v>
      </c>
      <c r="AD385" s="734">
        <f>AC335+AC336+AC337</f>
        <v>1820.0176000000001</v>
      </c>
      <c r="AE385" s="734">
        <f>AD385/AE382*100</f>
        <v>1.9743406139663899</v>
      </c>
      <c r="AF385" s="728"/>
    </row>
    <row r="386" spans="1:32" ht="19.5">
      <c r="A386" s="960" t="s">
        <v>321</v>
      </c>
      <c r="B386" s="960"/>
      <c r="C386" s="729"/>
      <c r="D386" s="730"/>
      <c r="E386" s="729"/>
      <c r="F386" s="730"/>
      <c r="G386" s="731"/>
      <c r="H386" s="729"/>
      <c r="I386" s="730"/>
      <c r="J386" s="732"/>
      <c r="K386" s="730">
        <f>+K384+K385</f>
        <v>60826.594463579997</v>
      </c>
      <c r="L386" s="733"/>
      <c r="M386" s="734"/>
      <c r="N386" s="734"/>
      <c r="O386" s="734"/>
      <c r="P386" s="733"/>
      <c r="Q386" s="734"/>
      <c r="R386" s="733"/>
      <c r="S386" s="734"/>
      <c r="T386" s="735"/>
      <c r="U386" s="733"/>
      <c r="V386" s="734"/>
      <c r="W386" s="733"/>
      <c r="X386" s="730">
        <f>+X384+X385</f>
        <v>126026.04400606001</v>
      </c>
      <c r="Y386" s="728"/>
      <c r="Z386" s="734"/>
      <c r="AA386" s="728"/>
      <c r="AB386" s="728"/>
      <c r="AC386" s="734" t="s">
        <v>366</v>
      </c>
      <c r="AD386" s="734">
        <f>AC338</f>
        <v>455.46671606000001</v>
      </c>
      <c r="AE386" s="734">
        <f>AD386/AE382*100</f>
        <v>0.49408667027569175</v>
      </c>
      <c r="AF386" s="728"/>
    </row>
    <row r="387" spans="1:32" ht="19.5">
      <c r="A387" s="960" t="s">
        <v>322</v>
      </c>
      <c r="B387" s="960"/>
      <c r="C387" s="729"/>
      <c r="D387" s="730"/>
      <c r="E387" s="729"/>
      <c r="F387" s="730"/>
      <c r="G387" s="731"/>
      <c r="H387" s="729"/>
      <c r="I387" s="730"/>
      <c r="J387" s="732"/>
      <c r="K387" s="730" t="b">
        <f>+K382=K386</f>
        <v>1</v>
      </c>
      <c r="L387" s="733"/>
      <c r="M387" s="734"/>
      <c r="N387" s="734"/>
      <c r="O387" s="734"/>
      <c r="P387" s="733"/>
      <c r="Q387" s="734"/>
      <c r="R387" s="733"/>
      <c r="S387" s="734"/>
      <c r="T387" s="735"/>
      <c r="U387" s="733"/>
      <c r="V387" s="734"/>
      <c r="W387" s="733"/>
      <c r="X387" s="730" t="b">
        <f>+X382=X386</f>
        <v>1</v>
      </c>
      <c r="Y387" s="728"/>
      <c r="Z387" s="734"/>
      <c r="AA387" s="728"/>
      <c r="AB387" s="728"/>
      <c r="AC387" s="734"/>
      <c r="AD387" s="728"/>
      <c r="AE387" s="734">
        <f>SUM(AE384:AE386)</f>
        <v>5.9111141491146331</v>
      </c>
      <c r="AF387" s="728"/>
    </row>
    <row r="388" spans="1:32" ht="19.5">
      <c r="A388" s="960" t="s">
        <v>323</v>
      </c>
      <c r="B388" s="960"/>
      <c r="C388" s="729"/>
      <c r="D388" s="730"/>
      <c r="E388" s="729"/>
      <c r="F388" s="730"/>
      <c r="G388" s="731"/>
      <c r="H388" s="729"/>
      <c r="I388" s="730"/>
      <c r="J388" s="732"/>
      <c r="K388" s="730"/>
      <c r="L388" s="733"/>
      <c r="M388" s="734"/>
      <c r="N388" s="734"/>
      <c r="O388" s="734"/>
      <c r="P388" s="733"/>
      <c r="Q388" s="734"/>
      <c r="R388" s="733"/>
      <c r="S388" s="734"/>
      <c r="T388" s="735"/>
      <c r="U388" s="733"/>
      <c r="V388" s="734"/>
      <c r="W388" s="733"/>
      <c r="X388" s="734"/>
      <c r="Y388" s="728"/>
      <c r="Z388" s="734"/>
      <c r="AA388" s="728"/>
      <c r="AB388" s="728"/>
      <c r="AC388" s="734"/>
      <c r="AD388" s="728"/>
      <c r="AE388" s="734"/>
      <c r="AF388" s="728"/>
    </row>
    <row r="389" spans="1:32">
      <c r="K389" s="740">
        <f>'categorywise-2017-18'!G37</f>
        <v>60826.594463579997</v>
      </c>
    </row>
    <row r="390" spans="1:32">
      <c r="K390" s="740">
        <f>K382-K389</f>
        <v>0</v>
      </c>
    </row>
  </sheetData>
  <mergeCells count="27">
    <mergeCell ref="AF269:AF271"/>
    <mergeCell ref="AF1:AF3"/>
    <mergeCell ref="R1:X1"/>
    <mergeCell ref="Y1:AE1"/>
    <mergeCell ref="L2:O2"/>
    <mergeCell ref="P2:Q2"/>
    <mergeCell ref="R2:S2"/>
    <mergeCell ref="T2:V2"/>
    <mergeCell ref="W2:X2"/>
    <mergeCell ref="Y2:Z2"/>
    <mergeCell ref="AA2:AC2"/>
    <mergeCell ref="AD2:AE2"/>
    <mergeCell ref="AF174:AF176"/>
    <mergeCell ref="AF183:AF185"/>
    <mergeCell ref="A386:B386"/>
    <mergeCell ref="A387:B387"/>
    <mergeCell ref="A388:B388"/>
    <mergeCell ref="C1:Q1"/>
    <mergeCell ref="J2:K2"/>
    <mergeCell ref="C2:D2"/>
    <mergeCell ref="A384:B384"/>
    <mergeCell ref="A385:B385"/>
    <mergeCell ref="A320:A322"/>
    <mergeCell ref="A1:A3"/>
    <mergeCell ref="B1:B3"/>
    <mergeCell ref="E2:F2"/>
    <mergeCell ref="G2:I2"/>
  </mergeCells>
  <phoneticPr fontId="67" type="noConversion"/>
  <printOptions horizontalCentered="1"/>
  <pageMargins left="0.16" right="0.1" top="0.59" bottom="0.21" header="0.33" footer="0.15748031496063"/>
  <pageSetup paperSize="9" scale="37" firstPageNumber="126" fitToHeight="8" orientation="landscape" useFirstPageNumber="1" r:id="rId1"/>
  <headerFooter alignWithMargins="0">
    <oddHeader>&amp;L&amp;"Arial,Bold"&amp;18State: Uttarakhand&amp;C&amp;"Arial,Bold"&amp;20Costing Sheet for AWP 2017-18 - SSA-RTE&amp;R
&amp;"Arial,Bold"&amp;16(Rs. in lakh)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00B0F0"/>
  </sheetPr>
  <dimension ref="A1:AD342"/>
  <sheetViews>
    <sheetView view="pageBreakPreview" zoomScale="85" zoomScaleSheetLayoutView="85" workbookViewId="0">
      <pane xSplit="8" ySplit="5" topLeftCell="Q6" activePane="bottomRight" state="frozen"/>
      <selection activeCell="AJ347" sqref="AJ347"/>
      <selection pane="topRight" activeCell="AJ347" sqref="AJ347"/>
      <selection pane="bottomLeft" activeCell="AJ347" sqref="AJ347"/>
      <selection pane="bottomRight" activeCell="X13" sqref="X13"/>
    </sheetView>
  </sheetViews>
  <sheetFormatPr defaultRowHeight="15.75"/>
  <cols>
    <col min="1" max="1" width="6.5703125" style="900" customWidth="1"/>
    <col min="2" max="2" width="21.7109375" style="900" customWidth="1"/>
    <col min="3" max="3" width="11.7109375" style="900" customWidth="1"/>
    <col min="4" max="4" width="10.28515625" style="900" customWidth="1"/>
    <col min="5" max="7" width="9.140625" style="900" customWidth="1"/>
    <col min="8" max="8" width="9.140625" style="900"/>
    <col min="9" max="9" width="10" style="900" customWidth="1"/>
    <col min="10" max="20" width="9.140625" style="900"/>
    <col min="21" max="21" width="10.42578125" style="900" customWidth="1"/>
    <col min="22" max="26" width="9.140625" style="900"/>
    <col min="27" max="27" width="11.140625" style="900" bestFit="1" customWidth="1"/>
    <col min="28" max="28" width="9.140625" style="900"/>
    <col min="29" max="29" width="13.85546875" style="900" customWidth="1"/>
    <col min="30" max="16384" width="9.140625" style="900"/>
  </cols>
  <sheetData>
    <row r="1" spans="1:30" ht="20.25">
      <c r="A1" s="1006" t="s">
        <v>601</v>
      </c>
      <c r="B1" s="1006"/>
      <c r="C1" s="1006"/>
      <c r="D1" s="1006"/>
      <c r="E1" s="1006"/>
      <c r="F1" s="426"/>
      <c r="G1" s="426"/>
      <c r="H1" s="426"/>
      <c r="I1" s="426"/>
      <c r="J1" s="426"/>
      <c r="K1" s="426"/>
      <c r="L1" s="426"/>
      <c r="M1" s="426"/>
      <c r="N1" s="426"/>
      <c r="O1" s="426"/>
      <c r="P1" s="426"/>
      <c r="Q1" s="426"/>
      <c r="R1" s="426"/>
      <c r="S1" s="426"/>
      <c r="T1" s="426"/>
      <c r="U1" s="426"/>
      <c r="V1" s="426"/>
      <c r="W1" s="426"/>
      <c r="X1" s="426"/>
      <c r="Y1" s="426"/>
      <c r="Z1" s="426"/>
      <c r="AA1" s="427"/>
      <c r="AB1" s="427"/>
      <c r="AC1" s="427"/>
    </row>
    <row r="2" spans="1:30" ht="16.5" thickBot="1">
      <c r="A2" s="426"/>
      <c r="B2" s="426"/>
      <c r="C2" s="426"/>
      <c r="D2" s="426"/>
      <c r="E2" s="426"/>
      <c r="F2" s="426"/>
      <c r="G2" s="426"/>
      <c r="H2" s="426"/>
      <c r="I2" s="426"/>
      <c r="J2" s="426"/>
      <c r="K2" s="426"/>
      <c r="L2" s="426"/>
      <c r="M2" s="426"/>
      <c r="N2" s="426"/>
      <c r="O2" s="426"/>
      <c r="P2" s="426"/>
      <c r="Q2" s="426"/>
      <c r="R2" s="426"/>
      <c r="S2" s="426"/>
      <c r="T2" s="426"/>
      <c r="U2" s="426"/>
      <c r="V2" s="426"/>
      <c r="W2" s="426"/>
      <c r="X2" s="426"/>
      <c r="Y2" s="426"/>
      <c r="Z2" s="426"/>
      <c r="AA2" s="427"/>
      <c r="AB2" s="427"/>
      <c r="AC2" s="427"/>
    </row>
    <row r="3" spans="1:30" s="901" customFormat="1" ht="12.75">
      <c r="A3" s="1007" t="s">
        <v>367</v>
      </c>
      <c r="B3" s="1009" t="s">
        <v>368</v>
      </c>
      <c r="C3" s="1011" t="s">
        <v>369</v>
      </c>
      <c r="D3" s="1011"/>
      <c r="E3" s="1011"/>
      <c r="F3" s="1011"/>
      <c r="G3" s="1011"/>
      <c r="H3" s="1001" t="s">
        <v>370</v>
      </c>
      <c r="I3" s="1001"/>
      <c r="J3" s="1001"/>
      <c r="K3" s="1001"/>
      <c r="L3" s="1001"/>
      <c r="M3" s="1001"/>
      <c r="N3" s="1001"/>
      <c r="O3" s="1001"/>
      <c r="P3" s="1001"/>
      <c r="Q3" s="1001"/>
      <c r="R3" s="1001"/>
      <c r="S3" s="1001"/>
      <c r="T3" s="1001"/>
      <c r="U3" s="1001"/>
      <c r="V3" s="1001"/>
      <c r="W3" s="1001"/>
      <c r="X3" s="1001"/>
      <c r="Y3" s="1001"/>
      <c r="Z3" s="1002" t="s">
        <v>371</v>
      </c>
      <c r="AA3" s="989" t="s">
        <v>372</v>
      </c>
      <c r="AB3" s="990"/>
      <c r="AC3" s="991"/>
    </row>
    <row r="4" spans="1:30" s="901" customFormat="1" ht="12.75">
      <c r="A4" s="1008"/>
      <c r="B4" s="1010"/>
      <c r="C4" s="1012"/>
      <c r="D4" s="1012"/>
      <c r="E4" s="1012"/>
      <c r="F4" s="1012"/>
      <c r="G4" s="1012"/>
      <c r="H4" s="995" t="s">
        <v>373</v>
      </c>
      <c r="I4" s="995"/>
      <c r="J4" s="995"/>
      <c r="K4" s="995"/>
      <c r="L4" s="995"/>
      <c r="M4" s="995"/>
      <c r="N4" s="995"/>
      <c r="O4" s="996" t="s">
        <v>374</v>
      </c>
      <c r="P4" s="997"/>
      <c r="Q4" s="997"/>
      <c r="R4" s="997"/>
      <c r="S4" s="998"/>
      <c r="T4" s="995" t="s">
        <v>375</v>
      </c>
      <c r="U4" s="995"/>
      <c r="V4" s="995"/>
      <c r="W4" s="995"/>
      <c r="X4" s="995"/>
      <c r="Y4" s="995"/>
      <c r="Z4" s="1003"/>
      <c r="AA4" s="992"/>
      <c r="AB4" s="993"/>
      <c r="AC4" s="994"/>
    </row>
    <row r="5" spans="1:30" s="901" customFormat="1" ht="89.25" customHeight="1">
      <c r="A5" s="1008"/>
      <c r="B5" s="1010"/>
      <c r="C5" s="759" t="s">
        <v>376</v>
      </c>
      <c r="D5" s="759" t="s">
        <v>377</v>
      </c>
      <c r="E5" s="428" t="s">
        <v>378</v>
      </c>
      <c r="F5" s="428" t="s">
        <v>379</v>
      </c>
      <c r="G5" s="428" t="s">
        <v>380</v>
      </c>
      <c r="H5" s="429" t="s">
        <v>381</v>
      </c>
      <c r="I5" s="429" t="s">
        <v>382</v>
      </c>
      <c r="J5" s="429" t="s">
        <v>383</v>
      </c>
      <c r="K5" s="429" t="s">
        <v>384</v>
      </c>
      <c r="L5" s="429" t="s">
        <v>385</v>
      </c>
      <c r="M5" s="429" t="s">
        <v>386</v>
      </c>
      <c r="N5" s="429" t="s">
        <v>387</v>
      </c>
      <c r="O5" s="429" t="s">
        <v>388</v>
      </c>
      <c r="P5" s="430" t="s">
        <v>16</v>
      </c>
      <c r="Q5" s="429" t="s">
        <v>389</v>
      </c>
      <c r="R5" s="429" t="s">
        <v>390</v>
      </c>
      <c r="S5" s="429" t="s">
        <v>391</v>
      </c>
      <c r="T5" s="429" t="s">
        <v>392</v>
      </c>
      <c r="U5" s="429" t="s">
        <v>393</v>
      </c>
      <c r="V5" s="429" t="s">
        <v>394</v>
      </c>
      <c r="W5" s="429" t="s">
        <v>395</v>
      </c>
      <c r="X5" s="429" t="s">
        <v>396</v>
      </c>
      <c r="Y5" s="429" t="s">
        <v>397</v>
      </c>
      <c r="Z5" s="1003"/>
      <c r="AA5" s="431" t="s">
        <v>398</v>
      </c>
      <c r="AB5" s="431" t="s">
        <v>399</v>
      </c>
      <c r="AC5" s="432" t="s">
        <v>400</v>
      </c>
    </row>
    <row r="6" spans="1:30">
      <c r="A6" s="433">
        <v>1</v>
      </c>
      <c r="B6" s="656" t="s">
        <v>351</v>
      </c>
      <c r="C6" s="434"/>
      <c r="D6" s="434">
        <v>1</v>
      </c>
      <c r="E6" s="434"/>
      <c r="F6" s="435"/>
      <c r="G6" s="436"/>
      <c r="H6" s="437">
        <f>Bageshwar!$AB$287+Bageshwar!$AB$288+Bageshwar!$AB$291+Bageshwar!$AB$292</f>
        <v>8</v>
      </c>
      <c r="I6" s="437">
        <f>Bageshwar!$AB$293+Bageshwar!$AB$294</f>
        <v>0</v>
      </c>
      <c r="J6" s="437">
        <f>Bageshwar!$AB$296+Bageshwar!$AB$297</f>
        <v>1</v>
      </c>
      <c r="K6" s="437"/>
      <c r="L6" s="437"/>
      <c r="M6" s="437">
        <f>Bageshwar!$AB$298+Bageshwar!$AB$299+Bageshwar!$AB$300+Bageshwar!$AB$301</f>
        <v>1</v>
      </c>
      <c r="N6" s="438">
        <f>Bageshwar!$AB$300+Bageshwar!$AB$301</f>
        <v>1</v>
      </c>
      <c r="O6" s="438"/>
      <c r="P6" s="437"/>
      <c r="Q6" s="438"/>
      <c r="R6" s="438"/>
      <c r="S6" s="437"/>
      <c r="T6" s="437"/>
      <c r="U6" s="437"/>
      <c r="V6" s="437"/>
      <c r="W6" s="437">
        <f>Bageshwar!$AB$211</f>
        <v>1285</v>
      </c>
      <c r="X6" s="437">
        <f>Bageshwar!$AB$140</f>
        <v>23932</v>
      </c>
      <c r="Y6" s="437">
        <f>Bageshwar!$AB$134</f>
        <v>19228</v>
      </c>
      <c r="Z6" s="439">
        <f>Bageshwar!$AB$381</f>
        <v>1</v>
      </c>
      <c r="AA6" s="440">
        <f>Bageshwar!$AE$345</f>
        <v>3909.7375828600002</v>
      </c>
      <c r="AB6" s="440">
        <f>Bageshwar!$AE$381</f>
        <v>21.585000000000001</v>
      </c>
      <c r="AC6" s="441">
        <f>AA6+AB6</f>
        <v>3931.3225828600002</v>
      </c>
    </row>
    <row r="7" spans="1:30">
      <c r="A7" s="433">
        <v>2</v>
      </c>
      <c r="B7" s="656" t="s">
        <v>599</v>
      </c>
      <c r="C7" s="434"/>
      <c r="D7" s="434"/>
      <c r="E7" s="434">
        <v>1</v>
      </c>
      <c r="F7" s="434">
        <v>1</v>
      </c>
      <c r="G7" s="436"/>
      <c r="H7" s="437">
        <f>Haridwar!$AB$287+Haridwar!$AB$288+Haridwar!$AB$291+Haridwar!$AB$292</f>
        <v>3</v>
      </c>
      <c r="I7" s="437">
        <f>Haridwar!$AB$293+Haridwar!$AB$294</f>
        <v>1</v>
      </c>
      <c r="J7" s="437">
        <f>Haridwar!$AB$296+Haridwar!$AB$297</f>
        <v>60</v>
      </c>
      <c r="K7" s="437"/>
      <c r="L7" s="437"/>
      <c r="M7" s="437">
        <f>Haridwar!$AB$298+Haridwar!$AB$299+Haridwar!$AB$300+Haridwar!$AB$301</f>
        <v>29</v>
      </c>
      <c r="N7" s="438">
        <f>Haridwar!$AB$300+Haridwar!$AB$301</f>
        <v>22</v>
      </c>
      <c r="O7" s="438"/>
      <c r="P7" s="437"/>
      <c r="Q7" s="438"/>
      <c r="R7" s="438"/>
      <c r="S7" s="437"/>
      <c r="T7" s="437"/>
      <c r="U7" s="437"/>
      <c r="V7" s="437"/>
      <c r="W7" s="437">
        <f>Haridwar!$AB$211</f>
        <v>1916</v>
      </c>
      <c r="X7" s="437">
        <f>Haridwar!$AB$140</f>
        <v>101434</v>
      </c>
      <c r="Y7" s="437">
        <f>Haridwar!$AB$134</f>
        <v>100955</v>
      </c>
      <c r="Z7" s="439">
        <f>Haridwar!$AB$381</f>
        <v>7</v>
      </c>
      <c r="AA7" s="440">
        <f>Haridwar!$AE$345</f>
        <v>7793.2451531400002</v>
      </c>
      <c r="AB7" s="440">
        <f>Haridwar!$AE$381</f>
        <v>152.97000000000003</v>
      </c>
      <c r="AC7" s="441">
        <f t="shared" ref="AC7:AC8" si="0">AA7+AB7</f>
        <v>7946.2151531400004</v>
      </c>
    </row>
    <row r="8" spans="1:30" ht="16.5" thickBot="1">
      <c r="A8" s="433">
        <v>3</v>
      </c>
      <c r="B8" s="656" t="s">
        <v>600</v>
      </c>
      <c r="C8" s="434"/>
      <c r="D8" s="434"/>
      <c r="E8" s="434">
        <v>1</v>
      </c>
      <c r="F8" s="434">
        <v>1</v>
      </c>
      <c r="G8" s="436"/>
      <c r="H8" s="437">
        <f>USNagar!$AB$287+USNagar!$AB$288+USNagar!$AB$291+USNagar!$AB$292</f>
        <v>12</v>
      </c>
      <c r="I8" s="437">
        <f>USNagar!$AB$293+USNagar!$AB$294</f>
        <v>0</v>
      </c>
      <c r="J8" s="437">
        <f>USNagar!$AB$296+USNagar!$AB$297</f>
        <v>28</v>
      </c>
      <c r="K8" s="437"/>
      <c r="L8" s="437"/>
      <c r="M8" s="437">
        <f>USNagar!$AB$298+USNagar!$AB$299+USNagar!$AB$300+USNagar!$AB$301</f>
        <v>0</v>
      </c>
      <c r="N8" s="438">
        <f>USNagar!$AB$300+USNagar!$AB$301</f>
        <v>0</v>
      </c>
      <c r="O8" s="438"/>
      <c r="P8" s="437"/>
      <c r="Q8" s="438"/>
      <c r="R8" s="438"/>
      <c r="S8" s="437"/>
      <c r="T8" s="437"/>
      <c r="U8" s="437"/>
      <c r="V8" s="437"/>
      <c r="W8" s="437">
        <f>USNagar!$AB$211</f>
        <v>1905</v>
      </c>
      <c r="X8" s="437">
        <f>USNagar!$AB$140</f>
        <v>96360</v>
      </c>
      <c r="Y8" s="437">
        <f>USNagar!$AB$134</f>
        <v>92229</v>
      </c>
      <c r="Z8" s="439">
        <f>USNagar!$AB$381</f>
        <v>2</v>
      </c>
      <c r="AA8" s="440">
        <f>USNagar!$AE$345</f>
        <v>11083.111551260001</v>
      </c>
      <c r="AB8" s="440">
        <f>USNagar!$AE$381</f>
        <v>43.545000000000002</v>
      </c>
      <c r="AC8" s="441">
        <f t="shared" si="0"/>
        <v>11126.656551260001</v>
      </c>
    </row>
    <row r="9" spans="1:30" ht="16.5" thickBot="1">
      <c r="A9" s="442"/>
      <c r="B9" s="443" t="s">
        <v>35</v>
      </c>
      <c r="C9" s="444">
        <f>SUM(C6:C8)</f>
        <v>0</v>
      </c>
      <c r="D9" s="444">
        <f t="shared" ref="D9:AC9" si="1">SUM(D6:D8)</f>
        <v>1</v>
      </c>
      <c r="E9" s="444">
        <f t="shared" si="1"/>
        <v>2</v>
      </c>
      <c r="F9" s="444">
        <f t="shared" si="1"/>
        <v>2</v>
      </c>
      <c r="G9" s="444">
        <f t="shared" si="1"/>
        <v>0</v>
      </c>
      <c r="H9" s="665">
        <f>SUM(H6:H8)</f>
        <v>23</v>
      </c>
      <c r="I9" s="444">
        <f t="shared" si="1"/>
        <v>1</v>
      </c>
      <c r="J9" s="444">
        <f t="shared" si="1"/>
        <v>89</v>
      </c>
      <c r="K9" s="444">
        <f t="shared" si="1"/>
        <v>0</v>
      </c>
      <c r="L9" s="444">
        <f t="shared" si="1"/>
        <v>0</v>
      </c>
      <c r="M9" s="444">
        <f t="shared" si="1"/>
        <v>30</v>
      </c>
      <c r="N9" s="444">
        <f t="shared" si="1"/>
        <v>23</v>
      </c>
      <c r="O9" s="444">
        <f t="shared" si="1"/>
        <v>0</v>
      </c>
      <c r="P9" s="444">
        <f t="shared" si="1"/>
        <v>0</v>
      </c>
      <c r="Q9" s="444">
        <f t="shared" si="1"/>
        <v>0</v>
      </c>
      <c r="R9" s="444">
        <f t="shared" si="1"/>
        <v>0</v>
      </c>
      <c r="S9" s="444">
        <f t="shared" si="1"/>
        <v>0</v>
      </c>
      <c r="T9" s="444">
        <f t="shared" si="1"/>
        <v>0</v>
      </c>
      <c r="U9" s="444">
        <f t="shared" si="1"/>
        <v>0</v>
      </c>
      <c r="V9" s="444">
        <f t="shared" si="1"/>
        <v>0</v>
      </c>
      <c r="W9" s="444">
        <f t="shared" si="1"/>
        <v>5106</v>
      </c>
      <c r="X9" s="444">
        <f t="shared" si="1"/>
        <v>221726</v>
      </c>
      <c r="Y9" s="444">
        <f t="shared" si="1"/>
        <v>212412</v>
      </c>
      <c r="Z9" s="444">
        <f t="shared" si="1"/>
        <v>10</v>
      </c>
      <c r="AA9" s="444">
        <f t="shared" si="1"/>
        <v>22786.094287259999</v>
      </c>
      <c r="AB9" s="444">
        <f t="shared" si="1"/>
        <v>218.10000000000002</v>
      </c>
      <c r="AC9" s="898">
        <f t="shared" si="1"/>
        <v>23004.194287260001</v>
      </c>
    </row>
    <row r="10" spans="1:30" ht="16.5" thickBot="1">
      <c r="A10" s="999" t="s">
        <v>401</v>
      </c>
      <c r="B10" s="1000"/>
      <c r="C10" s="1000"/>
      <c r="D10" s="1000"/>
      <c r="E10" s="1000"/>
      <c r="F10" s="1000"/>
      <c r="G10" s="1000"/>
      <c r="H10" s="437">
        <f>State!$AB$287+State!$AB$288+State!$AB$291+State!$AB$292</f>
        <v>231</v>
      </c>
      <c r="I10" s="437">
        <f>State!$AB$293+State!$AB$294</f>
        <v>17</v>
      </c>
      <c r="J10" s="437">
        <f>State!$AB$296+State!$AB$297</f>
        <v>131</v>
      </c>
      <c r="K10" s="437"/>
      <c r="L10" s="437"/>
      <c r="M10" s="437">
        <f>State!$AB$298+State!$AB$299+State!$AB$300+State!$AB$301</f>
        <v>384</v>
      </c>
      <c r="N10" s="438">
        <f>State!$AB$300+State!$AB$301</f>
        <v>219</v>
      </c>
      <c r="O10" s="438"/>
      <c r="P10" s="437"/>
      <c r="Q10" s="438"/>
      <c r="R10" s="438"/>
      <c r="S10" s="437"/>
      <c r="T10" s="437"/>
      <c r="U10" s="437"/>
      <c r="V10" s="437"/>
      <c r="W10" s="437">
        <f>State!$AB$211</f>
        <v>30628</v>
      </c>
      <c r="X10" s="437">
        <f>State!$AB$140</f>
        <v>641075</v>
      </c>
      <c r="Y10" s="437">
        <f>State!$AB$134</f>
        <v>548711</v>
      </c>
      <c r="Z10" s="439">
        <f>State!$AB$381</f>
        <v>28</v>
      </c>
      <c r="AA10" s="440">
        <f>State!$AE$345</f>
        <v>91573.936864060015</v>
      </c>
      <c r="AB10" s="440">
        <f>State!$AE$381</f>
        <v>609.63000000000011</v>
      </c>
      <c r="AC10" s="441">
        <f>AA10+AB10</f>
        <v>92183.56686406002</v>
      </c>
      <c r="AD10" s="445">
        <v>0</v>
      </c>
    </row>
    <row r="11" spans="1:30" ht="16.5" thickBot="1">
      <c r="A11" s="1004" t="s">
        <v>402</v>
      </c>
      <c r="B11" s="1005"/>
      <c r="C11" s="1005"/>
      <c r="D11" s="1005"/>
      <c r="E11" s="1005"/>
      <c r="F11" s="1005"/>
      <c r="G11" s="1005"/>
      <c r="H11" s="446">
        <f>IF(H10&gt;0, H9/H$10," ")</f>
        <v>9.9567099567099568E-2</v>
      </c>
      <c r="I11" s="446">
        <f>IF(I10&gt;0, I9/I$10," ")</f>
        <v>5.8823529411764705E-2</v>
      </c>
      <c r="J11" s="446"/>
      <c r="K11" s="446" t="str">
        <f>IF(K10&gt;0, K9/K$10," ")</f>
        <v xml:space="preserve"> </v>
      </c>
      <c r="L11" s="446"/>
      <c r="M11" s="446">
        <f>IF(M10&gt;0, M9/M$10," ")</f>
        <v>7.8125E-2</v>
      </c>
      <c r="N11" s="446">
        <f t="shared" ref="N11:U11" si="2">IF(N10&gt;0, N9/N$10," ")</f>
        <v>0.1050228310502283</v>
      </c>
      <c r="O11" s="446" t="str">
        <f t="shared" si="2"/>
        <v xml:space="preserve"> </v>
      </c>
      <c r="P11" s="446" t="str">
        <f t="shared" si="2"/>
        <v xml:space="preserve"> </v>
      </c>
      <c r="Q11" s="446" t="str">
        <f t="shared" si="2"/>
        <v xml:space="preserve"> </v>
      </c>
      <c r="R11" s="446" t="str">
        <f t="shared" si="2"/>
        <v xml:space="preserve"> </v>
      </c>
      <c r="S11" s="446" t="str">
        <f t="shared" si="2"/>
        <v xml:space="preserve"> </v>
      </c>
      <c r="T11" s="446" t="str">
        <f t="shared" si="2"/>
        <v xml:space="preserve"> </v>
      </c>
      <c r="U11" s="446" t="str">
        <f t="shared" si="2"/>
        <v xml:space="preserve"> </v>
      </c>
      <c r="V11" s="446"/>
      <c r="W11" s="446">
        <f t="shared" ref="W11:AC11" si="3">IF(W10&gt;0, W9/W$10," ")</f>
        <v>0.16671019981716076</v>
      </c>
      <c r="X11" s="446">
        <f t="shared" si="3"/>
        <v>0.34586592832351909</v>
      </c>
      <c r="Y11" s="446">
        <f t="shared" si="3"/>
        <v>0.38711088350698275</v>
      </c>
      <c r="Z11" s="446">
        <f t="shared" si="3"/>
        <v>0.35714285714285715</v>
      </c>
      <c r="AA11" s="446">
        <f t="shared" si="3"/>
        <v>0.24882728719073829</v>
      </c>
      <c r="AB11" s="447">
        <f t="shared" si="3"/>
        <v>0.35775798435116379</v>
      </c>
      <c r="AC11" s="448">
        <f t="shared" si="3"/>
        <v>0.24954766960995886</v>
      </c>
    </row>
    <row r="12" spans="1:30">
      <c r="A12" s="449"/>
      <c r="B12" s="450"/>
      <c r="C12" s="450"/>
      <c r="D12" s="451"/>
      <c r="E12" s="975" t="s">
        <v>403</v>
      </c>
      <c r="F12" s="979" t="s">
        <v>404</v>
      </c>
      <c r="G12" s="980"/>
      <c r="H12" s="452">
        <f>SUMIF($C$6:$C$8, "1", H$6:H$8)</f>
        <v>0</v>
      </c>
      <c r="I12" s="452">
        <f t="shared" ref="I12:AC12" si="4">SUMIF($C$6:$C$8, "1", I$6:I$8)</f>
        <v>0</v>
      </c>
      <c r="J12" s="452">
        <f t="shared" si="4"/>
        <v>0</v>
      </c>
      <c r="K12" s="452">
        <f t="shared" si="4"/>
        <v>0</v>
      </c>
      <c r="L12" s="452">
        <f t="shared" si="4"/>
        <v>0</v>
      </c>
      <c r="M12" s="452">
        <f t="shared" si="4"/>
        <v>0</v>
      </c>
      <c r="N12" s="452">
        <f t="shared" si="4"/>
        <v>0</v>
      </c>
      <c r="O12" s="452">
        <f t="shared" si="4"/>
        <v>0</v>
      </c>
      <c r="P12" s="452">
        <f t="shared" si="4"/>
        <v>0</v>
      </c>
      <c r="Q12" s="452">
        <f t="shared" si="4"/>
        <v>0</v>
      </c>
      <c r="R12" s="452">
        <f t="shared" si="4"/>
        <v>0</v>
      </c>
      <c r="S12" s="452">
        <f t="shared" si="4"/>
        <v>0</v>
      </c>
      <c r="T12" s="452">
        <f t="shared" si="4"/>
        <v>0</v>
      </c>
      <c r="U12" s="452">
        <f t="shared" si="4"/>
        <v>0</v>
      </c>
      <c r="V12" s="452">
        <f t="shared" si="4"/>
        <v>0</v>
      </c>
      <c r="W12" s="452">
        <f t="shared" si="4"/>
        <v>0</v>
      </c>
      <c r="X12" s="452">
        <f t="shared" si="4"/>
        <v>0</v>
      </c>
      <c r="Y12" s="452">
        <f t="shared" si="4"/>
        <v>0</v>
      </c>
      <c r="Z12" s="452">
        <f t="shared" si="4"/>
        <v>0</v>
      </c>
      <c r="AA12" s="452">
        <f t="shared" si="4"/>
        <v>0</v>
      </c>
      <c r="AB12" s="452">
        <f t="shared" si="4"/>
        <v>0</v>
      </c>
      <c r="AC12" s="452">
        <f t="shared" si="4"/>
        <v>0</v>
      </c>
    </row>
    <row r="13" spans="1:30" ht="16.5" thickBot="1">
      <c r="A13" s="449"/>
      <c r="B13" s="450"/>
      <c r="C13" s="450"/>
      <c r="D13" s="456"/>
      <c r="E13" s="976"/>
      <c r="F13" s="981" t="s">
        <v>405</v>
      </c>
      <c r="G13" s="982"/>
      <c r="H13" s="457" t="str">
        <f>IF(H12&gt;0, H12/H$9," ")</f>
        <v xml:space="preserve"> </v>
      </c>
      <c r="I13" s="457" t="str">
        <f t="shared" ref="I13:AC13" si="5">IF(I12&gt;0, I12/I$9," ")</f>
        <v xml:space="preserve"> </v>
      </c>
      <c r="J13" s="457" t="str">
        <f t="shared" si="5"/>
        <v xml:space="preserve"> </v>
      </c>
      <c r="K13" s="457" t="str">
        <f t="shared" si="5"/>
        <v xml:space="preserve"> </v>
      </c>
      <c r="L13" s="457" t="str">
        <f t="shared" si="5"/>
        <v xml:space="preserve"> </v>
      </c>
      <c r="M13" s="457" t="str">
        <f t="shared" si="5"/>
        <v xml:space="preserve"> </v>
      </c>
      <c r="N13" s="457" t="str">
        <f t="shared" si="5"/>
        <v xml:space="preserve"> </v>
      </c>
      <c r="O13" s="457" t="str">
        <f t="shared" si="5"/>
        <v xml:space="preserve"> </v>
      </c>
      <c r="P13" s="457" t="str">
        <f t="shared" si="5"/>
        <v xml:space="preserve"> </v>
      </c>
      <c r="Q13" s="457" t="str">
        <f t="shared" si="5"/>
        <v xml:space="preserve"> </v>
      </c>
      <c r="R13" s="457" t="str">
        <f t="shared" si="5"/>
        <v xml:space="preserve"> </v>
      </c>
      <c r="S13" s="457" t="str">
        <f t="shared" si="5"/>
        <v xml:space="preserve"> </v>
      </c>
      <c r="T13" s="457" t="str">
        <f t="shared" si="5"/>
        <v xml:space="preserve"> </v>
      </c>
      <c r="U13" s="457" t="str">
        <f t="shared" si="5"/>
        <v xml:space="preserve"> </v>
      </c>
      <c r="V13" s="457" t="str">
        <f t="shared" si="5"/>
        <v xml:space="preserve"> </v>
      </c>
      <c r="W13" s="457" t="str">
        <f t="shared" si="5"/>
        <v xml:space="preserve"> </v>
      </c>
      <c r="X13" s="457" t="str">
        <f t="shared" si="5"/>
        <v xml:space="preserve"> </v>
      </c>
      <c r="Y13" s="457" t="str">
        <f t="shared" si="5"/>
        <v xml:space="preserve"> </v>
      </c>
      <c r="Z13" s="457" t="str">
        <f t="shared" si="5"/>
        <v xml:space="preserve"> </v>
      </c>
      <c r="AA13" s="457" t="str">
        <f t="shared" si="5"/>
        <v xml:space="preserve"> </v>
      </c>
      <c r="AB13" s="457" t="str">
        <f t="shared" si="5"/>
        <v xml:space="preserve"> </v>
      </c>
      <c r="AC13" s="458" t="str">
        <f t="shared" si="5"/>
        <v xml:space="preserve"> </v>
      </c>
    </row>
    <row r="14" spans="1:30">
      <c r="A14" s="449"/>
      <c r="B14" s="450"/>
      <c r="C14" s="450"/>
      <c r="D14" s="456"/>
      <c r="E14" s="976"/>
      <c r="F14" s="979" t="s">
        <v>406</v>
      </c>
      <c r="G14" s="980"/>
      <c r="H14" s="452">
        <f>SUMIF($D$6:$D$8, "1", H6:H8)</f>
        <v>8</v>
      </c>
      <c r="I14" s="452">
        <f t="shared" ref="I14:AC14" si="6">SUMIF($D$6:$D$8, "1", I6:I8)</f>
        <v>0</v>
      </c>
      <c r="J14" s="452">
        <f t="shared" si="6"/>
        <v>1</v>
      </c>
      <c r="K14" s="452">
        <f t="shared" si="6"/>
        <v>0</v>
      </c>
      <c r="L14" s="452">
        <f t="shared" si="6"/>
        <v>0</v>
      </c>
      <c r="M14" s="452">
        <f t="shared" si="6"/>
        <v>1</v>
      </c>
      <c r="N14" s="452">
        <f t="shared" si="6"/>
        <v>1</v>
      </c>
      <c r="O14" s="452">
        <f t="shared" si="6"/>
        <v>0</v>
      </c>
      <c r="P14" s="452">
        <f t="shared" si="6"/>
        <v>0</v>
      </c>
      <c r="Q14" s="452">
        <f t="shared" si="6"/>
        <v>0</v>
      </c>
      <c r="R14" s="452">
        <f t="shared" si="6"/>
        <v>0</v>
      </c>
      <c r="S14" s="452">
        <f t="shared" si="6"/>
        <v>0</v>
      </c>
      <c r="T14" s="452">
        <f t="shared" si="6"/>
        <v>0</v>
      </c>
      <c r="U14" s="452">
        <f t="shared" si="6"/>
        <v>0</v>
      </c>
      <c r="V14" s="452">
        <f t="shared" si="6"/>
        <v>0</v>
      </c>
      <c r="W14" s="452">
        <f t="shared" si="6"/>
        <v>1285</v>
      </c>
      <c r="X14" s="452">
        <f t="shared" si="6"/>
        <v>23932</v>
      </c>
      <c r="Y14" s="452">
        <f t="shared" si="6"/>
        <v>19228</v>
      </c>
      <c r="Z14" s="452">
        <f t="shared" si="6"/>
        <v>1</v>
      </c>
      <c r="AA14" s="452">
        <f t="shared" si="6"/>
        <v>3909.7375828600002</v>
      </c>
      <c r="AB14" s="452">
        <f t="shared" si="6"/>
        <v>21.585000000000001</v>
      </c>
      <c r="AC14" s="899">
        <f t="shared" si="6"/>
        <v>3931.3225828600002</v>
      </c>
    </row>
    <row r="15" spans="1:30" ht="16.5" thickBot="1">
      <c r="A15" s="449"/>
      <c r="B15" s="450"/>
      <c r="C15" s="450"/>
      <c r="D15" s="456"/>
      <c r="E15" s="976"/>
      <c r="F15" s="981" t="s">
        <v>407</v>
      </c>
      <c r="G15" s="982"/>
      <c r="H15" s="459">
        <f>IF(H14&gt;0, H14/H$9," ")</f>
        <v>0.34782608695652173</v>
      </c>
      <c r="I15" s="459" t="str">
        <f t="shared" ref="I15:AC15" si="7">IF(I14&gt;0, I14/I$9," ")</f>
        <v xml:space="preserve"> </v>
      </c>
      <c r="J15" s="459">
        <f t="shared" si="7"/>
        <v>1.1235955056179775E-2</v>
      </c>
      <c r="K15" s="459" t="str">
        <f t="shared" si="7"/>
        <v xml:space="preserve"> </v>
      </c>
      <c r="L15" s="459" t="str">
        <f t="shared" si="7"/>
        <v xml:space="preserve"> </v>
      </c>
      <c r="M15" s="459">
        <f t="shared" si="7"/>
        <v>3.3333333333333333E-2</v>
      </c>
      <c r="N15" s="459">
        <f t="shared" si="7"/>
        <v>4.3478260869565216E-2</v>
      </c>
      <c r="O15" s="459" t="str">
        <f t="shared" si="7"/>
        <v xml:space="preserve"> </v>
      </c>
      <c r="P15" s="459" t="str">
        <f t="shared" si="7"/>
        <v xml:space="preserve"> </v>
      </c>
      <c r="Q15" s="459" t="str">
        <f t="shared" si="7"/>
        <v xml:space="preserve"> </v>
      </c>
      <c r="R15" s="459" t="str">
        <f t="shared" si="7"/>
        <v xml:space="preserve"> </v>
      </c>
      <c r="S15" s="459" t="str">
        <f t="shared" si="7"/>
        <v xml:space="preserve"> </v>
      </c>
      <c r="T15" s="459" t="str">
        <f t="shared" si="7"/>
        <v xml:space="preserve"> </v>
      </c>
      <c r="U15" s="459" t="str">
        <f t="shared" si="7"/>
        <v xml:space="preserve"> </v>
      </c>
      <c r="V15" s="459" t="str">
        <f t="shared" si="7"/>
        <v xml:space="preserve"> </v>
      </c>
      <c r="W15" s="459">
        <f t="shared" si="7"/>
        <v>0.25166470818644732</v>
      </c>
      <c r="X15" s="459">
        <f t="shared" si="7"/>
        <v>0.10793501889719744</v>
      </c>
      <c r="Y15" s="459">
        <f t="shared" si="7"/>
        <v>9.0522192719808672E-2</v>
      </c>
      <c r="Z15" s="459">
        <f t="shared" si="7"/>
        <v>0.1</v>
      </c>
      <c r="AA15" s="459">
        <f t="shared" si="7"/>
        <v>0.17158436779777503</v>
      </c>
      <c r="AB15" s="459">
        <f t="shared" si="7"/>
        <v>9.896836313617606E-2</v>
      </c>
      <c r="AC15" s="459">
        <f t="shared" si="7"/>
        <v>0.17089590418896844</v>
      </c>
    </row>
    <row r="16" spans="1:30">
      <c r="A16" s="449"/>
      <c r="B16" s="450"/>
      <c r="C16" s="450"/>
      <c r="D16" s="456"/>
      <c r="E16" s="976"/>
      <c r="F16" s="983" t="s">
        <v>408</v>
      </c>
      <c r="G16" s="984"/>
      <c r="H16" s="452">
        <f>SUMIF($E$6:$E$8, "1", H$6:H$8)</f>
        <v>15</v>
      </c>
      <c r="I16" s="452">
        <f t="shared" ref="I16:AC16" si="8">SUMIF($E$6:$E$8, "1", I$6:I$8)</f>
        <v>1</v>
      </c>
      <c r="J16" s="452">
        <f t="shared" si="8"/>
        <v>88</v>
      </c>
      <c r="K16" s="452">
        <f t="shared" si="8"/>
        <v>0</v>
      </c>
      <c r="L16" s="452">
        <f t="shared" si="8"/>
        <v>0</v>
      </c>
      <c r="M16" s="452">
        <f t="shared" si="8"/>
        <v>29</v>
      </c>
      <c r="N16" s="452">
        <f t="shared" si="8"/>
        <v>22</v>
      </c>
      <c r="O16" s="452">
        <f t="shared" si="8"/>
        <v>0</v>
      </c>
      <c r="P16" s="452">
        <f t="shared" si="8"/>
        <v>0</v>
      </c>
      <c r="Q16" s="452">
        <f t="shared" si="8"/>
        <v>0</v>
      </c>
      <c r="R16" s="452">
        <f t="shared" si="8"/>
        <v>0</v>
      </c>
      <c r="S16" s="452">
        <f t="shared" si="8"/>
        <v>0</v>
      </c>
      <c r="T16" s="452">
        <f t="shared" si="8"/>
        <v>0</v>
      </c>
      <c r="U16" s="452">
        <f t="shared" si="8"/>
        <v>0</v>
      </c>
      <c r="V16" s="452">
        <f t="shared" si="8"/>
        <v>0</v>
      </c>
      <c r="W16" s="452">
        <f t="shared" si="8"/>
        <v>3821</v>
      </c>
      <c r="X16" s="452">
        <f t="shared" si="8"/>
        <v>197794</v>
      </c>
      <c r="Y16" s="452">
        <f t="shared" si="8"/>
        <v>193184</v>
      </c>
      <c r="Z16" s="452">
        <f t="shared" si="8"/>
        <v>9</v>
      </c>
      <c r="AA16" s="452">
        <f t="shared" si="8"/>
        <v>18876.356704400001</v>
      </c>
      <c r="AB16" s="452">
        <f t="shared" si="8"/>
        <v>196.51500000000004</v>
      </c>
      <c r="AC16" s="899">
        <f t="shared" si="8"/>
        <v>19072.8717044</v>
      </c>
    </row>
    <row r="17" spans="1:29" ht="16.5" thickBot="1">
      <c r="A17" s="449"/>
      <c r="B17" s="450"/>
      <c r="C17" s="450"/>
      <c r="D17" s="456"/>
      <c r="E17" s="976"/>
      <c r="F17" s="985" t="s">
        <v>409</v>
      </c>
      <c r="G17" s="986"/>
      <c r="H17" s="459">
        <f>IF(H16&gt;0, H16/H$9," ")</f>
        <v>0.65217391304347827</v>
      </c>
      <c r="I17" s="459">
        <f t="shared" ref="I17:AC17" si="9">IF(I16&gt;0, I16/I$9," ")</f>
        <v>1</v>
      </c>
      <c r="J17" s="459">
        <f t="shared" si="9"/>
        <v>0.9887640449438202</v>
      </c>
      <c r="K17" s="459" t="str">
        <f t="shared" si="9"/>
        <v xml:space="preserve"> </v>
      </c>
      <c r="L17" s="459" t="str">
        <f t="shared" si="9"/>
        <v xml:space="preserve"> </v>
      </c>
      <c r="M17" s="459">
        <f t="shared" si="9"/>
        <v>0.96666666666666667</v>
      </c>
      <c r="N17" s="459">
        <f t="shared" si="9"/>
        <v>0.95652173913043481</v>
      </c>
      <c r="O17" s="459" t="str">
        <f t="shared" si="9"/>
        <v xml:space="preserve"> </v>
      </c>
      <c r="P17" s="459" t="str">
        <f t="shared" si="9"/>
        <v xml:space="preserve"> </v>
      </c>
      <c r="Q17" s="459" t="str">
        <f t="shared" si="9"/>
        <v xml:space="preserve"> </v>
      </c>
      <c r="R17" s="459" t="str">
        <f t="shared" si="9"/>
        <v xml:space="preserve"> </v>
      </c>
      <c r="S17" s="459" t="str">
        <f t="shared" si="9"/>
        <v xml:space="preserve"> </v>
      </c>
      <c r="T17" s="459" t="str">
        <f t="shared" si="9"/>
        <v xml:space="preserve"> </v>
      </c>
      <c r="U17" s="459" t="str">
        <f t="shared" si="9"/>
        <v xml:space="preserve"> </v>
      </c>
      <c r="V17" s="459" t="str">
        <f t="shared" si="9"/>
        <v xml:space="preserve"> </v>
      </c>
      <c r="W17" s="459">
        <f t="shared" si="9"/>
        <v>0.74833529181355263</v>
      </c>
      <c r="X17" s="459">
        <f t="shared" si="9"/>
        <v>0.89206498110280252</v>
      </c>
      <c r="Y17" s="459">
        <f t="shared" si="9"/>
        <v>0.90947780728019134</v>
      </c>
      <c r="Z17" s="459">
        <f t="shared" si="9"/>
        <v>0.9</v>
      </c>
      <c r="AA17" s="459">
        <f t="shared" si="9"/>
        <v>0.82841563220222503</v>
      </c>
      <c r="AB17" s="459">
        <f t="shared" si="9"/>
        <v>0.90103163686382404</v>
      </c>
      <c r="AC17" s="459">
        <f t="shared" si="9"/>
        <v>0.82910409581103151</v>
      </c>
    </row>
    <row r="18" spans="1:29">
      <c r="A18" s="449"/>
      <c r="B18" s="450"/>
      <c r="C18" s="450"/>
      <c r="D18" s="456"/>
      <c r="E18" s="976"/>
      <c r="F18" s="983" t="s">
        <v>410</v>
      </c>
      <c r="G18" s="984"/>
      <c r="H18" s="452">
        <f>SUMIF($F$6:$F$8, "1", H6:H8)</f>
        <v>15</v>
      </c>
      <c r="I18" s="452">
        <f t="shared" ref="I18:R18" si="10">SUMIF($F$6:$F$8, "1", I6:I8)</f>
        <v>1</v>
      </c>
      <c r="J18" s="452">
        <f t="shared" si="10"/>
        <v>88</v>
      </c>
      <c r="K18" s="452">
        <f t="shared" si="10"/>
        <v>0</v>
      </c>
      <c r="L18" s="452">
        <f t="shared" si="10"/>
        <v>0</v>
      </c>
      <c r="M18" s="452">
        <f t="shared" si="10"/>
        <v>29</v>
      </c>
      <c r="N18" s="452">
        <f t="shared" si="10"/>
        <v>22</v>
      </c>
      <c r="O18" s="452">
        <f t="shared" si="10"/>
        <v>0</v>
      </c>
      <c r="P18" s="452">
        <f t="shared" si="10"/>
        <v>0</v>
      </c>
      <c r="Q18" s="452">
        <f t="shared" si="10"/>
        <v>0</v>
      </c>
      <c r="R18" s="452">
        <f t="shared" si="10"/>
        <v>0</v>
      </c>
      <c r="S18" s="453">
        <f t="shared" ref="S18:AC18" si="11">SUMIF($F$8:$F$8, "1", S8:S8)</f>
        <v>0</v>
      </c>
      <c r="T18" s="453">
        <f t="shared" si="11"/>
        <v>0</v>
      </c>
      <c r="U18" s="453">
        <f t="shared" si="11"/>
        <v>0</v>
      </c>
      <c r="V18" s="453">
        <f t="shared" si="11"/>
        <v>0</v>
      </c>
      <c r="W18" s="453">
        <f t="shared" si="11"/>
        <v>1905</v>
      </c>
      <c r="X18" s="453">
        <f t="shared" si="11"/>
        <v>96360</v>
      </c>
      <c r="Y18" s="453">
        <f t="shared" si="11"/>
        <v>92229</v>
      </c>
      <c r="Z18" s="453">
        <f t="shared" si="11"/>
        <v>2</v>
      </c>
      <c r="AA18" s="454">
        <f t="shared" si="11"/>
        <v>11083.111551260001</v>
      </c>
      <c r="AB18" s="454">
        <f t="shared" si="11"/>
        <v>43.545000000000002</v>
      </c>
      <c r="AC18" s="455">
        <f t="shared" si="11"/>
        <v>11126.656551260001</v>
      </c>
    </row>
    <row r="19" spans="1:29" ht="16.5" thickBot="1">
      <c r="A19" s="449"/>
      <c r="B19" s="450"/>
      <c r="C19" s="450"/>
      <c r="D19" s="456"/>
      <c r="E19" s="976"/>
      <c r="F19" s="985" t="s">
        <v>411</v>
      </c>
      <c r="G19" s="986"/>
      <c r="H19" s="459">
        <f>IF(H18&gt;0, H18/H$9," ")</f>
        <v>0.65217391304347827</v>
      </c>
      <c r="I19" s="459">
        <f t="shared" ref="I19:R19" si="12">IF(I18&gt;0, I18/I$9," ")</f>
        <v>1</v>
      </c>
      <c r="J19" s="459">
        <f t="shared" si="12"/>
        <v>0.9887640449438202</v>
      </c>
      <c r="K19" s="459" t="str">
        <f t="shared" si="12"/>
        <v xml:space="preserve"> </v>
      </c>
      <c r="L19" s="459" t="str">
        <f t="shared" si="12"/>
        <v xml:space="preserve"> </v>
      </c>
      <c r="M19" s="459">
        <f t="shared" si="12"/>
        <v>0.96666666666666667</v>
      </c>
      <c r="N19" s="459">
        <f t="shared" si="12"/>
        <v>0.95652173913043481</v>
      </c>
      <c r="O19" s="459" t="str">
        <f t="shared" si="12"/>
        <v xml:space="preserve"> </v>
      </c>
      <c r="P19" s="459" t="str">
        <f t="shared" si="12"/>
        <v xml:space="preserve"> </v>
      </c>
      <c r="Q19" s="459" t="str">
        <f t="shared" si="12"/>
        <v xml:space="preserve"> </v>
      </c>
      <c r="R19" s="459" t="str">
        <f t="shared" si="12"/>
        <v xml:space="preserve"> </v>
      </c>
      <c r="S19" s="459" t="str">
        <f t="shared" ref="S19:X19" si="13">IF(S18&gt;0, S18/S$9," ")</f>
        <v xml:space="preserve"> </v>
      </c>
      <c r="T19" s="459" t="str">
        <f t="shared" si="13"/>
        <v xml:space="preserve"> </v>
      </c>
      <c r="U19" s="459" t="str">
        <f t="shared" si="13"/>
        <v xml:space="preserve"> </v>
      </c>
      <c r="V19" s="459" t="str">
        <f t="shared" si="13"/>
        <v xml:space="preserve"> </v>
      </c>
      <c r="W19" s="459">
        <f t="shared" si="13"/>
        <v>0.37309048178613397</v>
      </c>
      <c r="X19" s="459">
        <f t="shared" si="13"/>
        <v>0.43459044045353273</v>
      </c>
      <c r="Y19" s="460">
        <f>IF(Y18&gt;0, Y18/Y$9," ")</f>
        <v>0.43419863284560195</v>
      </c>
      <c r="Z19" s="460">
        <f>IF(Z18&gt;0, Z18/Z$9," ")</f>
        <v>0.2</v>
      </c>
      <c r="AA19" s="461">
        <f>IF(AA18&gt;0, AA18/AA$9," ")</f>
        <v>0.4863980378355896</v>
      </c>
      <c r="AB19" s="461">
        <f>IF(AB18&gt;0, AB18/AB$9," ")</f>
        <v>0.19965612104539202</v>
      </c>
      <c r="AC19" s="462">
        <f>IF(AC18&gt;0, AC18/AC$9," ")</f>
        <v>0.48367947220051416</v>
      </c>
    </row>
    <row r="20" spans="1:29">
      <c r="A20" s="449"/>
      <c r="B20" s="450"/>
      <c r="C20" s="450"/>
      <c r="D20" s="456"/>
      <c r="E20" s="977"/>
      <c r="F20" s="987" t="s">
        <v>412</v>
      </c>
      <c r="G20" s="988"/>
      <c r="H20" s="452">
        <f>SUMIF($G$6:$G$8, "1", H6:H8)</f>
        <v>0</v>
      </c>
      <c r="I20" s="452">
        <f t="shared" ref="I20:AC20" si="14">SUMIF($G$6:$G$8, "1", I6:I8)</f>
        <v>0</v>
      </c>
      <c r="J20" s="452">
        <f t="shared" si="14"/>
        <v>0</v>
      </c>
      <c r="K20" s="452">
        <f t="shared" si="14"/>
        <v>0</v>
      </c>
      <c r="L20" s="452">
        <f t="shared" si="14"/>
        <v>0</v>
      </c>
      <c r="M20" s="452">
        <f t="shared" si="14"/>
        <v>0</v>
      </c>
      <c r="N20" s="452">
        <f t="shared" si="14"/>
        <v>0</v>
      </c>
      <c r="O20" s="452">
        <f t="shared" si="14"/>
        <v>0</v>
      </c>
      <c r="P20" s="452">
        <f t="shared" si="14"/>
        <v>0</v>
      </c>
      <c r="Q20" s="452">
        <f t="shared" si="14"/>
        <v>0</v>
      </c>
      <c r="R20" s="452">
        <f t="shared" si="14"/>
        <v>0</v>
      </c>
      <c r="S20" s="452">
        <f t="shared" si="14"/>
        <v>0</v>
      </c>
      <c r="T20" s="452">
        <f t="shared" si="14"/>
        <v>0</v>
      </c>
      <c r="U20" s="452">
        <f t="shared" si="14"/>
        <v>0</v>
      </c>
      <c r="V20" s="452">
        <f t="shared" si="14"/>
        <v>0</v>
      </c>
      <c r="W20" s="452">
        <f t="shared" si="14"/>
        <v>0</v>
      </c>
      <c r="X20" s="452">
        <f t="shared" si="14"/>
        <v>0</v>
      </c>
      <c r="Y20" s="452">
        <f t="shared" si="14"/>
        <v>0</v>
      </c>
      <c r="Z20" s="452">
        <f t="shared" si="14"/>
        <v>0</v>
      </c>
      <c r="AA20" s="452">
        <f t="shared" si="14"/>
        <v>0</v>
      </c>
      <c r="AB20" s="452">
        <f t="shared" si="14"/>
        <v>0</v>
      </c>
      <c r="AC20" s="452">
        <f t="shared" si="14"/>
        <v>0</v>
      </c>
    </row>
    <row r="21" spans="1:29" ht="16.5" thickBot="1">
      <c r="A21" s="463"/>
      <c r="B21" s="464"/>
      <c r="C21" s="464"/>
      <c r="D21" s="465"/>
      <c r="E21" s="978"/>
      <c r="F21" s="973" t="s">
        <v>413</v>
      </c>
      <c r="G21" s="974"/>
      <c r="H21" s="457" t="str">
        <f>IF(H20&gt;0, H20/H$9," ")</f>
        <v xml:space="preserve"> </v>
      </c>
      <c r="I21" s="457" t="str">
        <f t="shared" ref="I21:AC21" si="15">IF(I20&gt;0, I20/I$9," ")</f>
        <v xml:space="preserve"> </v>
      </c>
      <c r="J21" s="457" t="str">
        <f t="shared" si="15"/>
        <v xml:space="preserve"> </v>
      </c>
      <c r="K21" s="457" t="str">
        <f t="shared" si="15"/>
        <v xml:space="preserve"> </v>
      </c>
      <c r="L21" s="457" t="str">
        <f t="shared" si="15"/>
        <v xml:space="preserve"> </v>
      </c>
      <c r="M21" s="457" t="str">
        <f t="shared" si="15"/>
        <v xml:space="preserve"> </v>
      </c>
      <c r="N21" s="457" t="str">
        <f t="shared" si="15"/>
        <v xml:space="preserve"> </v>
      </c>
      <c r="O21" s="457" t="str">
        <f t="shared" si="15"/>
        <v xml:space="preserve"> </v>
      </c>
      <c r="P21" s="457" t="str">
        <f t="shared" si="15"/>
        <v xml:space="preserve"> </v>
      </c>
      <c r="Q21" s="457" t="str">
        <f t="shared" si="15"/>
        <v xml:space="preserve"> </v>
      </c>
      <c r="R21" s="457" t="str">
        <f t="shared" si="15"/>
        <v xml:space="preserve"> </v>
      </c>
      <c r="S21" s="457" t="str">
        <f t="shared" si="15"/>
        <v xml:space="preserve"> </v>
      </c>
      <c r="T21" s="457" t="str">
        <f t="shared" si="15"/>
        <v xml:space="preserve"> </v>
      </c>
      <c r="U21" s="457" t="str">
        <f t="shared" si="15"/>
        <v xml:space="preserve"> </v>
      </c>
      <c r="V21" s="457" t="str">
        <f t="shared" si="15"/>
        <v xml:space="preserve"> </v>
      </c>
      <c r="W21" s="457" t="str">
        <f t="shared" si="15"/>
        <v xml:space="preserve"> </v>
      </c>
      <c r="X21" s="457" t="str">
        <f t="shared" si="15"/>
        <v xml:space="preserve"> </v>
      </c>
      <c r="Y21" s="457" t="str">
        <f t="shared" si="15"/>
        <v xml:space="preserve"> </v>
      </c>
      <c r="Z21" s="457" t="str">
        <f t="shared" si="15"/>
        <v xml:space="preserve"> </v>
      </c>
      <c r="AA21" s="457" t="str">
        <f t="shared" si="15"/>
        <v xml:space="preserve"> </v>
      </c>
      <c r="AB21" s="457" t="str">
        <f t="shared" si="15"/>
        <v xml:space="preserve"> </v>
      </c>
      <c r="AC21" s="457" t="str">
        <f t="shared" si="15"/>
        <v xml:space="preserve"> </v>
      </c>
    </row>
    <row r="185" spans="29:29">
      <c r="AC185" s="902" t="s">
        <v>414</v>
      </c>
    </row>
    <row r="342" spans="22:29" ht="18.75">
      <c r="V342" s="826">
        <v>825.11200000000008</v>
      </c>
      <c r="AB342" s="826"/>
      <c r="AC342" s="826">
        <v>825.11200000000008</v>
      </c>
    </row>
  </sheetData>
  <mergeCells count="23">
    <mergeCell ref="A11:G11"/>
    <mergeCell ref="A1:E1"/>
    <mergeCell ref="A3:A5"/>
    <mergeCell ref="B3:B5"/>
    <mergeCell ref="C3:G4"/>
    <mergeCell ref="AA3:AC4"/>
    <mergeCell ref="H4:N4"/>
    <mergeCell ref="O4:S4"/>
    <mergeCell ref="T4:Y4"/>
    <mergeCell ref="A10:G10"/>
    <mergeCell ref="H3:Y3"/>
    <mergeCell ref="Z3:Z5"/>
    <mergeCell ref="F21:G21"/>
    <mergeCell ref="E12:E21"/>
    <mergeCell ref="F12:G12"/>
    <mergeCell ref="F13:G13"/>
    <mergeCell ref="F14:G14"/>
    <mergeCell ref="F15:G15"/>
    <mergeCell ref="F16:G16"/>
    <mergeCell ref="F17:G17"/>
    <mergeCell ref="F18:G18"/>
    <mergeCell ref="F19:G19"/>
    <mergeCell ref="F20:G20"/>
  </mergeCells>
  <printOptions horizontalCentered="1"/>
  <pageMargins left="0.31" right="0.16" top="0.75" bottom="0.75" header="0.3" footer="0.3"/>
  <pageSetup paperSize="9" scale="50" orientation="landscape" r:id="rId1"/>
  <headerFooter>
    <oddHeader>&amp;C&amp;"-,Bold"&amp;20Special Focus Districts
Uttarakhand-2017-18&amp;R&amp;"Arial,Bold"&amp;16(Rs. in lakhs)</oddHeader>
  </headerFooter>
  <rowBreaks count="1" manualBreakCount="1">
    <brk id="21" max="28" man="1"/>
  </rowBreaks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00B0F0"/>
  </sheetPr>
  <dimension ref="A1:AC529"/>
  <sheetViews>
    <sheetView showZeros="0" view="pageBreakPreview" zoomScale="85" zoomScaleSheetLayoutView="85" workbookViewId="0">
      <pane xSplit="2" ySplit="6" topLeftCell="C7" activePane="bottomRight" state="frozen"/>
      <selection activeCell="AJ347" sqref="AJ347"/>
      <selection pane="topRight" activeCell="AJ347" sqref="AJ347"/>
      <selection pane="bottomLeft" activeCell="AJ347" sqref="AJ347"/>
      <selection pane="bottomRight" activeCell="E85" sqref="E85"/>
    </sheetView>
  </sheetViews>
  <sheetFormatPr defaultRowHeight="15.75"/>
  <cols>
    <col min="1" max="1" width="6.42578125" style="512" customWidth="1"/>
    <col min="2" max="2" width="26.7109375" style="512" customWidth="1"/>
    <col min="3" max="3" width="10.5703125" style="544" customWidth="1"/>
    <col min="4" max="4" width="11.140625" style="545" customWidth="1"/>
    <col min="5" max="5" width="14.42578125" style="544" customWidth="1"/>
    <col min="6" max="6" width="11.85546875" style="545" customWidth="1"/>
    <col min="7" max="7" width="11.42578125" style="544" customWidth="1"/>
    <col min="8" max="8" width="10.28515625" style="544" customWidth="1"/>
    <col min="9" max="9" width="10.7109375" style="545" customWidth="1"/>
    <col min="10" max="10" width="11.7109375" style="544" bestFit="1" customWidth="1"/>
    <col min="11" max="11" width="13" style="545" bestFit="1" customWidth="1"/>
    <col min="12" max="12" width="11.42578125" style="544" customWidth="1"/>
    <col min="13" max="13" width="29.5703125" style="546" customWidth="1"/>
    <col min="14" max="14" width="10.5703125" style="512" bestFit="1" customWidth="1"/>
    <col min="15" max="15" width="14.28515625" style="512" bestFit="1" customWidth="1"/>
    <col min="16" max="16" width="10.5703125" style="512" bestFit="1" customWidth="1"/>
    <col min="17" max="256" width="9.140625" style="512"/>
    <col min="257" max="257" width="6.42578125" style="512" customWidth="1"/>
    <col min="258" max="258" width="42.85546875" style="512" customWidth="1"/>
    <col min="259" max="259" width="10.5703125" style="512" customWidth="1"/>
    <col min="260" max="260" width="11.140625" style="512" customWidth="1"/>
    <col min="261" max="261" width="12.140625" style="512" customWidth="1"/>
    <col min="262" max="262" width="10.85546875" style="512" customWidth="1"/>
    <col min="263" max="263" width="11.85546875" style="512" customWidth="1"/>
    <col min="264" max="264" width="10.28515625" style="512" customWidth="1"/>
    <col min="265" max="265" width="10.7109375" style="512" customWidth="1"/>
    <col min="266" max="266" width="11" style="512" customWidth="1"/>
    <col min="267" max="267" width="11.28515625" style="512" customWidth="1"/>
    <col min="268" max="268" width="11.42578125" style="512" customWidth="1"/>
    <col min="269" max="269" width="40" style="512" customWidth="1"/>
    <col min="270" max="272" width="10.5703125" style="512" bestFit="1" customWidth="1"/>
    <col min="273" max="512" width="9.140625" style="512"/>
    <col min="513" max="513" width="6.42578125" style="512" customWidth="1"/>
    <col min="514" max="514" width="42.85546875" style="512" customWidth="1"/>
    <col min="515" max="515" width="10.5703125" style="512" customWidth="1"/>
    <col min="516" max="516" width="11.140625" style="512" customWidth="1"/>
    <col min="517" max="517" width="12.140625" style="512" customWidth="1"/>
    <col min="518" max="518" width="10.85546875" style="512" customWidth="1"/>
    <col min="519" max="519" width="11.85546875" style="512" customWidth="1"/>
    <col min="520" max="520" width="10.28515625" style="512" customWidth="1"/>
    <col min="521" max="521" width="10.7109375" style="512" customWidth="1"/>
    <col min="522" max="522" width="11" style="512" customWidth="1"/>
    <col min="523" max="523" width="11.28515625" style="512" customWidth="1"/>
    <col min="524" max="524" width="11.42578125" style="512" customWidth="1"/>
    <col min="525" max="525" width="40" style="512" customWidth="1"/>
    <col min="526" max="528" width="10.5703125" style="512" bestFit="1" customWidth="1"/>
    <col min="529" max="768" width="9.140625" style="512"/>
    <col min="769" max="769" width="6.42578125" style="512" customWidth="1"/>
    <col min="770" max="770" width="42.85546875" style="512" customWidth="1"/>
    <col min="771" max="771" width="10.5703125" style="512" customWidth="1"/>
    <col min="772" max="772" width="11.140625" style="512" customWidth="1"/>
    <col min="773" max="773" width="12.140625" style="512" customWidth="1"/>
    <col min="774" max="774" width="10.85546875" style="512" customWidth="1"/>
    <col min="775" max="775" width="11.85546875" style="512" customWidth="1"/>
    <col min="776" max="776" width="10.28515625" style="512" customWidth="1"/>
    <col min="777" max="777" width="10.7109375" style="512" customWidth="1"/>
    <col min="778" max="778" width="11" style="512" customWidth="1"/>
    <col min="779" max="779" width="11.28515625" style="512" customWidth="1"/>
    <col min="780" max="780" width="11.42578125" style="512" customWidth="1"/>
    <col min="781" max="781" width="40" style="512" customWidth="1"/>
    <col min="782" max="784" width="10.5703125" style="512" bestFit="1" customWidth="1"/>
    <col min="785" max="1024" width="9.140625" style="512"/>
    <col min="1025" max="1025" width="6.42578125" style="512" customWidth="1"/>
    <col min="1026" max="1026" width="42.85546875" style="512" customWidth="1"/>
    <col min="1027" max="1027" width="10.5703125" style="512" customWidth="1"/>
    <col min="1028" max="1028" width="11.140625" style="512" customWidth="1"/>
    <col min="1029" max="1029" width="12.140625" style="512" customWidth="1"/>
    <col min="1030" max="1030" width="10.85546875" style="512" customWidth="1"/>
    <col min="1031" max="1031" width="11.85546875" style="512" customWidth="1"/>
    <col min="1032" max="1032" width="10.28515625" style="512" customWidth="1"/>
    <col min="1033" max="1033" width="10.7109375" style="512" customWidth="1"/>
    <col min="1034" max="1034" width="11" style="512" customWidth="1"/>
    <col min="1035" max="1035" width="11.28515625" style="512" customWidth="1"/>
    <col min="1036" max="1036" width="11.42578125" style="512" customWidth="1"/>
    <col min="1037" max="1037" width="40" style="512" customWidth="1"/>
    <col min="1038" max="1040" width="10.5703125" style="512" bestFit="1" customWidth="1"/>
    <col min="1041" max="1280" width="9.140625" style="512"/>
    <col min="1281" max="1281" width="6.42578125" style="512" customWidth="1"/>
    <col min="1282" max="1282" width="42.85546875" style="512" customWidth="1"/>
    <col min="1283" max="1283" width="10.5703125" style="512" customWidth="1"/>
    <col min="1284" max="1284" width="11.140625" style="512" customWidth="1"/>
    <col min="1285" max="1285" width="12.140625" style="512" customWidth="1"/>
    <col min="1286" max="1286" width="10.85546875" style="512" customWidth="1"/>
    <col min="1287" max="1287" width="11.85546875" style="512" customWidth="1"/>
    <col min="1288" max="1288" width="10.28515625" style="512" customWidth="1"/>
    <col min="1289" max="1289" width="10.7109375" style="512" customWidth="1"/>
    <col min="1290" max="1290" width="11" style="512" customWidth="1"/>
    <col min="1291" max="1291" width="11.28515625" style="512" customWidth="1"/>
    <col min="1292" max="1292" width="11.42578125" style="512" customWidth="1"/>
    <col min="1293" max="1293" width="40" style="512" customWidth="1"/>
    <col min="1294" max="1296" width="10.5703125" style="512" bestFit="1" customWidth="1"/>
    <col min="1297" max="1536" width="9.140625" style="512"/>
    <col min="1537" max="1537" width="6.42578125" style="512" customWidth="1"/>
    <col min="1538" max="1538" width="42.85546875" style="512" customWidth="1"/>
    <col min="1539" max="1539" width="10.5703125" style="512" customWidth="1"/>
    <col min="1540" max="1540" width="11.140625" style="512" customWidth="1"/>
    <col min="1541" max="1541" width="12.140625" style="512" customWidth="1"/>
    <col min="1542" max="1542" width="10.85546875" style="512" customWidth="1"/>
    <col min="1543" max="1543" width="11.85546875" style="512" customWidth="1"/>
    <col min="1544" max="1544" width="10.28515625" style="512" customWidth="1"/>
    <col min="1545" max="1545" width="10.7109375" style="512" customWidth="1"/>
    <col min="1546" max="1546" width="11" style="512" customWidth="1"/>
    <col min="1547" max="1547" width="11.28515625" style="512" customWidth="1"/>
    <col min="1548" max="1548" width="11.42578125" style="512" customWidth="1"/>
    <col min="1549" max="1549" width="40" style="512" customWidth="1"/>
    <col min="1550" max="1552" width="10.5703125" style="512" bestFit="1" customWidth="1"/>
    <col min="1553" max="1792" width="9.140625" style="512"/>
    <col min="1793" max="1793" width="6.42578125" style="512" customWidth="1"/>
    <col min="1794" max="1794" width="42.85546875" style="512" customWidth="1"/>
    <col min="1795" max="1795" width="10.5703125" style="512" customWidth="1"/>
    <col min="1796" max="1796" width="11.140625" style="512" customWidth="1"/>
    <col min="1797" max="1797" width="12.140625" style="512" customWidth="1"/>
    <col min="1798" max="1798" width="10.85546875" style="512" customWidth="1"/>
    <col min="1799" max="1799" width="11.85546875" style="512" customWidth="1"/>
    <col min="1800" max="1800" width="10.28515625" style="512" customWidth="1"/>
    <col min="1801" max="1801" width="10.7109375" style="512" customWidth="1"/>
    <col min="1802" max="1802" width="11" style="512" customWidth="1"/>
    <col min="1803" max="1803" width="11.28515625" style="512" customWidth="1"/>
    <col min="1804" max="1804" width="11.42578125" style="512" customWidth="1"/>
    <col min="1805" max="1805" width="40" style="512" customWidth="1"/>
    <col min="1806" max="1808" width="10.5703125" style="512" bestFit="1" customWidth="1"/>
    <col min="1809" max="2048" width="9.140625" style="512"/>
    <col min="2049" max="2049" width="6.42578125" style="512" customWidth="1"/>
    <col min="2050" max="2050" width="42.85546875" style="512" customWidth="1"/>
    <col min="2051" max="2051" width="10.5703125" style="512" customWidth="1"/>
    <col min="2052" max="2052" width="11.140625" style="512" customWidth="1"/>
    <col min="2053" max="2053" width="12.140625" style="512" customWidth="1"/>
    <col min="2054" max="2054" width="10.85546875" style="512" customWidth="1"/>
    <col min="2055" max="2055" width="11.85546875" style="512" customWidth="1"/>
    <col min="2056" max="2056" width="10.28515625" style="512" customWidth="1"/>
    <col min="2057" max="2057" width="10.7109375" style="512" customWidth="1"/>
    <col min="2058" max="2058" width="11" style="512" customWidth="1"/>
    <col min="2059" max="2059" width="11.28515625" style="512" customWidth="1"/>
    <col min="2060" max="2060" width="11.42578125" style="512" customWidth="1"/>
    <col min="2061" max="2061" width="40" style="512" customWidth="1"/>
    <col min="2062" max="2064" width="10.5703125" style="512" bestFit="1" customWidth="1"/>
    <col min="2065" max="2304" width="9.140625" style="512"/>
    <col min="2305" max="2305" width="6.42578125" style="512" customWidth="1"/>
    <col min="2306" max="2306" width="42.85546875" style="512" customWidth="1"/>
    <col min="2307" max="2307" width="10.5703125" style="512" customWidth="1"/>
    <col min="2308" max="2308" width="11.140625" style="512" customWidth="1"/>
    <col min="2309" max="2309" width="12.140625" style="512" customWidth="1"/>
    <col min="2310" max="2310" width="10.85546875" style="512" customWidth="1"/>
    <col min="2311" max="2311" width="11.85546875" style="512" customWidth="1"/>
    <col min="2312" max="2312" width="10.28515625" style="512" customWidth="1"/>
    <col min="2313" max="2313" width="10.7109375" style="512" customWidth="1"/>
    <col min="2314" max="2314" width="11" style="512" customWidth="1"/>
    <col min="2315" max="2315" width="11.28515625" style="512" customWidth="1"/>
    <col min="2316" max="2316" width="11.42578125" style="512" customWidth="1"/>
    <col min="2317" max="2317" width="40" style="512" customWidth="1"/>
    <col min="2318" max="2320" width="10.5703125" style="512" bestFit="1" customWidth="1"/>
    <col min="2321" max="2560" width="9.140625" style="512"/>
    <col min="2561" max="2561" width="6.42578125" style="512" customWidth="1"/>
    <col min="2562" max="2562" width="42.85546875" style="512" customWidth="1"/>
    <col min="2563" max="2563" width="10.5703125" style="512" customWidth="1"/>
    <col min="2564" max="2564" width="11.140625" style="512" customWidth="1"/>
    <col min="2565" max="2565" width="12.140625" style="512" customWidth="1"/>
    <col min="2566" max="2566" width="10.85546875" style="512" customWidth="1"/>
    <col min="2567" max="2567" width="11.85546875" style="512" customWidth="1"/>
    <col min="2568" max="2568" width="10.28515625" style="512" customWidth="1"/>
    <col min="2569" max="2569" width="10.7109375" style="512" customWidth="1"/>
    <col min="2570" max="2570" width="11" style="512" customWidth="1"/>
    <col min="2571" max="2571" width="11.28515625" style="512" customWidth="1"/>
    <col min="2572" max="2572" width="11.42578125" style="512" customWidth="1"/>
    <col min="2573" max="2573" width="40" style="512" customWidth="1"/>
    <col min="2574" max="2576" width="10.5703125" style="512" bestFit="1" customWidth="1"/>
    <col min="2577" max="2816" width="9.140625" style="512"/>
    <col min="2817" max="2817" width="6.42578125" style="512" customWidth="1"/>
    <col min="2818" max="2818" width="42.85546875" style="512" customWidth="1"/>
    <col min="2819" max="2819" width="10.5703125" style="512" customWidth="1"/>
    <col min="2820" max="2820" width="11.140625" style="512" customWidth="1"/>
    <col min="2821" max="2821" width="12.140625" style="512" customWidth="1"/>
    <col min="2822" max="2822" width="10.85546875" style="512" customWidth="1"/>
    <col min="2823" max="2823" width="11.85546875" style="512" customWidth="1"/>
    <col min="2824" max="2824" width="10.28515625" style="512" customWidth="1"/>
    <col min="2825" max="2825" width="10.7109375" style="512" customWidth="1"/>
    <col min="2826" max="2826" width="11" style="512" customWidth="1"/>
    <col min="2827" max="2827" width="11.28515625" style="512" customWidth="1"/>
    <col min="2828" max="2828" width="11.42578125" style="512" customWidth="1"/>
    <col min="2829" max="2829" width="40" style="512" customWidth="1"/>
    <col min="2830" max="2832" width="10.5703125" style="512" bestFit="1" customWidth="1"/>
    <col min="2833" max="3072" width="9.140625" style="512"/>
    <col min="3073" max="3073" width="6.42578125" style="512" customWidth="1"/>
    <col min="3074" max="3074" width="42.85546875" style="512" customWidth="1"/>
    <col min="3075" max="3075" width="10.5703125" style="512" customWidth="1"/>
    <col min="3076" max="3076" width="11.140625" style="512" customWidth="1"/>
    <col min="3077" max="3077" width="12.140625" style="512" customWidth="1"/>
    <col min="3078" max="3078" width="10.85546875" style="512" customWidth="1"/>
    <col min="3079" max="3079" width="11.85546875" style="512" customWidth="1"/>
    <col min="3080" max="3080" width="10.28515625" style="512" customWidth="1"/>
    <col min="3081" max="3081" width="10.7109375" style="512" customWidth="1"/>
    <col min="3082" max="3082" width="11" style="512" customWidth="1"/>
    <col min="3083" max="3083" width="11.28515625" style="512" customWidth="1"/>
    <col min="3084" max="3084" width="11.42578125" style="512" customWidth="1"/>
    <col min="3085" max="3085" width="40" style="512" customWidth="1"/>
    <col min="3086" max="3088" width="10.5703125" style="512" bestFit="1" customWidth="1"/>
    <col min="3089" max="3328" width="9.140625" style="512"/>
    <col min="3329" max="3329" width="6.42578125" style="512" customWidth="1"/>
    <col min="3330" max="3330" width="42.85546875" style="512" customWidth="1"/>
    <col min="3331" max="3331" width="10.5703125" style="512" customWidth="1"/>
    <col min="3332" max="3332" width="11.140625" style="512" customWidth="1"/>
    <col min="3333" max="3333" width="12.140625" style="512" customWidth="1"/>
    <col min="3334" max="3334" width="10.85546875" style="512" customWidth="1"/>
    <col min="3335" max="3335" width="11.85546875" style="512" customWidth="1"/>
    <col min="3336" max="3336" width="10.28515625" style="512" customWidth="1"/>
    <col min="3337" max="3337" width="10.7109375" style="512" customWidth="1"/>
    <col min="3338" max="3338" width="11" style="512" customWidth="1"/>
    <col min="3339" max="3339" width="11.28515625" style="512" customWidth="1"/>
    <col min="3340" max="3340" width="11.42578125" style="512" customWidth="1"/>
    <col min="3341" max="3341" width="40" style="512" customWidth="1"/>
    <col min="3342" max="3344" width="10.5703125" style="512" bestFit="1" customWidth="1"/>
    <col min="3345" max="3584" width="9.140625" style="512"/>
    <col min="3585" max="3585" width="6.42578125" style="512" customWidth="1"/>
    <col min="3586" max="3586" width="42.85546875" style="512" customWidth="1"/>
    <col min="3587" max="3587" width="10.5703125" style="512" customWidth="1"/>
    <col min="3588" max="3588" width="11.140625" style="512" customWidth="1"/>
    <col min="3589" max="3589" width="12.140625" style="512" customWidth="1"/>
    <col min="3590" max="3590" width="10.85546875" style="512" customWidth="1"/>
    <col min="3591" max="3591" width="11.85546875" style="512" customWidth="1"/>
    <col min="3592" max="3592" width="10.28515625" style="512" customWidth="1"/>
    <col min="3593" max="3593" width="10.7109375" style="512" customWidth="1"/>
    <col min="3594" max="3594" width="11" style="512" customWidth="1"/>
    <col min="3595" max="3595" width="11.28515625" style="512" customWidth="1"/>
    <col min="3596" max="3596" width="11.42578125" style="512" customWidth="1"/>
    <col min="3597" max="3597" width="40" style="512" customWidth="1"/>
    <col min="3598" max="3600" width="10.5703125" style="512" bestFit="1" customWidth="1"/>
    <col min="3601" max="3840" width="9.140625" style="512"/>
    <col min="3841" max="3841" width="6.42578125" style="512" customWidth="1"/>
    <col min="3842" max="3842" width="42.85546875" style="512" customWidth="1"/>
    <col min="3843" max="3843" width="10.5703125" style="512" customWidth="1"/>
    <col min="3844" max="3844" width="11.140625" style="512" customWidth="1"/>
    <col min="3845" max="3845" width="12.140625" style="512" customWidth="1"/>
    <col min="3846" max="3846" width="10.85546875" style="512" customWidth="1"/>
    <col min="3847" max="3847" width="11.85546875" style="512" customWidth="1"/>
    <col min="3848" max="3848" width="10.28515625" style="512" customWidth="1"/>
    <col min="3849" max="3849" width="10.7109375" style="512" customWidth="1"/>
    <col min="3850" max="3850" width="11" style="512" customWidth="1"/>
    <col min="3851" max="3851" width="11.28515625" style="512" customWidth="1"/>
    <col min="3852" max="3852" width="11.42578125" style="512" customWidth="1"/>
    <col min="3853" max="3853" width="40" style="512" customWidth="1"/>
    <col min="3854" max="3856" width="10.5703125" style="512" bestFit="1" customWidth="1"/>
    <col min="3857" max="4096" width="9.140625" style="512"/>
    <col min="4097" max="4097" width="6.42578125" style="512" customWidth="1"/>
    <col min="4098" max="4098" width="42.85546875" style="512" customWidth="1"/>
    <col min="4099" max="4099" width="10.5703125" style="512" customWidth="1"/>
    <col min="4100" max="4100" width="11.140625" style="512" customWidth="1"/>
    <col min="4101" max="4101" width="12.140625" style="512" customWidth="1"/>
    <col min="4102" max="4102" width="10.85546875" style="512" customWidth="1"/>
    <col min="4103" max="4103" width="11.85546875" style="512" customWidth="1"/>
    <col min="4104" max="4104" width="10.28515625" style="512" customWidth="1"/>
    <col min="4105" max="4105" width="10.7109375" style="512" customWidth="1"/>
    <col min="4106" max="4106" width="11" style="512" customWidth="1"/>
    <col min="4107" max="4107" width="11.28515625" style="512" customWidth="1"/>
    <col min="4108" max="4108" width="11.42578125" style="512" customWidth="1"/>
    <col min="4109" max="4109" width="40" style="512" customWidth="1"/>
    <col min="4110" max="4112" width="10.5703125" style="512" bestFit="1" customWidth="1"/>
    <col min="4113" max="4352" width="9.140625" style="512"/>
    <col min="4353" max="4353" width="6.42578125" style="512" customWidth="1"/>
    <col min="4354" max="4354" width="42.85546875" style="512" customWidth="1"/>
    <col min="4355" max="4355" width="10.5703125" style="512" customWidth="1"/>
    <col min="4356" max="4356" width="11.140625" style="512" customWidth="1"/>
    <col min="4357" max="4357" width="12.140625" style="512" customWidth="1"/>
    <col min="4358" max="4358" width="10.85546875" style="512" customWidth="1"/>
    <col min="4359" max="4359" width="11.85546875" style="512" customWidth="1"/>
    <col min="4360" max="4360" width="10.28515625" style="512" customWidth="1"/>
    <col min="4361" max="4361" width="10.7109375" style="512" customWidth="1"/>
    <col min="4362" max="4362" width="11" style="512" customWidth="1"/>
    <col min="4363" max="4363" width="11.28515625" style="512" customWidth="1"/>
    <col min="4364" max="4364" width="11.42578125" style="512" customWidth="1"/>
    <col min="4365" max="4365" width="40" style="512" customWidth="1"/>
    <col min="4366" max="4368" width="10.5703125" style="512" bestFit="1" customWidth="1"/>
    <col min="4369" max="4608" width="9.140625" style="512"/>
    <col min="4609" max="4609" width="6.42578125" style="512" customWidth="1"/>
    <col min="4610" max="4610" width="42.85546875" style="512" customWidth="1"/>
    <col min="4611" max="4611" width="10.5703125" style="512" customWidth="1"/>
    <col min="4612" max="4612" width="11.140625" style="512" customWidth="1"/>
    <col min="4613" max="4613" width="12.140625" style="512" customWidth="1"/>
    <col min="4614" max="4614" width="10.85546875" style="512" customWidth="1"/>
    <col min="4615" max="4615" width="11.85546875" style="512" customWidth="1"/>
    <col min="4616" max="4616" width="10.28515625" style="512" customWidth="1"/>
    <col min="4617" max="4617" width="10.7109375" style="512" customWidth="1"/>
    <col min="4618" max="4618" width="11" style="512" customWidth="1"/>
    <col min="4619" max="4619" width="11.28515625" style="512" customWidth="1"/>
    <col min="4620" max="4620" width="11.42578125" style="512" customWidth="1"/>
    <col min="4621" max="4621" width="40" style="512" customWidth="1"/>
    <col min="4622" max="4624" width="10.5703125" style="512" bestFit="1" customWidth="1"/>
    <col min="4625" max="4864" width="9.140625" style="512"/>
    <col min="4865" max="4865" width="6.42578125" style="512" customWidth="1"/>
    <col min="4866" max="4866" width="42.85546875" style="512" customWidth="1"/>
    <col min="4867" max="4867" width="10.5703125" style="512" customWidth="1"/>
    <col min="4868" max="4868" width="11.140625" style="512" customWidth="1"/>
    <col min="4869" max="4869" width="12.140625" style="512" customWidth="1"/>
    <col min="4870" max="4870" width="10.85546875" style="512" customWidth="1"/>
    <col min="4871" max="4871" width="11.85546875" style="512" customWidth="1"/>
    <col min="4872" max="4872" width="10.28515625" style="512" customWidth="1"/>
    <col min="4873" max="4873" width="10.7109375" style="512" customWidth="1"/>
    <col min="4874" max="4874" width="11" style="512" customWidth="1"/>
    <col min="4875" max="4875" width="11.28515625" style="512" customWidth="1"/>
    <col min="4876" max="4876" width="11.42578125" style="512" customWidth="1"/>
    <col min="4877" max="4877" width="40" style="512" customWidth="1"/>
    <col min="4878" max="4880" width="10.5703125" style="512" bestFit="1" customWidth="1"/>
    <col min="4881" max="5120" width="9.140625" style="512"/>
    <col min="5121" max="5121" width="6.42578125" style="512" customWidth="1"/>
    <col min="5122" max="5122" width="42.85546875" style="512" customWidth="1"/>
    <col min="5123" max="5123" width="10.5703125" style="512" customWidth="1"/>
    <col min="5124" max="5124" width="11.140625" style="512" customWidth="1"/>
    <col min="5125" max="5125" width="12.140625" style="512" customWidth="1"/>
    <col min="5126" max="5126" width="10.85546875" style="512" customWidth="1"/>
    <col min="5127" max="5127" width="11.85546875" style="512" customWidth="1"/>
    <col min="5128" max="5128" width="10.28515625" style="512" customWidth="1"/>
    <col min="5129" max="5129" width="10.7109375" style="512" customWidth="1"/>
    <col min="5130" max="5130" width="11" style="512" customWidth="1"/>
    <col min="5131" max="5131" width="11.28515625" style="512" customWidth="1"/>
    <col min="5132" max="5132" width="11.42578125" style="512" customWidth="1"/>
    <col min="5133" max="5133" width="40" style="512" customWidth="1"/>
    <col min="5134" max="5136" width="10.5703125" style="512" bestFit="1" customWidth="1"/>
    <col min="5137" max="5376" width="9.140625" style="512"/>
    <col min="5377" max="5377" width="6.42578125" style="512" customWidth="1"/>
    <col min="5378" max="5378" width="42.85546875" style="512" customWidth="1"/>
    <col min="5379" max="5379" width="10.5703125" style="512" customWidth="1"/>
    <col min="5380" max="5380" width="11.140625" style="512" customWidth="1"/>
    <col min="5381" max="5381" width="12.140625" style="512" customWidth="1"/>
    <col min="5382" max="5382" width="10.85546875" style="512" customWidth="1"/>
    <col min="5383" max="5383" width="11.85546875" style="512" customWidth="1"/>
    <col min="5384" max="5384" width="10.28515625" style="512" customWidth="1"/>
    <col min="5385" max="5385" width="10.7109375" style="512" customWidth="1"/>
    <col min="5386" max="5386" width="11" style="512" customWidth="1"/>
    <col min="5387" max="5387" width="11.28515625" style="512" customWidth="1"/>
    <col min="5388" max="5388" width="11.42578125" style="512" customWidth="1"/>
    <col min="5389" max="5389" width="40" style="512" customWidth="1"/>
    <col min="5390" max="5392" width="10.5703125" style="512" bestFit="1" customWidth="1"/>
    <col min="5393" max="5632" width="9.140625" style="512"/>
    <col min="5633" max="5633" width="6.42578125" style="512" customWidth="1"/>
    <col min="5634" max="5634" width="42.85546875" style="512" customWidth="1"/>
    <col min="5635" max="5635" width="10.5703125" style="512" customWidth="1"/>
    <col min="5636" max="5636" width="11.140625" style="512" customWidth="1"/>
    <col min="5637" max="5637" width="12.140625" style="512" customWidth="1"/>
    <col min="5638" max="5638" width="10.85546875" style="512" customWidth="1"/>
    <col min="5639" max="5639" width="11.85546875" style="512" customWidth="1"/>
    <col min="5640" max="5640" width="10.28515625" style="512" customWidth="1"/>
    <col min="5641" max="5641" width="10.7109375" style="512" customWidth="1"/>
    <col min="5642" max="5642" width="11" style="512" customWidth="1"/>
    <col min="5643" max="5643" width="11.28515625" style="512" customWidth="1"/>
    <col min="5644" max="5644" width="11.42578125" style="512" customWidth="1"/>
    <col min="5645" max="5645" width="40" style="512" customWidth="1"/>
    <col min="5646" max="5648" width="10.5703125" style="512" bestFit="1" customWidth="1"/>
    <col min="5649" max="5888" width="9.140625" style="512"/>
    <col min="5889" max="5889" width="6.42578125" style="512" customWidth="1"/>
    <col min="5890" max="5890" width="42.85546875" style="512" customWidth="1"/>
    <col min="5891" max="5891" width="10.5703125" style="512" customWidth="1"/>
    <col min="5892" max="5892" width="11.140625" style="512" customWidth="1"/>
    <col min="5893" max="5893" width="12.140625" style="512" customWidth="1"/>
    <col min="5894" max="5894" width="10.85546875" style="512" customWidth="1"/>
    <col min="5895" max="5895" width="11.85546875" style="512" customWidth="1"/>
    <col min="5896" max="5896" width="10.28515625" style="512" customWidth="1"/>
    <col min="5897" max="5897" width="10.7109375" style="512" customWidth="1"/>
    <col min="5898" max="5898" width="11" style="512" customWidth="1"/>
    <col min="5899" max="5899" width="11.28515625" style="512" customWidth="1"/>
    <col min="5900" max="5900" width="11.42578125" style="512" customWidth="1"/>
    <col min="5901" max="5901" width="40" style="512" customWidth="1"/>
    <col min="5902" max="5904" width="10.5703125" style="512" bestFit="1" customWidth="1"/>
    <col min="5905" max="6144" width="9.140625" style="512"/>
    <col min="6145" max="6145" width="6.42578125" style="512" customWidth="1"/>
    <col min="6146" max="6146" width="42.85546875" style="512" customWidth="1"/>
    <col min="6147" max="6147" width="10.5703125" style="512" customWidth="1"/>
    <col min="6148" max="6148" width="11.140625" style="512" customWidth="1"/>
    <col min="6149" max="6149" width="12.140625" style="512" customWidth="1"/>
    <col min="6150" max="6150" width="10.85546875" style="512" customWidth="1"/>
    <col min="6151" max="6151" width="11.85546875" style="512" customWidth="1"/>
    <col min="6152" max="6152" width="10.28515625" style="512" customWidth="1"/>
    <col min="6153" max="6153" width="10.7109375" style="512" customWidth="1"/>
    <col min="6154" max="6154" width="11" style="512" customWidth="1"/>
    <col min="6155" max="6155" width="11.28515625" style="512" customWidth="1"/>
    <col min="6156" max="6156" width="11.42578125" style="512" customWidth="1"/>
    <col min="6157" max="6157" width="40" style="512" customWidth="1"/>
    <col min="6158" max="6160" width="10.5703125" style="512" bestFit="1" customWidth="1"/>
    <col min="6161" max="6400" width="9.140625" style="512"/>
    <col min="6401" max="6401" width="6.42578125" style="512" customWidth="1"/>
    <col min="6402" max="6402" width="42.85546875" style="512" customWidth="1"/>
    <col min="6403" max="6403" width="10.5703125" style="512" customWidth="1"/>
    <col min="6404" max="6404" width="11.140625" style="512" customWidth="1"/>
    <col min="6405" max="6405" width="12.140625" style="512" customWidth="1"/>
    <col min="6406" max="6406" width="10.85546875" style="512" customWidth="1"/>
    <col min="6407" max="6407" width="11.85546875" style="512" customWidth="1"/>
    <col min="6408" max="6408" width="10.28515625" style="512" customWidth="1"/>
    <col min="6409" max="6409" width="10.7109375" style="512" customWidth="1"/>
    <col min="6410" max="6410" width="11" style="512" customWidth="1"/>
    <col min="6411" max="6411" width="11.28515625" style="512" customWidth="1"/>
    <col min="6412" max="6412" width="11.42578125" style="512" customWidth="1"/>
    <col min="6413" max="6413" width="40" style="512" customWidth="1"/>
    <col min="6414" max="6416" width="10.5703125" style="512" bestFit="1" customWidth="1"/>
    <col min="6417" max="6656" width="9.140625" style="512"/>
    <col min="6657" max="6657" width="6.42578125" style="512" customWidth="1"/>
    <col min="6658" max="6658" width="42.85546875" style="512" customWidth="1"/>
    <col min="6659" max="6659" width="10.5703125" style="512" customWidth="1"/>
    <col min="6660" max="6660" width="11.140625" style="512" customWidth="1"/>
    <col min="6661" max="6661" width="12.140625" style="512" customWidth="1"/>
    <col min="6662" max="6662" width="10.85546875" style="512" customWidth="1"/>
    <col min="6663" max="6663" width="11.85546875" style="512" customWidth="1"/>
    <col min="6664" max="6664" width="10.28515625" style="512" customWidth="1"/>
    <col min="6665" max="6665" width="10.7109375" style="512" customWidth="1"/>
    <col min="6666" max="6666" width="11" style="512" customWidth="1"/>
    <col min="6667" max="6667" width="11.28515625" style="512" customWidth="1"/>
    <col min="6668" max="6668" width="11.42578125" style="512" customWidth="1"/>
    <col min="6669" max="6669" width="40" style="512" customWidth="1"/>
    <col min="6670" max="6672" width="10.5703125" style="512" bestFit="1" customWidth="1"/>
    <col min="6673" max="6912" width="9.140625" style="512"/>
    <col min="6913" max="6913" width="6.42578125" style="512" customWidth="1"/>
    <col min="6914" max="6914" width="42.85546875" style="512" customWidth="1"/>
    <col min="6915" max="6915" width="10.5703125" style="512" customWidth="1"/>
    <col min="6916" max="6916" width="11.140625" style="512" customWidth="1"/>
    <col min="6917" max="6917" width="12.140625" style="512" customWidth="1"/>
    <col min="6918" max="6918" width="10.85546875" style="512" customWidth="1"/>
    <col min="6919" max="6919" width="11.85546875" style="512" customWidth="1"/>
    <col min="6920" max="6920" width="10.28515625" style="512" customWidth="1"/>
    <col min="6921" max="6921" width="10.7109375" style="512" customWidth="1"/>
    <col min="6922" max="6922" width="11" style="512" customWidth="1"/>
    <col min="6923" max="6923" width="11.28515625" style="512" customWidth="1"/>
    <col min="6924" max="6924" width="11.42578125" style="512" customWidth="1"/>
    <col min="6925" max="6925" width="40" style="512" customWidth="1"/>
    <col min="6926" max="6928" width="10.5703125" style="512" bestFit="1" customWidth="1"/>
    <col min="6929" max="7168" width="9.140625" style="512"/>
    <col min="7169" max="7169" width="6.42578125" style="512" customWidth="1"/>
    <col min="7170" max="7170" width="42.85546875" style="512" customWidth="1"/>
    <col min="7171" max="7171" width="10.5703125" style="512" customWidth="1"/>
    <col min="7172" max="7172" width="11.140625" style="512" customWidth="1"/>
    <col min="7173" max="7173" width="12.140625" style="512" customWidth="1"/>
    <col min="7174" max="7174" width="10.85546875" style="512" customWidth="1"/>
    <col min="7175" max="7175" width="11.85546875" style="512" customWidth="1"/>
    <col min="7176" max="7176" width="10.28515625" style="512" customWidth="1"/>
    <col min="7177" max="7177" width="10.7109375" style="512" customWidth="1"/>
    <col min="7178" max="7178" width="11" style="512" customWidth="1"/>
    <col min="7179" max="7179" width="11.28515625" style="512" customWidth="1"/>
    <col min="7180" max="7180" width="11.42578125" style="512" customWidth="1"/>
    <col min="7181" max="7181" width="40" style="512" customWidth="1"/>
    <col min="7182" max="7184" width="10.5703125" style="512" bestFit="1" customWidth="1"/>
    <col min="7185" max="7424" width="9.140625" style="512"/>
    <col min="7425" max="7425" width="6.42578125" style="512" customWidth="1"/>
    <col min="7426" max="7426" width="42.85546875" style="512" customWidth="1"/>
    <col min="7427" max="7427" width="10.5703125" style="512" customWidth="1"/>
    <col min="7428" max="7428" width="11.140625" style="512" customWidth="1"/>
    <col min="7429" max="7429" width="12.140625" style="512" customWidth="1"/>
    <col min="7430" max="7430" width="10.85546875" style="512" customWidth="1"/>
    <col min="7431" max="7431" width="11.85546875" style="512" customWidth="1"/>
    <col min="7432" max="7432" width="10.28515625" style="512" customWidth="1"/>
    <col min="7433" max="7433" width="10.7109375" style="512" customWidth="1"/>
    <col min="7434" max="7434" width="11" style="512" customWidth="1"/>
    <col min="7435" max="7435" width="11.28515625" style="512" customWidth="1"/>
    <col min="7436" max="7436" width="11.42578125" style="512" customWidth="1"/>
    <col min="7437" max="7437" width="40" style="512" customWidth="1"/>
    <col min="7438" max="7440" width="10.5703125" style="512" bestFit="1" customWidth="1"/>
    <col min="7441" max="7680" width="9.140625" style="512"/>
    <col min="7681" max="7681" width="6.42578125" style="512" customWidth="1"/>
    <col min="7682" max="7682" width="42.85546875" style="512" customWidth="1"/>
    <col min="7683" max="7683" width="10.5703125" style="512" customWidth="1"/>
    <col min="7684" max="7684" width="11.140625" style="512" customWidth="1"/>
    <col min="7685" max="7685" width="12.140625" style="512" customWidth="1"/>
    <col min="7686" max="7686" width="10.85546875" style="512" customWidth="1"/>
    <col min="7687" max="7687" width="11.85546875" style="512" customWidth="1"/>
    <col min="7688" max="7688" width="10.28515625" style="512" customWidth="1"/>
    <col min="7689" max="7689" width="10.7109375" style="512" customWidth="1"/>
    <col min="7690" max="7690" width="11" style="512" customWidth="1"/>
    <col min="7691" max="7691" width="11.28515625" style="512" customWidth="1"/>
    <col min="7692" max="7692" width="11.42578125" style="512" customWidth="1"/>
    <col min="7693" max="7693" width="40" style="512" customWidth="1"/>
    <col min="7694" max="7696" width="10.5703125" style="512" bestFit="1" customWidth="1"/>
    <col min="7697" max="7936" width="9.140625" style="512"/>
    <col min="7937" max="7937" width="6.42578125" style="512" customWidth="1"/>
    <col min="7938" max="7938" width="42.85546875" style="512" customWidth="1"/>
    <col min="7939" max="7939" width="10.5703125" style="512" customWidth="1"/>
    <col min="7940" max="7940" width="11.140625" style="512" customWidth="1"/>
    <col min="7941" max="7941" width="12.140625" style="512" customWidth="1"/>
    <col min="7942" max="7942" width="10.85546875" style="512" customWidth="1"/>
    <col min="7943" max="7943" width="11.85546875" style="512" customWidth="1"/>
    <col min="7944" max="7944" width="10.28515625" style="512" customWidth="1"/>
    <col min="7945" max="7945" width="10.7109375" style="512" customWidth="1"/>
    <col min="7946" max="7946" width="11" style="512" customWidth="1"/>
    <col min="7947" max="7947" width="11.28515625" style="512" customWidth="1"/>
    <col min="7948" max="7948" width="11.42578125" style="512" customWidth="1"/>
    <col min="7949" max="7949" width="40" style="512" customWidth="1"/>
    <col min="7950" max="7952" width="10.5703125" style="512" bestFit="1" customWidth="1"/>
    <col min="7953" max="8192" width="9.140625" style="512"/>
    <col min="8193" max="8193" width="6.42578125" style="512" customWidth="1"/>
    <col min="8194" max="8194" width="42.85546875" style="512" customWidth="1"/>
    <col min="8195" max="8195" width="10.5703125" style="512" customWidth="1"/>
    <col min="8196" max="8196" width="11.140625" style="512" customWidth="1"/>
    <col min="8197" max="8197" width="12.140625" style="512" customWidth="1"/>
    <col min="8198" max="8198" width="10.85546875" style="512" customWidth="1"/>
    <col min="8199" max="8199" width="11.85546875" style="512" customWidth="1"/>
    <col min="8200" max="8200" width="10.28515625" style="512" customWidth="1"/>
    <col min="8201" max="8201" width="10.7109375" style="512" customWidth="1"/>
    <col min="8202" max="8202" width="11" style="512" customWidth="1"/>
    <col min="8203" max="8203" width="11.28515625" style="512" customWidth="1"/>
    <col min="8204" max="8204" width="11.42578125" style="512" customWidth="1"/>
    <col min="8205" max="8205" width="40" style="512" customWidth="1"/>
    <col min="8206" max="8208" width="10.5703125" style="512" bestFit="1" customWidth="1"/>
    <col min="8209" max="8448" width="9.140625" style="512"/>
    <col min="8449" max="8449" width="6.42578125" style="512" customWidth="1"/>
    <col min="8450" max="8450" width="42.85546875" style="512" customWidth="1"/>
    <col min="8451" max="8451" width="10.5703125" style="512" customWidth="1"/>
    <col min="8452" max="8452" width="11.140625" style="512" customWidth="1"/>
    <col min="8453" max="8453" width="12.140625" style="512" customWidth="1"/>
    <col min="8454" max="8454" width="10.85546875" style="512" customWidth="1"/>
    <col min="8455" max="8455" width="11.85546875" style="512" customWidth="1"/>
    <col min="8456" max="8456" width="10.28515625" style="512" customWidth="1"/>
    <col min="8457" max="8457" width="10.7109375" style="512" customWidth="1"/>
    <col min="8458" max="8458" width="11" style="512" customWidth="1"/>
    <col min="8459" max="8459" width="11.28515625" style="512" customWidth="1"/>
    <col min="8460" max="8460" width="11.42578125" style="512" customWidth="1"/>
    <col min="8461" max="8461" width="40" style="512" customWidth="1"/>
    <col min="8462" max="8464" width="10.5703125" style="512" bestFit="1" customWidth="1"/>
    <col min="8465" max="8704" width="9.140625" style="512"/>
    <col min="8705" max="8705" width="6.42578125" style="512" customWidth="1"/>
    <col min="8706" max="8706" width="42.85546875" style="512" customWidth="1"/>
    <col min="8707" max="8707" width="10.5703125" style="512" customWidth="1"/>
    <col min="8708" max="8708" width="11.140625" style="512" customWidth="1"/>
    <col min="8709" max="8709" width="12.140625" style="512" customWidth="1"/>
    <col min="8710" max="8710" width="10.85546875" style="512" customWidth="1"/>
    <col min="8711" max="8711" width="11.85546875" style="512" customWidth="1"/>
    <col min="8712" max="8712" width="10.28515625" style="512" customWidth="1"/>
    <col min="8713" max="8713" width="10.7109375" style="512" customWidth="1"/>
    <col min="8714" max="8714" width="11" style="512" customWidth="1"/>
    <col min="8715" max="8715" width="11.28515625" style="512" customWidth="1"/>
    <col min="8716" max="8716" width="11.42578125" style="512" customWidth="1"/>
    <col min="8717" max="8717" width="40" style="512" customWidth="1"/>
    <col min="8718" max="8720" width="10.5703125" style="512" bestFit="1" customWidth="1"/>
    <col min="8721" max="8960" width="9.140625" style="512"/>
    <col min="8961" max="8961" width="6.42578125" style="512" customWidth="1"/>
    <col min="8962" max="8962" width="42.85546875" style="512" customWidth="1"/>
    <col min="8963" max="8963" width="10.5703125" style="512" customWidth="1"/>
    <col min="8964" max="8964" width="11.140625" style="512" customWidth="1"/>
    <col min="8965" max="8965" width="12.140625" style="512" customWidth="1"/>
    <col min="8966" max="8966" width="10.85546875" style="512" customWidth="1"/>
    <col min="8967" max="8967" width="11.85546875" style="512" customWidth="1"/>
    <col min="8968" max="8968" width="10.28515625" style="512" customWidth="1"/>
    <col min="8969" max="8969" width="10.7109375" style="512" customWidth="1"/>
    <col min="8970" max="8970" width="11" style="512" customWidth="1"/>
    <col min="8971" max="8971" width="11.28515625" style="512" customWidth="1"/>
    <col min="8972" max="8972" width="11.42578125" style="512" customWidth="1"/>
    <col min="8973" max="8973" width="40" style="512" customWidth="1"/>
    <col min="8974" max="8976" width="10.5703125" style="512" bestFit="1" customWidth="1"/>
    <col min="8977" max="9216" width="9.140625" style="512"/>
    <col min="9217" max="9217" width="6.42578125" style="512" customWidth="1"/>
    <col min="9218" max="9218" width="42.85546875" style="512" customWidth="1"/>
    <col min="9219" max="9219" width="10.5703125" style="512" customWidth="1"/>
    <col min="9220" max="9220" width="11.140625" style="512" customWidth="1"/>
    <col min="9221" max="9221" width="12.140625" style="512" customWidth="1"/>
    <col min="9222" max="9222" width="10.85546875" style="512" customWidth="1"/>
    <col min="9223" max="9223" width="11.85546875" style="512" customWidth="1"/>
    <col min="9224" max="9224" width="10.28515625" style="512" customWidth="1"/>
    <col min="9225" max="9225" width="10.7109375" style="512" customWidth="1"/>
    <col min="9226" max="9226" width="11" style="512" customWidth="1"/>
    <col min="9227" max="9227" width="11.28515625" style="512" customWidth="1"/>
    <col min="9228" max="9228" width="11.42578125" style="512" customWidth="1"/>
    <col min="9229" max="9229" width="40" style="512" customWidth="1"/>
    <col min="9230" max="9232" width="10.5703125" style="512" bestFit="1" customWidth="1"/>
    <col min="9233" max="9472" width="9.140625" style="512"/>
    <col min="9473" max="9473" width="6.42578125" style="512" customWidth="1"/>
    <col min="9474" max="9474" width="42.85546875" style="512" customWidth="1"/>
    <col min="9475" max="9475" width="10.5703125" style="512" customWidth="1"/>
    <col min="9476" max="9476" width="11.140625" style="512" customWidth="1"/>
    <col min="9477" max="9477" width="12.140625" style="512" customWidth="1"/>
    <col min="9478" max="9478" width="10.85546875" style="512" customWidth="1"/>
    <col min="9479" max="9479" width="11.85546875" style="512" customWidth="1"/>
    <col min="9480" max="9480" width="10.28515625" style="512" customWidth="1"/>
    <col min="9481" max="9481" width="10.7109375" style="512" customWidth="1"/>
    <col min="9482" max="9482" width="11" style="512" customWidth="1"/>
    <col min="9483" max="9483" width="11.28515625" style="512" customWidth="1"/>
    <col min="9484" max="9484" width="11.42578125" style="512" customWidth="1"/>
    <col min="9485" max="9485" width="40" style="512" customWidth="1"/>
    <col min="9486" max="9488" width="10.5703125" style="512" bestFit="1" customWidth="1"/>
    <col min="9489" max="9728" width="9.140625" style="512"/>
    <col min="9729" max="9729" width="6.42578125" style="512" customWidth="1"/>
    <col min="9730" max="9730" width="42.85546875" style="512" customWidth="1"/>
    <col min="9731" max="9731" width="10.5703125" style="512" customWidth="1"/>
    <col min="9732" max="9732" width="11.140625" style="512" customWidth="1"/>
    <col min="9733" max="9733" width="12.140625" style="512" customWidth="1"/>
    <col min="9734" max="9734" width="10.85546875" style="512" customWidth="1"/>
    <col min="9735" max="9735" width="11.85546875" style="512" customWidth="1"/>
    <col min="9736" max="9736" width="10.28515625" style="512" customWidth="1"/>
    <col min="9737" max="9737" width="10.7109375" style="512" customWidth="1"/>
    <col min="9738" max="9738" width="11" style="512" customWidth="1"/>
    <col min="9739" max="9739" width="11.28515625" style="512" customWidth="1"/>
    <col min="9740" max="9740" width="11.42578125" style="512" customWidth="1"/>
    <col min="9741" max="9741" width="40" style="512" customWidth="1"/>
    <col min="9742" max="9744" width="10.5703125" style="512" bestFit="1" customWidth="1"/>
    <col min="9745" max="9984" width="9.140625" style="512"/>
    <col min="9985" max="9985" width="6.42578125" style="512" customWidth="1"/>
    <col min="9986" max="9986" width="42.85546875" style="512" customWidth="1"/>
    <col min="9987" max="9987" width="10.5703125" style="512" customWidth="1"/>
    <col min="9988" max="9988" width="11.140625" style="512" customWidth="1"/>
    <col min="9989" max="9989" width="12.140625" style="512" customWidth="1"/>
    <col min="9990" max="9990" width="10.85546875" style="512" customWidth="1"/>
    <col min="9991" max="9991" width="11.85546875" style="512" customWidth="1"/>
    <col min="9992" max="9992" width="10.28515625" style="512" customWidth="1"/>
    <col min="9993" max="9993" width="10.7109375" style="512" customWidth="1"/>
    <col min="9994" max="9994" width="11" style="512" customWidth="1"/>
    <col min="9995" max="9995" width="11.28515625" style="512" customWidth="1"/>
    <col min="9996" max="9996" width="11.42578125" style="512" customWidth="1"/>
    <col min="9997" max="9997" width="40" style="512" customWidth="1"/>
    <col min="9998" max="10000" width="10.5703125" style="512" bestFit="1" customWidth="1"/>
    <col min="10001" max="10240" width="9.140625" style="512"/>
    <col min="10241" max="10241" width="6.42578125" style="512" customWidth="1"/>
    <col min="10242" max="10242" width="42.85546875" style="512" customWidth="1"/>
    <col min="10243" max="10243" width="10.5703125" style="512" customWidth="1"/>
    <col min="10244" max="10244" width="11.140625" style="512" customWidth="1"/>
    <col min="10245" max="10245" width="12.140625" style="512" customWidth="1"/>
    <col min="10246" max="10246" width="10.85546875" style="512" customWidth="1"/>
    <col min="10247" max="10247" width="11.85546875" style="512" customWidth="1"/>
    <col min="10248" max="10248" width="10.28515625" style="512" customWidth="1"/>
    <col min="10249" max="10249" width="10.7109375" style="512" customWidth="1"/>
    <col min="10250" max="10250" width="11" style="512" customWidth="1"/>
    <col min="10251" max="10251" width="11.28515625" style="512" customWidth="1"/>
    <col min="10252" max="10252" width="11.42578125" style="512" customWidth="1"/>
    <col min="10253" max="10253" width="40" style="512" customWidth="1"/>
    <col min="10254" max="10256" width="10.5703125" style="512" bestFit="1" customWidth="1"/>
    <col min="10257" max="10496" width="9.140625" style="512"/>
    <col min="10497" max="10497" width="6.42578125" style="512" customWidth="1"/>
    <col min="10498" max="10498" width="42.85546875" style="512" customWidth="1"/>
    <col min="10499" max="10499" width="10.5703125" style="512" customWidth="1"/>
    <col min="10500" max="10500" width="11.140625" style="512" customWidth="1"/>
    <col min="10501" max="10501" width="12.140625" style="512" customWidth="1"/>
    <col min="10502" max="10502" width="10.85546875" style="512" customWidth="1"/>
    <col min="10503" max="10503" width="11.85546875" style="512" customWidth="1"/>
    <col min="10504" max="10504" width="10.28515625" style="512" customWidth="1"/>
    <col min="10505" max="10505" width="10.7109375" style="512" customWidth="1"/>
    <col min="10506" max="10506" width="11" style="512" customWidth="1"/>
    <col min="10507" max="10507" width="11.28515625" style="512" customWidth="1"/>
    <col min="10508" max="10508" width="11.42578125" style="512" customWidth="1"/>
    <col min="10509" max="10509" width="40" style="512" customWidth="1"/>
    <col min="10510" max="10512" width="10.5703125" style="512" bestFit="1" customWidth="1"/>
    <col min="10513" max="10752" width="9.140625" style="512"/>
    <col min="10753" max="10753" width="6.42578125" style="512" customWidth="1"/>
    <col min="10754" max="10754" width="42.85546875" style="512" customWidth="1"/>
    <col min="10755" max="10755" width="10.5703125" style="512" customWidth="1"/>
    <col min="10756" max="10756" width="11.140625" style="512" customWidth="1"/>
    <col min="10757" max="10757" width="12.140625" style="512" customWidth="1"/>
    <col min="10758" max="10758" width="10.85546875" style="512" customWidth="1"/>
    <col min="10759" max="10759" width="11.85546875" style="512" customWidth="1"/>
    <col min="10760" max="10760" width="10.28515625" style="512" customWidth="1"/>
    <col min="10761" max="10761" width="10.7109375" style="512" customWidth="1"/>
    <col min="10762" max="10762" width="11" style="512" customWidth="1"/>
    <col min="10763" max="10763" width="11.28515625" style="512" customWidth="1"/>
    <col min="10764" max="10764" width="11.42578125" style="512" customWidth="1"/>
    <col min="10765" max="10765" width="40" style="512" customWidth="1"/>
    <col min="10766" max="10768" width="10.5703125" style="512" bestFit="1" customWidth="1"/>
    <col min="10769" max="11008" width="9.140625" style="512"/>
    <col min="11009" max="11009" width="6.42578125" style="512" customWidth="1"/>
    <col min="11010" max="11010" width="42.85546875" style="512" customWidth="1"/>
    <col min="11011" max="11011" width="10.5703125" style="512" customWidth="1"/>
    <col min="11012" max="11012" width="11.140625" style="512" customWidth="1"/>
    <col min="11013" max="11013" width="12.140625" style="512" customWidth="1"/>
    <col min="11014" max="11014" width="10.85546875" style="512" customWidth="1"/>
    <col min="11015" max="11015" width="11.85546875" style="512" customWidth="1"/>
    <col min="11016" max="11016" width="10.28515625" style="512" customWidth="1"/>
    <col min="11017" max="11017" width="10.7109375" style="512" customWidth="1"/>
    <col min="11018" max="11018" width="11" style="512" customWidth="1"/>
    <col min="11019" max="11019" width="11.28515625" style="512" customWidth="1"/>
    <col min="11020" max="11020" width="11.42578125" style="512" customWidth="1"/>
    <col min="11021" max="11021" width="40" style="512" customWidth="1"/>
    <col min="11022" max="11024" width="10.5703125" style="512" bestFit="1" customWidth="1"/>
    <col min="11025" max="11264" width="9.140625" style="512"/>
    <col min="11265" max="11265" width="6.42578125" style="512" customWidth="1"/>
    <col min="11266" max="11266" width="42.85546875" style="512" customWidth="1"/>
    <col min="11267" max="11267" width="10.5703125" style="512" customWidth="1"/>
    <col min="11268" max="11268" width="11.140625" style="512" customWidth="1"/>
    <col min="11269" max="11269" width="12.140625" style="512" customWidth="1"/>
    <col min="11270" max="11270" width="10.85546875" style="512" customWidth="1"/>
    <col min="11271" max="11271" width="11.85546875" style="512" customWidth="1"/>
    <col min="11272" max="11272" width="10.28515625" style="512" customWidth="1"/>
    <col min="11273" max="11273" width="10.7109375" style="512" customWidth="1"/>
    <col min="11274" max="11274" width="11" style="512" customWidth="1"/>
    <col min="11275" max="11275" width="11.28515625" style="512" customWidth="1"/>
    <col min="11276" max="11276" width="11.42578125" style="512" customWidth="1"/>
    <col min="11277" max="11277" width="40" style="512" customWidth="1"/>
    <col min="11278" max="11280" width="10.5703125" style="512" bestFit="1" customWidth="1"/>
    <col min="11281" max="11520" width="9.140625" style="512"/>
    <col min="11521" max="11521" width="6.42578125" style="512" customWidth="1"/>
    <col min="11522" max="11522" width="42.85546875" style="512" customWidth="1"/>
    <col min="11523" max="11523" width="10.5703125" style="512" customWidth="1"/>
    <col min="11524" max="11524" width="11.140625" style="512" customWidth="1"/>
    <col min="11525" max="11525" width="12.140625" style="512" customWidth="1"/>
    <col min="11526" max="11526" width="10.85546875" style="512" customWidth="1"/>
    <col min="11527" max="11527" width="11.85546875" style="512" customWidth="1"/>
    <col min="11528" max="11528" width="10.28515625" style="512" customWidth="1"/>
    <col min="11529" max="11529" width="10.7109375" style="512" customWidth="1"/>
    <col min="11530" max="11530" width="11" style="512" customWidth="1"/>
    <col min="11531" max="11531" width="11.28515625" style="512" customWidth="1"/>
    <col min="11532" max="11532" width="11.42578125" style="512" customWidth="1"/>
    <col min="11533" max="11533" width="40" style="512" customWidth="1"/>
    <col min="11534" max="11536" width="10.5703125" style="512" bestFit="1" customWidth="1"/>
    <col min="11537" max="11776" width="9.140625" style="512"/>
    <col min="11777" max="11777" width="6.42578125" style="512" customWidth="1"/>
    <col min="11778" max="11778" width="42.85546875" style="512" customWidth="1"/>
    <col min="11779" max="11779" width="10.5703125" style="512" customWidth="1"/>
    <col min="11780" max="11780" width="11.140625" style="512" customWidth="1"/>
    <col min="11781" max="11781" width="12.140625" style="512" customWidth="1"/>
    <col min="11782" max="11782" width="10.85546875" style="512" customWidth="1"/>
    <col min="11783" max="11783" width="11.85546875" style="512" customWidth="1"/>
    <col min="11784" max="11784" width="10.28515625" style="512" customWidth="1"/>
    <col min="11785" max="11785" width="10.7109375" style="512" customWidth="1"/>
    <col min="11786" max="11786" width="11" style="512" customWidth="1"/>
    <col min="11787" max="11787" width="11.28515625" style="512" customWidth="1"/>
    <col min="11788" max="11788" width="11.42578125" style="512" customWidth="1"/>
    <col min="11789" max="11789" width="40" style="512" customWidth="1"/>
    <col min="11790" max="11792" width="10.5703125" style="512" bestFit="1" customWidth="1"/>
    <col min="11793" max="12032" width="9.140625" style="512"/>
    <col min="12033" max="12033" width="6.42578125" style="512" customWidth="1"/>
    <col min="12034" max="12034" width="42.85546875" style="512" customWidth="1"/>
    <col min="12035" max="12035" width="10.5703125" style="512" customWidth="1"/>
    <col min="12036" max="12036" width="11.140625" style="512" customWidth="1"/>
    <col min="12037" max="12037" width="12.140625" style="512" customWidth="1"/>
    <col min="12038" max="12038" width="10.85546875" style="512" customWidth="1"/>
    <col min="12039" max="12039" width="11.85546875" style="512" customWidth="1"/>
    <col min="12040" max="12040" width="10.28515625" style="512" customWidth="1"/>
    <col min="12041" max="12041" width="10.7109375" style="512" customWidth="1"/>
    <col min="12042" max="12042" width="11" style="512" customWidth="1"/>
    <col min="12043" max="12043" width="11.28515625" style="512" customWidth="1"/>
    <col min="12044" max="12044" width="11.42578125" style="512" customWidth="1"/>
    <col min="12045" max="12045" width="40" style="512" customWidth="1"/>
    <col min="12046" max="12048" width="10.5703125" style="512" bestFit="1" customWidth="1"/>
    <col min="12049" max="12288" width="9.140625" style="512"/>
    <col min="12289" max="12289" width="6.42578125" style="512" customWidth="1"/>
    <col min="12290" max="12290" width="42.85546875" style="512" customWidth="1"/>
    <col min="12291" max="12291" width="10.5703125" style="512" customWidth="1"/>
    <col min="12292" max="12292" width="11.140625" style="512" customWidth="1"/>
    <col min="12293" max="12293" width="12.140625" style="512" customWidth="1"/>
    <col min="12294" max="12294" width="10.85546875" style="512" customWidth="1"/>
    <col min="12295" max="12295" width="11.85546875" style="512" customWidth="1"/>
    <col min="12296" max="12296" width="10.28515625" style="512" customWidth="1"/>
    <col min="12297" max="12297" width="10.7109375" style="512" customWidth="1"/>
    <col min="12298" max="12298" width="11" style="512" customWidth="1"/>
    <col min="12299" max="12299" width="11.28515625" style="512" customWidth="1"/>
    <col min="12300" max="12300" width="11.42578125" style="512" customWidth="1"/>
    <col min="12301" max="12301" width="40" style="512" customWidth="1"/>
    <col min="12302" max="12304" width="10.5703125" style="512" bestFit="1" customWidth="1"/>
    <col min="12305" max="12544" width="9.140625" style="512"/>
    <col min="12545" max="12545" width="6.42578125" style="512" customWidth="1"/>
    <col min="12546" max="12546" width="42.85546875" style="512" customWidth="1"/>
    <col min="12547" max="12547" width="10.5703125" style="512" customWidth="1"/>
    <col min="12548" max="12548" width="11.140625" style="512" customWidth="1"/>
    <col min="12549" max="12549" width="12.140625" style="512" customWidth="1"/>
    <col min="12550" max="12550" width="10.85546875" style="512" customWidth="1"/>
    <col min="12551" max="12551" width="11.85546875" style="512" customWidth="1"/>
    <col min="12552" max="12552" width="10.28515625" style="512" customWidth="1"/>
    <col min="12553" max="12553" width="10.7109375" style="512" customWidth="1"/>
    <col min="12554" max="12554" width="11" style="512" customWidth="1"/>
    <col min="12555" max="12555" width="11.28515625" style="512" customWidth="1"/>
    <col min="12556" max="12556" width="11.42578125" style="512" customWidth="1"/>
    <col min="12557" max="12557" width="40" style="512" customWidth="1"/>
    <col min="12558" max="12560" width="10.5703125" style="512" bestFit="1" customWidth="1"/>
    <col min="12561" max="12800" width="9.140625" style="512"/>
    <col min="12801" max="12801" width="6.42578125" style="512" customWidth="1"/>
    <col min="12802" max="12802" width="42.85546875" style="512" customWidth="1"/>
    <col min="12803" max="12803" width="10.5703125" style="512" customWidth="1"/>
    <col min="12804" max="12804" width="11.140625" style="512" customWidth="1"/>
    <col min="12805" max="12805" width="12.140625" style="512" customWidth="1"/>
    <col min="12806" max="12806" width="10.85546875" style="512" customWidth="1"/>
    <col min="12807" max="12807" width="11.85546875" style="512" customWidth="1"/>
    <col min="12808" max="12808" width="10.28515625" style="512" customWidth="1"/>
    <col min="12809" max="12809" width="10.7109375" style="512" customWidth="1"/>
    <col min="12810" max="12810" width="11" style="512" customWidth="1"/>
    <col min="12811" max="12811" width="11.28515625" style="512" customWidth="1"/>
    <col min="12812" max="12812" width="11.42578125" style="512" customWidth="1"/>
    <col min="12813" max="12813" width="40" style="512" customWidth="1"/>
    <col min="12814" max="12816" width="10.5703125" style="512" bestFit="1" customWidth="1"/>
    <col min="12817" max="13056" width="9.140625" style="512"/>
    <col min="13057" max="13057" width="6.42578125" style="512" customWidth="1"/>
    <col min="13058" max="13058" width="42.85546875" style="512" customWidth="1"/>
    <col min="13059" max="13059" width="10.5703125" style="512" customWidth="1"/>
    <col min="13060" max="13060" width="11.140625" style="512" customWidth="1"/>
    <col min="13061" max="13061" width="12.140625" style="512" customWidth="1"/>
    <col min="13062" max="13062" width="10.85546875" style="512" customWidth="1"/>
    <col min="13063" max="13063" width="11.85546875" style="512" customWidth="1"/>
    <col min="13064" max="13064" width="10.28515625" style="512" customWidth="1"/>
    <col min="13065" max="13065" width="10.7109375" style="512" customWidth="1"/>
    <col min="13066" max="13066" width="11" style="512" customWidth="1"/>
    <col min="13067" max="13067" width="11.28515625" style="512" customWidth="1"/>
    <col min="13068" max="13068" width="11.42578125" style="512" customWidth="1"/>
    <col min="13069" max="13069" width="40" style="512" customWidth="1"/>
    <col min="13070" max="13072" width="10.5703125" style="512" bestFit="1" customWidth="1"/>
    <col min="13073" max="13312" width="9.140625" style="512"/>
    <col min="13313" max="13313" width="6.42578125" style="512" customWidth="1"/>
    <col min="13314" max="13314" width="42.85546875" style="512" customWidth="1"/>
    <col min="13315" max="13315" width="10.5703125" style="512" customWidth="1"/>
    <col min="13316" max="13316" width="11.140625" style="512" customWidth="1"/>
    <col min="13317" max="13317" width="12.140625" style="512" customWidth="1"/>
    <col min="13318" max="13318" width="10.85546875" style="512" customWidth="1"/>
    <col min="13319" max="13319" width="11.85546875" style="512" customWidth="1"/>
    <col min="13320" max="13320" width="10.28515625" style="512" customWidth="1"/>
    <col min="13321" max="13321" width="10.7109375" style="512" customWidth="1"/>
    <col min="13322" max="13322" width="11" style="512" customWidth="1"/>
    <col min="13323" max="13323" width="11.28515625" style="512" customWidth="1"/>
    <col min="13324" max="13324" width="11.42578125" style="512" customWidth="1"/>
    <col min="13325" max="13325" width="40" style="512" customWidth="1"/>
    <col min="13326" max="13328" width="10.5703125" style="512" bestFit="1" customWidth="1"/>
    <col min="13329" max="13568" width="9.140625" style="512"/>
    <col min="13569" max="13569" width="6.42578125" style="512" customWidth="1"/>
    <col min="13570" max="13570" width="42.85546875" style="512" customWidth="1"/>
    <col min="13571" max="13571" width="10.5703125" style="512" customWidth="1"/>
    <col min="13572" max="13572" width="11.140625" style="512" customWidth="1"/>
    <col min="13573" max="13573" width="12.140625" style="512" customWidth="1"/>
    <col min="13574" max="13574" width="10.85546875" style="512" customWidth="1"/>
    <col min="13575" max="13575" width="11.85546875" style="512" customWidth="1"/>
    <col min="13576" max="13576" width="10.28515625" style="512" customWidth="1"/>
    <col min="13577" max="13577" width="10.7109375" style="512" customWidth="1"/>
    <col min="13578" max="13578" width="11" style="512" customWidth="1"/>
    <col min="13579" max="13579" width="11.28515625" style="512" customWidth="1"/>
    <col min="13580" max="13580" width="11.42578125" style="512" customWidth="1"/>
    <col min="13581" max="13581" width="40" style="512" customWidth="1"/>
    <col min="13582" max="13584" width="10.5703125" style="512" bestFit="1" customWidth="1"/>
    <col min="13585" max="13824" width="9.140625" style="512"/>
    <col min="13825" max="13825" width="6.42578125" style="512" customWidth="1"/>
    <col min="13826" max="13826" width="42.85546875" style="512" customWidth="1"/>
    <col min="13827" max="13827" width="10.5703125" style="512" customWidth="1"/>
    <col min="13828" max="13828" width="11.140625" style="512" customWidth="1"/>
    <col min="13829" max="13829" width="12.140625" style="512" customWidth="1"/>
    <col min="13830" max="13830" width="10.85546875" style="512" customWidth="1"/>
    <col min="13831" max="13831" width="11.85546875" style="512" customWidth="1"/>
    <col min="13832" max="13832" width="10.28515625" style="512" customWidth="1"/>
    <col min="13833" max="13833" width="10.7109375" style="512" customWidth="1"/>
    <col min="13834" max="13834" width="11" style="512" customWidth="1"/>
    <col min="13835" max="13835" width="11.28515625" style="512" customWidth="1"/>
    <col min="13836" max="13836" width="11.42578125" style="512" customWidth="1"/>
    <col min="13837" max="13837" width="40" style="512" customWidth="1"/>
    <col min="13838" max="13840" width="10.5703125" style="512" bestFit="1" customWidth="1"/>
    <col min="13841" max="14080" width="9.140625" style="512"/>
    <col min="14081" max="14081" width="6.42578125" style="512" customWidth="1"/>
    <col min="14082" max="14082" width="42.85546875" style="512" customWidth="1"/>
    <col min="14083" max="14083" width="10.5703125" style="512" customWidth="1"/>
    <col min="14084" max="14084" width="11.140625" style="512" customWidth="1"/>
    <col min="14085" max="14085" width="12.140625" style="512" customWidth="1"/>
    <col min="14086" max="14086" width="10.85546875" style="512" customWidth="1"/>
    <col min="14087" max="14087" width="11.85546875" style="512" customWidth="1"/>
    <col min="14088" max="14088" width="10.28515625" style="512" customWidth="1"/>
    <col min="14089" max="14089" width="10.7109375" style="512" customWidth="1"/>
    <col min="14090" max="14090" width="11" style="512" customWidth="1"/>
    <col min="14091" max="14091" width="11.28515625" style="512" customWidth="1"/>
    <col min="14092" max="14092" width="11.42578125" style="512" customWidth="1"/>
    <col min="14093" max="14093" width="40" style="512" customWidth="1"/>
    <col min="14094" max="14096" width="10.5703125" style="512" bestFit="1" customWidth="1"/>
    <col min="14097" max="14336" width="9.140625" style="512"/>
    <col min="14337" max="14337" width="6.42578125" style="512" customWidth="1"/>
    <col min="14338" max="14338" width="42.85546875" style="512" customWidth="1"/>
    <col min="14339" max="14339" width="10.5703125" style="512" customWidth="1"/>
    <col min="14340" max="14340" width="11.140625" style="512" customWidth="1"/>
    <col min="14341" max="14341" width="12.140625" style="512" customWidth="1"/>
    <col min="14342" max="14342" width="10.85546875" style="512" customWidth="1"/>
    <col min="14343" max="14343" width="11.85546875" style="512" customWidth="1"/>
    <col min="14344" max="14344" width="10.28515625" style="512" customWidth="1"/>
    <col min="14345" max="14345" width="10.7109375" style="512" customWidth="1"/>
    <col min="14346" max="14346" width="11" style="512" customWidth="1"/>
    <col min="14347" max="14347" width="11.28515625" style="512" customWidth="1"/>
    <col min="14348" max="14348" width="11.42578125" style="512" customWidth="1"/>
    <col min="14349" max="14349" width="40" style="512" customWidth="1"/>
    <col min="14350" max="14352" width="10.5703125" style="512" bestFit="1" customWidth="1"/>
    <col min="14353" max="14592" width="9.140625" style="512"/>
    <col min="14593" max="14593" width="6.42578125" style="512" customWidth="1"/>
    <col min="14594" max="14594" width="42.85546875" style="512" customWidth="1"/>
    <col min="14595" max="14595" width="10.5703125" style="512" customWidth="1"/>
    <col min="14596" max="14596" width="11.140625" style="512" customWidth="1"/>
    <col min="14597" max="14597" width="12.140625" style="512" customWidth="1"/>
    <col min="14598" max="14598" width="10.85546875" style="512" customWidth="1"/>
    <col min="14599" max="14599" width="11.85546875" style="512" customWidth="1"/>
    <col min="14600" max="14600" width="10.28515625" style="512" customWidth="1"/>
    <col min="14601" max="14601" width="10.7109375" style="512" customWidth="1"/>
    <col min="14602" max="14602" width="11" style="512" customWidth="1"/>
    <col min="14603" max="14603" width="11.28515625" style="512" customWidth="1"/>
    <col min="14604" max="14604" width="11.42578125" style="512" customWidth="1"/>
    <col min="14605" max="14605" width="40" style="512" customWidth="1"/>
    <col min="14606" max="14608" width="10.5703125" style="512" bestFit="1" customWidth="1"/>
    <col min="14609" max="14848" width="9.140625" style="512"/>
    <col min="14849" max="14849" width="6.42578125" style="512" customWidth="1"/>
    <col min="14850" max="14850" width="42.85546875" style="512" customWidth="1"/>
    <col min="14851" max="14851" width="10.5703125" style="512" customWidth="1"/>
    <col min="14852" max="14852" width="11.140625" style="512" customWidth="1"/>
    <col min="14853" max="14853" width="12.140625" style="512" customWidth="1"/>
    <col min="14854" max="14854" width="10.85546875" style="512" customWidth="1"/>
    <col min="14855" max="14855" width="11.85546875" style="512" customWidth="1"/>
    <col min="14856" max="14856" width="10.28515625" style="512" customWidth="1"/>
    <col min="14857" max="14857" width="10.7109375" style="512" customWidth="1"/>
    <col min="14858" max="14858" width="11" style="512" customWidth="1"/>
    <col min="14859" max="14859" width="11.28515625" style="512" customWidth="1"/>
    <col min="14860" max="14860" width="11.42578125" style="512" customWidth="1"/>
    <col min="14861" max="14861" width="40" style="512" customWidth="1"/>
    <col min="14862" max="14864" width="10.5703125" style="512" bestFit="1" customWidth="1"/>
    <col min="14865" max="15104" width="9.140625" style="512"/>
    <col min="15105" max="15105" width="6.42578125" style="512" customWidth="1"/>
    <col min="15106" max="15106" width="42.85546875" style="512" customWidth="1"/>
    <col min="15107" max="15107" width="10.5703125" style="512" customWidth="1"/>
    <col min="15108" max="15108" width="11.140625" style="512" customWidth="1"/>
    <col min="15109" max="15109" width="12.140625" style="512" customWidth="1"/>
    <col min="15110" max="15110" width="10.85546875" style="512" customWidth="1"/>
    <col min="15111" max="15111" width="11.85546875" style="512" customWidth="1"/>
    <col min="15112" max="15112" width="10.28515625" style="512" customWidth="1"/>
    <col min="15113" max="15113" width="10.7109375" style="512" customWidth="1"/>
    <col min="15114" max="15114" width="11" style="512" customWidth="1"/>
    <col min="15115" max="15115" width="11.28515625" style="512" customWidth="1"/>
    <col min="15116" max="15116" width="11.42578125" style="512" customWidth="1"/>
    <col min="15117" max="15117" width="40" style="512" customWidth="1"/>
    <col min="15118" max="15120" width="10.5703125" style="512" bestFit="1" customWidth="1"/>
    <col min="15121" max="15360" width="9.140625" style="512"/>
    <col min="15361" max="15361" width="6.42578125" style="512" customWidth="1"/>
    <col min="15362" max="15362" width="42.85546875" style="512" customWidth="1"/>
    <col min="15363" max="15363" width="10.5703125" style="512" customWidth="1"/>
    <col min="15364" max="15364" width="11.140625" style="512" customWidth="1"/>
    <col min="15365" max="15365" width="12.140625" style="512" customWidth="1"/>
    <col min="15366" max="15366" width="10.85546875" style="512" customWidth="1"/>
    <col min="15367" max="15367" width="11.85546875" style="512" customWidth="1"/>
    <col min="15368" max="15368" width="10.28515625" style="512" customWidth="1"/>
    <col min="15369" max="15369" width="10.7109375" style="512" customWidth="1"/>
    <col min="15370" max="15370" width="11" style="512" customWidth="1"/>
    <col min="15371" max="15371" width="11.28515625" style="512" customWidth="1"/>
    <col min="15372" max="15372" width="11.42578125" style="512" customWidth="1"/>
    <col min="15373" max="15373" width="40" style="512" customWidth="1"/>
    <col min="15374" max="15376" width="10.5703125" style="512" bestFit="1" customWidth="1"/>
    <col min="15377" max="15616" width="9.140625" style="512"/>
    <col min="15617" max="15617" width="6.42578125" style="512" customWidth="1"/>
    <col min="15618" max="15618" width="42.85546875" style="512" customWidth="1"/>
    <col min="15619" max="15619" width="10.5703125" style="512" customWidth="1"/>
    <col min="15620" max="15620" width="11.140625" style="512" customWidth="1"/>
    <col min="15621" max="15621" width="12.140625" style="512" customWidth="1"/>
    <col min="15622" max="15622" width="10.85546875" style="512" customWidth="1"/>
    <col min="15623" max="15623" width="11.85546875" style="512" customWidth="1"/>
    <col min="15624" max="15624" width="10.28515625" style="512" customWidth="1"/>
    <col min="15625" max="15625" width="10.7109375" style="512" customWidth="1"/>
    <col min="15626" max="15626" width="11" style="512" customWidth="1"/>
    <col min="15627" max="15627" width="11.28515625" style="512" customWidth="1"/>
    <col min="15628" max="15628" width="11.42578125" style="512" customWidth="1"/>
    <col min="15629" max="15629" width="40" style="512" customWidth="1"/>
    <col min="15630" max="15632" width="10.5703125" style="512" bestFit="1" customWidth="1"/>
    <col min="15633" max="15872" width="9.140625" style="512"/>
    <col min="15873" max="15873" width="6.42578125" style="512" customWidth="1"/>
    <col min="15874" max="15874" width="42.85546875" style="512" customWidth="1"/>
    <col min="15875" max="15875" width="10.5703125" style="512" customWidth="1"/>
    <col min="15876" max="15876" width="11.140625" style="512" customWidth="1"/>
    <col min="15877" max="15877" width="12.140625" style="512" customWidth="1"/>
    <col min="15878" max="15878" width="10.85546875" style="512" customWidth="1"/>
    <col min="15879" max="15879" width="11.85546875" style="512" customWidth="1"/>
    <col min="15880" max="15880" width="10.28515625" style="512" customWidth="1"/>
    <col min="15881" max="15881" width="10.7109375" style="512" customWidth="1"/>
    <col min="15882" max="15882" width="11" style="512" customWidth="1"/>
    <col min="15883" max="15883" width="11.28515625" style="512" customWidth="1"/>
    <col min="15884" max="15884" width="11.42578125" style="512" customWidth="1"/>
    <col min="15885" max="15885" width="40" style="512" customWidth="1"/>
    <col min="15886" max="15888" width="10.5703125" style="512" bestFit="1" customWidth="1"/>
    <col min="15889" max="16128" width="9.140625" style="512"/>
    <col min="16129" max="16129" width="6.42578125" style="512" customWidth="1"/>
    <col min="16130" max="16130" width="42.85546875" style="512" customWidth="1"/>
    <col min="16131" max="16131" width="10.5703125" style="512" customWidth="1"/>
    <col min="16132" max="16132" width="11.140625" style="512" customWidth="1"/>
    <col min="16133" max="16133" width="12.140625" style="512" customWidth="1"/>
    <col min="16134" max="16134" width="10.85546875" style="512" customWidth="1"/>
    <col min="16135" max="16135" width="11.85546875" style="512" customWidth="1"/>
    <col min="16136" max="16136" width="10.28515625" style="512" customWidth="1"/>
    <col min="16137" max="16137" width="10.7109375" style="512" customWidth="1"/>
    <col min="16138" max="16138" width="11" style="512" customWidth="1"/>
    <col min="16139" max="16139" width="11.28515625" style="512" customWidth="1"/>
    <col min="16140" max="16140" width="11.42578125" style="512" customWidth="1"/>
    <col min="16141" max="16141" width="40" style="512" customWidth="1"/>
    <col min="16142" max="16144" width="10.5703125" style="512" bestFit="1" customWidth="1"/>
    <col min="16145" max="16384" width="9.140625" style="512"/>
  </cols>
  <sheetData>
    <row r="1" spans="1:17" ht="20.25">
      <c r="A1" s="1032" t="s">
        <v>683</v>
      </c>
      <c r="B1" s="1033"/>
      <c r="C1" s="1033"/>
      <c r="D1" s="1033"/>
      <c r="E1" s="1033"/>
      <c r="F1" s="1033"/>
      <c r="G1" s="1033"/>
      <c r="H1" s="1033"/>
      <c r="I1" s="1033"/>
      <c r="J1" s="1033"/>
      <c r="K1" s="1033"/>
      <c r="L1" s="1033"/>
      <c r="M1" s="1034"/>
    </row>
    <row r="2" spans="1:17">
      <c r="A2" s="1035" t="s">
        <v>466</v>
      </c>
      <c r="B2" s="1035"/>
      <c r="C2" s="1035"/>
      <c r="D2" s="1035"/>
      <c r="E2" s="1035"/>
      <c r="F2" s="1035"/>
      <c r="G2" s="1035"/>
      <c r="H2" s="1035"/>
      <c r="I2" s="1035"/>
      <c r="J2" s="1035"/>
      <c r="K2" s="1035"/>
      <c r="L2" s="1035"/>
      <c r="M2" s="1035"/>
    </row>
    <row r="3" spans="1:17" ht="15.75" customHeight="1">
      <c r="A3" s="1036" t="s">
        <v>467</v>
      </c>
      <c r="B3" s="1036" t="s">
        <v>468</v>
      </c>
      <c r="C3" s="1016" t="s">
        <v>469</v>
      </c>
      <c r="D3" s="1039"/>
      <c r="E3" s="1039"/>
      <c r="F3" s="1039"/>
      <c r="G3" s="1017"/>
      <c r="H3" s="1016" t="s">
        <v>470</v>
      </c>
      <c r="I3" s="1039"/>
      <c r="J3" s="1039"/>
      <c r="K3" s="1039"/>
      <c r="L3" s="1017"/>
      <c r="M3" s="1036" t="s">
        <v>185</v>
      </c>
    </row>
    <row r="4" spans="1:17">
      <c r="A4" s="1037"/>
      <c r="B4" s="1037"/>
      <c r="C4" s="513" t="s">
        <v>471</v>
      </c>
      <c r="D4" s="1016" t="s">
        <v>472</v>
      </c>
      <c r="E4" s="1017"/>
      <c r="F4" s="1020" t="s">
        <v>29</v>
      </c>
      <c r="G4" s="1021"/>
      <c r="H4" s="513" t="s">
        <v>471</v>
      </c>
      <c r="I4" s="1016" t="s">
        <v>472</v>
      </c>
      <c r="J4" s="1017"/>
      <c r="K4" s="1020" t="s">
        <v>29</v>
      </c>
      <c r="L4" s="1021"/>
      <c r="M4" s="1037"/>
    </row>
    <row r="5" spans="1:17">
      <c r="A5" s="1038"/>
      <c r="B5" s="1038"/>
      <c r="C5" s="513" t="s">
        <v>7</v>
      </c>
      <c r="D5" s="514" t="s">
        <v>6</v>
      </c>
      <c r="E5" s="513" t="s">
        <v>473</v>
      </c>
      <c r="F5" s="514" t="s">
        <v>6</v>
      </c>
      <c r="G5" s="513" t="s">
        <v>473</v>
      </c>
      <c r="H5" s="513" t="s">
        <v>7</v>
      </c>
      <c r="I5" s="514" t="s">
        <v>6</v>
      </c>
      <c r="J5" s="513" t="s">
        <v>473</v>
      </c>
      <c r="K5" s="514" t="s">
        <v>6</v>
      </c>
      <c r="L5" s="513" t="s">
        <v>473</v>
      </c>
      <c r="M5" s="1038"/>
    </row>
    <row r="6" spans="1:17" ht="18.75" customHeight="1">
      <c r="A6" s="1022" t="s">
        <v>474</v>
      </c>
      <c r="B6" s="1023"/>
      <c r="C6" s="1023"/>
      <c r="D6" s="1023"/>
      <c r="E6" s="1023"/>
      <c r="F6" s="1023"/>
      <c r="G6" s="1023"/>
      <c r="H6" s="1023"/>
      <c r="I6" s="1023"/>
      <c r="J6" s="1023"/>
      <c r="K6" s="1023"/>
      <c r="L6" s="1023"/>
      <c r="M6" s="1024"/>
    </row>
    <row r="7" spans="1:17" ht="31.5" customHeight="1">
      <c r="A7" s="515">
        <v>1</v>
      </c>
      <c r="B7" s="516" t="s">
        <v>475</v>
      </c>
      <c r="C7" s="517"/>
      <c r="D7" s="518">
        <f>State!U83</f>
        <v>95427</v>
      </c>
      <c r="E7" s="519">
        <f>State!V83</f>
        <v>13147.583190000001</v>
      </c>
      <c r="F7" s="518">
        <f>D7</f>
        <v>95427</v>
      </c>
      <c r="G7" s="519">
        <f>E7+C7</f>
        <v>13147.583190000001</v>
      </c>
      <c r="H7" s="517"/>
      <c r="I7" s="518">
        <f>State!AB83</f>
        <v>82698</v>
      </c>
      <c r="J7" s="519">
        <f>State!AC83</f>
        <v>3950.4300000000003</v>
      </c>
      <c r="K7" s="518">
        <f>I7</f>
        <v>82698</v>
      </c>
      <c r="L7" s="519">
        <f>J7+H7</f>
        <v>3950.4300000000003</v>
      </c>
      <c r="M7" s="525" t="s">
        <v>484</v>
      </c>
      <c r="O7" s="521"/>
    </row>
    <row r="8" spans="1:17" ht="15.75" customHeight="1">
      <c r="A8" s="522">
        <v>2</v>
      </c>
      <c r="B8" s="516" t="s">
        <v>476</v>
      </c>
      <c r="C8" s="517"/>
      <c r="D8" s="523"/>
      <c r="E8" s="517"/>
      <c r="F8" s="518">
        <f t="shared" ref="F8:F19" si="0">D8</f>
        <v>0</v>
      </c>
      <c r="G8" s="519">
        <f t="shared" ref="G8:G19" si="1">E8+C8</f>
        <v>0</v>
      </c>
      <c r="H8" s="517"/>
      <c r="I8" s="523"/>
      <c r="J8" s="517"/>
      <c r="K8" s="518">
        <f t="shared" ref="K8:K19" si="2">I8</f>
        <v>0</v>
      </c>
      <c r="L8" s="519">
        <f t="shared" ref="L8:L19" si="3">J8+H8</f>
        <v>0</v>
      </c>
      <c r="M8" s="520"/>
    </row>
    <row r="9" spans="1:17" ht="15.75" customHeight="1">
      <c r="A9" s="524"/>
      <c r="B9" s="516" t="s">
        <v>477</v>
      </c>
      <c r="C9" s="517"/>
      <c r="D9" s="523">
        <f>State!U125+State!U128</f>
        <v>317650</v>
      </c>
      <c r="E9" s="517">
        <f>State!V125+State!V128</f>
        <v>476.47500000000002</v>
      </c>
      <c r="F9" s="518">
        <f t="shared" si="0"/>
        <v>317650</v>
      </c>
      <c r="G9" s="519">
        <f t="shared" si="1"/>
        <v>476.47500000000002</v>
      </c>
      <c r="H9" s="517"/>
      <c r="I9" s="523">
        <f>State!AB125+State!AB128</f>
        <v>317650</v>
      </c>
      <c r="J9" s="517">
        <f>State!AC125+State!AC128</f>
        <v>476.47500000000002</v>
      </c>
      <c r="K9" s="518">
        <f t="shared" si="2"/>
        <v>317650</v>
      </c>
      <c r="L9" s="519">
        <f t="shared" si="3"/>
        <v>476.47500000000002</v>
      </c>
      <c r="M9" s="516" t="s">
        <v>478</v>
      </c>
      <c r="O9" s="521"/>
      <c r="Q9" s="521"/>
    </row>
    <row r="10" spans="1:17" ht="15.75" customHeight="1">
      <c r="A10" s="524"/>
      <c r="B10" s="516" t="s">
        <v>479</v>
      </c>
      <c r="C10" s="517"/>
      <c r="D10" s="523">
        <f>State!U131</f>
        <v>230820</v>
      </c>
      <c r="E10" s="517">
        <f>State!V131</f>
        <v>577.05000000000007</v>
      </c>
      <c r="F10" s="518">
        <f t="shared" si="0"/>
        <v>230820</v>
      </c>
      <c r="G10" s="519">
        <f t="shared" si="1"/>
        <v>577.05000000000007</v>
      </c>
      <c r="H10" s="517"/>
      <c r="I10" s="523">
        <f>State!AB131</f>
        <v>230820</v>
      </c>
      <c r="J10" s="517">
        <f>State!AC131</f>
        <v>577.05000000000007</v>
      </c>
      <c r="K10" s="518">
        <f t="shared" si="2"/>
        <v>230820</v>
      </c>
      <c r="L10" s="519">
        <f t="shared" si="3"/>
        <v>577.05000000000007</v>
      </c>
      <c r="M10" s="516" t="s">
        <v>478</v>
      </c>
    </row>
    <row r="11" spans="1:17" ht="15.75" customHeight="1">
      <c r="A11" s="524"/>
      <c r="B11" s="516" t="s">
        <v>480</v>
      </c>
      <c r="C11" s="517"/>
      <c r="D11" s="523">
        <f>State!U127+State!U130+State!U133</f>
        <v>192</v>
      </c>
      <c r="E11" s="517">
        <f>State!V127+State!V130+State!V133</f>
        <v>0.38200000000000006</v>
      </c>
      <c r="F11" s="518">
        <f t="shared" si="0"/>
        <v>192</v>
      </c>
      <c r="G11" s="519">
        <f t="shared" si="1"/>
        <v>0.38200000000000006</v>
      </c>
      <c r="H11" s="517"/>
      <c r="I11" s="523">
        <f>State!AB127+State!AB130+State!AB133</f>
        <v>192</v>
      </c>
      <c r="J11" s="517">
        <f>State!AC127+State!AC130+State!AC133</f>
        <v>0.38200000000000006</v>
      </c>
      <c r="K11" s="518">
        <f t="shared" si="2"/>
        <v>192</v>
      </c>
      <c r="L11" s="519">
        <f t="shared" si="3"/>
        <v>0.38200000000000006</v>
      </c>
      <c r="M11" s="516" t="s">
        <v>478</v>
      </c>
    </row>
    <row r="12" spans="1:17" ht="15.75" customHeight="1">
      <c r="A12" s="524"/>
      <c r="B12" s="525" t="s">
        <v>481</v>
      </c>
      <c r="C12" s="517"/>
      <c r="D12" s="523">
        <f>State!U126+State!U129+State!U132</f>
        <v>49</v>
      </c>
      <c r="E12" s="517">
        <f>State!V126+State!V129+State!V132</f>
        <v>9.8500000000000004E-2</v>
      </c>
      <c r="F12" s="518">
        <f t="shared" si="0"/>
        <v>49</v>
      </c>
      <c r="G12" s="519">
        <f t="shared" si="1"/>
        <v>9.8500000000000004E-2</v>
      </c>
      <c r="H12" s="517"/>
      <c r="I12" s="523">
        <f>State!AB126+State!AB129+State!AB132</f>
        <v>49</v>
      </c>
      <c r="J12" s="517">
        <f>State!AC126+State!AC129+State!AC132</f>
        <v>9.8500000000000004E-2</v>
      </c>
      <c r="K12" s="518">
        <f t="shared" si="2"/>
        <v>49</v>
      </c>
      <c r="L12" s="519">
        <f t="shared" si="3"/>
        <v>9.8500000000000004E-2</v>
      </c>
      <c r="M12" s="516" t="s">
        <v>478</v>
      </c>
    </row>
    <row r="13" spans="1:17">
      <c r="A13" s="515">
        <v>3</v>
      </c>
      <c r="B13" s="516" t="s">
        <v>482</v>
      </c>
      <c r="C13" s="517"/>
      <c r="D13" s="523">
        <f>State!U140</f>
        <v>641075</v>
      </c>
      <c r="E13" s="517">
        <f>State!V140</f>
        <v>2564.3000000000002</v>
      </c>
      <c r="F13" s="518">
        <f t="shared" si="0"/>
        <v>641075</v>
      </c>
      <c r="G13" s="519">
        <f t="shared" si="1"/>
        <v>2564.3000000000002</v>
      </c>
      <c r="H13" s="517"/>
      <c r="I13" s="523">
        <f>State!AB140</f>
        <v>641075</v>
      </c>
      <c r="J13" s="517">
        <f>State!AC140</f>
        <v>2564.3000000000002</v>
      </c>
      <c r="K13" s="518">
        <f t="shared" si="2"/>
        <v>641075</v>
      </c>
      <c r="L13" s="519">
        <f t="shared" si="3"/>
        <v>2564.3000000000002</v>
      </c>
      <c r="M13" s="516" t="s">
        <v>478</v>
      </c>
    </row>
    <row r="14" spans="1:17" ht="15.75" customHeight="1">
      <c r="A14" s="515">
        <v>4</v>
      </c>
      <c r="B14" s="516" t="s">
        <v>483</v>
      </c>
      <c r="C14" s="517"/>
      <c r="D14" s="523">
        <f>State!U45+State!U77</f>
        <v>4</v>
      </c>
      <c r="E14" s="517">
        <f>State!V45+State!V77</f>
        <v>115.17</v>
      </c>
      <c r="F14" s="518">
        <f t="shared" si="0"/>
        <v>4</v>
      </c>
      <c r="G14" s="519">
        <f t="shared" si="1"/>
        <v>115.17</v>
      </c>
      <c r="H14" s="517"/>
      <c r="I14" s="523">
        <f>State!AB45+State!AB77</f>
        <v>4</v>
      </c>
      <c r="J14" s="517">
        <f>State!AC45+State!AC77</f>
        <v>114.795</v>
      </c>
      <c r="K14" s="518">
        <f t="shared" si="2"/>
        <v>4</v>
      </c>
      <c r="L14" s="519">
        <f t="shared" si="3"/>
        <v>114.795</v>
      </c>
      <c r="M14" s="525" t="s">
        <v>484</v>
      </c>
    </row>
    <row r="15" spans="1:17" s="526" customFormat="1">
      <c r="A15" s="515">
        <v>5</v>
      </c>
      <c r="B15" s="516" t="s">
        <v>464</v>
      </c>
      <c r="C15" s="517"/>
      <c r="D15" s="523">
        <f>State!U381</f>
        <v>28</v>
      </c>
      <c r="E15" s="517">
        <f>State!V381</f>
        <v>780.99000000000012</v>
      </c>
      <c r="F15" s="518">
        <f t="shared" si="0"/>
        <v>28</v>
      </c>
      <c r="G15" s="519">
        <f t="shared" si="1"/>
        <v>780.99000000000012</v>
      </c>
      <c r="H15" s="517"/>
      <c r="I15" s="523">
        <f>State!AB381</f>
        <v>28</v>
      </c>
      <c r="J15" s="517">
        <f>State!AC381</f>
        <v>609.63000000000011</v>
      </c>
      <c r="K15" s="518">
        <f t="shared" si="2"/>
        <v>28</v>
      </c>
      <c r="L15" s="519">
        <f t="shared" si="3"/>
        <v>609.63000000000011</v>
      </c>
      <c r="M15" s="525" t="s">
        <v>484</v>
      </c>
    </row>
    <row r="16" spans="1:17" ht="15.75" customHeight="1">
      <c r="A16" s="515">
        <v>6</v>
      </c>
      <c r="B16" s="516" t="s">
        <v>458</v>
      </c>
      <c r="C16" s="517"/>
      <c r="D16" s="523">
        <f>State!U265</f>
        <v>6939</v>
      </c>
      <c r="E16" s="517">
        <f>State!V265</f>
        <v>208.17000000000002</v>
      </c>
      <c r="F16" s="518">
        <f t="shared" si="0"/>
        <v>6939</v>
      </c>
      <c r="G16" s="519">
        <f t="shared" si="1"/>
        <v>208.17000000000002</v>
      </c>
      <c r="H16" s="517"/>
      <c r="I16" s="523">
        <f>State!AB265</f>
        <v>5973</v>
      </c>
      <c r="J16" s="517">
        <f>State!AC265</f>
        <v>179.19</v>
      </c>
      <c r="K16" s="518">
        <f t="shared" si="2"/>
        <v>5973</v>
      </c>
      <c r="L16" s="519">
        <f t="shared" si="3"/>
        <v>179.19</v>
      </c>
      <c r="M16" s="525" t="s">
        <v>484</v>
      </c>
    </row>
    <row r="17" spans="1:13" ht="15.75" customHeight="1">
      <c r="A17" s="515">
        <v>7</v>
      </c>
      <c r="B17" s="516" t="s">
        <v>94</v>
      </c>
      <c r="C17" s="517"/>
      <c r="D17" s="523">
        <f>State!U254</f>
        <v>17903</v>
      </c>
      <c r="E17" s="517">
        <f>State!V254</f>
        <v>1003.29</v>
      </c>
      <c r="F17" s="518">
        <f t="shared" si="0"/>
        <v>17903</v>
      </c>
      <c r="G17" s="519">
        <f t="shared" si="1"/>
        <v>1003.29</v>
      </c>
      <c r="H17" s="517"/>
      <c r="I17" s="523">
        <f>State!AB254</f>
        <v>17903</v>
      </c>
      <c r="J17" s="517">
        <f>State!AC254</f>
        <v>1003.29</v>
      </c>
      <c r="K17" s="518">
        <f t="shared" si="2"/>
        <v>17903</v>
      </c>
      <c r="L17" s="519">
        <f t="shared" si="3"/>
        <v>1003.29</v>
      </c>
      <c r="M17" s="516" t="s">
        <v>478</v>
      </c>
    </row>
    <row r="18" spans="1:13" s="526" customFormat="1" ht="34.5" customHeight="1">
      <c r="A18" s="515">
        <v>8</v>
      </c>
      <c r="B18" s="525" t="s">
        <v>485</v>
      </c>
      <c r="C18" s="517">
        <f>State!S317+State!S318</f>
        <v>114.16000000000003</v>
      </c>
      <c r="D18" s="523">
        <f>State!U317+State!U318+State!U304</f>
        <v>2840</v>
      </c>
      <c r="E18" s="517">
        <f>State!V317+State!V318+State!V304</f>
        <v>7377.83</v>
      </c>
      <c r="F18" s="518">
        <f>D18+State!R317+State!R318</f>
        <v>2879</v>
      </c>
      <c r="G18" s="519">
        <f t="shared" si="1"/>
        <v>7491.99</v>
      </c>
      <c r="H18" s="517">
        <f>State!Z317+State!Z318</f>
        <v>0</v>
      </c>
      <c r="I18" s="523">
        <f>State!AB317+State!AB318+State!AB304</f>
        <v>56</v>
      </c>
      <c r="J18" s="517">
        <f>State!AC317+State!AC318+State!AC304</f>
        <v>243.60000000000002</v>
      </c>
      <c r="K18" s="518">
        <f>I18+State!Y317+State!Y318</f>
        <v>56</v>
      </c>
      <c r="L18" s="519">
        <f t="shared" si="3"/>
        <v>243.60000000000002</v>
      </c>
      <c r="M18" s="525" t="s">
        <v>484</v>
      </c>
    </row>
    <row r="19" spans="1:13">
      <c r="A19" s="1025">
        <v>9</v>
      </c>
      <c r="B19" s="516" t="s">
        <v>486</v>
      </c>
      <c r="C19" s="517"/>
      <c r="D19" s="523">
        <f>State!U261</f>
        <v>16494</v>
      </c>
      <c r="E19" s="517">
        <f>State!V261</f>
        <v>977.5</v>
      </c>
      <c r="F19" s="518">
        <f t="shared" si="0"/>
        <v>16494</v>
      </c>
      <c r="G19" s="519">
        <f t="shared" si="1"/>
        <v>977.5</v>
      </c>
      <c r="H19" s="517"/>
      <c r="I19" s="523">
        <f>State!AB261</f>
        <v>16494</v>
      </c>
      <c r="J19" s="517">
        <f>State!AC261</f>
        <v>977.5</v>
      </c>
      <c r="K19" s="518">
        <f t="shared" si="2"/>
        <v>16494</v>
      </c>
      <c r="L19" s="519">
        <f t="shared" si="3"/>
        <v>977.5</v>
      </c>
      <c r="M19" s="516" t="s">
        <v>487</v>
      </c>
    </row>
    <row r="20" spans="1:13">
      <c r="A20" s="1025"/>
      <c r="B20" s="516" t="s">
        <v>488</v>
      </c>
      <c r="C20" s="1026" t="s">
        <v>489</v>
      </c>
      <c r="D20" s="1027"/>
      <c r="E20" s="1027"/>
      <c r="F20" s="1027"/>
      <c r="G20" s="1027"/>
      <c r="H20" s="1027"/>
      <c r="I20" s="1027"/>
      <c r="J20" s="1027"/>
      <c r="K20" s="1027"/>
      <c r="L20" s="1028"/>
      <c r="M20" s="520"/>
    </row>
    <row r="21" spans="1:13" ht="23.25" customHeight="1">
      <c r="A21" s="515">
        <v>10</v>
      </c>
      <c r="B21" s="516" t="s">
        <v>490</v>
      </c>
      <c r="C21" s="517"/>
      <c r="D21" s="523"/>
      <c r="E21" s="517">
        <f>State!V333+State!V342</f>
        <v>3664.4060000000004</v>
      </c>
      <c r="F21" s="518">
        <f t="shared" ref="F21" si="4">D21</f>
        <v>0</v>
      </c>
      <c r="G21" s="519">
        <f t="shared" ref="G21" si="5">E21+C21</f>
        <v>3664.4060000000004</v>
      </c>
      <c r="H21" s="517"/>
      <c r="I21" s="523"/>
      <c r="J21" s="517">
        <f>State!AC333+State!AC342</f>
        <v>3173.5915479999999</v>
      </c>
      <c r="K21" s="518">
        <f t="shared" ref="K21" si="6">I21</f>
        <v>0</v>
      </c>
      <c r="L21" s="519">
        <f t="shared" ref="L21" si="7">J21+H21</f>
        <v>3173.5915479999999</v>
      </c>
      <c r="M21" s="525" t="s">
        <v>484</v>
      </c>
    </row>
    <row r="22" spans="1:13" ht="15.75" customHeight="1">
      <c r="A22" s="515"/>
      <c r="B22" s="516" t="s">
        <v>491</v>
      </c>
      <c r="C22" s="1029" t="s">
        <v>492</v>
      </c>
      <c r="D22" s="1030"/>
      <c r="E22" s="1030"/>
      <c r="F22" s="1030"/>
      <c r="G22" s="1030"/>
      <c r="H22" s="1030"/>
      <c r="I22" s="1030"/>
      <c r="J22" s="1030"/>
      <c r="K22" s="1030"/>
      <c r="L22" s="1031"/>
      <c r="M22" s="520"/>
    </row>
    <row r="23" spans="1:13" ht="15.75" customHeight="1">
      <c r="A23" s="1016" t="s">
        <v>35</v>
      </c>
      <c r="B23" s="1017"/>
      <c r="C23" s="527">
        <f t="shared" ref="C23:J23" si="8">SUM(C7:C21)</f>
        <v>114.16000000000003</v>
      </c>
      <c r="D23" s="528">
        <f t="shared" si="8"/>
        <v>1329421</v>
      </c>
      <c r="E23" s="527">
        <f t="shared" si="8"/>
        <v>30893.244689999996</v>
      </c>
      <c r="F23" s="528">
        <f>SUM(F7:F21)</f>
        <v>1329460</v>
      </c>
      <c r="G23" s="527">
        <f>SUM(G7:G21)</f>
        <v>31007.404689999999</v>
      </c>
      <c r="H23" s="527">
        <f t="shared" si="8"/>
        <v>0</v>
      </c>
      <c r="I23" s="528">
        <f t="shared" si="8"/>
        <v>1312942</v>
      </c>
      <c r="J23" s="527">
        <f t="shared" si="8"/>
        <v>13870.332048000002</v>
      </c>
      <c r="K23" s="528">
        <f>SUM(K7:K21)</f>
        <v>1312942</v>
      </c>
      <c r="L23" s="527">
        <f>SUM(L7:L21)</f>
        <v>13870.332048000002</v>
      </c>
      <c r="M23" s="529">
        <f>L23/L81</f>
        <v>0.15046425865093843</v>
      </c>
    </row>
    <row r="24" spans="1:13" ht="18.75" customHeight="1">
      <c r="A24" s="1022" t="s">
        <v>493</v>
      </c>
      <c r="B24" s="1023"/>
      <c r="C24" s="1023"/>
      <c r="D24" s="1023"/>
      <c r="E24" s="1023"/>
      <c r="F24" s="1023"/>
      <c r="G24" s="1023"/>
      <c r="H24" s="1023"/>
      <c r="I24" s="1023"/>
      <c r="J24" s="1023"/>
      <c r="K24" s="1023"/>
      <c r="L24" s="1023"/>
      <c r="M24" s="1024"/>
    </row>
    <row r="25" spans="1:13" ht="15.75" customHeight="1">
      <c r="A25" s="515">
        <v>11</v>
      </c>
      <c r="B25" s="516" t="s">
        <v>494</v>
      </c>
      <c r="C25" s="517"/>
      <c r="D25" s="523">
        <f>State!U81</f>
        <v>583</v>
      </c>
      <c r="E25" s="517">
        <f>State!V81</f>
        <v>17.489999999999998</v>
      </c>
      <c r="F25" s="518">
        <f t="shared" ref="F25:F48" si="9">D25</f>
        <v>583</v>
      </c>
      <c r="G25" s="519">
        <f t="shared" ref="G25:G48" si="10">E25+C25</f>
        <v>17.489999999999998</v>
      </c>
      <c r="H25" s="517"/>
      <c r="I25" s="523">
        <f>State!AB81</f>
        <v>583</v>
      </c>
      <c r="J25" s="517">
        <f>State!AC81</f>
        <v>17.489999999999998</v>
      </c>
      <c r="K25" s="518">
        <f t="shared" ref="K25:K48" si="11">I25</f>
        <v>583</v>
      </c>
      <c r="L25" s="519">
        <f t="shared" ref="L25:L48" si="12">J25+H25</f>
        <v>17.489999999999998</v>
      </c>
      <c r="M25" s="516" t="s">
        <v>478</v>
      </c>
    </row>
    <row r="26" spans="1:13" ht="31.5" customHeight="1">
      <c r="A26" s="1014">
        <v>12</v>
      </c>
      <c r="B26" s="516" t="s">
        <v>495</v>
      </c>
      <c r="C26" s="517"/>
      <c r="D26" s="523"/>
      <c r="E26" s="517"/>
      <c r="F26" s="518">
        <f t="shared" si="9"/>
        <v>0</v>
      </c>
      <c r="G26" s="519">
        <f t="shared" si="10"/>
        <v>0</v>
      </c>
      <c r="H26" s="517"/>
      <c r="I26" s="523"/>
      <c r="J26" s="517"/>
      <c r="K26" s="518">
        <f t="shared" si="11"/>
        <v>0</v>
      </c>
      <c r="L26" s="519">
        <f t="shared" si="12"/>
        <v>0</v>
      </c>
      <c r="M26" s="516"/>
    </row>
    <row r="27" spans="1:13" ht="15.75" customHeight="1">
      <c r="A27" s="1019"/>
      <c r="B27" s="530" t="s">
        <v>37</v>
      </c>
      <c r="C27" s="527"/>
      <c r="D27" s="523"/>
      <c r="E27" s="517"/>
      <c r="F27" s="518">
        <f t="shared" si="9"/>
        <v>0</v>
      </c>
      <c r="G27" s="519">
        <f t="shared" si="10"/>
        <v>0</v>
      </c>
      <c r="H27" s="527"/>
      <c r="I27" s="523"/>
      <c r="J27" s="517"/>
      <c r="K27" s="518">
        <f t="shared" si="11"/>
        <v>0</v>
      </c>
      <c r="L27" s="519">
        <f t="shared" si="12"/>
        <v>0</v>
      </c>
      <c r="M27" s="516"/>
    </row>
    <row r="28" spans="1:13" ht="15.75" customHeight="1">
      <c r="A28" s="1019"/>
      <c r="B28" s="516" t="s">
        <v>496</v>
      </c>
      <c r="C28" s="517"/>
      <c r="D28" s="523">
        <f>State!U86</f>
        <v>40</v>
      </c>
      <c r="E28" s="517">
        <f>State!V86</f>
        <v>8</v>
      </c>
      <c r="F28" s="518">
        <f t="shared" si="9"/>
        <v>40</v>
      </c>
      <c r="G28" s="519">
        <f t="shared" si="10"/>
        <v>8</v>
      </c>
      <c r="H28" s="517"/>
      <c r="I28" s="523">
        <f>State!AB86</f>
        <v>40</v>
      </c>
      <c r="J28" s="517">
        <f>State!AC86</f>
        <v>8</v>
      </c>
      <c r="K28" s="518">
        <f t="shared" si="11"/>
        <v>40</v>
      </c>
      <c r="L28" s="519">
        <f t="shared" si="12"/>
        <v>8</v>
      </c>
      <c r="M28" s="516" t="s">
        <v>478</v>
      </c>
    </row>
    <row r="29" spans="1:13" ht="31.5" customHeight="1">
      <c r="A29" s="1019"/>
      <c r="B29" s="530" t="s">
        <v>497</v>
      </c>
      <c r="C29" s="527"/>
      <c r="D29" s="523"/>
      <c r="E29" s="517"/>
      <c r="F29" s="518">
        <f t="shared" si="9"/>
        <v>0</v>
      </c>
      <c r="G29" s="519">
        <f t="shared" si="10"/>
        <v>0</v>
      </c>
      <c r="H29" s="527"/>
      <c r="I29" s="523"/>
      <c r="J29" s="517"/>
      <c r="K29" s="518">
        <f t="shared" si="11"/>
        <v>0</v>
      </c>
      <c r="L29" s="519">
        <f t="shared" si="12"/>
        <v>0</v>
      </c>
      <c r="M29" s="516"/>
    </row>
    <row r="30" spans="1:13" ht="15.75" customHeight="1">
      <c r="A30" s="1019"/>
      <c r="B30" s="516" t="s">
        <v>498</v>
      </c>
      <c r="C30" s="517"/>
      <c r="D30" s="523">
        <f>State!U92</f>
        <v>40</v>
      </c>
      <c r="E30" s="517">
        <f>State!V92</f>
        <v>8</v>
      </c>
      <c r="F30" s="518">
        <f t="shared" si="9"/>
        <v>40</v>
      </c>
      <c r="G30" s="519">
        <f t="shared" si="10"/>
        <v>8</v>
      </c>
      <c r="H30" s="517"/>
      <c r="I30" s="523">
        <f>State!AB92</f>
        <v>40</v>
      </c>
      <c r="J30" s="517">
        <f>State!AC92</f>
        <v>8</v>
      </c>
      <c r="K30" s="518">
        <f t="shared" si="11"/>
        <v>40</v>
      </c>
      <c r="L30" s="519">
        <f t="shared" si="12"/>
        <v>8</v>
      </c>
      <c r="M30" s="516" t="s">
        <v>478</v>
      </c>
    </row>
    <row r="31" spans="1:13" ht="15.75" customHeight="1">
      <c r="A31" s="1019"/>
      <c r="B31" s="530" t="s">
        <v>499</v>
      </c>
      <c r="C31" s="527"/>
      <c r="D31" s="523"/>
      <c r="E31" s="517"/>
      <c r="F31" s="518">
        <f t="shared" si="9"/>
        <v>0</v>
      </c>
      <c r="G31" s="519">
        <f t="shared" si="10"/>
        <v>0</v>
      </c>
      <c r="H31" s="527"/>
      <c r="I31" s="523"/>
      <c r="J31" s="517"/>
      <c r="K31" s="518">
        <f t="shared" si="11"/>
        <v>0</v>
      </c>
      <c r="L31" s="519">
        <f t="shared" si="12"/>
        <v>0</v>
      </c>
      <c r="M31" s="516"/>
    </row>
    <row r="32" spans="1:13" ht="15.75" customHeight="1">
      <c r="A32" s="1019"/>
      <c r="B32" s="516" t="s">
        <v>502</v>
      </c>
      <c r="C32" s="517"/>
      <c r="D32" s="523">
        <f>State!U99</f>
        <v>983</v>
      </c>
      <c r="E32" s="517">
        <f>State!V99</f>
        <v>44.234999999999999</v>
      </c>
      <c r="F32" s="518">
        <f t="shared" si="9"/>
        <v>983</v>
      </c>
      <c r="G32" s="519">
        <f t="shared" si="10"/>
        <v>44.234999999999999</v>
      </c>
      <c r="H32" s="517"/>
      <c r="I32" s="523">
        <f>State!AB99</f>
        <v>983</v>
      </c>
      <c r="J32" s="517">
        <f>State!AC99</f>
        <v>44.234999999999999</v>
      </c>
      <c r="K32" s="518">
        <f t="shared" si="11"/>
        <v>983</v>
      </c>
      <c r="L32" s="519">
        <f t="shared" si="12"/>
        <v>44.234999999999999</v>
      </c>
      <c r="M32" s="516" t="s">
        <v>478</v>
      </c>
    </row>
    <row r="33" spans="1:14" ht="15.75" customHeight="1">
      <c r="A33" s="1019"/>
      <c r="B33" s="516" t="s">
        <v>610</v>
      </c>
      <c r="C33" s="517"/>
      <c r="D33" s="523">
        <f>State!U100</f>
        <v>902</v>
      </c>
      <c r="E33" s="517">
        <f>State!V100</f>
        <v>27.06</v>
      </c>
      <c r="F33" s="518">
        <f t="shared" ref="F33" si="13">D33</f>
        <v>902</v>
      </c>
      <c r="G33" s="519">
        <f t="shared" ref="G33" si="14">E33+C33</f>
        <v>27.06</v>
      </c>
      <c r="H33" s="517"/>
      <c r="I33" s="523">
        <f>State!AB100</f>
        <v>902</v>
      </c>
      <c r="J33" s="517">
        <f>State!AC100</f>
        <v>27.06</v>
      </c>
      <c r="K33" s="518">
        <f t="shared" ref="K33" si="15">I33</f>
        <v>902</v>
      </c>
      <c r="L33" s="519">
        <f t="shared" ref="L33" si="16">J33+H33</f>
        <v>27.06</v>
      </c>
      <c r="M33" s="516" t="s">
        <v>478</v>
      </c>
    </row>
    <row r="34" spans="1:14" ht="31.5">
      <c r="A34" s="1019"/>
      <c r="B34" s="530" t="s">
        <v>501</v>
      </c>
      <c r="C34" s="527"/>
      <c r="D34" s="523"/>
      <c r="E34" s="517"/>
      <c r="F34" s="518">
        <f t="shared" si="9"/>
        <v>0</v>
      </c>
      <c r="G34" s="519">
        <f t="shared" si="10"/>
        <v>0</v>
      </c>
      <c r="H34" s="527"/>
      <c r="I34" s="523"/>
      <c r="J34" s="517"/>
      <c r="K34" s="518">
        <f t="shared" si="11"/>
        <v>0</v>
      </c>
      <c r="L34" s="519">
        <f t="shared" si="12"/>
        <v>0</v>
      </c>
      <c r="M34" s="516"/>
    </row>
    <row r="35" spans="1:14" ht="15.75" customHeight="1">
      <c r="A35" s="1019"/>
      <c r="B35" s="516" t="s">
        <v>502</v>
      </c>
      <c r="C35" s="517"/>
      <c r="D35" s="523">
        <f>State!U105</f>
        <v>455</v>
      </c>
      <c r="E35" s="517">
        <f>State!V105</f>
        <v>20.475000000000001</v>
      </c>
      <c r="F35" s="518">
        <f t="shared" si="9"/>
        <v>455</v>
      </c>
      <c r="G35" s="519">
        <f t="shared" si="10"/>
        <v>20.475000000000001</v>
      </c>
      <c r="H35" s="517"/>
      <c r="I35" s="523">
        <f>State!AB105</f>
        <v>455</v>
      </c>
      <c r="J35" s="517">
        <f>State!AC105</f>
        <v>20.475000000000001</v>
      </c>
      <c r="K35" s="518">
        <f t="shared" si="11"/>
        <v>455</v>
      </c>
      <c r="L35" s="519">
        <f t="shared" si="12"/>
        <v>20.475000000000001</v>
      </c>
      <c r="M35" s="516" t="s">
        <v>478</v>
      </c>
    </row>
    <row r="36" spans="1:14">
      <c r="A36" s="1019"/>
      <c r="B36" s="531" t="s">
        <v>190</v>
      </c>
      <c r="C36" s="527"/>
      <c r="D36" s="523"/>
      <c r="E36" s="517"/>
      <c r="F36" s="518">
        <f t="shared" si="9"/>
        <v>0</v>
      </c>
      <c r="G36" s="519">
        <f t="shared" si="10"/>
        <v>0</v>
      </c>
      <c r="H36" s="527"/>
      <c r="I36" s="523"/>
      <c r="J36" s="517"/>
      <c r="K36" s="518">
        <f t="shared" si="11"/>
        <v>0</v>
      </c>
      <c r="L36" s="519">
        <f t="shared" si="12"/>
        <v>0</v>
      </c>
      <c r="M36" s="516"/>
    </row>
    <row r="37" spans="1:14" ht="15.75" customHeight="1">
      <c r="A37" s="1019"/>
      <c r="B37" s="516" t="s">
        <v>500</v>
      </c>
      <c r="C37" s="517"/>
      <c r="D37" s="523">
        <f>'[54]STATE- GOA'!P176</f>
        <v>0</v>
      </c>
      <c r="E37" s="517">
        <f>'[54]STATE- GOA'!Q176</f>
        <v>0</v>
      </c>
      <c r="F37" s="518">
        <f t="shared" si="9"/>
        <v>0</v>
      </c>
      <c r="G37" s="519">
        <f t="shared" si="10"/>
        <v>0</v>
      </c>
      <c r="H37" s="517"/>
      <c r="I37" s="523">
        <f>'[54]STATE- GOA'!Y176</f>
        <v>0</v>
      </c>
      <c r="J37" s="517">
        <f>'[54]STATE- GOA'!Z176</f>
        <v>0</v>
      </c>
      <c r="K37" s="518">
        <f t="shared" si="11"/>
        <v>0</v>
      </c>
      <c r="L37" s="519">
        <f t="shared" si="12"/>
        <v>0</v>
      </c>
      <c r="M37" s="516"/>
    </row>
    <row r="38" spans="1:14" ht="15.75" customHeight="1">
      <c r="A38" s="1019"/>
      <c r="B38" s="516" t="s">
        <v>502</v>
      </c>
      <c r="C38" s="517"/>
      <c r="D38" s="523"/>
      <c r="E38" s="517"/>
      <c r="F38" s="518">
        <f t="shared" si="9"/>
        <v>0</v>
      </c>
      <c r="G38" s="519">
        <f t="shared" si="10"/>
        <v>0</v>
      </c>
      <c r="H38" s="517"/>
      <c r="I38" s="523"/>
      <c r="J38" s="517"/>
      <c r="K38" s="518">
        <f t="shared" si="11"/>
        <v>0</v>
      </c>
      <c r="L38" s="519">
        <f t="shared" si="12"/>
        <v>0</v>
      </c>
      <c r="M38" s="516"/>
    </row>
    <row r="39" spans="1:14" ht="40.5" customHeight="1">
      <c r="A39" s="1019"/>
      <c r="B39" s="532" t="s">
        <v>503</v>
      </c>
      <c r="C39" s="527"/>
      <c r="D39" s="523"/>
      <c r="E39" s="517"/>
      <c r="F39" s="518">
        <f t="shared" si="9"/>
        <v>0</v>
      </c>
      <c r="G39" s="519">
        <f t="shared" si="10"/>
        <v>0</v>
      </c>
      <c r="H39" s="527"/>
      <c r="I39" s="523"/>
      <c r="J39" s="517"/>
      <c r="K39" s="518">
        <f t="shared" si="11"/>
        <v>0</v>
      </c>
      <c r="L39" s="519">
        <f t="shared" si="12"/>
        <v>0</v>
      </c>
      <c r="M39" s="516"/>
    </row>
    <row r="40" spans="1:14" ht="15.75" customHeight="1">
      <c r="A40" s="1019"/>
      <c r="B40" s="516" t="s">
        <v>502</v>
      </c>
      <c r="C40" s="517"/>
      <c r="D40" s="523"/>
      <c r="E40" s="517"/>
      <c r="F40" s="518">
        <f t="shared" si="9"/>
        <v>0</v>
      </c>
      <c r="G40" s="519">
        <f t="shared" si="10"/>
        <v>0</v>
      </c>
      <c r="H40" s="517"/>
      <c r="I40" s="523"/>
      <c r="J40" s="517"/>
      <c r="K40" s="518">
        <f t="shared" si="11"/>
        <v>0</v>
      </c>
      <c r="L40" s="519">
        <f t="shared" si="12"/>
        <v>0</v>
      </c>
      <c r="M40" s="516"/>
    </row>
    <row r="41" spans="1:14" ht="31.5" customHeight="1">
      <c r="A41" s="1019"/>
      <c r="B41" s="532" t="s">
        <v>504</v>
      </c>
      <c r="C41" s="527"/>
      <c r="D41" s="523"/>
      <c r="E41" s="517"/>
      <c r="F41" s="518">
        <f t="shared" si="9"/>
        <v>0</v>
      </c>
      <c r="G41" s="519">
        <f t="shared" si="10"/>
        <v>0</v>
      </c>
      <c r="H41" s="527"/>
      <c r="I41" s="523"/>
      <c r="J41" s="517"/>
      <c r="K41" s="518">
        <f t="shared" si="11"/>
        <v>0</v>
      </c>
      <c r="L41" s="519">
        <f t="shared" si="12"/>
        <v>0</v>
      </c>
      <c r="M41" s="516"/>
    </row>
    <row r="42" spans="1:14" ht="15.75" customHeight="1">
      <c r="A42" s="1015"/>
      <c r="B42" s="525" t="s">
        <v>505</v>
      </c>
      <c r="C42" s="517"/>
      <c r="D42" s="523"/>
      <c r="E42" s="517"/>
      <c r="F42" s="518">
        <f t="shared" si="9"/>
        <v>0</v>
      </c>
      <c r="G42" s="519">
        <f t="shared" si="10"/>
        <v>0</v>
      </c>
      <c r="H42" s="517"/>
      <c r="I42" s="523"/>
      <c r="J42" s="517"/>
      <c r="K42" s="518">
        <f t="shared" si="11"/>
        <v>0</v>
      </c>
      <c r="L42" s="519">
        <f t="shared" si="12"/>
        <v>0</v>
      </c>
      <c r="M42" s="516"/>
    </row>
    <row r="43" spans="1:14" ht="15.75" customHeight="1">
      <c r="A43" s="515">
        <v>13</v>
      </c>
      <c r="B43" s="516" t="s">
        <v>506</v>
      </c>
      <c r="C43" s="517"/>
      <c r="D43" s="523">
        <f>State!U211</f>
        <v>30628</v>
      </c>
      <c r="E43" s="517">
        <f>State!V211</f>
        <v>651.75599999999986</v>
      </c>
      <c r="F43" s="518">
        <f t="shared" si="9"/>
        <v>30628</v>
      </c>
      <c r="G43" s="519">
        <f t="shared" si="10"/>
        <v>651.75599999999986</v>
      </c>
      <c r="H43" s="517"/>
      <c r="I43" s="523">
        <f>State!AB211</f>
        <v>30628</v>
      </c>
      <c r="J43" s="517">
        <f>State!AC211</f>
        <v>651.75599999999986</v>
      </c>
      <c r="K43" s="518">
        <f t="shared" si="11"/>
        <v>30628</v>
      </c>
      <c r="L43" s="519">
        <f t="shared" si="12"/>
        <v>651.75599999999986</v>
      </c>
      <c r="M43" s="520" t="s">
        <v>478</v>
      </c>
    </row>
    <row r="44" spans="1:14" ht="31.5" customHeight="1">
      <c r="A44" s="1014">
        <v>14</v>
      </c>
      <c r="B44" s="516" t="s">
        <v>507</v>
      </c>
      <c r="C44" s="517"/>
      <c r="D44" s="523"/>
      <c r="E44" s="517"/>
      <c r="F44" s="518">
        <f t="shared" si="9"/>
        <v>0</v>
      </c>
      <c r="G44" s="519">
        <f t="shared" si="10"/>
        <v>0</v>
      </c>
      <c r="H44" s="517"/>
      <c r="I44" s="523"/>
      <c r="J44" s="517"/>
      <c r="K44" s="518">
        <f t="shared" si="11"/>
        <v>0</v>
      </c>
      <c r="L44" s="519">
        <f t="shared" si="12"/>
        <v>0</v>
      </c>
      <c r="M44" s="516"/>
    </row>
    <row r="45" spans="1:14" ht="15.75" customHeight="1">
      <c r="A45" s="1019"/>
      <c r="B45" s="525" t="s">
        <v>508</v>
      </c>
      <c r="C45" s="517"/>
      <c r="D45" s="523">
        <f>State!U225</f>
        <v>95</v>
      </c>
      <c r="E45" s="517">
        <f>State!V225</f>
        <v>2463.1600000000003</v>
      </c>
      <c r="F45" s="518">
        <f t="shared" si="9"/>
        <v>95</v>
      </c>
      <c r="G45" s="519">
        <f t="shared" si="10"/>
        <v>2463.1600000000003</v>
      </c>
      <c r="H45" s="517"/>
      <c r="I45" s="523">
        <f>State!AB225</f>
        <v>95</v>
      </c>
      <c r="J45" s="517">
        <f>State!AC225</f>
        <v>2098.3599999999997</v>
      </c>
      <c r="K45" s="518">
        <f t="shared" si="11"/>
        <v>95</v>
      </c>
      <c r="L45" s="519">
        <f t="shared" si="12"/>
        <v>2098.3599999999997</v>
      </c>
      <c r="M45" s="525" t="s">
        <v>484</v>
      </c>
    </row>
    <row r="46" spans="1:14" ht="15.75" customHeight="1">
      <c r="A46" s="1015"/>
      <c r="B46" s="525" t="s">
        <v>509</v>
      </c>
      <c r="C46" s="517"/>
      <c r="D46" s="523">
        <f>State!U234</f>
        <v>994</v>
      </c>
      <c r="E46" s="517">
        <f>State!V234</f>
        <v>7238.6799999999994</v>
      </c>
      <c r="F46" s="518">
        <f t="shared" si="9"/>
        <v>994</v>
      </c>
      <c r="G46" s="519">
        <f t="shared" si="10"/>
        <v>7238.6799999999994</v>
      </c>
      <c r="H46" s="517"/>
      <c r="I46" s="523">
        <f>State!AB234</f>
        <v>994</v>
      </c>
      <c r="J46" s="517">
        <f>State!AC234</f>
        <v>7238.6799999999994</v>
      </c>
      <c r="K46" s="518">
        <f t="shared" si="11"/>
        <v>994</v>
      </c>
      <c r="L46" s="519">
        <f t="shared" si="12"/>
        <v>7238.6799999999994</v>
      </c>
      <c r="M46" s="520" t="s">
        <v>478</v>
      </c>
    </row>
    <row r="47" spans="1:14" ht="31.5">
      <c r="A47" s="515">
        <v>15</v>
      </c>
      <c r="B47" s="516" t="s">
        <v>510</v>
      </c>
      <c r="C47" s="517"/>
      <c r="D47" s="523">
        <f>State!U335+State!U336+State!U337</f>
        <v>793760</v>
      </c>
      <c r="E47" s="517">
        <f>State!V335+State!V336+State!V337</f>
        <v>1820.0176000000001</v>
      </c>
      <c r="F47" s="518">
        <f t="shared" si="9"/>
        <v>793760</v>
      </c>
      <c r="G47" s="519">
        <f t="shared" si="10"/>
        <v>1820.0176000000001</v>
      </c>
      <c r="H47" s="517"/>
      <c r="I47" s="523">
        <f>State!AB335+State!AB336+State!AB337</f>
        <v>793760</v>
      </c>
      <c r="J47" s="517">
        <f>State!AC335+State!AC336+State!AC337</f>
        <v>1820.0176000000001</v>
      </c>
      <c r="K47" s="518">
        <f t="shared" si="11"/>
        <v>793760</v>
      </c>
      <c r="L47" s="519">
        <f t="shared" si="12"/>
        <v>1820.0176000000001</v>
      </c>
      <c r="M47" s="525" t="s">
        <v>484</v>
      </c>
    </row>
    <row r="48" spans="1:14" ht="62.25" customHeight="1">
      <c r="A48" s="1014">
        <v>16</v>
      </c>
      <c r="B48" s="516" t="s">
        <v>511</v>
      </c>
      <c r="C48" s="517"/>
      <c r="D48" s="523">
        <f>State!U237</f>
        <v>13</v>
      </c>
      <c r="E48" s="517">
        <f>State!V239</f>
        <v>650</v>
      </c>
      <c r="F48" s="518">
        <f t="shared" si="9"/>
        <v>13</v>
      </c>
      <c r="G48" s="519">
        <f t="shared" si="10"/>
        <v>650</v>
      </c>
      <c r="H48" s="517"/>
      <c r="I48" s="523">
        <f>State!AB237</f>
        <v>13</v>
      </c>
      <c r="J48" s="517">
        <f>State!AC239</f>
        <v>650</v>
      </c>
      <c r="K48" s="518">
        <f t="shared" si="11"/>
        <v>13</v>
      </c>
      <c r="L48" s="519">
        <f t="shared" si="12"/>
        <v>650</v>
      </c>
      <c r="M48" s="517" t="s">
        <v>611</v>
      </c>
      <c r="N48" s="512">
        <f>50*13</f>
        <v>650</v>
      </c>
    </row>
    <row r="49" spans="1:14" ht="31.5" customHeight="1">
      <c r="A49" s="1015"/>
      <c r="B49" s="516" t="s">
        <v>512</v>
      </c>
      <c r="C49" s="1029" t="s">
        <v>513</v>
      </c>
      <c r="D49" s="1030"/>
      <c r="E49" s="1030"/>
      <c r="F49" s="1030"/>
      <c r="G49" s="1030"/>
      <c r="H49" s="1030"/>
      <c r="I49" s="1030"/>
      <c r="J49" s="1030"/>
      <c r="K49" s="1030"/>
      <c r="L49" s="1031"/>
      <c r="M49" s="533"/>
      <c r="N49" s="512">
        <f>650/2</f>
        <v>325</v>
      </c>
    </row>
    <row r="50" spans="1:14" ht="15.75" customHeight="1">
      <c r="A50" s="515">
        <v>17</v>
      </c>
      <c r="B50" s="516" t="s">
        <v>514</v>
      </c>
      <c r="C50" s="517"/>
      <c r="D50" s="523"/>
      <c r="E50" s="517"/>
      <c r="F50" s="518">
        <f t="shared" ref="F50:F58" si="17">D50</f>
        <v>0</v>
      </c>
      <c r="G50" s="519">
        <f t="shared" ref="G50:G58" si="18">E50+C50</f>
        <v>0</v>
      </c>
      <c r="H50" s="517"/>
      <c r="I50" s="523"/>
      <c r="J50" s="517"/>
      <c r="K50" s="518">
        <f t="shared" ref="K50:K58" si="19">I50</f>
        <v>0</v>
      </c>
      <c r="L50" s="519">
        <f t="shared" ref="L50:L58" si="20">J50+H50</f>
        <v>0</v>
      </c>
      <c r="M50" s="516"/>
    </row>
    <row r="51" spans="1:14" ht="15.75" customHeight="1">
      <c r="A51" s="515">
        <v>18</v>
      </c>
      <c r="B51" s="516" t="s">
        <v>515</v>
      </c>
      <c r="C51" s="517"/>
      <c r="D51" s="523">
        <f>State!U250</f>
        <v>38475</v>
      </c>
      <c r="E51" s="517">
        <f>State!V250</f>
        <v>192.375</v>
      </c>
      <c r="F51" s="518">
        <f t="shared" si="17"/>
        <v>38475</v>
      </c>
      <c r="G51" s="519">
        <f t="shared" si="18"/>
        <v>192.375</v>
      </c>
      <c r="H51" s="517"/>
      <c r="I51" s="523">
        <f>State!AB250</f>
        <v>38475</v>
      </c>
      <c r="J51" s="517">
        <f>State!AC250</f>
        <v>192.375</v>
      </c>
      <c r="K51" s="518">
        <f t="shared" si="19"/>
        <v>38475</v>
      </c>
      <c r="L51" s="519">
        <f t="shared" si="20"/>
        <v>192.375</v>
      </c>
      <c r="M51" s="520" t="s">
        <v>478</v>
      </c>
    </row>
    <row r="52" spans="1:14" ht="15.75" customHeight="1">
      <c r="A52" s="515">
        <v>19</v>
      </c>
      <c r="B52" s="516" t="s">
        <v>516</v>
      </c>
      <c r="C52" s="517"/>
      <c r="D52" s="523">
        <f>State!U144</f>
        <v>2</v>
      </c>
      <c r="E52" s="517">
        <f>State!V144</f>
        <v>1</v>
      </c>
      <c r="F52" s="518">
        <f t="shared" si="17"/>
        <v>2</v>
      </c>
      <c r="G52" s="519">
        <f t="shared" si="18"/>
        <v>1</v>
      </c>
      <c r="H52" s="517"/>
      <c r="I52" s="523">
        <f>State!AB144</f>
        <v>2</v>
      </c>
      <c r="J52" s="517">
        <f>State!AC144</f>
        <v>1</v>
      </c>
      <c r="K52" s="518">
        <f t="shared" si="19"/>
        <v>2</v>
      </c>
      <c r="L52" s="519">
        <f t="shared" si="20"/>
        <v>1</v>
      </c>
      <c r="M52" s="520" t="s">
        <v>478</v>
      </c>
    </row>
    <row r="53" spans="1:14">
      <c r="A53" s="1014">
        <v>20</v>
      </c>
      <c r="B53" s="516" t="s">
        <v>517</v>
      </c>
      <c r="C53" s="517"/>
      <c r="D53" s="523">
        <f>State!U343</f>
        <v>17739</v>
      </c>
      <c r="E53" s="517">
        <f>State!V343</f>
        <v>278.54000000000002</v>
      </c>
      <c r="F53" s="518">
        <f t="shared" si="17"/>
        <v>17739</v>
      </c>
      <c r="G53" s="519">
        <f t="shared" si="18"/>
        <v>278.54000000000002</v>
      </c>
      <c r="H53" s="517"/>
      <c r="I53" s="523">
        <f>State!AB343</f>
        <v>17739</v>
      </c>
      <c r="J53" s="517">
        <f>State!AC343</f>
        <v>266.0795</v>
      </c>
      <c r="K53" s="518">
        <f t="shared" si="19"/>
        <v>17739</v>
      </c>
      <c r="L53" s="519">
        <f t="shared" si="20"/>
        <v>266.0795</v>
      </c>
      <c r="M53" s="525" t="s">
        <v>484</v>
      </c>
    </row>
    <row r="54" spans="1:14">
      <c r="A54" s="1015"/>
      <c r="B54" s="516" t="s">
        <v>518</v>
      </c>
      <c r="C54" s="517"/>
      <c r="D54" s="523"/>
      <c r="E54" s="517"/>
      <c r="F54" s="518">
        <f t="shared" si="17"/>
        <v>0</v>
      </c>
      <c r="G54" s="519">
        <f t="shared" si="18"/>
        <v>0</v>
      </c>
      <c r="H54" s="517"/>
      <c r="I54" s="523"/>
      <c r="J54" s="517"/>
      <c r="K54" s="518">
        <f t="shared" si="19"/>
        <v>0</v>
      </c>
      <c r="L54" s="519">
        <f t="shared" si="20"/>
        <v>0</v>
      </c>
      <c r="M54" s="516"/>
    </row>
    <row r="55" spans="1:14" ht="32.25" customHeight="1">
      <c r="A55" s="1014">
        <v>21</v>
      </c>
      <c r="B55" s="516" t="s">
        <v>519</v>
      </c>
      <c r="C55" s="517"/>
      <c r="D55" s="523">
        <f>State!U272</f>
        <v>496</v>
      </c>
      <c r="E55" s="517">
        <f>State!V272</f>
        <v>313.29999999999995</v>
      </c>
      <c r="F55" s="518">
        <f t="shared" si="17"/>
        <v>496</v>
      </c>
      <c r="G55" s="519">
        <f t="shared" si="18"/>
        <v>313.29999999999995</v>
      </c>
      <c r="H55" s="517"/>
      <c r="I55" s="523">
        <f>State!AB272</f>
        <v>13</v>
      </c>
      <c r="J55" s="517">
        <f>State!AC272</f>
        <v>650</v>
      </c>
      <c r="K55" s="518">
        <f t="shared" si="19"/>
        <v>13</v>
      </c>
      <c r="L55" s="519">
        <f t="shared" si="20"/>
        <v>650</v>
      </c>
      <c r="M55" s="517" t="s">
        <v>612</v>
      </c>
    </row>
    <row r="56" spans="1:14" ht="31.5" customHeight="1">
      <c r="A56" s="1015"/>
      <c r="B56" s="516" t="s">
        <v>520</v>
      </c>
      <c r="C56" s="517"/>
      <c r="D56" s="523"/>
      <c r="E56" s="517"/>
      <c r="F56" s="518">
        <f t="shared" si="17"/>
        <v>0</v>
      </c>
      <c r="G56" s="519">
        <f t="shared" si="18"/>
        <v>0</v>
      </c>
      <c r="H56" s="517"/>
      <c r="I56" s="523"/>
      <c r="J56" s="517"/>
      <c r="K56" s="518">
        <f t="shared" si="19"/>
        <v>0</v>
      </c>
      <c r="L56" s="519">
        <f t="shared" si="20"/>
        <v>0</v>
      </c>
      <c r="M56" s="516"/>
    </row>
    <row r="57" spans="1:14" ht="31.5">
      <c r="A57" s="515">
        <v>22</v>
      </c>
      <c r="B57" s="516" t="s">
        <v>521</v>
      </c>
      <c r="C57" s="517"/>
      <c r="D57" s="523">
        <f>State!U338</f>
        <v>13</v>
      </c>
      <c r="E57" s="517">
        <f>State!V338</f>
        <v>455.46671606000001</v>
      </c>
      <c r="F57" s="518">
        <f t="shared" si="17"/>
        <v>13</v>
      </c>
      <c r="G57" s="519">
        <f t="shared" si="18"/>
        <v>455.46671606000001</v>
      </c>
      <c r="H57" s="517"/>
      <c r="I57" s="523">
        <f>State!AB338</f>
        <v>13</v>
      </c>
      <c r="J57" s="517">
        <f>State!AC338</f>
        <v>455.46671606000001</v>
      </c>
      <c r="K57" s="518">
        <f t="shared" si="19"/>
        <v>13</v>
      </c>
      <c r="L57" s="519">
        <f t="shared" si="20"/>
        <v>455.46671606000001</v>
      </c>
      <c r="M57" s="525" t="s">
        <v>484</v>
      </c>
    </row>
    <row r="58" spans="1:14" ht="15.75" customHeight="1">
      <c r="A58" s="515">
        <v>23</v>
      </c>
      <c r="B58" s="516" t="s">
        <v>106</v>
      </c>
      <c r="C58" s="517"/>
      <c r="D58" s="523">
        <f>State!U276</f>
        <v>104172</v>
      </c>
      <c r="E58" s="517">
        <f>State!V276</f>
        <v>312.51600000000002</v>
      </c>
      <c r="F58" s="518">
        <f t="shared" si="17"/>
        <v>104172</v>
      </c>
      <c r="G58" s="519">
        <f t="shared" si="18"/>
        <v>312.51600000000002</v>
      </c>
      <c r="H58" s="517"/>
      <c r="I58" s="523">
        <f>State!AB276</f>
        <v>104172</v>
      </c>
      <c r="J58" s="517">
        <f>State!AC276</f>
        <v>312.51600000000002</v>
      </c>
      <c r="K58" s="518">
        <f t="shared" si="19"/>
        <v>104172</v>
      </c>
      <c r="L58" s="519">
        <f t="shared" si="20"/>
        <v>312.51600000000002</v>
      </c>
      <c r="M58" s="520" t="s">
        <v>478</v>
      </c>
    </row>
    <row r="59" spans="1:14" ht="15.75" customHeight="1">
      <c r="A59" s="1016" t="s">
        <v>5</v>
      </c>
      <c r="B59" s="1017"/>
      <c r="C59" s="527">
        <f>SUM(C25:C58)</f>
        <v>0</v>
      </c>
      <c r="D59" s="528">
        <f>SUM(D25:D58)</f>
        <v>989390</v>
      </c>
      <c r="E59" s="527">
        <f>SUM(E25:E58)</f>
        <v>14502.071316059999</v>
      </c>
      <c r="F59" s="528">
        <f t="shared" ref="F59:G59" si="21">SUM(F25:F58)</f>
        <v>989390</v>
      </c>
      <c r="G59" s="527">
        <f t="shared" si="21"/>
        <v>14502.071316059999</v>
      </c>
      <c r="H59" s="527">
        <f>SUM(H25:H58)</f>
        <v>0</v>
      </c>
      <c r="I59" s="528">
        <f>SUM(I25:I58)</f>
        <v>988907</v>
      </c>
      <c r="J59" s="527">
        <f>SUM(J25:J58)</f>
        <v>14461.510816059999</v>
      </c>
      <c r="K59" s="528">
        <f>SUM(K25:K58)</f>
        <v>988907</v>
      </c>
      <c r="L59" s="527">
        <f>SUM(L25:L58)</f>
        <v>14461.510816059999</v>
      </c>
      <c r="M59" s="529">
        <f>L59/L81</f>
        <v>0.15687731889769357</v>
      </c>
    </row>
    <row r="60" spans="1:14" ht="18.75">
      <c r="A60" s="1018" t="s">
        <v>522</v>
      </c>
      <c r="B60" s="1018"/>
      <c r="C60" s="1018"/>
      <c r="D60" s="1018"/>
      <c r="E60" s="1018"/>
      <c r="F60" s="1018"/>
      <c r="G60" s="1018"/>
      <c r="H60" s="1018"/>
      <c r="I60" s="1018"/>
      <c r="J60" s="1018"/>
      <c r="K60" s="1018"/>
      <c r="L60" s="1018"/>
      <c r="M60" s="1018"/>
    </row>
    <row r="61" spans="1:14">
      <c r="A61" s="515">
        <v>24</v>
      </c>
      <c r="B61" s="516" t="s">
        <v>523</v>
      </c>
      <c r="C61" s="517"/>
      <c r="D61" s="523">
        <f>State!U188</f>
        <v>7341</v>
      </c>
      <c r="E61" s="517">
        <f>State!V188</f>
        <v>53244.240000000005</v>
      </c>
      <c r="F61" s="518">
        <f t="shared" ref="F61:F76" si="22">D61</f>
        <v>7341</v>
      </c>
      <c r="G61" s="519">
        <f t="shared" ref="G61:G76" si="23">E61+C61</f>
        <v>53244.240000000005</v>
      </c>
      <c r="H61" s="517"/>
      <c r="I61" s="523">
        <f>State!AB188</f>
        <v>6322</v>
      </c>
      <c r="J61" s="517">
        <f>State!AC188</f>
        <v>52266</v>
      </c>
      <c r="K61" s="518">
        <f t="shared" ref="K61:K76" si="24">I61</f>
        <v>6322</v>
      </c>
      <c r="L61" s="519">
        <f t="shared" ref="L61:L76" si="25">J61+H61</f>
        <v>52266</v>
      </c>
      <c r="M61" s="525" t="s">
        <v>484</v>
      </c>
    </row>
    <row r="62" spans="1:14">
      <c r="A62" s="515">
        <v>25</v>
      </c>
      <c r="B62" s="525" t="s">
        <v>524</v>
      </c>
      <c r="C62" s="517">
        <f>State!S281+State!S282+State!S283+State!S285+State!S291+State!S293</f>
        <v>2818.8049999999998</v>
      </c>
      <c r="D62" s="523">
        <f>State!U287+State!U288+State!U291+State!U292+State!U293+State!U294</f>
        <v>521</v>
      </c>
      <c r="E62" s="517">
        <f>State!V287+State!V288+State!V291+State!V292+State!V293+State!V294</f>
        <v>10003.403999999999</v>
      </c>
      <c r="F62" s="518">
        <f>D62+State!R281+State!R282+State!R283+State!R285+State!R291+State!R293</f>
        <v>777</v>
      </c>
      <c r="G62" s="519">
        <f t="shared" si="23"/>
        <v>12822.208999999999</v>
      </c>
      <c r="H62" s="517">
        <f>State!Z281+State!Z282+State!Z283+State!Z285+State!Z291+State!Z293</f>
        <v>2818.8049999999998</v>
      </c>
      <c r="I62" s="523">
        <f>State!AB287+State!AB288+State!AB291+State!AB292+State!AB293+State!AB294</f>
        <v>248</v>
      </c>
      <c r="J62" s="664">
        <f>State!AC287+State!AC288+State!AC291+State!AC292+State!AC293+State!AC294</f>
        <v>4773.7939999999981</v>
      </c>
      <c r="K62" s="518">
        <f>I62+State!Y281+State!Y282+State!Y283+State!Y285+State!Y291+State!Y293</f>
        <v>504</v>
      </c>
      <c r="L62" s="519">
        <f t="shared" si="25"/>
        <v>7592.5989999999983</v>
      </c>
      <c r="M62" s="525" t="s">
        <v>484</v>
      </c>
    </row>
    <row r="63" spans="1:14" ht="31.5">
      <c r="A63" s="515">
        <v>26</v>
      </c>
      <c r="B63" s="525" t="s">
        <v>525</v>
      </c>
      <c r="C63" s="517">
        <f>State!S297</f>
        <v>1118.69</v>
      </c>
      <c r="D63" s="523">
        <f>State!U296+State!U297</f>
        <v>294</v>
      </c>
      <c r="E63" s="517">
        <f>State!V296+State!V297</f>
        <v>1922.67</v>
      </c>
      <c r="F63" s="518">
        <f>D63+State!R297</f>
        <v>539</v>
      </c>
      <c r="G63" s="519">
        <f t="shared" si="23"/>
        <v>3041.36</v>
      </c>
      <c r="H63" s="517">
        <f>State!Z297</f>
        <v>1118.69</v>
      </c>
      <c r="I63" s="523">
        <f>State!AB296+State!AB297</f>
        <v>131</v>
      </c>
      <c r="J63" s="517">
        <f>State!AC296+State!AC297</f>
        <v>845.47</v>
      </c>
      <c r="K63" s="518">
        <f>I63+State!Y297</f>
        <v>376</v>
      </c>
      <c r="L63" s="519">
        <f t="shared" si="25"/>
        <v>1964.16</v>
      </c>
      <c r="M63" s="525" t="s">
        <v>484</v>
      </c>
    </row>
    <row r="64" spans="1:14">
      <c r="A64" s="515">
        <v>27</v>
      </c>
      <c r="B64" s="525" t="s">
        <v>526</v>
      </c>
      <c r="C64" s="517"/>
      <c r="D64" s="523"/>
      <c r="E64" s="517"/>
      <c r="F64" s="518">
        <f t="shared" si="22"/>
        <v>0</v>
      </c>
      <c r="G64" s="519">
        <f t="shared" si="23"/>
        <v>0</v>
      </c>
      <c r="H64" s="517"/>
      <c r="I64" s="523"/>
      <c r="J64" s="517"/>
      <c r="K64" s="518">
        <f t="shared" si="24"/>
        <v>0</v>
      </c>
      <c r="L64" s="519">
        <f t="shared" si="25"/>
        <v>0</v>
      </c>
      <c r="M64" s="520"/>
    </row>
    <row r="65" spans="1:16">
      <c r="A65" s="515">
        <v>28</v>
      </c>
      <c r="B65" s="525" t="s">
        <v>527</v>
      </c>
      <c r="C65" s="517"/>
      <c r="D65" s="523"/>
      <c r="E65" s="517"/>
      <c r="F65" s="518">
        <f t="shared" si="22"/>
        <v>0</v>
      </c>
      <c r="G65" s="519">
        <f t="shared" si="23"/>
        <v>0</v>
      </c>
      <c r="H65" s="517"/>
      <c r="I65" s="523"/>
      <c r="J65" s="517"/>
      <c r="K65" s="518">
        <f t="shared" si="24"/>
        <v>0</v>
      </c>
      <c r="L65" s="519">
        <f t="shared" si="25"/>
        <v>0</v>
      </c>
      <c r="M65" s="520"/>
    </row>
    <row r="66" spans="1:16" ht="31.5">
      <c r="A66" s="515">
        <v>29</v>
      </c>
      <c r="B66" s="525" t="s">
        <v>528</v>
      </c>
      <c r="C66" s="517"/>
      <c r="D66" s="523">
        <f>State!U322</f>
        <v>1</v>
      </c>
      <c r="E66" s="517">
        <f>State!V322</f>
        <v>4.8099999999999996</v>
      </c>
      <c r="F66" s="518">
        <f t="shared" si="22"/>
        <v>1</v>
      </c>
      <c r="G66" s="519">
        <f t="shared" si="23"/>
        <v>4.8099999999999996</v>
      </c>
      <c r="H66" s="517"/>
      <c r="I66" s="523">
        <f>State!AB322</f>
        <v>0</v>
      </c>
      <c r="J66" s="517">
        <f>State!AC322</f>
        <v>0</v>
      </c>
      <c r="K66" s="518">
        <f t="shared" si="24"/>
        <v>0</v>
      </c>
      <c r="L66" s="519">
        <f t="shared" si="25"/>
        <v>0</v>
      </c>
      <c r="M66" s="520" t="s">
        <v>682</v>
      </c>
    </row>
    <row r="67" spans="1:16">
      <c r="A67" s="515">
        <v>30</v>
      </c>
      <c r="B67" s="525" t="s">
        <v>529</v>
      </c>
      <c r="C67" s="517"/>
      <c r="D67" s="523">
        <f>State!U298+State!U299+State!U300+State!U301+State!U305</f>
        <v>1534</v>
      </c>
      <c r="E67" s="517">
        <f>State!V298+State!V299+State!V300+State!V301+State!V305</f>
        <v>2390.4299999999998</v>
      </c>
      <c r="F67" s="518">
        <f t="shared" si="22"/>
        <v>1534</v>
      </c>
      <c r="G67" s="519">
        <f t="shared" si="23"/>
        <v>2390.4299999999998</v>
      </c>
      <c r="H67" s="517"/>
      <c r="I67" s="523">
        <f>State!AB298+State!AB299+State!AB300+State!AB301+State!AB305</f>
        <v>384</v>
      </c>
      <c r="J67" s="517">
        <f>State!AC298+State!AC299+State!AC300+State!AC301+State!AC305</f>
        <v>982.56000000000006</v>
      </c>
      <c r="K67" s="518">
        <f t="shared" si="24"/>
        <v>384</v>
      </c>
      <c r="L67" s="519">
        <f t="shared" si="25"/>
        <v>982.56000000000006</v>
      </c>
      <c r="M67" s="525" t="s">
        <v>484</v>
      </c>
      <c r="N67" s="521"/>
      <c r="O67" s="521"/>
      <c r="P67" s="521"/>
    </row>
    <row r="68" spans="1:16">
      <c r="A68" s="515">
        <v>31</v>
      </c>
      <c r="B68" s="525" t="s">
        <v>530</v>
      </c>
      <c r="C68" s="517"/>
      <c r="D68" s="523"/>
      <c r="E68" s="517"/>
      <c r="F68" s="518">
        <f t="shared" si="22"/>
        <v>0</v>
      </c>
      <c r="G68" s="519">
        <f t="shared" si="23"/>
        <v>0</v>
      </c>
      <c r="H68" s="517"/>
      <c r="I68" s="523"/>
      <c r="J68" s="517"/>
      <c r="K68" s="518">
        <f t="shared" si="24"/>
        <v>0</v>
      </c>
      <c r="L68" s="519">
        <f t="shared" si="25"/>
        <v>0</v>
      </c>
      <c r="M68" s="520"/>
      <c r="P68" s="521"/>
    </row>
    <row r="69" spans="1:16" ht="67.5" customHeight="1">
      <c r="A69" s="1014">
        <v>32</v>
      </c>
      <c r="B69" s="525" t="s">
        <v>613</v>
      </c>
      <c r="C69" s="517"/>
      <c r="D69" s="523">
        <f>State!U325</f>
        <v>16284</v>
      </c>
      <c r="E69" s="517">
        <f>State!V325</f>
        <v>2882.6040000000007</v>
      </c>
      <c r="F69" s="518">
        <f t="shared" si="22"/>
        <v>16284</v>
      </c>
      <c r="G69" s="519">
        <f t="shared" si="23"/>
        <v>2882.6040000000007</v>
      </c>
      <c r="H69" s="517"/>
      <c r="I69" s="523">
        <f>State!AB325</f>
        <v>0</v>
      </c>
      <c r="J69" s="517">
        <f>State!AC325</f>
        <v>0</v>
      </c>
      <c r="K69" s="518">
        <f t="shared" si="24"/>
        <v>0</v>
      </c>
      <c r="L69" s="519">
        <f t="shared" si="25"/>
        <v>0</v>
      </c>
      <c r="M69" s="520" t="s">
        <v>682</v>
      </c>
    </row>
    <row r="70" spans="1:16" ht="31.5">
      <c r="A70" s="1019"/>
      <c r="B70" s="525" t="s">
        <v>531</v>
      </c>
      <c r="C70" s="517">
        <f>State!S306</f>
        <v>482.55500000000001</v>
      </c>
      <c r="D70" s="523">
        <f>State!U306</f>
        <v>1230</v>
      </c>
      <c r="E70" s="517">
        <f>State!V306</f>
        <v>4189.6399999999994</v>
      </c>
      <c r="F70" s="518">
        <f>D70+State!R306</f>
        <v>1336</v>
      </c>
      <c r="G70" s="519">
        <f t="shared" si="23"/>
        <v>4672.1949999999997</v>
      </c>
      <c r="H70" s="517">
        <f>State!Z306</f>
        <v>482.55500000000001</v>
      </c>
      <c r="I70" s="523">
        <f>State!AB306</f>
        <v>0</v>
      </c>
      <c r="J70" s="517">
        <f>State!AC306</f>
        <v>0</v>
      </c>
      <c r="K70" s="518">
        <f>I70+State!Y306</f>
        <v>106</v>
      </c>
      <c r="L70" s="519">
        <f t="shared" si="25"/>
        <v>482.55500000000001</v>
      </c>
      <c r="M70" s="520" t="s">
        <v>638</v>
      </c>
    </row>
    <row r="71" spans="1:16">
      <c r="A71" s="1019"/>
      <c r="B71" s="525" t="s">
        <v>532</v>
      </c>
      <c r="C71" s="517"/>
      <c r="D71" s="523">
        <f>State!U314</f>
        <v>3733</v>
      </c>
      <c r="E71" s="517">
        <f>State!V314</f>
        <v>559.95000000000005</v>
      </c>
      <c r="F71" s="518">
        <f>D71</f>
        <v>3733</v>
      </c>
      <c r="G71" s="519">
        <f t="shared" si="23"/>
        <v>559.95000000000005</v>
      </c>
      <c r="H71" s="517"/>
      <c r="I71" s="523">
        <f>State!AB314</f>
        <v>3733</v>
      </c>
      <c r="J71" s="517">
        <f>State!AC314</f>
        <v>559.95000000000005</v>
      </c>
      <c r="K71" s="518">
        <f t="shared" si="24"/>
        <v>3733</v>
      </c>
      <c r="L71" s="519">
        <f t="shared" si="25"/>
        <v>559.95000000000005</v>
      </c>
      <c r="M71" s="525" t="s">
        <v>484</v>
      </c>
    </row>
    <row r="72" spans="1:16" ht="31.5">
      <c r="A72" s="1019"/>
      <c r="B72" s="525" t="s">
        <v>533</v>
      </c>
      <c r="C72" s="517">
        <f>State!S307</f>
        <v>2.4</v>
      </c>
      <c r="D72" s="523">
        <f>State!U307</f>
        <v>2776</v>
      </c>
      <c r="E72" s="517">
        <f>State!V307</f>
        <v>880.87</v>
      </c>
      <c r="F72" s="518">
        <f>D72+State!R307</f>
        <v>2792</v>
      </c>
      <c r="G72" s="519">
        <f t="shared" si="23"/>
        <v>883.27</v>
      </c>
      <c r="H72" s="517">
        <f>State!Z307</f>
        <v>2.4</v>
      </c>
      <c r="I72" s="523">
        <f>State!AB307</f>
        <v>0</v>
      </c>
      <c r="J72" s="517">
        <f>State!AC307</f>
        <v>0</v>
      </c>
      <c r="K72" s="518">
        <f>I72+State!Y307</f>
        <v>16</v>
      </c>
      <c r="L72" s="519">
        <f t="shared" si="25"/>
        <v>2.4</v>
      </c>
      <c r="M72" s="520" t="s">
        <v>638</v>
      </c>
    </row>
    <row r="73" spans="1:16" ht="46.5" customHeight="1">
      <c r="A73" s="1015"/>
      <c r="B73" s="525" t="s">
        <v>534</v>
      </c>
      <c r="C73" s="517">
        <f>State!S313</f>
        <v>1.5</v>
      </c>
      <c r="D73" s="523">
        <f>State!U312</f>
        <v>3</v>
      </c>
      <c r="E73" s="517">
        <f>State!V312</f>
        <v>14</v>
      </c>
      <c r="F73" s="518">
        <f>D73+State!R313</f>
        <v>13</v>
      </c>
      <c r="G73" s="519">
        <f t="shared" si="23"/>
        <v>15.5</v>
      </c>
      <c r="H73" s="517">
        <f>State!Z313</f>
        <v>1.5</v>
      </c>
      <c r="I73" s="523">
        <f>State!AB312</f>
        <v>0</v>
      </c>
      <c r="J73" s="517">
        <f>State!AC312</f>
        <v>0</v>
      </c>
      <c r="K73" s="518">
        <f>I73+State!Y313</f>
        <v>10</v>
      </c>
      <c r="L73" s="519">
        <f t="shared" si="25"/>
        <v>1.5</v>
      </c>
      <c r="M73" s="520" t="s">
        <v>638</v>
      </c>
      <c r="N73" s="521">
        <f>State!AE326-(State!AE304+State!AE317+State!AE318)</f>
        <v>11585.724</v>
      </c>
    </row>
    <row r="74" spans="1:16" ht="33.75" customHeight="1">
      <c r="A74" s="515">
        <v>33</v>
      </c>
      <c r="B74" s="520" t="s">
        <v>535</v>
      </c>
      <c r="C74" s="517"/>
      <c r="D74" s="523"/>
      <c r="E74" s="517"/>
      <c r="F74" s="518">
        <f t="shared" si="22"/>
        <v>0</v>
      </c>
      <c r="G74" s="519">
        <f t="shared" si="23"/>
        <v>0</v>
      </c>
      <c r="H74" s="517"/>
      <c r="I74" s="523"/>
      <c r="J74" s="517"/>
      <c r="K74" s="518">
        <f t="shared" si="24"/>
        <v>0</v>
      </c>
      <c r="L74" s="519">
        <f t="shared" si="25"/>
        <v>0</v>
      </c>
      <c r="M74" s="520"/>
    </row>
    <row r="75" spans="1:16" ht="31.5">
      <c r="A75" s="515">
        <v>34</v>
      </c>
      <c r="B75" s="520" t="s">
        <v>536</v>
      </c>
      <c r="C75" s="517"/>
      <c r="D75" s="523"/>
      <c r="E75" s="517"/>
      <c r="F75" s="518">
        <f t="shared" si="22"/>
        <v>0</v>
      </c>
      <c r="G75" s="519">
        <f t="shared" si="23"/>
        <v>0</v>
      </c>
      <c r="H75" s="517"/>
      <c r="I75" s="523"/>
      <c r="J75" s="517"/>
      <c r="K75" s="518">
        <f t="shared" si="24"/>
        <v>0</v>
      </c>
      <c r="L75" s="519">
        <f t="shared" si="25"/>
        <v>0</v>
      </c>
      <c r="M75" s="520"/>
    </row>
    <row r="76" spans="1:16" ht="47.25">
      <c r="A76" s="515">
        <f>A75+1</f>
        <v>35</v>
      </c>
      <c r="B76" s="525" t="s">
        <v>537</v>
      </c>
      <c r="C76" s="517"/>
      <c r="D76" s="523"/>
      <c r="E76" s="517"/>
      <c r="F76" s="518">
        <f t="shared" si="22"/>
        <v>0</v>
      </c>
      <c r="G76" s="519">
        <f t="shared" si="23"/>
        <v>0</v>
      </c>
      <c r="H76" s="517"/>
      <c r="I76" s="523"/>
      <c r="J76" s="517"/>
      <c r="K76" s="518">
        <f t="shared" si="24"/>
        <v>0</v>
      </c>
      <c r="L76" s="519">
        <f t="shared" si="25"/>
        <v>0</v>
      </c>
      <c r="M76" s="516"/>
    </row>
    <row r="77" spans="1:16" ht="31.5">
      <c r="A77" s="515">
        <f>A76+1</f>
        <v>36</v>
      </c>
      <c r="B77" s="525" t="s">
        <v>538</v>
      </c>
      <c r="C77" s="1013" t="s">
        <v>539</v>
      </c>
      <c r="D77" s="1013"/>
      <c r="E77" s="1013"/>
      <c r="F77" s="1013"/>
      <c r="G77" s="1013"/>
      <c r="H77" s="1013"/>
      <c r="I77" s="1013"/>
      <c r="J77" s="1013"/>
      <c r="K77" s="1013"/>
      <c r="L77" s="1013"/>
      <c r="M77" s="520"/>
    </row>
    <row r="78" spans="1:16">
      <c r="A78" s="515">
        <f>A77+1</f>
        <v>37</v>
      </c>
      <c r="B78" s="520" t="s">
        <v>540</v>
      </c>
      <c r="C78" s="1013" t="s">
        <v>541</v>
      </c>
      <c r="D78" s="1013"/>
      <c r="E78" s="1013"/>
      <c r="F78" s="1013"/>
      <c r="G78" s="1013"/>
      <c r="H78" s="1013"/>
      <c r="I78" s="1013"/>
      <c r="J78" s="1013"/>
      <c r="K78" s="1013"/>
      <c r="L78" s="1013"/>
      <c r="M78" s="520"/>
    </row>
    <row r="79" spans="1:16">
      <c r="A79" s="515">
        <f>A78+1</f>
        <v>38</v>
      </c>
      <c r="B79" s="525" t="s">
        <v>542</v>
      </c>
      <c r="C79" s="1013" t="s">
        <v>543</v>
      </c>
      <c r="D79" s="1013"/>
      <c r="E79" s="1013"/>
      <c r="F79" s="1013"/>
      <c r="G79" s="1013"/>
      <c r="H79" s="1013"/>
      <c r="I79" s="1013"/>
      <c r="J79" s="1013"/>
      <c r="K79" s="1013"/>
      <c r="L79" s="1013"/>
      <c r="M79" s="520"/>
    </row>
    <row r="80" spans="1:16">
      <c r="A80" s="534"/>
      <c r="B80" s="535" t="s">
        <v>29</v>
      </c>
      <c r="C80" s="536">
        <f t="shared" ref="C80:L80" si="26">SUM(C61:C79)</f>
        <v>4423.95</v>
      </c>
      <c r="D80" s="537">
        <f>SUM(D61:D73)</f>
        <v>33717</v>
      </c>
      <c r="E80" s="536">
        <f t="shared" si="26"/>
        <v>76092.617999999988</v>
      </c>
      <c r="F80" s="537">
        <f>SUM(F61:F73)</f>
        <v>34350</v>
      </c>
      <c r="G80" s="536">
        <f t="shared" ref="G80" si="27">SUM(G61:G79)</f>
        <v>80516.567999999999</v>
      </c>
      <c r="H80" s="536">
        <f t="shared" si="26"/>
        <v>4423.95</v>
      </c>
      <c r="I80" s="537">
        <f>SUM(I61:I73)</f>
        <v>10818</v>
      </c>
      <c r="J80" s="536">
        <f t="shared" si="26"/>
        <v>59427.77399999999</v>
      </c>
      <c r="K80" s="537">
        <f>SUM(K61:K73)</f>
        <v>11451</v>
      </c>
      <c r="L80" s="536">
        <f t="shared" si="26"/>
        <v>63851.724000000002</v>
      </c>
      <c r="M80" s="529">
        <f>L80/L81</f>
        <v>0.69265842245136799</v>
      </c>
    </row>
    <row r="81" spans="1:17">
      <c r="A81" s="534"/>
      <c r="B81" s="535" t="s">
        <v>544</v>
      </c>
      <c r="C81" s="536">
        <f>C23+C59+C80</f>
        <v>4538.1099999999997</v>
      </c>
      <c r="D81" s="537">
        <f>D23+D59+D80</f>
        <v>2352528</v>
      </c>
      <c r="E81" s="536">
        <f>E23+E59+E80</f>
        <v>121487.93400605998</v>
      </c>
      <c r="F81" s="537">
        <f t="shared" ref="F81:G81" si="28">F23+F59+F80</f>
        <v>2353200</v>
      </c>
      <c r="G81" s="536">
        <f t="shared" si="28"/>
        <v>126026.04400605999</v>
      </c>
      <c r="H81" s="536">
        <f>H23+H59+H80</f>
        <v>4423.95</v>
      </c>
      <c r="I81" s="537">
        <f>I23+I59+I80</f>
        <v>2312667</v>
      </c>
      <c r="J81" s="536">
        <f>J23+J59+J80</f>
        <v>87759.616864059994</v>
      </c>
      <c r="K81" s="537">
        <f>K23+K59+K80</f>
        <v>2313300</v>
      </c>
      <c r="L81" s="536">
        <f>L23+L59+L80</f>
        <v>92183.566864060005</v>
      </c>
      <c r="M81" s="538"/>
    </row>
    <row r="82" spans="1:17">
      <c r="A82" s="539"/>
      <c r="B82" s="540"/>
      <c r="C82" s="541"/>
      <c r="D82" s="542"/>
      <c r="E82" s="541"/>
      <c r="F82" s="542"/>
      <c r="G82" s="541"/>
      <c r="H82" s="541"/>
      <c r="I82" s="542"/>
      <c r="J82" s="541"/>
      <c r="K82" s="542"/>
      <c r="L82" s="541"/>
      <c r="M82" s="543"/>
    </row>
    <row r="83" spans="1:17">
      <c r="A83" s="539"/>
      <c r="B83" s="540"/>
      <c r="C83" s="541">
        <f>State!S382</f>
        <v>4538.1099999999997</v>
      </c>
      <c r="D83" s="542">
        <f>State!U382</f>
        <v>2352528</v>
      </c>
      <c r="E83" s="541">
        <f>State!V382</f>
        <v>121487.93400606002</v>
      </c>
      <c r="F83" s="542">
        <f>State!W382</f>
        <v>2353200</v>
      </c>
      <c r="G83" s="541">
        <f>State!X382</f>
        <v>126026.04400606004</v>
      </c>
      <c r="H83" s="541">
        <f>State!Z382</f>
        <v>4423.95</v>
      </c>
      <c r="I83" s="542">
        <f>State!AB382</f>
        <v>2312667</v>
      </c>
      <c r="J83" s="541">
        <f>State!AC382</f>
        <v>87759.616864060008</v>
      </c>
      <c r="K83" s="542">
        <f>State!AD382</f>
        <v>2313300</v>
      </c>
      <c r="L83" s="541">
        <f>State!AE382</f>
        <v>92183.56686406002</v>
      </c>
      <c r="M83" s="543"/>
    </row>
    <row r="84" spans="1:17">
      <c r="C84" s="544">
        <f t="shared" ref="C84:L84" si="29">C83-C81</f>
        <v>0</v>
      </c>
      <c r="D84" s="545">
        <f t="shared" si="29"/>
        <v>0</v>
      </c>
      <c r="E84" s="544">
        <f t="shared" si="29"/>
        <v>0</v>
      </c>
      <c r="F84" s="545">
        <f t="shared" ref="F84:G84" si="30">F83-F81</f>
        <v>0</v>
      </c>
      <c r="G84" s="544">
        <f t="shared" si="30"/>
        <v>0</v>
      </c>
      <c r="H84" s="544">
        <f t="shared" si="29"/>
        <v>0</v>
      </c>
      <c r="I84" s="545">
        <f t="shared" si="29"/>
        <v>0</v>
      </c>
      <c r="J84" s="544">
        <f t="shared" si="29"/>
        <v>0</v>
      </c>
      <c r="K84" s="545">
        <f t="shared" si="29"/>
        <v>0</v>
      </c>
      <c r="L84" s="544">
        <f t="shared" si="29"/>
        <v>0</v>
      </c>
    </row>
    <row r="85" spans="1:17">
      <c r="G85" s="544">
        <f>G81-(G21+G47+G57)</f>
        <v>120086.15368999999</v>
      </c>
      <c r="L85" s="544">
        <f>L81-(L21+L47+L57)</f>
        <v>86734.491000000009</v>
      </c>
    </row>
    <row r="86" spans="1:17">
      <c r="F86" s="544"/>
      <c r="G86" s="544">
        <f>G21</f>
        <v>3664.4060000000004</v>
      </c>
      <c r="H86" s="547"/>
      <c r="J86" s="544" t="s">
        <v>545</v>
      </c>
      <c r="K86" s="544"/>
      <c r="L86" s="544">
        <f>L21</f>
        <v>3173.5915479999999</v>
      </c>
    </row>
    <row r="87" spans="1:17">
      <c r="F87" s="544"/>
      <c r="G87" s="544">
        <f>G47</f>
        <v>1820.0176000000001</v>
      </c>
      <c r="H87" s="547"/>
      <c r="J87" s="544" t="s">
        <v>365</v>
      </c>
      <c r="K87" s="544"/>
      <c r="L87" s="544">
        <f>L47</f>
        <v>1820.0176000000001</v>
      </c>
    </row>
    <row r="88" spans="1:17">
      <c r="F88" s="544"/>
      <c r="G88" s="544">
        <f>G57</f>
        <v>455.46671606000001</v>
      </c>
      <c r="H88" s="547"/>
      <c r="J88" s="544" t="s">
        <v>366</v>
      </c>
      <c r="K88" s="544"/>
      <c r="L88" s="544">
        <f>L57</f>
        <v>455.46671606000001</v>
      </c>
    </row>
    <row r="89" spans="1:17">
      <c r="H89" s="547"/>
    </row>
    <row r="90" spans="1:17" s="548" customFormat="1">
      <c r="A90" s="512"/>
      <c r="B90" s="512"/>
      <c r="C90" s="544"/>
      <c r="D90" s="545"/>
      <c r="E90" s="544"/>
      <c r="F90" s="544"/>
      <c r="G90" s="544">
        <f>G81</f>
        <v>126026.04400605999</v>
      </c>
      <c r="H90" s="547"/>
      <c r="I90" s="545"/>
      <c r="J90" s="544"/>
      <c r="K90" s="544"/>
      <c r="L90" s="544">
        <f>L81</f>
        <v>92183.566864060005</v>
      </c>
      <c r="M90" s="546"/>
      <c r="N90" s="512"/>
      <c r="O90" s="512"/>
      <c r="P90" s="512"/>
      <c r="Q90" s="512"/>
    </row>
    <row r="91" spans="1:17">
      <c r="F91" s="544"/>
      <c r="G91" s="544">
        <f>G21/G81*100</f>
        <v>2.907657721783123</v>
      </c>
      <c r="H91" s="547"/>
      <c r="K91" s="544"/>
      <c r="L91" s="544">
        <f>L21/L81*100</f>
        <v>3.4426868648725515</v>
      </c>
      <c r="M91" s="546">
        <f>161+131+5</f>
        <v>297</v>
      </c>
    </row>
    <row r="92" spans="1:17">
      <c r="F92" s="544"/>
      <c r="G92" s="544">
        <f>G47/G81*100</f>
        <v>1.4441599070684819</v>
      </c>
      <c r="H92" s="547"/>
      <c r="K92" s="544"/>
      <c r="L92" s="544">
        <f>L47/L81*100</f>
        <v>1.9743406139663904</v>
      </c>
    </row>
    <row r="93" spans="1:17">
      <c r="F93" s="544"/>
      <c r="G93" s="544">
        <f>G57/G81*100</f>
        <v>0.36140681844944583</v>
      </c>
      <c r="H93" s="547"/>
      <c r="K93" s="544"/>
      <c r="L93" s="544">
        <f>L57/L81*100</f>
        <v>0.49408667027569175</v>
      </c>
      <c r="M93" s="549">
        <f>L91+L93</f>
        <v>3.9367735351482431</v>
      </c>
      <c r="O93" s="512">
        <f>3.5-2.41</f>
        <v>1.0899999999999999</v>
      </c>
    </row>
    <row r="94" spans="1:17">
      <c r="F94" s="544"/>
      <c r="G94" s="544">
        <f>SUM(G91:G93)</f>
        <v>4.7132244473010507</v>
      </c>
      <c r="H94" s="550"/>
      <c r="K94" s="544"/>
      <c r="L94" s="544">
        <f>SUM(L91:L93)</f>
        <v>5.911114149114634</v>
      </c>
    </row>
    <row r="95" spans="1:17">
      <c r="H95" s="547"/>
      <c r="O95" s="512">
        <f>L81*1.09%</f>
        <v>1004.8008788182541</v>
      </c>
    </row>
    <row r="96" spans="1:17">
      <c r="F96" s="544">
        <f>F91+F93</f>
        <v>0</v>
      </c>
      <c r="K96" s="544">
        <f>K91+K93</f>
        <v>0</v>
      </c>
      <c r="M96" s="546">
        <f>232+133+33</f>
        <v>398</v>
      </c>
    </row>
    <row r="97" spans="7:13">
      <c r="M97" s="546">
        <f>M96-M91</f>
        <v>101</v>
      </c>
    </row>
    <row r="98" spans="7:13">
      <c r="G98" s="544">
        <f>G81-G88</f>
        <v>125570.57729</v>
      </c>
      <c r="L98" s="544">
        <f>L81-L88</f>
        <v>91728.100148000012</v>
      </c>
    </row>
    <row r="99" spans="7:13">
      <c r="G99" s="544">
        <f>G98*0.5%</f>
        <v>627.85288645000003</v>
      </c>
      <c r="L99" s="544">
        <f>L98*0.5%</f>
        <v>458.64050074000005</v>
      </c>
    </row>
    <row r="179" spans="2:24">
      <c r="B179" s="526" t="s">
        <v>546</v>
      </c>
      <c r="X179" s="512">
        <v>0.06</v>
      </c>
    </row>
    <row r="342" spans="22:29" ht="18.75">
      <c r="V342" s="723">
        <v>825.11200000000008</v>
      </c>
      <c r="AB342" s="723"/>
      <c r="AC342" s="723">
        <v>825.11200000000008</v>
      </c>
    </row>
    <row r="359" spans="24:24">
      <c r="X359" s="512">
        <v>7.6</v>
      </c>
    </row>
    <row r="366" spans="24:24">
      <c r="X366" s="512">
        <v>1.2</v>
      </c>
    </row>
    <row r="394" spans="19:19">
      <c r="S394" s="521"/>
    </row>
    <row r="529" spans="29:29">
      <c r="AC529" s="521">
        <f>AB521*0.5/100</f>
        <v>0</v>
      </c>
    </row>
  </sheetData>
  <mergeCells count="29">
    <mergeCell ref="A1:M1"/>
    <mergeCell ref="A2:M2"/>
    <mergeCell ref="A3:A5"/>
    <mergeCell ref="B3:B5"/>
    <mergeCell ref="C3:G3"/>
    <mergeCell ref="H3:L3"/>
    <mergeCell ref="M3:M5"/>
    <mergeCell ref="D4:E4"/>
    <mergeCell ref="F4:G4"/>
    <mergeCell ref="I4:J4"/>
    <mergeCell ref="A53:A54"/>
    <mergeCell ref="K4:L4"/>
    <mergeCell ref="A6:M6"/>
    <mergeCell ref="A19:A20"/>
    <mergeCell ref="C20:L20"/>
    <mergeCell ref="C22:L22"/>
    <mergeCell ref="A23:B23"/>
    <mergeCell ref="A24:M24"/>
    <mergeCell ref="A26:A42"/>
    <mergeCell ref="A44:A46"/>
    <mergeCell ref="A48:A49"/>
    <mergeCell ref="C49:L49"/>
    <mergeCell ref="C79:L79"/>
    <mergeCell ref="A55:A56"/>
    <mergeCell ref="A59:B59"/>
    <mergeCell ref="A60:M60"/>
    <mergeCell ref="A69:A73"/>
    <mergeCell ref="C77:L77"/>
    <mergeCell ref="C78:L78"/>
  </mergeCells>
  <printOptions horizontalCentered="1"/>
  <pageMargins left="0.26" right="0.23" top="0.75" bottom="0.49" header="0.3" footer="0.3"/>
  <pageSetup paperSize="9" scale="7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Z390"/>
  <sheetViews>
    <sheetView showZeros="0" view="pageBreakPreview" zoomScale="115" zoomScaleNormal="70" zoomScaleSheetLayoutView="115" workbookViewId="0">
      <pane xSplit="2" ySplit="4" topLeftCell="C326" activePane="bottomRight" state="frozen"/>
      <selection activeCell="AF389" sqref="AF389"/>
      <selection pane="topRight" activeCell="AF389" sqref="AF389"/>
      <selection pane="bottomLeft" activeCell="AF389" sqref="AF389"/>
      <selection pane="bottomRight" activeCell="T343" sqref="T343"/>
    </sheetView>
  </sheetViews>
  <sheetFormatPr defaultColWidth="9.140625" defaultRowHeight="9"/>
  <cols>
    <col min="1" max="1" width="8" style="890" customWidth="1"/>
    <col min="2" max="2" width="20" style="889" customWidth="1"/>
    <col min="3" max="3" width="7.28515625" style="891" bestFit="1" customWidth="1"/>
    <col min="4" max="4" width="7.7109375" style="892" bestFit="1" customWidth="1"/>
    <col min="5" max="5" width="7" style="893" bestFit="1" customWidth="1"/>
    <col min="6" max="6" width="7.7109375" style="894" bestFit="1" customWidth="1"/>
    <col min="7" max="7" width="4.85546875" style="894" bestFit="1" customWidth="1"/>
    <col min="8" max="8" width="5.140625" style="894" bestFit="1" customWidth="1"/>
    <col min="9" max="9" width="4.42578125" style="893" bestFit="1" customWidth="1"/>
    <col min="10" max="10" width="6.28515625" style="894" customWidth="1"/>
    <col min="11" max="11" width="5" style="895" bestFit="1" customWidth="1"/>
    <col min="12" max="12" width="7.28515625" style="893" bestFit="1" customWidth="1"/>
    <col min="13" max="13" width="8" style="894" bestFit="1" customWidth="1"/>
    <col min="14" max="14" width="7.28515625" style="893" bestFit="1" customWidth="1"/>
    <col min="15" max="15" width="8.28515625" style="894" bestFit="1" customWidth="1"/>
    <col min="16" max="16" width="4.42578125" style="889" bestFit="1" customWidth="1"/>
    <col min="17" max="17" width="6.85546875" style="894" bestFit="1" customWidth="1"/>
    <col min="18" max="18" width="5" style="895" bestFit="1" customWidth="1"/>
    <col min="19" max="19" width="7.28515625" style="889" bestFit="1" customWidth="1"/>
    <col min="20" max="20" width="7.7109375" style="894" bestFit="1" customWidth="1"/>
    <col min="21" max="21" width="7.28515625" style="889" bestFit="1" customWidth="1"/>
    <col min="22" max="22" width="7.7109375" style="894" bestFit="1" customWidth="1"/>
    <col min="23" max="23" width="14.5703125" style="889" customWidth="1"/>
    <col min="24" max="24" width="15.42578125" style="889" customWidth="1"/>
    <col min="25" max="25" width="13" style="889" bestFit="1" customWidth="1"/>
    <col min="26" max="16384" width="9.140625" style="889"/>
  </cols>
  <sheetData>
    <row r="1" spans="1:23" s="845" customFormat="1">
      <c r="A1" s="1040" t="s">
        <v>188</v>
      </c>
      <c r="B1" s="1040" t="s">
        <v>1</v>
      </c>
      <c r="C1" s="1042" t="s">
        <v>328</v>
      </c>
      <c r="D1" s="1043"/>
      <c r="E1" s="1043"/>
      <c r="F1" s="1043"/>
      <c r="G1" s="1043"/>
      <c r="H1" s="1043"/>
      <c r="I1" s="1040" t="s">
        <v>325</v>
      </c>
      <c r="J1" s="1040"/>
      <c r="K1" s="1040"/>
      <c r="L1" s="1040"/>
      <c r="M1" s="1040"/>
      <c r="N1" s="1040"/>
      <c r="O1" s="1040"/>
      <c r="P1" s="1040" t="s">
        <v>326</v>
      </c>
      <c r="Q1" s="1040"/>
      <c r="R1" s="1040"/>
      <c r="S1" s="1040"/>
      <c r="T1" s="1040"/>
      <c r="U1" s="1040"/>
      <c r="V1" s="1040"/>
      <c r="W1" s="1040" t="s">
        <v>185</v>
      </c>
    </row>
    <row r="2" spans="1:23" s="845" customFormat="1" ht="9" customHeight="1">
      <c r="A2" s="1040"/>
      <c r="B2" s="1040"/>
      <c r="C2" s="1041" t="s">
        <v>680</v>
      </c>
      <c r="D2" s="1040"/>
      <c r="E2" s="1040" t="s">
        <v>681</v>
      </c>
      <c r="F2" s="1040"/>
      <c r="G2" s="1040"/>
      <c r="H2" s="1040"/>
      <c r="I2" s="1041" t="s">
        <v>3</v>
      </c>
      <c r="J2" s="1040"/>
      <c r="K2" s="1040" t="s">
        <v>4</v>
      </c>
      <c r="L2" s="1040"/>
      <c r="M2" s="1040"/>
      <c r="N2" s="1041" t="s">
        <v>5</v>
      </c>
      <c r="O2" s="1040"/>
      <c r="P2" s="1041" t="s">
        <v>3</v>
      </c>
      <c r="Q2" s="1040"/>
      <c r="R2" s="1040" t="s">
        <v>4</v>
      </c>
      <c r="S2" s="1040"/>
      <c r="T2" s="1040"/>
      <c r="U2" s="1041" t="s">
        <v>5</v>
      </c>
      <c r="V2" s="1040"/>
      <c r="W2" s="1040"/>
    </row>
    <row r="3" spans="1:23" s="845" customFormat="1" ht="18">
      <c r="A3" s="1040"/>
      <c r="B3" s="1040"/>
      <c r="C3" s="846" t="s">
        <v>6</v>
      </c>
      <c r="D3" s="847" t="s">
        <v>7</v>
      </c>
      <c r="E3" s="846" t="s">
        <v>6</v>
      </c>
      <c r="F3" s="847" t="s">
        <v>7</v>
      </c>
      <c r="G3" s="847" t="s">
        <v>8</v>
      </c>
      <c r="H3" s="847" t="s">
        <v>9</v>
      </c>
      <c r="I3" s="846" t="s">
        <v>6</v>
      </c>
      <c r="J3" s="847" t="s">
        <v>7</v>
      </c>
      <c r="K3" s="848" t="s">
        <v>10</v>
      </c>
      <c r="L3" s="846" t="s">
        <v>6</v>
      </c>
      <c r="M3" s="847" t="s">
        <v>7</v>
      </c>
      <c r="N3" s="846" t="s">
        <v>6</v>
      </c>
      <c r="O3" s="847" t="s">
        <v>7</v>
      </c>
      <c r="P3" s="846" t="s">
        <v>6</v>
      </c>
      <c r="Q3" s="847" t="s">
        <v>7</v>
      </c>
      <c r="R3" s="848" t="s">
        <v>10</v>
      </c>
      <c r="S3" s="846" t="s">
        <v>6</v>
      </c>
      <c r="T3" s="847" t="s">
        <v>7</v>
      </c>
      <c r="U3" s="846" t="s">
        <v>6</v>
      </c>
      <c r="V3" s="847" t="s">
        <v>7</v>
      </c>
      <c r="W3" s="1040"/>
    </row>
    <row r="4" spans="1:23" s="845" customFormat="1">
      <c r="A4" s="849" t="s">
        <v>11</v>
      </c>
      <c r="B4" s="849" t="s">
        <v>12</v>
      </c>
      <c r="C4" s="850"/>
      <c r="D4" s="851"/>
      <c r="E4" s="846"/>
      <c r="F4" s="847"/>
      <c r="G4" s="847"/>
      <c r="H4" s="847"/>
      <c r="I4" s="846"/>
      <c r="J4" s="847"/>
      <c r="K4" s="848"/>
      <c r="L4" s="852">
        <f>SUM(Almora:Uttarkashi!U4)</f>
        <v>0</v>
      </c>
      <c r="M4" s="853">
        <f>SUM(Almora:Uttarkashi!V4)</f>
        <v>0</v>
      </c>
      <c r="N4" s="846"/>
      <c r="O4" s="847"/>
      <c r="P4" s="846"/>
      <c r="Q4" s="847"/>
      <c r="R4" s="848"/>
      <c r="S4" s="852">
        <f>SUM(Almora:Uttarkashi!AB4)</f>
        <v>0</v>
      </c>
      <c r="T4" s="853">
        <f>SUM(Almora:Uttarkashi!AC4)</f>
        <v>0</v>
      </c>
      <c r="U4" s="846"/>
      <c r="V4" s="847"/>
      <c r="W4" s="849"/>
    </row>
    <row r="5" spans="1:23" s="845" customFormat="1">
      <c r="A5" s="849"/>
      <c r="B5" s="854" t="s">
        <v>13</v>
      </c>
      <c r="C5" s="850"/>
      <c r="D5" s="851"/>
      <c r="E5" s="846"/>
      <c r="F5" s="847"/>
      <c r="G5" s="847"/>
      <c r="H5" s="847"/>
      <c r="I5" s="846"/>
      <c r="J5" s="847"/>
      <c r="K5" s="848"/>
      <c r="L5" s="852">
        <f>SUM(Almora:Uttarkashi!U5)</f>
        <v>0</v>
      </c>
      <c r="M5" s="853">
        <f>SUM(Almora:Uttarkashi!V5)</f>
        <v>0</v>
      </c>
      <c r="N5" s="846"/>
      <c r="O5" s="847"/>
      <c r="P5" s="846"/>
      <c r="Q5" s="847"/>
      <c r="R5" s="848"/>
      <c r="S5" s="852">
        <f>SUM(Almora:Uttarkashi!AB5)</f>
        <v>0</v>
      </c>
      <c r="T5" s="853">
        <f>SUM(Almora:Uttarkashi!AC5)</f>
        <v>0</v>
      </c>
      <c r="U5" s="846"/>
      <c r="V5" s="847"/>
      <c r="W5" s="849"/>
    </row>
    <row r="6" spans="1:23" s="860" customFormat="1">
      <c r="A6" s="855">
        <v>1</v>
      </c>
      <c r="B6" s="854" t="s">
        <v>14</v>
      </c>
      <c r="C6" s="852"/>
      <c r="D6" s="853"/>
      <c r="E6" s="856"/>
      <c r="F6" s="857"/>
      <c r="G6" s="857"/>
      <c r="H6" s="857"/>
      <c r="I6" s="856"/>
      <c r="J6" s="857"/>
      <c r="K6" s="858"/>
      <c r="L6" s="852">
        <f>SUM(Almora:Uttarkashi!U6)</f>
        <v>0</v>
      </c>
      <c r="M6" s="853">
        <f>SUM(Almora:Uttarkashi!V6)</f>
        <v>0</v>
      </c>
      <c r="N6" s="856"/>
      <c r="O6" s="857"/>
      <c r="P6" s="856"/>
      <c r="Q6" s="857"/>
      <c r="R6" s="858"/>
      <c r="S6" s="852">
        <f>SUM(Almora:Uttarkashi!AB6)</f>
        <v>0</v>
      </c>
      <c r="T6" s="853">
        <f>SUM(Almora:Uttarkashi!AC6)</f>
        <v>0</v>
      </c>
      <c r="U6" s="856"/>
      <c r="V6" s="857"/>
      <c r="W6" s="859"/>
    </row>
    <row r="7" spans="1:23" s="860" customFormat="1">
      <c r="A7" s="855">
        <v>1.01</v>
      </c>
      <c r="B7" s="859" t="s">
        <v>15</v>
      </c>
      <c r="C7" s="852">
        <f>State!J7</f>
        <v>0</v>
      </c>
      <c r="D7" s="853">
        <f>State!K7</f>
        <v>0</v>
      </c>
      <c r="E7" s="852">
        <f>State!L7</f>
        <v>0</v>
      </c>
      <c r="F7" s="853">
        <f>State!M7</f>
        <v>0</v>
      </c>
      <c r="G7" s="853">
        <f>State!N7</f>
        <v>0</v>
      </c>
      <c r="H7" s="853">
        <f>State!O7</f>
        <v>0</v>
      </c>
      <c r="I7" s="852">
        <f>State!R7</f>
        <v>0</v>
      </c>
      <c r="J7" s="853">
        <f>State!S7</f>
        <v>0</v>
      </c>
      <c r="K7" s="861">
        <f>State!T7</f>
        <v>0</v>
      </c>
      <c r="L7" s="852">
        <f>State!U7</f>
        <v>0</v>
      </c>
      <c r="M7" s="853">
        <f>State!V7</f>
        <v>0</v>
      </c>
      <c r="N7" s="852">
        <f>State!W7</f>
        <v>0</v>
      </c>
      <c r="O7" s="853">
        <f>State!X7</f>
        <v>0</v>
      </c>
      <c r="P7" s="852">
        <f>State!Y7</f>
        <v>0</v>
      </c>
      <c r="Q7" s="853">
        <f>State!Z7</f>
        <v>0</v>
      </c>
      <c r="R7" s="861">
        <f>State!AA7</f>
        <v>0</v>
      </c>
      <c r="S7" s="852">
        <f>State!AB7</f>
        <v>0</v>
      </c>
      <c r="T7" s="853">
        <f>State!AC7</f>
        <v>0</v>
      </c>
      <c r="U7" s="852">
        <f>State!AD7</f>
        <v>0</v>
      </c>
      <c r="V7" s="853">
        <f>State!AE7</f>
        <v>0</v>
      </c>
      <c r="W7" s="859"/>
    </row>
    <row r="8" spans="1:23" s="860" customFormat="1">
      <c r="A8" s="855">
        <v>1.02</v>
      </c>
      <c r="B8" s="859" t="s">
        <v>16</v>
      </c>
      <c r="C8" s="852">
        <f>State!J8</f>
        <v>2</v>
      </c>
      <c r="D8" s="853">
        <f>State!K8</f>
        <v>0</v>
      </c>
      <c r="E8" s="852">
        <f>State!L8</f>
        <v>2</v>
      </c>
      <c r="F8" s="853">
        <f>State!M8</f>
        <v>0</v>
      </c>
      <c r="G8" s="862">
        <f>E8/C8</f>
        <v>1</v>
      </c>
      <c r="H8" s="853">
        <f>State!O8</f>
        <v>0</v>
      </c>
      <c r="I8" s="852">
        <f>State!R8</f>
        <v>0</v>
      </c>
      <c r="J8" s="853">
        <f>State!S8</f>
        <v>0</v>
      </c>
      <c r="K8" s="861">
        <f>State!T8</f>
        <v>0</v>
      </c>
      <c r="L8" s="852">
        <f>State!U8</f>
        <v>0</v>
      </c>
      <c r="M8" s="853">
        <f>State!V8</f>
        <v>0</v>
      </c>
      <c r="N8" s="852">
        <f>State!W8</f>
        <v>0</v>
      </c>
      <c r="O8" s="853">
        <f>State!X8</f>
        <v>0</v>
      </c>
      <c r="P8" s="852">
        <f>State!Y8</f>
        <v>0</v>
      </c>
      <c r="Q8" s="853">
        <f>State!Z8</f>
        <v>0</v>
      </c>
      <c r="R8" s="861">
        <f>State!AA8</f>
        <v>0</v>
      </c>
      <c r="S8" s="852">
        <f>State!AB8</f>
        <v>0</v>
      </c>
      <c r="T8" s="853">
        <f>State!AC8</f>
        <v>0</v>
      </c>
      <c r="U8" s="852">
        <f>State!AD8</f>
        <v>0</v>
      </c>
      <c r="V8" s="853">
        <f>State!AE8</f>
        <v>0</v>
      </c>
      <c r="W8" s="859"/>
    </row>
    <row r="9" spans="1:23" s="860" customFormat="1">
      <c r="A9" s="855">
        <v>1.03</v>
      </c>
      <c r="B9" s="859" t="s">
        <v>210</v>
      </c>
      <c r="C9" s="852">
        <f>State!J9</f>
        <v>0</v>
      </c>
      <c r="D9" s="853">
        <f>State!K9</f>
        <v>0</v>
      </c>
      <c r="E9" s="852">
        <f>State!L9</f>
        <v>0</v>
      </c>
      <c r="F9" s="853">
        <f>State!M9</f>
        <v>0</v>
      </c>
      <c r="G9" s="853">
        <f>State!N9</f>
        <v>0</v>
      </c>
      <c r="H9" s="853">
        <f>State!O9</f>
        <v>0</v>
      </c>
      <c r="I9" s="852">
        <f>State!R9</f>
        <v>0</v>
      </c>
      <c r="J9" s="853">
        <f>State!S9</f>
        <v>0</v>
      </c>
      <c r="K9" s="861">
        <f>State!T9</f>
        <v>0</v>
      </c>
      <c r="L9" s="852">
        <f>State!U9</f>
        <v>0</v>
      </c>
      <c r="M9" s="853">
        <f>State!V9</f>
        <v>0</v>
      </c>
      <c r="N9" s="852">
        <f>State!W9</f>
        <v>0</v>
      </c>
      <c r="O9" s="853">
        <f>State!X9</f>
        <v>0</v>
      </c>
      <c r="P9" s="852">
        <f>State!Y9</f>
        <v>0</v>
      </c>
      <c r="Q9" s="853">
        <f>State!Z9</f>
        <v>0</v>
      </c>
      <c r="R9" s="861">
        <f>State!AA9</f>
        <v>0</v>
      </c>
      <c r="S9" s="852">
        <f>State!AB9</f>
        <v>0</v>
      </c>
      <c r="T9" s="853">
        <f>State!AC9</f>
        <v>0</v>
      </c>
      <c r="U9" s="852">
        <f>State!AD9</f>
        <v>0</v>
      </c>
      <c r="V9" s="853">
        <f>State!AE9</f>
        <v>0</v>
      </c>
      <c r="W9" s="859"/>
    </row>
    <row r="10" spans="1:23" s="860" customFormat="1" ht="18">
      <c r="A10" s="855">
        <v>1.04</v>
      </c>
      <c r="B10" s="859" t="s">
        <v>17</v>
      </c>
      <c r="C10" s="852">
        <f>State!J10</f>
        <v>0</v>
      </c>
      <c r="D10" s="853">
        <f>State!K10</f>
        <v>0</v>
      </c>
      <c r="E10" s="852">
        <f>State!L10</f>
        <v>0</v>
      </c>
      <c r="F10" s="853">
        <f>State!M10</f>
        <v>0</v>
      </c>
      <c r="G10" s="853">
        <f>State!N10</f>
        <v>0</v>
      </c>
      <c r="H10" s="853">
        <f>State!O10</f>
        <v>0</v>
      </c>
      <c r="I10" s="852">
        <f>State!R10</f>
        <v>0</v>
      </c>
      <c r="J10" s="853">
        <f>State!S10</f>
        <v>0</v>
      </c>
      <c r="K10" s="861">
        <f>State!T10</f>
        <v>0</v>
      </c>
      <c r="L10" s="852">
        <f>State!U10</f>
        <v>0</v>
      </c>
      <c r="M10" s="853">
        <f>State!V10</f>
        <v>0</v>
      </c>
      <c r="N10" s="852">
        <f>State!W10</f>
        <v>0</v>
      </c>
      <c r="O10" s="853">
        <f>State!X10</f>
        <v>0</v>
      </c>
      <c r="P10" s="852">
        <f>State!Y10</f>
        <v>0</v>
      </c>
      <c r="Q10" s="853">
        <f>State!Z10</f>
        <v>0</v>
      </c>
      <c r="R10" s="861">
        <f>State!AA10</f>
        <v>0</v>
      </c>
      <c r="S10" s="852">
        <f>State!AB10</f>
        <v>0</v>
      </c>
      <c r="T10" s="853">
        <f>State!AC10</f>
        <v>0</v>
      </c>
      <c r="U10" s="852">
        <f>State!AD10</f>
        <v>0</v>
      </c>
      <c r="V10" s="853">
        <f>State!AE10</f>
        <v>0</v>
      </c>
      <c r="W10" s="859"/>
    </row>
    <row r="11" spans="1:23" s="860" customFormat="1">
      <c r="A11" s="855">
        <v>1.05</v>
      </c>
      <c r="B11" s="859" t="s">
        <v>18</v>
      </c>
      <c r="C11" s="852">
        <f>State!J11</f>
        <v>0</v>
      </c>
      <c r="D11" s="853">
        <f>State!K11</f>
        <v>0</v>
      </c>
      <c r="E11" s="852">
        <f>State!L11</f>
        <v>0</v>
      </c>
      <c r="F11" s="853">
        <f>State!M11</f>
        <v>0</v>
      </c>
      <c r="G11" s="853">
        <f>State!N11</f>
        <v>0</v>
      </c>
      <c r="H11" s="853">
        <f>State!O11</f>
        <v>0</v>
      </c>
      <c r="I11" s="852">
        <f>State!R11</f>
        <v>0</v>
      </c>
      <c r="J11" s="853">
        <f>State!S11</f>
        <v>0</v>
      </c>
      <c r="K11" s="861">
        <f>State!T11</f>
        <v>0</v>
      </c>
      <c r="L11" s="852">
        <f>State!U11</f>
        <v>0</v>
      </c>
      <c r="M11" s="853">
        <f>State!V11</f>
        <v>0</v>
      </c>
      <c r="N11" s="852">
        <f>State!W11</f>
        <v>0</v>
      </c>
      <c r="O11" s="853">
        <f>State!X11</f>
        <v>0</v>
      </c>
      <c r="P11" s="852">
        <f>State!Y11</f>
        <v>0</v>
      </c>
      <c r="Q11" s="853">
        <f>State!Z11</f>
        <v>0</v>
      </c>
      <c r="R11" s="861">
        <f>State!AA11</f>
        <v>0</v>
      </c>
      <c r="S11" s="852">
        <f>State!AB11</f>
        <v>0</v>
      </c>
      <c r="T11" s="853">
        <f>State!AC11</f>
        <v>0</v>
      </c>
      <c r="U11" s="852">
        <f>State!AD11</f>
        <v>0</v>
      </c>
      <c r="V11" s="853">
        <f>State!AE11</f>
        <v>0</v>
      </c>
      <c r="W11" s="859"/>
    </row>
    <row r="12" spans="1:23" s="860" customFormat="1" ht="18">
      <c r="A12" s="855">
        <v>1.06</v>
      </c>
      <c r="B12" s="863" t="s">
        <v>19</v>
      </c>
      <c r="C12" s="852">
        <f>State!J12</f>
        <v>0</v>
      </c>
      <c r="D12" s="853">
        <f>State!K12</f>
        <v>0</v>
      </c>
      <c r="E12" s="852">
        <f>State!L12</f>
        <v>0</v>
      </c>
      <c r="F12" s="853">
        <f>State!M12</f>
        <v>0</v>
      </c>
      <c r="G12" s="853">
        <f>State!N12</f>
        <v>0</v>
      </c>
      <c r="H12" s="853">
        <f>State!O12</f>
        <v>0</v>
      </c>
      <c r="I12" s="852">
        <f>State!R12</f>
        <v>0</v>
      </c>
      <c r="J12" s="853">
        <f>State!S12</f>
        <v>0</v>
      </c>
      <c r="K12" s="861">
        <f>State!T12</f>
        <v>0</v>
      </c>
      <c r="L12" s="852">
        <f>State!U12</f>
        <v>0</v>
      </c>
      <c r="M12" s="853">
        <f>State!V12</f>
        <v>0</v>
      </c>
      <c r="N12" s="852">
        <f>State!W12</f>
        <v>0</v>
      </c>
      <c r="O12" s="853">
        <f>State!X12</f>
        <v>0</v>
      </c>
      <c r="P12" s="852">
        <f>State!Y12</f>
        <v>0</v>
      </c>
      <c r="Q12" s="853">
        <f>State!Z12</f>
        <v>0</v>
      </c>
      <c r="R12" s="861">
        <f>State!AA12</f>
        <v>0</v>
      </c>
      <c r="S12" s="852">
        <f>State!AB12</f>
        <v>0</v>
      </c>
      <c r="T12" s="853">
        <f>State!AC12</f>
        <v>0</v>
      </c>
      <c r="U12" s="852">
        <f>State!AD12</f>
        <v>0</v>
      </c>
      <c r="V12" s="853">
        <f>State!AE12</f>
        <v>0</v>
      </c>
      <c r="W12" s="859"/>
    </row>
    <row r="13" spans="1:23" s="860" customFormat="1" ht="18">
      <c r="A13" s="855">
        <v>1.07</v>
      </c>
      <c r="B13" s="863" t="s">
        <v>20</v>
      </c>
      <c r="C13" s="852">
        <f>State!J13</f>
        <v>0</v>
      </c>
      <c r="D13" s="853">
        <f>State!K13</f>
        <v>0</v>
      </c>
      <c r="E13" s="852">
        <f>State!L13</f>
        <v>0</v>
      </c>
      <c r="F13" s="853">
        <f>State!M13</f>
        <v>0</v>
      </c>
      <c r="G13" s="853">
        <f>State!N13</f>
        <v>0</v>
      </c>
      <c r="H13" s="853">
        <f>State!O13</f>
        <v>0</v>
      </c>
      <c r="I13" s="852">
        <f>State!R13</f>
        <v>0</v>
      </c>
      <c r="J13" s="853">
        <f>State!S13</f>
        <v>0</v>
      </c>
      <c r="K13" s="861">
        <f>State!T13</f>
        <v>0</v>
      </c>
      <c r="L13" s="852">
        <f>State!U13</f>
        <v>0</v>
      </c>
      <c r="M13" s="853">
        <f>State!V13</f>
        <v>0</v>
      </c>
      <c r="N13" s="852">
        <f>State!W13</f>
        <v>0</v>
      </c>
      <c r="O13" s="853">
        <f>State!X13</f>
        <v>0</v>
      </c>
      <c r="P13" s="852">
        <f>State!Y13</f>
        <v>0</v>
      </c>
      <c r="Q13" s="853">
        <f>State!Z13</f>
        <v>0</v>
      </c>
      <c r="R13" s="861">
        <f>State!AA13</f>
        <v>0</v>
      </c>
      <c r="S13" s="852">
        <f>State!AB13</f>
        <v>0</v>
      </c>
      <c r="T13" s="853">
        <f>State!AC13</f>
        <v>0</v>
      </c>
      <c r="U13" s="852">
        <f>State!AD13</f>
        <v>0</v>
      </c>
      <c r="V13" s="853">
        <f>State!AE13</f>
        <v>0</v>
      </c>
      <c r="W13" s="859"/>
    </row>
    <row r="14" spans="1:23" s="866" customFormat="1" ht="27">
      <c r="A14" s="849">
        <v>2</v>
      </c>
      <c r="B14" s="864" t="s">
        <v>152</v>
      </c>
      <c r="C14" s="852">
        <f>State!J14</f>
        <v>0</v>
      </c>
      <c r="D14" s="853">
        <f>State!K14</f>
        <v>0</v>
      </c>
      <c r="E14" s="852">
        <f>State!L14</f>
        <v>0</v>
      </c>
      <c r="F14" s="853">
        <f>State!M14</f>
        <v>0</v>
      </c>
      <c r="G14" s="853">
        <f>State!N14</f>
        <v>0</v>
      </c>
      <c r="H14" s="853">
        <f>State!O14</f>
        <v>0</v>
      </c>
      <c r="I14" s="852">
        <f>State!R14</f>
        <v>0</v>
      </c>
      <c r="J14" s="853">
        <f>State!S14</f>
        <v>0</v>
      </c>
      <c r="K14" s="861">
        <f>State!T14</f>
        <v>0</v>
      </c>
      <c r="L14" s="852">
        <f>State!U14</f>
        <v>0</v>
      </c>
      <c r="M14" s="853">
        <f>State!V14</f>
        <v>0</v>
      </c>
      <c r="N14" s="852">
        <f>State!W14</f>
        <v>0</v>
      </c>
      <c r="O14" s="853">
        <f>State!X14</f>
        <v>0</v>
      </c>
      <c r="P14" s="852">
        <f>State!Y14</f>
        <v>0</v>
      </c>
      <c r="Q14" s="853">
        <f>State!Z14</f>
        <v>0</v>
      </c>
      <c r="R14" s="861">
        <f>State!AA14</f>
        <v>0</v>
      </c>
      <c r="S14" s="852">
        <f>State!AB14</f>
        <v>0</v>
      </c>
      <c r="T14" s="853">
        <f>State!AC14</f>
        <v>0</v>
      </c>
      <c r="U14" s="852">
        <f>State!AD14</f>
        <v>0</v>
      </c>
      <c r="V14" s="853">
        <f>State!AE14</f>
        <v>0</v>
      </c>
      <c r="W14" s="865"/>
    </row>
    <row r="15" spans="1:23" s="860" customFormat="1">
      <c r="A15" s="855"/>
      <c r="B15" s="864" t="s">
        <v>211</v>
      </c>
      <c r="C15" s="852">
        <f>State!J15</f>
        <v>0</v>
      </c>
      <c r="D15" s="853">
        <f>State!K15</f>
        <v>0</v>
      </c>
      <c r="E15" s="852">
        <f>State!L15</f>
        <v>0</v>
      </c>
      <c r="F15" s="853">
        <f>State!M15</f>
        <v>0</v>
      </c>
      <c r="G15" s="853">
        <f>State!N15</f>
        <v>0</v>
      </c>
      <c r="H15" s="853">
        <f>State!O15</f>
        <v>0</v>
      </c>
      <c r="I15" s="852">
        <f>State!R15</f>
        <v>0</v>
      </c>
      <c r="J15" s="853">
        <f>State!S15</f>
        <v>0</v>
      </c>
      <c r="K15" s="861">
        <f>State!T15</f>
        <v>0</v>
      </c>
      <c r="L15" s="852">
        <f>State!U15</f>
        <v>0</v>
      </c>
      <c r="M15" s="853">
        <f>State!V15</f>
        <v>0</v>
      </c>
      <c r="N15" s="852">
        <f>State!W15</f>
        <v>0</v>
      </c>
      <c r="O15" s="853">
        <f>State!X15</f>
        <v>0</v>
      </c>
      <c r="P15" s="852">
        <f>State!Y15</f>
        <v>0</v>
      </c>
      <c r="Q15" s="853">
        <f>State!Z15</f>
        <v>0</v>
      </c>
      <c r="R15" s="861">
        <f>State!AA15</f>
        <v>0</v>
      </c>
      <c r="S15" s="852">
        <f>State!AB15</f>
        <v>0</v>
      </c>
      <c r="T15" s="853">
        <f>State!AC15</f>
        <v>0</v>
      </c>
      <c r="U15" s="852">
        <f>State!AD15</f>
        <v>0</v>
      </c>
      <c r="V15" s="853">
        <f>State!AE15</f>
        <v>0</v>
      </c>
      <c r="W15" s="859"/>
    </row>
    <row r="16" spans="1:23" s="866" customFormat="1" ht="18">
      <c r="A16" s="849"/>
      <c r="B16" s="867" t="s">
        <v>21</v>
      </c>
      <c r="C16" s="852">
        <f>State!J16</f>
        <v>0</v>
      </c>
      <c r="D16" s="853">
        <f>State!K16</f>
        <v>0</v>
      </c>
      <c r="E16" s="852">
        <f>State!L16</f>
        <v>0</v>
      </c>
      <c r="F16" s="853">
        <f>State!M16</f>
        <v>0</v>
      </c>
      <c r="G16" s="853">
        <f>State!N16</f>
        <v>0</v>
      </c>
      <c r="H16" s="853">
        <f>State!O16</f>
        <v>0</v>
      </c>
      <c r="I16" s="852">
        <f>State!R16</f>
        <v>0</v>
      </c>
      <c r="J16" s="853">
        <f>State!S16</f>
        <v>0</v>
      </c>
      <c r="K16" s="861">
        <f>State!T16</f>
        <v>0</v>
      </c>
      <c r="L16" s="852">
        <f>State!U16</f>
        <v>0</v>
      </c>
      <c r="M16" s="853">
        <f>State!V16</f>
        <v>0</v>
      </c>
      <c r="N16" s="852">
        <f>State!W16</f>
        <v>0</v>
      </c>
      <c r="O16" s="853">
        <f>State!X16</f>
        <v>0</v>
      </c>
      <c r="P16" s="852">
        <f>State!Y16</f>
        <v>0</v>
      </c>
      <c r="Q16" s="853">
        <f>State!Z16</f>
        <v>0</v>
      </c>
      <c r="R16" s="861">
        <f>State!AA16</f>
        <v>0</v>
      </c>
      <c r="S16" s="852">
        <f>State!AB16</f>
        <v>0</v>
      </c>
      <c r="T16" s="853">
        <f>State!AC16</f>
        <v>0</v>
      </c>
      <c r="U16" s="852">
        <f>State!AD16</f>
        <v>0</v>
      </c>
      <c r="V16" s="853">
        <f>State!AE16</f>
        <v>0</v>
      </c>
      <c r="W16" s="865"/>
    </row>
    <row r="17" spans="1:24" s="860" customFormat="1" ht="18">
      <c r="A17" s="868">
        <v>2.0099999999999998</v>
      </c>
      <c r="B17" s="869" t="s">
        <v>22</v>
      </c>
      <c r="C17" s="852">
        <f>State!J17</f>
        <v>2</v>
      </c>
      <c r="D17" s="853">
        <f>State!K17</f>
        <v>4</v>
      </c>
      <c r="E17" s="852">
        <f>State!L17</f>
        <v>1</v>
      </c>
      <c r="F17" s="853">
        <f>State!M17</f>
        <v>2</v>
      </c>
      <c r="G17" s="862">
        <f>E17/C17</f>
        <v>0.5</v>
      </c>
      <c r="H17" s="862">
        <f>F17/D17</f>
        <v>0.5</v>
      </c>
      <c r="I17" s="852">
        <f>State!R17</f>
        <v>0</v>
      </c>
      <c r="J17" s="853">
        <f>State!S17</f>
        <v>0</v>
      </c>
      <c r="K17" s="861">
        <f>State!T17</f>
        <v>2</v>
      </c>
      <c r="L17" s="852">
        <f>State!U17</f>
        <v>0</v>
      </c>
      <c r="M17" s="853">
        <f>State!V17</f>
        <v>0</v>
      </c>
      <c r="N17" s="852">
        <f>State!W17</f>
        <v>0</v>
      </c>
      <c r="O17" s="853">
        <f>State!X17</f>
        <v>0</v>
      </c>
      <c r="P17" s="852">
        <f>State!Y17</f>
        <v>0</v>
      </c>
      <c r="Q17" s="853">
        <f>State!Z17</f>
        <v>0</v>
      </c>
      <c r="R17" s="861">
        <f>State!AA17</f>
        <v>2</v>
      </c>
      <c r="S17" s="852">
        <f>State!AB17</f>
        <v>0</v>
      </c>
      <c r="T17" s="853">
        <f>State!AC17</f>
        <v>0</v>
      </c>
      <c r="U17" s="852">
        <f>State!AD17</f>
        <v>0</v>
      </c>
      <c r="V17" s="853">
        <f>State!AE17</f>
        <v>0</v>
      </c>
      <c r="W17" s="859"/>
    </row>
    <row r="18" spans="1:24" s="860" customFormat="1" ht="18">
      <c r="A18" s="868">
        <v>2.02</v>
      </c>
      <c r="B18" s="869" t="s">
        <v>23</v>
      </c>
      <c r="C18" s="852">
        <f>State!J18</f>
        <v>2</v>
      </c>
      <c r="D18" s="853">
        <f>State!K18</f>
        <v>6</v>
      </c>
      <c r="E18" s="852">
        <f>State!L18</f>
        <v>1</v>
      </c>
      <c r="F18" s="853">
        <f>State!M18</f>
        <v>3</v>
      </c>
      <c r="G18" s="862">
        <f>E18/C18</f>
        <v>0.5</v>
      </c>
      <c r="H18" s="862">
        <f>F18/D18</f>
        <v>0.5</v>
      </c>
      <c r="I18" s="852">
        <f>State!R18</f>
        <v>0</v>
      </c>
      <c r="J18" s="853">
        <f>State!S18</f>
        <v>0</v>
      </c>
      <c r="K18" s="861">
        <f>State!T18</f>
        <v>3</v>
      </c>
      <c r="L18" s="852">
        <f>State!U18</f>
        <v>0</v>
      </c>
      <c r="M18" s="853">
        <f>State!V18</f>
        <v>0</v>
      </c>
      <c r="N18" s="852">
        <f>State!W18</f>
        <v>0</v>
      </c>
      <c r="O18" s="853">
        <f>State!X18</f>
        <v>0</v>
      </c>
      <c r="P18" s="852">
        <f>State!Y18</f>
        <v>0</v>
      </c>
      <c r="Q18" s="853">
        <f>State!Z18</f>
        <v>0</v>
      </c>
      <c r="R18" s="861">
        <f>State!AA18</f>
        <v>3</v>
      </c>
      <c r="S18" s="852">
        <f>State!AB18</f>
        <v>0</v>
      </c>
      <c r="T18" s="853">
        <f>State!AC18</f>
        <v>0</v>
      </c>
      <c r="U18" s="852">
        <f>State!AD18</f>
        <v>0</v>
      </c>
      <c r="V18" s="853">
        <f>State!AE18</f>
        <v>0</v>
      </c>
      <c r="W18" s="859"/>
    </row>
    <row r="19" spans="1:24" s="860" customFormat="1" ht="18">
      <c r="A19" s="868">
        <v>2.0299999999999998</v>
      </c>
      <c r="B19" s="869" t="s">
        <v>24</v>
      </c>
      <c r="C19" s="852">
        <f>State!J19</f>
        <v>0</v>
      </c>
      <c r="D19" s="853">
        <f>State!K19</f>
        <v>0</v>
      </c>
      <c r="E19" s="852">
        <f>State!L19</f>
        <v>0</v>
      </c>
      <c r="F19" s="853">
        <f>State!M19</f>
        <v>0</v>
      </c>
      <c r="G19" s="853">
        <f>State!N19</f>
        <v>0</v>
      </c>
      <c r="H19" s="853">
        <f>State!O19</f>
        <v>0</v>
      </c>
      <c r="I19" s="852">
        <f>State!R19</f>
        <v>0</v>
      </c>
      <c r="J19" s="853">
        <f>State!S19</f>
        <v>0</v>
      </c>
      <c r="K19" s="861">
        <f>State!T19</f>
        <v>0.375</v>
      </c>
      <c r="L19" s="852">
        <f>State!U19</f>
        <v>2</v>
      </c>
      <c r="M19" s="853">
        <f>State!V19</f>
        <v>0.75</v>
      </c>
      <c r="N19" s="852">
        <f>State!W19</f>
        <v>2</v>
      </c>
      <c r="O19" s="853">
        <f>State!X19</f>
        <v>0.75</v>
      </c>
      <c r="P19" s="852">
        <f>State!Y19</f>
        <v>0</v>
      </c>
      <c r="Q19" s="853">
        <f>State!Z19</f>
        <v>0</v>
      </c>
      <c r="R19" s="861">
        <f>State!AA19</f>
        <v>0.375</v>
      </c>
      <c r="S19" s="852">
        <f>State!AB19</f>
        <v>1</v>
      </c>
      <c r="T19" s="853">
        <f>State!AC19</f>
        <v>0.375</v>
      </c>
      <c r="U19" s="852">
        <f>State!AD19</f>
        <v>1</v>
      </c>
      <c r="V19" s="853">
        <f>State!AE19</f>
        <v>0.375</v>
      </c>
      <c r="W19" s="857" t="s">
        <v>484</v>
      </c>
      <c r="X19" s="870">
        <f>SUM(Almora:Uttarkashi!AE19)</f>
        <v>0.375</v>
      </c>
    </row>
    <row r="20" spans="1:24" s="860" customFormat="1" ht="18">
      <c r="A20" s="868">
        <v>2.04</v>
      </c>
      <c r="B20" s="869" t="s">
        <v>149</v>
      </c>
      <c r="C20" s="852">
        <f>State!J20</f>
        <v>1</v>
      </c>
      <c r="D20" s="853">
        <f>State!K20</f>
        <v>0.375</v>
      </c>
      <c r="E20" s="852">
        <f>State!L20</f>
        <v>1</v>
      </c>
      <c r="F20" s="853">
        <f>State!M20</f>
        <v>0.375</v>
      </c>
      <c r="G20" s="862">
        <f>E20/C20</f>
        <v>1</v>
      </c>
      <c r="H20" s="862">
        <f>F20/D20</f>
        <v>1</v>
      </c>
      <c r="I20" s="852">
        <f>State!R20</f>
        <v>0</v>
      </c>
      <c r="J20" s="853">
        <f>State!S20</f>
        <v>0</v>
      </c>
      <c r="K20" s="861">
        <f>State!T20</f>
        <v>0.375</v>
      </c>
      <c r="L20" s="852">
        <f>State!U20</f>
        <v>0</v>
      </c>
      <c r="M20" s="853">
        <f>State!V20</f>
        <v>0</v>
      </c>
      <c r="N20" s="852">
        <f>State!W20</f>
        <v>0</v>
      </c>
      <c r="O20" s="853">
        <f>State!X20</f>
        <v>0</v>
      </c>
      <c r="P20" s="852">
        <f>State!Y20</f>
        <v>0</v>
      </c>
      <c r="Q20" s="853">
        <f>State!Z20</f>
        <v>0</v>
      </c>
      <c r="R20" s="861">
        <f>State!AA20</f>
        <v>0.375</v>
      </c>
      <c r="S20" s="852">
        <f>State!AB20</f>
        <v>0</v>
      </c>
      <c r="T20" s="853">
        <f>State!AC20</f>
        <v>0</v>
      </c>
      <c r="U20" s="852">
        <f>State!AD20</f>
        <v>0</v>
      </c>
      <c r="V20" s="853">
        <f>State!AE20</f>
        <v>0</v>
      </c>
      <c r="W20" s="859"/>
      <c r="X20" s="870">
        <f>SUM(Almora:Uttarkashi!AE20)</f>
        <v>0</v>
      </c>
    </row>
    <row r="21" spans="1:24" s="866" customFormat="1" ht="18">
      <c r="A21" s="847"/>
      <c r="B21" s="871" t="s">
        <v>231</v>
      </c>
      <c r="C21" s="852">
        <f>State!J21</f>
        <v>5</v>
      </c>
      <c r="D21" s="853">
        <f>State!K21</f>
        <v>10.375</v>
      </c>
      <c r="E21" s="852">
        <f>State!L21</f>
        <v>3</v>
      </c>
      <c r="F21" s="853">
        <f>State!M21</f>
        <v>5.375</v>
      </c>
      <c r="G21" s="862">
        <f>E21/C21</f>
        <v>0.6</v>
      </c>
      <c r="H21" s="862">
        <f>F21/D21</f>
        <v>0.51807228915662651</v>
      </c>
      <c r="I21" s="852">
        <f>State!R21</f>
        <v>0</v>
      </c>
      <c r="J21" s="853">
        <f>State!S21</f>
        <v>0</v>
      </c>
      <c r="K21" s="861">
        <f>State!T21</f>
        <v>0</v>
      </c>
      <c r="L21" s="852">
        <f>State!U21</f>
        <v>2</v>
      </c>
      <c r="M21" s="853">
        <f>State!V21</f>
        <v>0.75</v>
      </c>
      <c r="N21" s="852">
        <f>State!W21</f>
        <v>2</v>
      </c>
      <c r="O21" s="853">
        <f>State!X21</f>
        <v>0.75</v>
      </c>
      <c r="P21" s="852">
        <f>State!Y21</f>
        <v>0</v>
      </c>
      <c r="Q21" s="853">
        <f>State!Z21</f>
        <v>0</v>
      </c>
      <c r="R21" s="861">
        <f>State!AA21</f>
        <v>0</v>
      </c>
      <c r="S21" s="852">
        <f>State!AB21</f>
        <v>1</v>
      </c>
      <c r="T21" s="853">
        <f>State!AC21</f>
        <v>0.375</v>
      </c>
      <c r="U21" s="852">
        <f>State!AD21</f>
        <v>1</v>
      </c>
      <c r="V21" s="853">
        <f>State!AE21</f>
        <v>0.375</v>
      </c>
      <c r="W21" s="865"/>
      <c r="X21" s="870">
        <f>SUM(Almora:Uttarkashi!AE21)</f>
        <v>0.375</v>
      </c>
    </row>
    <row r="22" spans="1:24" s="866" customFormat="1">
      <c r="A22" s="847"/>
      <c r="B22" s="867" t="s">
        <v>271</v>
      </c>
      <c r="C22" s="852">
        <f>State!J22</f>
        <v>0</v>
      </c>
      <c r="D22" s="853">
        <f>State!K22</f>
        <v>0</v>
      </c>
      <c r="E22" s="852">
        <f>State!L22</f>
        <v>0</v>
      </c>
      <c r="F22" s="853">
        <f>State!M22</f>
        <v>0</v>
      </c>
      <c r="G22" s="853">
        <f>State!N22</f>
        <v>0</v>
      </c>
      <c r="H22" s="853">
        <f>State!O22</f>
        <v>0</v>
      </c>
      <c r="I22" s="852">
        <f>State!R22</f>
        <v>0</v>
      </c>
      <c r="J22" s="853">
        <f>State!S22</f>
        <v>0</v>
      </c>
      <c r="K22" s="861">
        <f>State!T22</f>
        <v>0</v>
      </c>
      <c r="L22" s="852">
        <f>State!U22</f>
        <v>0</v>
      </c>
      <c r="M22" s="853">
        <f>State!V22</f>
        <v>0</v>
      </c>
      <c r="N22" s="852">
        <f>State!W22</f>
        <v>0</v>
      </c>
      <c r="O22" s="853">
        <f>State!X22</f>
        <v>0</v>
      </c>
      <c r="P22" s="852">
        <f>State!Y22</f>
        <v>0</v>
      </c>
      <c r="Q22" s="853">
        <f>State!Z22</f>
        <v>0</v>
      </c>
      <c r="R22" s="861">
        <f>State!AA22</f>
        <v>0</v>
      </c>
      <c r="S22" s="852">
        <f>State!AB22</f>
        <v>0</v>
      </c>
      <c r="T22" s="853">
        <f>State!AC22</f>
        <v>0</v>
      </c>
      <c r="U22" s="852">
        <f>State!AD22</f>
        <v>0</v>
      </c>
      <c r="V22" s="853">
        <f>State!AE22</f>
        <v>0</v>
      </c>
      <c r="W22" s="865"/>
      <c r="X22" s="870">
        <f>SUM(Almora:Uttarkashi!AE22)</f>
        <v>0</v>
      </c>
    </row>
    <row r="23" spans="1:24" s="860" customFormat="1" ht="18">
      <c r="A23" s="855">
        <v>2.0499999999999998</v>
      </c>
      <c r="B23" s="859" t="s">
        <v>205</v>
      </c>
      <c r="C23" s="852">
        <f>State!J23</f>
        <v>3</v>
      </c>
      <c r="D23" s="853">
        <f>State!K23</f>
        <v>27</v>
      </c>
      <c r="E23" s="852">
        <f>State!L23</f>
        <v>2</v>
      </c>
      <c r="F23" s="853">
        <f>State!M23</f>
        <v>9.77</v>
      </c>
      <c r="G23" s="862">
        <f t="shared" ref="G23:G24" si="0">E23/C23</f>
        <v>0.66666666666666663</v>
      </c>
      <c r="H23" s="862">
        <f t="shared" ref="H23:H24" si="1">F23/D23</f>
        <v>0.36185185185185181</v>
      </c>
      <c r="I23" s="852">
        <f>State!R23</f>
        <v>0</v>
      </c>
      <c r="J23" s="853">
        <f>State!S23</f>
        <v>0</v>
      </c>
      <c r="K23" s="861">
        <f>State!T23</f>
        <v>9</v>
      </c>
      <c r="L23" s="852">
        <f>State!U23</f>
        <v>2</v>
      </c>
      <c r="M23" s="853">
        <f>State!V23</f>
        <v>18</v>
      </c>
      <c r="N23" s="852">
        <f>State!W23</f>
        <v>2</v>
      </c>
      <c r="O23" s="853">
        <f>State!X23</f>
        <v>18</v>
      </c>
      <c r="P23" s="852">
        <f>State!Y23</f>
        <v>0</v>
      </c>
      <c r="Q23" s="853">
        <f>State!Z23</f>
        <v>0</v>
      </c>
      <c r="R23" s="861">
        <f>State!AA23</f>
        <v>9</v>
      </c>
      <c r="S23" s="852">
        <f>State!AB23</f>
        <v>2</v>
      </c>
      <c r="T23" s="853">
        <f>State!AC23</f>
        <v>18</v>
      </c>
      <c r="U23" s="852">
        <f>State!AD23</f>
        <v>2</v>
      </c>
      <c r="V23" s="853">
        <f>State!AE23</f>
        <v>18</v>
      </c>
      <c r="W23" s="872"/>
      <c r="X23" s="870">
        <f>SUM(Almora:Uttarkashi!AE23)</f>
        <v>18</v>
      </c>
    </row>
    <row r="24" spans="1:24" s="860" customFormat="1" ht="18">
      <c r="A24" s="855">
        <v>2.06</v>
      </c>
      <c r="B24" s="859" t="s">
        <v>206</v>
      </c>
      <c r="C24" s="852">
        <f>State!J24</f>
        <v>3</v>
      </c>
      <c r="D24" s="853">
        <f>State!K24</f>
        <v>1.7999999999999998</v>
      </c>
      <c r="E24" s="852">
        <f>State!L24</f>
        <v>2</v>
      </c>
      <c r="F24" s="853">
        <f>State!M24</f>
        <v>0.65</v>
      </c>
      <c r="G24" s="862">
        <f t="shared" si="0"/>
        <v>0.66666666666666663</v>
      </c>
      <c r="H24" s="862">
        <f t="shared" si="1"/>
        <v>0.36111111111111116</v>
      </c>
      <c r="I24" s="852">
        <f>State!R24</f>
        <v>0</v>
      </c>
      <c r="J24" s="853">
        <f>State!S24</f>
        <v>0</v>
      </c>
      <c r="K24" s="861">
        <f>State!T24</f>
        <v>0.6</v>
      </c>
      <c r="L24" s="852">
        <f>State!U24</f>
        <v>2</v>
      </c>
      <c r="M24" s="853">
        <f>State!V24</f>
        <v>1.2</v>
      </c>
      <c r="N24" s="852">
        <f>State!W24</f>
        <v>2</v>
      </c>
      <c r="O24" s="853">
        <f>State!X24</f>
        <v>1.2</v>
      </c>
      <c r="P24" s="852">
        <f>State!Y24</f>
        <v>0</v>
      </c>
      <c r="Q24" s="853">
        <f>State!Z24</f>
        <v>0</v>
      </c>
      <c r="R24" s="861">
        <f>State!AA24</f>
        <v>0.6</v>
      </c>
      <c r="S24" s="852">
        <f>State!AB24</f>
        <v>2</v>
      </c>
      <c r="T24" s="853">
        <f>State!AC24</f>
        <v>1.2</v>
      </c>
      <c r="U24" s="852">
        <f>State!AD24</f>
        <v>2</v>
      </c>
      <c r="V24" s="853">
        <f>State!AE24</f>
        <v>1.2</v>
      </c>
      <c r="W24" s="872"/>
      <c r="X24" s="870">
        <f>SUM(Almora:Uttarkashi!AE24)</f>
        <v>1.2</v>
      </c>
    </row>
    <row r="25" spans="1:24" s="860" customFormat="1" ht="27">
      <c r="A25" s="855">
        <v>2.0699999999999998</v>
      </c>
      <c r="B25" s="859" t="s">
        <v>256</v>
      </c>
      <c r="C25" s="852">
        <f>State!J25</f>
        <v>0</v>
      </c>
      <c r="D25" s="853">
        <f>State!K25</f>
        <v>0</v>
      </c>
      <c r="E25" s="852">
        <f>State!L25</f>
        <v>0</v>
      </c>
      <c r="F25" s="853">
        <f>State!M25</f>
        <v>0</v>
      </c>
      <c r="G25" s="853">
        <f>State!N25</f>
        <v>0</v>
      </c>
      <c r="H25" s="853">
        <f>State!O25</f>
        <v>0</v>
      </c>
      <c r="I25" s="852">
        <f>State!R25</f>
        <v>0</v>
      </c>
      <c r="J25" s="853">
        <f>State!S25</f>
        <v>0</v>
      </c>
      <c r="K25" s="861">
        <f>State!T25</f>
        <v>0.5</v>
      </c>
      <c r="L25" s="852">
        <f>State!U25</f>
        <v>2</v>
      </c>
      <c r="M25" s="853">
        <f>State!V25</f>
        <v>1</v>
      </c>
      <c r="N25" s="852">
        <f>State!W25</f>
        <v>2</v>
      </c>
      <c r="O25" s="853">
        <f>State!X25</f>
        <v>1</v>
      </c>
      <c r="P25" s="852">
        <f>State!Y25</f>
        <v>0</v>
      </c>
      <c r="Q25" s="853">
        <f>State!Z25</f>
        <v>0</v>
      </c>
      <c r="R25" s="861">
        <f>State!AA25</f>
        <v>0.5</v>
      </c>
      <c r="S25" s="852">
        <f>State!AB25</f>
        <v>2</v>
      </c>
      <c r="T25" s="853">
        <f>State!AC25</f>
        <v>1</v>
      </c>
      <c r="U25" s="852">
        <f>State!AD25</f>
        <v>2</v>
      </c>
      <c r="V25" s="853">
        <f>State!AE25</f>
        <v>1</v>
      </c>
      <c r="W25" s="872"/>
      <c r="X25" s="870">
        <f>SUM(Almora:Uttarkashi!AE25)</f>
        <v>1</v>
      </c>
    </row>
    <row r="26" spans="1:24" s="860" customFormat="1">
      <c r="A26" s="855">
        <v>2.08</v>
      </c>
      <c r="B26" s="859" t="s">
        <v>27</v>
      </c>
      <c r="C26" s="852">
        <f>State!J26</f>
        <v>0</v>
      </c>
      <c r="D26" s="853">
        <f>State!K26</f>
        <v>0</v>
      </c>
      <c r="E26" s="852">
        <f>State!L26</f>
        <v>0</v>
      </c>
      <c r="F26" s="853">
        <f>State!M26</f>
        <v>0</v>
      </c>
      <c r="G26" s="853">
        <f>State!N26</f>
        <v>0</v>
      </c>
      <c r="H26" s="853">
        <f>State!O26</f>
        <v>0</v>
      </c>
      <c r="I26" s="852">
        <f>State!R26</f>
        <v>0</v>
      </c>
      <c r="J26" s="853">
        <f>State!S26</f>
        <v>0</v>
      </c>
      <c r="K26" s="861">
        <f>State!T26</f>
        <v>0</v>
      </c>
      <c r="L26" s="852">
        <f>State!U26</f>
        <v>0</v>
      </c>
      <c r="M26" s="853">
        <f>State!V26</f>
        <v>0</v>
      </c>
      <c r="N26" s="852">
        <f>State!W26</f>
        <v>0</v>
      </c>
      <c r="O26" s="853">
        <f>State!X26</f>
        <v>0</v>
      </c>
      <c r="P26" s="852">
        <f>State!Y26</f>
        <v>0</v>
      </c>
      <c r="Q26" s="853">
        <f>State!Z26</f>
        <v>0</v>
      </c>
      <c r="R26" s="861">
        <f>State!AA26</f>
        <v>0</v>
      </c>
      <c r="S26" s="852">
        <f>State!AB26</f>
        <v>0</v>
      </c>
      <c r="T26" s="853">
        <f>State!AC26</f>
        <v>0</v>
      </c>
      <c r="U26" s="852">
        <f>State!AD26</f>
        <v>0</v>
      </c>
      <c r="V26" s="853">
        <f>State!AE26</f>
        <v>0</v>
      </c>
      <c r="W26" s="872"/>
      <c r="X26" s="870">
        <f>SUM(Almora:Uttarkashi!AE26)</f>
        <v>0</v>
      </c>
    </row>
    <row r="27" spans="1:24" s="860" customFormat="1">
      <c r="A27" s="855" t="s">
        <v>212</v>
      </c>
      <c r="B27" s="859" t="s">
        <v>272</v>
      </c>
      <c r="C27" s="852">
        <f>State!J27</f>
        <v>3</v>
      </c>
      <c r="D27" s="853">
        <f>State!K27</f>
        <v>9</v>
      </c>
      <c r="E27" s="852">
        <f>State!L27</f>
        <v>2</v>
      </c>
      <c r="F27" s="853">
        <f>State!M27</f>
        <v>4.5</v>
      </c>
      <c r="G27" s="862">
        <f>E27/C27</f>
        <v>0.66666666666666663</v>
      </c>
      <c r="H27" s="862">
        <f>F27/D27</f>
        <v>0.5</v>
      </c>
      <c r="I27" s="852">
        <f>State!R27</f>
        <v>0</v>
      </c>
      <c r="J27" s="853">
        <f>State!S27</f>
        <v>0</v>
      </c>
      <c r="K27" s="861">
        <f>State!T27</f>
        <v>3</v>
      </c>
      <c r="L27" s="852">
        <f>State!U27</f>
        <v>2</v>
      </c>
      <c r="M27" s="853">
        <f>State!V27</f>
        <v>6</v>
      </c>
      <c r="N27" s="852">
        <f>State!W27</f>
        <v>2</v>
      </c>
      <c r="O27" s="853">
        <f>State!X27</f>
        <v>6</v>
      </c>
      <c r="P27" s="852">
        <f>State!Y27</f>
        <v>0</v>
      </c>
      <c r="Q27" s="853">
        <f>State!Z27</f>
        <v>0</v>
      </c>
      <c r="R27" s="861">
        <f>State!AA27</f>
        <v>3</v>
      </c>
      <c r="S27" s="852">
        <f>State!AB27</f>
        <v>2</v>
      </c>
      <c r="T27" s="853">
        <f>State!AC27</f>
        <v>6</v>
      </c>
      <c r="U27" s="852">
        <f>State!AD27</f>
        <v>2</v>
      </c>
      <c r="V27" s="853">
        <f>State!AE27</f>
        <v>6</v>
      </c>
      <c r="W27" s="872"/>
      <c r="X27" s="870">
        <f>SUM(Almora:Uttarkashi!AE27)</f>
        <v>6</v>
      </c>
    </row>
    <row r="28" spans="1:24" s="860" customFormat="1" ht="27">
      <c r="A28" s="855" t="s">
        <v>213</v>
      </c>
      <c r="B28" s="859" t="s">
        <v>219</v>
      </c>
      <c r="C28" s="852">
        <f>State!J28</f>
        <v>0</v>
      </c>
      <c r="D28" s="853">
        <f>State!K28</f>
        <v>0</v>
      </c>
      <c r="E28" s="852">
        <f>State!L28</f>
        <v>0</v>
      </c>
      <c r="F28" s="853">
        <f>State!M28</f>
        <v>0</v>
      </c>
      <c r="G28" s="853">
        <f>State!N28</f>
        <v>0</v>
      </c>
      <c r="H28" s="853">
        <f>State!O28</f>
        <v>0</v>
      </c>
      <c r="I28" s="852">
        <f>State!R28</f>
        <v>0</v>
      </c>
      <c r="J28" s="853">
        <f>State!S28</f>
        <v>0</v>
      </c>
      <c r="K28" s="861">
        <f>State!T28</f>
        <v>0</v>
      </c>
      <c r="L28" s="852">
        <f>State!U28</f>
        <v>0</v>
      </c>
      <c r="M28" s="853">
        <f>State!V28</f>
        <v>0</v>
      </c>
      <c r="N28" s="852">
        <f>State!W28</f>
        <v>0</v>
      </c>
      <c r="O28" s="853">
        <f>State!X28</f>
        <v>0</v>
      </c>
      <c r="P28" s="852">
        <f>State!Y28</f>
        <v>0</v>
      </c>
      <c r="Q28" s="853">
        <f>State!Z28</f>
        <v>0</v>
      </c>
      <c r="R28" s="861">
        <f>State!AA28</f>
        <v>0</v>
      </c>
      <c r="S28" s="852">
        <f>State!AB28</f>
        <v>0</v>
      </c>
      <c r="T28" s="853">
        <f>State!AC28</f>
        <v>0</v>
      </c>
      <c r="U28" s="852">
        <f>State!AD28</f>
        <v>0</v>
      </c>
      <c r="V28" s="853">
        <f>State!AE28</f>
        <v>0</v>
      </c>
      <c r="W28" s="872"/>
      <c r="X28" s="870">
        <f>SUM(Almora:Uttarkashi!AE28)</f>
        <v>0</v>
      </c>
    </row>
    <row r="29" spans="1:24" s="860" customFormat="1" ht="27">
      <c r="A29" s="855" t="s">
        <v>214</v>
      </c>
      <c r="B29" s="859" t="s">
        <v>204</v>
      </c>
      <c r="C29" s="852">
        <f>State!J29</f>
        <v>0</v>
      </c>
      <c r="D29" s="853">
        <f>State!K29</f>
        <v>0</v>
      </c>
      <c r="E29" s="852">
        <f>State!L29</f>
        <v>0</v>
      </c>
      <c r="F29" s="853">
        <f>State!M29</f>
        <v>0</v>
      </c>
      <c r="G29" s="853">
        <f>State!N29</f>
        <v>0</v>
      </c>
      <c r="H29" s="853">
        <f>State!O29</f>
        <v>0</v>
      </c>
      <c r="I29" s="852">
        <f>State!R29</f>
        <v>0</v>
      </c>
      <c r="J29" s="853">
        <f>State!S29</f>
        <v>0</v>
      </c>
      <c r="K29" s="861">
        <f>State!T29</f>
        <v>0</v>
      </c>
      <c r="L29" s="852">
        <f>State!U29</f>
        <v>0</v>
      </c>
      <c r="M29" s="853">
        <f>State!V29</f>
        <v>0</v>
      </c>
      <c r="N29" s="852">
        <f>State!W29</f>
        <v>0</v>
      </c>
      <c r="O29" s="853">
        <f>State!X29</f>
        <v>0</v>
      </c>
      <c r="P29" s="852">
        <f>State!Y29</f>
        <v>0</v>
      </c>
      <c r="Q29" s="853">
        <f>State!Z29</f>
        <v>0</v>
      </c>
      <c r="R29" s="861">
        <f>State!AA29</f>
        <v>0</v>
      </c>
      <c r="S29" s="852">
        <f>State!AB29</f>
        <v>0</v>
      </c>
      <c r="T29" s="853">
        <f>State!AC29</f>
        <v>0</v>
      </c>
      <c r="U29" s="852">
        <f>State!AD29</f>
        <v>0</v>
      </c>
      <c r="V29" s="853">
        <f>State!AE29</f>
        <v>0</v>
      </c>
      <c r="W29" s="872"/>
      <c r="X29" s="870">
        <f>SUM(Almora:Uttarkashi!AE29)</f>
        <v>0</v>
      </c>
    </row>
    <row r="30" spans="1:24" s="860" customFormat="1" ht="18">
      <c r="A30" s="855" t="s">
        <v>215</v>
      </c>
      <c r="B30" s="859" t="s">
        <v>273</v>
      </c>
      <c r="C30" s="852">
        <f>State!J30</f>
        <v>3</v>
      </c>
      <c r="D30" s="853">
        <f>State!K30</f>
        <v>5.4</v>
      </c>
      <c r="E30" s="852">
        <f>State!L30</f>
        <v>2</v>
      </c>
      <c r="F30" s="853">
        <f>State!M30</f>
        <v>1.8</v>
      </c>
      <c r="G30" s="862">
        <f t="shared" ref="G30:G33" si="2">E30/C30</f>
        <v>0.66666666666666663</v>
      </c>
      <c r="H30" s="862">
        <f t="shared" ref="H30:H33" si="3">F30/D30</f>
        <v>0.33333333333333331</v>
      </c>
      <c r="I30" s="852">
        <f>State!R30</f>
        <v>0</v>
      </c>
      <c r="J30" s="853">
        <f>State!S30</f>
        <v>0</v>
      </c>
      <c r="K30" s="861">
        <f>State!T30</f>
        <v>1.8</v>
      </c>
      <c r="L30" s="852">
        <f>State!U30</f>
        <v>2</v>
      </c>
      <c r="M30" s="853">
        <f>State!V30</f>
        <v>3.6</v>
      </c>
      <c r="N30" s="852">
        <f>State!W30</f>
        <v>2</v>
      </c>
      <c r="O30" s="853">
        <f>State!X30</f>
        <v>3.6</v>
      </c>
      <c r="P30" s="852">
        <f>State!Y30</f>
        <v>0</v>
      </c>
      <c r="Q30" s="853">
        <f>State!Z30</f>
        <v>0</v>
      </c>
      <c r="R30" s="861">
        <f>State!AA30</f>
        <v>1.8</v>
      </c>
      <c r="S30" s="852">
        <f>State!AB30</f>
        <v>2</v>
      </c>
      <c r="T30" s="853">
        <f>State!AC30</f>
        <v>3.6</v>
      </c>
      <c r="U30" s="852">
        <f>State!AD30</f>
        <v>2</v>
      </c>
      <c r="V30" s="853">
        <f>State!AE30</f>
        <v>3.6</v>
      </c>
      <c r="W30" s="872"/>
      <c r="X30" s="870">
        <f>SUM(Almora:Uttarkashi!AE30)</f>
        <v>3.6</v>
      </c>
    </row>
    <row r="31" spans="1:24" s="860" customFormat="1" ht="18">
      <c r="A31" s="855" t="s">
        <v>216</v>
      </c>
      <c r="B31" s="859" t="s">
        <v>274</v>
      </c>
      <c r="C31" s="852">
        <f>State!J31</f>
        <v>3</v>
      </c>
      <c r="D31" s="853">
        <f>State!K31</f>
        <v>3.5999999999999996</v>
      </c>
      <c r="E31" s="852">
        <f>State!L31</f>
        <v>2</v>
      </c>
      <c r="F31" s="853">
        <f>State!M31</f>
        <v>1.2</v>
      </c>
      <c r="G31" s="862">
        <f t="shared" si="2"/>
        <v>0.66666666666666663</v>
      </c>
      <c r="H31" s="862">
        <f t="shared" si="3"/>
        <v>0.33333333333333337</v>
      </c>
      <c r="I31" s="852">
        <f>State!R31</f>
        <v>0</v>
      </c>
      <c r="J31" s="853">
        <f>State!S31</f>
        <v>0</v>
      </c>
      <c r="K31" s="861">
        <f>State!T31</f>
        <v>1.2</v>
      </c>
      <c r="L31" s="852">
        <f>State!U31</f>
        <v>2</v>
      </c>
      <c r="M31" s="853">
        <f>State!V31</f>
        <v>2.4</v>
      </c>
      <c r="N31" s="852">
        <f>State!W31</f>
        <v>2</v>
      </c>
      <c r="O31" s="853">
        <f>State!X31</f>
        <v>2.4</v>
      </c>
      <c r="P31" s="852">
        <f>State!Y31</f>
        <v>0</v>
      </c>
      <c r="Q31" s="853">
        <f>State!Z31</f>
        <v>0</v>
      </c>
      <c r="R31" s="861">
        <f>State!AA31</f>
        <v>1.2</v>
      </c>
      <c r="S31" s="852">
        <f>State!AB31</f>
        <v>2</v>
      </c>
      <c r="T31" s="853">
        <f>State!AC31</f>
        <v>2.4</v>
      </c>
      <c r="U31" s="852">
        <f>State!AD31</f>
        <v>2</v>
      </c>
      <c r="V31" s="853">
        <f>State!AE31</f>
        <v>2.4</v>
      </c>
      <c r="W31" s="872"/>
      <c r="X31" s="870">
        <f>SUM(Almora:Uttarkashi!AE31)</f>
        <v>2.4</v>
      </c>
    </row>
    <row r="32" spans="1:24" s="860" customFormat="1" ht="36">
      <c r="A32" s="855" t="s">
        <v>217</v>
      </c>
      <c r="B32" s="859" t="s">
        <v>275</v>
      </c>
      <c r="C32" s="852">
        <f>State!J32</f>
        <v>3</v>
      </c>
      <c r="D32" s="853">
        <f>State!K32</f>
        <v>3.5999999999999996</v>
      </c>
      <c r="E32" s="852">
        <f>State!L32</f>
        <v>2</v>
      </c>
      <c r="F32" s="853">
        <f>State!M32</f>
        <v>1.2</v>
      </c>
      <c r="G32" s="862">
        <f t="shared" si="2"/>
        <v>0.66666666666666663</v>
      </c>
      <c r="H32" s="862">
        <f t="shared" si="3"/>
        <v>0.33333333333333337</v>
      </c>
      <c r="I32" s="852">
        <f>State!R32</f>
        <v>0</v>
      </c>
      <c r="J32" s="853">
        <f>State!S32</f>
        <v>0</v>
      </c>
      <c r="K32" s="861">
        <f>State!T32</f>
        <v>1.2</v>
      </c>
      <c r="L32" s="852">
        <f>State!U32</f>
        <v>2</v>
      </c>
      <c r="M32" s="853">
        <f>State!V32</f>
        <v>2.4</v>
      </c>
      <c r="N32" s="852">
        <f>State!W32</f>
        <v>2</v>
      </c>
      <c r="O32" s="853">
        <f>State!X32</f>
        <v>2.4</v>
      </c>
      <c r="P32" s="852">
        <f>State!Y32</f>
        <v>0</v>
      </c>
      <c r="Q32" s="853">
        <f>State!Z32</f>
        <v>0</v>
      </c>
      <c r="R32" s="861">
        <f>State!AA32</f>
        <v>1.2</v>
      </c>
      <c r="S32" s="852">
        <f>State!AB32</f>
        <v>2</v>
      </c>
      <c r="T32" s="853">
        <f>State!AC32</f>
        <v>2.4</v>
      </c>
      <c r="U32" s="852">
        <f>State!AD32</f>
        <v>2</v>
      </c>
      <c r="V32" s="853">
        <f>State!AE32</f>
        <v>2.4</v>
      </c>
      <c r="W32" s="872"/>
      <c r="X32" s="870">
        <f>SUM(Almora:Uttarkashi!AE32)</f>
        <v>2.4</v>
      </c>
    </row>
    <row r="33" spans="1:24" s="860" customFormat="1" ht="27">
      <c r="A33" s="855" t="s">
        <v>218</v>
      </c>
      <c r="B33" s="859" t="s">
        <v>276</v>
      </c>
      <c r="C33" s="852">
        <f>State!J33</f>
        <v>3</v>
      </c>
      <c r="D33" s="853">
        <f>State!K33</f>
        <v>3.7800000000000002</v>
      </c>
      <c r="E33" s="852">
        <f>State!L33</f>
        <v>2</v>
      </c>
      <c r="F33" s="853">
        <f>State!M33</f>
        <v>1.26</v>
      </c>
      <c r="G33" s="862">
        <f t="shared" si="2"/>
        <v>0.66666666666666663</v>
      </c>
      <c r="H33" s="862">
        <f t="shared" si="3"/>
        <v>0.33333333333333331</v>
      </c>
      <c r="I33" s="852">
        <f>State!R33</f>
        <v>0</v>
      </c>
      <c r="J33" s="853">
        <f>State!S33</f>
        <v>0</v>
      </c>
      <c r="K33" s="861">
        <f>State!T33</f>
        <v>1.26</v>
      </c>
      <c r="L33" s="852">
        <f>State!U33</f>
        <v>2</v>
      </c>
      <c r="M33" s="853">
        <f>State!V33</f>
        <v>2.52</v>
      </c>
      <c r="N33" s="852">
        <f>State!W33</f>
        <v>2</v>
      </c>
      <c r="O33" s="853">
        <f>State!X33</f>
        <v>2.52</v>
      </c>
      <c r="P33" s="852">
        <f>State!Y33</f>
        <v>0</v>
      </c>
      <c r="Q33" s="853">
        <f>State!Z33</f>
        <v>0</v>
      </c>
      <c r="R33" s="861">
        <f>State!AA33</f>
        <v>1.26</v>
      </c>
      <c r="S33" s="852">
        <f>State!AB33</f>
        <v>2</v>
      </c>
      <c r="T33" s="853">
        <f>State!AC33</f>
        <v>2.52</v>
      </c>
      <c r="U33" s="852">
        <f>State!AD33</f>
        <v>2</v>
      </c>
      <c r="V33" s="853">
        <f>State!AE33</f>
        <v>2.52</v>
      </c>
      <c r="W33" s="872"/>
      <c r="X33" s="870">
        <f>SUM(Almora:Uttarkashi!AE33)</f>
        <v>2.52</v>
      </c>
    </row>
    <row r="34" spans="1:24" s="860" customFormat="1" ht="18">
      <c r="A34" s="855">
        <v>2.09</v>
      </c>
      <c r="B34" s="859" t="s">
        <v>277</v>
      </c>
      <c r="C34" s="852">
        <f>State!J34</f>
        <v>0</v>
      </c>
      <c r="D34" s="853">
        <f>State!K34</f>
        <v>0</v>
      </c>
      <c r="E34" s="852">
        <f>State!L34</f>
        <v>0</v>
      </c>
      <c r="F34" s="853">
        <f>State!M34</f>
        <v>0</v>
      </c>
      <c r="G34" s="853">
        <f>State!N34</f>
        <v>0</v>
      </c>
      <c r="H34" s="853">
        <f>State!O34</f>
        <v>0</v>
      </c>
      <c r="I34" s="852">
        <f>State!R34</f>
        <v>0</v>
      </c>
      <c r="J34" s="853">
        <f>State!S34</f>
        <v>0</v>
      </c>
      <c r="K34" s="861">
        <f>State!T34</f>
        <v>0.5</v>
      </c>
      <c r="L34" s="852">
        <f>State!U34</f>
        <v>2</v>
      </c>
      <c r="M34" s="853">
        <f>State!V34</f>
        <v>1</v>
      </c>
      <c r="N34" s="852">
        <f>State!W34</f>
        <v>2</v>
      </c>
      <c r="O34" s="853">
        <f>State!X34</f>
        <v>1</v>
      </c>
      <c r="P34" s="852">
        <f>State!Y34</f>
        <v>0</v>
      </c>
      <c r="Q34" s="853">
        <f>State!Z34</f>
        <v>0</v>
      </c>
      <c r="R34" s="861">
        <f>State!AA34</f>
        <v>0.5</v>
      </c>
      <c r="S34" s="852">
        <f>State!AB34</f>
        <v>2</v>
      </c>
      <c r="T34" s="853">
        <f>State!AC34</f>
        <v>1</v>
      </c>
      <c r="U34" s="852">
        <f>State!AD34</f>
        <v>2</v>
      </c>
      <c r="V34" s="853">
        <f>State!AE34</f>
        <v>1</v>
      </c>
      <c r="W34" s="872"/>
      <c r="X34" s="870">
        <f>SUM(Almora:Uttarkashi!AE34)</f>
        <v>1</v>
      </c>
    </row>
    <row r="35" spans="1:24" s="860" customFormat="1" ht="18">
      <c r="A35" s="868">
        <v>2.1</v>
      </c>
      <c r="B35" s="859" t="s">
        <v>221</v>
      </c>
      <c r="C35" s="852">
        <f>State!J35</f>
        <v>3</v>
      </c>
      <c r="D35" s="853">
        <f>State!K35</f>
        <v>1.5</v>
      </c>
      <c r="E35" s="852">
        <f>State!L35</f>
        <v>2</v>
      </c>
      <c r="F35" s="853">
        <f>State!M35</f>
        <v>1</v>
      </c>
      <c r="G35" s="862">
        <f t="shared" ref="G35:G38" si="4">E35/C35</f>
        <v>0.66666666666666663</v>
      </c>
      <c r="H35" s="862">
        <f t="shared" ref="H35:H38" si="5">F35/D35</f>
        <v>0.66666666666666663</v>
      </c>
      <c r="I35" s="852">
        <f>State!R35</f>
        <v>0</v>
      </c>
      <c r="J35" s="853">
        <f>State!S35</f>
        <v>0</v>
      </c>
      <c r="K35" s="861">
        <f>State!T35</f>
        <v>0.5</v>
      </c>
      <c r="L35" s="852">
        <f>State!U35</f>
        <v>2</v>
      </c>
      <c r="M35" s="853">
        <f>State!V35</f>
        <v>1</v>
      </c>
      <c r="N35" s="852">
        <f>State!W35</f>
        <v>2</v>
      </c>
      <c r="O35" s="853">
        <f>State!X35</f>
        <v>1</v>
      </c>
      <c r="P35" s="852">
        <f>State!Y35</f>
        <v>0</v>
      </c>
      <c r="Q35" s="853">
        <f>State!Z35</f>
        <v>0</v>
      </c>
      <c r="R35" s="861">
        <f>State!AA35</f>
        <v>0.5</v>
      </c>
      <c r="S35" s="852">
        <f>State!AB35</f>
        <v>2</v>
      </c>
      <c r="T35" s="853">
        <f>State!AC35</f>
        <v>1</v>
      </c>
      <c r="U35" s="852">
        <f>State!AD35</f>
        <v>2</v>
      </c>
      <c r="V35" s="853">
        <f>State!AE35</f>
        <v>1</v>
      </c>
      <c r="W35" s="872"/>
      <c r="X35" s="870">
        <f>SUM(Almora:Uttarkashi!AE35)</f>
        <v>1</v>
      </c>
    </row>
    <row r="36" spans="1:24" s="860" customFormat="1" ht="18">
      <c r="A36" s="855">
        <v>2.11</v>
      </c>
      <c r="B36" s="859" t="s">
        <v>222</v>
      </c>
      <c r="C36" s="852">
        <f>State!J36</f>
        <v>3</v>
      </c>
      <c r="D36" s="853">
        <f>State!K36</f>
        <v>1.875</v>
      </c>
      <c r="E36" s="852">
        <f>State!L36</f>
        <v>2</v>
      </c>
      <c r="F36" s="853">
        <f>State!M36</f>
        <v>0.62</v>
      </c>
      <c r="G36" s="862">
        <f t="shared" si="4"/>
        <v>0.66666666666666663</v>
      </c>
      <c r="H36" s="862">
        <f t="shared" si="5"/>
        <v>0.33066666666666666</v>
      </c>
      <c r="I36" s="852">
        <f>State!R36</f>
        <v>0</v>
      </c>
      <c r="J36" s="853">
        <f>State!S36</f>
        <v>0</v>
      </c>
      <c r="K36" s="861">
        <f>State!T36</f>
        <v>0.625</v>
      </c>
      <c r="L36" s="852">
        <f>State!U36</f>
        <v>2</v>
      </c>
      <c r="M36" s="853">
        <f>State!V36</f>
        <v>1.25</v>
      </c>
      <c r="N36" s="852">
        <f>State!W36</f>
        <v>2</v>
      </c>
      <c r="O36" s="853">
        <f>State!X36</f>
        <v>1.25</v>
      </c>
      <c r="P36" s="852">
        <f>State!Y36</f>
        <v>0</v>
      </c>
      <c r="Q36" s="853">
        <f>State!Z36</f>
        <v>0</v>
      </c>
      <c r="R36" s="861">
        <f>State!AA36</f>
        <v>0.625</v>
      </c>
      <c r="S36" s="852">
        <f>State!AB36</f>
        <v>2</v>
      </c>
      <c r="T36" s="853">
        <f>State!AC36</f>
        <v>1.25</v>
      </c>
      <c r="U36" s="852">
        <f>State!AD36</f>
        <v>2</v>
      </c>
      <c r="V36" s="853">
        <f>State!AE36</f>
        <v>1.25</v>
      </c>
      <c r="W36" s="872"/>
      <c r="X36" s="870">
        <f>SUM(Almora:Uttarkashi!AE36)</f>
        <v>1.25</v>
      </c>
    </row>
    <row r="37" spans="1:24" s="860" customFormat="1" ht="18">
      <c r="A37" s="855">
        <v>2.12</v>
      </c>
      <c r="B37" s="859" t="s">
        <v>223</v>
      </c>
      <c r="C37" s="852">
        <f>State!J37</f>
        <v>3</v>
      </c>
      <c r="D37" s="853">
        <f>State!K37</f>
        <v>1.125</v>
      </c>
      <c r="E37" s="852">
        <f>State!L37</f>
        <v>2</v>
      </c>
      <c r="F37" s="853">
        <f>State!M37</f>
        <v>0.755</v>
      </c>
      <c r="G37" s="862">
        <f t="shared" si="4"/>
        <v>0.66666666666666663</v>
      </c>
      <c r="H37" s="862">
        <f t="shared" si="5"/>
        <v>0.6711111111111111</v>
      </c>
      <c r="I37" s="852">
        <f>State!R37</f>
        <v>0</v>
      </c>
      <c r="J37" s="853">
        <f>State!S37</f>
        <v>0</v>
      </c>
      <c r="K37" s="861">
        <f>State!T37</f>
        <v>0.375</v>
      </c>
      <c r="L37" s="852">
        <f>State!U37</f>
        <v>2</v>
      </c>
      <c r="M37" s="853">
        <f>State!V37</f>
        <v>0.75</v>
      </c>
      <c r="N37" s="852">
        <f>State!W37</f>
        <v>2</v>
      </c>
      <c r="O37" s="853">
        <f>State!X37</f>
        <v>0.75</v>
      </c>
      <c r="P37" s="852">
        <f>State!Y37</f>
        <v>0</v>
      </c>
      <c r="Q37" s="853">
        <f>State!Z37</f>
        <v>0</v>
      </c>
      <c r="R37" s="861">
        <f>State!AA37</f>
        <v>0.375</v>
      </c>
      <c r="S37" s="852">
        <f>State!AB37</f>
        <v>2</v>
      </c>
      <c r="T37" s="853">
        <f>State!AC37</f>
        <v>0.75</v>
      </c>
      <c r="U37" s="852">
        <f>State!AD37</f>
        <v>2</v>
      </c>
      <c r="V37" s="853">
        <f>State!AE37</f>
        <v>0.75</v>
      </c>
      <c r="W37" s="872"/>
      <c r="X37" s="870">
        <f>SUM(Almora:Uttarkashi!AE37)</f>
        <v>0.75</v>
      </c>
    </row>
    <row r="38" spans="1:24" s="860" customFormat="1" ht="18">
      <c r="A38" s="855">
        <v>2.13</v>
      </c>
      <c r="B38" s="859" t="s">
        <v>224</v>
      </c>
      <c r="C38" s="852">
        <f>State!J38</f>
        <v>3</v>
      </c>
      <c r="D38" s="853">
        <f>State!K38</f>
        <v>1.125</v>
      </c>
      <c r="E38" s="852">
        <f>State!L38</f>
        <v>2</v>
      </c>
      <c r="F38" s="853">
        <f>State!M38</f>
        <v>0.8</v>
      </c>
      <c r="G38" s="862">
        <f t="shared" si="4"/>
        <v>0.66666666666666663</v>
      </c>
      <c r="H38" s="862">
        <f t="shared" si="5"/>
        <v>0.71111111111111114</v>
      </c>
      <c r="I38" s="852">
        <f>State!R38</f>
        <v>0</v>
      </c>
      <c r="J38" s="853">
        <f>State!S38</f>
        <v>0</v>
      </c>
      <c r="K38" s="861">
        <f>State!T38</f>
        <v>0.375</v>
      </c>
      <c r="L38" s="852">
        <f>State!U38</f>
        <v>2</v>
      </c>
      <c r="M38" s="853">
        <f>State!V38</f>
        <v>0.75</v>
      </c>
      <c r="N38" s="852">
        <f>State!W38</f>
        <v>2</v>
      </c>
      <c r="O38" s="853">
        <f>State!X38</f>
        <v>0.75</v>
      </c>
      <c r="P38" s="852">
        <f>State!Y38</f>
        <v>0</v>
      </c>
      <c r="Q38" s="853">
        <f>State!Z38</f>
        <v>0</v>
      </c>
      <c r="R38" s="861">
        <f>State!AA38</f>
        <v>0.375</v>
      </c>
      <c r="S38" s="852">
        <f>State!AB38</f>
        <v>2</v>
      </c>
      <c r="T38" s="853">
        <f>State!AC38</f>
        <v>0.75</v>
      </c>
      <c r="U38" s="852">
        <f>State!AD38</f>
        <v>2</v>
      </c>
      <c r="V38" s="853">
        <f>State!AE38</f>
        <v>0.75</v>
      </c>
      <c r="W38" s="872"/>
      <c r="X38" s="870">
        <f>SUM(Almora:Uttarkashi!AE38)</f>
        <v>0.75</v>
      </c>
    </row>
    <row r="39" spans="1:24" s="860" customFormat="1" ht="18">
      <c r="A39" s="855">
        <v>2.14</v>
      </c>
      <c r="B39" s="859" t="s">
        <v>606</v>
      </c>
      <c r="C39" s="852">
        <f>State!J39</f>
        <v>0</v>
      </c>
      <c r="D39" s="853">
        <f>State!K39</f>
        <v>0</v>
      </c>
      <c r="E39" s="852">
        <f>State!L39</f>
        <v>0</v>
      </c>
      <c r="F39" s="853">
        <f>State!M39</f>
        <v>0</v>
      </c>
      <c r="G39" s="853">
        <f>State!N39</f>
        <v>0</v>
      </c>
      <c r="H39" s="853">
        <f>State!O39</f>
        <v>0</v>
      </c>
      <c r="I39" s="852">
        <f>State!R39</f>
        <v>0</v>
      </c>
      <c r="J39" s="853">
        <f>State!S39</f>
        <v>0</v>
      </c>
      <c r="K39" s="861">
        <f>State!T39</f>
        <v>0.15</v>
      </c>
      <c r="L39" s="852">
        <f>State!U39</f>
        <v>2</v>
      </c>
      <c r="M39" s="853">
        <f>State!V39</f>
        <v>0.3</v>
      </c>
      <c r="N39" s="852">
        <f>State!W39</f>
        <v>2</v>
      </c>
      <c r="O39" s="853">
        <f>State!X39</f>
        <v>0.3</v>
      </c>
      <c r="P39" s="852">
        <f>State!Y39</f>
        <v>0</v>
      </c>
      <c r="Q39" s="853">
        <f>State!Z39</f>
        <v>0</v>
      </c>
      <c r="R39" s="861">
        <f>State!AA39</f>
        <v>0.15</v>
      </c>
      <c r="S39" s="852">
        <f>State!AB39</f>
        <v>2</v>
      </c>
      <c r="T39" s="853">
        <f>State!AC39</f>
        <v>0.3</v>
      </c>
      <c r="U39" s="852">
        <f>State!AD39</f>
        <v>2</v>
      </c>
      <c r="V39" s="853">
        <f>State!AE39</f>
        <v>0.3</v>
      </c>
      <c r="W39" s="872"/>
      <c r="X39" s="870">
        <f>SUM(Almora:Uttarkashi!AE39)</f>
        <v>0.3</v>
      </c>
    </row>
    <row r="40" spans="1:24" s="860" customFormat="1" ht="18">
      <c r="A40" s="855">
        <v>2.15</v>
      </c>
      <c r="B40" s="859" t="s">
        <v>605</v>
      </c>
      <c r="C40" s="852">
        <f>State!J40</f>
        <v>0</v>
      </c>
      <c r="D40" s="853">
        <f>State!K40</f>
        <v>0</v>
      </c>
      <c r="E40" s="852">
        <f>State!L40</f>
        <v>0</v>
      </c>
      <c r="F40" s="853">
        <f>State!M40</f>
        <v>0</v>
      </c>
      <c r="G40" s="853">
        <f>State!N40</f>
        <v>0</v>
      </c>
      <c r="H40" s="853">
        <f>State!O40</f>
        <v>0</v>
      </c>
      <c r="I40" s="852">
        <f>State!R40</f>
        <v>0</v>
      </c>
      <c r="J40" s="853">
        <f>State!S40</f>
        <v>0</v>
      </c>
      <c r="K40" s="861">
        <f>State!T40</f>
        <v>0.15</v>
      </c>
      <c r="L40" s="852">
        <f>State!U40</f>
        <v>2</v>
      </c>
      <c r="M40" s="853">
        <f>State!V40</f>
        <v>0.3</v>
      </c>
      <c r="N40" s="852">
        <f>State!W40</f>
        <v>2</v>
      </c>
      <c r="O40" s="853">
        <f>State!X40</f>
        <v>0.3</v>
      </c>
      <c r="P40" s="852">
        <f>State!Y40</f>
        <v>0</v>
      </c>
      <c r="Q40" s="853">
        <f>State!Z40</f>
        <v>0</v>
      </c>
      <c r="R40" s="861">
        <f>State!AA40</f>
        <v>0.15</v>
      </c>
      <c r="S40" s="852">
        <f>State!AB40</f>
        <v>2</v>
      </c>
      <c r="T40" s="853">
        <f>State!AC40</f>
        <v>0.3</v>
      </c>
      <c r="U40" s="852">
        <f>State!AD40</f>
        <v>2</v>
      </c>
      <c r="V40" s="853">
        <f>State!AE40</f>
        <v>0.3</v>
      </c>
      <c r="W40" s="872"/>
      <c r="X40" s="870">
        <f>SUM(Almora:Uttarkashi!AE40)</f>
        <v>0.3</v>
      </c>
    </row>
    <row r="41" spans="1:24" s="860" customFormat="1">
      <c r="A41" s="855">
        <v>2.16</v>
      </c>
      <c r="B41" s="859" t="s">
        <v>28</v>
      </c>
      <c r="C41" s="852">
        <f>State!J41</f>
        <v>0</v>
      </c>
      <c r="D41" s="853">
        <f>State!K41</f>
        <v>0</v>
      </c>
      <c r="E41" s="852">
        <f>State!L41</f>
        <v>0</v>
      </c>
      <c r="F41" s="853">
        <f>State!M41</f>
        <v>0</v>
      </c>
      <c r="G41" s="853">
        <f>State!N41</f>
        <v>0</v>
      </c>
      <c r="H41" s="853">
        <f>State!O41</f>
        <v>0</v>
      </c>
      <c r="I41" s="852">
        <f>State!R41</f>
        <v>0</v>
      </c>
      <c r="J41" s="853">
        <f>State!S41</f>
        <v>0</v>
      </c>
      <c r="K41" s="861">
        <f>State!T41</f>
        <v>0</v>
      </c>
      <c r="L41" s="852">
        <f>State!U41</f>
        <v>0</v>
      </c>
      <c r="M41" s="853">
        <f>State!V41</f>
        <v>0</v>
      </c>
      <c r="N41" s="852">
        <f>State!W41</f>
        <v>0</v>
      </c>
      <c r="O41" s="853">
        <f>State!X41</f>
        <v>0</v>
      </c>
      <c r="P41" s="852">
        <f>State!Y41</f>
        <v>0</v>
      </c>
      <c r="Q41" s="853">
        <f>State!Z41</f>
        <v>0</v>
      </c>
      <c r="R41" s="861">
        <f>State!AA41</f>
        <v>0</v>
      </c>
      <c r="S41" s="852">
        <f>State!AB41</f>
        <v>0</v>
      </c>
      <c r="T41" s="853">
        <f>State!AC41</f>
        <v>0</v>
      </c>
      <c r="U41" s="852">
        <f>State!AD41</f>
        <v>0</v>
      </c>
      <c r="V41" s="853">
        <f>State!AE41</f>
        <v>0</v>
      </c>
      <c r="W41" s="872"/>
      <c r="X41" s="870">
        <f>SUM(Almora:Uttarkashi!AE41)</f>
        <v>0</v>
      </c>
    </row>
    <row r="42" spans="1:24" s="860" customFormat="1" ht="18">
      <c r="A42" s="855">
        <v>2.17</v>
      </c>
      <c r="B42" s="859" t="s">
        <v>225</v>
      </c>
      <c r="C42" s="852">
        <f>State!J42</f>
        <v>3</v>
      </c>
      <c r="D42" s="853">
        <f>State!K42</f>
        <v>0.75</v>
      </c>
      <c r="E42" s="852">
        <f>State!L42</f>
        <v>2</v>
      </c>
      <c r="F42" s="853">
        <f>State!M42</f>
        <v>0.75</v>
      </c>
      <c r="G42" s="862">
        <f t="shared" ref="G42:G45" si="6">E42/C42</f>
        <v>0.66666666666666663</v>
      </c>
      <c r="H42" s="862">
        <f t="shared" ref="H42:H45" si="7">F42/D42</f>
        <v>1</v>
      </c>
      <c r="I42" s="852">
        <f>State!R42</f>
        <v>0</v>
      </c>
      <c r="J42" s="853">
        <f>State!S42</f>
        <v>0</v>
      </c>
      <c r="K42" s="861">
        <f>State!T42</f>
        <v>0.25</v>
      </c>
      <c r="L42" s="852">
        <f>State!U42</f>
        <v>2</v>
      </c>
      <c r="M42" s="853">
        <f>State!V42</f>
        <v>0.5</v>
      </c>
      <c r="N42" s="852">
        <f>State!W42</f>
        <v>2</v>
      </c>
      <c r="O42" s="853">
        <f>State!X42</f>
        <v>0.5</v>
      </c>
      <c r="P42" s="852">
        <f>State!Y42</f>
        <v>0</v>
      </c>
      <c r="Q42" s="853">
        <f>State!Z42</f>
        <v>0</v>
      </c>
      <c r="R42" s="861">
        <f>State!AA42</f>
        <v>0.25</v>
      </c>
      <c r="S42" s="852">
        <f>State!AB42</f>
        <v>2</v>
      </c>
      <c r="T42" s="853">
        <f>State!AC42</f>
        <v>0.5</v>
      </c>
      <c r="U42" s="852">
        <f>State!AD42</f>
        <v>2</v>
      </c>
      <c r="V42" s="853">
        <f>State!AE42</f>
        <v>0.5</v>
      </c>
      <c r="W42" s="872"/>
      <c r="X42" s="870">
        <f>SUM(Almora:Uttarkashi!AE42)</f>
        <v>0.5</v>
      </c>
    </row>
    <row r="43" spans="1:24" s="860" customFormat="1" ht="18">
      <c r="A43" s="855">
        <v>2.1800000000000002</v>
      </c>
      <c r="B43" s="859" t="s">
        <v>203</v>
      </c>
      <c r="C43" s="852">
        <f>State!J43</f>
        <v>0</v>
      </c>
      <c r="D43" s="853">
        <f>State!K43</f>
        <v>0</v>
      </c>
      <c r="E43" s="852">
        <f>State!L43</f>
        <v>0</v>
      </c>
      <c r="F43" s="853">
        <f>State!M43</f>
        <v>0</v>
      </c>
      <c r="G43" s="862"/>
      <c r="H43" s="862"/>
      <c r="I43" s="852">
        <f>State!R43</f>
        <v>0</v>
      </c>
      <c r="J43" s="853">
        <f>State!S43</f>
        <v>0</v>
      </c>
      <c r="K43" s="861">
        <f>State!T43</f>
        <v>0.1</v>
      </c>
      <c r="L43" s="852">
        <f>State!U43</f>
        <v>2</v>
      </c>
      <c r="M43" s="853">
        <f>State!V43</f>
        <v>0.2</v>
      </c>
      <c r="N43" s="852">
        <f>State!W43</f>
        <v>2</v>
      </c>
      <c r="O43" s="853">
        <f>State!X43</f>
        <v>0.2</v>
      </c>
      <c r="P43" s="852">
        <f>State!Y43</f>
        <v>0</v>
      </c>
      <c r="Q43" s="853">
        <f>State!Z43</f>
        <v>0</v>
      </c>
      <c r="R43" s="861">
        <f>State!AA43</f>
        <v>0.1</v>
      </c>
      <c r="S43" s="852">
        <f>State!AB43</f>
        <v>2</v>
      </c>
      <c r="T43" s="853">
        <f>State!AC43</f>
        <v>0.2</v>
      </c>
      <c r="U43" s="852">
        <f>State!AD43</f>
        <v>2</v>
      </c>
      <c r="V43" s="853">
        <f>State!AE43</f>
        <v>0.2</v>
      </c>
      <c r="W43" s="872"/>
      <c r="X43" s="870">
        <f>SUM(Almora:Uttarkashi!AE43)</f>
        <v>0.2</v>
      </c>
    </row>
    <row r="44" spans="1:24" s="866" customFormat="1">
      <c r="A44" s="849"/>
      <c r="B44" s="865" t="s">
        <v>232</v>
      </c>
      <c r="C44" s="852">
        <f>State!J44</f>
        <v>3</v>
      </c>
      <c r="D44" s="853">
        <f>State!K44</f>
        <v>60.555</v>
      </c>
      <c r="E44" s="852">
        <f>State!L44</f>
        <v>2</v>
      </c>
      <c r="F44" s="853">
        <f>State!M44</f>
        <v>24.305</v>
      </c>
      <c r="G44" s="862">
        <f t="shared" si="6"/>
        <v>0.66666666666666663</v>
      </c>
      <c r="H44" s="862">
        <f t="shared" si="7"/>
        <v>0.40137065477664935</v>
      </c>
      <c r="I44" s="852">
        <f>State!R44</f>
        <v>0</v>
      </c>
      <c r="J44" s="853">
        <f>State!S44</f>
        <v>0</v>
      </c>
      <c r="K44" s="861">
        <f>State!T44</f>
        <v>0</v>
      </c>
      <c r="L44" s="852">
        <f>State!U44</f>
        <v>2</v>
      </c>
      <c r="M44" s="853">
        <f>State!V44</f>
        <v>43.17</v>
      </c>
      <c r="N44" s="852">
        <f>State!W44</f>
        <v>2</v>
      </c>
      <c r="O44" s="853">
        <f>State!X44</f>
        <v>43.17</v>
      </c>
      <c r="P44" s="852">
        <f>State!Y44</f>
        <v>0</v>
      </c>
      <c r="Q44" s="853">
        <f>State!Z44</f>
        <v>0</v>
      </c>
      <c r="R44" s="861">
        <f>State!AA44</f>
        <v>0</v>
      </c>
      <c r="S44" s="852">
        <f>State!AB44</f>
        <v>2</v>
      </c>
      <c r="T44" s="853">
        <f>State!AC44</f>
        <v>43.17</v>
      </c>
      <c r="U44" s="852">
        <f>State!AD44</f>
        <v>2</v>
      </c>
      <c r="V44" s="853">
        <f>State!AE44</f>
        <v>43.17</v>
      </c>
      <c r="W44" s="865"/>
      <c r="X44" s="870">
        <f>SUM(Almora:Uttarkashi!AE44)</f>
        <v>43.17</v>
      </c>
    </row>
    <row r="45" spans="1:24" s="866" customFormat="1" ht="18">
      <c r="A45" s="849"/>
      <c r="B45" s="865" t="s">
        <v>233</v>
      </c>
      <c r="C45" s="852">
        <f>State!J45</f>
        <v>3</v>
      </c>
      <c r="D45" s="853">
        <f>State!K45</f>
        <v>70.930000000000007</v>
      </c>
      <c r="E45" s="852">
        <f>State!L45</f>
        <v>2</v>
      </c>
      <c r="F45" s="853">
        <f>State!M45</f>
        <v>29.68</v>
      </c>
      <c r="G45" s="862">
        <f t="shared" si="6"/>
        <v>0.66666666666666663</v>
      </c>
      <c r="H45" s="862">
        <f t="shared" si="7"/>
        <v>0.41844071619906947</v>
      </c>
      <c r="I45" s="852">
        <f>State!R45</f>
        <v>0</v>
      </c>
      <c r="J45" s="853">
        <f>State!S45</f>
        <v>0</v>
      </c>
      <c r="K45" s="861">
        <f>State!T45</f>
        <v>0</v>
      </c>
      <c r="L45" s="852">
        <f>State!U45</f>
        <v>2</v>
      </c>
      <c r="M45" s="853">
        <f>State!V45</f>
        <v>43.92</v>
      </c>
      <c r="N45" s="852">
        <f>State!W45</f>
        <v>2</v>
      </c>
      <c r="O45" s="853">
        <f>State!X45</f>
        <v>43.92</v>
      </c>
      <c r="P45" s="852">
        <f>State!Y45</f>
        <v>0</v>
      </c>
      <c r="Q45" s="853">
        <f>State!Z45</f>
        <v>0</v>
      </c>
      <c r="R45" s="861">
        <f>State!AA45</f>
        <v>0</v>
      </c>
      <c r="S45" s="852">
        <f>State!AB45</f>
        <v>2</v>
      </c>
      <c r="T45" s="853">
        <f>State!AC45</f>
        <v>43.545000000000002</v>
      </c>
      <c r="U45" s="852">
        <f>State!AD45</f>
        <v>2</v>
      </c>
      <c r="V45" s="853">
        <f>State!AE45</f>
        <v>43.545000000000002</v>
      </c>
      <c r="W45" s="865"/>
      <c r="X45" s="870">
        <f>SUM(Almora:Uttarkashi!AE45)</f>
        <v>43.545000000000002</v>
      </c>
    </row>
    <row r="46" spans="1:24" s="866" customFormat="1" ht="18">
      <c r="A46" s="849">
        <v>3</v>
      </c>
      <c r="B46" s="864" t="s">
        <v>30</v>
      </c>
      <c r="C46" s="852">
        <f>State!J46</f>
        <v>0</v>
      </c>
      <c r="D46" s="853">
        <f>State!K46</f>
        <v>0</v>
      </c>
      <c r="E46" s="852">
        <f>State!L46</f>
        <v>0</v>
      </c>
      <c r="F46" s="853">
        <f>State!M46</f>
        <v>0</v>
      </c>
      <c r="G46" s="853">
        <f>State!N46</f>
        <v>0</v>
      </c>
      <c r="H46" s="853">
        <f>State!O46</f>
        <v>0</v>
      </c>
      <c r="I46" s="852">
        <f>State!R46</f>
        <v>0</v>
      </c>
      <c r="J46" s="853">
        <f>State!S46</f>
        <v>0</v>
      </c>
      <c r="K46" s="861">
        <f>State!T46</f>
        <v>0</v>
      </c>
      <c r="L46" s="852">
        <f>State!U46</f>
        <v>0</v>
      </c>
      <c r="M46" s="853">
        <f>State!V46</f>
        <v>0</v>
      </c>
      <c r="N46" s="852">
        <f>State!W46</f>
        <v>0</v>
      </c>
      <c r="O46" s="853">
        <f>State!X46</f>
        <v>0</v>
      </c>
      <c r="P46" s="852">
        <f>State!Y46</f>
        <v>0</v>
      </c>
      <c r="Q46" s="853">
        <f>State!Z46</f>
        <v>0</v>
      </c>
      <c r="R46" s="861">
        <f>State!AA46</f>
        <v>0</v>
      </c>
      <c r="S46" s="852">
        <f>State!AB46</f>
        <v>0</v>
      </c>
      <c r="T46" s="853">
        <f>State!AC46</f>
        <v>0</v>
      </c>
      <c r="U46" s="852">
        <f>State!AD46</f>
        <v>0</v>
      </c>
      <c r="V46" s="853">
        <f>State!AE46</f>
        <v>0</v>
      </c>
      <c r="W46" s="865"/>
      <c r="X46" s="870">
        <f>SUM(Almora:Uttarkashi!AE46)</f>
        <v>0</v>
      </c>
    </row>
    <row r="47" spans="1:24" s="860" customFormat="1">
      <c r="A47" s="855"/>
      <c r="B47" s="873" t="s">
        <v>21</v>
      </c>
      <c r="C47" s="852">
        <f>State!J47</f>
        <v>0</v>
      </c>
      <c r="D47" s="853">
        <f>State!K47</f>
        <v>0</v>
      </c>
      <c r="E47" s="852">
        <f>State!L47</f>
        <v>0</v>
      </c>
      <c r="F47" s="853">
        <f>State!M47</f>
        <v>0</v>
      </c>
      <c r="G47" s="853">
        <f>State!N47</f>
        <v>0</v>
      </c>
      <c r="H47" s="853">
        <f>State!O47</f>
        <v>0</v>
      </c>
      <c r="I47" s="852">
        <f>State!R47</f>
        <v>0</v>
      </c>
      <c r="J47" s="853">
        <f>State!S47</f>
        <v>0</v>
      </c>
      <c r="K47" s="861">
        <f>State!T47</f>
        <v>0</v>
      </c>
      <c r="L47" s="852">
        <f>State!U47</f>
        <v>0</v>
      </c>
      <c r="M47" s="853">
        <f>State!V47</f>
        <v>0</v>
      </c>
      <c r="N47" s="852">
        <f>State!W47</f>
        <v>0</v>
      </c>
      <c r="O47" s="853">
        <f>State!X47</f>
        <v>0</v>
      </c>
      <c r="P47" s="852">
        <f>State!Y47</f>
        <v>0</v>
      </c>
      <c r="Q47" s="853">
        <f>State!Z47</f>
        <v>0</v>
      </c>
      <c r="R47" s="861">
        <f>State!AA47</f>
        <v>0</v>
      </c>
      <c r="S47" s="852">
        <f>State!AB47</f>
        <v>0</v>
      </c>
      <c r="T47" s="853">
        <f>State!AC47</f>
        <v>0</v>
      </c>
      <c r="U47" s="852">
        <f>State!AD47</f>
        <v>0</v>
      </c>
      <c r="V47" s="853">
        <f>State!AE47</f>
        <v>0</v>
      </c>
      <c r="W47" s="859"/>
      <c r="X47" s="870">
        <f>SUM(Almora:Uttarkashi!AE47)</f>
        <v>0</v>
      </c>
    </row>
    <row r="48" spans="1:24" s="860" customFormat="1" ht="18">
      <c r="A48" s="855">
        <v>3.01</v>
      </c>
      <c r="B48" s="869" t="s">
        <v>22</v>
      </c>
      <c r="C48" s="852">
        <f>State!J48</f>
        <v>0</v>
      </c>
      <c r="D48" s="853">
        <f>State!K48</f>
        <v>0</v>
      </c>
      <c r="E48" s="852">
        <f>State!L48</f>
        <v>0</v>
      </c>
      <c r="F48" s="853">
        <f>State!M48</f>
        <v>0</v>
      </c>
      <c r="G48" s="853">
        <f>State!N48</f>
        <v>0</v>
      </c>
      <c r="H48" s="853">
        <f>State!O48</f>
        <v>0</v>
      </c>
      <c r="I48" s="852">
        <f>State!R48</f>
        <v>0</v>
      </c>
      <c r="J48" s="853">
        <f>State!S48</f>
        <v>0</v>
      </c>
      <c r="K48" s="861">
        <f>State!T48</f>
        <v>0</v>
      </c>
      <c r="L48" s="852">
        <f>State!U48</f>
        <v>0</v>
      </c>
      <c r="M48" s="853">
        <f>State!V48</f>
        <v>0</v>
      </c>
      <c r="N48" s="852">
        <f>State!W48</f>
        <v>0</v>
      </c>
      <c r="O48" s="853">
        <f>State!X48</f>
        <v>0</v>
      </c>
      <c r="P48" s="852">
        <f>State!Y48</f>
        <v>0</v>
      </c>
      <c r="Q48" s="853">
        <f>State!Z48</f>
        <v>0</v>
      </c>
      <c r="R48" s="861">
        <f>State!AA48</f>
        <v>0</v>
      </c>
      <c r="S48" s="852">
        <f>State!AB48</f>
        <v>0</v>
      </c>
      <c r="T48" s="853">
        <f>State!AC48</f>
        <v>0</v>
      </c>
      <c r="U48" s="852">
        <f>State!AD48</f>
        <v>0</v>
      </c>
      <c r="V48" s="853">
        <f>State!AE48</f>
        <v>0</v>
      </c>
      <c r="W48" s="859"/>
      <c r="X48" s="870">
        <f>SUM(Almora:Uttarkashi!AE48)</f>
        <v>0</v>
      </c>
    </row>
    <row r="49" spans="1:24" s="860" customFormat="1" ht="18">
      <c r="A49" s="868">
        <v>3.02</v>
      </c>
      <c r="B49" s="869" t="s">
        <v>23</v>
      </c>
      <c r="C49" s="852">
        <f>State!J49</f>
        <v>0</v>
      </c>
      <c r="D49" s="853">
        <f>State!K49</f>
        <v>0</v>
      </c>
      <c r="E49" s="852">
        <f>State!L49</f>
        <v>0</v>
      </c>
      <c r="F49" s="853">
        <f>State!M49</f>
        <v>0</v>
      </c>
      <c r="G49" s="853">
        <f>State!N49</f>
        <v>0</v>
      </c>
      <c r="H49" s="853">
        <f>State!O49</f>
        <v>0</v>
      </c>
      <c r="I49" s="852">
        <f>State!R49</f>
        <v>0</v>
      </c>
      <c r="J49" s="853">
        <f>State!S49</f>
        <v>0</v>
      </c>
      <c r="K49" s="861">
        <f>State!T49</f>
        <v>0</v>
      </c>
      <c r="L49" s="852">
        <f>State!U49</f>
        <v>0</v>
      </c>
      <c r="M49" s="853">
        <f>State!V49</f>
        <v>0</v>
      </c>
      <c r="N49" s="852">
        <f>State!W49</f>
        <v>0</v>
      </c>
      <c r="O49" s="853">
        <f>State!X49</f>
        <v>0</v>
      </c>
      <c r="P49" s="852">
        <f>State!Y49</f>
        <v>0</v>
      </c>
      <c r="Q49" s="853">
        <f>State!Z49</f>
        <v>0</v>
      </c>
      <c r="R49" s="861">
        <f>State!AA49</f>
        <v>0</v>
      </c>
      <c r="S49" s="852">
        <f>State!AB49</f>
        <v>0</v>
      </c>
      <c r="T49" s="853">
        <f>State!AC49</f>
        <v>0</v>
      </c>
      <c r="U49" s="852">
        <f>State!AD49</f>
        <v>0</v>
      </c>
      <c r="V49" s="853">
        <f>State!AE49</f>
        <v>0</v>
      </c>
      <c r="W49" s="859"/>
      <c r="X49" s="870">
        <f>SUM(Almora:Uttarkashi!AE49)</f>
        <v>0</v>
      </c>
    </row>
    <row r="50" spans="1:24" s="860" customFormat="1">
      <c r="A50" s="855">
        <v>3.03</v>
      </c>
      <c r="B50" s="869" t="s">
        <v>24</v>
      </c>
      <c r="C50" s="852">
        <f>State!J50</f>
        <v>0</v>
      </c>
      <c r="D50" s="853">
        <f>State!K50</f>
        <v>0</v>
      </c>
      <c r="E50" s="852">
        <f>State!L50</f>
        <v>0</v>
      </c>
      <c r="F50" s="853">
        <f>State!M50</f>
        <v>0</v>
      </c>
      <c r="G50" s="853">
        <f>State!N50</f>
        <v>0</v>
      </c>
      <c r="H50" s="853">
        <f>State!O50</f>
        <v>0</v>
      </c>
      <c r="I50" s="852">
        <f>State!R50</f>
        <v>0</v>
      </c>
      <c r="J50" s="853">
        <f>State!S50</f>
        <v>0</v>
      </c>
      <c r="K50" s="861">
        <f>State!T50</f>
        <v>0</v>
      </c>
      <c r="L50" s="852">
        <f>State!U50</f>
        <v>0</v>
      </c>
      <c r="M50" s="853">
        <f>State!V50</f>
        <v>0</v>
      </c>
      <c r="N50" s="852">
        <f>State!W50</f>
        <v>0</v>
      </c>
      <c r="O50" s="853">
        <f>State!X50</f>
        <v>0</v>
      </c>
      <c r="P50" s="852">
        <f>State!Y50</f>
        <v>0</v>
      </c>
      <c r="Q50" s="853">
        <f>State!Z50</f>
        <v>0</v>
      </c>
      <c r="R50" s="861">
        <f>State!AA50</f>
        <v>0</v>
      </c>
      <c r="S50" s="852">
        <f>State!AB50</f>
        <v>0</v>
      </c>
      <c r="T50" s="853">
        <f>State!AC50</f>
        <v>0</v>
      </c>
      <c r="U50" s="852">
        <f>State!AD50</f>
        <v>0</v>
      </c>
      <c r="V50" s="853">
        <f>State!AE50</f>
        <v>0</v>
      </c>
      <c r="W50" s="859"/>
      <c r="X50" s="870">
        <f>SUM(Almora:Uttarkashi!AE50)</f>
        <v>0</v>
      </c>
    </row>
    <row r="51" spans="1:24" s="860" customFormat="1" ht="18">
      <c r="A51" s="855">
        <v>3.04</v>
      </c>
      <c r="B51" s="869" t="s">
        <v>149</v>
      </c>
      <c r="C51" s="852">
        <f>State!J51</f>
        <v>1</v>
      </c>
      <c r="D51" s="853">
        <f>State!K51</f>
        <v>0.75</v>
      </c>
      <c r="E51" s="852">
        <f>State!L51</f>
        <v>0</v>
      </c>
      <c r="F51" s="853">
        <f>State!M51</f>
        <v>0.75</v>
      </c>
      <c r="G51" s="853">
        <f>State!N51</f>
        <v>0</v>
      </c>
      <c r="H51" s="862">
        <f t="shared" ref="H51:H52" si="8">F51/D51</f>
        <v>1</v>
      </c>
      <c r="I51" s="852">
        <f>State!R51</f>
        <v>0</v>
      </c>
      <c r="J51" s="853">
        <f>State!S51</f>
        <v>0</v>
      </c>
      <c r="K51" s="861">
        <f>State!T51</f>
        <v>0.75</v>
      </c>
      <c r="L51" s="852">
        <f>State!U51</f>
        <v>1</v>
      </c>
      <c r="M51" s="853">
        <f>State!V51</f>
        <v>0.75</v>
      </c>
      <c r="N51" s="852">
        <f>State!W51</f>
        <v>1</v>
      </c>
      <c r="O51" s="853">
        <f>State!X51</f>
        <v>0.75</v>
      </c>
      <c r="P51" s="852">
        <f>State!Y51</f>
        <v>0</v>
      </c>
      <c r="Q51" s="853">
        <f>State!Z51</f>
        <v>0</v>
      </c>
      <c r="R51" s="861">
        <f>State!AA51</f>
        <v>0.75</v>
      </c>
      <c r="S51" s="852">
        <f>State!AB51</f>
        <v>1</v>
      </c>
      <c r="T51" s="853">
        <f>State!AC51</f>
        <v>0.75</v>
      </c>
      <c r="U51" s="852">
        <f>State!AD51</f>
        <v>1</v>
      </c>
      <c r="V51" s="853">
        <f>State!AE51</f>
        <v>0.75</v>
      </c>
      <c r="W51" s="859" t="s">
        <v>484</v>
      </c>
      <c r="X51" s="870">
        <f>SUM(Almora:Uttarkashi!AE51)</f>
        <v>0.75</v>
      </c>
    </row>
    <row r="52" spans="1:24" s="866" customFormat="1" ht="18">
      <c r="A52" s="849"/>
      <c r="B52" s="871" t="s">
        <v>231</v>
      </c>
      <c r="C52" s="852">
        <f>State!J52</f>
        <v>1</v>
      </c>
      <c r="D52" s="853">
        <f>State!K52</f>
        <v>0.75</v>
      </c>
      <c r="E52" s="852">
        <f>State!L52</f>
        <v>0</v>
      </c>
      <c r="F52" s="853">
        <f>State!M52</f>
        <v>0.75</v>
      </c>
      <c r="G52" s="853">
        <f>State!N52</f>
        <v>0</v>
      </c>
      <c r="H52" s="862">
        <f t="shared" si="8"/>
        <v>1</v>
      </c>
      <c r="I52" s="852">
        <f>State!R52</f>
        <v>0</v>
      </c>
      <c r="J52" s="853">
        <f>State!S52</f>
        <v>0</v>
      </c>
      <c r="K52" s="861">
        <f>State!T52</f>
        <v>0</v>
      </c>
      <c r="L52" s="852">
        <f>State!U52</f>
        <v>1</v>
      </c>
      <c r="M52" s="853">
        <f>State!V52</f>
        <v>0.75</v>
      </c>
      <c r="N52" s="852">
        <f>State!W52</f>
        <v>1</v>
      </c>
      <c r="O52" s="853">
        <f>State!X52</f>
        <v>0.75</v>
      </c>
      <c r="P52" s="852">
        <f>State!Y52</f>
        <v>0</v>
      </c>
      <c r="Q52" s="853">
        <f>State!Z52</f>
        <v>0</v>
      </c>
      <c r="R52" s="861">
        <f>State!AA52</f>
        <v>0</v>
      </c>
      <c r="S52" s="852">
        <f>State!AB52</f>
        <v>1</v>
      </c>
      <c r="T52" s="853">
        <f>State!AC52</f>
        <v>0.75</v>
      </c>
      <c r="U52" s="852">
        <f>State!AD52</f>
        <v>1</v>
      </c>
      <c r="V52" s="853">
        <f>State!AE52</f>
        <v>0.75</v>
      </c>
      <c r="W52" s="865"/>
      <c r="X52" s="870">
        <f>SUM(Almora:Uttarkashi!AE52)</f>
        <v>0.75</v>
      </c>
    </row>
    <row r="53" spans="1:24" s="866" customFormat="1">
      <c r="A53" s="849"/>
      <c r="B53" s="867" t="s">
        <v>26</v>
      </c>
      <c r="C53" s="852">
        <f>State!J53</f>
        <v>0</v>
      </c>
      <c r="D53" s="853">
        <f>State!K53</f>
        <v>0</v>
      </c>
      <c r="E53" s="852">
        <f>State!L53</f>
        <v>0</v>
      </c>
      <c r="F53" s="853">
        <f>State!M53</f>
        <v>0</v>
      </c>
      <c r="G53" s="853">
        <f>State!N53</f>
        <v>0</v>
      </c>
      <c r="H53" s="853">
        <f>State!O53</f>
        <v>0</v>
      </c>
      <c r="I53" s="852">
        <f>State!R53</f>
        <v>0</v>
      </c>
      <c r="J53" s="853">
        <f>State!S53</f>
        <v>0</v>
      </c>
      <c r="K53" s="861">
        <f>State!T53</f>
        <v>0</v>
      </c>
      <c r="L53" s="852">
        <f>State!U53</f>
        <v>0</v>
      </c>
      <c r="M53" s="853">
        <f>State!V53</f>
        <v>0</v>
      </c>
      <c r="N53" s="852">
        <f>State!W53</f>
        <v>0</v>
      </c>
      <c r="O53" s="853">
        <f>State!X53</f>
        <v>0</v>
      </c>
      <c r="P53" s="852">
        <f>State!Y53</f>
        <v>0</v>
      </c>
      <c r="Q53" s="853">
        <f>State!Z53</f>
        <v>0</v>
      </c>
      <c r="R53" s="861">
        <f>State!AA53</f>
        <v>0</v>
      </c>
      <c r="S53" s="852">
        <f>State!AB53</f>
        <v>0</v>
      </c>
      <c r="T53" s="853">
        <f>State!AC53</f>
        <v>0</v>
      </c>
      <c r="U53" s="852">
        <f>State!AD53</f>
        <v>0</v>
      </c>
      <c r="V53" s="853">
        <f>State!AE53</f>
        <v>0</v>
      </c>
      <c r="W53" s="865"/>
      <c r="X53" s="870">
        <f>SUM(Almora:Uttarkashi!AE53)</f>
        <v>0</v>
      </c>
    </row>
    <row r="54" spans="1:24" s="860" customFormat="1" ht="18">
      <c r="A54" s="855">
        <v>3.05</v>
      </c>
      <c r="B54" s="859" t="s">
        <v>205</v>
      </c>
      <c r="C54" s="852">
        <f>State!J54</f>
        <v>1</v>
      </c>
      <c r="D54" s="853">
        <f>State!K54</f>
        <v>18</v>
      </c>
      <c r="E54" s="852">
        <f>State!L54</f>
        <v>0</v>
      </c>
      <c r="F54" s="853">
        <f>State!M54</f>
        <v>16</v>
      </c>
      <c r="G54" s="853">
        <f>State!N54</f>
        <v>0</v>
      </c>
      <c r="H54" s="862">
        <f t="shared" ref="H54:H55" si="9">F54/D54</f>
        <v>0.88888888888888884</v>
      </c>
      <c r="I54" s="852">
        <f>State!R54</f>
        <v>0</v>
      </c>
      <c r="J54" s="853">
        <f>State!S54</f>
        <v>0</v>
      </c>
      <c r="K54" s="861">
        <f>State!T54</f>
        <v>18</v>
      </c>
      <c r="L54" s="852">
        <f>State!U54</f>
        <v>2</v>
      </c>
      <c r="M54" s="853">
        <f>State!V54</f>
        <v>36</v>
      </c>
      <c r="N54" s="852">
        <f>State!W54</f>
        <v>2</v>
      </c>
      <c r="O54" s="853">
        <f>State!X54</f>
        <v>36</v>
      </c>
      <c r="P54" s="852">
        <f>State!Y54</f>
        <v>0</v>
      </c>
      <c r="Q54" s="853">
        <f>State!Z54</f>
        <v>0</v>
      </c>
      <c r="R54" s="861">
        <f>State!AA54</f>
        <v>18</v>
      </c>
      <c r="S54" s="852">
        <f>State!AB54</f>
        <v>2</v>
      </c>
      <c r="T54" s="853">
        <f>State!AC54</f>
        <v>36</v>
      </c>
      <c r="U54" s="852">
        <f>State!AD54</f>
        <v>2</v>
      </c>
      <c r="V54" s="853">
        <f>State!AE54</f>
        <v>36</v>
      </c>
      <c r="W54" s="859"/>
      <c r="X54" s="870">
        <f>SUM(Almora:Uttarkashi!AE54)</f>
        <v>36</v>
      </c>
    </row>
    <row r="55" spans="1:24" s="860" customFormat="1" ht="18">
      <c r="A55" s="855">
        <v>3.06</v>
      </c>
      <c r="B55" s="859" t="s">
        <v>206</v>
      </c>
      <c r="C55" s="852">
        <f>State!J55</f>
        <v>1</v>
      </c>
      <c r="D55" s="853">
        <f>State!K55</f>
        <v>1.2</v>
      </c>
      <c r="E55" s="852">
        <f>State!L55</f>
        <v>0</v>
      </c>
      <c r="F55" s="853">
        <f>State!M55</f>
        <v>1.2</v>
      </c>
      <c r="G55" s="853">
        <f>State!N55</f>
        <v>0</v>
      </c>
      <c r="H55" s="862">
        <f t="shared" si="9"/>
        <v>1</v>
      </c>
      <c r="I55" s="852">
        <f>State!R55</f>
        <v>0</v>
      </c>
      <c r="J55" s="853">
        <f>State!S55</f>
        <v>0</v>
      </c>
      <c r="K55" s="861">
        <f>State!T55</f>
        <v>1.2</v>
      </c>
      <c r="L55" s="852">
        <f>State!U55</f>
        <v>2</v>
      </c>
      <c r="M55" s="853">
        <f>State!V55</f>
        <v>2.4</v>
      </c>
      <c r="N55" s="852">
        <f>State!W55</f>
        <v>2</v>
      </c>
      <c r="O55" s="853">
        <f>State!X55</f>
        <v>2.4</v>
      </c>
      <c r="P55" s="852">
        <f>State!Y55</f>
        <v>0</v>
      </c>
      <c r="Q55" s="853">
        <f>State!Z55</f>
        <v>0</v>
      </c>
      <c r="R55" s="861">
        <f>State!AA55</f>
        <v>1.2</v>
      </c>
      <c r="S55" s="852">
        <f>State!AB55</f>
        <v>2</v>
      </c>
      <c r="T55" s="853">
        <f>State!AC55</f>
        <v>2.4</v>
      </c>
      <c r="U55" s="852">
        <f>State!AD55</f>
        <v>2</v>
      </c>
      <c r="V55" s="853">
        <f>State!AE55</f>
        <v>2.4</v>
      </c>
      <c r="W55" s="859"/>
      <c r="X55" s="870">
        <f>SUM(Almora:Uttarkashi!AE55)</f>
        <v>2.4</v>
      </c>
    </row>
    <row r="56" spans="1:24" s="860" customFormat="1" ht="27">
      <c r="A56" s="855">
        <v>3.07</v>
      </c>
      <c r="B56" s="859" t="s">
        <v>226</v>
      </c>
      <c r="C56" s="852">
        <f>State!J56</f>
        <v>0</v>
      </c>
      <c r="D56" s="853">
        <f>State!K56</f>
        <v>0</v>
      </c>
      <c r="E56" s="852">
        <f>State!L56</f>
        <v>0</v>
      </c>
      <c r="F56" s="853">
        <f>State!M56</f>
        <v>0</v>
      </c>
      <c r="G56" s="853">
        <f>State!N56</f>
        <v>0</v>
      </c>
      <c r="H56" s="853">
        <f>State!O56</f>
        <v>0</v>
      </c>
      <c r="I56" s="852">
        <f>State!R56</f>
        <v>0</v>
      </c>
      <c r="J56" s="853">
        <f>State!S56</f>
        <v>0</v>
      </c>
      <c r="K56" s="861">
        <f>State!T56</f>
        <v>1</v>
      </c>
      <c r="L56" s="852">
        <f>State!U56</f>
        <v>2</v>
      </c>
      <c r="M56" s="853">
        <f>State!V56</f>
        <v>2</v>
      </c>
      <c r="N56" s="852">
        <f>State!W56</f>
        <v>2</v>
      </c>
      <c r="O56" s="853">
        <f>State!X56</f>
        <v>2</v>
      </c>
      <c r="P56" s="852">
        <f>State!Y56</f>
        <v>0</v>
      </c>
      <c r="Q56" s="853">
        <f>State!Z56</f>
        <v>0</v>
      </c>
      <c r="R56" s="861">
        <f>State!AA56</f>
        <v>1</v>
      </c>
      <c r="S56" s="852">
        <f>State!AB56</f>
        <v>2</v>
      </c>
      <c r="T56" s="853">
        <f>State!AC56</f>
        <v>2</v>
      </c>
      <c r="U56" s="852">
        <f>State!AD56</f>
        <v>2</v>
      </c>
      <c r="V56" s="853">
        <f>State!AE56</f>
        <v>2</v>
      </c>
      <c r="W56" s="859"/>
      <c r="X56" s="870">
        <f>SUM(Almora:Uttarkashi!AE56)</f>
        <v>2</v>
      </c>
    </row>
    <row r="57" spans="1:24" s="860" customFormat="1">
      <c r="A57" s="855">
        <v>3.08</v>
      </c>
      <c r="B57" s="859" t="s">
        <v>27</v>
      </c>
      <c r="C57" s="852">
        <f>State!J57</f>
        <v>0</v>
      </c>
      <c r="D57" s="853">
        <f>State!K57</f>
        <v>0</v>
      </c>
      <c r="E57" s="852">
        <f>State!L57</f>
        <v>0</v>
      </c>
      <c r="F57" s="853">
        <f>State!M57</f>
        <v>0</v>
      </c>
      <c r="G57" s="853">
        <f>State!N57</f>
        <v>0</v>
      </c>
      <c r="H57" s="853">
        <f>State!O57</f>
        <v>0</v>
      </c>
      <c r="I57" s="852">
        <f>State!R57</f>
        <v>0</v>
      </c>
      <c r="J57" s="853">
        <f>State!S57</f>
        <v>0</v>
      </c>
      <c r="K57" s="861">
        <f>State!T57</f>
        <v>0</v>
      </c>
      <c r="L57" s="852">
        <f>State!U57</f>
        <v>0</v>
      </c>
      <c r="M57" s="853">
        <f>State!V57</f>
        <v>0</v>
      </c>
      <c r="N57" s="852">
        <f>State!W57</f>
        <v>0</v>
      </c>
      <c r="O57" s="853">
        <f>State!X57</f>
        <v>0</v>
      </c>
      <c r="P57" s="852">
        <f>State!Y57</f>
        <v>0</v>
      </c>
      <c r="Q57" s="853">
        <f>State!Z57</f>
        <v>0</v>
      </c>
      <c r="R57" s="861">
        <f>State!AA57</f>
        <v>0</v>
      </c>
      <c r="S57" s="852">
        <f>State!AB57</f>
        <v>0</v>
      </c>
      <c r="T57" s="853">
        <f>State!AC57</f>
        <v>0</v>
      </c>
      <c r="U57" s="852">
        <f>State!AD57</f>
        <v>0</v>
      </c>
      <c r="V57" s="853">
        <f>State!AE57</f>
        <v>0</v>
      </c>
      <c r="W57" s="859"/>
      <c r="X57" s="870">
        <f>SUM(Almora:Uttarkashi!AE57)</f>
        <v>0</v>
      </c>
    </row>
    <row r="58" spans="1:24" s="860" customFormat="1">
      <c r="A58" s="855" t="s">
        <v>212</v>
      </c>
      <c r="B58" s="859" t="s">
        <v>227</v>
      </c>
      <c r="C58" s="852">
        <f>State!J58</f>
        <v>1</v>
      </c>
      <c r="D58" s="853">
        <f>State!K58</f>
        <v>3</v>
      </c>
      <c r="E58" s="852">
        <f>State!L58</f>
        <v>0</v>
      </c>
      <c r="F58" s="853">
        <f>State!M58</f>
        <v>0</v>
      </c>
      <c r="G58" s="853">
        <f>State!N58</f>
        <v>0</v>
      </c>
      <c r="H58" s="853">
        <f>State!O58</f>
        <v>0</v>
      </c>
      <c r="I58" s="852">
        <f>State!R58</f>
        <v>0</v>
      </c>
      <c r="J58" s="853">
        <f>State!S58</f>
        <v>0</v>
      </c>
      <c r="K58" s="861">
        <f>State!T58</f>
        <v>3</v>
      </c>
      <c r="L58" s="852">
        <f>State!U58</f>
        <v>2</v>
      </c>
      <c r="M58" s="853">
        <f>State!V58</f>
        <v>6</v>
      </c>
      <c r="N58" s="852">
        <f>State!W58</f>
        <v>2</v>
      </c>
      <c r="O58" s="853">
        <f>State!X58</f>
        <v>6</v>
      </c>
      <c r="P58" s="852">
        <f>State!Y58</f>
        <v>0</v>
      </c>
      <c r="Q58" s="853">
        <f>State!Z58</f>
        <v>0</v>
      </c>
      <c r="R58" s="861">
        <f>State!AA58</f>
        <v>3</v>
      </c>
      <c r="S58" s="852">
        <f>State!AB58</f>
        <v>2</v>
      </c>
      <c r="T58" s="853">
        <f>State!AC58</f>
        <v>6</v>
      </c>
      <c r="U58" s="852">
        <f>State!AD58</f>
        <v>2</v>
      </c>
      <c r="V58" s="853">
        <f>State!AE58</f>
        <v>6</v>
      </c>
      <c r="W58" s="859"/>
      <c r="X58" s="870">
        <f>SUM(Almora:Uttarkashi!AE58)</f>
        <v>6</v>
      </c>
    </row>
    <row r="59" spans="1:24" s="860" customFormat="1" ht="27">
      <c r="A59" s="855" t="s">
        <v>213</v>
      </c>
      <c r="B59" s="859" t="s">
        <v>228</v>
      </c>
      <c r="C59" s="852">
        <f>State!J59</f>
        <v>0</v>
      </c>
      <c r="D59" s="853">
        <f>State!K59</f>
        <v>0</v>
      </c>
      <c r="E59" s="852">
        <f>State!L59</f>
        <v>0</v>
      </c>
      <c r="F59" s="853">
        <f>State!M59</f>
        <v>0</v>
      </c>
      <c r="G59" s="853">
        <f>State!N59</f>
        <v>0</v>
      </c>
      <c r="H59" s="853">
        <f>State!O59</f>
        <v>0</v>
      </c>
      <c r="I59" s="852">
        <f>State!R59</f>
        <v>0</v>
      </c>
      <c r="J59" s="853">
        <f>State!S59</f>
        <v>0</v>
      </c>
      <c r="K59" s="861">
        <f>State!T59</f>
        <v>0</v>
      </c>
      <c r="L59" s="852">
        <f>State!U59</f>
        <v>0</v>
      </c>
      <c r="M59" s="853">
        <f>State!V59</f>
        <v>0</v>
      </c>
      <c r="N59" s="852">
        <f>State!W59</f>
        <v>0</v>
      </c>
      <c r="O59" s="853">
        <f>State!X59</f>
        <v>0</v>
      </c>
      <c r="P59" s="852">
        <f>State!Y59</f>
        <v>0</v>
      </c>
      <c r="Q59" s="853">
        <f>State!Z59</f>
        <v>0</v>
      </c>
      <c r="R59" s="861">
        <f>State!AA59</f>
        <v>0</v>
      </c>
      <c r="S59" s="852">
        <f>State!AB59</f>
        <v>0</v>
      </c>
      <c r="T59" s="853">
        <f>State!AC59</f>
        <v>0</v>
      </c>
      <c r="U59" s="852">
        <f>State!AD59</f>
        <v>0</v>
      </c>
      <c r="V59" s="853">
        <f>State!AE59</f>
        <v>0</v>
      </c>
      <c r="W59" s="859"/>
      <c r="X59" s="870">
        <f>SUM(Almora:Uttarkashi!AE59)</f>
        <v>0</v>
      </c>
    </row>
    <row r="60" spans="1:24" s="860" customFormat="1" ht="27">
      <c r="A60" s="855" t="s">
        <v>214</v>
      </c>
      <c r="B60" s="859" t="s">
        <v>230</v>
      </c>
      <c r="C60" s="852">
        <f>State!J60</f>
        <v>0</v>
      </c>
      <c r="D60" s="853">
        <f>State!K60</f>
        <v>0</v>
      </c>
      <c r="E60" s="852">
        <f>State!L60</f>
        <v>0</v>
      </c>
      <c r="F60" s="853">
        <f>State!M60</f>
        <v>0</v>
      </c>
      <c r="G60" s="853">
        <f>State!N60</f>
        <v>0</v>
      </c>
      <c r="H60" s="853">
        <f>State!O60</f>
        <v>0</v>
      </c>
      <c r="I60" s="852">
        <f>State!R60</f>
        <v>0</v>
      </c>
      <c r="J60" s="853">
        <f>State!S60</f>
        <v>0</v>
      </c>
      <c r="K60" s="861">
        <f>State!T60</f>
        <v>0</v>
      </c>
      <c r="L60" s="852">
        <f>State!U60</f>
        <v>0</v>
      </c>
      <c r="M60" s="853">
        <f>State!V60</f>
        <v>0</v>
      </c>
      <c r="N60" s="852">
        <f>State!W60</f>
        <v>0</v>
      </c>
      <c r="O60" s="853">
        <f>State!X60</f>
        <v>0</v>
      </c>
      <c r="P60" s="852">
        <f>State!Y60</f>
        <v>0</v>
      </c>
      <c r="Q60" s="853">
        <f>State!Z60</f>
        <v>0</v>
      </c>
      <c r="R60" s="861">
        <f>State!AA60</f>
        <v>0</v>
      </c>
      <c r="S60" s="852">
        <f>State!AB60</f>
        <v>0</v>
      </c>
      <c r="T60" s="853">
        <f>State!AC60</f>
        <v>0</v>
      </c>
      <c r="U60" s="852">
        <f>State!AD60</f>
        <v>0</v>
      </c>
      <c r="V60" s="853">
        <f>State!AE60</f>
        <v>0</v>
      </c>
      <c r="W60" s="859"/>
      <c r="X60" s="870">
        <f>SUM(Almora:Uttarkashi!AE60)</f>
        <v>0</v>
      </c>
    </row>
    <row r="61" spans="1:24" s="860" customFormat="1" ht="27">
      <c r="A61" s="855" t="s">
        <v>215</v>
      </c>
      <c r="B61" s="859" t="s">
        <v>204</v>
      </c>
      <c r="C61" s="852">
        <f>State!J61</f>
        <v>0</v>
      </c>
      <c r="D61" s="853">
        <f>State!K61</f>
        <v>0</v>
      </c>
      <c r="E61" s="852">
        <f>State!L61</f>
        <v>0</v>
      </c>
      <c r="F61" s="853">
        <f>State!M61</f>
        <v>0</v>
      </c>
      <c r="G61" s="853">
        <f>State!N61</f>
        <v>0</v>
      </c>
      <c r="H61" s="853">
        <f>State!O61</f>
        <v>0</v>
      </c>
      <c r="I61" s="852">
        <f>State!R61</f>
        <v>0</v>
      </c>
      <c r="J61" s="853">
        <f>State!S61</f>
        <v>0</v>
      </c>
      <c r="K61" s="861">
        <f>State!T61</f>
        <v>0</v>
      </c>
      <c r="L61" s="852">
        <f>State!U61</f>
        <v>0</v>
      </c>
      <c r="M61" s="853">
        <f>State!V61</f>
        <v>0</v>
      </c>
      <c r="N61" s="852">
        <f>State!W61</f>
        <v>0</v>
      </c>
      <c r="O61" s="853">
        <f>State!X61</f>
        <v>0</v>
      </c>
      <c r="P61" s="852">
        <f>State!Y61</f>
        <v>0</v>
      </c>
      <c r="Q61" s="853">
        <f>State!Z61</f>
        <v>0</v>
      </c>
      <c r="R61" s="861">
        <f>State!AA61</f>
        <v>0</v>
      </c>
      <c r="S61" s="852">
        <f>State!AB61</f>
        <v>0</v>
      </c>
      <c r="T61" s="853">
        <f>State!AC61</f>
        <v>0</v>
      </c>
      <c r="U61" s="852">
        <f>State!AD61</f>
        <v>0</v>
      </c>
      <c r="V61" s="853">
        <f>State!AE61</f>
        <v>0</v>
      </c>
      <c r="W61" s="859"/>
      <c r="X61" s="870">
        <f>SUM(Almora:Uttarkashi!AE61)</f>
        <v>0</v>
      </c>
    </row>
    <row r="62" spans="1:24" s="860" customFormat="1">
      <c r="A62" s="855" t="s">
        <v>216</v>
      </c>
      <c r="B62" s="859" t="s">
        <v>267</v>
      </c>
      <c r="C62" s="852">
        <f>State!J62</f>
        <v>1</v>
      </c>
      <c r="D62" s="853">
        <f>State!K62</f>
        <v>1.8</v>
      </c>
      <c r="E62" s="852">
        <f>State!L62</f>
        <v>1</v>
      </c>
      <c r="F62" s="853">
        <f>State!M62</f>
        <v>1.8</v>
      </c>
      <c r="G62" s="862">
        <f t="shared" ref="G62:G65" si="10">E62/C62</f>
        <v>1</v>
      </c>
      <c r="H62" s="862">
        <f t="shared" ref="H62:H70" si="11">F62/D62</f>
        <v>1</v>
      </c>
      <c r="I62" s="852">
        <f>State!R62</f>
        <v>0</v>
      </c>
      <c r="J62" s="853">
        <f>State!S62</f>
        <v>0</v>
      </c>
      <c r="K62" s="861">
        <f>State!T62</f>
        <v>1.8</v>
      </c>
      <c r="L62" s="852">
        <f>State!U62</f>
        <v>2</v>
      </c>
      <c r="M62" s="853">
        <f>State!V62</f>
        <v>3.6</v>
      </c>
      <c r="N62" s="852">
        <f>State!W62</f>
        <v>2</v>
      </c>
      <c r="O62" s="853">
        <f>State!X62</f>
        <v>3.6</v>
      </c>
      <c r="P62" s="852">
        <f>State!Y62</f>
        <v>0</v>
      </c>
      <c r="Q62" s="853">
        <f>State!Z62</f>
        <v>0</v>
      </c>
      <c r="R62" s="861">
        <f>State!AA62</f>
        <v>1.8</v>
      </c>
      <c r="S62" s="852">
        <f>State!AB62</f>
        <v>2</v>
      </c>
      <c r="T62" s="853">
        <f>State!AC62</f>
        <v>3.6</v>
      </c>
      <c r="U62" s="852">
        <f>State!AD62</f>
        <v>2</v>
      </c>
      <c r="V62" s="853">
        <f>State!AE62</f>
        <v>3.6</v>
      </c>
      <c r="W62" s="859"/>
      <c r="X62" s="870">
        <f>SUM(Almora:Uttarkashi!AE62)</f>
        <v>3.6</v>
      </c>
    </row>
    <row r="63" spans="1:24" s="860" customFormat="1">
      <c r="A63" s="855" t="s">
        <v>217</v>
      </c>
      <c r="B63" s="859" t="s">
        <v>268</v>
      </c>
      <c r="C63" s="852">
        <f>State!J63</f>
        <v>1</v>
      </c>
      <c r="D63" s="853">
        <f>State!K63</f>
        <v>1.2</v>
      </c>
      <c r="E63" s="852">
        <f>State!L63</f>
        <v>1</v>
      </c>
      <c r="F63" s="853">
        <f>State!M63</f>
        <v>1.2</v>
      </c>
      <c r="G63" s="862">
        <f t="shared" si="10"/>
        <v>1</v>
      </c>
      <c r="H63" s="862">
        <f t="shared" si="11"/>
        <v>1</v>
      </c>
      <c r="I63" s="852">
        <f>State!R63</f>
        <v>0</v>
      </c>
      <c r="J63" s="853">
        <f>State!S63</f>
        <v>0</v>
      </c>
      <c r="K63" s="861">
        <f>State!T63</f>
        <v>1.2</v>
      </c>
      <c r="L63" s="852">
        <f>State!U63</f>
        <v>2</v>
      </c>
      <c r="M63" s="853">
        <f>State!V63</f>
        <v>2.4</v>
      </c>
      <c r="N63" s="852">
        <f>State!W63</f>
        <v>2</v>
      </c>
      <c r="O63" s="853">
        <f>State!X63</f>
        <v>2.4</v>
      </c>
      <c r="P63" s="852">
        <f>State!Y63</f>
        <v>0</v>
      </c>
      <c r="Q63" s="853">
        <f>State!Z63</f>
        <v>0</v>
      </c>
      <c r="R63" s="861">
        <f>State!AA63</f>
        <v>1.2</v>
      </c>
      <c r="S63" s="852">
        <f>State!AB63</f>
        <v>2</v>
      </c>
      <c r="T63" s="853">
        <f>State!AC63</f>
        <v>2.4</v>
      </c>
      <c r="U63" s="852">
        <f>State!AD63</f>
        <v>2</v>
      </c>
      <c r="V63" s="853">
        <f>State!AE63</f>
        <v>2.4</v>
      </c>
      <c r="W63" s="859"/>
      <c r="X63" s="870">
        <f>SUM(Almora:Uttarkashi!AE63)</f>
        <v>2.4</v>
      </c>
    </row>
    <row r="64" spans="1:24" s="860" customFormat="1">
      <c r="A64" s="855" t="s">
        <v>218</v>
      </c>
      <c r="B64" s="859" t="s">
        <v>269</v>
      </c>
      <c r="C64" s="852">
        <f>State!J64</f>
        <v>1</v>
      </c>
      <c r="D64" s="853">
        <f>State!K64</f>
        <v>1.2</v>
      </c>
      <c r="E64" s="852">
        <f>State!L64</f>
        <v>1</v>
      </c>
      <c r="F64" s="853">
        <f>State!M64</f>
        <v>1.2</v>
      </c>
      <c r="G64" s="862">
        <f t="shared" si="10"/>
        <v>1</v>
      </c>
      <c r="H64" s="862">
        <f t="shared" si="11"/>
        <v>1</v>
      </c>
      <c r="I64" s="852">
        <f>State!R64</f>
        <v>0</v>
      </c>
      <c r="J64" s="853">
        <f>State!S64</f>
        <v>0</v>
      </c>
      <c r="K64" s="861">
        <f>State!T64</f>
        <v>1.2</v>
      </c>
      <c r="L64" s="852">
        <f>State!U64</f>
        <v>2</v>
      </c>
      <c r="M64" s="853">
        <f>State!V64</f>
        <v>2.4</v>
      </c>
      <c r="N64" s="852">
        <f>State!W64</f>
        <v>2</v>
      </c>
      <c r="O64" s="853">
        <f>State!X64</f>
        <v>2.4</v>
      </c>
      <c r="P64" s="852">
        <f>State!Y64</f>
        <v>0</v>
      </c>
      <c r="Q64" s="853">
        <f>State!Z64</f>
        <v>0</v>
      </c>
      <c r="R64" s="861">
        <f>State!AA64</f>
        <v>1.2</v>
      </c>
      <c r="S64" s="852">
        <f>State!AB64</f>
        <v>2</v>
      </c>
      <c r="T64" s="853">
        <f>State!AC64</f>
        <v>2.4</v>
      </c>
      <c r="U64" s="852">
        <f>State!AD64</f>
        <v>2</v>
      </c>
      <c r="V64" s="853">
        <f>State!AE64</f>
        <v>2.4</v>
      </c>
      <c r="W64" s="859"/>
      <c r="X64" s="870">
        <f>SUM(Almora:Uttarkashi!AE64)</f>
        <v>2.4</v>
      </c>
    </row>
    <row r="65" spans="1:24" s="860" customFormat="1" ht="27">
      <c r="A65" s="855" t="s">
        <v>229</v>
      </c>
      <c r="B65" s="859" t="s">
        <v>208</v>
      </c>
      <c r="C65" s="852">
        <f>State!J65</f>
        <v>1</v>
      </c>
      <c r="D65" s="853">
        <f>State!K65</f>
        <v>1.8</v>
      </c>
      <c r="E65" s="852">
        <f>State!L65</f>
        <v>1</v>
      </c>
      <c r="F65" s="853">
        <f>State!M65</f>
        <v>1.8</v>
      </c>
      <c r="G65" s="862">
        <f t="shared" si="10"/>
        <v>1</v>
      </c>
      <c r="H65" s="862">
        <f t="shared" si="11"/>
        <v>1</v>
      </c>
      <c r="I65" s="852">
        <f>State!R65</f>
        <v>0</v>
      </c>
      <c r="J65" s="853">
        <f>State!S65</f>
        <v>0</v>
      </c>
      <c r="K65" s="861">
        <f>State!T65</f>
        <v>1.8</v>
      </c>
      <c r="L65" s="852">
        <f>State!U65</f>
        <v>2</v>
      </c>
      <c r="M65" s="853">
        <f>State!V65</f>
        <v>3.6</v>
      </c>
      <c r="N65" s="852">
        <f>State!W65</f>
        <v>2</v>
      </c>
      <c r="O65" s="853">
        <f>State!X65</f>
        <v>3.6</v>
      </c>
      <c r="P65" s="852">
        <f>State!Y65</f>
        <v>0</v>
      </c>
      <c r="Q65" s="853">
        <f>State!Z65</f>
        <v>0</v>
      </c>
      <c r="R65" s="861">
        <f>State!AA65</f>
        <v>1.8</v>
      </c>
      <c r="S65" s="852">
        <f>State!AB65</f>
        <v>2</v>
      </c>
      <c r="T65" s="853">
        <f>State!AC65</f>
        <v>3.6</v>
      </c>
      <c r="U65" s="852">
        <f>State!AD65</f>
        <v>2</v>
      </c>
      <c r="V65" s="853">
        <f>State!AE65</f>
        <v>3.6</v>
      </c>
      <c r="W65" s="859"/>
      <c r="X65" s="870">
        <f>SUM(Almora:Uttarkashi!AE65)</f>
        <v>3.6</v>
      </c>
    </row>
    <row r="66" spans="1:24" s="860" customFormat="1" ht="27">
      <c r="A66" s="855">
        <v>3.09</v>
      </c>
      <c r="B66" s="859" t="s">
        <v>220</v>
      </c>
      <c r="C66" s="852">
        <f>State!J66</f>
        <v>0</v>
      </c>
      <c r="D66" s="853">
        <f>State!K66</f>
        <v>0</v>
      </c>
      <c r="E66" s="852">
        <f>State!L66</f>
        <v>0</v>
      </c>
      <c r="F66" s="853">
        <f>State!M66</f>
        <v>0</v>
      </c>
      <c r="G66" s="853">
        <f>State!N66</f>
        <v>0</v>
      </c>
      <c r="H66" s="853">
        <f>State!O66</f>
        <v>0</v>
      </c>
      <c r="I66" s="852">
        <f>State!R66</f>
        <v>0</v>
      </c>
      <c r="J66" s="853">
        <f>State!S66</f>
        <v>0</v>
      </c>
      <c r="K66" s="861">
        <f>State!T66</f>
        <v>1</v>
      </c>
      <c r="L66" s="852">
        <f>State!U66</f>
        <v>2</v>
      </c>
      <c r="M66" s="853">
        <f>State!V66</f>
        <v>2</v>
      </c>
      <c r="N66" s="852">
        <f>State!W66</f>
        <v>2</v>
      </c>
      <c r="O66" s="853">
        <f>State!X66</f>
        <v>2</v>
      </c>
      <c r="P66" s="852">
        <f>State!Y66</f>
        <v>0</v>
      </c>
      <c r="Q66" s="853">
        <f>State!Z66</f>
        <v>0</v>
      </c>
      <c r="R66" s="861">
        <f>State!AA66</f>
        <v>1</v>
      </c>
      <c r="S66" s="852">
        <f>State!AB66</f>
        <v>2</v>
      </c>
      <c r="T66" s="853">
        <f>State!AC66</f>
        <v>2</v>
      </c>
      <c r="U66" s="852">
        <f>State!AD66</f>
        <v>2</v>
      </c>
      <c r="V66" s="853">
        <f>State!AE66</f>
        <v>2</v>
      </c>
      <c r="W66" s="859"/>
      <c r="X66" s="870">
        <f>SUM(Almora:Uttarkashi!AE66)</f>
        <v>2</v>
      </c>
    </row>
    <row r="67" spans="1:24" s="860" customFormat="1" ht="18">
      <c r="A67" s="855">
        <v>3.1</v>
      </c>
      <c r="B67" s="859" t="s">
        <v>221</v>
      </c>
      <c r="C67" s="852">
        <f>State!J67</f>
        <v>1</v>
      </c>
      <c r="D67" s="853">
        <f>State!K67</f>
        <v>1</v>
      </c>
      <c r="E67" s="852">
        <f>State!L67</f>
        <v>0</v>
      </c>
      <c r="F67" s="853">
        <f>State!M67</f>
        <v>0.8</v>
      </c>
      <c r="G67" s="853">
        <f>State!N67</f>
        <v>0</v>
      </c>
      <c r="H67" s="862">
        <f t="shared" si="11"/>
        <v>0.8</v>
      </c>
      <c r="I67" s="852">
        <f>State!R67</f>
        <v>0</v>
      </c>
      <c r="J67" s="853">
        <f>State!S67</f>
        <v>0</v>
      </c>
      <c r="K67" s="861">
        <f>State!T67</f>
        <v>1</v>
      </c>
      <c r="L67" s="852">
        <f>State!U67</f>
        <v>2</v>
      </c>
      <c r="M67" s="853">
        <f>State!V67</f>
        <v>2</v>
      </c>
      <c r="N67" s="852">
        <f>State!W67</f>
        <v>2</v>
      </c>
      <c r="O67" s="853">
        <f>State!X67</f>
        <v>2</v>
      </c>
      <c r="P67" s="852">
        <f>State!Y67</f>
        <v>0</v>
      </c>
      <c r="Q67" s="853">
        <f>State!Z67</f>
        <v>0</v>
      </c>
      <c r="R67" s="861">
        <f>State!AA67</f>
        <v>1</v>
      </c>
      <c r="S67" s="852">
        <f>State!AB67</f>
        <v>2</v>
      </c>
      <c r="T67" s="853">
        <f>State!AC67</f>
        <v>2</v>
      </c>
      <c r="U67" s="852">
        <f>State!AD67</f>
        <v>2</v>
      </c>
      <c r="V67" s="853">
        <f>State!AE67</f>
        <v>2</v>
      </c>
      <c r="W67" s="859"/>
      <c r="X67" s="870">
        <f>SUM(Almora:Uttarkashi!AE67)</f>
        <v>2</v>
      </c>
    </row>
    <row r="68" spans="1:24" s="860" customFormat="1" ht="18">
      <c r="A68" s="868">
        <v>3.11</v>
      </c>
      <c r="B68" s="859" t="s">
        <v>324</v>
      </c>
      <c r="C68" s="852">
        <f>State!J68</f>
        <v>1</v>
      </c>
      <c r="D68" s="853">
        <f>State!K68</f>
        <v>1.25</v>
      </c>
      <c r="E68" s="852">
        <f>State!L68</f>
        <v>0</v>
      </c>
      <c r="F68" s="853">
        <f>State!M68</f>
        <v>0.75</v>
      </c>
      <c r="G68" s="853">
        <f>State!N68</f>
        <v>0</v>
      </c>
      <c r="H68" s="862">
        <f t="shared" si="11"/>
        <v>0.6</v>
      </c>
      <c r="I68" s="852">
        <f>State!R68</f>
        <v>0</v>
      </c>
      <c r="J68" s="853">
        <f>State!S68</f>
        <v>0</v>
      </c>
      <c r="K68" s="861">
        <f>State!T68</f>
        <v>1.25</v>
      </c>
      <c r="L68" s="852">
        <f>State!U68</f>
        <v>2</v>
      </c>
      <c r="M68" s="853">
        <f>State!V68</f>
        <v>2.5</v>
      </c>
      <c r="N68" s="852">
        <f>State!W68</f>
        <v>2</v>
      </c>
      <c r="O68" s="853">
        <f>State!X68</f>
        <v>2.5</v>
      </c>
      <c r="P68" s="852">
        <f>State!Y68</f>
        <v>0</v>
      </c>
      <c r="Q68" s="853">
        <f>State!Z68</f>
        <v>0</v>
      </c>
      <c r="R68" s="861">
        <f>State!AA68</f>
        <v>1.25</v>
      </c>
      <c r="S68" s="852">
        <f>State!AB68</f>
        <v>2</v>
      </c>
      <c r="T68" s="853">
        <f>State!AC68</f>
        <v>2.5</v>
      </c>
      <c r="U68" s="852">
        <f>State!AD68</f>
        <v>2</v>
      </c>
      <c r="V68" s="853">
        <f>State!AE68</f>
        <v>2.5</v>
      </c>
      <c r="W68" s="859"/>
      <c r="X68" s="870">
        <f>SUM(Almora:Uttarkashi!AE68)</f>
        <v>2.5</v>
      </c>
    </row>
    <row r="69" spans="1:24" s="860" customFormat="1" ht="18">
      <c r="A69" s="868">
        <v>3.12</v>
      </c>
      <c r="B69" s="859" t="s">
        <v>223</v>
      </c>
      <c r="C69" s="852">
        <f>State!J69</f>
        <v>1</v>
      </c>
      <c r="D69" s="853">
        <f>State!K69</f>
        <v>0.75</v>
      </c>
      <c r="E69" s="852">
        <f>State!L69</f>
        <v>0</v>
      </c>
      <c r="F69" s="853">
        <f>State!M69</f>
        <v>0.4</v>
      </c>
      <c r="G69" s="853">
        <f>State!N69</f>
        <v>0</v>
      </c>
      <c r="H69" s="862">
        <f t="shared" si="11"/>
        <v>0.53333333333333333</v>
      </c>
      <c r="I69" s="852">
        <f>State!R69</f>
        <v>0</v>
      </c>
      <c r="J69" s="853">
        <f>State!S69</f>
        <v>0</v>
      </c>
      <c r="K69" s="861">
        <f>State!T69</f>
        <v>0.75</v>
      </c>
      <c r="L69" s="852">
        <f>State!U69</f>
        <v>2</v>
      </c>
      <c r="M69" s="853">
        <f>State!V69</f>
        <v>1.5</v>
      </c>
      <c r="N69" s="852">
        <f>State!W69</f>
        <v>2</v>
      </c>
      <c r="O69" s="853">
        <f>State!X69</f>
        <v>1.5</v>
      </c>
      <c r="P69" s="852">
        <f>State!Y69</f>
        <v>0</v>
      </c>
      <c r="Q69" s="853">
        <f>State!Z69</f>
        <v>0</v>
      </c>
      <c r="R69" s="861">
        <f>State!AA69</f>
        <v>0.75</v>
      </c>
      <c r="S69" s="852">
        <f>State!AB69</f>
        <v>2</v>
      </c>
      <c r="T69" s="853">
        <f>State!AC69</f>
        <v>1.5</v>
      </c>
      <c r="U69" s="852">
        <f>State!AD69</f>
        <v>2</v>
      </c>
      <c r="V69" s="853">
        <f>State!AE69</f>
        <v>1.5</v>
      </c>
      <c r="W69" s="859"/>
      <c r="X69" s="870">
        <f>SUM(Almora:Uttarkashi!AE69)</f>
        <v>1.5</v>
      </c>
    </row>
    <row r="70" spans="1:24" s="860" customFormat="1" ht="18">
      <c r="A70" s="855">
        <v>3.13</v>
      </c>
      <c r="B70" s="859" t="s">
        <v>224</v>
      </c>
      <c r="C70" s="852">
        <f>State!J70</f>
        <v>1</v>
      </c>
      <c r="D70" s="853">
        <f>State!K70</f>
        <v>0.75</v>
      </c>
      <c r="E70" s="852">
        <f>State!L70</f>
        <v>0</v>
      </c>
      <c r="F70" s="853">
        <f>State!M70</f>
        <v>0.5</v>
      </c>
      <c r="G70" s="853">
        <f>State!N70</f>
        <v>0</v>
      </c>
      <c r="H70" s="862">
        <f t="shared" si="11"/>
        <v>0.66666666666666663</v>
      </c>
      <c r="I70" s="852">
        <f>State!R70</f>
        <v>0</v>
      </c>
      <c r="J70" s="853">
        <f>State!S70</f>
        <v>0</v>
      </c>
      <c r="K70" s="861">
        <f>State!T70</f>
        <v>0.75</v>
      </c>
      <c r="L70" s="852">
        <f>State!U70</f>
        <v>2</v>
      </c>
      <c r="M70" s="853">
        <f>State!V70</f>
        <v>1.5</v>
      </c>
      <c r="N70" s="852">
        <f>State!W70</f>
        <v>2</v>
      </c>
      <c r="O70" s="853">
        <f>State!X70</f>
        <v>1.5</v>
      </c>
      <c r="P70" s="852">
        <f>State!Y70</f>
        <v>0</v>
      </c>
      <c r="Q70" s="853">
        <f>State!Z70</f>
        <v>0</v>
      </c>
      <c r="R70" s="861">
        <f>State!AA70</f>
        <v>0.75</v>
      </c>
      <c r="S70" s="852">
        <f>State!AB70</f>
        <v>2</v>
      </c>
      <c r="T70" s="853">
        <f>State!AC70</f>
        <v>1.5</v>
      </c>
      <c r="U70" s="852">
        <f>State!AD70</f>
        <v>2</v>
      </c>
      <c r="V70" s="853">
        <f>State!AE70</f>
        <v>1.5</v>
      </c>
      <c r="W70" s="859"/>
      <c r="X70" s="870">
        <f>SUM(Almora:Uttarkashi!AE70)</f>
        <v>1.5</v>
      </c>
    </row>
    <row r="71" spans="1:24" s="860" customFormat="1" ht="18">
      <c r="A71" s="855">
        <v>3.14</v>
      </c>
      <c r="B71" s="859" t="s">
        <v>606</v>
      </c>
      <c r="C71" s="852">
        <f>State!J71</f>
        <v>0</v>
      </c>
      <c r="D71" s="853">
        <f>State!K71</f>
        <v>0</v>
      </c>
      <c r="E71" s="852">
        <f>State!L71</f>
        <v>0</v>
      </c>
      <c r="F71" s="853">
        <f>State!M71</f>
        <v>0</v>
      </c>
      <c r="G71" s="853">
        <f>State!N71</f>
        <v>0</v>
      </c>
      <c r="H71" s="853">
        <f>State!O71</f>
        <v>0</v>
      </c>
      <c r="I71" s="852">
        <f>State!R71</f>
        <v>0</v>
      </c>
      <c r="J71" s="853">
        <f>State!S71</f>
        <v>0</v>
      </c>
      <c r="K71" s="861">
        <f>State!T71</f>
        <v>0</v>
      </c>
      <c r="L71" s="852">
        <f>State!U71</f>
        <v>2</v>
      </c>
      <c r="M71" s="853">
        <f>State!V71</f>
        <v>0.6</v>
      </c>
      <c r="N71" s="852">
        <f>State!W71</f>
        <v>2</v>
      </c>
      <c r="O71" s="853">
        <f>State!X71</f>
        <v>0.6</v>
      </c>
      <c r="P71" s="852">
        <f>State!Y71</f>
        <v>0</v>
      </c>
      <c r="Q71" s="853">
        <f>State!Z71</f>
        <v>0</v>
      </c>
      <c r="R71" s="861">
        <f>State!AA71</f>
        <v>0</v>
      </c>
      <c r="S71" s="852">
        <f>State!AB71</f>
        <v>2</v>
      </c>
      <c r="T71" s="853">
        <f>State!AC71</f>
        <v>0.6</v>
      </c>
      <c r="U71" s="852">
        <f>State!AD71</f>
        <v>2</v>
      </c>
      <c r="V71" s="853">
        <f>State!AE71</f>
        <v>0.6</v>
      </c>
      <c r="W71" s="859"/>
      <c r="X71" s="870">
        <f>SUM(Almora:Uttarkashi!AE71)</f>
        <v>0.6</v>
      </c>
    </row>
    <row r="72" spans="1:24" s="860" customFormat="1" ht="18">
      <c r="A72" s="855">
        <v>3.15</v>
      </c>
      <c r="B72" s="859" t="s">
        <v>605</v>
      </c>
      <c r="C72" s="852">
        <f>State!J72</f>
        <v>0</v>
      </c>
      <c r="D72" s="853">
        <f>State!K72</f>
        <v>0</v>
      </c>
      <c r="E72" s="852">
        <f>State!L72</f>
        <v>0</v>
      </c>
      <c r="F72" s="853">
        <f>State!M72</f>
        <v>0</v>
      </c>
      <c r="G72" s="853">
        <f>State!N72</f>
        <v>0</v>
      </c>
      <c r="H72" s="853">
        <f>State!O72</f>
        <v>0</v>
      </c>
      <c r="I72" s="852">
        <f>State!R72</f>
        <v>0</v>
      </c>
      <c r="J72" s="853">
        <f>State!S72</f>
        <v>0</v>
      </c>
      <c r="K72" s="861">
        <f>State!T72</f>
        <v>0.3</v>
      </c>
      <c r="L72" s="852">
        <f>State!U72</f>
        <v>2</v>
      </c>
      <c r="M72" s="853">
        <f>State!V72</f>
        <v>0.6</v>
      </c>
      <c r="N72" s="852">
        <f>State!W72</f>
        <v>2</v>
      </c>
      <c r="O72" s="853">
        <f>State!X72</f>
        <v>0.6</v>
      </c>
      <c r="P72" s="852">
        <f>State!Y72</f>
        <v>0</v>
      </c>
      <c r="Q72" s="853">
        <f>State!Z72</f>
        <v>0</v>
      </c>
      <c r="R72" s="861">
        <f>State!AA72</f>
        <v>0.3</v>
      </c>
      <c r="S72" s="852">
        <f>State!AB72</f>
        <v>2</v>
      </c>
      <c r="T72" s="853">
        <f>State!AC72</f>
        <v>0.6</v>
      </c>
      <c r="U72" s="852">
        <f>State!AD72</f>
        <v>2</v>
      </c>
      <c r="V72" s="853">
        <f>State!AE72</f>
        <v>0.6</v>
      </c>
      <c r="W72" s="859"/>
      <c r="X72" s="870">
        <f>SUM(Almora:Uttarkashi!AE72)</f>
        <v>0.6</v>
      </c>
    </row>
    <row r="73" spans="1:24" s="860" customFormat="1">
      <c r="A73" s="855">
        <v>3.16</v>
      </c>
      <c r="B73" s="859" t="s">
        <v>31</v>
      </c>
      <c r="C73" s="852">
        <f>State!J73</f>
        <v>0</v>
      </c>
      <c r="D73" s="853">
        <f>State!K73</f>
        <v>0</v>
      </c>
      <c r="E73" s="852">
        <f>State!L73</f>
        <v>0</v>
      </c>
      <c r="F73" s="853">
        <f>State!M73</f>
        <v>0</v>
      </c>
      <c r="G73" s="853">
        <f>State!N73</f>
        <v>0</v>
      </c>
      <c r="H73" s="853">
        <f>State!O73</f>
        <v>0</v>
      </c>
      <c r="I73" s="852">
        <f>State!R73</f>
        <v>0</v>
      </c>
      <c r="J73" s="853">
        <f>State!S73</f>
        <v>0</v>
      </c>
      <c r="K73" s="861">
        <f>State!T73</f>
        <v>0</v>
      </c>
      <c r="L73" s="852">
        <f>State!U73</f>
        <v>0</v>
      </c>
      <c r="M73" s="853">
        <f>State!V73</f>
        <v>0</v>
      </c>
      <c r="N73" s="852">
        <f>State!W73</f>
        <v>0</v>
      </c>
      <c r="O73" s="853">
        <f>State!X73</f>
        <v>0</v>
      </c>
      <c r="P73" s="852">
        <f>State!Y73</f>
        <v>0</v>
      </c>
      <c r="Q73" s="853">
        <f>State!Z73</f>
        <v>0</v>
      </c>
      <c r="R73" s="861">
        <f>State!AA73</f>
        <v>0</v>
      </c>
      <c r="S73" s="852">
        <f>State!AB73</f>
        <v>0</v>
      </c>
      <c r="T73" s="853">
        <f>State!AC73</f>
        <v>0</v>
      </c>
      <c r="U73" s="852">
        <f>State!AD73</f>
        <v>0</v>
      </c>
      <c r="V73" s="853">
        <f>State!AE73</f>
        <v>0</v>
      </c>
      <c r="W73" s="859"/>
      <c r="X73" s="870">
        <f>SUM(Almora:Uttarkashi!AE73)</f>
        <v>0</v>
      </c>
    </row>
    <row r="74" spans="1:24" s="860" customFormat="1" ht="18">
      <c r="A74" s="855">
        <v>3.17</v>
      </c>
      <c r="B74" s="859" t="s">
        <v>225</v>
      </c>
      <c r="C74" s="852">
        <f>State!J74</f>
        <v>1</v>
      </c>
      <c r="D74" s="853">
        <f>State!K74</f>
        <v>0.5</v>
      </c>
      <c r="E74" s="852">
        <f>State!L74</f>
        <v>1</v>
      </c>
      <c r="F74" s="853">
        <f>State!M74</f>
        <v>0.5</v>
      </c>
      <c r="G74" s="862">
        <f t="shared" ref="G74" si="12">E74/C74</f>
        <v>1</v>
      </c>
      <c r="H74" s="862">
        <f t="shared" ref="H74" si="13">F74/D74</f>
        <v>1</v>
      </c>
      <c r="I74" s="852">
        <f>State!R74</f>
        <v>0</v>
      </c>
      <c r="J74" s="853">
        <f>State!S74</f>
        <v>0</v>
      </c>
      <c r="K74" s="861">
        <f>State!T74</f>
        <v>0.5</v>
      </c>
      <c r="L74" s="852">
        <f>State!U74</f>
        <v>2</v>
      </c>
      <c r="M74" s="853">
        <f>State!V74</f>
        <v>1</v>
      </c>
      <c r="N74" s="852">
        <f>State!W74</f>
        <v>2</v>
      </c>
      <c r="O74" s="853">
        <f>State!X74</f>
        <v>1</v>
      </c>
      <c r="P74" s="852">
        <f>State!Y74</f>
        <v>0</v>
      </c>
      <c r="Q74" s="853">
        <f>State!Z74</f>
        <v>0</v>
      </c>
      <c r="R74" s="861">
        <f>State!AA74</f>
        <v>0.5</v>
      </c>
      <c r="S74" s="852">
        <f>State!AB74</f>
        <v>2</v>
      </c>
      <c r="T74" s="853">
        <f>State!AC74</f>
        <v>1</v>
      </c>
      <c r="U74" s="852">
        <f>State!AD74</f>
        <v>2</v>
      </c>
      <c r="V74" s="853">
        <f>State!AE74</f>
        <v>1</v>
      </c>
      <c r="W74" s="859"/>
      <c r="X74" s="870">
        <f>SUM(Almora:Uttarkashi!AE74)</f>
        <v>1</v>
      </c>
    </row>
    <row r="75" spans="1:24" s="860" customFormat="1" ht="18">
      <c r="A75" s="855">
        <v>3.18</v>
      </c>
      <c r="B75" s="859" t="s">
        <v>203</v>
      </c>
      <c r="C75" s="852">
        <f>State!J75</f>
        <v>0</v>
      </c>
      <c r="D75" s="853">
        <f>State!K75</f>
        <v>0</v>
      </c>
      <c r="E75" s="852">
        <f>State!L75</f>
        <v>0</v>
      </c>
      <c r="F75" s="853">
        <f>State!M75</f>
        <v>0</v>
      </c>
      <c r="G75" s="853">
        <f>State!N75</f>
        <v>0</v>
      </c>
      <c r="H75" s="853">
        <f>State!O75</f>
        <v>0</v>
      </c>
      <c r="I75" s="852">
        <f>State!R75</f>
        <v>0</v>
      </c>
      <c r="J75" s="853">
        <f>State!S75</f>
        <v>0</v>
      </c>
      <c r="K75" s="861">
        <f>State!T75</f>
        <v>0.2</v>
      </c>
      <c r="L75" s="852">
        <f>State!U75</f>
        <v>2</v>
      </c>
      <c r="M75" s="853">
        <f>State!V75</f>
        <v>0.4</v>
      </c>
      <c r="N75" s="852">
        <f>State!W75</f>
        <v>2</v>
      </c>
      <c r="O75" s="853">
        <f>State!X75</f>
        <v>0.4</v>
      </c>
      <c r="P75" s="852">
        <f>State!Y75</f>
        <v>0</v>
      </c>
      <c r="Q75" s="853">
        <f>State!Z75</f>
        <v>0</v>
      </c>
      <c r="R75" s="861">
        <f>State!AA75</f>
        <v>0.2</v>
      </c>
      <c r="S75" s="852">
        <f>State!AB75</f>
        <v>2</v>
      </c>
      <c r="T75" s="853">
        <f>State!AC75</f>
        <v>0.4</v>
      </c>
      <c r="U75" s="852">
        <f>State!AD75</f>
        <v>2</v>
      </c>
      <c r="V75" s="853">
        <f>State!AE75</f>
        <v>0.4</v>
      </c>
      <c r="W75" s="859"/>
      <c r="X75" s="870">
        <f>SUM(Almora:Uttarkashi!AE75)</f>
        <v>0.4</v>
      </c>
    </row>
    <row r="76" spans="1:24" s="866" customFormat="1">
      <c r="A76" s="849"/>
      <c r="B76" s="865" t="s">
        <v>171</v>
      </c>
      <c r="C76" s="852">
        <f>State!J76</f>
        <v>1</v>
      </c>
      <c r="D76" s="853">
        <f>State!K76</f>
        <v>32.450000000000003</v>
      </c>
      <c r="E76" s="852">
        <f>State!L76</f>
        <v>1</v>
      </c>
      <c r="F76" s="853">
        <f>State!M76</f>
        <v>26.15</v>
      </c>
      <c r="G76" s="862">
        <f t="shared" ref="G76:G77" si="14">E76/C76</f>
        <v>1</v>
      </c>
      <c r="H76" s="862">
        <f t="shared" ref="H76:H77" si="15">F76/D76</f>
        <v>0.80585516178736505</v>
      </c>
      <c r="I76" s="852">
        <f>State!R76</f>
        <v>0</v>
      </c>
      <c r="J76" s="853">
        <f>State!S76</f>
        <v>0</v>
      </c>
      <c r="K76" s="861">
        <f>State!T76</f>
        <v>0</v>
      </c>
      <c r="L76" s="852">
        <f>State!U76</f>
        <v>2</v>
      </c>
      <c r="M76" s="853">
        <f>State!V76</f>
        <v>70.5</v>
      </c>
      <c r="N76" s="852">
        <f>State!W76</f>
        <v>2</v>
      </c>
      <c r="O76" s="853">
        <f>State!X76</f>
        <v>70.5</v>
      </c>
      <c r="P76" s="852">
        <f>State!Y76</f>
        <v>0</v>
      </c>
      <c r="Q76" s="853">
        <f>State!Z76</f>
        <v>0</v>
      </c>
      <c r="R76" s="861">
        <f>State!AA76</f>
        <v>0</v>
      </c>
      <c r="S76" s="852">
        <f>State!AB76</f>
        <v>2</v>
      </c>
      <c r="T76" s="853">
        <f>State!AC76</f>
        <v>70.5</v>
      </c>
      <c r="U76" s="852">
        <f>State!AD76</f>
        <v>2</v>
      </c>
      <c r="V76" s="853">
        <f>State!AE76</f>
        <v>70.5</v>
      </c>
      <c r="W76" s="865"/>
      <c r="X76" s="870">
        <f>SUM(Almora:Uttarkashi!AE76)</f>
        <v>70.5</v>
      </c>
    </row>
    <row r="77" spans="1:24" s="866" customFormat="1" ht="18">
      <c r="A77" s="849"/>
      <c r="B77" s="865" t="s">
        <v>234</v>
      </c>
      <c r="C77" s="852">
        <f>State!J77</f>
        <v>1</v>
      </c>
      <c r="D77" s="853">
        <f>State!K77</f>
        <v>33.200000000000003</v>
      </c>
      <c r="E77" s="852">
        <f>State!L77</f>
        <v>1</v>
      </c>
      <c r="F77" s="853">
        <f>State!M77</f>
        <v>26.9</v>
      </c>
      <c r="G77" s="862">
        <f t="shared" si="14"/>
        <v>1</v>
      </c>
      <c r="H77" s="862">
        <f t="shared" si="15"/>
        <v>0.81024096385542155</v>
      </c>
      <c r="I77" s="852">
        <f>State!R77</f>
        <v>0</v>
      </c>
      <c r="J77" s="853">
        <f>State!S77</f>
        <v>0</v>
      </c>
      <c r="K77" s="861">
        <f>State!T77</f>
        <v>0</v>
      </c>
      <c r="L77" s="852">
        <f>State!U77</f>
        <v>2</v>
      </c>
      <c r="M77" s="853">
        <f>State!V77</f>
        <v>71.25</v>
      </c>
      <c r="N77" s="852">
        <f>State!W77</f>
        <v>2</v>
      </c>
      <c r="O77" s="853">
        <f>State!X77</f>
        <v>71.25</v>
      </c>
      <c r="P77" s="852">
        <f>State!Y77</f>
        <v>0</v>
      </c>
      <c r="Q77" s="853">
        <f>State!Z77</f>
        <v>0</v>
      </c>
      <c r="R77" s="861">
        <f>State!AA77</f>
        <v>0</v>
      </c>
      <c r="S77" s="852">
        <f>State!AB77</f>
        <v>2</v>
      </c>
      <c r="T77" s="853">
        <f>State!AC77</f>
        <v>71.25</v>
      </c>
      <c r="U77" s="852">
        <f>State!AD77</f>
        <v>2</v>
      </c>
      <c r="V77" s="853">
        <f>State!AE77</f>
        <v>71.25</v>
      </c>
      <c r="W77" s="865"/>
      <c r="X77" s="870">
        <f>SUM(Almora:Uttarkashi!AE77)</f>
        <v>71.25</v>
      </c>
    </row>
    <row r="78" spans="1:24" s="860" customFormat="1">
      <c r="A78" s="849">
        <v>4</v>
      </c>
      <c r="B78" s="865" t="s">
        <v>32</v>
      </c>
      <c r="C78" s="852">
        <f>State!J78</f>
        <v>0</v>
      </c>
      <c r="D78" s="853">
        <f>State!K78</f>
        <v>0</v>
      </c>
      <c r="E78" s="852">
        <f>State!L78</f>
        <v>0</v>
      </c>
      <c r="F78" s="853">
        <f>State!M78</f>
        <v>0</v>
      </c>
      <c r="G78" s="853">
        <f>State!N78</f>
        <v>0</v>
      </c>
      <c r="H78" s="853">
        <f>State!O78</f>
        <v>0</v>
      </c>
      <c r="I78" s="852">
        <f>State!R78</f>
        <v>0</v>
      </c>
      <c r="J78" s="853">
        <f>State!S78</f>
        <v>0</v>
      </c>
      <c r="K78" s="861">
        <f>State!T78</f>
        <v>0</v>
      </c>
      <c r="L78" s="852">
        <f>State!U78</f>
        <v>0</v>
      </c>
      <c r="M78" s="853">
        <f>State!V78</f>
        <v>0</v>
      </c>
      <c r="N78" s="852">
        <f>State!W78</f>
        <v>0</v>
      </c>
      <c r="O78" s="853">
        <f>State!X78</f>
        <v>0</v>
      </c>
      <c r="P78" s="852">
        <f>State!Y78</f>
        <v>0</v>
      </c>
      <c r="Q78" s="853">
        <f>State!Z78</f>
        <v>0</v>
      </c>
      <c r="R78" s="861">
        <f>State!AA78</f>
        <v>0</v>
      </c>
      <c r="S78" s="852">
        <f>State!AB78</f>
        <v>0</v>
      </c>
      <c r="T78" s="853">
        <f>State!AC78</f>
        <v>0</v>
      </c>
      <c r="U78" s="852">
        <f>State!AD78</f>
        <v>0</v>
      </c>
      <c r="V78" s="853">
        <f>State!AE78</f>
        <v>0</v>
      </c>
      <c r="W78" s="859"/>
      <c r="X78" s="870">
        <f>SUM(Almora:Uttarkashi!AE78)</f>
        <v>0</v>
      </c>
    </row>
    <row r="79" spans="1:24" s="860" customFormat="1" ht="18">
      <c r="A79" s="855">
        <v>4.01</v>
      </c>
      <c r="B79" s="859" t="s">
        <v>33</v>
      </c>
      <c r="C79" s="852">
        <f>State!J79</f>
        <v>471</v>
      </c>
      <c r="D79" s="853">
        <f>State!K79</f>
        <v>14.129999999999999</v>
      </c>
      <c r="E79" s="852">
        <f>State!L79</f>
        <v>428</v>
      </c>
      <c r="F79" s="853">
        <f>State!M79</f>
        <v>13.440000000000001</v>
      </c>
      <c r="G79" s="862">
        <f t="shared" ref="G79" si="16">E79/C79</f>
        <v>0.90870488322717624</v>
      </c>
      <c r="H79" s="862">
        <f t="shared" ref="H79" si="17">F79/D79</f>
        <v>0.95116772823779205</v>
      </c>
      <c r="I79" s="852">
        <f>State!R79</f>
        <v>0</v>
      </c>
      <c r="J79" s="853">
        <f>State!S79</f>
        <v>0</v>
      </c>
      <c r="K79" s="861">
        <f>State!T79</f>
        <v>0.03</v>
      </c>
      <c r="L79" s="852">
        <f>State!U79</f>
        <v>583</v>
      </c>
      <c r="M79" s="853">
        <f>State!V79</f>
        <v>17.489999999999998</v>
      </c>
      <c r="N79" s="852">
        <f>State!W79</f>
        <v>583</v>
      </c>
      <c r="O79" s="853">
        <f>State!X79</f>
        <v>17.489999999999998</v>
      </c>
      <c r="P79" s="852">
        <f>State!Y79</f>
        <v>0</v>
      </c>
      <c r="Q79" s="853">
        <f>State!Z79</f>
        <v>0</v>
      </c>
      <c r="R79" s="861">
        <f>State!AA79</f>
        <v>0.03</v>
      </c>
      <c r="S79" s="852">
        <f>State!AB79</f>
        <v>583</v>
      </c>
      <c r="T79" s="853">
        <f>State!AC79</f>
        <v>17.489999999999998</v>
      </c>
      <c r="U79" s="852">
        <f>State!AD79</f>
        <v>583</v>
      </c>
      <c r="V79" s="853">
        <f>State!AE79</f>
        <v>17.489999999999998</v>
      </c>
      <c r="W79" s="859" t="s">
        <v>484</v>
      </c>
      <c r="X79" s="870">
        <f>SUM(Almora:Uttarkashi!AE79)</f>
        <v>17.489999999999998</v>
      </c>
    </row>
    <row r="80" spans="1:24" s="860" customFormat="1" ht="18">
      <c r="A80" s="855">
        <v>4.0199999999999996</v>
      </c>
      <c r="B80" s="859" t="s">
        <v>34</v>
      </c>
      <c r="C80" s="852">
        <f>State!J80</f>
        <v>0</v>
      </c>
      <c r="D80" s="853">
        <f>State!K80</f>
        <v>0</v>
      </c>
      <c r="E80" s="852">
        <f>State!L80</f>
        <v>0</v>
      </c>
      <c r="F80" s="853">
        <f>State!M80</f>
        <v>0</v>
      </c>
      <c r="G80" s="853">
        <f>State!N80</f>
        <v>0</v>
      </c>
      <c r="H80" s="853">
        <f>State!O80</f>
        <v>0</v>
      </c>
      <c r="I80" s="852">
        <f>State!R80</f>
        <v>0</v>
      </c>
      <c r="J80" s="853">
        <f>State!S80</f>
        <v>0</v>
      </c>
      <c r="K80" s="861">
        <f>State!T80</f>
        <v>0</v>
      </c>
      <c r="L80" s="852">
        <f>State!U80</f>
        <v>0</v>
      </c>
      <c r="M80" s="853">
        <f>State!V80</f>
        <v>0</v>
      </c>
      <c r="N80" s="852">
        <f>State!W80</f>
        <v>0</v>
      </c>
      <c r="O80" s="853">
        <f>State!X80</f>
        <v>0</v>
      </c>
      <c r="P80" s="852">
        <f>State!Y80</f>
        <v>0</v>
      </c>
      <c r="Q80" s="853">
        <f>State!Z80</f>
        <v>0</v>
      </c>
      <c r="R80" s="861">
        <f>State!AA80</f>
        <v>0</v>
      </c>
      <c r="S80" s="852">
        <f>State!AB80</f>
        <v>0</v>
      </c>
      <c r="T80" s="853">
        <f>State!AC80</f>
        <v>0</v>
      </c>
      <c r="U80" s="852">
        <f>State!AD80</f>
        <v>0</v>
      </c>
      <c r="V80" s="853">
        <f>State!AE80</f>
        <v>0</v>
      </c>
      <c r="W80" s="859"/>
      <c r="X80" s="870">
        <f>SUM(Almora:Uttarkashi!AE80)</f>
        <v>0</v>
      </c>
    </row>
    <row r="81" spans="1:24" s="866" customFormat="1">
      <c r="A81" s="849"/>
      <c r="B81" s="865" t="s">
        <v>35</v>
      </c>
      <c r="C81" s="852">
        <f>State!J81</f>
        <v>471</v>
      </c>
      <c r="D81" s="853">
        <f>State!K81</f>
        <v>14.129999999999999</v>
      </c>
      <c r="E81" s="852">
        <f>State!L81</f>
        <v>428</v>
      </c>
      <c r="F81" s="853">
        <f>State!M81</f>
        <v>13.440000000000001</v>
      </c>
      <c r="G81" s="853">
        <f>State!N81</f>
        <v>90.87048832271762</v>
      </c>
      <c r="H81" s="853">
        <f>State!O81</f>
        <v>95.116772823779215</v>
      </c>
      <c r="I81" s="852">
        <f>State!R81</f>
        <v>0</v>
      </c>
      <c r="J81" s="853">
        <f>State!S81</f>
        <v>0</v>
      </c>
      <c r="K81" s="861">
        <f>State!T81</f>
        <v>0</v>
      </c>
      <c r="L81" s="852">
        <f>State!U81</f>
        <v>583</v>
      </c>
      <c r="M81" s="853">
        <f>State!V81</f>
        <v>17.489999999999998</v>
      </c>
      <c r="N81" s="852">
        <f>State!W81</f>
        <v>583</v>
      </c>
      <c r="O81" s="853">
        <f>State!X81</f>
        <v>17.489999999999998</v>
      </c>
      <c r="P81" s="852">
        <f>State!Y81</f>
        <v>0</v>
      </c>
      <c r="Q81" s="853">
        <f>State!Z81</f>
        <v>0</v>
      </c>
      <c r="R81" s="861">
        <f>State!AA81</f>
        <v>0</v>
      </c>
      <c r="S81" s="852">
        <f>State!AB81</f>
        <v>583</v>
      </c>
      <c r="T81" s="853">
        <f>State!AC81</f>
        <v>17.489999999999998</v>
      </c>
      <c r="U81" s="852">
        <f>State!AD81</f>
        <v>583</v>
      </c>
      <c r="V81" s="853">
        <f>State!AE81</f>
        <v>17.489999999999998</v>
      </c>
      <c r="W81" s="865"/>
      <c r="X81" s="870">
        <f>SUM(Almora:Uttarkashi!AE81)</f>
        <v>17.489999999999998</v>
      </c>
    </row>
    <row r="82" spans="1:24" s="860" customFormat="1" ht="63">
      <c r="A82" s="849">
        <v>5</v>
      </c>
      <c r="B82" s="859" t="s">
        <v>235</v>
      </c>
      <c r="C82" s="852">
        <f>State!J82</f>
        <v>137491</v>
      </c>
      <c r="D82" s="853">
        <f>State!K82</f>
        <v>0</v>
      </c>
      <c r="E82" s="852">
        <f>State!L82</f>
        <v>0</v>
      </c>
      <c r="F82" s="853">
        <f>State!M82</f>
        <v>0</v>
      </c>
      <c r="G82" s="853">
        <f>State!N82</f>
        <v>0</v>
      </c>
      <c r="H82" s="853">
        <f>State!O82</f>
        <v>0</v>
      </c>
      <c r="I82" s="852">
        <f>State!R82</f>
        <v>0</v>
      </c>
      <c r="J82" s="853">
        <f>State!S82</f>
        <v>0</v>
      </c>
      <c r="K82" s="861">
        <f>State!T82</f>
        <v>0</v>
      </c>
      <c r="L82" s="852">
        <f>State!U82</f>
        <v>95427</v>
      </c>
      <c r="M82" s="853">
        <f>State!V82</f>
        <v>13147.583190000001</v>
      </c>
      <c r="N82" s="852">
        <f>State!W82</f>
        <v>95427</v>
      </c>
      <c r="O82" s="853">
        <f>State!X82</f>
        <v>13147.583190000001</v>
      </c>
      <c r="P82" s="852">
        <f>State!Y82</f>
        <v>0</v>
      </c>
      <c r="Q82" s="853">
        <f>State!Z82</f>
        <v>0</v>
      </c>
      <c r="R82" s="861">
        <f>State!AA82</f>
        <v>0</v>
      </c>
      <c r="S82" s="852">
        <f>State!AB82</f>
        <v>82698</v>
      </c>
      <c r="T82" s="853">
        <f>State!AC82</f>
        <v>3950.4300000000003</v>
      </c>
      <c r="U82" s="852">
        <f>State!AD82</f>
        <v>82698</v>
      </c>
      <c r="V82" s="853">
        <f>State!AE82</f>
        <v>3950.4300000000003</v>
      </c>
      <c r="W82" s="859" t="s">
        <v>484</v>
      </c>
      <c r="X82" s="870">
        <f>SUM(Almora:Uttarkashi!AE82)</f>
        <v>3950.4300000000003</v>
      </c>
    </row>
    <row r="83" spans="1:24" s="866" customFormat="1">
      <c r="A83" s="849"/>
      <c r="B83" s="874" t="s">
        <v>35</v>
      </c>
      <c r="C83" s="852">
        <f>State!J83</f>
        <v>137491</v>
      </c>
      <c r="D83" s="853">
        <f>State!K83</f>
        <v>0</v>
      </c>
      <c r="E83" s="852">
        <f>State!L83</f>
        <v>0</v>
      </c>
      <c r="F83" s="853">
        <f>State!M83</f>
        <v>0</v>
      </c>
      <c r="G83" s="853">
        <f>State!N83</f>
        <v>0</v>
      </c>
      <c r="H83" s="853">
        <f>State!O83</f>
        <v>0</v>
      </c>
      <c r="I83" s="852">
        <f>State!R83</f>
        <v>0</v>
      </c>
      <c r="J83" s="853">
        <f>State!S83</f>
        <v>0</v>
      </c>
      <c r="K83" s="861">
        <f>State!T83</f>
        <v>0</v>
      </c>
      <c r="L83" s="852">
        <f>State!U83</f>
        <v>95427</v>
      </c>
      <c r="M83" s="853">
        <f>State!V83</f>
        <v>13147.583190000001</v>
      </c>
      <c r="N83" s="852">
        <f>State!W83</f>
        <v>95427</v>
      </c>
      <c r="O83" s="853">
        <f>State!X83</f>
        <v>13147.583190000001</v>
      </c>
      <c r="P83" s="852">
        <f>State!Y83</f>
        <v>0</v>
      </c>
      <c r="Q83" s="853">
        <f>State!Z83</f>
        <v>0</v>
      </c>
      <c r="R83" s="861">
        <f>State!AA83</f>
        <v>0</v>
      </c>
      <c r="S83" s="852">
        <f>State!AB83</f>
        <v>82698</v>
      </c>
      <c r="T83" s="853">
        <f>State!AC83</f>
        <v>3950.4300000000003</v>
      </c>
      <c r="U83" s="852">
        <f>State!AD83</f>
        <v>82698</v>
      </c>
      <c r="V83" s="853">
        <f>State!AE83</f>
        <v>3950.4300000000003</v>
      </c>
      <c r="W83" s="865"/>
      <c r="X83" s="870">
        <f>SUM(Almora:Uttarkashi!AE83)</f>
        <v>3950.4300000000003</v>
      </c>
    </row>
    <row r="84" spans="1:24" s="860" customFormat="1" ht="27">
      <c r="A84" s="849">
        <v>6</v>
      </c>
      <c r="B84" s="865" t="s">
        <v>36</v>
      </c>
      <c r="C84" s="852">
        <f>State!J84</f>
        <v>0</v>
      </c>
      <c r="D84" s="853">
        <f>State!K84</f>
        <v>0</v>
      </c>
      <c r="E84" s="852">
        <f>State!L84</f>
        <v>0</v>
      </c>
      <c r="F84" s="853">
        <f>State!M84</f>
        <v>0</v>
      </c>
      <c r="G84" s="853">
        <f>State!N84</f>
        <v>0</v>
      </c>
      <c r="H84" s="853">
        <f>State!O84</f>
        <v>0</v>
      </c>
      <c r="I84" s="852">
        <f>State!R84</f>
        <v>0</v>
      </c>
      <c r="J84" s="853">
        <f>State!S84</f>
        <v>0</v>
      </c>
      <c r="K84" s="861">
        <f>State!T84</f>
        <v>0</v>
      </c>
      <c r="L84" s="852">
        <f>State!U84</f>
        <v>0</v>
      </c>
      <c r="M84" s="853">
        <f>State!V84</f>
        <v>0</v>
      </c>
      <c r="N84" s="852">
        <f>State!W84</f>
        <v>0</v>
      </c>
      <c r="O84" s="853">
        <f>State!X84</f>
        <v>0</v>
      </c>
      <c r="P84" s="852">
        <f>State!Y84</f>
        <v>0</v>
      </c>
      <c r="Q84" s="853">
        <f>State!Z84</f>
        <v>0</v>
      </c>
      <c r="R84" s="861">
        <f>State!AA84</f>
        <v>0</v>
      </c>
      <c r="S84" s="852">
        <f>State!AB84</f>
        <v>0</v>
      </c>
      <c r="T84" s="853">
        <f>State!AC84</f>
        <v>0</v>
      </c>
      <c r="U84" s="852">
        <f>State!AD84</f>
        <v>0</v>
      </c>
      <c r="V84" s="853">
        <f>State!AE84</f>
        <v>0</v>
      </c>
      <c r="W84" s="859"/>
      <c r="X84" s="870">
        <f>SUM(Almora:Uttarkashi!AE84)</f>
        <v>0</v>
      </c>
    </row>
    <row r="85" spans="1:24" s="860" customFormat="1">
      <c r="A85" s="849">
        <v>6.01</v>
      </c>
      <c r="B85" s="865" t="s">
        <v>37</v>
      </c>
      <c r="C85" s="852">
        <f>State!J85</f>
        <v>0</v>
      </c>
      <c r="D85" s="853">
        <f>State!K85</f>
        <v>0</v>
      </c>
      <c r="E85" s="852">
        <f>State!L85</f>
        <v>0</v>
      </c>
      <c r="F85" s="853">
        <f>State!M85</f>
        <v>0</v>
      </c>
      <c r="G85" s="853">
        <f>State!N85</f>
        <v>0</v>
      </c>
      <c r="H85" s="853">
        <f>State!O85</f>
        <v>0</v>
      </c>
      <c r="I85" s="852">
        <f>State!R85</f>
        <v>0</v>
      </c>
      <c r="J85" s="853">
        <f>State!S85</f>
        <v>0</v>
      </c>
      <c r="K85" s="861">
        <f>State!T85</f>
        <v>0</v>
      </c>
      <c r="L85" s="852">
        <f>State!U85</f>
        <v>0</v>
      </c>
      <c r="M85" s="853">
        <f>State!V85</f>
        <v>0</v>
      </c>
      <c r="N85" s="852">
        <f>State!W85</f>
        <v>0</v>
      </c>
      <c r="O85" s="853">
        <f>State!X85</f>
        <v>0</v>
      </c>
      <c r="P85" s="852">
        <f>State!Y85</f>
        <v>0</v>
      </c>
      <c r="Q85" s="853">
        <f>State!Z85</f>
        <v>0</v>
      </c>
      <c r="R85" s="861">
        <f>State!AA85</f>
        <v>0</v>
      </c>
      <c r="S85" s="852">
        <f>State!AB85</f>
        <v>0</v>
      </c>
      <c r="T85" s="853">
        <f>State!AC85</f>
        <v>0</v>
      </c>
      <c r="U85" s="852">
        <f>State!AD85</f>
        <v>0</v>
      </c>
      <c r="V85" s="853">
        <f>State!AE85</f>
        <v>0</v>
      </c>
      <c r="W85" s="859"/>
      <c r="X85" s="870">
        <f>SUM(Almora:Uttarkashi!AE85)</f>
        <v>0</v>
      </c>
    </row>
    <row r="86" spans="1:24" s="860" customFormat="1" ht="18">
      <c r="A86" s="855"/>
      <c r="B86" s="859" t="s">
        <v>38</v>
      </c>
      <c r="C86" s="852">
        <f>State!J86</f>
        <v>40</v>
      </c>
      <c r="D86" s="853">
        <f>State!K86</f>
        <v>8</v>
      </c>
      <c r="E86" s="852">
        <f>State!L86</f>
        <v>40</v>
      </c>
      <c r="F86" s="853">
        <f>State!M86</f>
        <v>8</v>
      </c>
      <c r="G86" s="862">
        <f t="shared" ref="G86" si="18">E86/C86</f>
        <v>1</v>
      </c>
      <c r="H86" s="862">
        <f t="shared" ref="H86" si="19">F86/D86</f>
        <v>1</v>
      </c>
      <c r="I86" s="852">
        <f>State!R86</f>
        <v>0</v>
      </c>
      <c r="J86" s="853">
        <f>State!S86</f>
        <v>0</v>
      </c>
      <c r="K86" s="861">
        <f>State!T86</f>
        <v>0.2</v>
      </c>
      <c r="L86" s="852">
        <f>State!U86</f>
        <v>40</v>
      </c>
      <c r="M86" s="853">
        <f>State!V86</f>
        <v>8</v>
      </c>
      <c r="N86" s="852">
        <f>State!W86</f>
        <v>40</v>
      </c>
      <c r="O86" s="853">
        <f>State!X86</f>
        <v>8</v>
      </c>
      <c r="P86" s="852">
        <f>State!Y86</f>
        <v>0</v>
      </c>
      <c r="Q86" s="853">
        <f>State!Z86</f>
        <v>0</v>
      </c>
      <c r="R86" s="861">
        <f>State!AA86</f>
        <v>0.2</v>
      </c>
      <c r="S86" s="852">
        <f>State!AB86</f>
        <v>40</v>
      </c>
      <c r="T86" s="853">
        <f>State!AC86</f>
        <v>8</v>
      </c>
      <c r="U86" s="852">
        <f>State!AD86</f>
        <v>40</v>
      </c>
      <c r="V86" s="853">
        <f>State!AE86</f>
        <v>8</v>
      </c>
      <c r="W86" s="859" t="s">
        <v>478</v>
      </c>
      <c r="X86" s="870">
        <f>SUM(Almora:Uttarkashi!AE86)</f>
        <v>8</v>
      </c>
    </row>
    <row r="87" spans="1:24" s="860" customFormat="1">
      <c r="A87" s="855"/>
      <c r="B87" s="859" t="s">
        <v>39</v>
      </c>
      <c r="C87" s="852">
        <f>State!J87</f>
        <v>0</v>
      </c>
      <c r="D87" s="853">
        <f>State!K87</f>
        <v>0</v>
      </c>
      <c r="E87" s="852">
        <f>State!L87</f>
        <v>0</v>
      </c>
      <c r="F87" s="853">
        <f>State!M87</f>
        <v>0</v>
      </c>
      <c r="G87" s="853">
        <f>State!N87</f>
        <v>0</v>
      </c>
      <c r="H87" s="853">
        <f>State!O87</f>
        <v>0</v>
      </c>
      <c r="I87" s="852">
        <f>State!R87</f>
        <v>0</v>
      </c>
      <c r="J87" s="853">
        <f>State!S87</f>
        <v>0</v>
      </c>
      <c r="K87" s="861">
        <f>State!T87</f>
        <v>0</v>
      </c>
      <c r="L87" s="852">
        <f>State!U87</f>
        <v>0</v>
      </c>
      <c r="M87" s="853">
        <f>State!V87</f>
        <v>0</v>
      </c>
      <c r="N87" s="852">
        <f>State!W87</f>
        <v>0</v>
      </c>
      <c r="O87" s="853">
        <f>State!X87</f>
        <v>0</v>
      </c>
      <c r="P87" s="852">
        <f>State!Y87</f>
        <v>0</v>
      </c>
      <c r="Q87" s="853">
        <f>State!Z87</f>
        <v>0</v>
      </c>
      <c r="R87" s="861">
        <f>State!AA87</f>
        <v>0</v>
      </c>
      <c r="S87" s="852">
        <f>State!AB87</f>
        <v>0</v>
      </c>
      <c r="T87" s="853">
        <f>State!AC87</f>
        <v>0</v>
      </c>
      <c r="U87" s="852">
        <f>State!AD87</f>
        <v>0</v>
      </c>
      <c r="V87" s="853">
        <f>State!AE87</f>
        <v>0</v>
      </c>
      <c r="W87" s="859"/>
      <c r="X87" s="870">
        <f>SUM(Almora:Uttarkashi!AE87)</f>
        <v>0</v>
      </c>
    </row>
    <row r="88" spans="1:24" s="860" customFormat="1">
      <c r="A88" s="855"/>
      <c r="B88" s="859" t="s">
        <v>40</v>
      </c>
      <c r="C88" s="852">
        <f>State!J88</f>
        <v>0</v>
      </c>
      <c r="D88" s="853">
        <f>State!K88</f>
        <v>0</v>
      </c>
      <c r="E88" s="852">
        <f>State!L88</f>
        <v>0</v>
      </c>
      <c r="F88" s="853">
        <f>State!M88</f>
        <v>0</v>
      </c>
      <c r="G88" s="853">
        <f>State!N88</f>
        <v>0</v>
      </c>
      <c r="H88" s="853">
        <f>State!O88</f>
        <v>0</v>
      </c>
      <c r="I88" s="852">
        <f>State!R88</f>
        <v>0</v>
      </c>
      <c r="J88" s="853">
        <f>State!S88</f>
        <v>0</v>
      </c>
      <c r="K88" s="861">
        <f>State!T88</f>
        <v>0</v>
      </c>
      <c r="L88" s="852">
        <f>State!U88</f>
        <v>0</v>
      </c>
      <c r="M88" s="853">
        <f>State!V88</f>
        <v>0</v>
      </c>
      <c r="N88" s="852">
        <f>State!W88</f>
        <v>0</v>
      </c>
      <c r="O88" s="853">
        <f>State!X88</f>
        <v>0</v>
      </c>
      <c r="P88" s="852">
        <f>State!Y88</f>
        <v>0</v>
      </c>
      <c r="Q88" s="853">
        <f>State!Z88</f>
        <v>0</v>
      </c>
      <c r="R88" s="861">
        <f>State!AA88</f>
        <v>0</v>
      </c>
      <c r="S88" s="852">
        <f>State!AB88</f>
        <v>0</v>
      </c>
      <c r="T88" s="853">
        <f>State!AC88</f>
        <v>0</v>
      </c>
      <c r="U88" s="852">
        <f>State!AD88</f>
        <v>0</v>
      </c>
      <c r="V88" s="853">
        <f>State!AE88</f>
        <v>0</v>
      </c>
      <c r="W88" s="859"/>
      <c r="X88" s="870">
        <f>SUM(Almora:Uttarkashi!AE88)</f>
        <v>0</v>
      </c>
    </row>
    <row r="89" spans="1:24" s="860" customFormat="1">
      <c r="A89" s="855"/>
      <c r="B89" s="859" t="s">
        <v>41</v>
      </c>
      <c r="C89" s="852">
        <f>State!J89</f>
        <v>0</v>
      </c>
      <c r="D89" s="853">
        <f>State!K89</f>
        <v>0</v>
      </c>
      <c r="E89" s="852">
        <f>State!L89</f>
        <v>0</v>
      </c>
      <c r="F89" s="853">
        <f>State!M89</f>
        <v>0</v>
      </c>
      <c r="G89" s="853">
        <f>State!N89</f>
        <v>0</v>
      </c>
      <c r="H89" s="853">
        <f>State!O89</f>
        <v>0</v>
      </c>
      <c r="I89" s="852">
        <f>State!R89</f>
        <v>0</v>
      </c>
      <c r="J89" s="853">
        <f>State!S89</f>
        <v>0</v>
      </c>
      <c r="K89" s="861">
        <f>State!T89</f>
        <v>0</v>
      </c>
      <c r="L89" s="852">
        <f>State!U89</f>
        <v>0</v>
      </c>
      <c r="M89" s="853">
        <f>State!V89</f>
        <v>0</v>
      </c>
      <c r="N89" s="852">
        <f>State!W89</f>
        <v>0</v>
      </c>
      <c r="O89" s="853">
        <f>State!X89</f>
        <v>0</v>
      </c>
      <c r="P89" s="852">
        <f>State!Y89</f>
        <v>0</v>
      </c>
      <c r="Q89" s="853">
        <f>State!Z89</f>
        <v>0</v>
      </c>
      <c r="R89" s="861">
        <f>State!AA89</f>
        <v>0</v>
      </c>
      <c r="S89" s="852">
        <f>State!AB89</f>
        <v>0</v>
      </c>
      <c r="T89" s="853">
        <f>State!AC89</f>
        <v>0</v>
      </c>
      <c r="U89" s="852">
        <f>State!AD89</f>
        <v>0</v>
      </c>
      <c r="V89" s="853">
        <f>State!AE89</f>
        <v>0</v>
      </c>
      <c r="W89" s="859"/>
      <c r="X89" s="870">
        <f>SUM(Almora:Uttarkashi!AE89)</f>
        <v>0</v>
      </c>
    </row>
    <row r="90" spans="1:24" s="866" customFormat="1">
      <c r="A90" s="849"/>
      <c r="B90" s="874" t="s">
        <v>25</v>
      </c>
      <c r="C90" s="852">
        <f>State!J90</f>
        <v>40</v>
      </c>
      <c r="D90" s="853">
        <f>State!K90</f>
        <v>8</v>
      </c>
      <c r="E90" s="852">
        <f>State!L90</f>
        <v>40</v>
      </c>
      <c r="F90" s="853">
        <f>State!M90</f>
        <v>8</v>
      </c>
      <c r="G90" s="862">
        <f t="shared" ref="G90" si="20">E90/C90</f>
        <v>1</v>
      </c>
      <c r="H90" s="862">
        <f t="shared" ref="H90" si="21">F90/D90</f>
        <v>1</v>
      </c>
      <c r="I90" s="852">
        <f>State!R90</f>
        <v>0</v>
      </c>
      <c r="J90" s="853">
        <f>State!S90</f>
        <v>0</v>
      </c>
      <c r="K90" s="861">
        <f>State!T90</f>
        <v>0</v>
      </c>
      <c r="L90" s="852">
        <f>State!U90</f>
        <v>40</v>
      </c>
      <c r="M90" s="853">
        <f>State!V90</f>
        <v>8</v>
      </c>
      <c r="N90" s="852">
        <f>State!W90</f>
        <v>40</v>
      </c>
      <c r="O90" s="853">
        <f>State!X90</f>
        <v>8</v>
      </c>
      <c r="P90" s="852">
        <f>State!Y90</f>
        <v>0</v>
      </c>
      <c r="Q90" s="853">
        <f>State!Z90</f>
        <v>0</v>
      </c>
      <c r="R90" s="861">
        <f>State!AA90</f>
        <v>0</v>
      </c>
      <c r="S90" s="852">
        <f>State!AB90</f>
        <v>40</v>
      </c>
      <c r="T90" s="853">
        <f>State!AC90</f>
        <v>8</v>
      </c>
      <c r="U90" s="852">
        <f>State!AD90</f>
        <v>40</v>
      </c>
      <c r="V90" s="853">
        <f>State!AE90</f>
        <v>8</v>
      </c>
      <c r="W90" s="865"/>
      <c r="X90" s="870">
        <f>SUM(Almora:Uttarkashi!AE90)</f>
        <v>8</v>
      </c>
    </row>
    <row r="91" spans="1:24" s="860" customFormat="1" ht="18">
      <c r="A91" s="849">
        <v>6.02</v>
      </c>
      <c r="B91" s="854" t="s">
        <v>42</v>
      </c>
      <c r="C91" s="852">
        <f>State!J91</f>
        <v>0</v>
      </c>
      <c r="D91" s="853">
        <f>State!K91</f>
        <v>0</v>
      </c>
      <c r="E91" s="852">
        <f>State!L91</f>
        <v>0</v>
      </c>
      <c r="F91" s="853">
        <f>State!M91</f>
        <v>0</v>
      </c>
      <c r="G91" s="853">
        <f>State!N91</f>
        <v>0</v>
      </c>
      <c r="H91" s="853">
        <f>State!O91</f>
        <v>0</v>
      </c>
      <c r="I91" s="852">
        <f>State!R91</f>
        <v>0</v>
      </c>
      <c r="J91" s="853">
        <f>State!S91</f>
        <v>0</v>
      </c>
      <c r="K91" s="861">
        <f>State!T91</f>
        <v>0</v>
      </c>
      <c r="L91" s="852">
        <f>State!U91</f>
        <v>0</v>
      </c>
      <c r="M91" s="853">
        <f>State!V91</f>
        <v>0</v>
      </c>
      <c r="N91" s="852">
        <f>State!W91</f>
        <v>0</v>
      </c>
      <c r="O91" s="853">
        <f>State!X91</f>
        <v>0</v>
      </c>
      <c r="P91" s="852">
        <f>State!Y91</f>
        <v>0</v>
      </c>
      <c r="Q91" s="853">
        <f>State!Z91</f>
        <v>0</v>
      </c>
      <c r="R91" s="861">
        <f>State!AA91</f>
        <v>0</v>
      </c>
      <c r="S91" s="852">
        <f>State!AB91</f>
        <v>0</v>
      </c>
      <c r="T91" s="853">
        <f>State!AC91</f>
        <v>0</v>
      </c>
      <c r="U91" s="852">
        <f>State!AD91</f>
        <v>0</v>
      </c>
      <c r="V91" s="853">
        <f>State!AE91</f>
        <v>0</v>
      </c>
      <c r="W91" s="859"/>
      <c r="X91" s="870">
        <f>SUM(Almora:Uttarkashi!AE91)</f>
        <v>0</v>
      </c>
    </row>
    <row r="92" spans="1:24" s="860" customFormat="1" ht="18">
      <c r="A92" s="855"/>
      <c r="B92" s="875" t="s">
        <v>38</v>
      </c>
      <c r="C92" s="852">
        <f>State!J92</f>
        <v>0</v>
      </c>
      <c r="D92" s="853">
        <f>State!K92</f>
        <v>0</v>
      </c>
      <c r="E92" s="852">
        <f>State!L92</f>
        <v>0</v>
      </c>
      <c r="F92" s="853">
        <f>State!M92</f>
        <v>0</v>
      </c>
      <c r="G92" s="853">
        <f>State!N92</f>
        <v>0</v>
      </c>
      <c r="H92" s="853">
        <f>State!O92</f>
        <v>0</v>
      </c>
      <c r="I92" s="852">
        <f>State!R92</f>
        <v>0</v>
      </c>
      <c r="J92" s="853">
        <f>State!S92</f>
        <v>0</v>
      </c>
      <c r="K92" s="861">
        <f>State!T92</f>
        <v>0.2</v>
      </c>
      <c r="L92" s="852">
        <f>State!U92</f>
        <v>40</v>
      </c>
      <c r="M92" s="853">
        <f>State!V92</f>
        <v>8</v>
      </c>
      <c r="N92" s="852">
        <f>State!W92</f>
        <v>40</v>
      </c>
      <c r="O92" s="853">
        <f>State!X92</f>
        <v>8</v>
      </c>
      <c r="P92" s="852">
        <f>State!Y92</f>
        <v>0</v>
      </c>
      <c r="Q92" s="853">
        <f>State!Z92</f>
        <v>0</v>
      </c>
      <c r="R92" s="861">
        <f>State!AA92</f>
        <v>0.2</v>
      </c>
      <c r="S92" s="852">
        <f>State!AB92</f>
        <v>40</v>
      </c>
      <c r="T92" s="853">
        <f>State!AC92</f>
        <v>8</v>
      </c>
      <c r="U92" s="852">
        <f>State!AD92</f>
        <v>40</v>
      </c>
      <c r="V92" s="853">
        <f>State!AE92</f>
        <v>8</v>
      </c>
      <c r="W92" s="859" t="s">
        <v>478</v>
      </c>
      <c r="X92" s="870">
        <f>SUM(Almora:Uttarkashi!AE92)</f>
        <v>8</v>
      </c>
    </row>
    <row r="93" spans="1:24" s="860" customFormat="1">
      <c r="A93" s="855"/>
      <c r="B93" s="875" t="s">
        <v>39</v>
      </c>
      <c r="C93" s="852">
        <f>State!J93</f>
        <v>0</v>
      </c>
      <c r="D93" s="853">
        <f>State!K93</f>
        <v>0</v>
      </c>
      <c r="E93" s="852">
        <f>State!L93</f>
        <v>0</v>
      </c>
      <c r="F93" s="853">
        <f>State!M93</f>
        <v>0</v>
      </c>
      <c r="G93" s="853">
        <f>State!N93</f>
        <v>0</v>
      </c>
      <c r="H93" s="853">
        <f>State!O93</f>
        <v>0</v>
      </c>
      <c r="I93" s="852">
        <f>State!R93</f>
        <v>0</v>
      </c>
      <c r="J93" s="853">
        <f>State!S93</f>
        <v>0</v>
      </c>
      <c r="K93" s="861">
        <f>State!T93</f>
        <v>0</v>
      </c>
      <c r="L93" s="852">
        <f>State!U93</f>
        <v>0</v>
      </c>
      <c r="M93" s="853">
        <f>State!V93</f>
        <v>0</v>
      </c>
      <c r="N93" s="852">
        <f>State!W93</f>
        <v>0</v>
      </c>
      <c r="O93" s="853">
        <f>State!X93</f>
        <v>0</v>
      </c>
      <c r="P93" s="852">
        <f>State!Y93</f>
        <v>0</v>
      </c>
      <c r="Q93" s="853">
        <f>State!Z93</f>
        <v>0</v>
      </c>
      <c r="R93" s="861">
        <f>State!AA93</f>
        <v>0</v>
      </c>
      <c r="S93" s="852">
        <f>State!AB93</f>
        <v>0</v>
      </c>
      <c r="T93" s="853">
        <f>State!AC93</f>
        <v>0</v>
      </c>
      <c r="U93" s="852">
        <f>State!AD93</f>
        <v>0</v>
      </c>
      <c r="V93" s="853">
        <f>State!AE93</f>
        <v>0</v>
      </c>
      <c r="W93" s="859"/>
      <c r="X93" s="870">
        <f>SUM(Almora:Uttarkashi!AE93)</f>
        <v>0</v>
      </c>
    </row>
    <row r="94" spans="1:24" s="860" customFormat="1">
      <c r="A94" s="855"/>
      <c r="B94" s="875" t="s">
        <v>40</v>
      </c>
      <c r="C94" s="852">
        <f>State!J94</f>
        <v>0</v>
      </c>
      <c r="D94" s="853">
        <f>State!K94</f>
        <v>0</v>
      </c>
      <c r="E94" s="852">
        <f>State!L94</f>
        <v>0</v>
      </c>
      <c r="F94" s="853">
        <f>State!M94</f>
        <v>0</v>
      </c>
      <c r="G94" s="853">
        <f>State!N94</f>
        <v>0</v>
      </c>
      <c r="H94" s="853">
        <f>State!O94</f>
        <v>0</v>
      </c>
      <c r="I94" s="852">
        <f>State!R94</f>
        <v>0</v>
      </c>
      <c r="J94" s="853">
        <f>State!S94</f>
        <v>0</v>
      </c>
      <c r="K94" s="861">
        <f>State!T94</f>
        <v>0</v>
      </c>
      <c r="L94" s="852">
        <f>State!U94</f>
        <v>0</v>
      </c>
      <c r="M94" s="853">
        <f>State!V94</f>
        <v>0</v>
      </c>
      <c r="N94" s="852">
        <f>State!W94</f>
        <v>0</v>
      </c>
      <c r="O94" s="853">
        <f>State!X94</f>
        <v>0</v>
      </c>
      <c r="P94" s="852">
        <f>State!Y94</f>
        <v>0</v>
      </c>
      <c r="Q94" s="853">
        <f>State!Z94</f>
        <v>0</v>
      </c>
      <c r="R94" s="861">
        <f>State!AA94</f>
        <v>0</v>
      </c>
      <c r="S94" s="852">
        <f>State!AB94</f>
        <v>0</v>
      </c>
      <c r="T94" s="853">
        <f>State!AC94</f>
        <v>0</v>
      </c>
      <c r="U94" s="852">
        <f>State!AD94</f>
        <v>0</v>
      </c>
      <c r="V94" s="853">
        <f>State!AE94</f>
        <v>0</v>
      </c>
      <c r="W94" s="859"/>
      <c r="X94" s="870">
        <f>SUM(Almora:Uttarkashi!AE94)</f>
        <v>0</v>
      </c>
    </row>
    <row r="95" spans="1:24" s="860" customFormat="1">
      <c r="A95" s="855"/>
      <c r="B95" s="875" t="s">
        <v>41</v>
      </c>
      <c r="C95" s="852">
        <f>State!J95</f>
        <v>0</v>
      </c>
      <c r="D95" s="853">
        <f>State!K95</f>
        <v>0</v>
      </c>
      <c r="E95" s="852">
        <f>State!L95</f>
        <v>0</v>
      </c>
      <c r="F95" s="853">
        <f>State!M95</f>
        <v>0</v>
      </c>
      <c r="G95" s="853">
        <f>State!N95</f>
        <v>0</v>
      </c>
      <c r="H95" s="853">
        <f>State!O95</f>
        <v>0</v>
      </c>
      <c r="I95" s="852">
        <f>State!R95</f>
        <v>0</v>
      </c>
      <c r="J95" s="853">
        <f>State!S95</f>
        <v>0</v>
      </c>
      <c r="K95" s="861">
        <f>State!T95</f>
        <v>0</v>
      </c>
      <c r="L95" s="852">
        <f>State!U95</f>
        <v>0</v>
      </c>
      <c r="M95" s="853">
        <f>State!V95</f>
        <v>0</v>
      </c>
      <c r="N95" s="852">
        <f>State!W95</f>
        <v>0</v>
      </c>
      <c r="O95" s="853">
        <f>State!X95</f>
        <v>0</v>
      </c>
      <c r="P95" s="852">
        <f>State!Y95</f>
        <v>0</v>
      </c>
      <c r="Q95" s="853">
        <f>State!Z95</f>
        <v>0</v>
      </c>
      <c r="R95" s="861">
        <f>State!AA95</f>
        <v>0</v>
      </c>
      <c r="S95" s="852">
        <f>State!AB95</f>
        <v>0</v>
      </c>
      <c r="T95" s="853">
        <f>State!AC95</f>
        <v>0</v>
      </c>
      <c r="U95" s="852">
        <f>State!AD95</f>
        <v>0</v>
      </c>
      <c r="V95" s="853">
        <f>State!AE95</f>
        <v>0</v>
      </c>
      <c r="W95" s="859"/>
      <c r="X95" s="870">
        <f>SUM(Almora:Uttarkashi!AE95)</f>
        <v>0</v>
      </c>
    </row>
    <row r="96" spans="1:24" s="866" customFormat="1">
      <c r="A96" s="849"/>
      <c r="B96" s="874" t="s">
        <v>25</v>
      </c>
      <c r="C96" s="852">
        <f>State!J96</f>
        <v>0</v>
      </c>
      <c r="D96" s="853">
        <f>State!K96</f>
        <v>0</v>
      </c>
      <c r="E96" s="852">
        <f>State!L96</f>
        <v>0</v>
      </c>
      <c r="F96" s="853">
        <f>State!M96</f>
        <v>0</v>
      </c>
      <c r="G96" s="853">
        <f>State!N96</f>
        <v>0</v>
      </c>
      <c r="H96" s="853">
        <f>State!O96</f>
        <v>0</v>
      </c>
      <c r="I96" s="852">
        <f>State!R96</f>
        <v>0</v>
      </c>
      <c r="J96" s="853">
        <f>State!S96</f>
        <v>0</v>
      </c>
      <c r="K96" s="861">
        <f>State!T96</f>
        <v>0</v>
      </c>
      <c r="L96" s="852">
        <f>State!U96</f>
        <v>40</v>
      </c>
      <c r="M96" s="853">
        <f>State!V96</f>
        <v>8</v>
      </c>
      <c r="N96" s="852">
        <f>State!W96</f>
        <v>40</v>
      </c>
      <c r="O96" s="853">
        <f>State!X96</f>
        <v>8</v>
      </c>
      <c r="P96" s="852">
        <f>State!Y96</f>
        <v>0</v>
      </c>
      <c r="Q96" s="853">
        <f>State!Z96</f>
        <v>0</v>
      </c>
      <c r="R96" s="861">
        <f>State!AA96</f>
        <v>0</v>
      </c>
      <c r="S96" s="852">
        <f>State!AB96</f>
        <v>40</v>
      </c>
      <c r="T96" s="853">
        <f>State!AC96</f>
        <v>8</v>
      </c>
      <c r="U96" s="852">
        <f>State!AD96</f>
        <v>40</v>
      </c>
      <c r="V96" s="853">
        <f>State!AE96</f>
        <v>8</v>
      </c>
      <c r="W96" s="865"/>
      <c r="X96" s="870">
        <f>SUM(Almora:Uttarkashi!AE96)</f>
        <v>8</v>
      </c>
    </row>
    <row r="97" spans="1:24" s="866" customFormat="1">
      <c r="A97" s="849">
        <v>6.03</v>
      </c>
      <c r="B97" s="854" t="s">
        <v>43</v>
      </c>
      <c r="C97" s="852">
        <f>State!J97</f>
        <v>0</v>
      </c>
      <c r="D97" s="853">
        <f>State!K97</f>
        <v>0</v>
      </c>
      <c r="E97" s="852">
        <f>State!L97</f>
        <v>0</v>
      </c>
      <c r="F97" s="853">
        <f>State!M97</f>
        <v>0</v>
      </c>
      <c r="G97" s="853">
        <f>State!N97</f>
        <v>0</v>
      </c>
      <c r="H97" s="853">
        <f>State!O97</f>
        <v>0</v>
      </c>
      <c r="I97" s="852">
        <f>State!R97</f>
        <v>0</v>
      </c>
      <c r="J97" s="853">
        <f>State!S97</f>
        <v>0</v>
      </c>
      <c r="K97" s="861">
        <f>State!T97</f>
        <v>0</v>
      </c>
      <c r="L97" s="852">
        <f>State!U97</f>
        <v>0</v>
      </c>
      <c r="M97" s="853">
        <f>State!V97</f>
        <v>0</v>
      </c>
      <c r="N97" s="852">
        <f>State!W97</f>
        <v>0</v>
      </c>
      <c r="O97" s="853">
        <f>State!X97</f>
        <v>0</v>
      </c>
      <c r="P97" s="852">
        <f>State!Y97</f>
        <v>0</v>
      </c>
      <c r="Q97" s="853">
        <f>State!Z97</f>
        <v>0</v>
      </c>
      <c r="R97" s="861">
        <f>State!AA97</f>
        <v>0</v>
      </c>
      <c r="S97" s="852">
        <f>State!AB97</f>
        <v>0</v>
      </c>
      <c r="T97" s="853">
        <f>State!AC97</f>
        <v>0</v>
      </c>
      <c r="U97" s="852">
        <f>State!AD97</f>
        <v>0</v>
      </c>
      <c r="V97" s="853">
        <f>State!AE97</f>
        <v>0</v>
      </c>
      <c r="W97" s="865"/>
      <c r="X97" s="870">
        <f>SUM(Almora:Uttarkashi!AE97)</f>
        <v>0</v>
      </c>
    </row>
    <row r="98" spans="1:24" s="860" customFormat="1">
      <c r="A98" s="855"/>
      <c r="B98" s="859" t="s">
        <v>38</v>
      </c>
      <c r="C98" s="852">
        <f>State!J98</f>
        <v>0</v>
      </c>
      <c r="D98" s="853">
        <f>State!K98</f>
        <v>0</v>
      </c>
      <c r="E98" s="852">
        <f>State!L98</f>
        <v>0</v>
      </c>
      <c r="F98" s="853">
        <f>State!M98</f>
        <v>0</v>
      </c>
      <c r="G98" s="853">
        <f>State!N98</f>
        <v>0</v>
      </c>
      <c r="H98" s="853">
        <f>State!O98</f>
        <v>0</v>
      </c>
      <c r="I98" s="852">
        <f>State!R98</f>
        <v>0</v>
      </c>
      <c r="J98" s="853">
        <f>State!S98</f>
        <v>0</v>
      </c>
      <c r="K98" s="861">
        <f>State!T98</f>
        <v>0</v>
      </c>
      <c r="L98" s="852">
        <f>State!U98</f>
        <v>0</v>
      </c>
      <c r="M98" s="853">
        <f>State!V98</f>
        <v>0</v>
      </c>
      <c r="N98" s="852">
        <f>State!W98</f>
        <v>0</v>
      </c>
      <c r="O98" s="853">
        <f>State!X98</f>
        <v>0</v>
      </c>
      <c r="P98" s="852">
        <f>State!Y98</f>
        <v>0</v>
      </c>
      <c r="Q98" s="853">
        <f>State!Z98</f>
        <v>0</v>
      </c>
      <c r="R98" s="861">
        <f>State!AA98</f>
        <v>0</v>
      </c>
      <c r="S98" s="852">
        <f>State!AB98</f>
        <v>0</v>
      </c>
      <c r="T98" s="853">
        <f>State!AC98</f>
        <v>0</v>
      </c>
      <c r="U98" s="852">
        <f>State!AD98</f>
        <v>0</v>
      </c>
      <c r="V98" s="853">
        <f>State!AE98</f>
        <v>0</v>
      </c>
      <c r="W98" s="859"/>
      <c r="X98" s="870">
        <f>SUM(Almora:Uttarkashi!AE98)</f>
        <v>0</v>
      </c>
    </row>
    <row r="99" spans="1:24" s="860" customFormat="1" ht="18">
      <c r="A99" s="855"/>
      <c r="B99" s="859" t="s">
        <v>39</v>
      </c>
      <c r="C99" s="852">
        <f>State!J99</f>
        <v>906</v>
      </c>
      <c r="D99" s="853">
        <f>State!K99</f>
        <v>40.769999999999996</v>
      </c>
      <c r="E99" s="852">
        <f>State!L99</f>
        <v>583</v>
      </c>
      <c r="F99" s="853">
        <f>State!M99</f>
        <v>26.364370000000001</v>
      </c>
      <c r="G99" s="862">
        <f t="shared" ref="G99:G100" si="22">E99/C99</f>
        <v>0.64348785871964675</v>
      </c>
      <c r="H99" s="862">
        <f t="shared" ref="H99:H100" si="23">F99/D99</f>
        <v>0.64666102526367431</v>
      </c>
      <c r="I99" s="852">
        <f>State!R99</f>
        <v>0</v>
      </c>
      <c r="J99" s="853">
        <f>State!S99</f>
        <v>0</v>
      </c>
      <c r="K99" s="861">
        <f>State!T99</f>
        <v>4.4999999999999998E-2</v>
      </c>
      <c r="L99" s="852">
        <f>State!U99</f>
        <v>983</v>
      </c>
      <c r="M99" s="853">
        <f>State!V99</f>
        <v>44.234999999999999</v>
      </c>
      <c r="N99" s="852">
        <f>State!W99</f>
        <v>983</v>
      </c>
      <c r="O99" s="853">
        <f>State!X99</f>
        <v>44.234999999999999</v>
      </c>
      <c r="P99" s="852">
        <f>State!Y99</f>
        <v>0</v>
      </c>
      <c r="Q99" s="853">
        <f>State!Z99</f>
        <v>0</v>
      </c>
      <c r="R99" s="861">
        <f>State!AA99</f>
        <v>4.4999999999999998E-2</v>
      </c>
      <c r="S99" s="852">
        <f>State!AB99</f>
        <v>983</v>
      </c>
      <c r="T99" s="853">
        <f>State!AC99</f>
        <v>44.234999999999999</v>
      </c>
      <c r="U99" s="852">
        <f>State!AD99</f>
        <v>983</v>
      </c>
      <c r="V99" s="853">
        <f>State!AE99</f>
        <v>44.234999999999999</v>
      </c>
      <c r="W99" s="859" t="s">
        <v>478</v>
      </c>
      <c r="X99" s="870">
        <f>SUM(Almora:Uttarkashi!AE99)</f>
        <v>44.234999999999999</v>
      </c>
    </row>
    <row r="100" spans="1:24" s="860" customFormat="1" ht="18">
      <c r="A100" s="855"/>
      <c r="B100" s="859" t="s">
        <v>40</v>
      </c>
      <c r="C100" s="852">
        <f>State!J100</f>
        <v>465</v>
      </c>
      <c r="D100" s="853">
        <f>State!K100</f>
        <v>13.95</v>
      </c>
      <c r="E100" s="852">
        <f>State!L100</f>
        <v>415</v>
      </c>
      <c r="F100" s="853">
        <f>State!M100</f>
        <v>10.95</v>
      </c>
      <c r="G100" s="862">
        <f t="shared" si="22"/>
        <v>0.89247311827956988</v>
      </c>
      <c r="H100" s="862">
        <f t="shared" si="23"/>
        <v>0.78494623655913975</v>
      </c>
      <c r="I100" s="852">
        <f>State!R100</f>
        <v>0</v>
      </c>
      <c r="J100" s="853">
        <f>State!S100</f>
        <v>0</v>
      </c>
      <c r="K100" s="861">
        <f>State!T100</f>
        <v>0.03</v>
      </c>
      <c r="L100" s="852">
        <f>State!U100</f>
        <v>902</v>
      </c>
      <c r="M100" s="853">
        <f>State!V100</f>
        <v>27.06</v>
      </c>
      <c r="N100" s="852">
        <f>State!W100</f>
        <v>902</v>
      </c>
      <c r="O100" s="853">
        <f>State!X100</f>
        <v>27.06</v>
      </c>
      <c r="P100" s="852">
        <f>State!Y100</f>
        <v>0</v>
      </c>
      <c r="Q100" s="853">
        <f>State!Z100</f>
        <v>0</v>
      </c>
      <c r="R100" s="861">
        <f>State!AA100</f>
        <v>0.03</v>
      </c>
      <c r="S100" s="852">
        <f>State!AB100</f>
        <v>902</v>
      </c>
      <c r="T100" s="853">
        <f>State!AC100</f>
        <v>27.06</v>
      </c>
      <c r="U100" s="852">
        <f>State!AD100</f>
        <v>902</v>
      </c>
      <c r="V100" s="853">
        <f>State!AE100</f>
        <v>27.06</v>
      </c>
      <c r="W100" s="859" t="s">
        <v>478</v>
      </c>
      <c r="X100" s="870">
        <f>SUM(Almora:Uttarkashi!AE100)</f>
        <v>27.06</v>
      </c>
    </row>
    <row r="101" spans="1:24" s="860" customFormat="1">
      <c r="A101" s="855"/>
      <c r="B101" s="859" t="s">
        <v>41</v>
      </c>
      <c r="C101" s="852">
        <f>State!J101</f>
        <v>0</v>
      </c>
      <c r="D101" s="853">
        <f>State!K101</f>
        <v>0</v>
      </c>
      <c r="E101" s="852">
        <f>State!L101</f>
        <v>0</v>
      </c>
      <c r="F101" s="853">
        <f>State!M101</f>
        <v>0</v>
      </c>
      <c r="G101" s="853">
        <f>State!N101</f>
        <v>0</v>
      </c>
      <c r="H101" s="853">
        <f>State!O101</f>
        <v>0</v>
      </c>
      <c r="I101" s="852">
        <f>State!R101</f>
        <v>0</v>
      </c>
      <c r="J101" s="853">
        <f>State!S101</f>
        <v>0</v>
      </c>
      <c r="K101" s="861">
        <f>State!T101</f>
        <v>0</v>
      </c>
      <c r="L101" s="852">
        <f>State!U101</f>
        <v>0</v>
      </c>
      <c r="M101" s="853">
        <f>State!V101</f>
        <v>0</v>
      </c>
      <c r="N101" s="852">
        <f>State!W101</f>
        <v>0</v>
      </c>
      <c r="O101" s="853">
        <f>State!X101</f>
        <v>0</v>
      </c>
      <c r="P101" s="852">
        <f>State!Y101</f>
        <v>0</v>
      </c>
      <c r="Q101" s="853">
        <f>State!Z101</f>
        <v>0</v>
      </c>
      <c r="R101" s="861">
        <f>State!AA101</f>
        <v>0</v>
      </c>
      <c r="S101" s="852">
        <f>State!AB101</f>
        <v>0</v>
      </c>
      <c r="T101" s="853">
        <f>State!AC101</f>
        <v>0</v>
      </c>
      <c r="U101" s="852">
        <f>State!AD101</f>
        <v>0</v>
      </c>
      <c r="V101" s="853">
        <f>State!AE101</f>
        <v>0</v>
      </c>
      <c r="W101" s="859"/>
      <c r="X101" s="870">
        <f>SUM(Almora:Uttarkashi!AE101)</f>
        <v>0</v>
      </c>
    </row>
    <row r="102" spans="1:24" s="866" customFormat="1">
      <c r="A102" s="849"/>
      <c r="B102" s="874" t="s">
        <v>25</v>
      </c>
      <c r="C102" s="852">
        <f>State!J102</f>
        <v>1371</v>
      </c>
      <c r="D102" s="853">
        <f>State!K102</f>
        <v>54.72</v>
      </c>
      <c r="E102" s="852">
        <f>State!L102</f>
        <v>998</v>
      </c>
      <c r="F102" s="853">
        <f>State!M102</f>
        <v>37.314369999999997</v>
      </c>
      <c r="G102" s="862">
        <f t="shared" ref="G102" si="24">E102/C102</f>
        <v>0.7279358132749818</v>
      </c>
      <c r="H102" s="862">
        <f t="shared" ref="H102" si="25">F102/D102</f>
        <v>0.68191465643274851</v>
      </c>
      <c r="I102" s="852">
        <f>State!R102</f>
        <v>0</v>
      </c>
      <c r="J102" s="853">
        <f>State!S102</f>
        <v>0</v>
      </c>
      <c r="K102" s="861">
        <f>State!T102</f>
        <v>0</v>
      </c>
      <c r="L102" s="852">
        <f>State!U102</f>
        <v>1885</v>
      </c>
      <c r="M102" s="853">
        <f>State!V102</f>
        <v>71.295000000000002</v>
      </c>
      <c r="N102" s="852">
        <f>State!W102</f>
        <v>1885</v>
      </c>
      <c r="O102" s="853">
        <f>State!X102</f>
        <v>71.295000000000002</v>
      </c>
      <c r="P102" s="852">
        <f>State!Y102</f>
        <v>0</v>
      </c>
      <c r="Q102" s="853">
        <f>State!Z102</f>
        <v>0</v>
      </c>
      <c r="R102" s="861">
        <f>State!AA102</f>
        <v>0</v>
      </c>
      <c r="S102" s="852">
        <f>State!AB102</f>
        <v>1885</v>
      </c>
      <c r="T102" s="853">
        <f>State!AC102</f>
        <v>71.295000000000002</v>
      </c>
      <c r="U102" s="852">
        <f>State!AD102</f>
        <v>1885</v>
      </c>
      <c r="V102" s="853">
        <f>State!AE102</f>
        <v>71.295000000000002</v>
      </c>
      <c r="W102" s="865"/>
      <c r="X102" s="870">
        <f>SUM(Almora:Uttarkashi!AE102)</f>
        <v>71.295000000000002</v>
      </c>
    </row>
    <row r="103" spans="1:24" s="866" customFormat="1" ht="27">
      <c r="A103" s="849">
        <v>6.04</v>
      </c>
      <c r="B103" s="854" t="s">
        <v>44</v>
      </c>
      <c r="C103" s="852">
        <f>State!J103</f>
        <v>0</v>
      </c>
      <c r="D103" s="853">
        <f>State!K103</f>
        <v>0</v>
      </c>
      <c r="E103" s="852">
        <f>State!L103</f>
        <v>0</v>
      </c>
      <c r="F103" s="853">
        <f>State!M103</f>
        <v>0</v>
      </c>
      <c r="G103" s="853">
        <f>State!N103</f>
        <v>0</v>
      </c>
      <c r="H103" s="853">
        <f>State!O103</f>
        <v>0</v>
      </c>
      <c r="I103" s="852">
        <f>State!R103</f>
        <v>0</v>
      </c>
      <c r="J103" s="853">
        <f>State!S103</f>
        <v>0</v>
      </c>
      <c r="K103" s="861">
        <f>State!T103</f>
        <v>0</v>
      </c>
      <c r="L103" s="852">
        <f>State!U103</f>
        <v>0</v>
      </c>
      <c r="M103" s="853">
        <f>State!V103</f>
        <v>0</v>
      </c>
      <c r="N103" s="852">
        <f>State!W103</f>
        <v>0</v>
      </c>
      <c r="O103" s="853">
        <f>State!X103</f>
        <v>0</v>
      </c>
      <c r="P103" s="852">
        <f>State!Y103</f>
        <v>0</v>
      </c>
      <c r="Q103" s="853">
        <f>State!Z103</f>
        <v>0</v>
      </c>
      <c r="R103" s="861">
        <f>State!AA103</f>
        <v>0</v>
      </c>
      <c r="S103" s="852">
        <f>State!AB103</f>
        <v>0</v>
      </c>
      <c r="T103" s="853">
        <f>State!AC103</f>
        <v>0</v>
      </c>
      <c r="U103" s="852">
        <f>State!AD103</f>
        <v>0</v>
      </c>
      <c r="V103" s="853">
        <f>State!AE103</f>
        <v>0</v>
      </c>
      <c r="W103" s="865"/>
      <c r="X103" s="870">
        <f>SUM(Almora:Uttarkashi!AE103)</f>
        <v>0</v>
      </c>
    </row>
    <row r="104" spans="1:24" s="860" customFormat="1">
      <c r="A104" s="855"/>
      <c r="B104" s="859" t="s">
        <v>38</v>
      </c>
      <c r="C104" s="852">
        <f>State!J104</f>
        <v>0</v>
      </c>
      <c r="D104" s="853">
        <f>State!K104</f>
        <v>0</v>
      </c>
      <c r="E104" s="852">
        <f>State!L104</f>
        <v>0</v>
      </c>
      <c r="F104" s="853">
        <f>State!M104</f>
        <v>0</v>
      </c>
      <c r="G104" s="853">
        <f>State!N104</f>
        <v>0</v>
      </c>
      <c r="H104" s="853">
        <f>State!O104</f>
        <v>0</v>
      </c>
      <c r="I104" s="852">
        <f>State!R104</f>
        <v>0</v>
      </c>
      <c r="J104" s="853">
        <f>State!S104</f>
        <v>0</v>
      </c>
      <c r="K104" s="861">
        <f>State!T104</f>
        <v>0</v>
      </c>
      <c r="L104" s="852">
        <f>State!U104</f>
        <v>0</v>
      </c>
      <c r="M104" s="853">
        <f>State!V104</f>
        <v>0</v>
      </c>
      <c r="N104" s="852">
        <f>State!W104</f>
        <v>0</v>
      </c>
      <c r="O104" s="853">
        <f>State!X104</f>
        <v>0</v>
      </c>
      <c r="P104" s="852">
        <f>State!Y104</f>
        <v>0</v>
      </c>
      <c r="Q104" s="853">
        <f>State!Z104</f>
        <v>0</v>
      </c>
      <c r="R104" s="861">
        <f>State!AA104</f>
        <v>0</v>
      </c>
      <c r="S104" s="852">
        <f>State!AB104</f>
        <v>0</v>
      </c>
      <c r="T104" s="853">
        <f>State!AC104</f>
        <v>0</v>
      </c>
      <c r="U104" s="852">
        <f>State!AD104</f>
        <v>0</v>
      </c>
      <c r="V104" s="853">
        <f>State!AE104</f>
        <v>0</v>
      </c>
      <c r="W104" s="859"/>
      <c r="X104" s="870">
        <f>SUM(Almora:Uttarkashi!AE104)</f>
        <v>0</v>
      </c>
    </row>
    <row r="105" spans="1:24" s="860" customFormat="1" ht="18">
      <c r="A105" s="855"/>
      <c r="B105" s="859" t="s">
        <v>39</v>
      </c>
      <c r="C105" s="852">
        <f>State!J105</f>
        <v>787</v>
      </c>
      <c r="D105" s="853">
        <f>State!K105</f>
        <v>35.414999999999999</v>
      </c>
      <c r="E105" s="852">
        <f>State!L105</f>
        <v>787</v>
      </c>
      <c r="F105" s="853">
        <f>State!M105</f>
        <v>7.8</v>
      </c>
      <c r="G105" s="862">
        <f t="shared" ref="G105" si="26">E105/C105</f>
        <v>1</v>
      </c>
      <c r="H105" s="862">
        <f t="shared" ref="H105" si="27">F105/D105</f>
        <v>0.22024565861922915</v>
      </c>
      <c r="I105" s="852">
        <f>State!R105</f>
        <v>0</v>
      </c>
      <c r="J105" s="853">
        <f>State!S105</f>
        <v>0</v>
      </c>
      <c r="K105" s="861">
        <f>State!T105</f>
        <v>4.4999999999999998E-2</v>
      </c>
      <c r="L105" s="852">
        <f>State!U105</f>
        <v>455</v>
      </c>
      <c r="M105" s="853">
        <f>State!V105</f>
        <v>20.475000000000001</v>
      </c>
      <c r="N105" s="852">
        <f>State!W105</f>
        <v>455</v>
      </c>
      <c r="O105" s="853">
        <f>State!X105</f>
        <v>20.475000000000001</v>
      </c>
      <c r="P105" s="852">
        <f>State!Y105</f>
        <v>0</v>
      </c>
      <c r="Q105" s="853">
        <f>State!Z105</f>
        <v>0</v>
      </c>
      <c r="R105" s="861">
        <f>State!AA105</f>
        <v>4.4999999999999998E-2</v>
      </c>
      <c r="S105" s="852">
        <f>State!AB105</f>
        <v>455</v>
      </c>
      <c r="T105" s="853">
        <f>State!AC105</f>
        <v>20.475000000000001</v>
      </c>
      <c r="U105" s="852">
        <f>State!AD105</f>
        <v>455</v>
      </c>
      <c r="V105" s="853">
        <f>State!AE105</f>
        <v>20.475000000000001</v>
      </c>
      <c r="W105" s="859" t="s">
        <v>478</v>
      </c>
      <c r="X105" s="870">
        <f>SUM(Almora:Uttarkashi!AE105)</f>
        <v>20.475000000000001</v>
      </c>
    </row>
    <row r="106" spans="1:24" s="860" customFormat="1">
      <c r="A106" s="855"/>
      <c r="B106" s="859" t="s">
        <v>40</v>
      </c>
      <c r="C106" s="852">
        <f>State!J106</f>
        <v>0</v>
      </c>
      <c r="D106" s="853">
        <f>State!K106</f>
        <v>0</v>
      </c>
      <c r="E106" s="852">
        <f>State!L106</f>
        <v>0</v>
      </c>
      <c r="F106" s="853">
        <f>State!M106</f>
        <v>0</v>
      </c>
      <c r="G106" s="853">
        <f>State!N106</f>
        <v>0</v>
      </c>
      <c r="H106" s="853">
        <f>State!O106</f>
        <v>0</v>
      </c>
      <c r="I106" s="852">
        <f>State!R106</f>
        <v>0</v>
      </c>
      <c r="J106" s="853">
        <f>State!S106</f>
        <v>0</v>
      </c>
      <c r="K106" s="861">
        <f>State!T106</f>
        <v>0.03</v>
      </c>
      <c r="L106" s="852">
        <f>State!U106</f>
        <v>0</v>
      </c>
      <c r="M106" s="853">
        <f>State!V106</f>
        <v>0</v>
      </c>
      <c r="N106" s="852">
        <f>State!W106</f>
        <v>0</v>
      </c>
      <c r="O106" s="853">
        <f>State!X106</f>
        <v>0</v>
      </c>
      <c r="P106" s="852">
        <f>State!Y106</f>
        <v>0</v>
      </c>
      <c r="Q106" s="853">
        <f>State!Z106</f>
        <v>0</v>
      </c>
      <c r="R106" s="861">
        <f>State!AA106</f>
        <v>0.03</v>
      </c>
      <c r="S106" s="852">
        <f>State!AB106</f>
        <v>0</v>
      </c>
      <c r="T106" s="853">
        <f>State!AC106</f>
        <v>0</v>
      </c>
      <c r="U106" s="852">
        <f>State!AD106</f>
        <v>0</v>
      </c>
      <c r="V106" s="853">
        <f>State!AE106</f>
        <v>0</v>
      </c>
      <c r="W106" s="859"/>
      <c r="X106" s="870">
        <f>SUM(Almora:Uttarkashi!AE106)</f>
        <v>0</v>
      </c>
    </row>
    <row r="107" spans="1:24" s="860" customFormat="1">
      <c r="A107" s="855"/>
      <c r="B107" s="859" t="s">
        <v>41</v>
      </c>
      <c r="C107" s="852">
        <f>State!J107</f>
        <v>0</v>
      </c>
      <c r="D107" s="853">
        <f>State!K107</f>
        <v>0</v>
      </c>
      <c r="E107" s="852">
        <f>State!L107</f>
        <v>0</v>
      </c>
      <c r="F107" s="853">
        <f>State!M107</f>
        <v>0</v>
      </c>
      <c r="G107" s="853">
        <f>State!N107</f>
        <v>0</v>
      </c>
      <c r="H107" s="853">
        <f>State!O107</f>
        <v>0</v>
      </c>
      <c r="I107" s="852">
        <f>State!R107</f>
        <v>0</v>
      </c>
      <c r="J107" s="853">
        <f>State!S107</f>
        <v>0</v>
      </c>
      <c r="K107" s="861">
        <f>State!T107</f>
        <v>0</v>
      </c>
      <c r="L107" s="852">
        <f>State!U107</f>
        <v>0</v>
      </c>
      <c r="M107" s="853">
        <f>State!V107</f>
        <v>0</v>
      </c>
      <c r="N107" s="852">
        <f>State!W107</f>
        <v>0</v>
      </c>
      <c r="O107" s="853">
        <f>State!X107</f>
        <v>0</v>
      </c>
      <c r="P107" s="852">
        <f>State!Y107</f>
        <v>0</v>
      </c>
      <c r="Q107" s="853">
        <f>State!Z107</f>
        <v>0</v>
      </c>
      <c r="R107" s="861">
        <f>State!AA107</f>
        <v>0</v>
      </c>
      <c r="S107" s="852">
        <f>State!AB107</f>
        <v>0</v>
      </c>
      <c r="T107" s="853">
        <f>State!AC107</f>
        <v>0</v>
      </c>
      <c r="U107" s="852">
        <f>State!AD107</f>
        <v>0</v>
      </c>
      <c r="V107" s="853">
        <f>State!AE107</f>
        <v>0</v>
      </c>
      <c r="W107" s="859"/>
      <c r="X107" s="870">
        <f>SUM(Almora:Uttarkashi!AE107)</f>
        <v>0</v>
      </c>
    </row>
    <row r="108" spans="1:24" s="866" customFormat="1">
      <c r="A108" s="849"/>
      <c r="B108" s="874" t="s">
        <v>25</v>
      </c>
      <c r="C108" s="852">
        <f>State!J108</f>
        <v>787</v>
      </c>
      <c r="D108" s="853">
        <f>State!K108</f>
        <v>35.414999999999999</v>
      </c>
      <c r="E108" s="852">
        <f>State!L108</f>
        <v>787</v>
      </c>
      <c r="F108" s="853">
        <f>State!M108</f>
        <v>7.8</v>
      </c>
      <c r="G108" s="862">
        <f t="shared" ref="G108" si="28">E108/C108</f>
        <v>1</v>
      </c>
      <c r="H108" s="862">
        <f t="shared" ref="H108" si="29">F108/D108</f>
        <v>0.22024565861922915</v>
      </c>
      <c r="I108" s="852">
        <f>State!R108</f>
        <v>0</v>
      </c>
      <c r="J108" s="853">
        <f>State!S108</f>
        <v>0</v>
      </c>
      <c r="K108" s="861">
        <f>State!T108</f>
        <v>0</v>
      </c>
      <c r="L108" s="852">
        <f>State!U108</f>
        <v>455</v>
      </c>
      <c r="M108" s="853">
        <f>State!V108</f>
        <v>20.475000000000001</v>
      </c>
      <c r="N108" s="852">
        <f>State!W108</f>
        <v>455</v>
      </c>
      <c r="O108" s="853">
        <f>State!X108</f>
        <v>20.475000000000001</v>
      </c>
      <c r="P108" s="852">
        <f>State!Y108</f>
        <v>0</v>
      </c>
      <c r="Q108" s="853">
        <f>State!Z108</f>
        <v>0</v>
      </c>
      <c r="R108" s="861">
        <f>State!AA108</f>
        <v>0</v>
      </c>
      <c r="S108" s="852">
        <f>State!AB108</f>
        <v>455</v>
      </c>
      <c r="T108" s="853">
        <f>State!AC108</f>
        <v>20.475000000000001</v>
      </c>
      <c r="U108" s="852">
        <f>State!AD108</f>
        <v>455</v>
      </c>
      <c r="V108" s="853">
        <f>State!AE108</f>
        <v>20.475000000000001</v>
      </c>
      <c r="W108" s="865"/>
      <c r="X108" s="870">
        <f>SUM(Almora:Uttarkashi!AE108)</f>
        <v>20.475000000000001</v>
      </c>
    </row>
    <row r="109" spans="1:24" s="866" customFormat="1">
      <c r="A109" s="849">
        <v>6.05</v>
      </c>
      <c r="B109" s="854" t="s">
        <v>190</v>
      </c>
      <c r="C109" s="852">
        <f>State!J109</f>
        <v>0</v>
      </c>
      <c r="D109" s="853">
        <f>State!K109</f>
        <v>0</v>
      </c>
      <c r="E109" s="852">
        <f>State!L109</f>
        <v>0</v>
      </c>
      <c r="F109" s="853">
        <f>State!M109</f>
        <v>0</v>
      </c>
      <c r="G109" s="853">
        <f>State!N109</f>
        <v>0</v>
      </c>
      <c r="H109" s="853">
        <f>State!O109</f>
        <v>0</v>
      </c>
      <c r="I109" s="852">
        <f>State!R109</f>
        <v>0</v>
      </c>
      <c r="J109" s="853">
        <f>State!S109</f>
        <v>0</v>
      </c>
      <c r="K109" s="861">
        <f>State!T109</f>
        <v>0</v>
      </c>
      <c r="L109" s="852">
        <f>State!U109</f>
        <v>0</v>
      </c>
      <c r="M109" s="853">
        <f>State!V109</f>
        <v>0</v>
      </c>
      <c r="N109" s="852">
        <f>State!W109</f>
        <v>0</v>
      </c>
      <c r="O109" s="853">
        <f>State!X109</f>
        <v>0</v>
      </c>
      <c r="P109" s="852">
        <f>State!Y109</f>
        <v>0</v>
      </c>
      <c r="Q109" s="853">
        <f>State!Z109</f>
        <v>0</v>
      </c>
      <c r="R109" s="861">
        <f>State!AA109</f>
        <v>0</v>
      </c>
      <c r="S109" s="852">
        <f>State!AB109</f>
        <v>0</v>
      </c>
      <c r="T109" s="853">
        <f>State!AC109</f>
        <v>0</v>
      </c>
      <c r="U109" s="852">
        <f>State!AD109</f>
        <v>0</v>
      </c>
      <c r="V109" s="853">
        <f>State!AE109</f>
        <v>0</v>
      </c>
      <c r="W109" s="865"/>
      <c r="X109" s="870">
        <f>SUM(Almora:Uttarkashi!AE109)</f>
        <v>0</v>
      </c>
    </row>
    <row r="110" spans="1:24" s="860" customFormat="1">
      <c r="A110" s="855"/>
      <c r="B110" s="875" t="s">
        <v>38</v>
      </c>
      <c r="C110" s="852">
        <f>State!J110</f>
        <v>0</v>
      </c>
      <c r="D110" s="853">
        <f>State!K110</f>
        <v>0</v>
      </c>
      <c r="E110" s="852">
        <f>State!L110</f>
        <v>0</v>
      </c>
      <c r="F110" s="853">
        <f>State!M110</f>
        <v>0</v>
      </c>
      <c r="G110" s="853">
        <f>State!N110</f>
        <v>0</v>
      </c>
      <c r="H110" s="853">
        <f>State!O110</f>
        <v>0</v>
      </c>
      <c r="I110" s="852">
        <f>State!R110</f>
        <v>0</v>
      </c>
      <c r="J110" s="853">
        <f>State!S110</f>
        <v>0</v>
      </c>
      <c r="K110" s="861">
        <f>State!T110</f>
        <v>0</v>
      </c>
      <c r="L110" s="852">
        <f>State!U110</f>
        <v>0</v>
      </c>
      <c r="M110" s="853">
        <f>State!V110</f>
        <v>0</v>
      </c>
      <c r="N110" s="852">
        <f>State!W110</f>
        <v>0</v>
      </c>
      <c r="O110" s="853">
        <f>State!X110</f>
        <v>0</v>
      </c>
      <c r="P110" s="852">
        <f>State!Y110</f>
        <v>0</v>
      </c>
      <c r="Q110" s="853">
        <f>State!Z110</f>
        <v>0</v>
      </c>
      <c r="R110" s="861">
        <f>State!AA110</f>
        <v>0</v>
      </c>
      <c r="S110" s="852">
        <f>State!AB110</f>
        <v>0</v>
      </c>
      <c r="T110" s="853">
        <f>State!AC110</f>
        <v>0</v>
      </c>
      <c r="U110" s="852">
        <f>State!AD110</f>
        <v>0</v>
      </c>
      <c r="V110" s="853">
        <f>State!AE110</f>
        <v>0</v>
      </c>
      <c r="W110" s="859"/>
      <c r="X110" s="870">
        <f>SUM(Almora:Uttarkashi!AE110)</f>
        <v>0</v>
      </c>
    </row>
    <row r="111" spans="1:24" s="860" customFormat="1">
      <c r="A111" s="855"/>
      <c r="B111" s="875" t="s">
        <v>39</v>
      </c>
      <c r="C111" s="852">
        <f>State!J111</f>
        <v>0</v>
      </c>
      <c r="D111" s="853">
        <f>State!K111</f>
        <v>0</v>
      </c>
      <c r="E111" s="852">
        <f>State!L111</f>
        <v>0</v>
      </c>
      <c r="F111" s="853">
        <f>State!M111</f>
        <v>0</v>
      </c>
      <c r="G111" s="853">
        <f>State!N111</f>
        <v>0</v>
      </c>
      <c r="H111" s="853">
        <f>State!O111</f>
        <v>0</v>
      </c>
      <c r="I111" s="852">
        <f>State!R111</f>
        <v>0</v>
      </c>
      <c r="J111" s="853">
        <f>State!S111</f>
        <v>0</v>
      </c>
      <c r="K111" s="861">
        <f>State!T111</f>
        <v>0</v>
      </c>
      <c r="L111" s="852">
        <f>State!U111</f>
        <v>0</v>
      </c>
      <c r="M111" s="853">
        <f>State!V111</f>
        <v>0</v>
      </c>
      <c r="N111" s="852">
        <f>State!W111</f>
        <v>0</v>
      </c>
      <c r="O111" s="853">
        <f>State!X111</f>
        <v>0</v>
      </c>
      <c r="P111" s="852">
        <f>State!Y111</f>
        <v>0</v>
      </c>
      <c r="Q111" s="853">
        <f>State!Z111</f>
        <v>0</v>
      </c>
      <c r="R111" s="861">
        <f>State!AA111</f>
        <v>0</v>
      </c>
      <c r="S111" s="852">
        <f>State!AB111</f>
        <v>0</v>
      </c>
      <c r="T111" s="853">
        <f>State!AC111</f>
        <v>0</v>
      </c>
      <c r="U111" s="852">
        <f>State!AD111</f>
        <v>0</v>
      </c>
      <c r="V111" s="853">
        <f>State!AE111</f>
        <v>0</v>
      </c>
      <c r="W111" s="859"/>
      <c r="X111" s="870">
        <f>SUM(Almora:Uttarkashi!AE111)</f>
        <v>0</v>
      </c>
    </row>
    <row r="112" spans="1:24" s="860" customFormat="1">
      <c r="A112" s="855"/>
      <c r="B112" s="875" t="s">
        <v>40</v>
      </c>
      <c r="C112" s="852">
        <f>State!J112</f>
        <v>0</v>
      </c>
      <c r="D112" s="853">
        <f>State!K112</f>
        <v>0</v>
      </c>
      <c r="E112" s="852">
        <f>State!L112</f>
        <v>0</v>
      </c>
      <c r="F112" s="853">
        <f>State!M112</f>
        <v>0</v>
      </c>
      <c r="G112" s="853">
        <f>State!N112</f>
        <v>0</v>
      </c>
      <c r="H112" s="853">
        <f>State!O112</f>
        <v>0</v>
      </c>
      <c r="I112" s="852">
        <f>State!R112</f>
        <v>0</v>
      </c>
      <c r="J112" s="853">
        <f>State!S112</f>
        <v>0</v>
      </c>
      <c r="K112" s="861">
        <f>State!T112</f>
        <v>0</v>
      </c>
      <c r="L112" s="852">
        <f>State!U112</f>
        <v>0</v>
      </c>
      <c r="M112" s="853">
        <f>State!V112</f>
        <v>0</v>
      </c>
      <c r="N112" s="852">
        <f>State!W112</f>
        <v>0</v>
      </c>
      <c r="O112" s="853">
        <f>State!X112</f>
        <v>0</v>
      </c>
      <c r="P112" s="852">
        <f>State!Y112</f>
        <v>0</v>
      </c>
      <c r="Q112" s="853">
        <f>State!Z112</f>
        <v>0</v>
      </c>
      <c r="R112" s="861">
        <f>State!AA112</f>
        <v>0</v>
      </c>
      <c r="S112" s="852">
        <f>State!AB112</f>
        <v>0</v>
      </c>
      <c r="T112" s="853">
        <f>State!AC112</f>
        <v>0</v>
      </c>
      <c r="U112" s="852">
        <f>State!AD112</f>
        <v>0</v>
      </c>
      <c r="V112" s="853">
        <f>State!AE112</f>
        <v>0</v>
      </c>
      <c r="W112" s="859"/>
      <c r="X112" s="870">
        <f>SUM(Almora:Uttarkashi!AE112)</f>
        <v>0</v>
      </c>
    </row>
    <row r="113" spans="1:24" s="860" customFormat="1">
      <c r="A113" s="855"/>
      <c r="B113" s="875" t="s">
        <v>41</v>
      </c>
      <c r="C113" s="852">
        <f>State!J113</f>
        <v>0</v>
      </c>
      <c r="D113" s="853">
        <f>State!K113</f>
        <v>0</v>
      </c>
      <c r="E113" s="852">
        <f>State!L113</f>
        <v>0</v>
      </c>
      <c r="F113" s="853">
        <f>State!M113</f>
        <v>0</v>
      </c>
      <c r="G113" s="853">
        <f>State!N113</f>
        <v>0</v>
      </c>
      <c r="H113" s="853">
        <f>State!O113</f>
        <v>0</v>
      </c>
      <c r="I113" s="852">
        <f>State!R113</f>
        <v>0</v>
      </c>
      <c r="J113" s="853">
        <f>State!S113</f>
        <v>0</v>
      </c>
      <c r="K113" s="861">
        <f>State!T113</f>
        <v>0</v>
      </c>
      <c r="L113" s="852">
        <f>State!U113</f>
        <v>0</v>
      </c>
      <c r="M113" s="853">
        <f>State!V113</f>
        <v>0</v>
      </c>
      <c r="N113" s="852">
        <f>State!W113</f>
        <v>0</v>
      </c>
      <c r="O113" s="853">
        <f>State!X113</f>
        <v>0</v>
      </c>
      <c r="P113" s="852">
        <f>State!Y113</f>
        <v>0</v>
      </c>
      <c r="Q113" s="853">
        <f>State!Z113</f>
        <v>0</v>
      </c>
      <c r="R113" s="861">
        <f>State!AA113</f>
        <v>0</v>
      </c>
      <c r="S113" s="852">
        <f>State!AB113</f>
        <v>0</v>
      </c>
      <c r="T113" s="853">
        <f>State!AC113</f>
        <v>0</v>
      </c>
      <c r="U113" s="852">
        <f>State!AD113</f>
        <v>0</v>
      </c>
      <c r="V113" s="853">
        <f>State!AE113</f>
        <v>0</v>
      </c>
      <c r="W113" s="859"/>
      <c r="X113" s="870">
        <f>SUM(Almora:Uttarkashi!AE113)</f>
        <v>0</v>
      </c>
    </row>
    <row r="114" spans="1:24" s="866" customFormat="1">
      <c r="A114" s="849"/>
      <c r="B114" s="874" t="s">
        <v>35</v>
      </c>
      <c r="C114" s="852">
        <f>State!J114</f>
        <v>0</v>
      </c>
      <c r="D114" s="853">
        <f>State!K114</f>
        <v>0</v>
      </c>
      <c r="E114" s="852">
        <f>State!L114</f>
        <v>0</v>
      </c>
      <c r="F114" s="853">
        <f>State!M114</f>
        <v>0</v>
      </c>
      <c r="G114" s="853">
        <f>State!N114</f>
        <v>0</v>
      </c>
      <c r="H114" s="853">
        <f>State!O114</f>
        <v>0</v>
      </c>
      <c r="I114" s="852">
        <f>State!R114</f>
        <v>0</v>
      </c>
      <c r="J114" s="853">
        <f>State!S114</f>
        <v>0</v>
      </c>
      <c r="K114" s="861">
        <f>State!T114</f>
        <v>0</v>
      </c>
      <c r="L114" s="852">
        <f>State!U114</f>
        <v>0</v>
      </c>
      <c r="M114" s="853">
        <f>State!V114</f>
        <v>0</v>
      </c>
      <c r="N114" s="852">
        <f>State!W114</f>
        <v>0</v>
      </c>
      <c r="O114" s="853">
        <f>State!X114</f>
        <v>0</v>
      </c>
      <c r="P114" s="852">
        <f>State!Y114</f>
        <v>0</v>
      </c>
      <c r="Q114" s="853">
        <f>State!Z114</f>
        <v>0</v>
      </c>
      <c r="R114" s="861">
        <f>State!AA114</f>
        <v>0</v>
      </c>
      <c r="S114" s="852">
        <f>State!AB114</f>
        <v>0</v>
      </c>
      <c r="T114" s="853">
        <f>State!AC114</f>
        <v>0</v>
      </c>
      <c r="U114" s="852">
        <f>State!AD114</f>
        <v>0</v>
      </c>
      <c r="V114" s="853">
        <f>State!AE114</f>
        <v>0</v>
      </c>
      <c r="W114" s="865"/>
      <c r="X114" s="870">
        <f>SUM(Almora:Uttarkashi!AE114)</f>
        <v>0</v>
      </c>
    </row>
    <row r="115" spans="1:24" s="866" customFormat="1">
      <c r="A115" s="849">
        <v>6.06</v>
      </c>
      <c r="B115" s="854" t="s">
        <v>45</v>
      </c>
      <c r="C115" s="852">
        <f>State!J115</f>
        <v>0</v>
      </c>
      <c r="D115" s="853">
        <f>State!K115</f>
        <v>0</v>
      </c>
      <c r="E115" s="852">
        <f>State!L115</f>
        <v>0</v>
      </c>
      <c r="F115" s="853">
        <f>State!M115</f>
        <v>0</v>
      </c>
      <c r="G115" s="853">
        <f>State!N115</f>
        <v>0</v>
      </c>
      <c r="H115" s="853">
        <f>State!O115</f>
        <v>0</v>
      </c>
      <c r="I115" s="852">
        <f>State!R115</f>
        <v>0</v>
      </c>
      <c r="J115" s="853">
        <f>State!S115</f>
        <v>0</v>
      </c>
      <c r="K115" s="861">
        <f>State!T115</f>
        <v>0</v>
      </c>
      <c r="L115" s="852">
        <f>State!U115</f>
        <v>0</v>
      </c>
      <c r="M115" s="853">
        <f>State!V115</f>
        <v>0</v>
      </c>
      <c r="N115" s="852">
        <f>State!W115</f>
        <v>0</v>
      </c>
      <c r="O115" s="853">
        <f>State!X115</f>
        <v>0</v>
      </c>
      <c r="P115" s="852">
        <f>State!Y115</f>
        <v>0</v>
      </c>
      <c r="Q115" s="853">
        <f>State!Z115</f>
        <v>0</v>
      </c>
      <c r="R115" s="861">
        <f>State!AA115</f>
        <v>0</v>
      </c>
      <c r="S115" s="852">
        <f>State!AB115</f>
        <v>0</v>
      </c>
      <c r="T115" s="853">
        <f>State!AC115</f>
        <v>0</v>
      </c>
      <c r="U115" s="852">
        <f>State!AD115</f>
        <v>0</v>
      </c>
      <c r="V115" s="853">
        <f>State!AE115</f>
        <v>0</v>
      </c>
      <c r="W115" s="865"/>
      <c r="X115" s="870">
        <f>SUM(Almora:Uttarkashi!AE115)</f>
        <v>0</v>
      </c>
    </row>
    <row r="116" spans="1:24" s="860" customFormat="1">
      <c r="A116" s="855"/>
      <c r="B116" s="875" t="s">
        <v>38</v>
      </c>
      <c r="C116" s="852">
        <f>State!J116</f>
        <v>0</v>
      </c>
      <c r="D116" s="853">
        <f>State!K116</f>
        <v>0</v>
      </c>
      <c r="E116" s="852">
        <f>State!L116</f>
        <v>0</v>
      </c>
      <c r="F116" s="853">
        <f>State!M116</f>
        <v>0</v>
      </c>
      <c r="G116" s="853">
        <f>State!N116</f>
        <v>0</v>
      </c>
      <c r="H116" s="853">
        <f>State!O116</f>
        <v>0</v>
      </c>
      <c r="I116" s="852">
        <f>State!R116</f>
        <v>0</v>
      </c>
      <c r="J116" s="853">
        <f>State!S116</f>
        <v>0</v>
      </c>
      <c r="K116" s="861">
        <f>State!T116</f>
        <v>0</v>
      </c>
      <c r="L116" s="852">
        <f>State!U116</f>
        <v>0</v>
      </c>
      <c r="M116" s="853">
        <f>State!V116</f>
        <v>0</v>
      </c>
      <c r="N116" s="852">
        <f>State!W116</f>
        <v>0</v>
      </c>
      <c r="O116" s="853">
        <f>State!X116</f>
        <v>0</v>
      </c>
      <c r="P116" s="852">
        <f>State!Y116</f>
        <v>0</v>
      </c>
      <c r="Q116" s="853">
        <f>State!Z116</f>
        <v>0</v>
      </c>
      <c r="R116" s="861">
        <f>State!AA116</f>
        <v>0</v>
      </c>
      <c r="S116" s="852">
        <f>State!AB116</f>
        <v>0</v>
      </c>
      <c r="T116" s="853">
        <f>State!AC116</f>
        <v>0</v>
      </c>
      <c r="U116" s="852">
        <f>State!AD116</f>
        <v>0</v>
      </c>
      <c r="V116" s="853">
        <f>State!AE116</f>
        <v>0</v>
      </c>
      <c r="W116" s="859"/>
      <c r="X116" s="870">
        <f>SUM(Almora:Uttarkashi!AE116)</f>
        <v>0</v>
      </c>
    </row>
    <row r="117" spans="1:24" s="860" customFormat="1">
      <c r="A117" s="855"/>
      <c r="B117" s="875" t="s">
        <v>39</v>
      </c>
      <c r="C117" s="852">
        <f>State!J117</f>
        <v>0</v>
      </c>
      <c r="D117" s="853">
        <f>State!K117</f>
        <v>0</v>
      </c>
      <c r="E117" s="852">
        <f>State!L117</f>
        <v>0</v>
      </c>
      <c r="F117" s="853">
        <f>State!M117</f>
        <v>0</v>
      </c>
      <c r="G117" s="853">
        <f>State!N117</f>
        <v>0</v>
      </c>
      <c r="H117" s="853">
        <f>State!O117</f>
        <v>0</v>
      </c>
      <c r="I117" s="852">
        <f>State!R117</f>
        <v>0</v>
      </c>
      <c r="J117" s="853">
        <f>State!S117</f>
        <v>0</v>
      </c>
      <c r="K117" s="861">
        <f>State!T117</f>
        <v>0</v>
      </c>
      <c r="L117" s="852">
        <f>State!U117</f>
        <v>0</v>
      </c>
      <c r="M117" s="853">
        <f>State!V117</f>
        <v>0</v>
      </c>
      <c r="N117" s="852">
        <f>State!W117</f>
        <v>0</v>
      </c>
      <c r="O117" s="853">
        <f>State!X117</f>
        <v>0</v>
      </c>
      <c r="P117" s="852">
        <f>State!Y117</f>
        <v>0</v>
      </c>
      <c r="Q117" s="853">
        <f>State!Z117</f>
        <v>0</v>
      </c>
      <c r="R117" s="861">
        <f>State!AA117</f>
        <v>0</v>
      </c>
      <c r="S117" s="852">
        <f>State!AB117</f>
        <v>0</v>
      </c>
      <c r="T117" s="853">
        <f>State!AC117</f>
        <v>0</v>
      </c>
      <c r="U117" s="852">
        <f>State!AD117</f>
        <v>0</v>
      </c>
      <c r="V117" s="853">
        <f>State!AE117</f>
        <v>0</v>
      </c>
      <c r="W117" s="859"/>
      <c r="X117" s="870">
        <f>SUM(Almora:Uttarkashi!AE117)</f>
        <v>0</v>
      </c>
    </row>
    <row r="118" spans="1:24" s="860" customFormat="1">
      <c r="A118" s="855"/>
      <c r="B118" s="875" t="s">
        <v>40</v>
      </c>
      <c r="C118" s="852">
        <f>State!J118</f>
        <v>0</v>
      </c>
      <c r="D118" s="853">
        <f>State!K118</f>
        <v>0</v>
      </c>
      <c r="E118" s="852">
        <f>State!L118</f>
        <v>0</v>
      </c>
      <c r="F118" s="853">
        <f>State!M118</f>
        <v>0</v>
      </c>
      <c r="G118" s="853">
        <f>State!N118</f>
        <v>0</v>
      </c>
      <c r="H118" s="853">
        <f>State!O118</f>
        <v>0</v>
      </c>
      <c r="I118" s="852">
        <f>State!R118</f>
        <v>0</v>
      </c>
      <c r="J118" s="853">
        <f>State!S118</f>
        <v>0</v>
      </c>
      <c r="K118" s="861">
        <f>State!T118</f>
        <v>0</v>
      </c>
      <c r="L118" s="852">
        <f>State!U118</f>
        <v>0</v>
      </c>
      <c r="M118" s="853">
        <f>State!V118</f>
        <v>0</v>
      </c>
      <c r="N118" s="852">
        <f>State!W118</f>
        <v>0</v>
      </c>
      <c r="O118" s="853">
        <f>State!X118</f>
        <v>0</v>
      </c>
      <c r="P118" s="852">
        <f>State!Y118</f>
        <v>0</v>
      </c>
      <c r="Q118" s="853">
        <f>State!Z118</f>
        <v>0</v>
      </c>
      <c r="R118" s="861">
        <f>State!AA118</f>
        <v>0</v>
      </c>
      <c r="S118" s="852">
        <f>State!AB118</f>
        <v>0</v>
      </c>
      <c r="T118" s="853">
        <f>State!AC118</f>
        <v>0</v>
      </c>
      <c r="U118" s="852">
        <f>State!AD118</f>
        <v>0</v>
      </c>
      <c r="V118" s="853">
        <f>State!AE118</f>
        <v>0</v>
      </c>
      <c r="W118" s="859"/>
      <c r="X118" s="870">
        <f>SUM(Almora:Uttarkashi!AE118)</f>
        <v>0</v>
      </c>
    </row>
    <row r="119" spans="1:24" s="860" customFormat="1">
      <c r="A119" s="855"/>
      <c r="B119" s="875" t="s">
        <v>41</v>
      </c>
      <c r="C119" s="852">
        <f>State!J119</f>
        <v>0</v>
      </c>
      <c r="D119" s="853">
        <f>State!K119</f>
        <v>0</v>
      </c>
      <c r="E119" s="852">
        <f>State!L119</f>
        <v>0</v>
      </c>
      <c r="F119" s="853">
        <f>State!M119</f>
        <v>0</v>
      </c>
      <c r="G119" s="853">
        <f>State!N119</f>
        <v>0</v>
      </c>
      <c r="H119" s="853">
        <f>State!O119</f>
        <v>0</v>
      </c>
      <c r="I119" s="852">
        <f>State!R119</f>
        <v>0</v>
      </c>
      <c r="J119" s="853">
        <f>State!S119</f>
        <v>0</v>
      </c>
      <c r="K119" s="861">
        <f>State!T119</f>
        <v>0</v>
      </c>
      <c r="L119" s="852">
        <f>State!U119</f>
        <v>0</v>
      </c>
      <c r="M119" s="853">
        <f>State!V119</f>
        <v>0</v>
      </c>
      <c r="N119" s="852">
        <f>State!W119</f>
        <v>0</v>
      </c>
      <c r="O119" s="853">
        <f>State!X119</f>
        <v>0</v>
      </c>
      <c r="P119" s="852">
        <f>State!Y119</f>
        <v>0</v>
      </c>
      <c r="Q119" s="853">
        <f>State!Z119</f>
        <v>0</v>
      </c>
      <c r="R119" s="861">
        <f>State!AA119</f>
        <v>0</v>
      </c>
      <c r="S119" s="852">
        <f>State!AB119</f>
        <v>0</v>
      </c>
      <c r="T119" s="853">
        <f>State!AC119</f>
        <v>0</v>
      </c>
      <c r="U119" s="852">
        <f>State!AD119</f>
        <v>0</v>
      </c>
      <c r="V119" s="853">
        <f>State!AE119</f>
        <v>0</v>
      </c>
      <c r="W119" s="859"/>
      <c r="X119" s="870">
        <f>SUM(Almora:Uttarkashi!AE119)</f>
        <v>0</v>
      </c>
    </row>
    <row r="120" spans="1:24" s="866" customFormat="1">
      <c r="A120" s="849"/>
      <c r="B120" s="876" t="s">
        <v>35</v>
      </c>
      <c r="C120" s="852">
        <f>State!J120</f>
        <v>0</v>
      </c>
      <c r="D120" s="853">
        <f>State!K120</f>
        <v>0</v>
      </c>
      <c r="E120" s="852">
        <f>State!L120</f>
        <v>0</v>
      </c>
      <c r="F120" s="853">
        <f>State!M120</f>
        <v>0</v>
      </c>
      <c r="G120" s="853">
        <f>State!N120</f>
        <v>0</v>
      </c>
      <c r="H120" s="853">
        <f>State!O120</f>
        <v>0</v>
      </c>
      <c r="I120" s="852">
        <f>State!R120</f>
        <v>0</v>
      </c>
      <c r="J120" s="853">
        <f>State!S120</f>
        <v>0</v>
      </c>
      <c r="K120" s="861">
        <f>State!T120</f>
        <v>0</v>
      </c>
      <c r="L120" s="852">
        <f>State!U120</f>
        <v>0</v>
      </c>
      <c r="M120" s="853">
        <f>State!V120</f>
        <v>0</v>
      </c>
      <c r="N120" s="852">
        <f>State!W120</f>
        <v>0</v>
      </c>
      <c r="O120" s="853">
        <f>State!X120</f>
        <v>0</v>
      </c>
      <c r="P120" s="852">
        <f>State!Y120</f>
        <v>0</v>
      </c>
      <c r="Q120" s="853">
        <f>State!Z120</f>
        <v>0</v>
      </c>
      <c r="R120" s="861">
        <f>State!AA120</f>
        <v>0</v>
      </c>
      <c r="S120" s="852">
        <f>State!AB120</f>
        <v>0</v>
      </c>
      <c r="T120" s="853">
        <f>State!AC120</f>
        <v>0</v>
      </c>
      <c r="U120" s="852">
        <f>State!AD120</f>
        <v>0</v>
      </c>
      <c r="V120" s="853">
        <f>State!AE120</f>
        <v>0</v>
      </c>
      <c r="W120" s="865"/>
      <c r="X120" s="870">
        <f>SUM(Almora:Uttarkashi!AE120)</f>
        <v>0</v>
      </c>
    </row>
    <row r="121" spans="1:24" s="866" customFormat="1">
      <c r="A121" s="849"/>
      <c r="B121" s="874" t="s">
        <v>5</v>
      </c>
      <c r="C121" s="852">
        <f>State!J121</f>
        <v>2198</v>
      </c>
      <c r="D121" s="853">
        <f>State!K121</f>
        <v>98.134999999999991</v>
      </c>
      <c r="E121" s="852">
        <f>State!L121</f>
        <v>1825</v>
      </c>
      <c r="F121" s="853">
        <f>State!M121</f>
        <v>53.114369999999994</v>
      </c>
      <c r="G121" s="862">
        <f t="shared" ref="G121" si="30">E121/C121</f>
        <v>0.83030027297543219</v>
      </c>
      <c r="H121" s="862">
        <f t="shared" ref="H121" si="31">F121/D121</f>
        <v>0.54123778468436334</v>
      </c>
      <c r="I121" s="852">
        <f>State!R121</f>
        <v>0</v>
      </c>
      <c r="J121" s="853">
        <f>State!S121</f>
        <v>0</v>
      </c>
      <c r="K121" s="861">
        <f>State!T121</f>
        <v>0</v>
      </c>
      <c r="L121" s="852">
        <f>State!U121</f>
        <v>2420</v>
      </c>
      <c r="M121" s="853">
        <f>State!V121</f>
        <v>107.77000000000001</v>
      </c>
      <c r="N121" s="852">
        <f>State!W121</f>
        <v>2420</v>
      </c>
      <c r="O121" s="853">
        <f>State!X121</f>
        <v>107.77000000000001</v>
      </c>
      <c r="P121" s="852">
        <f>State!Y121</f>
        <v>0</v>
      </c>
      <c r="Q121" s="853">
        <f>State!Z121</f>
        <v>0</v>
      </c>
      <c r="R121" s="861">
        <f>State!AA121</f>
        <v>0</v>
      </c>
      <c r="S121" s="852">
        <f>State!AB121</f>
        <v>2420</v>
      </c>
      <c r="T121" s="853">
        <f>State!AC121</f>
        <v>107.77000000000001</v>
      </c>
      <c r="U121" s="852">
        <f>State!AD121</f>
        <v>2420</v>
      </c>
      <c r="V121" s="853">
        <f>State!AE121</f>
        <v>107.77000000000001</v>
      </c>
      <c r="W121" s="865"/>
      <c r="X121" s="870">
        <f>SUM(Almora:Uttarkashi!AE121)</f>
        <v>107.77</v>
      </c>
    </row>
    <row r="122" spans="1:24" s="866" customFormat="1">
      <c r="A122" s="849" t="s">
        <v>46</v>
      </c>
      <c r="B122" s="854" t="s">
        <v>47</v>
      </c>
      <c r="C122" s="852">
        <f>State!J122</f>
        <v>0</v>
      </c>
      <c r="D122" s="853">
        <f>State!K122</f>
        <v>0</v>
      </c>
      <c r="E122" s="852">
        <f>State!L122</f>
        <v>0</v>
      </c>
      <c r="F122" s="853">
        <f>State!M122</f>
        <v>0</v>
      </c>
      <c r="G122" s="853">
        <f>State!N122</f>
        <v>0</v>
      </c>
      <c r="H122" s="853">
        <f>State!O122</f>
        <v>0</v>
      </c>
      <c r="I122" s="852">
        <f>State!R122</f>
        <v>0</v>
      </c>
      <c r="J122" s="853">
        <f>State!S122</f>
        <v>0</v>
      </c>
      <c r="K122" s="861">
        <f>State!T122</f>
        <v>0</v>
      </c>
      <c r="L122" s="852">
        <f>State!U122</f>
        <v>0</v>
      </c>
      <c r="M122" s="853">
        <f>State!V122</f>
        <v>0</v>
      </c>
      <c r="N122" s="852">
        <f>State!W122</f>
        <v>0</v>
      </c>
      <c r="O122" s="853">
        <f>State!X122</f>
        <v>0</v>
      </c>
      <c r="P122" s="852">
        <f>State!Y122</f>
        <v>0</v>
      </c>
      <c r="Q122" s="853">
        <f>State!Z122</f>
        <v>0</v>
      </c>
      <c r="R122" s="861">
        <f>State!AA122</f>
        <v>0</v>
      </c>
      <c r="S122" s="852">
        <f>State!AB122</f>
        <v>0</v>
      </c>
      <c r="T122" s="853">
        <f>State!AC122</f>
        <v>0</v>
      </c>
      <c r="U122" s="852">
        <f>State!AD122</f>
        <v>0</v>
      </c>
      <c r="V122" s="853">
        <f>State!AE122</f>
        <v>0</v>
      </c>
      <c r="W122" s="865"/>
      <c r="X122" s="870">
        <f>SUM(Almora:Uttarkashi!AE122)</f>
        <v>0</v>
      </c>
    </row>
    <row r="123" spans="1:24" s="866" customFormat="1">
      <c r="A123" s="849">
        <v>7</v>
      </c>
      <c r="B123" s="854" t="s">
        <v>48</v>
      </c>
      <c r="C123" s="852">
        <f>State!J123</f>
        <v>0</v>
      </c>
      <c r="D123" s="853">
        <f>State!K123</f>
        <v>0</v>
      </c>
      <c r="E123" s="852">
        <f>State!L123</f>
        <v>0</v>
      </c>
      <c r="F123" s="853">
        <f>State!M123</f>
        <v>0</v>
      </c>
      <c r="G123" s="853">
        <f>State!N123</f>
        <v>0</v>
      </c>
      <c r="H123" s="853">
        <f>State!O123</f>
        <v>0</v>
      </c>
      <c r="I123" s="852">
        <f>State!R123</f>
        <v>0</v>
      </c>
      <c r="J123" s="853">
        <f>State!S123</f>
        <v>0</v>
      </c>
      <c r="K123" s="861">
        <f>State!T123</f>
        <v>0</v>
      </c>
      <c r="L123" s="852">
        <f>State!U123</f>
        <v>0</v>
      </c>
      <c r="M123" s="853">
        <f>State!V123</f>
        <v>0</v>
      </c>
      <c r="N123" s="852">
        <f>State!W123</f>
        <v>0</v>
      </c>
      <c r="O123" s="853">
        <f>State!X123</f>
        <v>0</v>
      </c>
      <c r="P123" s="852">
        <f>State!Y123</f>
        <v>0</v>
      </c>
      <c r="Q123" s="853">
        <f>State!Z123</f>
        <v>0</v>
      </c>
      <c r="R123" s="861">
        <f>State!AA123</f>
        <v>0</v>
      </c>
      <c r="S123" s="852">
        <f>State!AB123</f>
        <v>0</v>
      </c>
      <c r="T123" s="853">
        <f>State!AC123</f>
        <v>0</v>
      </c>
      <c r="U123" s="852">
        <f>State!AD123</f>
        <v>0</v>
      </c>
      <c r="V123" s="853">
        <f>State!AE123</f>
        <v>0</v>
      </c>
      <c r="W123" s="865"/>
      <c r="X123" s="870">
        <f>SUM(Almora:Uttarkashi!AE123)</f>
        <v>0</v>
      </c>
    </row>
    <row r="124" spans="1:24" s="860" customFormat="1">
      <c r="A124" s="855">
        <v>7.01</v>
      </c>
      <c r="B124" s="859" t="s">
        <v>49</v>
      </c>
      <c r="C124" s="852">
        <f>State!J124</f>
        <v>0</v>
      </c>
      <c r="D124" s="853">
        <f>State!K124</f>
        <v>0</v>
      </c>
      <c r="E124" s="852">
        <f>State!L124</f>
        <v>0</v>
      </c>
      <c r="F124" s="853">
        <f>State!M124</f>
        <v>0</v>
      </c>
      <c r="G124" s="853">
        <f>State!N124</f>
        <v>0</v>
      </c>
      <c r="H124" s="853">
        <f>State!O124</f>
        <v>0</v>
      </c>
      <c r="I124" s="852">
        <f>State!R124</f>
        <v>0</v>
      </c>
      <c r="J124" s="853">
        <f>State!S124</f>
        <v>0</v>
      </c>
      <c r="K124" s="861">
        <f>State!T124</f>
        <v>0</v>
      </c>
      <c r="L124" s="852">
        <f>State!U124</f>
        <v>0</v>
      </c>
      <c r="M124" s="853">
        <f>State!V124</f>
        <v>0</v>
      </c>
      <c r="N124" s="852">
        <f>State!W124</f>
        <v>0</v>
      </c>
      <c r="O124" s="853">
        <f>State!X124</f>
        <v>0</v>
      </c>
      <c r="P124" s="852">
        <f>State!Y124</f>
        <v>0</v>
      </c>
      <c r="Q124" s="853">
        <f>State!Z124</f>
        <v>0</v>
      </c>
      <c r="R124" s="861">
        <f>State!AA124</f>
        <v>0</v>
      </c>
      <c r="S124" s="852">
        <f>State!AB124</f>
        <v>0</v>
      </c>
      <c r="T124" s="853">
        <f>State!AC124</f>
        <v>0</v>
      </c>
      <c r="U124" s="852">
        <f>State!AD124</f>
        <v>0</v>
      </c>
      <c r="V124" s="853">
        <f>State!AE124</f>
        <v>0</v>
      </c>
      <c r="W124" s="859"/>
      <c r="X124" s="870">
        <f>SUM(Almora:Uttarkashi!AE124)</f>
        <v>0</v>
      </c>
    </row>
    <row r="125" spans="1:24" s="859" customFormat="1" ht="18">
      <c r="A125" s="855"/>
      <c r="B125" s="859" t="s">
        <v>236</v>
      </c>
      <c r="C125" s="852">
        <f>State!J125</f>
        <v>135437</v>
      </c>
      <c r="D125" s="853">
        <f>State!K125</f>
        <v>203.15550000000002</v>
      </c>
      <c r="E125" s="852">
        <f>State!L125</f>
        <v>120990</v>
      </c>
      <c r="F125" s="853">
        <f>State!M125</f>
        <v>171.92886000000001</v>
      </c>
      <c r="G125" s="862">
        <f t="shared" ref="G125:G126" si="32">E125/C125</f>
        <v>0.89333047837740054</v>
      </c>
      <c r="H125" s="862">
        <f t="shared" ref="H125:H126" si="33">F125/D125</f>
        <v>0.84629192908880146</v>
      </c>
      <c r="I125" s="852">
        <f>State!R125</f>
        <v>0</v>
      </c>
      <c r="J125" s="853">
        <f>State!S125</f>
        <v>0</v>
      </c>
      <c r="K125" s="861">
        <f>State!T125</f>
        <v>1.5E-3</v>
      </c>
      <c r="L125" s="852">
        <f>State!U125</f>
        <v>127729</v>
      </c>
      <c r="M125" s="853">
        <f>State!V125</f>
        <v>191.59349999999998</v>
      </c>
      <c r="N125" s="852">
        <f>State!W125</f>
        <v>127729</v>
      </c>
      <c r="O125" s="853">
        <f>State!X125</f>
        <v>191.59349999999998</v>
      </c>
      <c r="P125" s="852">
        <f>State!Y125</f>
        <v>0</v>
      </c>
      <c r="Q125" s="853">
        <f>State!Z125</f>
        <v>0</v>
      </c>
      <c r="R125" s="861">
        <f>State!AA125</f>
        <v>1.5E-3</v>
      </c>
      <c r="S125" s="852">
        <f>State!AB125</f>
        <v>127729</v>
      </c>
      <c r="T125" s="853">
        <f>State!AC125</f>
        <v>191.59349999999998</v>
      </c>
      <c r="U125" s="852">
        <f>State!AD125</f>
        <v>127729</v>
      </c>
      <c r="V125" s="853">
        <f>State!AE125</f>
        <v>191.59349999999998</v>
      </c>
      <c r="W125" s="859" t="s">
        <v>478</v>
      </c>
      <c r="X125" s="870">
        <f>SUM(Almora:Uttarkashi!AE125)</f>
        <v>191.59349999999998</v>
      </c>
    </row>
    <row r="126" spans="1:24" s="859" customFormat="1" ht="18">
      <c r="A126" s="855"/>
      <c r="B126" s="859" t="s">
        <v>278</v>
      </c>
      <c r="C126" s="852">
        <f>State!J126</f>
        <v>19</v>
      </c>
      <c r="D126" s="853">
        <f>State!K126</f>
        <v>2.8500000000000001E-2</v>
      </c>
      <c r="E126" s="852">
        <f>State!L126</f>
        <v>19</v>
      </c>
      <c r="F126" s="853">
        <f>State!M126</f>
        <v>2.8500000000000001E-2</v>
      </c>
      <c r="G126" s="862">
        <f t="shared" si="32"/>
        <v>1</v>
      </c>
      <c r="H126" s="862">
        <f t="shared" si="33"/>
        <v>1</v>
      </c>
      <c r="I126" s="852">
        <f>State!R126</f>
        <v>0</v>
      </c>
      <c r="J126" s="853">
        <f>State!S126</f>
        <v>0</v>
      </c>
      <c r="K126" s="861">
        <f>State!T126</f>
        <v>1.5E-3</v>
      </c>
      <c r="L126" s="852">
        <f>State!U126</f>
        <v>10</v>
      </c>
      <c r="M126" s="853">
        <f>State!V126</f>
        <v>1.5000000000000001E-2</v>
      </c>
      <c r="N126" s="852">
        <f>State!W126</f>
        <v>10</v>
      </c>
      <c r="O126" s="853">
        <f>State!X126</f>
        <v>1.5000000000000001E-2</v>
      </c>
      <c r="P126" s="852">
        <f>State!Y126</f>
        <v>0</v>
      </c>
      <c r="Q126" s="853">
        <f>State!Z126</f>
        <v>0</v>
      </c>
      <c r="R126" s="861">
        <f>State!AA126</f>
        <v>1.5E-3</v>
      </c>
      <c r="S126" s="852">
        <f>State!AB126</f>
        <v>10</v>
      </c>
      <c r="T126" s="853">
        <f>State!AC126</f>
        <v>1.5000000000000001E-2</v>
      </c>
      <c r="U126" s="852">
        <f>State!AD126</f>
        <v>10</v>
      </c>
      <c r="V126" s="853">
        <f>State!AE126</f>
        <v>1.5000000000000001E-2</v>
      </c>
      <c r="W126" s="859" t="s">
        <v>478</v>
      </c>
      <c r="X126" s="870">
        <f>SUM(Almora:Uttarkashi!AE126)</f>
        <v>1.5000000000000001E-2</v>
      </c>
    </row>
    <row r="127" spans="1:24" s="859" customFormat="1">
      <c r="A127" s="855"/>
      <c r="B127" s="859" t="s">
        <v>280</v>
      </c>
      <c r="C127" s="852">
        <f>State!J127</f>
        <v>0</v>
      </c>
      <c r="D127" s="853">
        <f>State!K127</f>
        <v>0</v>
      </c>
      <c r="E127" s="852">
        <f>State!L127</f>
        <v>0</v>
      </c>
      <c r="F127" s="853">
        <f>State!M127</f>
        <v>0</v>
      </c>
      <c r="G127" s="853">
        <f>State!N127</f>
        <v>0</v>
      </c>
      <c r="H127" s="853">
        <f>State!O127</f>
        <v>0</v>
      </c>
      <c r="I127" s="852">
        <f>State!R127</f>
        <v>0</v>
      </c>
      <c r="J127" s="853">
        <f>State!S127</f>
        <v>0</v>
      </c>
      <c r="K127" s="861">
        <f>State!T127</f>
        <v>1.5E-3</v>
      </c>
      <c r="L127" s="852">
        <f>State!U127</f>
        <v>0</v>
      </c>
      <c r="M127" s="853">
        <f>State!V127</f>
        <v>0</v>
      </c>
      <c r="N127" s="852">
        <f>State!W127</f>
        <v>0</v>
      </c>
      <c r="O127" s="853">
        <f>State!X127</f>
        <v>0</v>
      </c>
      <c r="P127" s="852">
        <f>State!Y127</f>
        <v>0</v>
      </c>
      <c r="Q127" s="853">
        <f>State!Z127</f>
        <v>0</v>
      </c>
      <c r="R127" s="861">
        <f>State!AA127</f>
        <v>1.5E-3</v>
      </c>
      <c r="S127" s="852">
        <f>State!AB127</f>
        <v>0</v>
      </c>
      <c r="T127" s="853">
        <f>State!AC127</f>
        <v>0</v>
      </c>
      <c r="U127" s="852">
        <f>State!AD127</f>
        <v>0</v>
      </c>
      <c r="V127" s="853">
        <f>State!AE127</f>
        <v>0</v>
      </c>
      <c r="X127" s="870">
        <f>SUM(Almora:Uttarkashi!AE127)</f>
        <v>0</v>
      </c>
    </row>
    <row r="128" spans="1:24" s="859" customFormat="1" ht="18">
      <c r="A128" s="855"/>
      <c r="B128" s="859" t="s">
        <v>279</v>
      </c>
      <c r="C128" s="852">
        <f>State!J128</f>
        <v>202860</v>
      </c>
      <c r="D128" s="853">
        <f>State!K128</f>
        <v>304.29000000000002</v>
      </c>
      <c r="E128" s="852">
        <f>State!L128</f>
        <v>178752</v>
      </c>
      <c r="F128" s="853">
        <f>State!M128</f>
        <v>249.58129999999997</v>
      </c>
      <c r="G128" s="862">
        <f t="shared" ref="G128:G134" si="34">E128/C128</f>
        <v>0.88115942028985506</v>
      </c>
      <c r="H128" s="862">
        <f t="shared" ref="H128:H134" si="35">F128/D128</f>
        <v>0.820208682506819</v>
      </c>
      <c r="I128" s="852">
        <f>State!R128</f>
        <v>0</v>
      </c>
      <c r="J128" s="853">
        <f>State!S128</f>
        <v>0</v>
      </c>
      <c r="K128" s="861">
        <f>State!T128</f>
        <v>1.5E-3</v>
      </c>
      <c r="L128" s="852">
        <f>State!U128</f>
        <v>189921</v>
      </c>
      <c r="M128" s="853">
        <f>State!V128</f>
        <v>284.88150000000002</v>
      </c>
      <c r="N128" s="852">
        <f>State!W128</f>
        <v>189921</v>
      </c>
      <c r="O128" s="853">
        <f>State!X128</f>
        <v>284.88150000000002</v>
      </c>
      <c r="P128" s="852">
        <f>State!Y128</f>
        <v>0</v>
      </c>
      <c r="Q128" s="853">
        <f>State!Z128</f>
        <v>0</v>
      </c>
      <c r="R128" s="861">
        <f>State!AA128</f>
        <v>1.5E-3</v>
      </c>
      <c r="S128" s="852">
        <f>State!AB128</f>
        <v>189921</v>
      </c>
      <c r="T128" s="853">
        <f>State!AC128</f>
        <v>284.88150000000002</v>
      </c>
      <c r="U128" s="852">
        <f>State!AD128</f>
        <v>189921</v>
      </c>
      <c r="V128" s="853">
        <f>State!AE128</f>
        <v>284.88150000000002</v>
      </c>
      <c r="W128" s="859" t="s">
        <v>478</v>
      </c>
      <c r="X128" s="870">
        <f>SUM(Almora:Uttarkashi!AE128)</f>
        <v>284.88150000000002</v>
      </c>
    </row>
    <row r="129" spans="1:24" s="859" customFormat="1" ht="18">
      <c r="A129" s="855"/>
      <c r="B129" s="859" t="s">
        <v>281</v>
      </c>
      <c r="C129" s="852">
        <f>State!J129</f>
        <v>18</v>
      </c>
      <c r="D129" s="853">
        <f>State!K129</f>
        <v>2.7000000000000003E-2</v>
      </c>
      <c r="E129" s="852">
        <f>State!L129</f>
        <v>18</v>
      </c>
      <c r="F129" s="853">
        <f>State!M129</f>
        <v>2.7000000000000003E-2</v>
      </c>
      <c r="G129" s="862">
        <f t="shared" si="34"/>
        <v>1</v>
      </c>
      <c r="H129" s="862">
        <f t="shared" si="35"/>
        <v>1</v>
      </c>
      <c r="I129" s="852">
        <f>State!R129</f>
        <v>0</v>
      </c>
      <c r="J129" s="853">
        <f>State!S129</f>
        <v>0</v>
      </c>
      <c r="K129" s="861">
        <f>State!T129</f>
        <v>1.5E-3</v>
      </c>
      <c r="L129" s="852">
        <f>State!U129</f>
        <v>14</v>
      </c>
      <c r="M129" s="853">
        <f>State!V129</f>
        <v>2.1000000000000001E-2</v>
      </c>
      <c r="N129" s="852">
        <f>State!W129</f>
        <v>14</v>
      </c>
      <c r="O129" s="853">
        <f>State!X129</f>
        <v>2.1000000000000001E-2</v>
      </c>
      <c r="P129" s="852">
        <f>State!Y129</f>
        <v>0</v>
      </c>
      <c r="Q129" s="853">
        <f>State!Z129</f>
        <v>0</v>
      </c>
      <c r="R129" s="861">
        <f>State!AA129</f>
        <v>1.5E-3</v>
      </c>
      <c r="S129" s="852">
        <f>State!AB129</f>
        <v>14</v>
      </c>
      <c r="T129" s="853">
        <f>State!AC129</f>
        <v>2.1000000000000001E-2</v>
      </c>
      <c r="U129" s="852">
        <f>State!AD129</f>
        <v>14</v>
      </c>
      <c r="V129" s="853">
        <f>State!AE129</f>
        <v>2.1000000000000001E-2</v>
      </c>
      <c r="W129" s="859" t="s">
        <v>478</v>
      </c>
      <c r="X129" s="870">
        <f>SUM(Almora:Uttarkashi!AE129)</f>
        <v>2.1000000000000001E-2</v>
      </c>
    </row>
    <row r="130" spans="1:24" s="859" customFormat="1" ht="18">
      <c r="A130" s="855"/>
      <c r="B130" s="859" t="s">
        <v>282</v>
      </c>
      <c r="C130" s="852">
        <f>State!J130</f>
        <v>168</v>
      </c>
      <c r="D130" s="853">
        <f>State!K130</f>
        <v>0.252</v>
      </c>
      <c r="E130" s="852">
        <f>State!L130</f>
        <v>168</v>
      </c>
      <c r="F130" s="853">
        <f>State!M130</f>
        <v>0.23650000000000002</v>
      </c>
      <c r="G130" s="862">
        <f t="shared" si="34"/>
        <v>1</v>
      </c>
      <c r="H130" s="862">
        <f t="shared" si="35"/>
        <v>0.9384920634920636</v>
      </c>
      <c r="I130" s="852">
        <f>State!R130</f>
        <v>0</v>
      </c>
      <c r="J130" s="853">
        <f>State!S130</f>
        <v>0</v>
      </c>
      <c r="K130" s="861">
        <f>State!T130</f>
        <v>1.5E-3</v>
      </c>
      <c r="L130" s="852">
        <f>State!U130</f>
        <v>98</v>
      </c>
      <c r="M130" s="853">
        <f>State!V130</f>
        <v>0.14700000000000002</v>
      </c>
      <c r="N130" s="852">
        <f>State!W130</f>
        <v>98</v>
      </c>
      <c r="O130" s="853">
        <f>State!X130</f>
        <v>0.14700000000000002</v>
      </c>
      <c r="P130" s="852">
        <f>State!Y130</f>
        <v>0</v>
      </c>
      <c r="Q130" s="853">
        <f>State!Z130</f>
        <v>0</v>
      </c>
      <c r="R130" s="861">
        <f>State!AA130</f>
        <v>1.5E-3</v>
      </c>
      <c r="S130" s="852">
        <f>State!AB130</f>
        <v>98</v>
      </c>
      <c r="T130" s="853">
        <f>State!AC130</f>
        <v>0.14700000000000002</v>
      </c>
      <c r="U130" s="852">
        <f>State!AD130</f>
        <v>98</v>
      </c>
      <c r="V130" s="853">
        <f>State!AE130</f>
        <v>0.14700000000000002</v>
      </c>
      <c r="W130" s="859" t="s">
        <v>478</v>
      </c>
      <c r="X130" s="870">
        <f>SUM(Almora:Uttarkashi!AE130)</f>
        <v>0.14700000000000002</v>
      </c>
    </row>
    <row r="131" spans="1:24" s="859" customFormat="1" ht="18">
      <c r="A131" s="855">
        <v>7.02</v>
      </c>
      <c r="B131" s="859" t="s">
        <v>50</v>
      </c>
      <c r="C131" s="852">
        <f>State!J131</f>
        <v>237462</v>
      </c>
      <c r="D131" s="853">
        <f>State!K131</f>
        <v>593.65499999999997</v>
      </c>
      <c r="E131" s="852">
        <f>State!L131</f>
        <v>204641</v>
      </c>
      <c r="F131" s="853">
        <f>State!M131</f>
        <v>417.63964999999996</v>
      </c>
      <c r="G131" s="862">
        <f t="shared" si="34"/>
        <v>0.86178420126167554</v>
      </c>
      <c r="H131" s="862">
        <f t="shared" si="35"/>
        <v>0.70350565564174472</v>
      </c>
      <c r="I131" s="852">
        <f>State!R131</f>
        <v>0</v>
      </c>
      <c r="J131" s="853">
        <f>State!S131</f>
        <v>0</v>
      </c>
      <c r="K131" s="861">
        <f>State!T131</f>
        <v>2.5000000000000001E-3</v>
      </c>
      <c r="L131" s="852">
        <f>State!U131</f>
        <v>230820</v>
      </c>
      <c r="M131" s="853">
        <f>State!V131</f>
        <v>577.05000000000007</v>
      </c>
      <c r="N131" s="852">
        <f>State!W131</f>
        <v>230820</v>
      </c>
      <c r="O131" s="853">
        <f>State!X131</f>
        <v>577.05000000000007</v>
      </c>
      <c r="P131" s="852">
        <f>State!Y131</f>
        <v>0</v>
      </c>
      <c r="Q131" s="853">
        <f>State!Z131</f>
        <v>0</v>
      </c>
      <c r="R131" s="861">
        <f>State!AA131</f>
        <v>2.5000000000000001E-3</v>
      </c>
      <c r="S131" s="852">
        <f>State!AB131</f>
        <v>230820</v>
      </c>
      <c r="T131" s="853">
        <f>State!AC131</f>
        <v>577.05000000000007</v>
      </c>
      <c r="U131" s="852">
        <f>State!AD131</f>
        <v>230820</v>
      </c>
      <c r="V131" s="853">
        <f>State!AE131</f>
        <v>577.05000000000007</v>
      </c>
      <c r="W131" s="859" t="s">
        <v>478</v>
      </c>
      <c r="X131" s="870">
        <f>SUM(Almora:Uttarkashi!AE131)</f>
        <v>577.05000000000007</v>
      </c>
    </row>
    <row r="132" spans="1:24" s="859" customFormat="1" ht="18">
      <c r="A132" s="855">
        <v>7.03</v>
      </c>
      <c r="B132" s="859" t="s">
        <v>51</v>
      </c>
      <c r="C132" s="852">
        <f>State!J132</f>
        <v>30</v>
      </c>
      <c r="D132" s="853">
        <f>State!K132</f>
        <v>7.5000000000000011E-2</v>
      </c>
      <c r="E132" s="852">
        <f>State!L132</f>
        <v>30</v>
      </c>
      <c r="F132" s="853">
        <f>State!M132</f>
        <v>7.5000000000000011E-2</v>
      </c>
      <c r="G132" s="862">
        <f t="shared" si="34"/>
        <v>1</v>
      </c>
      <c r="H132" s="862">
        <f t="shared" si="35"/>
        <v>1</v>
      </c>
      <c r="I132" s="852">
        <f>State!R132</f>
        <v>0</v>
      </c>
      <c r="J132" s="853">
        <f>State!S132</f>
        <v>0</v>
      </c>
      <c r="K132" s="861">
        <f>State!T132</f>
        <v>2.5000000000000001E-3</v>
      </c>
      <c r="L132" s="852">
        <f>State!U132</f>
        <v>25</v>
      </c>
      <c r="M132" s="853">
        <f>State!V132</f>
        <v>6.25E-2</v>
      </c>
      <c r="N132" s="852">
        <f>State!W132</f>
        <v>25</v>
      </c>
      <c r="O132" s="853">
        <f>State!X132</f>
        <v>6.25E-2</v>
      </c>
      <c r="P132" s="852">
        <f>State!Y132</f>
        <v>0</v>
      </c>
      <c r="Q132" s="853">
        <f>State!Z132</f>
        <v>0</v>
      </c>
      <c r="R132" s="861">
        <f>State!AA132</f>
        <v>2.5000000000000001E-3</v>
      </c>
      <c r="S132" s="852">
        <f>State!AB132</f>
        <v>25</v>
      </c>
      <c r="T132" s="853">
        <f>State!AC132</f>
        <v>6.25E-2</v>
      </c>
      <c r="U132" s="852">
        <f>State!AD132</f>
        <v>25</v>
      </c>
      <c r="V132" s="853">
        <f>State!AE132</f>
        <v>6.25E-2</v>
      </c>
      <c r="W132" s="859" t="s">
        <v>478</v>
      </c>
      <c r="X132" s="870">
        <f>SUM(Almora:Uttarkashi!AE132)</f>
        <v>6.25E-2</v>
      </c>
    </row>
    <row r="133" spans="1:24" s="859" customFormat="1" ht="18">
      <c r="A133" s="855">
        <v>7.04</v>
      </c>
      <c r="B133" s="859" t="s">
        <v>52</v>
      </c>
      <c r="C133" s="852">
        <f>State!J133</f>
        <v>95</v>
      </c>
      <c r="D133" s="853">
        <f>State!K133</f>
        <v>0.23750000000000002</v>
      </c>
      <c r="E133" s="852">
        <f>State!L133</f>
        <v>84</v>
      </c>
      <c r="F133" s="853">
        <f>State!M133</f>
        <v>0.17249999999999999</v>
      </c>
      <c r="G133" s="862">
        <f t="shared" si="34"/>
        <v>0.88421052631578945</v>
      </c>
      <c r="H133" s="862">
        <f t="shared" si="35"/>
        <v>0.72631578947368414</v>
      </c>
      <c r="I133" s="852">
        <f>State!R133</f>
        <v>0</v>
      </c>
      <c r="J133" s="853">
        <f>State!S133</f>
        <v>0</v>
      </c>
      <c r="K133" s="861">
        <f>State!T133</f>
        <v>2.5000000000000001E-3</v>
      </c>
      <c r="L133" s="852">
        <f>State!U133</f>
        <v>94</v>
      </c>
      <c r="M133" s="853">
        <f>State!V133</f>
        <v>0.23500000000000004</v>
      </c>
      <c r="N133" s="852">
        <f>State!W133</f>
        <v>94</v>
      </c>
      <c r="O133" s="853">
        <f>State!X133</f>
        <v>0.23500000000000004</v>
      </c>
      <c r="P133" s="852">
        <f>State!Y133</f>
        <v>0</v>
      </c>
      <c r="Q133" s="853">
        <f>State!Z133</f>
        <v>0</v>
      </c>
      <c r="R133" s="861">
        <f>State!AA133</f>
        <v>2.5000000000000001E-3</v>
      </c>
      <c r="S133" s="852">
        <f>State!AB133</f>
        <v>94</v>
      </c>
      <c r="T133" s="853">
        <f>State!AC133</f>
        <v>0.23500000000000004</v>
      </c>
      <c r="U133" s="852">
        <f>State!AD133</f>
        <v>94</v>
      </c>
      <c r="V133" s="853">
        <f>State!AE133</f>
        <v>0.23500000000000004</v>
      </c>
      <c r="W133" s="859" t="s">
        <v>478</v>
      </c>
      <c r="X133" s="870">
        <f>SUM(Almora:Uttarkashi!AE133)</f>
        <v>0.23500000000000004</v>
      </c>
    </row>
    <row r="134" spans="1:24" s="866" customFormat="1">
      <c r="A134" s="849"/>
      <c r="B134" s="874" t="s">
        <v>25</v>
      </c>
      <c r="C134" s="852">
        <f>State!J134</f>
        <v>576089</v>
      </c>
      <c r="D134" s="853">
        <f>State!K134</f>
        <v>1101.7204999999999</v>
      </c>
      <c r="E134" s="852">
        <f>State!L134</f>
        <v>504702</v>
      </c>
      <c r="F134" s="853">
        <f>State!M134</f>
        <v>839.68930999999998</v>
      </c>
      <c r="G134" s="862">
        <f t="shared" si="34"/>
        <v>0.87608338294950949</v>
      </c>
      <c r="H134" s="862">
        <f t="shared" si="35"/>
        <v>0.76216182779570685</v>
      </c>
      <c r="I134" s="852">
        <f>State!R134</f>
        <v>0</v>
      </c>
      <c r="J134" s="853">
        <f>State!S134</f>
        <v>0</v>
      </c>
      <c r="K134" s="861">
        <f>State!T134</f>
        <v>0</v>
      </c>
      <c r="L134" s="852">
        <f>State!U134</f>
        <v>548711</v>
      </c>
      <c r="M134" s="853">
        <f>State!V134</f>
        <v>1054.0055</v>
      </c>
      <c r="N134" s="852">
        <f>State!W134</f>
        <v>548711</v>
      </c>
      <c r="O134" s="853">
        <f>State!X134</f>
        <v>1054.0055</v>
      </c>
      <c r="P134" s="852">
        <f>State!Y134</f>
        <v>0</v>
      </c>
      <c r="Q134" s="853">
        <f>State!Z134</f>
        <v>0</v>
      </c>
      <c r="R134" s="861">
        <f>State!AA134</f>
        <v>0</v>
      </c>
      <c r="S134" s="852">
        <f>State!AB134</f>
        <v>548711</v>
      </c>
      <c r="T134" s="853">
        <f>State!AC134</f>
        <v>1054.0055</v>
      </c>
      <c r="U134" s="852">
        <f>State!AD134</f>
        <v>548711</v>
      </c>
      <c r="V134" s="853">
        <f>State!AE134</f>
        <v>1054.0055</v>
      </c>
      <c r="W134" s="865"/>
      <c r="X134" s="870">
        <f>SUM(Almora:Uttarkashi!AE134)</f>
        <v>1054.0055000000002</v>
      </c>
    </row>
    <row r="135" spans="1:24" s="866" customFormat="1" ht="18">
      <c r="A135" s="849">
        <v>8</v>
      </c>
      <c r="B135" s="854" t="s">
        <v>53</v>
      </c>
      <c r="C135" s="852">
        <f>State!J135</f>
        <v>0</v>
      </c>
      <c r="D135" s="853">
        <f>State!K135</f>
        <v>0</v>
      </c>
      <c r="E135" s="852">
        <f>State!L135</f>
        <v>0</v>
      </c>
      <c r="F135" s="853">
        <f>State!M135</f>
        <v>0</v>
      </c>
      <c r="G135" s="853">
        <f>State!N135</f>
        <v>0</v>
      </c>
      <c r="H135" s="853">
        <f>State!O135</f>
        <v>0</v>
      </c>
      <c r="I135" s="852">
        <f>State!R135</f>
        <v>0</v>
      </c>
      <c r="J135" s="853">
        <f>State!S135</f>
        <v>0</v>
      </c>
      <c r="K135" s="861">
        <f>State!T135</f>
        <v>0</v>
      </c>
      <c r="L135" s="852">
        <f>State!U135</f>
        <v>0</v>
      </c>
      <c r="M135" s="853">
        <f>State!V135</f>
        <v>0</v>
      </c>
      <c r="N135" s="852">
        <f>State!W135</f>
        <v>0</v>
      </c>
      <c r="O135" s="853">
        <f>State!X135</f>
        <v>0</v>
      </c>
      <c r="P135" s="852">
        <f>State!Y135</f>
        <v>0</v>
      </c>
      <c r="Q135" s="853">
        <f>State!Z135</f>
        <v>0</v>
      </c>
      <c r="R135" s="861">
        <f>State!AA135</f>
        <v>0</v>
      </c>
      <c r="S135" s="852">
        <f>State!AB135</f>
        <v>0</v>
      </c>
      <c r="T135" s="853">
        <f>State!AC135</f>
        <v>0</v>
      </c>
      <c r="U135" s="852">
        <f>State!AD135</f>
        <v>0</v>
      </c>
      <c r="V135" s="853">
        <f>State!AE135</f>
        <v>0</v>
      </c>
      <c r="W135" s="865"/>
      <c r="X135" s="870">
        <f>SUM(Almora:Uttarkashi!AE135)</f>
        <v>0</v>
      </c>
    </row>
    <row r="136" spans="1:24" s="860" customFormat="1" ht="18">
      <c r="A136" s="855">
        <v>8.01</v>
      </c>
      <c r="B136" s="859" t="s">
        <v>54</v>
      </c>
      <c r="C136" s="852">
        <f>State!J136</f>
        <v>381588</v>
      </c>
      <c r="D136" s="853">
        <f>State!K136</f>
        <v>1526.3519999999999</v>
      </c>
      <c r="E136" s="852">
        <f>State!L136</f>
        <v>336248</v>
      </c>
      <c r="F136" s="853">
        <f>State!M136</f>
        <v>1451.0439999999999</v>
      </c>
      <c r="G136" s="862">
        <f t="shared" ref="G136:G140" si="36">E136/C136</f>
        <v>0.8811807499187605</v>
      </c>
      <c r="H136" s="862">
        <f t="shared" ref="H136:H140" si="37">F136/D136</f>
        <v>0.95066144637672045</v>
      </c>
      <c r="I136" s="852">
        <f>State!R136</f>
        <v>0</v>
      </c>
      <c r="J136" s="853">
        <f>State!S136</f>
        <v>0</v>
      </c>
      <c r="K136" s="861">
        <f>State!T136</f>
        <v>4.0000000000000001E-3</v>
      </c>
      <c r="L136" s="852">
        <f>State!U136</f>
        <v>361187</v>
      </c>
      <c r="M136" s="853">
        <f>State!V136</f>
        <v>1444.7479999999998</v>
      </c>
      <c r="N136" s="852">
        <f>State!W136</f>
        <v>361187</v>
      </c>
      <c r="O136" s="853">
        <f>State!X136</f>
        <v>1444.7479999999998</v>
      </c>
      <c r="P136" s="852">
        <f>State!Y136</f>
        <v>0</v>
      </c>
      <c r="Q136" s="853">
        <f>State!Z136</f>
        <v>0</v>
      </c>
      <c r="R136" s="861">
        <f>State!AA136</f>
        <v>4.0000000000000001E-3</v>
      </c>
      <c r="S136" s="852">
        <f>State!AB136</f>
        <v>361187</v>
      </c>
      <c r="T136" s="853">
        <f>State!AC136</f>
        <v>1444.7479999999998</v>
      </c>
      <c r="U136" s="852">
        <f>State!AD136</f>
        <v>361187</v>
      </c>
      <c r="V136" s="853">
        <f>State!AE136</f>
        <v>1444.7479999999998</v>
      </c>
      <c r="W136" s="859" t="s">
        <v>478</v>
      </c>
      <c r="X136" s="870">
        <f>SUM(Almora:Uttarkashi!AE136)</f>
        <v>1444.7479999999998</v>
      </c>
    </row>
    <row r="137" spans="1:24" s="860" customFormat="1" ht="18">
      <c r="A137" s="855">
        <v>8.02</v>
      </c>
      <c r="B137" s="859" t="s">
        <v>55</v>
      </c>
      <c r="C137" s="852">
        <f>State!J137</f>
        <v>117899</v>
      </c>
      <c r="D137" s="853">
        <f>State!K137</f>
        <v>471.59600000000006</v>
      </c>
      <c r="E137" s="852">
        <f>State!L137</f>
        <v>105294</v>
      </c>
      <c r="F137" s="853">
        <f>State!M137</f>
        <v>458.03000000000003</v>
      </c>
      <c r="G137" s="862">
        <f t="shared" si="36"/>
        <v>0.8930864553558554</v>
      </c>
      <c r="H137" s="862">
        <f t="shared" si="37"/>
        <v>0.97123385270443341</v>
      </c>
      <c r="I137" s="852">
        <f>State!R137</f>
        <v>0</v>
      </c>
      <c r="J137" s="853">
        <f>State!S137</f>
        <v>0</v>
      </c>
      <c r="K137" s="861">
        <f>State!T137</f>
        <v>4.0000000000000001E-3</v>
      </c>
      <c r="L137" s="852">
        <f>State!U137</f>
        <v>111620</v>
      </c>
      <c r="M137" s="853">
        <f>State!V137</f>
        <v>446.48</v>
      </c>
      <c r="N137" s="852">
        <f>State!W137</f>
        <v>111620</v>
      </c>
      <c r="O137" s="853">
        <f>State!X137</f>
        <v>446.48</v>
      </c>
      <c r="P137" s="852">
        <f>State!Y137</f>
        <v>0</v>
      </c>
      <c r="Q137" s="853">
        <f>State!Z137</f>
        <v>0</v>
      </c>
      <c r="R137" s="861">
        <f>State!AA137</f>
        <v>4.0000000000000001E-3</v>
      </c>
      <c r="S137" s="852">
        <f>State!AB137</f>
        <v>111620</v>
      </c>
      <c r="T137" s="853">
        <f>State!AC137</f>
        <v>446.48</v>
      </c>
      <c r="U137" s="852">
        <f>State!AD137</f>
        <v>111620</v>
      </c>
      <c r="V137" s="853">
        <f>State!AE137</f>
        <v>446.48</v>
      </c>
      <c r="W137" s="859" t="s">
        <v>478</v>
      </c>
      <c r="X137" s="870">
        <f>SUM(Almora:Uttarkashi!AE137)</f>
        <v>446.48</v>
      </c>
    </row>
    <row r="138" spans="1:24" s="860" customFormat="1" ht="18">
      <c r="A138" s="855">
        <v>8.0299999999999994</v>
      </c>
      <c r="B138" s="859" t="s">
        <v>56</v>
      </c>
      <c r="C138" s="852">
        <f>State!J138</f>
        <v>8809</v>
      </c>
      <c r="D138" s="853">
        <f>State!K138</f>
        <v>35.236000000000004</v>
      </c>
      <c r="E138" s="852">
        <f>State!L138</f>
        <v>8023</v>
      </c>
      <c r="F138" s="853">
        <f>State!M138</f>
        <v>32.141999999999996</v>
      </c>
      <c r="G138" s="862">
        <f t="shared" si="36"/>
        <v>0.91077307299352939</v>
      </c>
      <c r="H138" s="862">
        <f t="shared" si="37"/>
        <v>0.91219207628561672</v>
      </c>
      <c r="I138" s="852">
        <f>State!R138</f>
        <v>0</v>
      </c>
      <c r="J138" s="853">
        <f>State!S138</f>
        <v>0</v>
      </c>
      <c r="K138" s="861">
        <f>State!T138</f>
        <v>4.0000000000000001E-3</v>
      </c>
      <c r="L138" s="852">
        <f>State!U138</f>
        <v>7776</v>
      </c>
      <c r="M138" s="853">
        <f>State!V138</f>
        <v>31.103999999999999</v>
      </c>
      <c r="N138" s="852">
        <f>State!W138</f>
        <v>7776</v>
      </c>
      <c r="O138" s="853">
        <f>State!X138</f>
        <v>31.103999999999999</v>
      </c>
      <c r="P138" s="852">
        <f>State!Y138</f>
        <v>0</v>
      </c>
      <c r="Q138" s="853">
        <f>State!Z138</f>
        <v>0</v>
      </c>
      <c r="R138" s="861">
        <f>State!AA138</f>
        <v>4.0000000000000001E-3</v>
      </c>
      <c r="S138" s="852">
        <f>State!AB138</f>
        <v>7776</v>
      </c>
      <c r="T138" s="853">
        <f>State!AC138</f>
        <v>31.103999999999999</v>
      </c>
      <c r="U138" s="852">
        <f>State!AD138</f>
        <v>7776</v>
      </c>
      <c r="V138" s="853">
        <f>State!AE138</f>
        <v>31.103999999999999</v>
      </c>
      <c r="W138" s="859" t="s">
        <v>478</v>
      </c>
      <c r="X138" s="870">
        <f>SUM(Almora:Uttarkashi!AE138)</f>
        <v>31.103999999999999</v>
      </c>
    </row>
    <row r="139" spans="1:24" s="860" customFormat="1" ht="18">
      <c r="A139" s="855">
        <v>8.0399999999999991</v>
      </c>
      <c r="B139" s="859" t="s">
        <v>57</v>
      </c>
      <c r="C139" s="852">
        <f>State!J139</f>
        <v>173013</v>
      </c>
      <c r="D139" s="853">
        <f>State!K139</f>
        <v>692.05200000000013</v>
      </c>
      <c r="E139" s="852">
        <f>State!L139</f>
        <v>152734</v>
      </c>
      <c r="F139" s="853">
        <f>State!M139</f>
        <v>659.36400000000003</v>
      </c>
      <c r="G139" s="862">
        <f t="shared" si="36"/>
        <v>0.88278915457219975</v>
      </c>
      <c r="H139" s="862">
        <f t="shared" si="37"/>
        <v>0.95276655511435548</v>
      </c>
      <c r="I139" s="852">
        <f>State!R139</f>
        <v>0</v>
      </c>
      <c r="J139" s="853">
        <f>State!S139</f>
        <v>0</v>
      </c>
      <c r="K139" s="861">
        <f>State!T139</f>
        <v>4.0000000000000001E-3</v>
      </c>
      <c r="L139" s="852">
        <f>State!U139</f>
        <v>160492</v>
      </c>
      <c r="M139" s="853">
        <f>State!V139</f>
        <v>641.96800000000007</v>
      </c>
      <c r="N139" s="852">
        <f>State!W139</f>
        <v>160492</v>
      </c>
      <c r="O139" s="853">
        <f>State!X139</f>
        <v>641.96800000000007</v>
      </c>
      <c r="P139" s="852">
        <f>State!Y139</f>
        <v>0</v>
      </c>
      <c r="Q139" s="853">
        <f>State!Z139</f>
        <v>0</v>
      </c>
      <c r="R139" s="861">
        <f>State!AA139</f>
        <v>4.0000000000000001E-3</v>
      </c>
      <c r="S139" s="852">
        <f>State!AB139</f>
        <v>160492</v>
      </c>
      <c r="T139" s="853">
        <f>State!AC139</f>
        <v>641.96800000000007</v>
      </c>
      <c r="U139" s="852">
        <f>State!AD139</f>
        <v>160492</v>
      </c>
      <c r="V139" s="853">
        <f>State!AE139</f>
        <v>641.96800000000007</v>
      </c>
      <c r="W139" s="859" t="s">
        <v>478</v>
      </c>
      <c r="X139" s="870">
        <f>SUM(Almora:Uttarkashi!AE139)</f>
        <v>641.96800000000007</v>
      </c>
    </row>
    <row r="140" spans="1:24" s="866" customFormat="1">
      <c r="A140" s="849"/>
      <c r="B140" s="874" t="s">
        <v>35</v>
      </c>
      <c r="C140" s="852">
        <f>State!J140</f>
        <v>681309</v>
      </c>
      <c r="D140" s="853">
        <f>State!K140</f>
        <v>2725.2359999999999</v>
      </c>
      <c r="E140" s="852">
        <f>State!L140</f>
        <v>602299</v>
      </c>
      <c r="F140" s="853">
        <f>State!M140</f>
        <v>2600.58</v>
      </c>
      <c r="G140" s="862">
        <f t="shared" si="36"/>
        <v>0.88403206181042671</v>
      </c>
      <c r="H140" s="862">
        <f t="shared" si="37"/>
        <v>0.95425864035261532</v>
      </c>
      <c r="I140" s="852">
        <f>State!R140</f>
        <v>0</v>
      </c>
      <c r="J140" s="853">
        <f>State!S140</f>
        <v>0</v>
      </c>
      <c r="K140" s="861">
        <f>State!T140</f>
        <v>0</v>
      </c>
      <c r="L140" s="852">
        <f>State!U140</f>
        <v>641075</v>
      </c>
      <c r="M140" s="853">
        <f>State!V140</f>
        <v>2564.3000000000002</v>
      </c>
      <c r="N140" s="852">
        <f>State!W140</f>
        <v>641075</v>
      </c>
      <c r="O140" s="853">
        <f>State!X140</f>
        <v>2564.3000000000002</v>
      </c>
      <c r="P140" s="852">
        <f>State!Y140</f>
        <v>0</v>
      </c>
      <c r="Q140" s="853">
        <f>State!Z140</f>
        <v>0</v>
      </c>
      <c r="R140" s="861">
        <f>State!AA140</f>
        <v>0</v>
      </c>
      <c r="S140" s="852">
        <f>State!AB140</f>
        <v>641075</v>
      </c>
      <c r="T140" s="853">
        <f>State!AC140</f>
        <v>2564.3000000000002</v>
      </c>
      <c r="U140" s="852">
        <f>State!AD140</f>
        <v>641075</v>
      </c>
      <c r="V140" s="853">
        <f>State!AE140</f>
        <v>2564.3000000000002</v>
      </c>
      <c r="W140" s="865"/>
      <c r="X140" s="870">
        <f>SUM(Almora:Uttarkashi!AE140)</f>
        <v>2564.3000000000002</v>
      </c>
    </row>
    <row r="141" spans="1:24" s="866" customFormat="1" ht="18">
      <c r="A141" s="849">
        <v>9</v>
      </c>
      <c r="B141" s="854" t="s">
        <v>58</v>
      </c>
      <c r="C141" s="852">
        <f>State!J141</f>
        <v>0</v>
      </c>
      <c r="D141" s="853">
        <f>State!K141</f>
        <v>0</v>
      </c>
      <c r="E141" s="852">
        <f>State!L141</f>
        <v>0</v>
      </c>
      <c r="F141" s="853">
        <f>State!M141</f>
        <v>0</v>
      </c>
      <c r="G141" s="853">
        <f>State!N141</f>
        <v>0</v>
      </c>
      <c r="H141" s="853">
        <f>State!O141</f>
        <v>0</v>
      </c>
      <c r="I141" s="852">
        <f>State!R141</f>
        <v>0</v>
      </c>
      <c r="J141" s="853">
        <f>State!S141</f>
        <v>0</v>
      </c>
      <c r="K141" s="861">
        <f>State!T141</f>
        <v>0</v>
      </c>
      <c r="L141" s="852">
        <f>State!U141</f>
        <v>0</v>
      </c>
      <c r="M141" s="853">
        <f>State!V141</f>
        <v>0</v>
      </c>
      <c r="N141" s="852">
        <f>State!W141</f>
        <v>0</v>
      </c>
      <c r="O141" s="853">
        <f>State!X141</f>
        <v>0</v>
      </c>
      <c r="P141" s="852">
        <f>State!Y141</f>
        <v>0</v>
      </c>
      <c r="Q141" s="853">
        <f>State!Z141</f>
        <v>0</v>
      </c>
      <c r="R141" s="861">
        <f>State!AA141</f>
        <v>0</v>
      </c>
      <c r="S141" s="852">
        <f>State!AB141</f>
        <v>0</v>
      </c>
      <c r="T141" s="853">
        <f>State!AC141</f>
        <v>0</v>
      </c>
      <c r="U141" s="852">
        <f>State!AD141</f>
        <v>0</v>
      </c>
      <c r="V141" s="853">
        <f>State!AE141</f>
        <v>0</v>
      </c>
      <c r="W141" s="865"/>
      <c r="X141" s="870">
        <f>SUM(Almora:Uttarkashi!AE141)</f>
        <v>0</v>
      </c>
    </row>
    <row r="142" spans="1:24" s="860" customFormat="1">
      <c r="A142" s="855">
        <v>9.01</v>
      </c>
      <c r="B142" s="859" t="s">
        <v>59</v>
      </c>
      <c r="C142" s="852">
        <f>State!J142</f>
        <v>0</v>
      </c>
      <c r="D142" s="853">
        <f>State!K142</f>
        <v>0</v>
      </c>
      <c r="E142" s="852">
        <f>State!L142</f>
        <v>0</v>
      </c>
      <c r="F142" s="853">
        <f>State!M142</f>
        <v>0</v>
      </c>
      <c r="G142" s="853">
        <f>State!N142</f>
        <v>0</v>
      </c>
      <c r="H142" s="853">
        <f>State!O142</f>
        <v>0</v>
      </c>
      <c r="I142" s="852">
        <f>State!R142</f>
        <v>0</v>
      </c>
      <c r="J142" s="853">
        <f>State!S142</f>
        <v>0</v>
      </c>
      <c r="K142" s="861">
        <f>State!T142</f>
        <v>0</v>
      </c>
      <c r="L142" s="852">
        <f>State!U142</f>
        <v>0</v>
      </c>
      <c r="M142" s="853">
        <f>State!V142</f>
        <v>0</v>
      </c>
      <c r="N142" s="852">
        <f>State!W142</f>
        <v>0</v>
      </c>
      <c r="O142" s="853">
        <f>State!X142</f>
        <v>0</v>
      </c>
      <c r="P142" s="852">
        <f>State!Y142</f>
        <v>0</v>
      </c>
      <c r="Q142" s="853">
        <f>State!Z142</f>
        <v>0</v>
      </c>
      <c r="R142" s="861">
        <f>State!AA142</f>
        <v>0</v>
      </c>
      <c r="S142" s="852">
        <f>State!AB142</f>
        <v>0</v>
      </c>
      <c r="T142" s="853">
        <f>State!AC142</f>
        <v>0</v>
      </c>
      <c r="U142" s="852">
        <f>State!AD142</f>
        <v>0</v>
      </c>
      <c r="V142" s="853">
        <f>State!AE142</f>
        <v>0</v>
      </c>
      <c r="W142" s="859"/>
      <c r="X142" s="870">
        <f>SUM(Almora:Uttarkashi!AE142)</f>
        <v>0</v>
      </c>
    </row>
    <row r="143" spans="1:24" s="860" customFormat="1" ht="18">
      <c r="A143" s="855">
        <v>9.02</v>
      </c>
      <c r="B143" s="859" t="s">
        <v>60</v>
      </c>
      <c r="C143" s="852">
        <f>State!J143</f>
        <v>0</v>
      </c>
      <c r="D143" s="853">
        <f>State!K143</f>
        <v>0</v>
      </c>
      <c r="E143" s="852">
        <f>State!L143</f>
        <v>0</v>
      </c>
      <c r="F143" s="853">
        <f>State!M143</f>
        <v>0</v>
      </c>
      <c r="G143" s="853">
        <f>State!N143</f>
        <v>0</v>
      </c>
      <c r="H143" s="853">
        <f>State!O143</f>
        <v>0</v>
      </c>
      <c r="I143" s="852">
        <f>State!R143</f>
        <v>0</v>
      </c>
      <c r="J143" s="853">
        <f>State!S143</f>
        <v>0</v>
      </c>
      <c r="K143" s="861">
        <f>State!T143</f>
        <v>0.5</v>
      </c>
      <c r="L143" s="852">
        <f>State!U143</f>
        <v>2</v>
      </c>
      <c r="M143" s="853">
        <f>State!V143</f>
        <v>1</v>
      </c>
      <c r="N143" s="852">
        <f>State!W143</f>
        <v>2</v>
      </c>
      <c r="O143" s="853">
        <f>State!X143</f>
        <v>1</v>
      </c>
      <c r="P143" s="852">
        <f>State!Y143</f>
        <v>0</v>
      </c>
      <c r="Q143" s="853">
        <f>State!Z143</f>
        <v>0</v>
      </c>
      <c r="R143" s="861">
        <f>State!AA143</f>
        <v>0.5</v>
      </c>
      <c r="S143" s="852">
        <f>State!AB143</f>
        <v>2</v>
      </c>
      <c r="T143" s="853">
        <f>State!AC143</f>
        <v>1</v>
      </c>
      <c r="U143" s="852">
        <f>State!AD143</f>
        <v>2</v>
      </c>
      <c r="V143" s="853">
        <f>State!AE143</f>
        <v>1</v>
      </c>
      <c r="W143" s="859" t="s">
        <v>478</v>
      </c>
      <c r="X143" s="870">
        <f>SUM(Almora:Uttarkashi!AE143)</f>
        <v>1</v>
      </c>
    </row>
    <row r="144" spans="1:24" s="866" customFormat="1">
      <c r="A144" s="849"/>
      <c r="B144" s="874" t="s">
        <v>35</v>
      </c>
      <c r="C144" s="852">
        <f>State!J144</f>
        <v>0</v>
      </c>
      <c r="D144" s="853">
        <f>State!K144</f>
        <v>0</v>
      </c>
      <c r="E144" s="852">
        <f>State!L144</f>
        <v>0</v>
      </c>
      <c r="F144" s="853">
        <f>State!M144</f>
        <v>0</v>
      </c>
      <c r="G144" s="853">
        <f>State!N144</f>
        <v>0</v>
      </c>
      <c r="H144" s="853">
        <f>State!O144</f>
        <v>0</v>
      </c>
      <c r="I144" s="852">
        <f>State!R144</f>
        <v>0</v>
      </c>
      <c r="J144" s="853">
        <f>State!S144</f>
        <v>0</v>
      </c>
      <c r="K144" s="861">
        <f>State!T144</f>
        <v>0</v>
      </c>
      <c r="L144" s="852">
        <f>State!U144</f>
        <v>2</v>
      </c>
      <c r="M144" s="853">
        <f>State!V144</f>
        <v>1</v>
      </c>
      <c r="N144" s="852">
        <f>State!W144</f>
        <v>2</v>
      </c>
      <c r="O144" s="853">
        <f>State!X144</f>
        <v>1</v>
      </c>
      <c r="P144" s="852">
        <f>State!Y144</f>
        <v>0</v>
      </c>
      <c r="Q144" s="853">
        <f>State!Z144</f>
        <v>0</v>
      </c>
      <c r="R144" s="861">
        <f>State!AA144</f>
        <v>0</v>
      </c>
      <c r="S144" s="852">
        <f>State!AB144</f>
        <v>2</v>
      </c>
      <c r="T144" s="853">
        <f>State!AC144</f>
        <v>1</v>
      </c>
      <c r="U144" s="852">
        <f>State!AD144</f>
        <v>2</v>
      </c>
      <c r="V144" s="853">
        <f>State!AE144</f>
        <v>1</v>
      </c>
      <c r="W144" s="865"/>
      <c r="X144" s="870">
        <f>SUM(Almora:Uttarkashi!AE144)</f>
        <v>1</v>
      </c>
    </row>
    <row r="145" spans="1:24" s="866" customFormat="1">
      <c r="A145" s="849" t="s">
        <v>61</v>
      </c>
      <c r="B145" s="854" t="s">
        <v>62</v>
      </c>
      <c r="C145" s="852">
        <f>State!J145</f>
        <v>0</v>
      </c>
      <c r="D145" s="853">
        <f>State!K145</f>
        <v>0</v>
      </c>
      <c r="E145" s="852">
        <f>State!L145</f>
        <v>0</v>
      </c>
      <c r="F145" s="853">
        <f>State!M145</f>
        <v>0</v>
      </c>
      <c r="G145" s="853">
        <f>State!N145</f>
        <v>0</v>
      </c>
      <c r="H145" s="853">
        <f>State!O145</f>
        <v>0</v>
      </c>
      <c r="I145" s="852">
        <f>State!R145</f>
        <v>0</v>
      </c>
      <c r="J145" s="853">
        <f>State!S145</f>
        <v>0</v>
      </c>
      <c r="K145" s="861">
        <f>State!T145</f>
        <v>0</v>
      </c>
      <c r="L145" s="852">
        <f>State!U145</f>
        <v>0</v>
      </c>
      <c r="M145" s="853">
        <f>State!V145</f>
        <v>0</v>
      </c>
      <c r="N145" s="852">
        <f>State!W145</f>
        <v>0</v>
      </c>
      <c r="O145" s="853">
        <f>State!X145</f>
        <v>0</v>
      </c>
      <c r="P145" s="852">
        <f>State!Y145</f>
        <v>0</v>
      </c>
      <c r="Q145" s="853">
        <f>State!Z145</f>
        <v>0</v>
      </c>
      <c r="R145" s="861">
        <f>State!AA145</f>
        <v>0</v>
      </c>
      <c r="S145" s="852">
        <f>State!AB145</f>
        <v>0</v>
      </c>
      <c r="T145" s="853">
        <f>State!AC145</f>
        <v>0</v>
      </c>
      <c r="U145" s="852">
        <f>State!AD145</f>
        <v>0</v>
      </c>
      <c r="V145" s="853">
        <f>State!AE145</f>
        <v>0</v>
      </c>
      <c r="W145" s="865"/>
      <c r="X145" s="870">
        <f>SUM(Almora:Uttarkashi!AE145)</f>
        <v>0</v>
      </c>
    </row>
    <row r="146" spans="1:24" s="866" customFormat="1">
      <c r="A146" s="849">
        <v>10</v>
      </c>
      <c r="B146" s="854" t="s">
        <v>63</v>
      </c>
      <c r="C146" s="852">
        <f>State!J146</f>
        <v>0</v>
      </c>
      <c r="D146" s="853">
        <f>State!K146</f>
        <v>0</v>
      </c>
      <c r="E146" s="852">
        <f>State!L146</f>
        <v>0</v>
      </c>
      <c r="F146" s="853">
        <f>State!M146</f>
        <v>0</v>
      </c>
      <c r="G146" s="853">
        <f>State!N146</f>
        <v>0</v>
      </c>
      <c r="H146" s="853">
        <f>State!O146</f>
        <v>0</v>
      </c>
      <c r="I146" s="852">
        <f>State!R146</f>
        <v>0</v>
      </c>
      <c r="J146" s="853">
        <f>State!S146</f>
        <v>0</v>
      </c>
      <c r="K146" s="861">
        <f>State!T146</f>
        <v>0</v>
      </c>
      <c r="L146" s="852">
        <f>State!U146</f>
        <v>0</v>
      </c>
      <c r="M146" s="853">
        <f>State!V146</f>
        <v>0</v>
      </c>
      <c r="N146" s="852">
        <f>State!W146</f>
        <v>0</v>
      </c>
      <c r="O146" s="853">
        <f>State!X146</f>
        <v>0</v>
      </c>
      <c r="P146" s="852">
        <f>State!Y146</f>
        <v>0</v>
      </c>
      <c r="Q146" s="853">
        <f>State!Z146</f>
        <v>0</v>
      </c>
      <c r="R146" s="861">
        <f>State!AA146</f>
        <v>0</v>
      </c>
      <c r="S146" s="852">
        <f>State!AB146</f>
        <v>0</v>
      </c>
      <c r="T146" s="853">
        <f>State!AC146</f>
        <v>0</v>
      </c>
      <c r="U146" s="852">
        <f>State!AD146</f>
        <v>0</v>
      </c>
      <c r="V146" s="853">
        <f>State!AE146</f>
        <v>0</v>
      </c>
      <c r="W146" s="865"/>
      <c r="X146" s="870">
        <f>SUM(Almora:Uttarkashi!AE146)</f>
        <v>0</v>
      </c>
    </row>
    <row r="147" spans="1:24" s="866" customFormat="1">
      <c r="A147" s="849"/>
      <c r="B147" s="854" t="s">
        <v>288</v>
      </c>
      <c r="C147" s="852">
        <f>State!J147</f>
        <v>0</v>
      </c>
      <c r="D147" s="853">
        <f>State!K147</f>
        <v>0</v>
      </c>
      <c r="E147" s="852">
        <f>State!L147</f>
        <v>0</v>
      </c>
      <c r="F147" s="853">
        <f>State!M147</f>
        <v>0</v>
      </c>
      <c r="G147" s="853">
        <f>State!N147</f>
        <v>0</v>
      </c>
      <c r="H147" s="853">
        <f>State!O147</f>
        <v>0</v>
      </c>
      <c r="I147" s="852">
        <f>State!R147</f>
        <v>0</v>
      </c>
      <c r="J147" s="853">
        <f>State!S147</f>
        <v>0</v>
      </c>
      <c r="K147" s="861">
        <f>State!T147</f>
        <v>0</v>
      </c>
      <c r="L147" s="852">
        <f>State!U147</f>
        <v>0</v>
      </c>
      <c r="M147" s="853">
        <f>State!V147</f>
        <v>0</v>
      </c>
      <c r="N147" s="852">
        <f>State!W147</f>
        <v>0</v>
      </c>
      <c r="O147" s="853">
        <f>State!X147</f>
        <v>0</v>
      </c>
      <c r="P147" s="852">
        <f>State!Y147</f>
        <v>0</v>
      </c>
      <c r="Q147" s="853">
        <f>State!Z147</f>
        <v>0</v>
      </c>
      <c r="R147" s="861">
        <f>State!AA147</f>
        <v>0</v>
      </c>
      <c r="S147" s="852">
        <f>State!AB147</f>
        <v>0</v>
      </c>
      <c r="T147" s="853">
        <f>State!AC147</f>
        <v>0</v>
      </c>
      <c r="U147" s="852">
        <f>State!AD147</f>
        <v>0</v>
      </c>
      <c r="V147" s="853">
        <f>State!AE147</f>
        <v>0</v>
      </c>
      <c r="W147" s="865"/>
      <c r="X147" s="870">
        <f>SUM(Almora:Uttarkashi!AE147)</f>
        <v>0</v>
      </c>
    </row>
    <row r="148" spans="1:24" s="860" customFormat="1">
      <c r="A148" s="855">
        <v>10.01</v>
      </c>
      <c r="B148" s="859" t="s">
        <v>64</v>
      </c>
      <c r="C148" s="852">
        <f>State!J148</f>
        <v>0</v>
      </c>
      <c r="D148" s="853">
        <f>State!K148</f>
        <v>0</v>
      </c>
      <c r="E148" s="852">
        <f>State!L148</f>
        <v>0</v>
      </c>
      <c r="F148" s="853">
        <f>State!M148</f>
        <v>0</v>
      </c>
      <c r="G148" s="853">
        <f>State!N148</f>
        <v>0</v>
      </c>
      <c r="H148" s="853">
        <f>State!O148</f>
        <v>0</v>
      </c>
      <c r="I148" s="852">
        <f>State!R148</f>
        <v>0</v>
      </c>
      <c r="J148" s="853">
        <f>State!S148</f>
        <v>0</v>
      </c>
      <c r="K148" s="861">
        <f>State!T148</f>
        <v>0.65</v>
      </c>
      <c r="L148" s="852">
        <f>State!U148</f>
        <v>0</v>
      </c>
      <c r="M148" s="853">
        <f>State!V148</f>
        <v>0</v>
      </c>
      <c r="N148" s="852">
        <f>State!W148</f>
        <v>0</v>
      </c>
      <c r="O148" s="853">
        <f>State!X148</f>
        <v>0</v>
      </c>
      <c r="P148" s="852">
        <f>State!Y148</f>
        <v>0</v>
      </c>
      <c r="Q148" s="853">
        <f>State!Z148</f>
        <v>0</v>
      </c>
      <c r="R148" s="861">
        <f>State!AA148</f>
        <v>0.65</v>
      </c>
      <c r="S148" s="852">
        <f>State!AB148</f>
        <v>0</v>
      </c>
      <c r="T148" s="853">
        <f>State!AC148</f>
        <v>0</v>
      </c>
      <c r="U148" s="852">
        <f>State!AD148</f>
        <v>0</v>
      </c>
      <c r="V148" s="853">
        <f>State!AE148</f>
        <v>0</v>
      </c>
      <c r="W148" s="859"/>
      <c r="X148" s="870">
        <f>SUM(Almora:Uttarkashi!AE148)</f>
        <v>0</v>
      </c>
    </row>
    <row r="149" spans="1:24" s="860" customFormat="1">
      <c r="A149" s="877">
        <v>10.02</v>
      </c>
      <c r="B149" s="873" t="s">
        <v>289</v>
      </c>
      <c r="C149" s="852">
        <f>State!J149</f>
        <v>0</v>
      </c>
      <c r="D149" s="853">
        <f>State!K149</f>
        <v>0</v>
      </c>
      <c r="E149" s="852">
        <f>State!L149</f>
        <v>0</v>
      </c>
      <c r="F149" s="853">
        <f>State!M149</f>
        <v>0</v>
      </c>
      <c r="G149" s="853">
        <f>State!N149</f>
        <v>0</v>
      </c>
      <c r="H149" s="853">
        <f>State!O149</f>
        <v>0</v>
      </c>
      <c r="I149" s="852">
        <f>State!R149</f>
        <v>0</v>
      </c>
      <c r="J149" s="853">
        <f>State!S149</f>
        <v>0</v>
      </c>
      <c r="K149" s="861">
        <f>State!T149</f>
        <v>0.13</v>
      </c>
      <c r="L149" s="852">
        <f>State!U149</f>
        <v>0</v>
      </c>
      <c r="M149" s="853">
        <f>State!V149</f>
        <v>0</v>
      </c>
      <c r="N149" s="852">
        <f>State!W149</f>
        <v>0</v>
      </c>
      <c r="O149" s="853">
        <f>State!X149</f>
        <v>0</v>
      </c>
      <c r="P149" s="852">
        <f>State!Y149</f>
        <v>0</v>
      </c>
      <c r="Q149" s="853">
        <f>State!Z149</f>
        <v>0</v>
      </c>
      <c r="R149" s="861">
        <f>State!AA149</f>
        <v>0.13</v>
      </c>
      <c r="S149" s="852">
        <f>State!AB149</f>
        <v>0</v>
      </c>
      <c r="T149" s="853">
        <f>State!AC149</f>
        <v>0</v>
      </c>
      <c r="U149" s="852">
        <f>State!AD149</f>
        <v>0</v>
      </c>
      <c r="V149" s="853">
        <f>State!AE149</f>
        <v>0</v>
      </c>
      <c r="W149" s="859"/>
      <c r="X149" s="870">
        <f>SUM(Almora:Uttarkashi!AE149)</f>
        <v>0</v>
      </c>
    </row>
    <row r="150" spans="1:24" s="860" customFormat="1" ht="27">
      <c r="A150" s="877">
        <v>10.029999999999999</v>
      </c>
      <c r="B150" s="873" t="s">
        <v>68</v>
      </c>
      <c r="C150" s="852">
        <f>State!J150</f>
        <v>0</v>
      </c>
      <c r="D150" s="853">
        <f>State!K150</f>
        <v>0</v>
      </c>
      <c r="E150" s="852">
        <f>State!L150</f>
        <v>0</v>
      </c>
      <c r="F150" s="853">
        <f>State!M150</f>
        <v>0</v>
      </c>
      <c r="G150" s="853">
        <f>State!N150</f>
        <v>0</v>
      </c>
      <c r="H150" s="853">
        <f>State!O150</f>
        <v>0</v>
      </c>
      <c r="I150" s="852">
        <f>State!R150</f>
        <v>0</v>
      </c>
      <c r="J150" s="853">
        <f>State!S150</f>
        <v>0</v>
      </c>
      <c r="K150" s="861">
        <f>State!T150</f>
        <v>0</v>
      </c>
      <c r="L150" s="852">
        <f>State!U150</f>
        <v>0</v>
      </c>
      <c r="M150" s="853">
        <f>State!V150</f>
        <v>0</v>
      </c>
      <c r="N150" s="852">
        <f>State!W150</f>
        <v>0</v>
      </c>
      <c r="O150" s="853">
        <f>State!X150</f>
        <v>0</v>
      </c>
      <c r="P150" s="852">
        <f>State!Y150</f>
        <v>0</v>
      </c>
      <c r="Q150" s="853">
        <f>State!Z150</f>
        <v>0</v>
      </c>
      <c r="R150" s="861">
        <f>State!AA150</f>
        <v>0</v>
      </c>
      <c r="S150" s="852">
        <f>State!AB150</f>
        <v>0</v>
      </c>
      <c r="T150" s="853">
        <f>State!AC150</f>
        <v>0</v>
      </c>
      <c r="U150" s="852">
        <f>State!AD150</f>
        <v>0</v>
      </c>
      <c r="V150" s="853">
        <f>State!AE150</f>
        <v>0</v>
      </c>
      <c r="W150" s="859"/>
      <c r="X150" s="870">
        <f>SUM(Almora:Uttarkashi!AE150)</f>
        <v>0</v>
      </c>
    </row>
    <row r="151" spans="1:24" s="866" customFormat="1">
      <c r="A151" s="878"/>
      <c r="B151" s="867" t="s">
        <v>73</v>
      </c>
      <c r="C151" s="852">
        <f>State!J151</f>
        <v>0</v>
      </c>
      <c r="D151" s="853">
        <f>State!K151</f>
        <v>0</v>
      </c>
      <c r="E151" s="852">
        <f>State!L151</f>
        <v>0</v>
      </c>
      <c r="F151" s="853">
        <f>State!M151</f>
        <v>0</v>
      </c>
      <c r="G151" s="853">
        <f>State!N151</f>
        <v>0</v>
      </c>
      <c r="H151" s="853">
        <f>State!O151</f>
        <v>0</v>
      </c>
      <c r="I151" s="852">
        <f>State!R151</f>
        <v>0</v>
      </c>
      <c r="J151" s="853">
        <f>State!S151</f>
        <v>0</v>
      </c>
      <c r="K151" s="861">
        <f>State!T151</f>
        <v>0</v>
      </c>
      <c r="L151" s="852">
        <f>State!U151</f>
        <v>0</v>
      </c>
      <c r="M151" s="853">
        <f>State!V151</f>
        <v>0</v>
      </c>
      <c r="N151" s="852">
        <f>State!W151</f>
        <v>0</v>
      </c>
      <c r="O151" s="853">
        <f>State!X151</f>
        <v>0</v>
      </c>
      <c r="P151" s="852">
        <f>State!Y151</f>
        <v>0</v>
      </c>
      <c r="Q151" s="853">
        <f>State!Z151</f>
        <v>0</v>
      </c>
      <c r="R151" s="861">
        <f>State!AA151</f>
        <v>0</v>
      </c>
      <c r="S151" s="852">
        <f>State!AB151</f>
        <v>0</v>
      </c>
      <c r="T151" s="853">
        <f>State!AC151</f>
        <v>0</v>
      </c>
      <c r="U151" s="852">
        <f>State!AD151</f>
        <v>0</v>
      </c>
      <c r="V151" s="853">
        <f>State!AE151</f>
        <v>0</v>
      </c>
      <c r="W151" s="865"/>
      <c r="X151" s="870">
        <f>SUM(Almora:Uttarkashi!AE151)</f>
        <v>0</v>
      </c>
    </row>
    <row r="152" spans="1:24" s="860" customFormat="1" ht="18">
      <c r="A152" s="877">
        <v>10.039999999999999</v>
      </c>
      <c r="B152" s="873" t="s">
        <v>290</v>
      </c>
      <c r="C152" s="852">
        <f>State!J152</f>
        <v>0</v>
      </c>
      <c r="D152" s="853">
        <f>State!K152</f>
        <v>0</v>
      </c>
      <c r="E152" s="852">
        <f>State!L152</f>
        <v>0</v>
      </c>
      <c r="F152" s="853">
        <f>State!M152</f>
        <v>0</v>
      </c>
      <c r="G152" s="853">
        <f>State!N152</f>
        <v>0</v>
      </c>
      <c r="H152" s="853">
        <f>State!O152</f>
        <v>0</v>
      </c>
      <c r="I152" s="852">
        <f>State!R152</f>
        <v>0</v>
      </c>
      <c r="J152" s="853">
        <f>State!S152</f>
        <v>0</v>
      </c>
      <c r="K152" s="861">
        <f>State!T152</f>
        <v>0</v>
      </c>
      <c r="L152" s="852">
        <f>State!U152</f>
        <v>0</v>
      </c>
      <c r="M152" s="853">
        <f>State!V152</f>
        <v>0</v>
      </c>
      <c r="N152" s="852">
        <f>State!W152</f>
        <v>0</v>
      </c>
      <c r="O152" s="853">
        <f>State!X152</f>
        <v>0</v>
      </c>
      <c r="P152" s="852">
        <f>State!Y152</f>
        <v>0</v>
      </c>
      <c r="Q152" s="853">
        <f>State!Z152</f>
        <v>0</v>
      </c>
      <c r="R152" s="861">
        <f>State!AA152</f>
        <v>0</v>
      </c>
      <c r="S152" s="852">
        <f>State!AB152</f>
        <v>0</v>
      </c>
      <c r="T152" s="853">
        <f>State!AC152</f>
        <v>0</v>
      </c>
      <c r="U152" s="852">
        <f>State!AD152</f>
        <v>0</v>
      </c>
      <c r="V152" s="853">
        <f>State!AE152</f>
        <v>0</v>
      </c>
      <c r="W152" s="859"/>
      <c r="X152" s="870">
        <f>SUM(Almora:Uttarkashi!AE152)</f>
        <v>0</v>
      </c>
    </row>
    <row r="153" spans="1:24" s="860" customFormat="1">
      <c r="A153" s="855"/>
      <c r="B153" s="859" t="s">
        <v>65</v>
      </c>
      <c r="C153" s="852">
        <f>State!J153</f>
        <v>0</v>
      </c>
      <c r="D153" s="853">
        <f>State!K153</f>
        <v>0</v>
      </c>
      <c r="E153" s="852">
        <f>State!L153</f>
        <v>0</v>
      </c>
      <c r="F153" s="853">
        <f>State!M153</f>
        <v>0</v>
      </c>
      <c r="G153" s="853">
        <f>State!N153</f>
        <v>0</v>
      </c>
      <c r="H153" s="853">
        <f>State!O153</f>
        <v>0</v>
      </c>
      <c r="I153" s="852">
        <f>State!R153</f>
        <v>0</v>
      </c>
      <c r="J153" s="853">
        <f>State!S153</f>
        <v>0</v>
      </c>
      <c r="K153" s="861">
        <f>State!T153</f>
        <v>0.75</v>
      </c>
      <c r="L153" s="852">
        <f>State!U153</f>
        <v>0</v>
      </c>
      <c r="M153" s="853">
        <f>State!V153</f>
        <v>0</v>
      </c>
      <c r="N153" s="852">
        <f>State!W153</f>
        <v>0</v>
      </c>
      <c r="O153" s="853">
        <f>State!X153</f>
        <v>0</v>
      </c>
      <c r="P153" s="852">
        <f>State!Y153</f>
        <v>0</v>
      </c>
      <c r="Q153" s="853">
        <f>State!Z153</f>
        <v>0</v>
      </c>
      <c r="R153" s="861">
        <f>State!AA153</f>
        <v>0.75</v>
      </c>
      <c r="S153" s="852">
        <f>State!AB153</f>
        <v>0</v>
      </c>
      <c r="T153" s="853">
        <f>State!AC153</f>
        <v>0</v>
      </c>
      <c r="U153" s="852">
        <f>State!AD153</f>
        <v>0</v>
      </c>
      <c r="V153" s="853">
        <f>State!AE153</f>
        <v>0</v>
      </c>
      <c r="W153" s="859"/>
      <c r="X153" s="870">
        <f>SUM(Almora:Uttarkashi!AE153)</f>
        <v>0</v>
      </c>
    </row>
    <row r="154" spans="1:24" s="860" customFormat="1">
      <c r="A154" s="855"/>
      <c r="B154" s="859" t="s">
        <v>66</v>
      </c>
      <c r="C154" s="852">
        <f>State!J154</f>
        <v>0</v>
      </c>
      <c r="D154" s="853">
        <f>State!K154</f>
        <v>0</v>
      </c>
      <c r="E154" s="852">
        <f>State!L154</f>
        <v>0</v>
      </c>
      <c r="F154" s="853">
        <f>State!M154</f>
        <v>0</v>
      </c>
      <c r="G154" s="853">
        <f>State!N154</f>
        <v>0</v>
      </c>
      <c r="H154" s="853">
        <f>State!O154</f>
        <v>0</v>
      </c>
      <c r="I154" s="852">
        <f>State!R154</f>
        <v>0</v>
      </c>
      <c r="J154" s="853">
        <f>State!S154</f>
        <v>0</v>
      </c>
      <c r="K154" s="861">
        <f>State!T154</f>
        <v>0.75</v>
      </c>
      <c r="L154" s="852">
        <f>State!U154</f>
        <v>0</v>
      </c>
      <c r="M154" s="853">
        <f>State!V154</f>
        <v>0</v>
      </c>
      <c r="N154" s="852">
        <f>State!W154</f>
        <v>0</v>
      </c>
      <c r="O154" s="853">
        <f>State!X154</f>
        <v>0</v>
      </c>
      <c r="P154" s="852">
        <f>State!Y154</f>
        <v>0</v>
      </c>
      <c r="Q154" s="853">
        <f>State!Z154</f>
        <v>0</v>
      </c>
      <c r="R154" s="861">
        <f>State!AA154</f>
        <v>0.75</v>
      </c>
      <c r="S154" s="852">
        <f>State!AB154</f>
        <v>0</v>
      </c>
      <c r="T154" s="853">
        <f>State!AC154</f>
        <v>0</v>
      </c>
      <c r="U154" s="852">
        <f>State!AD154</f>
        <v>0</v>
      </c>
      <c r="V154" s="853">
        <f>State!AE154</f>
        <v>0</v>
      </c>
      <c r="W154" s="859"/>
      <c r="X154" s="870">
        <f>SUM(Almora:Uttarkashi!AE154)</f>
        <v>0</v>
      </c>
    </row>
    <row r="155" spans="1:24" s="860" customFormat="1">
      <c r="A155" s="855"/>
      <c r="B155" s="859" t="s">
        <v>67</v>
      </c>
      <c r="C155" s="852">
        <f>State!J155</f>
        <v>0</v>
      </c>
      <c r="D155" s="853">
        <f>State!K155</f>
        <v>0</v>
      </c>
      <c r="E155" s="852">
        <f>State!L155</f>
        <v>0</v>
      </c>
      <c r="F155" s="853">
        <f>State!M155</f>
        <v>0</v>
      </c>
      <c r="G155" s="853">
        <f>State!N155</f>
        <v>0</v>
      </c>
      <c r="H155" s="853">
        <f>State!O155</f>
        <v>0</v>
      </c>
      <c r="I155" s="852">
        <f>State!R155</f>
        <v>0</v>
      </c>
      <c r="J155" s="853">
        <f>State!S155</f>
        <v>0</v>
      </c>
      <c r="K155" s="861">
        <f>State!T155</f>
        <v>0.75</v>
      </c>
      <c r="L155" s="852">
        <f>State!U155</f>
        <v>0</v>
      </c>
      <c r="M155" s="853">
        <f>State!V155</f>
        <v>0</v>
      </c>
      <c r="N155" s="852">
        <f>State!W155</f>
        <v>0</v>
      </c>
      <c r="O155" s="853">
        <f>State!X155</f>
        <v>0</v>
      </c>
      <c r="P155" s="852">
        <f>State!Y155</f>
        <v>0</v>
      </c>
      <c r="Q155" s="853">
        <f>State!Z155</f>
        <v>0</v>
      </c>
      <c r="R155" s="861">
        <f>State!AA155</f>
        <v>0.75</v>
      </c>
      <c r="S155" s="852">
        <f>State!AB155</f>
        <v>0</v>
      </c>
      <c r="T155" s="853">
        <f>State!AC155</f>
        <v>0</v>
      </c>
      <c r="U155" s="852">
        <f>State!AD155</f>
        <v>0</v>
      </c>
      <c r="V155" s="853">
        <f>State!AE155</f>
        <v>0</v>
      </c>
      <c r="W155" s="859"/>
      <c r="X155" s="870">
        <f>SUM(Almora:Uttarkashi!AE155)</f>
        <v>0</v>
      </c>
    </row>
    <row r="156" spans="1:24" s="860" customFormat="1" ht="18">
      <c r="A156" s="877">
        <v>10.050000000000001</v>
      </c>
      <c r="B156" s="873" t="s">
        <v>291</v>
      </c>
      <c r="C156" s="852">
        <f>State!J156</f>
        <v>0</v>
      </c>
      <c r="D156" s="853">
        <f>State!K156</f>
        <v>0</v>
      </c>
      <c r="E156" s="852">
        <f>State!L156</f>
        <v>0</v>
      </c>
      <c r="F156" s="853">
        <f>State!M156</f>
        <v>0</v>
      </c>
      <c r="G156" s="853">
        <f>State!N156</f>
        <v>0</v>
      </c>
      <c r="H156" s="853">
        <f>State!O156</f>
        <v>0</v>
      </c>
      <c r="I156" s="852">
        <f>State!R156</f>
        <v>0</v>
      </c>
      <c r="J156" s="853">
        <f>State!S156</f>
        <v>0</v>
      </c>
      <c r="K156" s="861">
        <f>State!T156</f>
        <v>0</v>
      </c>
      <c r="L156" s="852">
        <f>State!U156</f>
        <v>0</v>
      </c>
      <c r="M156" s="853">
        <f>State!V156</f>
        <v>0</v>
      </c>
      <c r="N156" s="852">
        <f>State!W156</f>
        <v>0</v>
      </c>
      <c r="O156" s="853">
        <f>State!X156</f>
        <v>0</v>
      </c>
      <c r="P156" s="852">
        <f>State!Y156</f>
        <v>0</v>
      </c>
      <c r="Q156" s="853">
        <f>State!Z156</f>
        <v>0</v>
      </c>
      <c r="R156" s="861">
        <f>State!AA156</f>
        <v>0</v>
      </c>
      <c r="S156" s="852">
        <f>State!AB156</f>
        <v>0</v>
      </c>
      <c r="T156" s="853">
        <f>State!AC156</f>
        <v>0</v>
      </c>
      <c r="U156" s="852">
        <f>State!AD156</f>
        <v>0</v>
      </c>
      <c r="V156" s="853">
        <f>State!AE156</f>
        <v>0</v>
      </c>
      <c r="W156" s="859"/>
      <c r="X156" s="870">
        <f>SUM(Almora:Uttarkashi!AE156)</f>
        <v>0</v>
      </c>
    </row>
    <row r="157" spans="1:24" s="860" customFormat="1">
      <c r="A157" s="877"/>
      <c r="B157" s="879" t="s">
        <v>65</v>
      </c>
      <c r="C157" s="852">
        <f>State!J157</f>
        <v>0</v>
      </c>
      <c r="D157" s="853">
        <f>State!K157</f>
        <v>0</v>
      </c>
      <c r="E157" s="852">
        <f>State!L157</f>
        <v>0</v>
      </c>
      <c r="F157" s="853">
        <f>State!M157</f>
        <v>0</v>
      </c>
      <c r="G157" s="853">
        <f>State!N157</f>
        <v>0</v>
      </c>
      <c r="H157" s="853">
        <f>State!O157</f>
        <v>0</v>
      </c>
      <c r="I157" s="852">
        <f>State!R157</f>
        <v>0</v>
      </c>
      <c r="J157" s="853">
        <f>State!S157</f>
        <v>0</v>
      </c>
      <c r="K157" s="861">
        <f>State!T157</f>
        <v>0</v>
      </c>
      <c r="L157" s="852">
        <f>State!U157</f>
        <v>0</v>
      </c>
      <c r="M157" s="853">
        <f>State!V157</f>
        <v>0</v>
      </c>
      <c r="N157" s="852">
        <f>State!W157</f>
        <v>0</v>
      </c>
      <c r="O157" s="853">
        <f>State!X157</f>
        <v>0</v>
      </c>
      <c r="P157" s="852">
        <f>State!Y157</f>
        <v>0</v>
      </c>
      <c r="Q157" s="853">
        <f>State!Z157</f>
        <v>0</v>
      </c>
      <c r="R157" s="861">
        <f>State!AA157</f>
        <v>0</v>
      </c>
      <c r="S157" s="852">
        <f>State!AB157</f>
        <v>0</v>
      </c>
      <c r="T157" s="853">
        <f>State!AC157</f>
        <v>0</v>
      </c>
      <c r="U157" s="852">
        <f>State!AD157</f>
        <v>0</v>
      </c>
      <c r="V157" s="853">
        <f>State!AE157</f>
        <v>0</v>
      </c>
      <c r="W157" s="859"/>
      <c r="X157" s="870">
        <f>SUM(Almora:Uttarkashi!AE157)</f>
        <v>0</v>
      </c>
    </row>
    <row r="158" spans="1:24" s="860" customFormat="1">
      <c r="A158" s="877"/>
      <c r="B158" s="879" t="s">
        <v>66</v>
      </c>
      <c r="C158" s="852">
        <f>State!J158</f>
        <v>0</v>
      </c>
      <c r="D158" s="853">
        <f>State!K158</f>
        <v>0</v>
      </c>
      <c r="E158" s="852">
        <f>State!L158</f>
        <v>0</v>
      </c>
      <c r="F158" s="853">
        <f>State!M158</f>
        <v>0</v>
      </c>
      <c r="G158" s="853">
        <f>State!N158</f>
        <v>0</v>
      </c>
      <c r="H158" s="853">
        <f>State!O158</f>
        <v>0</v>
      </c>
      <c r="I158" s="852">
        <f>State!R158</f>
        <v>0</v>
      </c>
      <c r="J158" s="853">
        <f>State!S158</f>
        <v>0</v>
      </c>
      <c r="K158" s="861">
        <f>State!T158</f>
        <v>0</v>
      </c>
      <c r="L158" s="852">
        <f>State!U158</f>
        <v>0</v>
      </c>
      <c r="M158" s="853">
        <f>State!V158</f>
        <v>0</v>
      </c>
      <c r="N158" s="852">
        <f>State!W158</f>
        <v>0</v>
      </c>
      <c r="O158" s="853">
        <f>State!X158</f>
        <v>0</v>
      </c>
      <c r="P158" s="852">
        <f>State!Y158</f>
        <v>0</v>
      </c>
      <c r="Q158" s="853">
        <f>State!Z158</f>
        <v>0</v>
      </c>
      <c r="R158" s="861">
        <f>State!AA158</f>
        <v>0</v>
      </c>
      <c r="S158" s="852">
        <f>State!AB158</f>
        <v>0</v>
      </c>
      <c r="T158" s="853">
        <f>State!AC158</f>
        <v>0</v>
      </c>
      <c r="U158" s="852">
        <f>State!AD158</f>
        <v>0</v>
      </c>
      <c r="V158" s="853">
        <f>State!AE158</f>
        <v>0</v>
      </c>
      <c r="W158" s="859"/>
      <c r="X158" s="870">
        <f>SUM(Almora:Uttarkashi!AE158)</f>
        <v>0</v>
      </c>
    </row>
    <row r="159" spans="1:24" s="860" customFormat="1">
      <c r="A159" s="877"/>
      <c r="B159" s="879" t="s">
        <v>67</v>
      </c>
      <c r="C159" s="852">
        <f>State!J159</f>
        <v>0</v>
      </c>
      <c r="D159" s="853">
        <f>State!K159</f>
        <v>0</v>
      </c>
      <c r="E159" s="852">
        <f>State!L159</f>
        <v>0</v>
      </c>
      <c r="F159" s="853">
        <f>State!M159</f>
        <v>0</v>
      </c>
      <c r="G159" s="853">
        <f>State!N159</f>
        <v>0</v>
      </c>
      <c r="H159" s="853">
        <f>State!O159</f>
        <v>0</v>
      </c>
      <c r="I159" s="852">
        <f>State!R159</f>
        <v>0</v>
      </c>
      <c r="J159" s="853">
        <f>State!S159</f>
        <v>0</v>
      </c>
      <c r="K159" s="861">
        <f>State!T159</f>
        <v>0</v>
      </c>
      <c r="L159" s="852">
        <f>State!U159</f>
        <v>0</v>
      </c>
      <c r="M159" s="853">
        <f>State!V159</f>
        <v>0</v>
      </c>
      <c r="N159" s="852">
        <f>State!W159</f>
        <v>0</v>
      </c>
      <c r="O159" s="853">
        <f>State!X159</f>
        <v>0</v>
      </c>
      <c r="P159" s="852">
        <f>State!Y159</f>
        <v>0</v>
      </c>
      <c r="Q159" s="853">
        <f>State!Z159</f>
        <v>0</v>
      </c>
      <c r="R159" s="861">
        <f>State!AA159</f>
        <v>0</v>
      </c>
      <c r="S159" s="852">
        <f>State!AB159</f>
        <v>0</v>
      </c>
      <c r="T159" s="853">
        <f>State!AC159</f>
        <v>0</v>
      </c>
      <c r="U159" s="852">
        <f>State!AD159</f>
        <v>0</v>
      </c>
      <c r="V159" s="853">
        <f>State!AE159</f>
        <v>0</v>
      </c>
      <c r="W159" s="859"/>
      <c r="X159" s="870">
        <f>SUM(Almora:Uttarkashi!AE159)</f>
        <v>0</v>
      </c>
    </row>
    <row r="160" spans="1:24" s="860" customFormat="1" ht="36">
      <c r="A160" s="877">
        <v>10.06</v>
      </c>
      <c r="B160" s="879" t="s">
        <v>292</v>
      </c>
      <c r="C160" s="852">
        <f>State!J160</f>
        <v>0</v>
      </c>
      <c r="D160" s="853">
        <f>State!K160</f>
        <v>0</v>
      </c>
      <c r="E160" s="852">
        <f>State!L160</f>
        <v>0</v>
      </c>
      <c r="F160" s="853">
        <f>State!M160</f>
        <v>0</v>
      </c>
      <c r="G160" s="853">
        <f>State!N160</f>
        <v>0</v>
      </c>
      <c r="H160" s="853">
        <f>State!O160</f>
        <v>0</v>
      </c>
      <c r="I160" s="852">
        <f>State!R160</f>
        <v>0</v>
      </c>
      <c r="J160" s="853">
        <f>State!S160</f>
        <v>0</v>
      </c>
      <c r="K160" s="861">
        <f>State!T160</f>
        <v>0</v>
      </c>
      <c r="L160" s="852">
        <f>State!U160</f>
        <v>0</v>
      </c>
      <c r="M160" s="853">
        <f>State!V160</f>
        <v>0</v>
      </c>
      <c r="N160" s="852">
        <f>State!W160</f>
        <v>0</v>
      </c>
      <c r="O160" s="853">
        <f>State!X160</f>
        <v>0</v>
      </c>
      <c r="P160" s="852">
        <f>State!Y160</f>
        <v>0</v>
      </c>
      <c r="Q160" s="853">
        <f>State!Z160</f>
        <v>0</v>
      </c>
      <c r="R160" s="861">
        <f>State!AA160</f>
        <v>0</v>
      </c>
      <c r="S160" s="852">
        <f>State!AB160</f>
        <v>0</v>
      </c>
      <c r="T160" s="853">
        <f>State!AC160</f>
        <v>0</v>
      </c>
      <c r="U160" s="852">
        <f>State!AD160</f>
        <v>0</v>
      </c>
      <c r="V160" s="853">
        <f>State!AE160</f>
        <v>0</v>
      </c>
      <c r="W160" s="859"/>
      <c r="X160" s="870">
        <f>SUM(Almora:Uttarkashi!AE160)</f>
        <v>0</v>
      </c>
    </row>
    <row r="161" spans="1:24" s="860" customFormat="1" ht="27">
      <c r="A161" s="880">
        <v>10.07</v>
      </c>
      <c r="B161" s="873" t="s">
        <v>69</v>
      </c>
      <c r="C161" s="852">
        <f>State!J161</f>
        <v>0</v>
      </c>
      <c r="D161" s="853">
        <f>State!K161</f>
        <v>0</v>
      </c>
      <c r="E161" s="852">
        <f>State!L161</f>
        <v>0</v>
      </c>
      <c r="F161" s="853">
        <f>State!M161</f>
        <v>0</v>
      </c>
      <c r="G161" s="853">
        <f>State!N161</f>
        <v>0</v>
      </c>
      <c r="H161" s="853">
        <f>State!O161</f>
        <v>0</v>
      </c>
      <c r="I161" s="852">
        <f>State!R161</f>
        <v>0</v>
      </c>
      <c r="J161" s="853">
        <f>State!S161</f>
        <v>0</v>
      </c>
      <c r="K161" s="861">
        <f>State!T161</f>
        <v>0</v>
      </c>
      <c r="L161" s="852">
        <f>State!U161</f>
        <v>0</v>
      </c>
      <c r="M161" s="853">
        <f>State!V161</f>
        <v>0</v>
      </c>
      <c r="N161" s="852">
        <f>State!W161</f>
        <v>0</v>
      </c>
      <c r="O161" s="853">
        <f>State!X161</f>
        <v>0</v>
      </c>
      <c r="P161" s="852">
        <f>State!Y161</f>
        <v>0</v>
      </c>
      <c r="Q161" s="853">
        <f>State!Z161</f>
        <v>0</v>
      </c>
      <c r="R161" s="861">
        <f>State!AA161</f>
        <v>0</v>
      </c>
      <c r="S161" s="852">
        <f>State!AB161</f>
        <v>0</v>
      </c>
      <c r="T161" s="853">
        <f>State!AC161</f>
        <v>0</v>
      </c>
      <c r="U161" s="852">
        <f>State!AD161</f>
        <v>0</v>
      </c>
      <c r="V161" s="853">
        <f>State!AE161</f>
        <v>0</v>
      </c>
      <c r="W161" s="859"/>
      <c r="X161" s="870">
        <f>SUM(Almora:Uttarkashi!AE161)</f>
        <v>0</v>
      </c>
    </row>
    <row r="162" spans="1:24" s="860" customFormat="1">
      <c r="A162" s="880"/>
      <c r="B162" s="873" t="s">
        <v>70</v>
      </c>
      <c r="C162" s="852">
        <f>State!J162</f>
        <v>0</v>
      </c>
      <c r="D162" s="853">
        <f>State!K162</f>
        <v>0</v>
      </c>
      <c r="E162" s="852">
        <f>State!L162</f>
        <v>0</v>
      </c>
      <c r="F162" s="853">
        <f>State!M162</f>
        <v>0</v>
      </c>
      <c r="G162" s="853">
        <f>State!N162</f>
        <v>0</v>
      </c>
      <c r="H162" s="853">
        <f>State!O162</f>
        <v>0</v>
      </c>
      <c r="I162" s="852">
        <f>State!R162</f>
        <v>0</v>
      </c>
      <c r="J162" s="853">
        <f>State!S162</f>
        <v>0</v>
      </c>
      <c r="K162" s="861">
        <f>State!T162</f>
        <v>8.0000000000000002E-3</v>
      </c>
      <c r="L162" s="852">
        <f>State!U162</f>
        <v>0</v>
      </c>
      <c r="M162" s="853">
        <f>State!V162</f>
        <v>0</v>
      </c>
      <c r="N162" s="852">
        <f>State!W162</f>
        <v>0</v>
      </c>
      <c r="O162" s="853">
        <f>State!X162</f>
        <v>0</v>
      </c>
      <c r="P162" s="852">
        <f>State!Y162</f>
        <v>0</v>
      </c>
      <c r="Q162" s="853">
        <f>State!Z162</f>
        <v>0</v>
      </c>
      <c r="R162" s="861">
        <f>State!AA162</f>
        <v>8.0000000000000002E-3</v>
      </c>
      <c r="S162" s="852">
        <f>State!AB162</f>
        <v>0</v>
      </c>
      <c r="T162" s="853">
        <f>State!AC162</f>
        <v>0</v>
      </c>
      <c r="U162" s="852">
        <f>State!AD162</f>
        <v>0</v>
      </c>
      <c r="V162" s="853">
        <f>State!AE162</f>
        <v>0</v>
      </c>
      <c r="W162" s="859"/>
      <c r="X162" s="870">
        <f>SUM(Almora:Uttarkashi!AE162)</f>
        <v>0</v>
      </c>
    </row>
    <row r="163" spans="1:24" s="860" customFormat="1" ht="18">
      <c r="A163" s="881"/>
      <c r="B163" s="873" t="s">
        <v>71</v>
      </c>
      <c r="C163" s="852">
        <f>State!J163</f>
        <v>0</v>
      </c>
      <c r="D163" s="853">
        <f>State!K163</f>
        <v>0</v>
      </c>
      <c r="E163" s="852">
        <f>State!L163</f>
        <v>0</v>
      </c>
      <c r="F163" s="853">
        <f>State!M163</f>
        <v>0</v>
      </c>
      <c r="G163" s="853">
        <f>State!N163</f>
        <v>0</v>
      </c>
      <c r="H163" s="853">
        <f>State!O163</f>
        <v>0</v>
      </c>
      <c r="I163" s="852">
        <f>State!R163</f>
        <v>0</v>
      </c>
      <c r="J163" s="853">
        <f>State!S163</f>
        <v>0</v>
      </c>
      <c r="K163" s="861">
        <f>State!T163</f>
        <v>8.0000000000000002E-3</v>
      </c>
      <c r="L163" s="852">
        <f>State!U163</f>
        <v>0</v>
      </c>
      <c r="M163" s="853">
        <f>State!V163</f>
        <v>0</v>
      </c>
      <c r="N163" s="852">
        <f>State!W163</f>
        <v>0</v>
      </c>
      <c r="O163" s="853">
        <f>State!X163</f>
        <v>0</v>
      </c>
      <c r="P163" s="852">
        <f>State!Y163</f>
        <v>0</v>
      </c>
      <c r="Q163" s="853">
        <f>State!Z163</f>
        <v>0</v>
      </c>
      <c r="R163" s="861">
        <f>State!AA163</f>
        <v>8.0000000000000002E-3</v>
      </c>
      <c r="S163" s="852">
        <f>State!AB163</f>
        <v>0</v>
      </c>
      <c r="T163" s="853">
        <f>State!AC163</f>
        <v>0</v>
      </c>
      <c r="U163" s="852">
        <f>State!AD163</f>
        <v>0</v>
      </c>
      <c r="V163" s="853">
        <f>State!AE163</f>
        <v>0</v>
      </c>
      <c r="W163" s="859"/>
      <c r="X163" s="870">
        <f>SUM(Almora:Uttarkashi!AE163)</f>
        <v>0</v>
      </c>
    </row>
    <row r="164" spans="1:24" s="860" customFormat="1">
      <c r="A164" s="880"/>
      <c r="B164" s="873" t="s">
        <v>72</v>
      </c>
      <c r="C164" s="852">
        <f>State!J164</f>
        <v>0</v>
      </c>
      <c r="D164" s="853">
        <f>State!K164</f>
        <v>0</v>
      </c>
      <c r="E164" s="852">
        <f>State!L164</f>
        <v>0</v>
      </c>
      <c r="F164" s="853">
        <f>State!M164</f>
        <v>0</v>
      </c>
      <c r="G164" s="853">
        <f>State!N164</f>
        <v>0</v>
      </c>
      <c r="H164" s="853">
        <f>State!O164</f>
        <v>0</v>
      </c>
      <c r="I164" s="852">
        <f>State!R164</f>
        <v>0</v>
      </c>
      <c r="J164" s="853">
        <f>State!S164</f>
        <v>0</v>
      </c>
      <c r="K164" s="861">
        <f>State!T164</f>
        <v>8.0000000000000002E-3</v>
      </c>
      <c r="L164" s="852">
        <f>State!U164</f>
        <v>0</v>
      </c>
      <c r="M164" s="853">
        <f>State!V164</f>
        <v>0</v>
      </c>
      <c r="N164" s="852">
        <f>State!W164</f>
        <v>0</v>
      </c>
      <c r="O164" s="853">
        <f>State!X164</f>
        <v>0</v>
      </c>
      <c r="P164" s="852">
        <f>State!Y164</f>
        <v>0</v>
      </c>
      <c r="Q164" s="853">
        <f>State!Z164</f>
        <v>0</v>
      </c>
      <c r="R164" s="861">
        <f>State!AA164</f>
        <v>8.0000000000000002E-3</v>
      </c>
      <c r="S164" s="852">
        <f>State!AB164</f>
        <v>0</v>
      </c>
      <c r="T164" s="853">
        <f>State!AC164</f>
        <v>0</v>
      </c>
      <c r="U164" s="852">
        <f>State!AD164</f>
        <v>0</v>
      </c>
      <c r="V164" s="853">
        <f>State!AE164</f>
        <v>0</v>
      </c>
      <c r="W164" s="859"/>
      <c r="X164" s="870">
        <f>SUM(Almora:Uttarkashi!AE164)</f>
        <v>0</v>
      </c>
    </row>
    <row r="165" spans="1:24" s="866" customFormat="1">
      <c r="A165" s="882"/>
      <c r="B165" s="867" t="s">
        <v>35</v>
      </c>
      <c r="C165" s="852">
        <f>State!J165</f>
        <v>0</v>
      </c>
      <c r="D165" s="853">
        <f>State!K165</f>
        <v>0</v>
      </c>
      <c r="E165" s="852">
        <f>State!L165</f>
        <v>0</v>
      </c>
      <c r="F165" s="853">
        <f>State!M165</f>
        <v>0</v>
      </c>
      <c r="G165" s="853">
        <f>State!N165</f>
        <v>0</v>
      </c>
      <c r="H165" s="853">
        <f>State!O165</f>
        <v>0</v>
      </c>
      <c r="I165" s="852">
        <f>State!R165</f>
        <v>0</v>
      </c>
      <c r="J165" s="853">
        <f>State!S165</f>
        <v>0</v>
      </c>
      <c r="K165" s="861">
        <f>State!T165</f>
        <v>0</v>
      </c>
      <c r="L165" s="852">
        <f>State!U165</f>
        <v>0</v>
      </c>
      <c r="M165" s="853">
        <f>State!V165</f>
        <v>0</v>
      </c>
      <c r="N165" s="852">
        <f>State!W165</f>
        <v>0</v>
      </c>
      <c r="O165" s="853">
        <f>State!X165</f>
        <v>0</v>
      </c>
      <c r="P165" s="852">
        <f>State!Y165</f>
        <v>0</v>
      </c>
      <c r="Q165" s="853">
        <f>State!Z165</f>
        <v>0</v>
      </c>
      <c r="R165" s="861">
        <f>State!AA165</f>
        <v>0</v>
      </c>
      <c r="S165" s="852">
        <f>State!AB165</f>
        <v>0</v>
      </c>
      <c r="T165" s="853">
        <f>State!AC165</f>
        <v>0</v>
      </c>
      <c r="U165" s="852">
        <f>State!AD165</f>
        <v>0</v>
      </c>
      <c r="V165" s="853">
        <f>State!AE165</f>
        <v>0</v>
      </c>
      <c r="W165" s="865"/>
      <c r="X165" s="870">
        <f>SUM(Almora:Uttarkashi!AE165)</f>
        <v>0</v>
      </c>
    </row>
    <row r="166" spans="1:24" s="866" customFormat="1">
      <c r="A166" s="882"/>
      <c r="B166" s="867" t="s">
        <v>29</v>
      </c>
      <c r="C166" s="852">
        <f>State!J166</f>
        <v>0</v>
      </c>
      <c r="D166" s="853">
        <f>State!K166</f>
        <v>0</v>
      </c>
      <c r="E166" s="852">
        <f>State!L166</f>
        <v>0</v>
      </c>
      <c r="F166" s="853">
        <f>State!M166</f>
        <v>0</v>
      </c>
      <c r="G166" s="853">
        <f>State!N166</f>
        <v>0</v>
      </c>
      <c r="H166" s="853">
        <f>State!O166</f>
        <v>0</v>
      </c>
      <c r="I166" s="852">
        <f>State!R166</f>
        <v>0</v>
      </c>
      <c r="J166" s="853">
        <f>State!S166</f>
        <v>0</v>
      </c>
      <c r="K166" s="861">
        <f>State!T166</f>
        <v>0</v>
      </c>
      <c r="L166" s="852">
        <f>State!U166</f>
        <v>0</v>
      </c>
      <c r="M166" s="853">
        <f>State!V166</f>
        <v>0</v>
      </c>
      <c r="N166" s="852">
        <f>State!W166</f>
        <v>0</v>
      </c>
      <c r="O166" s="853">
        <f>State!X166</f>
        <v>0</v>
      </c>
      <c r="P166" s="852">
        <f>State!Y166</f>
        <v>0</v>
      </c>
      <c r="Q166" s="853">
        <f>State!Z166</f>
        <v>0</v>
      </c>
      <c r="R166" s="861">
        <f>State!AA166</f>
        <v>0</v>
      </c>
      <c r="S166" s="852">
        <f>State!AB166</f>
        <v>0</v>
      </c>
      <c r="T166" s="853">
        <f>State!AC166</f>
        <v>0</v>
      </c>
      <c r="U166" s="852">
        <f>State!AD166</f>
        <v>0</v>
      </c>
      <c r="V166" s="853">
        <f>State!AE166</f>
        <v>0</v>
      </c>
      <c r="W166" s="865"/>
      <c r="X166" s="870">
        <f>SUM(Almora:Uttarkashi!AE166)</f>
        <v>0</v>
      </c>
    </row>
    <row r="167" spans="1:24" s="866" customFormat="1" ht="27">
      <c r="A167" s="882"/>
      <c r="B167" s="854" t="s">
        <v>293</v>
      </c>
      <c r="C167" s="852">
        <f>State!J167</f>
        <v>0</v>
      </c>
      <c r="D167" s="853">
        <f>State!K167</f>
        <v>0</v>
      </c>
      <c r="E167" s="852">
        <f>State!L167</f>
        <v>0</v>
      </c>
      <c r="F167" s="853">
        <f>State!M167</f>
        <v>0</v>
      </c>
      <c r="G167" s="853">
        <f>State!N167</f>
        <v>0</v>
      </c>
      <c r="H167" s="853">
        <f>State!O167</f>
        <v>0</v>
      </c>
      <c r="I167" s="852">
        <f>State!R167</f>
        <v>0</v>
      </c>
      <c r="J167" s="853">
        <f>State!S167</f>
        <v>0</v>
      </c>
      <c r="K167" s="861">
        <f>State!T167</f>
        <v>0</v>
      </c>
      <c r="L167" s="852">
        <f>State!U167</f>
        <v>0</v>
      </c>
      <c r="M167" s="853">
        <f>State!V167</f>
        <v>0</v>
      </c>
      <c r="N167" s="852">
        <f>State!W167</f>
        <v>0</v>
      </c>
      <c r="O167" s="853">
        <f>State!X167</f>
        <v>0</v>
      </c>
      <c r="P167" s="852">
        <f>State!Y167</f>
        <v>0</v>
      </c>
      <c r="Q167" s="853">
        <f>State!Z167</f>
        <v>0</v>
      </c>
      <c r="R167" s="861">
        <f>State!AA167</f>
        <v>0</v>
      </c>
      <c r="S167" s="852">
        <f>State!AB167</f>
        <v>0</v>
      </c>
      <c r="T167" s="853">
        <f>State!AC167</f>
        <v>0</v>
      </c>
      <c r="U167" s="852">
        <f>State!AD167</f>
        <v>0</v>
      </c>
      <c r="V167" s="853">
        <f>State!AE167</f>
        <v>0</v>
      </c>
      <c r="W167" s="865"/>
      <c r="X167" s="870">
        <f>SUM(Almora:Uttarkashi!AE167)</f>
        <v>0</v>
      </c>
    </row>
    <row r="168" spans="1:24" s="866" customFormat="1">
      <c r="A168" s="882"/>
      <c r="B168" s="854" t="s">
        <v>288</v>
      </c>
      <c r="C168" s="852">
        <f>State!J168</f>
        <v>0</v>
      </c>
      <c r="D168" s="853">
        <f>State!K168</f>
        <v>0</v>
      </c>
      <c r="E168" s="852">
        <f>State!L168</f>
        <v>0</v>
      </c>
      <c r="F168" s="853">
        <f>State!M168</f>
        <v>0</v>
      </c>
      <c r="G168" s="853">
        <f>State!N168</f>
        <v>0</v>
      </c>
      <c r="H168" s="853">
        <f>State!O168</f>
        <v>0</v>
      </c>
      <c r="I168" s="852">
        <f>State!R168</f>
        <v>0</v>
      </c>
      <c r="J168" s="853">
        <f>State!S168</f>
        <v>0</v>
      </c>
      <c r="K168" s="861">
        <f>State!T168</f>
        <v>0</v>
      </c>
      <c r="L168" s="852">
        <f>State!U168</f>
        <v>0</v>
      </c>
      <c r="M168" s="853">
        <f>State!V168</f>
        <v>0</v>
      </c>
      <c r="N168" s="852">
        <f>State!W168</f>
        <v>0</v>
      </c>
      <c r="O168" s="853">
        <f>State!X168</f>
        <v>0</v>
      </c>
      <c r="P168" s="852">
        <f>State!Y168</f>
        <v>0</v>
      </c>
      <c r="Q168" s="853">
        <f>State!Z168</f>
        <v>0</v>
      </c>
      <c r="R168" s="861">
        <f>State!AA168</f>
        <v>0</v>
      </c>
      <c r="S168" s="852">
        <f>State!AB168</f>
        <v>0</v>
      </c>
      <c r="T168" s="853">
        <f>State!AC168</f>
        <v>0</v>
      </c>
      <c r="U168" s="852">
        <f>State!AD168</f>
        <v>0</v>
      </c>
      <c r="V168" s="853">
        <f>State!AE168</f>
        <v>0</v>
      </c>
      <c r="W168" s="865"/>
      <c r="X168" s="870">
        <f>SUM(Almora:Uttarkashi!AE168)</f>
        <v>0</v>
      </c>
    </row>
    <row r="169" spans="1:24" s="860" customFormat="1" ht="27">
      <c r="A169" s="855">
        <v>10.08</v>
      </c>
      <c r="B169" s="859" t="s">
        <v>294</v>
      </c>
      <c r="C169" s="852">
        <f>State!J169</f>
        <v>2538</v>
      </c>
      <c r="D169" s="853">
        <f>State!K169</f>
        <v>15228</v>
      </c>
      <c r="E169" s="852">
        <f>State!L169</f>
        <v>1770</v>
      </c>
      <c r="F169" s="853">
        <f>State!M169</f>
        <v>10707.285040000001</v>
      </c>
      <c r="G169" s="862">
        <f t="shared" ref="G169:G170" si="38">E169/C169</f>
        <v>0.69739952718676124</v>
      </c>
      <c r="H169" s="862">
        <f t="shared" ref="H169:H170" si="39">F169/D169</f>
        <v>0.70313140530601526</v>
      </c>
      <c r="I169" s="852">
        <f>State!R169</f>
        <v>0</v>
      </c>
      <c r="J169" s="853">
        <f>State!S169</f>
        <v>0</v>
      </c>
      <c r="K169" s="861">
        <f>State!T169</f>
        <v>0.65</v>
      </c>
      <c r="L169" s="852">
        <f>State!U169</f>
        <v>2702</v>
      </c>
      <c r="M169" s="853">
        <f>State!V169</f>
        <v>21075.600000000002</v>
      </c>
      <c r="N169" s="852">
        <f>State!W169</f>
        <v>2702</v>
      </c>
      <c r="O169" s="853">
        <f>State!X169</f>
        <v>21075.600000000002</v>
      </c>
      <c r="P169" s="852">
        <f>State!Y169</f>
        <v>0</v>
      </c>
      <c r="Q169" s="853">
        <f>State!Z169</f>
        <v>0</v>
      </c>
      <c r="R169" s="861">
        <f>State!AA169</f>
        <v>0.65</v>
      </c>
      <c r="S169" s="852">
        <f>State!AB169</f>
        <v>2702</v>
      </c>
      <c r="T169" s="853">
        <f>State!AC169</f>
        <v>21075.600000000002</v>
      </c>
      <c r="U169" s="852">
        <f>State!AD169</f>
        <v>2702</v>
      </c>
      <c r="V169" s="853">
        <f>State!AE169</f>
        <v>21075.600000000002</v>
      </c>
      <c r="W169" s="859" t="s">
        <v>624</v>
      </c>
      <c r="X169" s="870">
        <f>SUM(Almora:Uttarkashi!AE169)</f>
        <v>21075.600000000002</v>
      </c>
    </row>
    <row r="170" spans="1:24" s="860" customFormat="1" ht="27">
      <c r="A170" s="855">
        <v>10.09</v>
      </c>
      <c r="B170" s="859" t="s">
        <v>295</v>
      </c>
      <c r="C170" s="852">
        <f>State!J170</f>
        <v>194</v>
      </c>
      <c r="D170" s="853">
        <f>State!K170</f>
        <v>302.64000000000004</v>
      </c>
      <c r="E170" s="852">
        <f>State!L170</f>
        <v>165</v>
      </c>
      <c r="F170" s="853">
        <f>State!M170</f>
        <v>270.83582000000001</v>
      </c>
      <c r="G170" s="862">
        <f t="shared" si="38"/>
        <v>0.85051546391752575</v>
      </c>
      <c r="H170" s="862">
        <f t="shared" si="39"/>
        <v>0.89491085117631497</v>
      </c>
      <c r="I170" s="852">
        <f>State!R170</f>
        <v>0</v>
      </c>
      <c r="J170" s="853">
        <f>State!S170</f>
        <v>0</v>
      </c>
      <c r="K170" s="861">
        <f>State!T170</f>
        <v>0.15</v>
      </c>
      <c r="L170" s="852">
        <f>State!U170</f>
        <v>193</v>
      </c>
      <c r="M170" s="853">
        <f>State!V170</f>
        <v>347.4</v>
      </c>
      <c r="N170" s="852">
        <f>State!W170</f>
        <v>193</v>
      </c>
      <c r="O170" s="853">
        <f>State!X170</f>
        <v>347.4</v>
      </c>
      <c r="P170" s="852">
        <f>State!Y170</f>
        <v>0</v>
      </c>
      <c r="Q170" s="853">
        <f>State!Z170</f>
        <v>0</v>
      </c>
      <c r="R170" s="861">
        <f>State!AA170</f>
        <v>0.15</v>
      </c>
      <c r="S170" s="852">
        <f>State!AB170</f>
        <v>193</v>
      </c>
      <c r="T170" s="853">
        <f>State!AC170</f>
        <v>347.4</v>
      </c>
      <c r="U170" s="852">
        <f>State!AD170</f>
        <v>193</v>
      </c>
      <c r="V170" s="853">
        <f>State!AE170</f>
        <v>347.4</v>
      </c>
      <c r="W170" s="859" t="s">
        <v>625</v>
      </c>
      <c r="X170" s="870">
        <f>SUM(Almora:Uttarkashi!AE170)</f>
        <v>347.4</v>
      </c>
    </row>
    <row r="171" spans="1:24" s="860" customFormat="1" ht="18">
      <c r="A171" s="868">
        <v>10.1</v>
      </c>
      <c r="B171" s="859" t="s">
        <v>154</v>
      </c>
      <c r="C171" s="852">
        <f>State!J171</f>
        <v>0</v>
      </c>
      <c r="D171" s="853">
        <f>State!K171</f>
        <v>0</v>
      </c>
      <c r="E171" s="852">
        <f>State!L171</f>
        <v>0</v>
      </c>
      <c r="F171" s="853">
        <f>State!M171</f>
        <v>0</v>
      </c>
      <c r="G171" s="853">
        <f>State!N171</f>
        <v>0</v>
      </c>
      <c r="H171" s="853">
        <f>State!O171</f>
        <v>0</v>
      </c>
      <c r="I171" s="852">
        <f>State!R171</f>
        <v>0</v>
      </c>
      <c r="J171" s="853">
        <f>State!S171</f>
        <v>0</v>
      </c>
      <c r="K171" s="861">
        <f>State!T171</f>
        <v>0</v>
      </c>
      <c r="L171" s="852">
        <f>State!U171</f>
        <v>0</v>
      </c>
      <c r="M171" s="853">
        <f>State!V171</f>
        <v>0</v>
      </c>
      <c r="N171" s="852">
        <f>State!W171</f>
        <v>0</v>
      </c>
      <c r="O171" s="853">
        <f>State!X171</f>
        <v>0</v>
      </c>
      <c r="P171" s="852">
        <f>State!Y171</f>
        <v>0</v>
      </c>
      <c r="Q171" s="853">
        <f>State!Z171</f>
        <v>0</v>
      </c>
      <c r="R171" s="861">
        <f>State!AA171</f>
        <v>0</v>
      </c>
      <c r="S171" s="852">
        <f>State!AB171</f>
        <v>0</v>
      </c>
      <c r="T171" s="853">
        <f>State!AC171</f>
        <v>0</v>
      </c>
      <c r="U171" s="852">
        <f>State!AD171</f>
        <v>0</v>
      </c>
      <c r="V171" s="853">
        <f>State!AE171</f>
        <v>0</v>
      </c>
      <c r="W171" s="859"/>
      <c r="X171" s="870">
        <f>SUM(Almora:Uttarkashi!AE171)</f>
        <v>0</v>
      </c>
    </row>
    <row r="172" spans="1:24" s="860" customFormat="1">
      <c r="A172" s="855"/>
      <c r="B172" s="865" t="s">
        <v>296</v>
      </c>
      <c r="C172" s="852">
        <f>State!J172</f>
        <v>0</v>
      </c>
      <c r="D172" s="853">
        <f>State!K172</f>
        <v>0</v>
      </c>
      <c r="E172" s="852">
        <f>State!L172</f>
        <v>0</v>
      </c>
      <c r="F172" s="853">
        <f>State!M172</f>
        <v>0</v>
      </c>
      <c r="G172" s="853">
        <f>State!N172</f>
        <v>0</v>
      </c>
      <c r="H172" s="853">
        <f>State!O172</f>
        <v>0</v>
      </c>
      <c r="I172" s="852">
        <f>State!R172</f>
        <v>0</v>
      </c>
      <c r="J172" s="853">
        <f>State!S172</f>
        <v>0</v>
      </c>
      <c r="K172" s="861">
        <f>State!T172</f>
        <v>0</v>
      </c>
      <c r="L172" s="852">
        <f>State!U172</f>
        <v>0</v>
      </c>
      <c r="M172" s="853">
        <f>State!V172</f>
        <v>0</v>
      </c>
      <c r="N172" s="852">
        <f>State!W172</f>
        <v>0</v>
      </c>
      <c r="O172" s="853">
        <f>State!X172</f>
        <v>0</v>
      </c>
      <c r="P172" s="852">
        <f>State!Y172</f>
        <v>0</v>
      </c>
      <c r="Q172" s="853">
        <f>State!Z172</f>
        <v>0</v>
      </c>
      <c r="R172" s="861">
        <f>State!AA172</f>
        <v>0</v>
      </c>
      <c r="S172" s="852">
        <f>State!AB172</f>
        <v>0</v>
      </c>
      <c r="T172" s="853">
        <f>State!AC172</f>
        <v>0</v>
      </c>
      <c r="U172" s="852">
        <f>State!AD172</f>
        <v>0</v>
      </c>
      <c r="V172" s="853">
        <f>State!AE172</f>
        <v>0</v>
      </c>
      <c r="W172" s="859"/>
      <c r="X172" s="870">
        <f>SUM(Almora:Uttarkashi!AE172)</f>
        <v>0</v>
      </c>
    </row>
    <row r="173" spans="1:24" s="860" customFormat="1" ht="18">
      <c r="A173" s="855">
        <v>10.11</v>
      </c>
      <c r="B173" s="859" t="s">
        <v>297</v>
      </c>
      <c r="C173" s="852">
        <f>State!J173</f>
        <v>0</v>
      </c>
      <c r="D173" s="853">
        <f>State!K173</f>
        <v>0</v>
      </c>
      <c r="E173" s="852">
        <f>State!L173</f>
        <v>0</v>
      </c>
      <c r="F173" s="853">
        <f>State!M173</f>
        <v>0</v>
      </c>
      <c r="G173" s="853">
        <f>State!N173</f>
        <v>0</v>
      </c>
      <c r="H173" s="853">
        <f>State!O173</f>
        <v>0</v>
      </c>
      <c r="I173" s="852">
        <f>State!R173</f>
        <v>0</v>
      </c>
      <c r="J173" s="853">
        <f>State!S173</f>
        <v>0</v>
      </c>
      <c r="K173" s="861">
        <f>State!T173</f>
        <v>0</v>
      </c>
      <c r="L173" s="852">
        <f>State!U173</f>
        <v>0</v>
      </c>
      <c r="M173" s="853">
        <f>State!V173</f>
        <v>0</v>
      </c>
      <c r="N173" s="852">
        <f>State!W173</f>
        <v>0</v>
      </c>
      <c r="O173" s="853">
        <f>State!X173</f>
        <v>0</v>
      </c>
      <c r="P173" s="852">
        <f>State!Y173</f>
        <v>0</v>
      </c>
      <c r="Q173" s="853">
        <f>State!Z173</f>
        <v>0</v>
      </c>
      <c r="R173" s="861">
        <f>State!AA173</f>
        <v>0</v>
      </c>
      <c r="S173" s="852">
        <f>State!AB173</f>
        <v>0</v>
      </c>
      <c r="T173" s="853">
        <f>State!AC173</f>
        <v>0</v>
      </c>
      <c r="U173" s="852">
        <f>State!AD173</f>
        <v>0</v>
      </c>
      <c r="V173" s="853">
        <f>State!AE173</f>
        <v>0</v>
      </c>
      <c r="W173" s="859"/>
      <c r="X173" s="870">
        <f>SUM(Almora:Uttarkashi!AE173)</f>
        <v>0</v>
      </c>
    </row>
    <row r="174" spans="1:24" s="860" customFormat="1">
      <c r="A174" s="855"/>
      <c r="B174" s="859" t="s">
        <v>65</v>
      </c>
      <c r="C174" s="852">
        <f>State!J174</f>
        <v>1081</v>
      </c>
      <c r="D174" s="853">
        <f>State!K174</f>
        <v>7394.0399999999991</v>
      </c>
      <c r="E174" s="852">
        <f>State!L174</f>
        <v>940</v>
      </c>
      <c r="F174" s="853">
        <f>State!M174</f>
        <v>6522.6039700000001</v>
      </c>
      <c r="G174" s="862">
        <f t="shared" ref="G174:G176" si="40">E174/C174</f>
        <v>0.86956521739130432</v>
      </c>
      <c r="H174" s="862">
        <f t="shared" ref="H174:H176" si="41">F174/D174</f>
        <v>0.88214345202352173</v>
      </c>
      <c r="I174" s="852">
        <f>State!R174</f>
        <v>0</v>
      </c>
      <c r="J174" s="853">
        <f>State!S174</f>
        <v>0</v>
      </c>
      <c r="K174" s="861">
        <f>State!T174</f>
        <v>0.75</v>
      </c>
      <c r="L174" s="852">
        <f>State!U174</f>
        <v>1122</v>
      </c>
      <c r="M174" s="853">
        <f>State!V174</f>
        <v>10098</v>
      </c>
      <c r="N174" s="852">
        <f>State!W174</f>
        <v>1122</v>
      </c>
      <c r="O174" s="853">
        <f>State!X174</f>
        <v>10098</v>
      </c>
      <c r="P174" s="852">
        <f>State!Y174</f>
        <v>0</v>
      </c>
      <c r="Q174" s="853">
        <f>State!Z174</f>
        <v>0</v>
      </c>
      <c r="R174" s="861">
        <f>State!AA174</f>
        <v>0.75</v>
      </c>
      <c r="S174" s="852">
        <f>State!AB174</f>
        <v>1122</v>
      </c>
      <c r="T174" s="853">
        <f>State!AC174</f>
        <v>10098</v>
      </c>
      <c r="U174" s="852">
        <f>State!AD174</f>
        <v>1122</v>
      </c>
      <c r="V174" s="853">
        <f>State!AE174</f>
        <v>10098</v>
      </c>
      <c r="W174" s="1045" t="s">
        <v>626</v>
      </c>
      <c r="X174" s="870">
        <f>SUM(Almora:Uttarkashi!AE174)</f>
        <v>10098</v>
      </c>
    </row>
    <row r="175" spans="1:24" s="860" customFormat="1">
      <c r="A175" s="855"/>
      <c r="B175" s="859" t="s">
        <v>66</v>
      </c>
      <c r="C175" s="852">
        <f>State!J175</f>
        <v>1215</v>
      </c>
      <c r="D175" s="853">
        <f>State!K175</f>
        <v>8310.6</v>
      </c>
      <c r="E175" s="852">
        <f>State!L175</f>
        <v>1049</v>
      </c>
      <c r="F175" s="853">
        <f>State!M175</f>
        <v>7241.3093699999999</v>
      </c>
      <c r="G175" s="862">
        <f t="shared" si="40"/>
        <v>0.86337448559670782</v>
      </c>
      <c r="H175" s="862">
        <f t="shared" si="41"/>
        <v>0.87133412388997178</v>
      </c>
      <c r="I175" s="852">
        <f>State!R175</f>
        <v>0</v>
      </c>
      <c r="J175" s="853">
        <f>State!S175</f>
        <v>0</v>
      </c>
      <c r="K175" s="861">
        <f>State!T175</f>
        <v>0.75</v>
      </c>
      <c r="L175" s="852">
        <f>State!U175</f>
        <v>1238</v>
      </c>
      <c r="M175" s="853">
        <f>State!V175</f>
        <v>11142</v>
      </c>
      <c r="N175" s="852">
        <f>State!W175</f>
        <v>1238</v>
      </c>
      <c r="O175" s="853">
        <f>State!X175</f>
        <v>11142</v>
      </c>
      <c r="P175" s="852">
        <f>State!Y175</f>
        <v>0</v>
      </c>
      <c r="Q175" s="853">
        <f>State!Z175</f>
        <v>0</v>
      </c>
      <c r="R175" s="861">
        <f>State!AA175</f>
        <v>0.75</v>
      </c>
      <c r="S175" s="852">
        <f>State!AB175</f>
        <v>1238</v>
      </c>
      <c r="T175" s="853">
        <f>State!AC175</f>
        <v>11142</v>
      </c>
      <c r="U175" s="852">
        <f>State!AD175</f>
        <v>1238</v>
      </c>
      <c r="V175" s="853">
        <f>State!AE175</f>
        <v>11142</v>
      </c>
      <c r="W175" s="1046"/>
      <c r="X175" s="870">
        <f>SUM(Almora:Uttarkashi!AE175)</f>
        <v>11142</v>
      </c>
    </row>
    <row r="176" spans="1:24" s="860" customFormat="1">
      <c r="A176" s="855"/>
      <c r="B176" s="859" t="s">
        <v>67</v>
      </c>
      <c r="C176" s="852">
        <f>State!J176</f>
        <v>1054</v>
      </c>
      <c r="D176" s="853">
        <f>State!K176</f>
        <v>7209.3599999999979</v>
      </c>
      <c r="E176" s="852">
        <f>State!L176</f>
        <v>930</v>
      </c>
      <c r="F176" s="853">
        <f>State!M176</f>
        <v>6198.6594100000002</v>
      </c>
      <c r="G176" s="862">
        <f t="shared" si="40"/>
        <v>0.88235294117647056</v>
      </c>
      <c r="H176" s="862">
        <f t="shared" si="41"/>
        <v>0.85980716873619878</v>
      </c>
      <c r="I176" s="852">
        <f>State!R176</f>
        <v>0</v>
      </c>
      <c r="J176" s="853">
        <f>State!S176</f>
        <v>0</v>
      </c>
      <c r="K176" s="861">
        <f>State!T176</f>
        <v>0.75</v>
      </c>
      <c r="L176" s="852">
        <f>State!U176</f>
        <v>1067</v>
      </c>
      <c r="M176" s="853">
        <f>State!V176</f>
        <v>9603</v>
      </c>
      <c r="N176" s="852">
        <f>State!W176</f>
        <v>1067</v>
      </c>
      <c r="O176" s="853">
        <f>State!X176</f>
        <v>9603</v>
      </c>
      <c r="P176" s="852">
        <f>State!Y176</f>
        <v>0</v>
      </c>
      <c r="Q176" s="853">
        <f>State!Z176</f>
        <v>0</v>
      </c>
      <c r="R176" s="861">
        <f>State!AA176</f>
        <v>0.75</v>
      </c>
      <c r="S176" s="852">
        <f>State!AB176</f>
        <v>1067</v>
      </c>
      <c r="T176" s="853">
        <f>State!AC176</f>
        <v>9603</v>
      </c>
      <c r="U176" s="852">
        <f>State!AD176</f>
        <v>1067</v>
      </c>
      <c r="V176" s="853">
        <f>State!AE176</f>
        <v>9603</v>
      </c>
      <c r="W176" s="1047"/>
      <c r="X176" s="870">
        <f>SUM(Almora:Uttarkashi!AE176)</f>
        <v>9603</v>
      </c>
    </row>
    <row r="177" spans="1:24" s="860" customFormat="1" ht="27">
      <c r="A177" s="855">
        <v>10.119999999999999</v>
      </c>
      <c r="B177" s="859" t="s">
        <v>298</v>
      </c>
      <c r="C177" s="852">
        <f>State!J177</f>
        <v>0</v>
      </c>
      <c r="D177" s="853">
        <f>State!K177</f>
        <v>0</v>
      </c>
      <c r="E177" s="852">
        <f>State!L177</f>
        <v>0</v>
      </c>
      <c r="F177" s="853">
        <f>State!M177</f>
        <v>0</v>
      </c>
      <c r="G177" s="853">
        <f>State!N177</f>
        <v>0</v>
      </c>
      <c r="H177" s="853">
        <f>State!O177</f>
        <v>0</v>
      </c>
      <c r="I177" s="852">
        <f>State!R177</f>
        <v>0</v>
      </c>
      <c r="J177" s="853">
        <f>State!S177</f>
        <v>0</v>
      </c>
      <c r="K177" s="861">
        <f>State!T177</f>
        <v>0</v>
      </c>
      <c r="L177" s="852">
        <f>State!U177</f>
        <v>0</v>
      </c>
      <c r="M177" s="853">
        <f>State!V177</f>
        <v>0</v>
      </c>
      <c r="N177" s="852">
        <f>State!W177</f>
        <v>0</v>
      </c>
      <c r="O177" s="853">
        <f>State!X177</f>
        <v>0</v>
      </c>
      <c r="P177" s="852">
        <f>State!Y177</f>
        <v>0</v>
      </c>
      <c r="Q177" s="853">
        <f>State!Z177</f>
        <v>0</v>
      </c>
      <c r="R177" s="861">
        <f>State!AA177</f>
        <v>0</v>
      </c>
      <c r="S177" s="852">
        <f>State!AB177</f>
        <v>0</v>
      </c>
      <c r="T177" s="853">
        <f>State!AC177</f>
        <v>0</v>
      </c>
      <c r="U177" s="852">
        <f>State!AD177</f>
        <v>0</v>
      </c>
      <c r="V177" s="853">
        <f>State!AE177</f>
        <v>0</v>
      </c>
      <c r="W177" s="859"/>
      <c r="X177" s="870">
        <f>SUM(Almora:Uttarkashi!AE177)</f>
        <v>0</v>
      </c>
    </row>
    <row r="178" spans="1:24" s="860" customFormat="1">
      <c r="A178" s="855"/>
      <c r="B178" s="859" t="s">
        <v>65</v>
      </c>
      <c r="C178" s="852">
        <f>State!J178</f>
        <v>0</v>
      </c>
      <c r="D178" s="853">
        <f>State!K178</f>
        <v>0</v>
      </c>
      <c r="E178" s="852">
        <f>State!L178</f>
        <v>0</v>
      </c>
      <c r="F178" s="853">
        <f>State!M178</f>
        <v>0</v>
      </c>
      <c r="G178" s="853">
        <f>State!N178</f>
        <v>0</v>
      </c>
      <c r="H178" s="853">
        <f>State!O178</f>
        <v>0</v>
      </c>
      <c r="I178" s="852">
        <f>State!R178</f>
        <v>0</v>
      </c>
      <c r="J178" s="853">
        <f>State!S178</f>
        <v>0</v>
      </c>
      <c r="K178" s="861">
        <f>State!T178</f>
        <v>0</v>
      </c>
      <c r="L178" s="852">
        <f>State!U178</f>
        <v>0</v>
      </c>
      <c r="M178" s="853">
        <f>State!V178</f>
        <v>0</v>
      </c>
      <c r="N178" s="852">
        <f>State!W178</f>
        <v>0</v>
      </c>
      <c r="O178" s="853">
        <f>State!X178</f>
        <v>0</v>
      </c>
      <c r="P178" s="852">
        <f>State!Y178</f>
        <v>0</v>
      </c>
      <c r="Q178" s="853">
        <f>State!Z178</f>
        <v>0</v>
      </c>
      <c r="R178" s="861">
        <f>State!AA178</f>
        <v>0</v>
      </c>
      <c r="S178" s="852">
        <f>State!AB178</f>
        <v>0</v>
      </c>
      <c r="T178" s="853">
        <f>State!AC178</f>
        <v>0</v>
      </c>
      <c r="U178" s="852">
        <f>State!AD178</f>
        <v>0</v>
      </c>
      <c r="V178" s="853">
        <f>State!AE178</f>
        <v>0</v>
      </c>
      <c r="W178" s="859"/>
      <c r="X178" s="870">
        <f>SUM(Almora:Uttarkashi!AE178)</f>
        <v>0</v>
      </c>
    </row>
    <row r="179" spans="1:24" s="860" customFormat="1">
      <c r="A179" s="855"/>
      <c r="B179" s="859" t="s">
        <v>66</v>
      </c>
      <c r="C179" s="852">
        <f>State!J179</f>
        <v>0</v>
      </c>
      <c r="D179" s="853">
        <f>State!K179</f>
        <v>0</v>
      </c>
      <c r="E179" s="852">
        <f>State!L179</f>
        <v>0</v>
      </c>
      <c r="F179" s="853">
        <f>State!M179</f>
        <v>0</v>
      </c>
      <c r="G179" s="853">
        <f>State!N179</f>
        <v>0</v>
      </c>
      <c r="H179" s="853">
        <f>State!O179</f>
        <v>0</v>
      </c>
      <c r="I179" s="852">
        <f>State!R179</f>
        <v>0</v>
      </c>
      <c r="J179" s="853">
        <f>State!S179</f>
        <v>0</v>
      </c>
      <c r="K179" s="861">
        <f>State!T179</f>
        <v>0</v>
      </c>
      <c r="L179" s="852">
        <f>State!U179</f>
        <v>0</v>
      </c>
      <c r="M179" s="853">
        <f>State!V179</f>
        <v>0</v>
      </c>
      <c r="N179" s="852">
        <f>State!W179</f>
        <v>0</v>
      </c>
      <c r="O179" s="853">
        <f>State!X179</f>
        <v>0</v>
      </c>
      <c r="P179" s="852">
        <f>State!Y179</f>
        <v>0</v>
      </c>
      <c r="Q179" s="853">
        <f>State!Z179</f>
        <v>0</v>
      </c>
      <c r="R179" s="861">
        <f>State!AA179</f>
        <v>0</v>
      </c>
      <c r="S179" s="852">
        <f>State!AB179</f>
        <v>0</v>
      </c>
      <c r="T179" s="853">
        <f>State!AC179</f>
        <v>0</v>
      </c>
      <c r="U179" s="852">
        <f>State!AD179</f>
        <v>0</v>
      </c>
      <c r="V179" s="853">
        <f>State!AE179</f>
        <v>0</v>
      </c>
      <c r="W179" s="859"/>
      <c r="X179" s="870">
        <f>SUM(Almora:Uttarkashi!AE179)</f>
        <v>0</v>
      </c>
    </row>
    <row r="180" spans="1:24" s="860" customFormat="1">
      <c r="A180" s="855"/>
      <c r="B180" s="859" t="s">
        <v>67</v>
      </c>
      <c r="C180" s="852">
        <f>State!J180</f>
        <v>0</v>
      </c>
      <c r="D180" s="853">
        <f>State!K180</f>
        <v>0</v>
      </c>
      <c r="E180" s="852">
        <f>State!L180</f>
        <v>0</v>
      </c>
      <c r="F180" s="853">
        <f>State!M180</f>
        <v>0</v>
      </c>
      <c r="G180" s="853">
        <f>State!N180</f>
        <v>0</v>
      </c>
      <c r="H180" s="853">
        <f>State!O180</f>
        <v>0</v>
      </c>
      <c r="I180" s="852">
        <f>State!R180</f>
        <v>0</v>
      </c>
      <c r="J180" s="853">
        <f>State!S180</f>
        <v>0</v>
      </c>
      <c r="K180" s="861">
        <f>State!T180</f>
        <v>0</v>
      </c>
      <c r="L180" s="852">
        <f>State!U180</f>
        <v>0</v>
      </c>
      <c r="M180" s="853">
        <f>State!V180</f>
        <v>0</v>
      </c>
      <c r="N180" s="852">
        <f>State!W180</f>
        <v>0</v>
      </c>
      <c r="O180" s="853">
        <f>State!X180</f>
        <v>0</v>
      </c>
      <c r="P180" s="852">
        <f>State!Y180</f>
        <v>0</v>
      </c>
      <c r="Q180" s="853">
        <f>State!Z180</f>
        <v>0</v>
      </c>
      <c r="R180" s="861">
        <f>State!AA180</f>
        <v>0</v>
      </c>
      <c r="S180" s="852">
        <f>State!AB180</f>
        <v>0</v>
      </c>
      <c r="T180" s="853">
        <f>State!AC180</f>
        <v>0</v>
      </c>
      <c r="U180" s="852">
        <f>State!AD180</f>
        <v>0</v>
      </c>
      <c r="V180" s="853">
        <f>State!AE180</f>
        <v>0</v>
      </c>
      <c r="W180" s="859"/>
      <c r="X180" s="870">
        <f>SUM(Almora:Uttarkashi!AE180)</f>
        <v>0</v>
      </c>
    </row>
    <row r="181" spans="1:24" s="860" customFormat="1" ht="36">
      <c r="A181" s="855">
        <v>10.130000000000001</v>
      </c>
      <c r="B181" s="859" t="s">
        <v>299</v>
      </c>
      <c r="C181" s="852">
        <f>State!J181</f>
        <v>0</v>
      </c>
      <c r="D181" s="853">
        <f>State!K181</f>
        <v>0</v>
      </c>
      <c r="E181" s="852">
        <f>State!L181</f>
        <v>0</v>
      </c>
      <c r="F181" s="853">
        <f>State!M181</f>
        <v>0</v>
      </c>
      <c r="G181" s="853">
        <f>State!N181</f>
        <v>0</v>
      </c>
      <c r="H181" s="853">
        <f>State!O181</f>
        <v>0</v>
      </c>
      <c r="I181" s="852">
        <f>State!R181</f>
        <v>0</v>
      </c>
      <c r="J181" s="853">
        <f>State!S181</f>
        <v>0</v>
      </c>
      <c r="K181" s="861">
        <f>State!T181</f>
        <v>0</v>
      </c>
      <c r="L181" s="852">
        <f>State!U181</f>
        <v>0</v>
      </c>
      <c r="M181" s="853">
        <f>State!V181</f>
        <v>0</v>
      </c>
      <c r="N181" s="852">
        <f>State!W181</f>
        <v>0</v>
      </c>
      <c r="O181" s="853">
        <f>State!X181</f>
        <v>0</v>
      </c>
      <c r="P181" s="852">
        <f>State!Y181</f>
        <v>0</v>
      </c>
      <c r="Q181" s="853">
        <f>State!Z181</f>
        <v>0</v>
      </c>
      <c r="R181" s="861">
        <f>State!AA181</f>
        <v>0</v>
      </c>
      <c r="S181" s="852">
        <f>State!AB181</f>
        <v>0</v>
      </c>
      <c r="T181" s="853">
        <f>State!AC181</f>
        <v>0</v>
      </c>
      <c r="U181" s="852">
        <f>State!AD181</f>
        <v>0</v>
      </c>
      <c r="V181" s="853">
        <f>State!AE181</f>
        <v>0</v>
      </c>
      <c r="W181" s="859"/>
      <c r="X181" s="870">
        <f>SUM(Almora:Uttarkashi!AE181)</f>
        <v>0</v>
      </c>
    </row>
    <row r="182" spans="1:24" s="860" customFormat="1" ht="18">
      <c r="A182" s="877">
        <v>10.14</v>
      </c>
      <c r="B182" s="873" t="s">
        <v>155</v>
      </c>
      <c r="C182" s="852">
        <f>State!J182</f>
        <v>0</v>
      </c>
      <c r="D182" s="853">
        <f>State!K182</f>
        <v>0</v>
      </c>
      <c r="E182" s="852">
        <f>State!L182</f>
        <v>0</v>
      </c>
      <c r="F182" s="853">
        <f>State!M182</f>
        <v>0</v>
      </c>
      <c r="G182" s="853">
        <f>State!N182</f>
        <v>0</v>
      </c>
      <c r="H182" s="853">
        <f>State!O182</f>
        <v>0</v>
      </c>
      <c r="I182" s="852">
        <f>State!R182</f>
        <v>0</v>
      </c>
      <c r="J182" s="853">
        <f>State!S182</f>
        <v>0</v>
      </c>
      <c r="K182" s="861">
        <f>State!T182</f>
        <v>0</v>
      </c>
      <c r="L182" s="852">
        <f>State!U182</f>
        <v>0</v>
      </c>
      <c r="M182" s="853">
        <f>State!V182</f>
        <v>0</v>
      </c>
      <c r="N182" s="852">
        <f>State!W182</f>
        <v>0</v>
      </c>
      <c r="O182" s="853">
        <f>State!X182</f>
        <v>0</v>
      </c>
      <c r="P182" s="852">
        <f>State!Y182</f>
        <v>0</v>
      </c>
      <c r="Q182" s="853">
        <f>State!Z182</f>
        <v>0</v>
      </c>
      <c r="R182" s="861">
        <f>State!AA182</f>
        <v>0</v>
      </c>
      <c r="S182" s="852">
        <f>State!AB182</f>
        <v>0</v>
      </c>
      <c r="T182" s="853">
        <f>State!AC182</f>
        <v>0</v>
      </c>
      <c r="U182" s="852">
        <f>State!AD182</f>
        <v>0</v>
      </c>
      <c r="V182" s="853">
        <f>State!AE182</f>
        <v>0</v>
      </c>
      <c r="W182" s="859"/>
      <c r="X182" s="870">
        <f>SUM(Almora:Uttarkashi!AE182)</f>
        <v>0</v>
      </c>
    </row>
    <row r="183" spans="1:24" s="860" customFormat="1">
      <c r="A183" s="855"/>
      <c r="B183" s="859" t="s">
        <v>70</v>
      </c>
      <c r="C183" s="852">
        <f>State!J183</f>
        <v>0</v>
      </c>
      <c r="D183" s="853">
        <f>State!K183</f>
        <v>0</v>
      </c>
      <c r="E183" s="852">
        <f>State!L183</f>
        <v>0</v>
      </c>
      <c r="F183" s="853">
        <f>State!M183</f>
        <v>0</v>
      </c>
      <c r="G183" s="853">
        <f>State!N183</f>
        <v>0</v>
      </c>
      <c r="H183" s="853">
        <f>State!O183</f>
        <v>0</v>
      </c>
      <c r="I183" s="852">
        <f>State!R183</f>
        <v>0</v>
      </c>
      <c r="J183" s="853">
        <f>State!S183</f>
        <v>0</v>
      </c>
      <c r="K183" s="861">
        <f>State!T183</f>
        <v>0.08</v>
      </c>
      <c r="L183" s="852">
        <f>State!U183</f>
        <v>198</v>
      </c>
      <c r="M183" s="853">
        <f>State!V183</f>
        <v>190.07999999999998</v>
      </c>
      <c r="N183" s="852">
        <f>State!W183</f>
        <v>198</v>
      </c>
      <c r="O183" s="853">
        <f>State!X183</f>
        <v>190.07999999999998</v>
      </c>
      <c r="P183" s="852">
        <f>State!Y183</f>
        <v>0</v>
      </c>
      <c r="Q183" s="853">
        <f>State!Z183</f>
        <v>0</v>
      </c>
      <c r="R183" s="861">
        <f>State!AA183</f>
        <v>0.08</v>
      </c>
      <c r="S183" s="852">
        <f>State!AB183</f>
        <v>0</v>
      </c>
      <c r="T183" s="853">
        <f>State!AC183</f>
        <v>0</v>
      </c>
      <c r="U183" s="852">
        <f>State!AD183</f>
        <v>0</v>
      </c>
      <c r="V183" s="853">
        <f>State!AE183</f>
        <v>0</v>
      </c>
      <c r="W183" s="1045" t="s">
        <v>627</v>
      </c>
      <c r="X183" s="870">
        <f>SUM(Almora:Uttarkashi!AE183)</f>
        <v>0</v>
      </c>
    </row>
    <row r="184" spans="1:24" s="860" customFormat="1" ht="18">
      <c r="A184" s="855"/>
      <c r="B184" s="859" t="s">
        <v>71</v>
      </c>
      <c r="C184" s="852">
        <f>State!J184</f>
        <v>0</v>
      </c>
      <c r="D184" s="853">
        <f>State!K184</f>
        <v>0</v>
      </c>
      <c r="E184" s="852">
        <f>State!L184</f>
        <v>0</v>
      </c>
      <c r="F184" s="853">
        <f>State!M184</f>
        <v>0</v>
      </c>
      <c r="G184" s="853">
        <f>State!N184</f>
        <v>0</v>
      </c>
      <c r="H184" s="853">
        <f>State!O184</f>
        <v>0</v>
      </c>
      <c r="I184" s="852">
        <f>State!R184</f>
        <v>0</v>
      </c>
      <c r="J184" s="853">
        <f>State!S184</f>
        <v>0</v>
      </c>
      <c r="K184" s="861">
        <f>State!T184</f>
        <v>0.08</v>
      </c>
      <c r="L184" s="852">
        <f>State!U184</f>
        <v>198</v>
      </c>
      <c r="M184" s="853">
        <f>State!V184</f>
        <v>190.07999999999998</v>
      </c>
      <c r="N184" s="852">
        <f>State!W184</f>
        <v>198</v>
      </c>
      <c r="O184" s="853">
        <f>State!X184</f>
        <v>190.07999999999998</v>
      </c>
      <c r="P184" s="852">
        <f>State!Y184</f>
        <v>0</v>
      </c>
      <c r="Q184" s="853">
        <f>State!Z184</f>
        <v>0</v>
      </c>
      <c r="R184" s="861">
        <f>State!AA184</f>
        <v>0.08</v>
      </c>
      <c r="S184" s="852">
        <f>State!AB184</f>
        <v>0</v>
      </c>
      <c r="T184" s="853">
        <f>State!AC184</f>
        <v>0</v>
      </c>
      <c r="U184" s="852">
        <f>State!AD184</f>
        <v>0</v>
      </c>
      <c r="V184" s="853">
        <f>State!AE184</f>
        <v>0</v>
      </c>
      <c r="W184" s="1046"/>
      <c r="X184" s="870">
        <f>SUM(Almora:Uttarkashi!AE184)</f>
        <v>0</v>
      </c>
    </row>
    <row r="185" spans="1:24" s="860" customFormat="1">
      <c r="A185" s="855"/>
      <c r="B185" s="859" t="s">
        <v>74</v>
      </c>
      <c r="C185" s="852">
        <f>State!J185</f>
        <v>0</v>
      </c>
      <c r="D185" s="853">
        <f>State!K185</f>
        <v>0</v>
      </c>
      <c r="E185" s="852">
        <f>State!L185</f>
        <v>0</v>
      </c>
      <c r="F185" s="853">
        <f>State!M185</f>
        <v>0</v>
      </c>
      <c r="G185" s="853">
        <f>State!N185</f>
        <v>0</v>
      </c>
      <c r="H185" s="853">
        <f>State!O185</f>
        <v>0</v>
      </c>
      <c r="I185" s="852">
        <f>State!R185</f>
        <v>0</v>
      </c>
      <c r="J185" s="853">
        <f>State!S185</f>
        <v>0</v>
      </c>
      <c r="K185" s="861">
        <f>State!T185</f>
        <v>0.08</v>
      </c>
      <c r="L185" s="852">
        <f>State!U185</f>
        <v>623</v>
      </c>
      <c r="M185" s="853">
        <f>State!V185</f>
        <v>598.08000000000004</v>
      </c>
      <c r="N185" s="852">
        <f>State!W185</f>
        <v>623</v>
      </c>
      <c r="O185" s="853">
        <f>State!X185</f>
        <v>598.08000000000004</v>
      </c>
      <c r="P185" s="852">
        <f>State!Y185</f>
        <v>0</v>
      </c>
      <c r="Q185" s="853">
        <f>State!Z185</f>
        <v>0</v>
      </c>
      <c r="R185" s="861">
        <f>State!AA185</f>
        <v>0.08</v>
      </c>
      <c r="S185" s="852">
        <f>State!AB185</f>
        <v>0</v>
      </c>
      <c r="T185" s="853">
        <f>State!AC185</f>
        <v>0</v>
      </c>
      <c r="U185" s="852">
        <f>State!AD185</f>
        <v>0</v>
      </c>
      <c r="V185" s="853">
        <f>State!AE185</f>
        <v>0</v>
      </c>
      <c r="W185" s="1047"/>
      <c r="X185" s="870">
        <f>SUM(Almora:Uttarkashi!AE185)</f>
        <v>0</v>
      </c>
    </row>
    <row r="186" spans="1:24" s="866" customFormat="1">
      <c r="A186" s="882"/>
      <c r="B186" s="874" t="s">
        <v>35</v>
      </c>
      <c r="C186" s="852">
        <f>State!J186</f>
        <v>6082</v>
      </c>
      <c r="D186" s="853">
        <f>State!K186</f>
        <v>38444.639999999999</v>
      </c>
      <c r="E186" s="852">
        <f>State!L186</f>
        <v>4854</v>
      </c>
      <c r="F186" s="853">
        <f>State!M186</f>
        <v>30940.693609999998</v>
      </c>
      <c r="G186" s="862">
        <f t="shared" ref="G186:G188" si="42">E186/C186</f>
        <v>0.79809273265373237</v>
      </c>
      <c r="H186" s="862">
        <f t="shared" ref="H186:H188" si="43">F186/D186</f>
        <v>0.8048116359003491</v>
      </c>
      <c r="I186" s="852">
        <f>State!R186</f>
        <v>0</v>
      </c>
      <c r="J186" s="853">
        <f>State!S186</f>
        <v>0</v>
      </c>
      <c r="K186" s="861">
        <f>State!T186</f>
        <v>0</v>
      </c>
      <c r="L186" s="852">
        <f>State!U186</f>
        <v>7341</v>
      </c>
      <c r="M186" s="853">
        <f>State!V186</f>
        <v>53244.240000000005</v>
      </c>
      <c r="N186" s="852">
        <f>State!W186</f>
        <v>7341</v>
      </c>
      <c r="O186" s="853">
        <f>State!X186</f>
        <v>53244.240000000005</v>
      </c>
      <c r="P186" s="852">
        <f>State!Y186</f>
        <v>0</v>
      </c>
      <c r="Q186" s="853">
        <f>State!Z186</f>
        <v>0</v>
      </c>
      <c r="R186" s="861">
        <f>State!AA186</f>
        <v>0</v>
      </c>
      <c r="S186" s="852">
        <f>State!AB186</f>
        <v>6322</v>
      </c>
      <c r="T186" s="853">
        <f>State!AC186</f>
        <v>52266</v>
      </c>
      <c r="U186" s="852">
        <f>State!AD186</f>
        <v>6322</v>
      </c>
      <c r="V186" s="853">
        <f>State!AE186</f>
        <v>52266</v>
      </c>
      <c r="W186" s="865"/>
      <c r="X186" s="870">
        <f>SUM(Almora:Uttarkashi!AE186)</f>
        <v>52266</v>
      </c>
    </row>
    <row r="187" spans="1:24" s="866" customFormat="1">
      <c r="A187" s="882"/>
      <c r="B187" s="876" t="s">
        <v>5</v>
      </c>
      <c r="C187" s="852">
        <f>State!J187</f>
        <v>6082</v>
      </c>
      <c r="D187" s="853">
        <f>State!K187</f>
        <v>38444.639999999999</v>
      </c>
      <c r="E187" s="852">
        <f>State!L187</f>
        <v>4854</v>
      </c>
      <c r="F187" s="853">
        <f>State!M187</f>
        <v>30940.693609999998</v>
      </c>
      <c r="G187" s="862">
        <f t="shared" si="42"/>
        <v>0.79809273265373237</v>
      </c>
      <c r="H187" s="862">
        <f t="shared" si="43"/>
        <v>0.8048116359003491</v>
      </c>
      <c r="I187" s="852">
        <f>State!R187</f>
        <v>0</v>
      </c>
      <c r="J187" s="853">
        <f>State!S187</f>
        <v>0</v>
      </c>
      <c r="K187" s="861">
        <f>State!T187</f>
        <v>0</v>
      </c>
      <c r="L187" s="852">
        <f>State!U187</f>
        <v>7341</v>
      </c>
      <c r="M187" s="853">
        <f>State!V187</f>
        <v>53244.240000000005</v>
      </c>
      <c r="N187" s="852">
        <f>State!W187</f>
        <v>7341</v>
      </c>
      <c r="O187" s="853">
        <f>State!X187</f>
        <v>53244.240000000005</v>
      </c>
      <c r="P187" s="852">
        <f>State!Y187</f>
        <v>0</v>
      </c>
      <c r="Q187" s="853">
        <f>State!Z187</f>
        <v>0</v>
      </c>
      <c r="R187" s="861">
        <f>State!AA187</f>
        <v>0</v>
      </c>
      <c r="S187" s="852">
        <f>State!AB187</f>
        <v>6322</v>
      </c>
      <c r="T187" s="853">
        <f>State!AC187</f>
        <v>52266</v>
      </c>
      <c r="U187" s="852">
        <f>State!AD187</f>
        <v>6322</v>
      </c>
      <c r="V187" s="853">
        <f>State!AE187</f>
        <v>52266</v>
      </c>
      <c r="W187" s="865"/>
      <c r="X187" s="870">
        <f>SUM(Almora:Uttarkashi!AE187)</f>
        <v>52266</v>
      </c>
    </row>
    <row r="188" spans="1:24" s="866" customFormat="1">
      <c r="A188" s="849"/>
      <c r="B188" s="876" t="s">
        <v>75</v>
      </c>
      <c r="C188" s="852">
        <f>State!J188</f>
        <v>6082</v>
      </c>
      <c r="D188" s="853">
        <f>State!K188</f>
        <v>38444.639999999999</v>
      </c>
      <c r="E188" s="852">
        <f>State!L188</f>
        <v>4854</v>
      </c>
      <c r="F188" s="853">
        <f>State!M188</f>
        <v>30940.693609999998</v>
      </c>
      <c r="G188" s="862">
        <f t="shared" si="42"/>
        <v>0.79809273265373237</v>
      </c>
      <c r="H188" s="862">
        <f t="shared" si="43"/>
        <v>0.8048116359003491</v>
      </c>
      <c r="I188" s="852">
        <f>State!R188</f>
        <v>0</v>
      </c>
      <c r="J188" s="853">
        <f>State!S188</f>
        <v>0</v>
      </c>
      <c r="K188" s="861">
        <f>State!T188</f>
        <v>0</v>
      </c>
      <c r="L188" s="852">
        <f>State!U188</f>
        <v>7341</v>
      </c>
      <c r="M188" s="853">
        <f>State!V188</f>
        <v>53244.240000000005</v>
      </c>
      <c r="N188" s="852">
        <f>State!W188</f>
        <v>7341</v>
      </c>
      <c r="O188" s="853">
        <f>State!X188</f>
        <v>53244.240000000005</v>
      </c>
      <c r="P188" s="852">
        <f>State!Y188</f>
        <v>0</v>
      </c>
      <c r="Q188" s="853">
        <f>State!Z188</f>
        <v>0</v>
      </c>
      <c r="R188" s="861">
        <f>State!AA188</f>
        <v>0</v>
      </c>
      <c r="S188" s="852">
        <f>State!AB188</f>
        <v>6322</v>
      </c>
      <c r="T188" s="853">
        <f>State!AC188</f>
        <v>52266</v>
      </c>
      <c r="U188" s="852">
        <f>State!AD188</f>
        <v>6322</v>
      </c>
      <c r="V188" s="853">
        <f>State!AE188</f>
        <v>52266</v>
      </c>
      <c r="W188" s="865"/>
      <c r="X188" s="870">
        <f>SUM(Almora:Uttarkashi!AE188)</f>
        <v>52266</v>
      </c>
    </row>
    <row r="189" spans="1:24" s="866" customFormat="1">
      <c r="A189" s="849">
        <v>11</v>
      </c>
      <c r="B189" s="854" t="s">
        <v>76</v>
      </c>
      <c r="C189" s="852">
        <f>State!J189</f>
        <v>0</v>
      </c>
      <c r="D189" s="853">
        <f>State!K189</f>
        <v>0</v>
      </c>
      <c r="E189" s="852">
        <f>State!L189</f>
        <v>0</v>
      </c>
      <c r="F189" s="853">
        <f>State!M189</f>
        <v>0</v>
      </c>
      <c r="G189" s="853">
        <f>State!N189</f>
        <v>0</v>
      </c>
      <c r="H189" s="853">
        <f>State!O189</f>
        <v>0</v>
      </c>
      <c r="I189" s="852">
        <f>State!R189</f>
        <v>0</v>
      </c>
      <c r="J189" s="853">
        <f>State!S189</f>
        <v>0</v>
      </c>
      <c r="K189" s="861">
        <f>State!T189</f>
        <v>0</v>
      </c>
      <c r="L189" s="852">
        <f>State!U189</f>
        <v>0</v>
      </c>
      <c r="M189" s="853">
        <f>State!V189</f>
        <v>0</v>
      </c>
      <c r="N189" s="852">
        <f>State!W189</f>
        <v>0</v>
      </c>
      <c r="O189" s="853">
        <f>State!X189</f>
        <v>0</v>
      </c>
      <c r="P189" s="852">
        <f>State!Y189</f>
        <v>0</v>
      </c>
      <c r="Q189" s="853">
        <f>State!Z189</f>
        <v>0</v>
      </c>
      <c r="R189" s="861">
        <f>State!AA189</f>
        <v>0</v>
      </c>
      <c r="S189" s="852">
        <f>State!AB189</f>
        <v>0</v>
      </c>
      <c r="T189" s="853">
        <f>State!AC189</f>
        <v>0</v>
      </c>
      <c r="U189" s="852">
        <f>State!AD189</f>
        <v>0</v>
      </c>
      <c r="V189" s="853">
        <f>State!AE189</f>
        <v>0</v>
      </c>
      <c r="W189" s="865"/>
      <c r="X189" s="870">
        <f>SUM(Almora:Uttarkashi!AE189)</f>
        <v>0</v>
      </c>
    </row>
    <row r="190" spans="1:24" s="866" customFormat="1">
      <c r="A190" s="849"/>
      <c r="B190" s="854" t="s">
        <v>283</v>
      </c>
      <c r="C190" s="852">
        <f>State!J190</f>
        <v>0</v>
      </c>
      <c r="D190" s="853">
        <f>State!K190</f>
        <v>0</v>
      </c>
      <c r="E190" s="852">
        <f>State!L190</f>
        <v>0</v>
      </c>
      <c r="F190" s="853">
        <f>State!M190</f>
        <v>0</v>
      </c>
      <c r="G190" s="853">
        <f>State!N190</f>
        <v>0</v>
      </c>
      <c r="H190" s="853">
        <f>State!O190</f>
        <v>0</v>
      </c>
      <c r="I190" s="852">
        <f>State!R190</f>
        <v>0</v>
      </c>
      <c r="J190" s="853">
        <f>State!S190</f>
        <v>0</v>
      </c>
      <c r="K190" s="861">
        <f>State!T190</f>
        <v>0</v>
      </c>
      <c r="L190" s="852">
        <f>State!U190</f>
        <v>0</v>
      </c>
      <c r="M190" s="853">
        <f>State!V190</f>
        <v>0</v>
      </c>
      <c r="N190" s="852">
        <f>State!W190</f>
        <v>0</v>
      </c>
      <c r="O190" s="853">
        <f>State!X190</f>
        <v>0</v>
      </c>
      <c r="P190" s="852">
        <f>State!Y190</f>
        <v>0</v>
      </c>
      <c r="Q190" s="853">
        <f>State!Z190</f>
        <v>0</v>
      </c>
      <c r="R190" s="861">
        <f>State!AA190</f>
        <v>0</v>
      </c>
      <c r="S190" s="852">
        <f>State!AB190</f>
        <v>0</v>
      </c>
      <c r="T190" s="853">
        <f>State!AC190</f>
        <v>0</v>
      </c>
      <c r="U190" s="852">
        <f>State!AD190</f>
        <v>0</v>
      </c>
      <c r="V190" s="853">
        <f>State!AE190</f>
        <v>0</v>
      </c>
      <c r="W190" s="865"/>
      <c r="X190" s="870">
        <f>SUM(Almora:Uttarkashi!AE190)</f>
        <v>0</v>
      </c>
    </row>
    <row r="191" spans="1:24" s="860" customFormat="1" ht="18">
      <c r="A191" s="855">
        <v>11.01</v>
      </c>
      <c r="B191" s="883" t="s">
        <v>240</v>
      </c>
      <c r="C191" s="852">
        <f>State!J191</f>
        <v>0</v>
      </c>
      <c r="D191" s="853">
        <f>State!K191</f>
        <v>0</v>
      </c>
      <c r="E191" s="852">
        <f>State!L191</f>
        <v>0</v>
      </c>
      <c r="F191" s="853">
        <f>State!M191</f>
        <v>0</v>
      </c>
      <c r="G191" s="853">
        <f>State!N191</f>
        <v>0</v>
      </c>
      <c r="H191" s="853">
        <f>State!O191</f>
        <v>0</v>
      </c>
      <c r="I191" s="852">
        <f>State!R191</f>
        <v>0</v>
      </c>
      <c r="J191" s="853">
        <f>State!S191</f>
        <v>0</v>
      </c>
      <c r="K191" s="861">
        <f>State!T191</f>
        <v>0</v>
      </c>
      <c r="L191" s="852">
        <f>State!U191</f>
        <v>0</v>
      </c>
      <c r="M191" s="853">
        <f>State!V191</f>
        <v>0</v>
      </c>
      <c r="N191" s="852">
        <f>State!W191</f>
        <v>0</v>
      </c>
      <c r="O191" s="853">
        <f>State!X191</f>
        <v>0</v>
      </c>
      <c r="P191" s="852">
        <f>State!Y191</f>
        <v>0</v>
      </c>
      <c r="Q191" s="853">
        <f>State!Z191</f>
        <v>0</v>
      </c>
      <c r="R191" s="861">
        <f>State!AA191</f>
        <v>0</v>
      </c>
      <c r="S191" s="852">
        <f>State!AB191</f>
        <v>0</v>
      </c>
      <c r="T191" s="853">
        <f>State!AC191</f>
        <v>0</v>
      </c>
      <c r="U191" s="852">
        <f>State!AD191</f>
        <v>0</v>
      </c>
      <c r="V191" s="853">
        <f>State!AE191</f>
        <v>0</v>
      </c>
      <c r="W191" s="859"/>
      <c r="X191" s="870">
        <f>SUM(Almora:Uttarkashi!AE191)</f>
        <v>0</v>
      </c>
    </row>
    <row r="192" spans="1:24" s="860" customFormat="1" ht="27">
      <c r="A192" s="855"/>
      <c r="B192" s="883" t="s">
        <v>236</v>
      </c>
      <c r="C192" s="852">
        <f>State!J192</f>
        <v>11385</v>
      </c>
      <c r="D192" s="853">
        <f>State!K192</f>
        <v>113.85</v>
      </c>
      <c r="E192" s="852">
        <f>State!L192</f>
        <v>9394</v>
      </c>
      <c r="F192" s="853">
        <f>State!M192</f>
        <v>96.67322999999999</v>
      </c>
      <c r="G192" s="862">
        <f t="shared" ref="G192:G194" si="44">E192/C192</f>
        <v>0.82512077294685993</v>
      </c>
      <c r="H192" s="862">
        <f t="shared" ref="H192:H194" si="45">F192/D192</f>
        <v>0.84912806324110668</v>
      </c>
      <c r="I192" s="852">
        <f>State!R192</f>
        <v>0</v>
      </c>
      <c r="J192" s="853">
        <f>State!S192</f>
        <v>0</v>
      </c>
      <c r="K192" s="861">
        <f>State!T192</f>
        <v>1.2E-2</v>
      </c>
      <c r="L192" s="852">
        <f>State!U192</f>
        <v>11555</v>
      </c>
      <c r="M192" s="853">
        <f>State!V192</f>
        <v>138.65999999999997</v>
      </c>
      <c r="N192" s="852">
        <f>State!W192</f>
        <v>11555</v>
      </c>
      <c r="O192" s="853">
        <f>State!X192</f>
        <v>138.65999999999997</v>
      </c>
      <c r="P192" s="852">
        <f>State!Y192</f>
        <v>0</v>
      </c>
      <c r="Q192" s="853">
        <f>State!Z192</f>
        <v>0</v>
      </c>
      <c r="R192" s="861">
        <f>State!AA192</f>
        <v>1.2E-2</v>
      </c>
      <c r="S192" s="852">
        <f>State!AB192</f>
        <v>11555</v>
      </c>
      <c r="T192" s="853">
        <f>State!AC192</f>
        <v>138.65999999999997</v>
      </c>
      <c r="U192" s="852">
        <f>State!AD192</f>
        <v>11555</v>
      </c>
      <c r="V192" s="853">
        <f>State!AE192</f>
        <v>138.65999999999997</v>
      </c>
      <c r="W192" s="859" t="s">
        <v>628</v>
      </c>
      <c r="X192" s="870">
        <f>SUM(Almora:Uttarkashi!AE192)</f>
        <v>138.65999999999997</v>
      </c>
    </row>
    <row r="193" spans="1:24" s="860" customFormat="1" ht="27">
      <c r="A193" s="855"/>
      <c r="B193" s="883" t="s">
        <v>237</v>
      </c>
      <c r="C193" s="852">
        <f>State!J193</f>
        <v>11186</v>
      </c>
      <c r="D193" s="853">
        <f>State!K193</f>
        <v>111.86000000000001</v>
      </c>
      <c r="E193" s="852">
        <f>State!L193</f>
        <v>8079.72</v>
      </c>
      <c r="F193" s="853">
        <f>State!M193</f>
        <v>90.714519999999993</v>
      </c>
      <c r="G193" s="862">
        <f t="shared" si="44"/>
        <v>0.72230645449669229</v>
      </c>
      <c r="H193" s="862">
        <f t="shared" si="45"/>
        <v>0.81096477740032169</v>
      </c>
      <c r="I193" s="852">
        <f>State!R193</f>
        <v>0</v>
      </c>
      <c r="J193" s="853">
        <f>State!S193</f>
        <v>0</v>
      </c>
      <c r="K193" s="861">
        <f>State!T193</f>
        <v>1.2E-2</v>
      </c>
      <c r="L193" s="852">
        <f>State!U193</f>
        <v>10519</v>
      </c>
      <c r="M193" s="853">
        <f>State!V193</f>
        <v>126.22800000000001</v>
      </c>
      <c r="N193" s="852">
        <f>State!W193</f>
        <v>10519</v>
      </c>
      <c r="O193" s="853">
        <f>State!X193</f>
        <v>126.22800000000001</v>
      </c>
      <c r="P193" s="852">
        <f>State!Y193</f>
        <v>0</v>
      </c>
      <c r="Q193" s="853">
        <f>State!Z193</f>
        <v>0</v>
      </c>
      <c r="R193" s="861">
        <f>State!AA193</f>
        <v>1.2E-2</v>
      </c>
      <c r="S193" s="852">
        <f>State!AB193</f>
        <v>10519</v>
      </c>
      <c r="T193" s="853">
        <f>State!AC193</f>
        <v>126.22800000000001</v>
      </c>
      <c r="U193" s="852">
        <f>State!AD193</f>
        <v>10519</v>
      </c>
      <c r="V193" s="853">
        <f>State!AE193</f>
        <v>126.22800000000001</v>
      </c>
      <c r="W193" s="859" t="s">
        <v>628</v>
      </c>
      <c r="X193" s="870">
        <f>SUM(Almora:Uttarkashi!AE193)</f>
        <v>126.22800000000001</v>
      </c>
    </row>
    <row r="194" spans="1:24" s="860" customFormat="1" ht="27">
      <c r="A194" s="855"/>
      <c r="B194" s="883" t="s">
        <v>241</v>
      </c>
      <c r="C194" s="852">
        <f>State!J194</f>
        <v>6630</v>
      </c>
      <c r="D194" s="853">
        <f>State!K194</f>
        <v>66.299999999999983</v>
      </c>
      <c r="E194" s="852">
        <f>State!L194</f>
        <v>4835</v>
      </c>
      <c r="F194" s="853">
        <f>State!M194</f>
        <v>55.62003</v>
      </c>
      <c r="G194" s="862">
        <f t="shared" si="44"/>
        <v>0.72926093514328805</v>
      </c>
      <c r="H194" s="862">
        <f t="shared" si="45"/>
        <v>0.83891447963800925</v>
      </c>
      <c r="I194" s="852">
        <f>State!R194</f>
        <v>0</v>
      </c>
      <c r="J194" s="853">
        <f>State!S194</f>
        <v>0</v>
      </c>
      <c r="K194" s="861">
        <f>State!T194</f>
        <v>1.2E-2</v>
      </c>
      <c r="L194" s="852">
        <f>State!U194</f>
        <v>6028</v>
      </c>
      <c r="M194" s="853">
        <f>State!V194</f>
        <v>72.336000000000013</v>
      </c>
      <c r="N194" s="852">
        <f>State!W194</f>
        <v>6028</v>
      </c>
      <c r="O194" s="853">
        <f>State!X194</f>
        <v>72.336000000000013</v>
      </c>
      <c r="P194" s="852">
        <f>State!Y194</f>
        <v>0</v>
      </c>
      <c r="Q194" s="853">
        <f>State!Z194</f>
        <v>0</v>
      </c>
      <c r="R194" s="861">
        <f>State!AA194</f>
        <v>1.2E-2</v>
      </c>
      <c r="S194" s="852">
        <f>State!AB194</f>
        <v>6028</v>
      </c>
      <c r="T194" s="853">
        <f>State!AC194</f>
        <v>72.336000000000013</v>
      </c>
      <c r="U194" s="852">
        <f>State!AD194</f>
        <v>6028</v>
      </c>
      <c r="V194" s="853">
        <f>State!AE194</f>
        <v>72.336000000000013</v>
      </c>
      <c r="W194" s="859" t="s">
        <v>628</v>
      </c>
      <c r="X194" s="870">
        <f>SUM(Almora:Uttarkashi!AE194)</f>
        <v>72.336000000000013</v>
      </c>
    </row>
    <row r="195" spans="1:24" s="860" customFormat="1">
      <c r="A195" s="855">
        <v>11.02</v>
      </c>
      <c r="B195" s="883" t="s">
        <v>242</v>
      </c>
      <c r="C195" s="852">
        <f>State!J195</f>
        <v>0</v>
      </c>
      <c r="D195" s="853">
        <f>State!K195</f>
        <v>0</v>
      </c>
      <c r="E195" s="852">
        <f>State!L195</f>
        <v>0</v>
      </c>
      <c r="F195" s="853">
        <f>State!M195</f>
        <v>0</v>
      </c>
      <c r="G195" s="853">
        <f>State!N195</f>
        <v>0</v>
      </c>
      <c r="H195" s="853">
        <f>State!O195</f>
        <v>0</v>
      </c>
      <c r="I195" s="852">
        <f>State!R195</f>
        <v>0</v>
      </c>
      <c r="J195" s="853">
        <f>State!S195</f>
        <v>0</v>
      </c>
      <c r="K195" s="861">
        <f>State!T195</f>
        <v>0</v>
      </c>
      <c r="L195" s="852">
        <f>State!U195</f>
        <v>0</v>
      </c>
      <c r="M195" s="853">
        <f>State!V195</f>
        <v>0</v>
      </c>
      <c r="N195" s="852">
        <f>State!W195</f>
        <v>0</v>
      </c>
      <c r="O195" s="853">
        <f>State!X195</f>
        <v>0</v>
      </c>
      <c r="P195" s="852">
        <f>State!Y195</f>
        <v>0</v>
      </c>
      <c r="Q195" s="853">
        <f>State!Z195</f>
        <v>0</v>
      </c>
      <c r="R195" s="861">
        <f>State!AA195</f>
        <v>0</v>
      </c>
      <c r="S195" s="852">
        <f>State!AB195</f>
        <v>0</v>
      </c>
      <c r="T195" s="853">
        <f>State!AC195</f>
        <v>0</v>
      </c>
      <c r="U195" s="852">
        <f>State!AD195</f>
        <v>0</v>
      </c>
      <c r="V195" s="853">
        <f>State!AE195</f>
        <v>0</v>
      </c>
      <c r="W195" s="859"/>
      <c r="X195" s="870">
        <f>SUM(Almora:Uttarkashi!AE195)</f>
        <v>0</v>
      </c>
    </row>
    <row r="196" spans="1:24" s="860" customFormat="1" ht="27">
      <c r="A196" s="855"/>
      <c r="B196" s="883" t="s">
        <v>236</v>
      </c>
      <c r="C196" s="852">
        <f>State!J196</f>
        <v>11385</v>
      </c>
      <c r="D196" s="853">
        <f>State!K196</f>
        <v>56.924999999999997</v>
      </c>
      <c r="E196" s="852">
        <f>State!L196</f>
        <v>8760</v>
      </c>
      <c r="F196" s="853">
        <f>State!M196</f>
        <v>38.479999999999997</v>
      </c>
      <c r="G196" s="862">
        <f t="shared" ref="G196:G198" si="46">E196/C196</f>
        <v>0.76943346508563903</v>
      </c>
      <c r="H196" s="862">
        <f t="shared" ref="H196:H198" si="47">F196/D196</f>
        <v>0.67597716293368471</v>
      </c>
      <c r="I196" s="852">
        <f>State!R196</f>
        <v>0</v>
      </c>
      <c r="J196" s="853">
        <f>State!S196</f>
        <v>0</v>
      </c>
      <c r="K196" s="861">
        <f>State!T196</f>
        <v>0.01</v>
      </c>
      <c r="L196" s="852">
        <f>State!U196</f>
        <v>11555</v>
      </c>
      <c r="M196" s="853">
        <f>State!V196</f>
        <v>115.55000000000001</v>
      </c>
      <c r="N196" s="852">
        <f>State!W196</f>
        <v>11555</v>
      </c>
      <c r="O196" s="853">
        <f>State!X196</f>
        <v>115.55000000000001</v>
      </c>
      <c r="P196" s="852">
        <f>State!Y196</f>
        <v>0</v>
      </c>
      <c r="Q196" s="853">
        <f>State!Z196</f>
        <v>0</v>
      </c>
      <c r="R196" s="861">
        <f>State!AA196</f>
        <v>0.01</v>
      </c>
      <c r="S196" s="852">
        <f>State!AB196</f>
        <v>11555</v>
      </c>
      <c r="T196" s="853">
        <f>State!AC196</f>
        <v>115.55000000000001</v>
      </c>
      <c r="U196" s="852">
        <f>State!AD196</f>
        <v>11555</v>
      </c>
      <c r="V196" s="853">
        <f>State!AE196</f>
        <v>115.55000000000001</v>
      </c>
      <c r="W196" s="859" t="s">
        <v>629</v>
      </c>
      <c r="X196" s="870">
        <f>SUM(Almora:Uttarkashi!AE196)</f>
        <v>115.55000000000001</v>
      </c>
    </row>
    <row r="197" spans="1:24" s="860" customFormat="1" ht="27">
      <c r="A197" s="855"/>
      <c r="B197" s="883" t="s">
        <v>237</v>
      </c>
      <c r="C197" s="852">
        <f>State!J197</f>
        <v>11186</v>
      </c>
      <c r="D197" s="853">
        <f>State!K197</f>
        <v>55.930000000000007</v>
      </c>
      <c r="E197" s="852">
        <f>State!L197</f>
        <v>8354</v>
      </c>
      <c r="F197" s="853">
        <f>State!M197</f>
        <v>37.03</v>
      </c>
      <c r="G197" s="862">
        <f t="shared" si="46"/>
        <v>0.74682639013052032</v>
      </c>
      <c r="H197" s="862">
        <f t="shared" si="47"/>
        <v>0.66207759699624524</v>
      </c>
      <c r="I197" s="852">
        <f>State!R197</f>
        <v>0</v>
      </c>
      <c r="J197" s="853">
        <f>State!S197</f>
        <v>0</v>
      </c>
      <c r="K197" s="861">
        <f>State!T197</f>
        <v>0.01</v>
      </c>
      <c r="L197" s="852">
        <f>State!U197</f>
        <v>10519</v>
      </c>
      <c r="M197" s="853">
        <f>State!V197</f>
        <v>105.19</v>
      </c>
      <c r="N197" s="852">
        <f>State!W197</f>
        <v>10519</v>
      </c>
      <c r="O197" s="853">
        <f>State!X197</f>
        <v>105.19</v>
      </c>
      <c r="P197" s="852">
        <f>State!Y197</f>
        <v>0</v>
      </c>
      <c r="Q197" s="853">
        <f>State!Z197</f>
        <v>0</v>
      </c>
      <c r="R197" s="861">
        <f>State!AA197</f>
        <v>0.01</v>
      </c>
      <c r="S197" s="852">
        <f>State!AB197</f>
        <v>10519</v>
      </c>
      <c r="T197" s="853">
        <f>State!AC197</f>
        <v>105.19</v>
      </c>
      <c r="U197" s="852">
        <f>State!AD197</f>
        <v>10519</v>
      </c>
      <c r="V197" s="853">
        <f>State!AE197</f>
        <v>105.19</v>
      </c>
      <c r="W197" s="859" t="s">
        <v>629</v>
      </c>
      <c r="X197" s="870">
        <f>SUM(Almora:Uttarkashi!AE197)</f>
        <v>105.19</v>
      </c>
    </row>
    <row r="198" spans="1:24" s="860" customFormat="1" ht="27">
      <c r="A198" s="855"/>
      <c r="B198" s="883" t="s">
        <v>241</v>
      </c>
      <c r="C198" s="852">
        <f>State!J198</f>
        <v>6630</v>
      </c>
      <c r="D198" s="853">
        <f>State!K198</f>
        <v>33.149999999999991</v>
      </c>
      <c r="E198" s="852">
        <f>State!L198</f>
        <v>4831</v>
      </c>
      <c r="F198" s="853">
        <f>State!M198</f>
        <v>21.619999999999997</v>
      </c>
      <c r="G198" s="862">
        <f t="shared" si="46"/>
        <v>0.72865761689291098</v>
      </c>
      <c r="H198" s="862">
        <f t="shared" si="47"/>
        <v>0.65218702865761702</v>
      </c>
      <c r="I198" s="852">
        <f>State!R198</f>
        <v>0</v>
      </c>
      <c r="J198" s="853">
        <f>State!S198</f>
        <v>0</v>
      </c>
      <c r="K198" s="861">
        <f>State!T198</f>
        <v>0.01</v>
      </c>
      <c r="L198" s="852">
        <f>State!U198</f>
        <v>6028</v>
      </c>
      <c r="M198" s="853">
        <f>State!V198</f>
        <v>60.28</v>
      </c>
      <c r="N198" s="852">
        <f>State!W198</f>
        <v>6028</v>
      </c>
      <c r="O198" s="853">
        <f>State!X198</f>
        <v>60.28</v>
      </c>
      <c r="P198" s="852">
        <f>State!Y198</f>
        <v>0</v>
      </c>
      <c r="Q198" s="853">
        <f>State!Z198</f>
        <v>0</v>
      </c>
      <c r="R198" s="861">
        <f>State!AA198</f>
        <v>0.01</v>
      </c>
      <c r="S198" s="852">
        <f>State!AB198</f>
        <v>6028</v>
      </c>
      <c r="T198" s="853">
        <f>State!AC198</f>
        <v>60.28</v>
      </c>
      <c r="U198" s="852">
        <f>State!AD198</f>
        <v>6028</v>
      </c>
      <c r="V198" s="853">
        <f>State!AE198</f>
        <v>60.28</v>
      </c>
      <c r="W198" s="859" t="s">
        <v>629</v>
      </c>
      <c r="X198" s="870">
        <f>SUM(Almora:Uttarkashi!AE198)</f>
        <v>60.28</v>
      </c>
    </row>
    <row r="199" spans="1:24" s="860" customFormat="1" ht="18">
      <c r="A199" s="855">
        <v>11.03</v>
      </c>
      <c r="B199" s="863" t="s">
        <v>243</v>
      </c>
      <c r="C199" s="852">
        <f>State!J199</f>
        <v>0</v>
      </c>
      <c r="D199" s="853">
        <f>State!K199</f>
        <v>0</v>
      </c>
      <c r="E199" s="852">
        <f>State!L199</f>
        <v>0</v>
      </c>
      <c r="F199" s="853">
        <f>State!M199</f>
        <v>0</v>
      </c>
      <c r="G199" s="853">
        <f>State!N199</f>
        <v>0</v>
      </c>
      <c r="H199" s="853">
        <f>State!O199</f>
        <v>0</v>
      </c>
      <c r="I199" s="852">
        <f>State!R199</f>
        <v>0</v>
      </c>
      <c r="J199" s="853">
        <f>State!S199</f>
        <v>0</v>
      </c>
      <c r="K199" s="861">
        <f>State!T199</f>
        <v>0</v>
      </c>
      <c r="L199" s="852">
        <f>State!U199</f>
        <v>0</v>
      </c>
      <c r="M199" s="853">
        <f>State!V199</f>
        <v>0</v>
      </c>
      <c r="N199" s="852">
        <f>State!W199</f>
        <v>0</v>
      </c>
      <c r="O199" s="853">
        <f>State!X199</f>
        <v>0</v>
      </c>
      <c r="P199" s="852">
        <f>State!Y199</f>
        <v>0</v>
      </c>
      <c r="Q199" s="853">
        <f>State!Z199</f>
        <v>0</v>
      </c>
      <c r="R199" s="861">
        <f>State!AA199</f>
        <v>0</v>
      </c>
      <c r="S199" s="852">
        <f>State!AB199</f>
        <v>0</v>
      </c>
      <c r="T199" s="853">
        <f>State!AC199</f>
        <v>0</v>
      </c>
      <c r="U199" s="852">
        <f>State!AD199</f>
        <v>0</v>
      </c>
      <c r="V199" s="853">
        <f>State!AE199</f>
        <v>0</v>
      </c>
      <c r="W199" s="859"/>
      <c r="X199" s="870">
        <f>SUM(Almora:Uttarkashi!AE199)</f>
        <v>0</v>
      </c>
    </row>
    <row r="200" spans="1:24" s="860" customFormat="1">
      <c r="A200" s="855">
        <v>11.04</v>
      </c>
      <c r="B200" s="863" t="s">
        <v>244</v>
      </c>
      <c r="C200" s="852">
        <f>State!J200</f>
        <v>0</v>
      </c>
      <c r="D200" s="853">
        <f>State!K200</f>
        <v>0</v>
      </c>
      <c r="E200" s="852">
        <f>State!L200</f>
        <v>0</v>
      </c>
      <c r="F200" s="853">
        <f>State!M200</f>
        <v>0</v>
      </c>
      <c r="G200" s="853">
        <f>State!N200</f>
        <v>0</v>
      </c>
      <c r="H200" s="853">
        <f>State!O200</f>
        <v>0</v>
      </c>
      <c r="I200" s="852">
        <f>State!R200</f>
        <v>0</v>
      </c>
      <c r="J200" s="853">
        <f>State!S200</f>
        <v>0</v>
      </c>
      <c r="K200" s="861">
        <f>State!T200</f>
        <v>0</v>
      </c>
      <c r="L200" s="852">
        <f>State!U200</f>
        <v>0</v>
      </c>
      <c r="M200" s="853">
        <f>State!V200</f>
        <v>0</v>
      </c>
      <c r="N200" s="852">
        <f>State!W200</f>
        <v>0</v>
      </c>
      <c r="O200" s="853">
        <f>State!X200</f>
        <v>0</v>
      </c>
      <c r="P200" s="852">
        <f>State!Y200</f>
        <v>0</v>
      </c>
      <c r="Q200" s="853">
        <f>State!Z200</f>
        <v>0</v>
      </c>
      <c r="R200" s="861">
        <f>State!AA200</f>
        <v>0</v>
      </c>
      <c r="S200" s="852">
        <f>State!AB200</f>
        <v>0</v>
      </c>
      <c r="T200" s="853">
        <f>State!AC200</f>
        <v>0</v>
      </c>
      <c r="U200" s="852">
        <f>State!AD200</f>
        <v>0</v>
      </c>
      <c r="V200" s="853">
        <f>State!AE200</f>
        <v>0</v>
      </c>
      <c r="W200" s="859"/>
      <c r="X200" s="870">
        <f>SUM(Almora:Uttarkashi!AE200)</f>
        <v>0</v>
      </c>
    </row>
    <row r="201" spans="1:24" s="860" customFormat="1" ht="36">
      <c r="A201" s="855"/>
      <c r="B201" s="863" t="s">
        <v>245</v>
      </c>
      <c r="C201" s="852">
        <f>State!J201</f>
        <v>0</v>
      </c>
      <c r="D201" s="853">
        <f>State!K201</f>
        <v>0</v>
      </c>
      <c r="E201" s="852">
        <f>State!L201</f>
        <v>0</v>
      </c>
      <c r="F201" s="853">
        <f>State!M201</f>
        <v>0</v>
      </c>
      <c r="G201" s="853">
        <f>State!N201</f>
        <v>0</v>
      </c>
      <c r="H201" s="853">
        <f>State!O201</f>
        <v>0</v>
      </c>
      <c r="I201" s="852">
        <f>State!R201</f>
        <v>0</v>
      </c>
      <c r="J201" s="853">
        <f>State!S201</f>
        <v>0</v>
      </c>
      <c r="K201" s="861">
        <f>State!T201</f>
        <v>0</v>
      </c>
      <c r="L201" s="852">
        <f>State!U201</f>
        <v>0</v>
      </c>
      <c r="M201" s="853">
        <f>State!V201</f>
        <v>0</v>
      </c>
      <c r="N201" s="852">
        <f>State!W201</f>
        <v>0</v>
      </c>
      <c r="O201" s="853">
        <f>State!X201</f>
        <v>0</v>
      </c>
      <c r="P201" s="852">
        <f>State!Y201</f>
        <v>0</v>
      </c>
      <c r="Q201" s="853">
        <f>State!Z201</f>
        <v>0</v>
      </c>
      <c r="R201" s="861">
        <f>State!AA201</f>
        <v>0</v>
      </c>
      <c r="S201" s="852">
        <f>State!AB201</f>
        <v>0</v>
      </c>
      <c r="T201" s="853">
        <f>State!AC201</f>
        <v>0</v>
      </c>
      <c r="U201" s="852">
        <f>State!AD201</f>
        <v>0</v>
      </c>
      <c r="V201" s="853">
        <f>State!AE201</f>
        <v>0</v>
      </c>
      <c r="W201" s="859"/>
      <c r="X201" s="870">
        <f>SUM(Almora:Uttarkashi!AE201)</f>
        <v>0</v>
      </c>
    </row>
    <row r="202" spans="1:24" s="860" customFormat="1" ht="36">
      <c r="A202" s="855"/>
      <c r="B202" s="863" t="s">
        <v>246</v>
      </c>
      <c r="C202" s="852">
        <f>State!J202</f>
        <v>0</v>
      </c>
      <c r="D202" s="853">
        <f>State!K202</f>
        <v>0</v>
      </c>
      <c r="E202" s="852">
        <f>State!L202</f>
        <v>0</v>
      </c>
      <c r="F202" s="853">
        <f>State!M202</f>
        <v>0</v>
      </c>
      <c r="G202" s="853">
        <f>State!N202</f>
        <v>0</v>
      </c>
      <c r="H202" s="853">
        <f>State!O202</f>
        <v>0</v>
      </c>
      <c r="I202" s="852">
        <f>State!R202</f>
        <v>0</v>
      </c>
      <c r="J202" s="853">
        <f>State!S202</f>
        <v>0</v>
      </c>
      <c r="K202" s="861">
        <f>State!T202</f>
        <v>0</v>
      </c>
      <c r="L202" s="852">
        <f>State!U202</f>
        <v>0</v>
      </c>
      <c r="M202" s="853">
        <f>State!V202</f>
        <v>0</v>
      </c>
      <c r="N202" s="852">
        <f>State!W202</f>
        <v>0</v>
      </c>
      <c r="O202" s="853">
        <f>State!X202</f>
        <v>0</v>
      </c>
      <c r="P202" s="852">
        <f>State!Y202</f>
        <v>0</v>
      </c>
      <c r="Q202" s="853">
        <f>State!Z202</f>
        <v>0</v>
      </c>
      <c r="R202" s="861">
        <f>State!AA202</f>
        <v>0</v>
      </c>
      <c r="S202" s="852">
        <f>State!AB202</f>
        <v>0</v>
      </c>
      <c r="T202" s="853">
        <f>State!AC202</f>
        <v>0</v>
      </c>
      <c r="U202" s="852">
        <f>State!AD202</f>
        <v>0</v>
      </c>
      <c r="V202" s="853">
        <f>State!AE202</f>
        <v>0</v>
      </c>
      <c r="W202" s="859"/>
      <c r="X202" s="870">
        <f>SUM(Almora:Uttarkashi!AE202)</f>
        <v>0</v>
      </c>
    </row>
    <row r="203" spans="1:24" s="860" customFormat="1" ht="18">
      <c r="A203" s="855"/>
      <c r="B203" s="863" t="s">
        <v>247</v>
      </c>
      <c r="C203" s="852">
        <f>State!J203</f>
        <v>0</v>
      </c>
      <c r="D203" s="853">
        <f>State!K203</f>
        <v>0</v>
      </c>
      <c r="E203" s="852">
        <f>State!L203</f>
        <v>0</v>
      </c>
      <c r="F203" s="853">
        <f>State!M203</f>
        <v>0</v>
      </c>
      <c r="G203" s="853">
        <f>State!N203</f>
        <v>0</v>
      </c>
      <c r="H203" s="853">
        <f>State!O203</f>
        <v>0</v>
      </c>
      <c r="I203" s="852">
        <f>State!R203</f>
        <v>0</v>
      </c>
      <c r="J203" s="853">
        <f>State!S203</f>
        <v>0</v>
      </c>
      <c r="K203" s="861">
        <f>State!T203</f>
        <v>0</v>
      </c>
      <c r="L203" s="852">
        <f>State!U203</f>
        <v>0</v>
      </c>
      <c r="M203" s="853">
        <f>State!V203</f>
        <v>0</v>
      </c>
      <c r="N203" s="852">
        <f>State!W203</f>
        <v>0</v>
      </c>
      <c r="O203" s="853">
        <f>State!X203</f>
        <v>0</v>
      </c>
      <c r="P203" s="852">
        <f>State!Y203</f>
        <v>0</v>
      </c>
      <c r="Q203" s="853">
        <f>State!Z203</f>
        <v>0</v>
      </c>
      <c r="R203" s="861">
        <f>State!AA203</f>
        <v>0</v>
      </c>
      <c r="S203" s="852">
        <f>State!AB203</f>
        <v>0</v>
      </c>
      <c r="T203" s="853">
        <f>State!AC203</f>
        <v>0</v>
      </c>
      <c r="U203" s="852">
        <f>State!AD203</f>
        <v>0</v>
      </c>
      <c r="V203" s="853">
        <f>State!AE203</f>
        <v>0</v>
      </c>
      <c r="W203" s="859"/>
      <c r="X203" s="870">
        <f>SUM(Almora:Uttarkashi!AE203)</f>
        <v>0</v>
      </c>
    </row>
    <row r="204" spans="1:24" s="860" customFormat="1" ht="54">
      <c r="A204" s="855">
        <v>11.05</v>
      </c>
      <c r="B204" s="863" t="s">
        <v>248</v>
      </c>
      <c r="C204" s="852">
        <f>State!J204</f>
        <v>0</v>
      </c>
      <c r="D204" s="853">
        <f>State!K204</f>
        <v>0</v>
      </c>
      <c r="E204" s="852">
        <f>State!L204</f>
        <v>0</v>
      </c>
      <c r="F204" s="853">
        <f>State!M204</f>
        <v>0</v>
      </c>
      <c r="G204" s="853">
        <f>State!N204</f>
        <v>0</v>
      </c>
      <c r="H204" s="853">
        <f>State!O204</f>
        <v>0</v>
      </c>
      <c r="I204" s="852">
        <f>State!R204</f>
        <v>0</v>
      </c>
      <c r="J204" s="853">
        <f>State!S204</f>
        <v>0</v>
      </c>
      <c r="K204" s="861">
        <f>State!T204</f>
        <v>0</v>
      </c>
      <c r="L204" s="852">
        <f>State!U204</f>
        <v>0</v>
      </c>
      <c r="M204" s="853">
        <f>State!V204</f>
        <v>0</v>
      </c>
      <c r="N204" s="852">
        <f>State!W204</f>
        <v>0</v>
      </c>
      <c r="O204" s="853">
        <f>State!X204</f>
        <v>0</v>
      </c>
      <c r="P204" s="852">
        <f>State!Y204</f>
        <v>0</v>
      </c>
      <c r="Q204" s="853">
        <f>State!Z204</f>
        <v>0</v>
      </c>
      <c r="R204" s="861">
        <f>State!AA204</f>
        <v>0</v>
      </c>
      <c r="S204" s="852">
        <f>State!AB204</f>
        <v>0</v>
      </c>
      <c r="T204" s="853">
        <f>State!AC204</f>
        <v>0</v>
      </c>
      <c r="U204" s="852">
        <f>State!AD204</f>
        <v>0</v>
      </c>
      <c r="V204" s="853">
        <f>State!AE204</f>
        <v>0</v>
      </c>
      <c r="W204" s="859"/>
      <c r="X204" s="870">
        <f>SUM(Almora:Uttarkashi!AE204)</f>
        <v>0</v>
      </c>
    </row>
    <row r="205" spans="1:24" s="860" customFormat="1" ht="27">
      <c r="A205" s="855"/>
      <c r="B205" s="883" t="s">
        <v>236</v>
      </c>
      <c r="C205" s="852">
        <f>State!J205</f>
        <v>346</v>
      </c>
      <c r="D205" s="853">
        <f>State!K205</f>
        <v>3.46</v>
      </c>
      <c r="E205" s="852">
        <f>State!L205</f>
        <v>310</v>
      </c>
      <c r="F205" s="853">
        <f>State!M205</f>
        <v>3.1000000000000005</v>
      </c>
      <c r="G205" s="862">
        <f t="shared" ref="G205:G207" si="48">E205/C205</f>
        <v>0.89595375722543358</v>
      </c>
      <c r="H205" s="862">
        <f t="shared" ref="H205:H207" si="49">F205/D205</f>
        <v>0.89595375722543369</v>
      </c>
      <c r="I205" s="852">
        <f>State!R205</f>
        <v>0</v>
      </c>
      <c r="J205" s="853">
        <f>State!S205</f>
        <v>0</v>
      </c>
      <c r="K205" s="861">
        <f>State!T205</f>
        <v>1.2E-2</v>
      </c>
      <c r="L205" s="852">
        <f>State!U205</f>
        <v>642</v>
      </c>
      <c r="M205" s="853">
        <f>State!V205</f>
        <v>7.7040000000000006</v>
      </c>
      <c r="N205" s="852">
        <f>State!W205</f>
        <v>642</v>
      </c>
      <c r="O205" s="853">
        <f>State!X205</f>
        <v>7.7040000000000006</v>
      </c>
      <c r="P205" s="852">
        <f>State!Y205</f>
        <v>0</v>
      </c>
      <c r="Q205" s="853">
        <f>State!Z205</f>
        <v>0</v>
      </c>
      <c r="R205" s="861">
        <f>State!AA205</f>
        <v>1.2E-2</v>
      </c>
      <c r="S205" s="852">
        <f>State!AB205</f>
        <v>642</v>
      </c>
      <c r="T205" s="853">
        <f>State!AC205</f>
        <v>7.7040000000000006</v>
      </c>
      <c r="U205" s="852">
        <f>State!AD205</f>
        <v>642</v>
      </c>
      <c r="V205" s="853">
        <f>State!AE205</f>
        <v>7.7040000000000006</v>
      </c>
      <c r="W205" s="859" t="s">
        <v>628</v>
      </c>
      <c r="X205" s="870">
        <f>SUM(Almora:Uttarkashi!AE205)</f>
        <v>7.7040000000000006</v>
      </c>
    </row>
    <row r="206" spans="1:24" s="860" customFormat="1" ht="27">
      <c r="A206" s="855"/>
      <c r="B206" s="883" t="s">
        <v>237</v>
      </c>
      <c r="C206" s="852">
        <f>State!J206</f>
        <v>285</v>
      </c>
      <c r="D206" s="853">
        <f>State!K206</f>
        <v>2.8499999999999996</v>
      </c>
      <c r="E206" s="852">
        <f>State!L206</f>
        <v>258</v>
      </c>
      <c r="F206" s="853">
        <f>State!M206</f>
        <v>2.5799999999999996</v>
      </c>
      <c r="G206" s="862">
        <f t="shared" si="48"/>
        <v>0.90526315789473688</v>
      </c>
      <c r="H206" s="862">
        <f t="shared" si="49"/>
        <v>0.90526315789473677</v>
      </c>
      <c r="I206" s="852">
        <f>State!R206</f>
        <v>0</v>
      </c>
      <c r="J206" s="853">
        <f>State!S206</f>
        <v>0</v>
      </c>
      <c r="K206" s="861">
        <f>State!T206</f>
        <v>1.2E-2</v>
      </c>
      <c r="L206" s="852">
        <f>State!U206</f>
        <v>625</v>
      </c>
      <c r="M206" s="853">
        <f>State!V206</f>
        <v>7.5</v>
      </c>
      <c r="N206" s="852">
        <f>State!W206</f>
        <v>625</v>
      </c>
      <c r="O206" s="853">
        <f>State!X206</f>
        <v>7.5</v>
      </c>
      <c r="P206" s="852">
        <f>State!Y206</f>
        <v>0</v>
      </c>
      <c r="Q206" s="853">
        <f>State!Z206</f>
        <v>0</v>
      </c>
      <c r="R206" s="861">
        <f>State!AA206</f>
        <v>1.2E-2</v>
      </c>
      <c r="S206" s="852">
        <f>State!AB206</f>
        <v>625</v>
      </c>
      <c r="T206" s="853">
        <f>State!AC206</f>
        <v>7.5</v>
      </c>
      <c r="U206" s="852">
        <f>State!AD206</f>
        <v>625</v>
      </c>
      <c r="V206" s="853">
        <f>State!AE206</f>
        <v>7.5</v>
      </c>
      <c r="W206" s="859" t="s">
        <v>628</v>
      </c>
      <c r="X206" s="870">
        <f>SUM(Almora:Uttarkashi!AE206)</f>
        <v>7.5</v>
      </c>
    </row>
    <row r="207" spans="1:24" s="860" customFormat="1" ht="27">
      <c r="A207" s="855"/>
      <c r="B207" s="883" t="s">
        <v>241</v>
      </c>
      <c r="C207" s="852">
        <f>State!J207</f>
        <v>302</v>
      </c>
      <c r="D207" s="853">
        <f>State!K207</f>
        <v>3.02</v>
      </c>
      <c r="E207" s="852">
        <f>State!L207</f>
        <v>266</v>
      </c>
      <c r="F207" s="853">
        <f>State!M207</f>
        <v>2.54</v>
      </c>
      <c r="G207" s="862">
        <f t="shared" si="48"/>
        <v>0.88079470198675491</v>
      </c>
      <c r="H207" s="862">
        <f t="shared" si="49"/>
        <v>0.84105960264900659</v>
      </c>
      <c r="I207" s="852">
        <f>State!R207</f>
        <v>0</v>
      </c>
      <c r="J207" s="853">
        <f>State!S207</f>
        <v>0</v>
      </c>
      <c r="K207" s="861">
        <f>State!T207</f>
        <v>1.2E-2</v>
      </c>
      <c r="L207" s="852">
        <f>State!U207</f>
        <v>599</v>
      </c>
      <c r="M207" s="853">
        <f>State!V207</f>
        <v>7.1880000000000006</v>
      </c>
      <c r="N207" s="852">
        <f>State!W207</f>
        <v>599</v>
      </c>
      <c r="O207" s="853">
        <f>State!X207</f>
        <v>7.1880000000000006</v>
      </c>
      <c r="P207" s="852">
        <f>State!Y207</f>
        <v>0</v>
      </c>
      <c r="Q207" s="853">
        <f>State!Z207</f>
        <v>0</v>
      </c>
      <c r="R207" s="861">
        <f>State!AA207</f>
        <v>1.2E-2</v>
      </c>
      <c r="S207" s="852">
        <f>State!AB207</f>
        <v>599</v>
      </c>
      <c r="T207" s="853">
        <f>State!AC207</f>
        <v>7.1880000000000006</v>
      </c>
      <c r="U207" s="852">
        <f>State!AD207</f>
        <v>599</v>
      </c>
      <c r="V207" s="853">
        <f>State!AE207</f>
        <v>7.1880000000000006</v>
      </c>
      <c r="W207" s="859" t="s">
        <v>628</v>
      </c>
      <c r="X207" s="870">
        <f>SUM(Almora:Uttarkashi!AE207)</f>
        <v>7.1880000000000006</v>
      </c>
    </row>
    <row r="208" spans="1:24" s="860" customFormat="1" ht="18">
      <c r="A208" s="855"/>
      <c r="B208" s="863" t="s">
        <v>250</v>
      </c>
      <c r="C208" s="852">
        <f>State!J208</f>
        <v>0</v>
      </c>
      <c r="D208" s="853">
        <f>State!K208</f>
        <v>0</v>
      </c>
      <c r="E208" s="852">
        <f>State!L208</f>
        <v>0</v>
      </c>
      <c r="F208" s="853">
        <f>State!M208</f>
        <v>0</v>
      </c>
      <c r="G208" s="853">
        <f>State!N208</f>
        <v>0</v>
      </c>
      <c r="H208" s="853">
        <f>State!O208</f>
        <v>0</v>
      </c>
      <c r="I208" s="852">
        <f>State!R208</f>
        <v>0</v>
      </c>
      <c r="J208" s="853">
        <f>State!S208</f>
        <v>0</v>
      </c>
      <c r="K208" s="861">
        <f>State!T208</f>
        <v>0</v>
      </c>
      <c r="L208" s="852">
        <f>State!U208</f>
        <v>0</v>
      </c>
      <c r="M208" s="853">
        <f>State!V208</f>
        <v>0</v>
      </c>
      <c r="N208" s="852">
        <f>State!W208</f>
        <v>0</v>
      </c>
      <c r="O208" s="853">
        <f>State!X208</f>
        <v>0</v>
      </c>
      <c r="P208" s="852">
        <f>State!Y208</f>
        <v>0</v>
      </c>
      <c r="Q208" s="853">
        <f>State!Z208</f>
        <v>0</v>
      </c>
      <c r="R208" s="861">
        <f>State!AA208</f>
        <v>0</v>
      </c>
      <c r="S208" s="852">
        <f>State!AB208</f>
        <v>0</v>
      </c>
      <c r="T208" s="853">
        <f>State!AC208</f>
        <v>0</v>
      </c>
      <c r="U208" s="852">
        <f>State!AD208</f>
        <v>0</v>
      </c>
      <c r="V208" s="853">
        <f>State!AE208</f>
        <v>0</v>
      </c>
      <c r="W208" s="859"/>
      <c r="X208" s="870">
        <f>SUM(Almora:Uttarkashi!AE208)</f>
        <v>0</v>
      </c>
    </row>
    <row r="209" spans="1:24" s="860" customFormat="1" ht="18">
      <c r="A209" s="855">
        <v>11.06</v>
      </c>
      <c r="B209" s="859" t="s">
        <v>249</v>
      </c>
      <c r="C209" s="852">
        <f>State!J209</f>
        <v>150</v>
      </c>
      <c r="D209" s="853">
        <f>State!K209</f>
        <v>3.0000000000000004</v>
      </c>
      <c r="E209" s="852">
        <f>State!L209</f>
        <v>138</v>
      </c>
      <c r="F209" s="853">
        <f>State!M209</f>
        <v>2.72</v>
      </c>
      <c r="G209" s="862">
        <f t="shared" ref="G209:G211" si="50">E209/C209</f>
        <v>0.92</v>
      </c>
      <c r="H209" s="862">
        <f t="shared" ref="H209:H211" si="51">F209/D209</f>
        <v>0.90666666666666662</v>
      </c>
      <c r="I209" s="852">
        <f>State!R209</f>
        <v>0</v>
      </c>
      <c r="J209" s="853">
        <f>State!S209</f>
        <v>0</v>
      </c>
      <c r="K209" s="861">
        <f>State!T209</f>
        <v>0.02</v>
      </c>
      <c r="L209" s="852">
        <f>State!U209</f>
        <v>140</v>
      </c>
      <c r="M209" s="853">
        <f>State!V209</f>
        <v>2.8</v>
      </c>
      <c r="N209" s="852">
        <f>State!W209</f>
        <v>140</v>
      </c>
      <c r="O209" s="853">
        <f>State!X209</f>
        <v>2.8</v>
      </c>
      <c r="P209" s="852">
        <f>State!Y209</f>
        <v>0</v>
      </c>
      <c r="Q209" s="853">
        <f>State!Z209</f>
        <v>0</v>
      </c>
      <c r="R209" s="861">
        <f>State!AA209</f>
        <v>0.02</v>
      </c>
      <c r="S209" s="852">
        <f>State!AB209</f>
        <v>140</v>
      </c>
      <c r="T209" s="853">
        <f>State!AC209</f>
        <v>2.8</v>
      </c>
      <c r="U209" s="852">
        <f>State!AD209</f>
        <v>140</v>
      </c>
      <c r="V209" s="853">
        <f>State!AE209</f>
        <v>2.8</v>
      </c>
      <c r="W209" s="859" t="s">
        <v>478</v>
      </c>
      <c r="X209" s="870">
        <f>SUM(Almora:Uttarkashi!AE209)</f>
        <v>2.8</v>
      </c>
    </row>
    <row r="210" spans="1:24" s="860" customFormat="1" ht="18">
      <c r="A210" s="855">
        <v>11.07</v>
      </c>
      <c r="B210" s="859" t="s">
        <v>238</v>
      </c>
      <c r="C210" s="852">
        <f>State!J210</f>
        <v>2000</v>
      </c>
      <c r="D210" s="853">
        <f>State!K210</f>
        <v>32</v>
      </c>
      <c r="E210" s="852">
        <f>State!L210</f>
        <v>1252</v>
      </c>
      <c r="F210" s="853">
        <f>State!M210</f>
        <v>20.18</v>
      </c>
      <c r="G210" s="862">
        <f t="shared" si="50"/>
        <v>0.626</v>
      </c>
      <c r="H210" s="862">
        <f t="shared" si="51"/>
        <v>0.63062499999999999</v>
      </c>
      <c r="I210" s="852">
        <f>State!R210</f>
        <v>0</v>
      </c>
      <c r="J210" s="853">
        <f>State!S210</f>
        <v>0</v>
      </c>
      <c r="K210" s="861">
        <f>State!T210</f>
        <v>1.6E-2</v>
      </c>
      <c r="L210" s="852">
        <f>State!U210</f>
        <v>520</v>
      </c>
      <c r="M210" s="853">
        <f>State!V210</f>
        <v>8.3199999999999985</v>
      </c>
      <c r="N210" s="852">
        <f>State!W210</f>
        <v>520</v>
      </c>
      <c r="O210" s="853">
        <f>State!X210</f>
        <v>8.3199999999999985</v>
      </c>
      <c r="P210" s="852">
        <f>State!Y210</f>
        <v>0</v>
      </c>
      <c r="Q210" s="853">
        <f>State!Z210</f>
        <v>0</v>
      </c>
      <c r="R210" s="861">
        <f>State!AA210</f>
        <v>1.6E-2</v>
      </c>
      <c r="S210" s="852">
        <f>State!AB210</f>
        <v>520</v>
      </c>
      <c r="T210" s="853">
        <f>State!AC210</f>
        <v>8.3199999999999985</v>
      </c>
      <c r="U210" s="852">
        <f>State!AD210</f>
        <v>520</v>
      </c>
      <c r="V210" s="853">
        <f>State!AE210</f>
        <v>8.3199999999999985</v>
      </c>
      <c r="W210" s="859" t="s">
        <v>478</v>
      </c>
      <c r="X210" s="870">
        <f>SUM(Almora:Uttarkashi!AE210)</f>
        <v>8.3199999999999985</v>
      </c>
    </row>
    <row r="211" spans="1:24" s="866" customFormat="1">
      <c r="A211" s="849"/>
      <c r="B211" s="874" t="s">
        <v>35</v>
      </c>
      <c r="C211" s="852">
        <f>State!J211</f>
        <v>32284</v>
      </c>
      <c r="D211" s="853">
        <f>State!K211</f>
        <v>482.34499999999997</v>
      </c>
      <c r="E211" s="852">
        <f>State!L211</f>
        <v>24169</v>
      </c>
      <c r="F211" s="853">
        <f>State!M211</f>
        <v>371.25778000000008</v>
      </c>
      <c r="G211" s="862">
        <f t="shared" si="50"/>
        <v>0.74863709577499693</v>
      </c>
      <c r="H211" s="862">
        <f t="shared" si="51"/>
        <v>0.76969343519679922</v>
      </c>
      <c r="I211" s="852">
        <f>State!R211</f>
        <v>0</v>
      </c>
      <c r="J211" s="853">
        <f>State!S211</f>
        <v>0</v>
      </c>
      <c r="K211" s="861">
        <f>State!T211</f>
        <v>0</v>
      </c>
      <c r="L211" s="852">
        <f>State!U211</f>
        <v>30628</v>
      </c>
      <c r="M211" s="853">
        <f>State!V211</f>
        <v>651.75599999999986</v>
      </c>
      <c r="N211" s="852">
        <f>State!W211</f>
        <v>30628</v>
      </c>
      <c r="O211" s="853">
        <f>State!X211</f>
        <v>651.75599999999986</v>
      </c>
      <c r="P211" s="852">
        <f>State!Y211</f>
        <v>0</v>
      </c>
      <c r="Q211" s="853">
        <f>State!Z211</f>
        <v>0</v>
      </c>
      <c r="R211" s="861">
        <f>State!AA211</f>
        <v>0</v>
      </c>
      <c r="S211" s="852">
        <f>State!AB211</f>
        <v>30628</v>
      </c>
      <c r="T211" s="853">
        <f>State!AC211</f>
        <v>651.75599999999986</v>
      </c>
      <c r="U211" s="852">
        <f>State!AD211</f>
        <v>30628</v>
      </c>
      <c r="V211" s="853">
        <f>State!AE211</f>
        <v>651.75599999999986</v>
      </c>
      <c r="W211" s="865"/>
      <c r="X211" s="870">
        <f>SUM(Almora:Uttarkashi!AE211)</f>
        <v>651.75600000000009</v>
      </c>
    </row>
    <row r="212" spans="1:24" s="866" customFormat="1" ht="27">
      <c r="A212" s="849">
        <v>12</v>
      </c>
      <c r="B212" s="854" t="s">
        <v>77</v>
      </c>
      <c r="C212" s="852">
        <f>State!J212</f>
        <v>0</v>
      </c>
      <c r="D212" s="853">
        <f>State!K212</f>
        <v>0</v>
      </c>
      <c r="E212" s="852">
        <f>State!L212</f>
        <v>0</v>
      </c>
      <c r="F212" s="853">
        <f>State!M212</f>
        <v>0</v>
      </c>
      <c r="G212" s="853">
        <f>State!N212</f>
        <v>0</v>
      </c>
      <c r="H212" s="853">
        <f>State!O212</f>
        <v>0</v>
      </c>
      <c r="I212" s="852">
        <f>State!R212</f>
        <v>0</v>
      </c>
      <c r="J212" s="853">
        <f>State!S212</f>
        <v>0</v>
      </c>
      <c r="K212" s="861">
        <f>State!T212</f>
        <v>0</v>
      </c>
      <c r="L212" s="852">
        <f>State!U212</f>
        <v>0</v>
      </c>
      <c r="M212" s="853">
        <f>State!V212</f>
        <v>0</v>
      </c>
      <c r="N212" s="852">
        <f>State!W212</f>
        <v>0</v>
      </c>
      <c r="O212" s="853">
        <f>State!X212</f>
        <v>0</v>
      </c>
      <c r="P212" s="852">
        <f>State!Y212</f>
        <v>0</v>
      </c>
      <c r="Q212" s="853">
        <f>State!Z212</f>
        <v>0</v>
      </c>
      <c r="R212" s="861">
        <f>State!AA212</f>
        <v>0</v>
      </c>
      <c r="S212" s="852">
        <f>State!AB212</f>
        <v>0</v>
      </c>
      <c r="T212" s="853">
        <f>State!AC212</f>
        <v>0</v>
      </c>
      <c r="U212" s="852">
        <f>State!AD212</f>
        <v>0</v>
      </c>
      <c r="V212" s="853">
        <f>State!AE212</f>
        <v>0</v>
      </c>
      <c r="W212" s="865"/>
      <c r="X212" s="870">
        <f>SUM(Almora:Uttarkashi!AE212)</f>
        <v>0</v>
      </c>
    </row>
    <row r="213" spans="1:24" s="866" customFormat="1" ht="18">
      <c r="A213" s="849">
        <v>12.01</v>
      </c>
      <c r="B213" s="854" t="s">
        <v>78</v>
      </c>
      <c r="C213" s="852">
        <f>State!J213</f>
        <v>0</v>
      </c>
      <c r="D213" s="853">
        <f>State!K213</f>
        <v>0</v>
      </c>
      <c r="E213" s="852">
        <f>State!L213</f>
        <v>0</v>
      </c>
      <c r="F213" s="853">
        <f>State!M213</f>
        <v>0</v>
      </c>
      <c r="G213" s="853">
        <f>State!N213</f>
        <v>0</v>
      </c>
      <c r="H213" s="853">
        <f>State!O213</f>
        <v>0</v>
      </c>
      <c r="I213" s="852">
        <f>State!R213</f>
        <v>0</v>
      </c>
      <c r="J213" s="853">
        <f>State!S213</f>
        <v>0</v>
      </c>
      <c r="K213" s="861">
        <f>State!T213</f>
        <v>0</v>
      </c>
      <c r="L213" s="852">
        <f>State!U213</f>
        <v>0</v>
      </c>
      <c r="M213" s="853">
        <f>State!V213</f>
        <v>0</v>
      </c>
      <c r="N213" s="852">
        <f>State!W213</f>
        <v>0</v>
      </c>
      <c r="O213" s="853">
        <f>State!X213</f>
        <v>0</v>
      </c>
      <c r="P213" s="852">
        <f>State!Y213</f>
        <v>0</v>
      </c>
      <c r="Q213" s="853">
        <f>State!Z213</f>
        <v>0</v>
      </c>
      <c r="R213" s="861">
        <f>State!AA213</f>
        <v>0</v>
      </c>
      <c r="S213" s="852">
        <f>State!AB213</f>
        <v>0</v>
      </c>
      <c r="T213" s="853">
        <f>State!AC213</f>
        <v>0</v>
      </c>
      <c r="U213" s="852">
        <f>State!AD213</f>
        <v>0</v>
      </c>
      <c r="V213" s="853">
        <f>State!AE213</f>
        <v>0</v>
      </c>
      <c r="W213" s="865"/>
      <c r="X213" s="870">
        <f>SUM(Almora:Uttarkashi!AE213)</f>
        <v>0</v>
      </c>
    </row>
    <row r="214" spans="1:24" s="860" customFormat="1" ht="27">
      <c r="A214" s="855"/>
      <c r="B214" s="859" t="s">
        <v>175</v>
      </c>
      <c r="C214" s="852">
        <f>State!J214</f>
        <v>67</v>
      </c>
      <c r="D214" s="853">
        <f>State!K214</f>
        <v>458.28000000000003</v>
      </c>
      <c r="E214" s="852">
        <f>State!L214</f>
        <v>61</v>
      </c>
      <c r="F214" s="853">
        <f>State!M214</f>
        <v>371.30708999999996</v>
      </c>
      <c r="G214" s="862">
        <f t="shared" ref="G214" si="52">E214/C214</f>
        <v>0.91044776119402981</v>
      </c>
      <c r="H214" s="862">
        <f t="shared" ref="H214" si="53">F214/D214</f>
        <v>0.81021884001047384</v>
      </c>
      <c r="I214" s="852">
        <f>State!R214</f>
        <v>0</v>
      </c>
      <c r="J214" s="853">
        <f>State!S214</f>
        <v>0</v>
      </c>
      <c r="K214" s="861">
        <f>State!T214</f>
        <v>0.75</v>
      </c>
      <c r="L214" s="852">
        <f>State!U214</f>
        <v>207</v>
      </c>
      <c r="M214" s="853">
        <f>State!V214</f>
        <v>1863</v>
      </c>
      <c r="N214" s="852">
        <f>State!W214</f>
        <v>207</v>
      </c>
      <c r="O214" s="853">
        <f>State!X214</f>
        <v>1863</v>
      </c>
      <c r="P214" s="852">
        <f>State!Y214</f>
        <v>0</v>
      </c>
      <c r="Q214" s="853">
        <f>State!Z214</f>
        <v>0</v>
      </c>
      <c r="R214" s="861">
        <f>State!AA214</f>
        <v>0.75</v>
      </c>
      <c r="S214" s="852">
        <f>State!AB214</f>
        <v>207</v>
      </c>
      <c r="T214" s="853">
        <f>State!AC214</f>
        <v>1863</v>
      </c>
      <c r="U214" s="852">
        <f>State!AD214</f>
        <v>207</v>
      </c>
      <c r="V214" s="853">
        <f>State!AE214</f>
        <v>1863</v>
      </c>
      <c r="W214" s="859" t="s">
        <v>626</v>
      </c>
      <c r="X214" s="870">
        <f>SUM(Almora:Uttarkashi!AE214)</f>
        <v>1863</v>
      </c>
    </row>
    <row r="215" spans="1:24" s="860" customFormat="1" ht="27">
      <c r="A215" s="855"/>
      <c r="B215" s="859" t="s">
        <v>197</v>
      </c>
      <c r="C215" s="852">
        <f>State!J215</f>
        <v>0</v>
      </c>
      <c r="D215" s="853">
        <f>State!K215</f>
        <v>0</v>
      </c>
      <c r="E215" s="852">
        <f>State!L215</f>
        <v>0</v>
      </c>
      <c r="F215" s="853">
        <f>State!M215</f>
        <v>0</v>
      </c>
      <c r="G215" s="853">
        <f>State!N215</f>
        <v>0</v>
      </c>
      <c r="H215" s="853">
        <f>State!O215</f>
        <v>0</v>
      </c>
      <c r="I215" s="852">
        <f>State!R215</f>
        <v>0</v>
      </c>
      <c r="J215" s="853">
        <f>State!S215</f>
        <v>0</v>
      </c>
      <c r="K215" s="861">
        <f>State!T215</f>
        <v>0.16</v>
      </c>
      <c r="L215" s="852">
        <f>State!U215</f>
        <v>190</v>
      </c>
      <c r="M215" s="853">
        <f>State!V215</f>
        <v>364.79999999999995</v>
      </c>
      <c r="N215" s="852">
        <f>State!W215</f>
        <v>190</v>
      </c>
      <c r="O215" s="853">
        <f>State!X215</f>
        <v>364.79999999999995</v>
      </c>
      <c r="P215" s="852">
        <f>State!Y215</f>
        <v>0</v>
      </c>
      <c r="Q215" s="853">
        <f>State!Z215</f>
        <v>0</v>
      </c>
      <c r="R215" s="861">
        <f>State!AA215</f>
        <v>0.16</v>
      </c>
      <c r="S215" s="852">
        <f>State!AB215</f>
        <v>0</v>
      </c>
      <c r="T215" s="853">
        <f>State!AC215</f>
        <v>0</v>
      </c>
      <c r="U215" s="852">
        <f>State!AD215</f>
        <v>0</v>
      </c>
      <c r="V215" s="853">
        <f>State!AE215</f>
        <v>0</v>
      </c>
      <c r="W215" s="859" t="s">
        <v>630</v>
      </c>
      <c r="X215" s="870">
        <f>SUM(Almora:Uttarkashi!AE215)</f>
        <v>0</v>
      </c>
    </row>
    <row r="216" spans="1:24" s="860" customFormat="1">
      <c r="A216" s="855"/>
      <c r="B216" s="859" t="s">
        <v>198</v>
      </c>
      <c r="C216" s="852">
        <f>State!J216</f>
        <v>0</v>
      </c>
      <c r="D216" s="853">
        <f>State!K216</f>
        <v>0</v>
      </c>
      <c r="E216" s="852">
        <f>State!L216</f>
        <v>0</v>
      </c>
      <c r="F216" s="853">
        <f>State!M216</f>
        <v>0</v>
      </c>
      <c r="G216" s="853">
        <f>State!N216</f>
        <v>0</v>
      </c>
      <c r="H216" s="853">
        <f>State!O216</f>
        <v>0</v>
      </c>
      <c r="I216" s="852">
        <f>State!R216</f>
        <v>0</v>
      </c>
      <c r="J216" s="853">
        <f>State!S216</f>
        <v>0</v>
      </c>
      <c r="K216" s="861">
        <f>State!T216</f>
        <v>0</v>
      </c>
      <c r="L216" s="852">
        <f>State!U216</f>
        <v>0</v>
      </c>
      <c r="M216" s="853">
        <f>State!V216</f>
        <v>0</v>
      </c>
      <c r="N216" s="852">
        <f>State!W216</f>
        <v>0</v>
      </c>
      <c r="O216" s="853">
        <f>State!X216</f>
        <v>0</v>
      </c>
      <c r="P216" s="852">
        <f>State!Y216</f>
        <v>0</v>
      </c>
      <c r="Q216" s="853">
        <f>State!Z216</f>
        <v>0</v>
      </c>
      <c r="R216" s="861">
        <f>State!AA216</f>
        <v>0</v>
      </c>
      <c r="S216" s="852">
        <f>State!AB216</f>
        <v>0</v>
      </c>
      <c r="T216" s="853">
        <f>State!AC216</f>
        <v>0</v>
      </c>
      <c r="U216" s="852">
        <f>State!AD216</f>
        <v>0</v>
      </c>
      <c r="V216" s="853">
        <f>State!AE216</f>
        <v>0</v>
      </c>
      <c r="W216" s="859"/>
      <c r="X216" s="870">
        <f>SUM(Almora:Uttarkashi!AE216)</f>
        <v>0</v>
      </c>
    </row>
    <row r="217" spans="1:24" s="860" customFormat="1" ht="27">
      <c r="A217" s="855"/>
      <c r="B217" s="859" t="s">
        <v>270</v>
      </c>
      <c r="C217" s="852">
        <f>State!J217</f>
        <v>74</v>
      </c>
      <c r="D217" s="853">
        <f>State!K217</f>
        <v>106.56</v>
      </c>
      <c r="E217" s="852">
        <f>State!L217</f>
        <v>73</v>
      </c>
      <c r="F217" s="853">
        <f>State!M217</f>
        <v>100.17259</v>
      </c>
      <c r="G217" s="862">
        <f t="shared" ref="G217:G218" si="54">E217/C217</f>
        <v>0.98648648648648651</v>
      </c>
      <c r="H217" s="862">
        <f t="shared" ref="H217:H218" si="55">F217/D217</f>
        <v>0.94005808933933932</v>
      </c>
      <c r="I217" s="852">
        <f>State!R217</f>
        <v>0</v>
      </c>
      <c r="J217" s="853">
        <f>State!S217</f>
        <v>0</v>
      </c>
      <c r="K217" s="861">
        <f>State!T217</f>
        <v>0.16</v>
      </c>
      <c r="L217" s="852">
        <f>State!U217</f>
        <v>81</v>
      </c>
      <c r="M217" s="853">
        <f>State!V217</f>
        <v>155.52000000000001</v>
      </c>
      <c r="N217" s="852">
        <f>State!W217</f>
        <v>81</v>
      </c>
      <c r="O217" s="853">
        <f>State!X217</f>
        <v>155.52000000000001</v>
      </c>
      <c r="P217" s="852">
        <f>State!Y217</f>
        <v>0</v>
      </c>
      <c r="Q217" s="853">
        <f>State!Z217</f>
        <v>0</v>
      </c>
      <c r="R217" s="861">
        <f>State!AA217</f>
        <v>0.16</v>
      </c>
      <c r="S217" s="852">
        <f>State!AB217</f>
        <v>81</v>
      </c>
      <c r="T217" s="853">
        <f>State!AC217</f>
        <v>155.52000000000001</v>
      </c>
      <c r="U217" s="852">
        <f>State!AD217</f>
        <v>81</v>
      </c>
      <c r="V217" s="853">
        <f>State!AE217</f>
        <v>155.52000000000001</v>
      </c>
      <c r="W217" s="859" t="s">
        <v>624</v>
      </c>
      <c r="X217" s="870">
        <f>SUM(Almora:Uttarkashi!AE217)</f>
        <v>155.52000000000001</v>
      </c>
    </row>
    <row r="218" spans="1:24" s="860" customFormat="1" ht="27">
      <c r="A218" s="855"/>
      <c r="B218" s="859" t="s">
        <v>200</v>
      </c>
      <c r="C218" s="852">
        <f>State!J218</f>
        <v>2</v>
      </c>
      <c r="D218" s="853">
        <f>State!K218</f>
        <v>2.88</v>
      </c>
      <c r="E218" s="852">
        <f>State!L218</f>
        <v>2</v>
      </c>
      <c r="F218" s="853">
        <f>State!M218</f>
        <v>1.8668099999999999</v>
      </c>
      <c r="G218" s="862">
        <f t="shared" si="54"/>
        <v>1</v>
      </c>
      <c r="H218" s="862">
        <f t="shared" si="55"/>
        <v>0.6481979166666666</v>
      </c>
      <c r="I218" s="852">
        <f>State!R218</f>
        <v>0</v>
      </c>
      <c r="J218" s="853">
        <f>State!S218</f>
        <v>0</v>
      </c>
      <c r="K218" s="861">
        <f>State!T218</f>
        <v>0.16</v>
      </c>
      <c r="L218" s="852">
        <f>State!U218</f>
        <v>2</v>
      </c>
      <c r="M218" s="853">
        <f>State!V218</f>
        <v>3.84</v>
      </c>
      <c r="N218" s="852">
        <f>State!W218</f>
        <v>2</v>
      </c>
      <c r="O218" s="853">
        <f>State!X218</f>
        <v>3.84</v>
      </c>
      <c r="P218" s="852">
        <f>State!Y218</f>
        <v>0</v>
      </c>
      <c r="Q218" s="853">
        <f>State!Z218</f>
        <v>0</v>
      </c>
      <c r="R218" s="861">
        <f>State!AA218</f>
        <v>0.16</v>
      </c>
      <c r="S218" s="852">
        <f>State!AB218</f>
        <v>2</v>
      </c>
      <c r="T218" s="853">
        <f>State!AC218</f>
        <v>3.84</v>
      </c>
      <c r="U218" s="852">
        <f>State!AD218</f>
        <v>2</v>
      </c>
      <c r="V218" s="853">
        <f>State!AE218</f>
        <v>3.84</v>
      </c>
      <c r="W218" s="859" t="s">
        <v>624</v>
      </c>
      <c r="X218" s="870">
        <f>SUM(Almora:Uttarkashi!AE218)</f>
        <v>3.84</v>
      </c>
    </row>
    <row r="219" spans="1:24" s="860" customFormat="1">
      <c r="A219" s="855">
        <v>12.02</v>
      </c>
      <c r="B219" s="875" t="s">
        <v>79</v>
      </c>
      <c r="C219" s="852">
        <f>State!J219</f>
        <v>0</v>
      </c>
      <c r="D219" s="853">
        <f>State!K219</f>
        <v>0</v>
      </c>
      <c r="E219" s="852">
        <f>State!L219</f>
        <v>0</v>
      </c>
      <c r="F219" s="853">
        <f>State!M219</f>
        <v>0</v>
      </c>
      <c r="G219" s="853">
        <f>State!N219</f>
        <v>0</v>
      </c>
      <c r="H219" s="853">
        <f>State!O219</f>
        <v>0</v>
      </c>
      <c r="I219" s="852">
        <f>State!R219</f>
        <v>0</v>
      </c>
      <c r="J219" s="853">
        <f>State!S219</f>
        <v>0</v>
      </c>
      <c r="K219" s="861">
        <f>State!T219</f>
        <v>0</v>
      </c>
      <c r="L219" s="852">
        <f>State!U219</f>
        <v>0</v>
      </c>
      <c r="M219" s="853">
        <f>State!V219</f>
        <v>0</v>
      </c>
      <c r="N219" s="852">
        <f>State!W219</f>
        <v>0</v>
      </c>
      <c r="O219" s="853">
        <f>State!X219</f>
        <v>0</v>
      </c>
      <c r="P219" s="852">
        <f>State!Y219</f>
        <v>0</v>
      </c>
      <c r="Q219" s="853">
        <f>State!Z219</f>
        <v>0</v>
      </c>
      <c r="R219" s="861">
        <f>State!AA219</f>
        <v>0</v>
      </c>
      <c r="S219" s="852">
        <f>State!AB219</f>
        <v>0</v>
      </c>
      <c r="T219" s="853">
        <f>State!AC219</f>
        <v>0</v>
      </c>
      <c r="U219" s="852">
        <f>State!AD219</f>
        <v>0</v>
      </c>
      <c r="V219" s="853">
        <f>State!AE219</f>
        <v>0</v>
      </c>
      <c r="W219" s="859"/>
      <c r="X219" s="870">
        <f>SUM(Almora:Uttarkashi!AE219)</f>
        <v>0</v>
      </c>
    </row>
    <row r="220" spans="1:24" s="860" customFormat="1" ht="18">
      <c r="A220" s="855">
        <v>12.03</v>
      </c>
      <c r="B220" s="873" t="s">
        <v>80</v>
      </c>
      <c r="C220" s="852">
        <f>State!J220</f>
        <v>0</v>
      </c>
      <c r="D220" s="853">
        <f>State!K220</f>
        <v>0</v>
      </c>
      <c r="E220" s="852">
        <f>State!L220</f>
        <v>0</v>
      </c>
      <c r="F220" s="853">
        <f>State!M220</f>
        <v>0</v>
      </c>
      <c r="G220" s="853">
        <f>State!N220</f>
        <v>0</v>
      </c>
      <c r="H220" s="853">
        <f>State!O220</f>
        <v>0</v>
      </c>
      <c r="I220" s="852">
        <f>State!R220</f>
        <v>0</v>
      </c>
      <c r="J220" s="853">
        <f>State!S220</f>
        <v>0</v>
      </c>
      <c r="K220" s="861">
        <f>State!T220</f>
        <v>0</v>
      </c>
      <c r="L220" s="852">
        <f>State!U220</f>
        <v>0</v>
      </c>
      <c r="M220" s="853">
        <f>State!V220</f>
        <v>0</v>
      </c>
      <c r="N220" s="852">
        <f>State!W220</f>
        <v>0</v>
      </c>
      <c r="O220" s="853">
        <f>State!X220</f>
        <v>0</v>
      </c>
      <c r="P220" s="852">
        <f>State!Y220</f>
        <v>0</v>
      </c>
      <c r="Q220" s="853">
        <f>State!Z220</f>
        <v>0</v>
      </c>
      <c r="R220" s="861">
        <f>State!AA220</f>
        <v>0</v>
      </c>
      <c r="S220" s="852">
        <f>State!AB220</f>
        <v>0</v>
      </c>
      <c r="T220" s="853">
        <f>State!AC220</f>
        <v>0</v>
      </c>
      <c r="U220" s="852">
        <f>State!AD220</f>
        <v>0</v>
      </c>
      <c r="V220" s="853">
        <f>State!AE220</f>
        <v>0</v>
      </c>
      <c r="W220" s="859"/>
      <c r="X220" s="870">
        <f>SUM(Almora:Uttarkashi!AE220)</f>
        <v>0</v>
      </c>
    </row>
    <row r="221" spans="1:24" s="860" customFormat="1" ht="18">
      <c r="A221" s="855">
        <v>12.04</v>
      </c>
      <c r="B221" s="859" t="s">
        <v>81</v>
      </c>
      <c r="C221" s="852">
        <f>State!J221</f>
        <v>95</v>
      </c>
      <c r="D221" s="853">
        <f>State!K221</f>
        <v>47.5</v>
      </c>
      <c r="E221" s="852">
        <f>State!L221</f>
        <v>89</v>
      </c>
      <c r="F221" s="853">
        <f>State!M221</f>
        <v>40</v>
      </c>
      <c r="G221" s="862">
        <f t="shared" ref="G221:G222" si="56">E221/C221</f>
        <v>0.93684210526315792</v>
      </c>
      <c r="H221" s="862">
        <f t="shared" ref="H221:H222" si="57">F221/D221</f>
        <v>0.84210526315789469</v>
      </c>
      <c r="I221" s="852">
        <f>State!R221</f>
        <v>0</v>
      </c>
      <c r="J221" s="853">
        <f>State!S221</f>
        <v>0</v>
      </c>
      <c r="K221" s="861">
        <f>State!T221</f>
        <v>0.5</v>
      </c>
      <c r="L221" s="852">
        <f>State!U221</f>
        <v>95</v>
      </c>
      <c r="M221" s="853">
        <f>State!V221</f>
        <v>47.5</v>
      </c>
      <c r="N221" s="852">
        <f>State!W221</f>
        <v>95</v>
      </c>
      <c r="O221" s="853">
        <f>State!X221</f>
        <v>47.5</v>
      </c>
      <c r="P221" s="852">
        <f>State!Y221</f>
        <v>0</v>
      </c>
      <c r="Q221" s="853">
        <f>State!Z221</f>
        <v>0</v>
      </c>
      <c r="R221" s="861">
        <f>State!AA221</f>
        <v>0.5</v>
      </c>
      <c r="S221" s="852">
        <f>State!AB221</f>
        <v>95</v>
      </c>
      <c r="T221" s="853">
        <f>State!AC221</f>
        <v>47.5</v>
      </c>
      <c r="U221" s="852">
        <f>State!AD221</f>
        <v>95</v>
      </c>
      <c r="V221" s="853">
        <f>State!AE221</f>
        <v>47.5</v>
      </c>
      <c r="W221" s="859" t="s">
        <v>478</v>
      </c>
      <c r="X221" s="870">
        <f>SUM(Almora:Uttarkashi!AE221)</f>
        <v>47.5</v>
      </c>
    </row>
    <row r="222" spans="1:24" s="860" customFormat="1" ht="18">
      <c r="A222" s="855">
        <v>12.05</v>
      </c>
      <c r="B222" s="859" t="s">
        <v>82</v>
      </c>
      <c r="C222" s="852">
        <f>State!J222</f>
        <v>95</v>
      </c>
      <c r="D222" s="853">
        <f>State!K222</f>
        <v>28.5</v>
      </c>
      <c r="E222" s="852">
        <f>State!L222</f>
        <v>83</v>
      </c>
      <c r="F222" s="853">
        <f>State!M222</f>
        <v>22.2</v>
      </c>
      <c r="G222" s="862">
        <f t="shared" si="56"/>
        <v>0.87368421052631584</v>
      </c>
      <c r="H222" s="862">
        <f t="shared" si="57"/>
        <v>0.77894736842105261</v>
      </c>
      <c r="I222" s="852">
        <f>State!R222</f>
        <v>0</v>
      </c>
      <c r="J222" s="853">
        <f>State!S222</f>
        <v>0</v>
      </c>
      <c r="K222" s="861">
        <f>State!T222</f>
        <v>0.3</v>
      </c>
      <c r="L222" s="852">
        <f>State!U222</f>
        <v>95</v>
      </c>
      <c r="M222" s="853">
        <f>State!V222</f>
        <v>28.5</v>
      </c>
      <c r="N222" s="852">
        <f>State!W222</f>
        <v>95</v>
      </c>
      <c r="O222" s="853">
        <f>State!X222</f>
        <v>28.5</v>
      </c>
      <c r="P222" s="852">
        <f>State!Y222</f>
        <v>0</v>
      </c>
      <c r="Q222" s="853">
        <f>State!Z222</f>
        <v>0</v>
      </c>
      <c r="R222" s="861">
        <f>State!AA222</f>
        <v>0.3</v>
      </c>
      <c r="S222" s="852">
        <f>State!AB222</f>
        <v>95</v>
      </c>
      <c r="T222" s="853">
        <f>State!AC222</f>
        <v>28.5</v>
      </c>
      <c r="U222" s="852">
        <f>State!AD222</f>
        <v>95</v>
      </c>
      <c r="V222" s="853">
        <f>State!AE222</f>
        <v>28.5</v>
      </c>
      <c r="W222" s="859" t="s">
        <v>478</v>
      </c>
      <c r="X222" s="870">
        <f>SUM(Almora:Uttarkashi!AE222)</f>
        <v>28.5</v>
      </c>
    </row>
    <row r="223" spans="1:24" s="860" customFormat="1">
      <c r="A223" s="855">
        <v>12.06</v>
      </c>
      <c r="B223" s="859" t="s">
        <v>83</v>
      </c>
      <c r="C223" s="852">
        <f>State!J223</f>
        <v>0</v>
      </c>
      <c r="D223" s="853">
        <f>State!K223</f>
        <v>0</v>
      </c>
      <c r="E223" s="852">
        <f>State!L223</f>
        <v>0</v>
      </c>
      <c r="F223" s="853">
        <f>State!M223</f>
        <v>0</v>
      </c>
      <c r="G223" s="853">
        <f>State!N223</f>
        <v>0</v>
      </c>
      <c r="H223" s="853">
        <f>State!O223</f>
        <v>0</v>
      </c>
      <c r="I223" s="852">
        <f>State!R223</f>
        <v>0</v>
      </c>
      <c r="J223" s="853">
        <f>State!S223</f>
        <v>0</v>
      </c>
      <c r="K223" s="861">
        <f>State!T223</f>
        <v>0</v>
      </c>
      <c r="L223" s="852">
        <f>State!U223</f>
        <v>0</v>
      </c>
      <c r="M223" s="853">
        <f>State!V223</f>
        <v>0</v>
      </c>
      <c r="N223" s="852">
        <f>State!W223</f>
        <v>0</v>
      </c>
      <c r="O223" s="853">
        <f>State!X223</f>
        <v>0</v>
      </c>
      <c r="P223" s="852">
        <f>State!Y223</f>
        <v>0</v>
      </c>
      <c r="Q223" s="853">
        <f>State!Z223</f>
        <v>0</v>
      </c>
      <c r="R223" s="861">
        <f>State!AA223</f>
        <v>0</v>
      </c>
      <c r="S223" s="852">
        <f>State!AB223</f>
        <v>0</v>
      </c>
      <c r="T223" s="853">
        <f>State!AC223</f>
        <v>0</v>
      </c>
      <c r="U223" s="852">
        <f>State!AD223</f>
        <v>0</v>
      </c>
      <c r="V223" s="853">
        <f>State!AE223</f>
        <v>0</v>
      </c>
      <c r="W223" s="859"/>
      <c r="X223" s="870">
        <f>SUM(Almora:Uttarkashi!AE223)</f>
        <v>0</v>
      </c>
    </row>
    <row r="224" spans="1:24" s="860" customFormat="1">
      <c r="A224" s="855">
        <v>12.07</v>
      </c>
      <c r="B224" s="859" t="s">
        <v>84</v>
      </c>
      <c r="C224" s="852">
        <f>State!J224</f>
        <v>0</v>
      </c>
      <c r="D224" s="853">
        <f>State!K224</f>
        <v>0</v>
      </c>
      <c r="E224" s="852">
        <f>State!L224</f>
        <v>0</v>
      </c>
      <c r="F224" s="853">
        <f>State!M224</f>
        <v>0</v>
      </c>
      <c r="G224" s="853">
        <f>State!N224</f>
        <v>0</v>
      </c>
      <c r="H224" s="853">
        <f>State!O224</f>
        <v>0</v>
      </c>
      <c r="I224" s="852">
        <f>State!R224</f>
        <v>0</v>
      </c>
      <c r="J224" s="853">
        <f>State!S224</f>
        <v>0</v>
      </c>
      <c r="K224" s="861">
        <f>State!T224</f>
        <v>0</v>
      </c>
      <c r="L224" s="852">
        <f>State!U224</f>
        <v>0</v>
      </c>
      <c r="M224" s="853">
        <f>State!V224</f>
        <v>0</v>
      </c>
      <c r="N224" s="852">
        <f>State!W224</f>
        <v>0</v>
      </c>
      <c r="O224" s="853">
        <f>State!X224</f>
        <v>0</v>
      </c>
      <c r="P224" s="852">
        <f>State!Y224</f>
        <v>0</v>
      </c>
      <c r="Q224" s="853">
        <f>State!Z224</f>
        <v>0</v>
      </c>
      <c r="R224" s="861">
        <f>State!AA224</f>
        <v>0</v>
      </c>
      <c r="S224" s="852">
        <f>State!AB224</f>
        <v>0</v>
      </c>
      <c r="T224" s="853">
        <f>State!AC224</f>
        <v>0</v>
      </c>
      <c r="U224" s="852">
        <f>State!AD224</f>
        <v>0</v>
      </c>
      <c r="V224" s="853">
        <f>State!AE224</f>
        <v>0</v>
      </c>
      <c r="W224" s="859"/>
      <c r="X224" s="870">
        <f>SUM(Almora:Uttarkashi!AE224)</f>
        <v>0</v>
      </c>
    </row>
    <row r="225" spans="1:24" s="866" customFormat="1">
      <c r="A225" s="849"/>
      <c r="B225" s="874" t="s">
        <v>35</v>
      </c>
      <c r="C225" s="852">
        <f>State!J225</f>
        <v>95</v>
      </c>
      <c r="D225" s="853">
        <f>State!K225</f>
        <v>643.72</v>
      </c>
      <c r="E225" s="852">
        <f>State!L225</f>
        <v>89</v>
      </c>
      <c r="F225" s="853">
        <f>State!M225</f>
        <v>535.54648999999995</v>
      </c>
      <c r="G225" s="862">
        <f t="shared" ref="G225" si="58">E225/C225</f>
        <v>0.93684210526315792</v>
      </c>
      <c r="H225" s="862">
        <f t="shared" ref="H225" si="59">F225/D225</f>
        <v>0.83195564841856695</v>
      </c>
      <c r="I225" s="852">
        <f>State!R225</f>
        <v>0</v>
      </c>
      <c r="J225" s="853">
        <f>State!S225</f>
        <v>0</v>
      </c>
      <c r="K225" s="861">
        <f>State!T225</f>
        <v>0</v>
      </c>
      <c r="L225" s="852">
        <f>State!U225</f>
        <v>95</v>
      </c>
      <c r="M225" s="853">
        <f>State!V225</f>
        <v>2463.1600000000003</v>
      </c>
      <c r="N225" s="852">
        <f>State!W225</f>
        <v>95</v>
      </c>
      <c r="O225" s="853">
        <f>State!X225</f>
        <v>2463.1600000000003</v>
      </c>
      <c r="P225" s="852">
        <f>State!Y225</f>
        <v>0</v>
      </c>
      <c r="Q225" s="853">
        <f>State!Z225</f>
        <v>0</v>
      </c>
      <c r="R225" s="861">
        <f>State!AA225</f>
        <v>0</v>
      </c>
      <c r="S225" s="852">
        <f>State!AB225</f>
        <v>95</v>
      </c>
      <c r="T225" s="853">
        <f>State!AC225</f>
        <v>2098.3599999999997</v>
      </c>
      <c r="U225" s="852">
        <f>State!AD225</f>
        <v>95</v>
      </c>
      <c r="V225" s="853">
        <f>State!AE225</f>
        <v>2098.3599999999997</v>
      </c>
      <c r="W225" s="865"/>
      <c r="X225" s="870">
        <f>SUM(Almora:Uttarkashi!AE225)</f>
        <v>2098.36</v>
      </c>
    </row>
    <row r="226" spans="1:24" s="866" customFormat="1" ht="27">
      <c r="A226" s="849">
        <v>13</v>
      </c>
      <c r="B226" s="854" t="s">
        <v>85</v>
      </c>
      <c r="C226" s="852">
        <f>State!J226</f>
        <v>0</v>
      </c>
      <c r="D226" s="853">
        <f>State!K226</f>
        <v>0</v>
      </c>
      <c r="E226" s="852">
        <f>State!L226</f>
        <v>0</v>
      </c>
      <c r="F226" s="853">
        <f>State!M226</f>
        <v>0</v>
      </c>
      <c r="G226" s="853">
        <f>State!N226</f>
        <v>0</v>
      </c>
      <c r="H226" s="853">
        <f>State!O226</f>
        <v>0</v>
      </c>
      <c r="I226" s="852">
        <f>State!R226</f>
        <v>0</v>
      </c>
      <c r="J226" s="853">
        <f>State!S226</f>
        <v>0</v>
      </c>
      <c r="K226" s="861">
        <f>State!T226</f>
        <v>0</v>
      </c>
      <c r="L226" s="852">
        <f>State!U226</f>
        <v>0</v>
      </c>
      <c r="M226" s="853">
        <f>State!V226</f>
        <v>0</v>
      </c>
      <c r="N226" s="852">
        <f>State!W226</f>
        <v>0</v>
      </c>
      <c r="O226" s="853">
        <f>State!X226</f>
        <v>0</v>
      </c>
      <c r="P226" s="852">
        <f>State!Y226</f>
        <v>0</v>
      </c>
      <c r="Q226" s="853">
        <f>State!Z226</f>
        <v>0</v>
      </c>
      <c r="R226" s="861">
        <f>State!AA226</f>
        <v>0</v>
      </c>
      <c r="S226" s="852">
        <f>State!AB226</f>
        <v>0</v>
      </c>
      <c r="T226" s="853">
        <f>State!AC226</f>
        <v>0</v>
      </c>
      <c r="U226" s="852">
        <f>State!AD226</f>
        <v>0</v>
      </c>
      <c r="V226" s="853">
        <f>State!AE226</f>
        <v>0</v>
      </c>
      <c r="W226" s="865"/>
      <c r="X226" s="870">
        <f>SUM(Almora:Uttarkashi!AE226)</f>
        <v>0</v>
      </c>
    </row>
    <row r="227" spans="1:24" s="860" customFormat="1" ht="27">
      <c r="A227" s="855">
        <v>13.01</v>
      </c>
      <c r="B227" s="859" t="s">
        <v>251</v>
      </c>
      <c r="C227" s="852">
        <f>State!J227</f>
        <v>295</v>
      </c>
      <c r="D227" s="853">
        <f>State!K227</f>
        <v>2017.8000000000002</v>
      </c>
      <c r="E227" s="852">
        <f>State!L227</f>
        <v>260</v>
      </c>
      <c r="F227" s="853">
        <f>State!M227</f>
        <v>1767.3027100000002</v>
      </c>
      <c r="G227" s="862">
        <f t="shared" ref="G227" si="60">E227/C227</f>
        <v>0.88135593220338981</v>
      </c>
      <c r="H227" s="862">
        <f t="shared" ref="H227" si="61">F227/D227</f>
        <v>0.87585623451283579</v>
      </c>
      <c r="I227" s="852">
        <f>State!R227</f>
        <v>0</v>
      </c>
      <c r="J227" s="853">
        <f>State!S227</f>
        <v>0</v>
      </c>
      <c r="K227" s="861">
        <f>State!T227</f>
        <v>0.75</v>
      </c>
      <c r="L227" s="852">
        <f>State!U227</f>
        <v>780</v>
      </c>
      <c r="M227" s="853">
        <f>State!V227</f>
        <v>7020</v>
      </c>
      <c r="N227" s="852">
        <f>State!W227</f>
        <v>780</v>
      </c>
      <c r="O227" s="853">
        <f>State!X227</f>
        <v>7020</v>
      </c>
      <c r="P227" s="852">
        <f>State!Y227</f>
        <v>0</v>
      </c>
      <c r="Q227" s="853">
        <f>State!Z227</f>
        <v>0</v>
      </c>
      <c r="R227" s="861">
        <f>State!AA227</f>
        <v>0.75</v>
      </c>
      <c r="S227" s="852">
        <f>State!AB227</f>
        <v>780</v>
      </c>
      <c r="T227" s="853">
        <f>State!AC227</f>
        <v>7020</v>
      </c>
      <c r="U227" s="852">
        <f>State!AD227</f>
        <v>780</v>
      </c>
      <c r="V227" s="853">
        <f>State!AE227</f>
        <v>7020</v>
      </c>
      <c r="W227" s="859" t="s">
        <v>626</v>
      </c>
      <c r="X227" s="870">
        <f>SUM(Almora:Uttarkashi!AE227)</f>
        <v>7020</v>
      </c>
    </row>
    <row r="228" spans="1:24" s="860" customFormat="1">
      <c r="A228" s="855">
        <v>13.02</v>
      </c>
      <c r="B228" s="875" t="s">
        <v>79</v>
      </c>
      <c r="C228" s="852">
        <f>State!J228</f>
        <v>0</v>
      </c>
      <c r="D228" s="853">
        <f>State!K228</f>
        <v>0</v>
      </c>
      <c r="E228" s="852">
        <f>State!L228</f>
        <v>0</v>
      </c>
      <c r="F228" s="853">
        <f>State!M228</f>
        <v>0</v>
      </c>
      <c r="G228" s="853">
        <f>State!N228</f>
        <v>0</v>
      </c>
      <c r="H228" s="853">
        <f>State!O228</f>
        <v>0</v>
      </c>
      <c r="I228" s="852">
        <f>State!R228</f>
        <v>0</v>
      </c>
      <c r="J228" s="853">
        <f>State!S228</f>
        <v>0</v>
      </c>
      <c r="K228" s="861">
        <f>State!T228</f>
        <v>0</v>
      </c>
      <c r="L228" s="852">
        <f>State!U228</f>
        <v>0</v>
      </c>
      <c r="M228" s="853">
        <f>State!V228</f>
        <v>0</v>
      </c>
      <c r="N228" s="852">
        <f>State!W228</f>
        <v>0</v>
      </c>
      <c r="O228" s="853">
        <f>State!X228</f>
        <v>0</v>
      </c>
      <c r="P228" s="852">
        <f>State!Y228</f>
        <v>0</v>
      </c>
      <c r="Q228" s="853">
        <f>State!Z228</f>
        <v>0</v>
      </c>
      <c r="R228" s="861">
        <f>State!AA228</f>
        <v>0</v>
      </c>
      <c r="S228" s="852">
        <f>State!AB228</f>
        <v>0</v>
      </c>
      <c r="T228" s="853">
        <f>State!AC228</f>
        <v>0</v>
      </c>
      <c r="U228" s="852">
        <f>State!AD228</f>
        <v>0</v>
      </c>
      <c r="V228" s="853">
        <f>State!AE228</f>
        <v>0</v>
      </c>
      <c r="W228" s="859"/>
      <c r="X228" s="870">
        <f>SUM(Almora:Uttarkashi!AE228)</f>
        <v>0</v>
      </c>
    </row>
    <row r="229" spans="1:24" s="860" customFormat="1" ht="18">
      <c r="A229" s="855">
        <v>13.03</v>
      </c>
      <c r="B229" s="873" t="s">
        <v>86</v>
      </c>
      <c r="C229" s="852">
        <f>State!J229</f>
        <v>0</v>
      </c>
      <c r="D229" s="853">
        <f>State!K229</f>
        <v>0</v>
      </c>
      <c r="E229" s="852">
        <f>State!L229</f>
        <v>0</v>
      </c>
      <c r="F229" s="853">
        <f>State!M229</f>
        <v>0</v>
      </c>
      <c r="G229" s="853">
        <f>State!N229</f>
        <v>0</v>
      </c>
      <c r="H229" s="853">
        <f>State!O229</f>
        <v>0</v>
      </c>
      <c r="I229" s="852">
        <f>State!R229</f>
        <v>0</v>
      </c>
      <c r="J229" s="853">
        <f>State!S229</f>
        <v>0</v>
      </c>
      <c r="K229" s="861">
        <f>State!T229</f>
        <v>0</v>
      </c>
      <c r="L229" s="852">
        <f>State!U229</f>
        <v>0</v>
      </c>
      <c r="M229" s="853">
        <f>State!V229</f>
        <v>0</v>
      </c>
      <c r="N229" s="852">
        <f>State!W229</f>
        <v>0</v>
      </c>
      <c r="O229" s="853">
        <f>State!X229</f>
        <v>0</v>
      </c>
      <c r="P229" s="852">
        <f>State!Y229</f>
        <v>0</v>
      </c>
      <c r="Q229" s="853">
        <f>State!Z229</f>
        <v>0</v>
      </c>
      <c r="R229" s="861">
        <f>State!AA229</f>
        <v>0</v>
      </c>
      <c r="S229" s="852">
        <f>State!AB229</f>
        <v>0</v>
      </c>
      <c r="T229" s="853">
        <f>State!AC229</f>
        <v>0</v>
      </c>
      <c r="U229" s="852">
        <f>State!AD229</f>
        <v>0</v>
      </c>
      <c r="V229" s="853">
        <f>State!AE229</f>
        <v>0</v>
      </c>
      <c r="W229" s="859"/>
      <c r="X229" s="870">
        <f>SUM(Almora:Uttarkashi!AE229)</f>
        <v>0</v>
      </c>
    </row>
    <row r="230" spans="1:24" s="860" customFormat="1" ht="18">
      <c r="A230" s="855">
        <v>13.04</v>
      </c>
      <c r="B230" s="859" t="s">
        <v>81</v>
      </c>
      <c r="C230" s="852">
        <f>State!J230</f>
        <v>994</v>
      </c>
      <c r="D230" s="853">
        <f>State!K230</f>
        <v>99.399999999999991</v>
      </c>
      <c r="E230" s="852">
        <f>State!L230</f>
        <v>734</v>
      </c>
      <c r="F230" s="853">
        <f>State!M230</f>
        <v>75.199999999999989</v>
      </c>
      <c r="G230" s="862">
        <f t="shared" ref="G230:G231" si="62">E230/C230</f>
        <v>0.73843058350100599</v>
      </c>
      <c r="H230" s="862">
        <f t="shared" ref="H230:H231" si="63">F230/D230</f>
        <v>0.75653923541247481</v>
      </c>
      <c r="I230" s="852">
        <f>State!R230</f>
        <v>0</v>
      </c>
      <c r="J230" s="853">
        <f>State!S230</f>
        <v>0</v>
      </c>
      <c r="K230" s="861">
        <f>State!T230</f>
        <v>0.1</v>
      </c>
      <c r="L230" s="852">
        <f>State!U230</f>
        <v>994</v>
      </c>
      <c r="M230" s="853">
        <f>State!V230</f>
        <v>99.399999999999991</v>
      </c>
      <c r="N230" s="852">
        <f>State!W230</f>
        <v>994</v>
      </c>
      <c r="O230" s="853">
        <f>State!X230</f>
        <v>99.399999999999991</v>
      </c>
      <c r="P230" s="852">
        <f>State!Y230</f>
        <v>0</v>
      </c>
      <c r="Q230" s="853">
        <f>State!Z230</f>
        <v>0</v>
      </c>
      <c r="R230" s="861">
        <f>State!AA230</f>
        <v>0.1</v>
      </c>
      <c r="S230" s="852">
        <f>State!AB230</f>
        <v>994</v>
      </c>
      <c r="T230" s="853">
        <f>State!AC230</f>
        <v>99.399999999999991</v>
      </c>
      <c r="U230" s="852">
        <f>State!AD230</f>
        <v>994</v>
      </c>
      <c r="V230" s="853">
        <f>State!AE230</f>
        <v>99.399999999999991</v>
      </c>
      <c r="W230" s="859" t="s">
        <v>478</v>
      </c>
      <c r="X230" s="870">
        <f>SUM(Almora:Uttarkashi!AE230)</f>
        <v>99.399999999999991</v>
      </c>
    </row>
    <row r="231" spans="1:24" s="860" customFormat="1" ht="18">
      <c r="A231" s="855">
        <v>13.05</v>
      </c>
      <c r="B231" s="859" t="s">
        <v>82</v>
      </c>
      <c r="C231" s="852">
        <f>State!J231</f>
        <v>994</v>
      </c>
      <c r="D231" s="853">
        <f>State!K231</f>
        <v>119.27999999999999</v>
      </c>
      <c r="E231" s="852">
        <f>State!L231</f>
        <v>734</v>
      </c>
      <c r="F231" s="853">
        <f>State!M231</f>
        <v>88.800000000000011</v>
      </c>
      <c r="G231" s="862">
        <f t="shared" si="62"/>
        <v>0.73843058350100599</v>
      </c>
      <c r="H231" s="862">
        <f t="shared" si="63"/>
        <v>0.74446680080482919</v>
      </c>
      <c r="I231" s="852">
        <f>State!R231</f>
        <v>0</v>
      </c>
      <c r="J231" s="853">
        <f>State!S231</f>
        <v>0</v>
      </c>
      <c r="K231" s="861">
        <f>State!T231</f>
        <v>0.12</v>
      </c>
      <c r="L231" s="852">
        <f>State!U231</f>
        <v>994</v>
      </c>
      <c r="M231" s="853">
        <f>State!V231</f>
        <v>119.27999999999999</v>
      </c>
      <c r="N231" s="852">
        <f>State!W231</f>
        <v>994</v>
      </c>
      <c r="O231" s="853">
        <f>State!X231</f>
        <v>119.27999999999999</v>
      </c>
      <c r="P231" s="852">
        <f>State!Y231</f>
        <v>0</v>
      </c>
      <c r="Q231" s="853">
        <f>State!Z231</f>
        <v>0</v>
      </c>
      <c r="R231" s="861">
        <f>State!AA231</f>
        <v>0.12</v>
      </c>
      <c r="S231" s="852">
        <f>State!AB231</f>
        <v>994</v>
      </c>
      <c r="T231" s="853">
        <f>State!AC231</f>
        <v>119.27999999999999</v>
      </c>
      <c r="U231" s="852">
        <f>State!AD231</f>
        <v>994</v>
      </c>
      <c r="V231" s="853">
        <f>State!AE231</f>
        <v>119.27999999999999</v>
      </c>
      <c r="W231" s="859" t="s">
        <v>478</v>
      </c>
      <c r="X231" s="870">
        <f>SUM(Almora:Uttarkashi!AE231)</f>
        <v>119.27999999999999</v>
      </c>
    </row>
    <row r="232" spans="1:24" s="860" customFormat="1">
      <c r="A232" s="855">
        <v>13.06</v>
      </c>
      <c r="B232" s="859" t="s">
        <v>83</v>
      </c>
      <c r="C232" s="852">
        <f>State!J232</f>
        <v>0</v>
      </c>
      <c r="D232" s="853">
        <f>State!K232</f>
        <v>0</v>
      </c>
      <c r="E232" s="852">
        <f>State!L232</f>
        <v>0</v>
      </c>
      <c r="F232" s="853">
        <f>State!M232</f>
        <v>0</v>
      </c>
      <c r="G232" s="853">
        <f>State!N232</f>
        <v>0</v>
      </c>
      <c r="H232" s="853">
        <f>State!O232</f>
        <v>0</v>
      </c>
      <c r="I232" s="852">
        <f>State!R232</f>
        <v>0</v>
      </c>
      <c r="J232" s="853">
        <f>State!S232</f>
        <v>0</v>
      </c>
      <c r="K232" s="861">
        <f>State!T232</f>
        <v>0</v>
      </c>
      <c r="L232" s="852">
        <f>State!U232</f>
        <v>0</v>
      </c>
      <c r="M232" s="853">
        <f>State!V232</f>
        <v>0</v>
      </c>
      <c r="N232" s="852">
        <f>State!W232</f>
        <v>0</v>
      </c>
      <c r="O232" s="853">
        <f>State!X232</f>
        <v>0</v>
      </c>
      <c r="P232" s="852">
        <f>State!Y232</f>
        <v>0</v>
      </c>
      <c r="Q232" s="853">
        <f>State!Z232</f>
        <v>0</v>
      </c>
      <c r="R232" s="861">
        <f>State!AA232</f>
        <v>0</v>
      </c>
      <c r="S232" s="852">
        <f>State!AB232</f>
        <v>0</v>
      </c>
      <c r="T232" s="853">
        <f>State!AC232</f>
        <v>0</v>
      </c>
      <c r="U232" s="852">
        <f>State!AD232</f>
        <v>0</v>
      </c>
      <c r="V232" s="853">
        <f>State!AE232</f>
        <v>0</v>
      </c>
      <c r="W232" s="859"/>
      <c r="X232" s="870">
        <f>SUM(Almora:Uttarkashi!AE232)</f>
        <v>0</v>
      </c>
    </row>
    <row r="233" spans="1:24" s="860" customFormat="1">
      <c r="A233" s="855">
        <v>13.07</v>
      </c>
      <c r="B233" s="859" t="s">
        <v>84</v>
      </c>
      <c r="C233" s="852">
        <f>State!J233</f>
        <v>0</v>
      </c>
      <c r="D233" s="853">
        <f>State!K233</f>
        <v>0</v>
      </c>
      <c r="E233" s="852">
        <f>State!L233</f>
        <v>0</v>
      </c>
      <c r="F233" s="853">
        <f>State!M233</f>
        <v>0</v>
      </c>
      <c r="G233" s="853">
        <f>State!N233</f>
        <v>0</v>
      </c>
      <c r="H233" s="853">
        <f>State!O233</f>
        <v>0</v>
      </c>
      <c r="I233" s="852">
        <f>State!R233</f>
        <v>0</v>
      </c>
      <c r="J233" s="853">
        <f>State!S233</f>
        <v>0</v>
      </c>
      <c r="K233" s="861">
        <f>State!T233</f>
        <v>0</v>
      </c>
      <c r="L233" s="852">
        <f>State!U233</f>
        <v>0</v>
      </c>
      <c r="M233" s="853">
        <f>State!V233</f>
        <v>0</v>
      </c>
      <c r="N233" s="852">
        <f>State!W233</f>
        <v>0</v>
      </c>
      <c r="O233" s="853">
        <f>State!X233</f>
        <v>0</v>
      </c>
      <c r="P233" s="852">
        <f>State!Y233</f>
        <v>0</v>
      </c>
      <c r="Q233" s="853">
        <f>State!Z233</f>
        <v>0</v>
      </c>
      <c r="R233" s="861">
        <f>State!AA233</f>
        <v>0</v>
      </c>
      <c r="S233" s="852">
        <f>State!AB233</f>
        <v>0</v>
      </c>
      <c r="T233" s="853">
        <f>State!AC233</f>
        <v>0</v>
      </c>
      <c r="U233" s="852">
        <f>State!AD233</f>
        <v>0</v>
      </c>
      <c r="V233" s="853">
        <f>State!AE233</f>
        <v>0</v>
      </c>
      <c r="W233" s="859"/>
      <c r="X233" s="870">
        <f>SUM(Almora:Uttarkashi!AE233)</f>
        <v>0</v>
      </c>
    </row>
    <row r="234" spans="1:24" s="866" customFormat="1">
      <c r="A234" s="849"/>
      <c r="B234" s="874" t="s">
        <v>35</v>
      </c>
      <c r="C234" s="852">
        <f>State!J234</f>
        <v>994</v>
      </c>
      <c r="D234" s="853">
        <f>State!K234</f>
        <v>2236.4800000000005</v>
      </c>
      <c r="E234" s="852">
        <f>State!L234</f>
        <v>734</v>
      </c>
      <c r="F234" s="853">
        <f>State!M234</f>
        <v>1931.3027100000002</v>
      </c>
      <c r="G234" s="862">
        <f t="shared" ref="G234" si="64">E234/C234</f>
        <v>0.73843058350100599</v>
      </c>
      <c r="H234" s="862">
        <f t="shared" ref="H234" si="65">F234/D234</f>
        <v>0.86354571022320781</v>
      </c>
      <c r="I234" s="852">
        <f>State!R234</f>
        <v>0</v>
      </c>
      <c r="J234" s="853">
        <f>State!S234</f>
        <v>0</v>
      </c>
      <c r="K234" s="861">
        <f>State!T234</f>
        <v>0</v>
      </c>
      <c r="L234" s="852">
        <f>State!U234</f>
        <v>994</v>
      </c>
      <c r="M234" s="853">
        <f>State!V234</f>
        <v>7238.6799999999994</v>
      </c>
      <c r="N234" s="852">
        <f>State!W234</f>
        <v>994</v>
      </c>
      <c r="O234" s="853">
        <f>State!X234</f>
        <v>7238.6799999999994</v>
      </c>
      <c r="P234" s="852">
        <f>State!Y234</f>
        <v>0</v>
      </c>
      <c r="Q234" s="853">
        <f>State!Z234</f>
        <v>0</v>
      </c>
      <c r="R234" s="861">
        <f>State!AA234</f>
        <v>0</v>
      </c>
      <c r="S234" s="852">
        <f>State!AB234</f>
        <v>994</v>
      </c>
      <c r="T234" s="853">
        <f>State!AC234</f>
        <v>7238.6799999999994</v>
      </c>
      <c r="U234" s="852">
        <f>State!AD234</f>
        <v>994</v>
      </c>
      <c r="V234" s="853">
        <f>State!AE234</f>
        <v>7238.6799999999994</v>
      </c>
      <c r="W234" s="865"/>
      <c r="X234" s="870">
        <f>SUM(Almora:Uttarkashi!AE234)</f>
        <v>7238.68</v>
      </c>
    </row>
    <row r="235" spans="1:24" s="866" customFormat="1" ht="27">
      <c r="A235" s="849">
        <v>14</v>
      </c>
      <c r="B235" s="854" t="s">
        <v>87</v>
      </c>
      <c r="C235" s="852">
        <f>State!J235</f>
        <v>0</v>
      </c>
      <c r="D235" s="853">
        <f>State!K235</f>
        <v>0</v>
      </c>
      <c r="E235" s="852">
        <f>State!L235</f>
        <v>0</v>
      </c>
      <c r="F235" s="853">
        <f>State!M235</f>
        <v>0</v>
      </c>
      <c r="G235" s="853">
        <f>State!N235</f>
        <v>0</v>
      </c>
      <c r="H235" s="853">
        <f>State!O235</f>
        <v>0</v>
      </c>
      <c r="I235" s="852">
        <f>State!R235</f>
        <v>0</v>
      </c>
      <c r="J235" s="853">
        <f>State!S235</f>
        <v>0</v>
      </c>
      <c r="K235" s="861">
        <f>State!T235</f>
        <v>0</v>
      </c>
      <c r="L235" s="852">
        <f>State!U235</f>
        <v>0</v>
      </c>
      <c r="M235" s="853">
        <f>State!V235</f>
        <v>0</v>
      </c>
      <c r="N235" s="852">
        <f>State!W235</f>
        <v>0</v>
      </c>
      <c r="O235" s="853">
        <f>State!X235</f>
        <v>0</v>
      </c>
      <c r="P235" s="852">
        <f>State!Y235</f>
        <v>0</v>
      </c>
      <c r="Q235" s="853">
        <f>State!Z235</f>
        <v>0</v>
      </c>
      <c r="R235" s="861">
        <f>State!AA235</f>
        <v>0</v>
      </c>
      <c r="S235" s="852">
        <f>State!AB235</f>
        <v>0</v>
      </c>
      <c r="T235" s="853">
        <f>State!AC235</f>
        <v>0</v>
      </c>
      <c r="U235" s="852">
        <f>State!AD235</f>
        <v>0</v>
      </c>
      <c r="V235" s="853">
        <f>State!AE235</f>
        <v>0</v>
      </c>
      <c r="W235" s="865"/>
      <c r="X235" s="870">
        <f>SUM(Almora:Uttarkashi!AE235)</f>
        <v>0</v>
      </c>
    </row>
    <row r="236" spans="1:24" s="860" customFormat="1" ht="36">
      <c r="A236" s="855">
        <v>14.01</v>
      </c>
      <c r="B236" s="875" t="s">
        <v>284</v>
      </c>
      <c r="C236" s="852">
        <f>State!J236</f>
        <v>0</v>
      </c>
      <c r="D236" s="853">
        <f>State!K236</f>
        <v>0</v>
      </c>
      <c r="E236" s="852">
        <f>State!L236</f>
        <v>0</v>
      </c>
      <c r="F236" s="853">
        <f>State!M236</f>
        <v>0</v>
      </c>
      <c r="G236" s="853">
        <f>State!N236</f>
        <v>0</v>
      </c>
      <c r="H236" s="853">
        <f>State!O236</f>
        <v>0</v>
      </c>
      <c r="I236" s="852">
        <f>State!R236</f>
        <v>0</v>
      </c>
      <c r="J236" s="853">
        <f>State!S236</f>
        <v>0</v>
      </c>
      <c r="K236" s="861">
        <f>State!T236</f>
        <v>0</v>
      </c>
      <c r="L236" s="852">
        <f>State!U236</f>
        <v>0</v>
      </c>
      <c r="M236" s="853">
        <f>State!V236</f>
        <v>0</v>
      </c>
      <c r="N236" s="852">
        <f>State!W236</f>
        <v>0</v>
      </c>
      <c r="O236" s="853">
        <f>State!X236</f>
        <v>0</v>
      </c>
      <c r="P236" s="852">
        <f>State!Y236</f>
        <v>0</v>
      </c>
      <c r="Q236" s="853">
        <f>State!Z236</f>
        <v>0</v>
      </c>
      <c r="R236" s="861">
        <f>State!AA236</f>
        <v>0</v>
      </c>
      <c r="S236" s="852">
        <f>State!AB236</f>
        <v>0</v>
      </c>
      <c r="T236" s="853">
        <f>State!AC236</f>
        <v>0</v>
      </c>
      <c r="U236" s="852">
        <f>State!AD236</f>
        <v>0</v>
      </c>
      <c r="V236" s="853">
        <f>State!AE236</f>
        <v>0</v>
      </c>
      <c r="W236" s="859"/>
      <c r="X236" s="870">
        <f>SUM(Almora:Uttarkashi!AE236)</f>
        <v>0</v>
      </c>
    </row>
    <row r="237" spans="1:24" s="860" customFormat="1" ht="36">
      <c r="A237" s="855"/>
      <c r="B237" s="875" t="s">
        <v>285</v>
      </c>
      <c r="C237" s="852">
        <f>State!J237</f>
        <v>13</v>
      </c>
      <c r="D237" s="853">
        <f>State!K237</f>
        <v>617.31999999999937</v>
      </c>
      <c r="E237" s="852">
        <f>State!L237</f>
        <v>6</v>
      </c>
      <c r="F237" s="853">
        <f>State!M237</f>
        <v>108.12900000000002</v>
      </c>
      <c r="G237" s="862">
        <f t="shared" ref="G237:G239" si="66">E237/C237</f>
        <v>0.46153846153846156</v>
      </c>
      <c r="H237" s="862">
        <f t="shared" ref="H237:H239" si="67">F237/D237</f>
        <v>0.17515875072895765</v>
      </c>
      <c r="I237" s="852">
        <f>State!R237</f>
        <v>0</v>
      </c>
      <c r="J237" s="853">
        <f>State!S237</f>
        <v>0</v>
      </c>
      <c r="K237" s="861">
        <f>State!T237</f>
        <v>50</v>
      </c>
      <c r="L237" s="852">
        <f>State!U237</f>
        <v>13</v>
      </c>
      <c r="M237" s="853">
        <f>State!V237</f>
        <v>650</v>
      </c>
      <c r="N237" s="852">
        <f>State!W237</f>
        <v>13</v>
      </c>
      <c r="O237" s="853">
        <f>State!X237</f>
        <v>650</v>
      </c>
      <c r="P237" s="852">
        <f>State!Y237</f>
        <v>0</v>
      </c>
      <c r="Q237" s="853">
        <f>State!Z237</f>
        <v>0</v>
      </c>
      <c r="R237" s="861">
        <f>State!AA237</f>
        <v>50</v>
      </c>
      <c r="S237" s="852">
        <f>State!AB237</f>
        <v>13</v>
      </c>
      <c r="T237" s="853">
        <f>State!AC237</f>
        <v>650</v>
      </c>
      <c r="U237" s="852">
        <f>State!AD237</f>
        <v>13</v>
      </c>
      <c r="V237" s="853">
        <f>State!AE237</f>
        <v>650</v>
      </c>
      <c r="W237" s="859" t="s">
        <v>631</v>
      </c>
      <c r="X237" s="870">
        <f>SUM(Almora:Uttarkashi!AE237)</f>
        <v>650</v>
      </c>
    </row>
    <row r="238" spans="1:24" s="860" customFormat="1">
      <c r="A238" s="855"/>
      <c r="B238" s="859" t="s">
        <v>343</v>
      </c>
      <c r="C238" s="852">
        <f>State!J238</f>
        <v>144</v>
      </c>
      <c r="D238" s="853">
        <f>State!K238</f>
        <v>0</v>
      </c>
      <c r="E238" s="852">
        <f>State!L238</f>
        <v>0</v>
      </c>
      <c r="F238" s="853">
        <f>State!M238</f>
        <v>0</v>
      </c>
      <c r="G238" s="853">
        <f>State!N238</f>
        <v>0</v>
      </c>
      <c r="H238" s="853">
        <f>State!O238</f>
        <v>0</v>
      </c>
      <c r="I238" s="852">
        <f>State!R238</f>
        <v>0</v>
      </c>
      <c r="J238" s="853">
        <f>State!S238</f>
        <v>0</v>
      </c>
      <c r="K238" s="861">
        <f>State!T238</f>
        <v>0</v>
      </c>
      <c r="L238" s="852">
        <f>State!U238</f>
        <v>130</v>
      </c>
      <c r="M238" s="853">
        <f>State!V238</f>
        <v>0</v>
      </c>
      <c r="N238" s="852">
        <f>State!W238</f>
        <v>130</v>
      </c>
      <c r="O238" s="853">
        <f>State!X238</f>
        <v>0</v>
      </c>
      <c r="P238" s="852">
        <f>State!Y238</f>
        <v>0</v>
      </c>
      <c r="Q238" s="853">
        <f>State!Z238</f>
        <v>0</v>
      </c>
      <c r="R238" s="861">
        <f>State!AA238</f>
        <v>0</v>
      </c>
      <c r="S238" s="852">
        <f>State!AB238</f>
        <v>130</v>
      </c>
      <c r="T238" s="853">
        <f>State!AC238</f>
        <v>0</v>
      </c>
      <c r="U238" s="852">
        <f>State!AD238</f>
        <v>130</v>
      </c>
      <c r="V238" s="853">
        <f>State!AE238</f>
        <v>0</v>
      </c>
      <c r="W238" s="859"/>
      <c r="X238" s="870">
        <f>SUM(Almora:Uttarkashi!AE238)</f>
        <v>0</v>
      </c>
    </row>
    <row r="239" spans="1:24" s="866" customFormat="1">
      <c r="A239" s="849"/>
      <c r="B239" s="874" t="s">
        <v>25</v>
      </c>
      <c r="C239" s="852">
        <f>State!J239</f>
        <v>13</v>
      </c>
      <c r="D239" s="853">
        <f>State!K239</f>
        <v>617.31999999999937</v>
      </c>
      <c r="E239" s="852">
        <f>State!L239</f>
        <v>6</v>
      </c>
      <c r="F239" s="853">
        <f>State!M239</f>
        <v>108.12900000000002</v>
      </c>
      <c r="G239" s="862">
        <f t="shared" si="66"/>
        <v>0.46153846153846156</v>
      </c>
      <c r="H239" s="862">
        <f t="shared" si="67"/>
        <v>0.17515875072895765</v>
      </c>
      <c r="I239" s="852">
        <f>State!R239</f>
        <v>0</v>
      </c>
      <c r="J239" s="853">
        <f>State!S239</f>
        <v>0</v>
      </c>
      <c r="K239" s="861">
        <f>State!T239</f>
        <v>0</v>
      </c>
      <c r="L239" s="852">
        <f>State!U239</f>
        <v>0</v>
      </c>
      <c r="M239" s="853">
        <f>State!V239</f>
        <v>650</v>
      </c>
      <c r="N239" s="852">
        <f>State!W239</f>
        <v>0</v>
      </c>
      <c r="O239" s="853">
        <f>State!X239</f>
        <v>650</v>
      </c>
      <c r="P239" s="852">
        <f>State!Y239</f>
        <v>0</v>
      </c>
      <c r="Q239" s="853">
        <f>State!Z239</f>
        <v>0</v>
      </c>
      <c r="R239" s="861">
        <f>State!AA239</f>
        <v>0</v>
      </c>
      <c r="S239" s="852">
        <f>State!AB239</f>
        <v>0</v>
      </c>
      <c r="T239" s="853">
        <f>State!AC239</f>
        <v>650</v>
      </c>
      <c r="U239" s="852">
        <f>State!AD239</f>
        <v>0</v>
      </c>
      <c r="V239" s="853">
        <f>State!AE239</f>
        <v>650</v>
      </c>
      <c r="W239" s="865"/>
      <c r="X239" s="870">
        <f>SUM(Almora:Uttarkashi!AE239)</f>
        <v>650</v>
      </c>
    </row>
    <row r="240" spans="1:24" s="866" customFormat="1">
      <c r="A240" s="849">
        <v>15</v>
      </c>
      <c r="B240" s="854" t="s">
        <v>88</v>
      </c>
      <c r="C240" s="852">
        <f>State!J240</f>
        <v>0</v>
      </c>
      <c r="D240" s="853">
        <f>State!K240</f>
        <v>0</v>
      </c>
      <c r="E240" s="852">
        <f>State!L240</f>
        <v>0</v>
      </c>
      <c r="F240" s="853">
        <f>State!M240</f>
        <v>0</v>
      </c>
      <c r="G240" s="853">
        <f>State!N240</f>
        <v>0</v>
      </c>
      <c r="H240" s="853">
        <f>State!O240</f>
        <v>0</v>
      </c>
      <c r="I240" s="852">
        <f>State!R240</f>
        <v>0</v>
      </c>
      <c r="J240" s="853">
        <f>State!S240</f>
        <v>0</v>
      </c>
      <c r="K240" s="861">
        <f>State!T240</f>
        <v>0</v>
      </c>
      <c r="L240" s="852">
        <f>State!U240</f>
        <v>0</v>
      </c>
      <c r="M240" s="853">
        <f>State!V240</f>
        <v>0</v>
      </c>
      <c r="N240" s="852">
        <f>State!W240</f>
        <v>0</v>
      </c>
      <c r="O240" s="853">
        <f>State!X240</f>
        <v>0</v>
      </c>
      <c r="P240" s="852">
        <f>State!Y240</f>
        <v>0</v>
      </c>
      <c r="Q240" s="853">
        <f>State!Z240</f>
        <v>0</v>
      </c>
      <c r="R240" s="861">
        <f>State!AA240</f>
        <v>0</v>
      </c>
      <c r="S240" s="852">
        <f>State!AB240</f>
        <v>0</v>
      </c>
      <c r="T240" s="853">
        <f>State!AC240</f>
        <v>0</v>
      </c>
      <c r="U240" s="852">
        <f>State!AD240</f>
        <v>0</v>
      </c>
      <c r="V240" s="853">
        <f>State!AE240</f>
        <v>0</v>
      </c>
      <c r="W240" s="865"/>
      <c r="X240" s="870">
        <f>SUM(Almora:Uttarkashi!AE240)</f>
        <v>0</v>
      </c>
    </row>
    <row r="241" spans="1:24" s="860" customFormat="1">
      <c r="A241" s="855">
        <v>15.01</v>
      </c>
      <c r="B241" s="875" t="s">
        <v>92</v>
      </c>
      <c r="C241" s="852">
        <f>State!J241</f>
        <v>0</v>
      </c>
      <c r="D241" s="853">
        <f>State!K241</f>
        <v>0</v>
      </c>
      <c r="E241" s="852">
        <f>State!L241</f>
        <v>0</v>
      </c>
      <c r="F241" s="853">
        <f>State!M241</f>
        <v>0</v>
      </c>
      <c r="G241" s="853">
        <f>State!N241</f>
        <v>0</v>
      </c>
      <c r="H241" s="853">
        <f>State!O241</f>
        <v>0</v>
      </c>
      <c r="I241" s="852">
        <f>State!R241</f>
        <v>0</v>
      </c>
      <c r="J241" s="853">
        <f>State!S241</f>
        <v>0</v>
      </c>
      <c r="K241" s="861">
        <f>State!T241</f>
        <v>0</v>
      </c>
      <c r="L241" s="852">
        <f>State!U241</f>
        <v>0</v>
      </c>
      <c r="M241" s="853">
        <f>State!V241</f>
        <v>0</v>
      </c>
      <c r="N241" s="852">
        <f>State!W241</f>
        <v>0</v>
      </c>
      <c r="O241" s="853">
        <f>State!X241</f>
        <v>0</v>
      </c>
      <c r="P241" s="852">
        <f>State!Y241</f>
        <v>0</v>
      </c>
      <c r="Q241" s="853">
        <f>State!Z241</f>
        <v>0</v>
      </c>
      <c r="R241" s="861">
        <f>State!AA241</f>
        <v>0</v>
      </c>
      <c r="S241" s="852">
        <f>State!AB241</f>
        <v>0</v>
      </c>
      <c r="T241" s="853">
        <f>State!AC241</f>
        <v>0</v>
      </c>
      <c r="U241" s="852">
        <f>State!AD241</f>
        <v>0</v>
      </c>
      <c r="V241" s="853">
        <f>State!AE241</f>
        <v>0</v>
      </c>
      <c r="W241" s="859"/>
      <c r="X241" s="870">
        <f>SUM(Almora:Uttarkashi!AE241)</f>
        <v>0</v>
      </c>
    </row>
    <row r="242" spans="1:24" s="860" customFormat="1">
      <c r="A242" s="855">
        <v>15.02</v>
      </c>
      <c r="B242" s="875" t="s">
        <v>93</v>
      </c>
      <c r="C242" s="852">
        <f>State!J242</f>
        <v>0</v>
      </c>
      <c r="D242" s="853">
        <f>State!K242</f>
        <v>0</v>
      </c>
      <c r="E242" s="852">
        <f>State!L242</f>
        <v>0</v>
      </c>
      <c r="F242" s="853">
        <f>State!M242</f>
        <v>0</v>
      </c>
      <c r="G242" s="853">
        <f>State!N242</f>
        <v>0</v>
      </c>
      <c r="H242" s="853">
        <f>State!O242</f>
        <v>0</v>
      </c>
      <c r="I242" s="852">
        <f>State!R242</f>
        <v>0</v>
      </c>
      <c r="J242" s="853">
        <f>State!S242</f>
        <v>0</v>
      </c>
      <c r="K242" s="861">
        <f>State!T242</f>
        <v>0</v>
      </c>
      <c r="L242" s="852">
        <f>State!U242</f>
        <v>0</v>
      </c>
      <c r="M242" s="853">
        <f>State!V242</f>
        <v>0</v>
      </c>
      <c r="N242" s="852">
        <f>State!W242</f>
        <v>0</v>
      </c>
      <c r="O242" s="853">
        <f>State!X242</f>
        <v>0</v>
      </c>
      <c r="P242" s="852">
        <f>State!Y242</f>
        <v>0</v>
      </c>
      <c r="Q242" s="853">
        <f>State!Z242</f>
        <v>0</v>
      </c>
      <c r="R242" s="861">
        <f>State!AA242</f>
        <v>0</v>
      </c>
      <c r="S242" s="852">
        <f>State!AB242</f>
        <v>0</v>
      </c>
      <c r="T242" s="853">
        <f>State!AC242</f>
        <v>0</v>
      </c>
      <c r="U242" s="852">
        <f>State!AD242</f>
        <v>0</v>
      </c>
      <c r="V242" s="853">
        <f>State!AE242</f>
        <v>0</v>
      </c>
      <c r="W242" s="859"/>
      <c r="X242" s="870">
        <f>SUM(Almora:Uttarkashi!AE242)</f>
        <v>0</v>
      </c>
    </row>
    <row r="243" spans="1:24" s="866" customFormat="1">
      <c r="A243" s="849"/>
      <c r="B243" s="874" t="s">
        <v>25</v>
      </c>
      <c r="C243" s="852">
        <f>State!J243</f>
        <v>0</v>
      </c>
      <c r="D243" s="853">
        <f>State!K243</f>
        <v>0</v>
      </c>
      <c r="E243" s="852">
        <f>State!L243</f>
        <v>0</v>
      </c>
      <c r="F243" s="853">
        <f>State!M243</f>
        <v>0</v>
      </c>
      <c r="G243" s="853">
        <f>State!N243</f>
        <v>0</v>
      </c>
      <c r="H243" s="853">
        <f>State!O243</f>
        <v>0</v>
      </c>
      <c r="I243" s="852">
        <f>State!R243</f>
        <v>0</v>
      </c>
      <c r="J243" s="853">
        <f>State!S243</f>
        <v>0</v>
      </c>
      <c r="K243" s="861">
        <f>State!T243</f>
        <v>0</v>
      </c>
      <c r="L243" s="852">
        <f>State!U243</f>
        <v>0</v>
      </c>
      <c r="M243" s="853">
        <f>State!V243</f>
        <v>0</v>
      </c>
      <c r="N243" s="852">
        <f>State!W243</f>
        <v>0</v>
      </c>
      <c r="O243" s="853">
        <f>State!X243</f>
        <v>0</v>
      </c>
      <c r="P243" s="852">
        <f>State!Y243</f>
        <v>0</v>
      </c>
      <c r="Q243" s="853">
        <f>State!Z243</f>
        <v>0</v>
      </c>
      <c r="R243" s="861">
        <f>State!AA243</f>
        <v>0</v>
      </c>
      <c r="S243" s="852">
        <f>State!AB243</f>
        <v>0</v>
      </c>
      <c r="T243" s="853">
        <f>State!AC243</f>
        <v>0</v>
      </c>
      <c r="U243" s="852">
        <f>State!AD243</f>
        <v>0</v>
      </c>
      <c r="V243" s="853">
        <f>State!AE243</f>
        <v>0</v>
      </c>
      <c r="W243" s="865"/>
      <c r="X243" s="870">
        <f>SUM(Almora:Uttarkashi!AE243)</f>
        <v>0</v>
      </c>
    </row>
    <row r="244" spans="1:24" s="866" customFormat="1">
      <c r="A244" s="849" t="s">
        <v>89</v>
      </c>
      <c r="B244" s="854" t="s">
        <v>90</v>
      </c>
      <c r="C244" s="852">
        <f>State!J244</f>
        <v>0</v>
      </c>
      <c r="D244" s="853">
        <f>State!K244</f>
        <v>0</v>
      </c>
      <c r="E244" s="852">
        <f>State!L244</f>
        <v>0</v>
      </c>
      <c r="F244" s="853">
        <f>State!M244</f>
        <v>0</v>
      </c>
      <c r="G244" s="853">
        <f>State!N244</f>
        <v>0</v>
      </c>
      <c r="H244" s="853">
        <f>State!O244</f>
        <v>0</v>
      </c>
      <c r="I244" s="852">
        <f>State!R244</f>
        <v>0</v>
      </c>
      <c r="J244" s="853">
        <f>State!S244</f>
        <v>0</v>
      </c>
      <c r="K244" s="861">
        <f>State!T244</f>
        <v>0</v>
      </c>
      <c r="L244" s="852">
        <f>State!U244</f>
        <v>0</v>
      </c>
      <c r="M244" s="853">
        <f>State!V244</f>
        <v>0</v>
      </c>
      <c r="N244" s="852">
        <f>State!W244</f>
        <v>0</v>
      </c>
      <c r="O244" s="853">
        <f>State!X244</f>
        <v>0</v>
      </c>
      <c r="P244" s="852">
        <f>State!Y244</f>
        <v>0</v>
      </c>
      <c r="Q244" s="853">
        <f>State!Z244</f>
        <v>0</v>
      </c>
      <c r="R244" s="861">
        <f>State!AA244</f>
        <v>0</v>
      </c>
      <c r="S244" s="852">
        <f>State!AB244</f>
        <v>0</v>
      </c>
      <c r="T244" s="853">
        <f>State!AC244</f>
        <v>0</v>
      </c>
      <c r="U244" s="852">
        <f>State!AD244</f>
        <v>0</v>
      </c>
      <c r="V244" s="853">
        <f>State!AE244</f>
        <v>0</v>
      </c>
      <c r="W244" s="865"/>
      <c r="X244" s="870">
        <f>SUM(Almora:Uttarkashi!AE244)</f>
        <v>0</v>
      </c>
    </row>
    <row r="245" spans="1:24" s="866" customFormat="1">
      <c r="A245" s="849">
        <v>16</v>
      </c>
      <c r="B245" s="854" t="s">
        <v>91</v>
      </c>
      <c r="C245" s="852">
        <f>State!J245</f>
        <v>0</v>
      </c>
      <c r="D245" s="853">
        <f>State!K245</f>
        <v>0</v>
      </c>
      <c r="E245" s="852">
        <f>State!L245</f>
        <v>0</v>
      </c>
      <c r="F245" s="853">
        <f>State!M245</f>
        <v>0</v>
      </c>
      <c r="G245" s="853">
        <f>State!N245</f>
        <v>0</v>
      </c>
      <c r="H245" s="853">
        <f>State!O245</f>
        <v>0</v>
      </c>
      <c r="I245" s="852">
        <f>State!R245</f>
        <v>0</v>
      </c>
      <c r="J245" s="853">
        <f>State!S245</f>
        <v>0</v>
      </c>
      <c r="K245" s="861">
        <f>State!T245</f>
        <v>0</v>
      </c>
      <c r="L245" s="852">
        <f>State!U245</f>
        <v>0</v>
      </c>
      <c r="M245" s="853">
        <f>State!V245</f>
        <v>0</v>
      </c>
      <c r="N245" s="852">
        <f>State!W245</f>
        <v>0</v>
      </c>
      <c r="O245" s="853">
        <f>State!X245</f>
        <v>0</v>
      </c>
      <c r="P245" s="852">
        <f>State!Y245</f>
        <v>0</v>
      </c>
      <c r="Q245" s="853">
        <f>State!Z245</f>
        <v>0</v>
      </c>
      <c r="R245" s="861">
        <f>State!AA245</f>
        <v>0</v>
      </c>
      <c r="S245" s="852">
        <f>State!AB245</f>
        <v>0</v>
      </c>
      <c r="T245" s="853">
        <f>State!AC245</f>
        <v>0</v>
      </c>
      <c r="U245" s="852">
        <f>State!AD245</f>
        <v>0</v>
      </c>
      <c r="V245" s="853">
        <f>State!AE245</f>
        <v>0</v>
      </c>
      <c r="W245" s="865"/>
      <c r="X245" s="870">
        <f>SUM(Almora:Uttarkashi!AE245)</f>
        <v>0</v>
      </c>
    </row>
    <row r="246" spans="1:24" s="866" customFormat="1">
      <c r="A246" s="849">
        <v>16.010000000000002</v>
      </c>
      <c r="B246" s="865" t="s">
        <v>92</v>
      </c>
      <c r="C246" s="852">
        <f>State!J246</f>
        <v>0</v>
      </c>
      <c r="D246" s="853">
        <f>State!K246</f>
        <v>0</v>
      </c>
      <c r="E246" s="852">
        <f>State!L246</f>
        <v>0</v>
      </c>
      <c r="F246" s="853">
        <f>State!M246</f>
        <v>0</v>
      </c>
      <c r="G246" s="853">
        <f>State!N246</f>
        <v>0</v>
      </c>
      <c r="H246" s="853">
        <f>State!O246</f>
        <v>0</v>
      </c>
      <c r="I246" s="852">
        <f>State!R246</f>
        <v>0</v>
      </c>
      <c r="J246" s="853">
        <f>State!S246</f>
        <v>0</v>
      </c>
      <c r="K246" s="861">
        <f>State!T246</f>
        <v>0</v>
      </c>
      <c r="L246" s="852">
        <f>State!U246</f>
        <v>0</v>
      </c>
      <c r="M246" s="853">
        <f>State!V246</f>
        <v>0</v>
      </c>
      <c r="N246" s="852">
        <f>State!W246</f>
        <v>0</v>
      </c>
      <c r="O246" s="853">
        <f>State!X246</f>
        <v>0</v>
      </c>
      <c r="P246" s="852">
        <f>State!Y246</f>
        <v>0</v>
      </c>
      <c r="Q246" s="853">
        <f>State!Z246</f>
        <v>0</v>
      </c>
      <c r="R246" s="861">
        <f>State!AA246</f>
        <v>0</v>
      </c>
      <c r="S246" s="852">
        <f>State!AB246</f>
        <v>0</v>
      </c>
      <c r="T246" s="853">
        <f>State!AC246</f>
        <v>0</v>
      </c>
      <c r="U246" s="852">
        <f>State!AD246</f>
        <v>0</v>
      </c>
      <c r="V246" s="853">
        <f>State!AE246</f>
        <v>0</v>
      </c>
      <c r="W246" s="865"/>
      <c r="X246" s="870">
        <f>SUM(Almora:Uttarkashi!AE246)</f>
        <v>0</v>
      </c>
    </row>
    <row r="247" spans="1:24" s="860" customFormat="1" ht="18">
      <c r="A247" s="855"/>
      <c r="B247" s="859" t="s">
        <v>236</v>
      </c>
      <c r="C247" s="852">
        <f>State!J247</f>
        <v>11385</v>
      </c>
      <c r="D247" s="853">
        <f>State!K247</f>
        <v>56.924999999999997</v>
      </c>
      <c r="E247" s="852">
        <f>State!L247</f>
        <v>2701</v>
      </c>
      <c r="F247" s="853">
        <f>State!M247</f>
        <v>15.305</v>
      </c>
      <c r="G247" s="862">
        <f t="shared" ref="G247:G250" si="68">E247/C247</f>
        <v>0.23724198506807204</v>
      </c>
      <c r="H247" s="862">
        <f t="shared" ref="H247:H250" si="69">F247/D247</f>
        <v>0.26886253842775582</v>
      </c>
      <c r="I247" s="852">
        <f>State!R247</f>
        <v>0</v>
      </c>
      <c r="J247" s="853">
        <f>State!S247</f>
        <v>0</v>
      </c>
      <c r="K247" s="861">
        <f>State!T247</f>
        <v>5.0000000000000001E-3</v>
      </c>
      <c r="L247" s="852">
        <f>State!U247</f>
        <v>12428</v>
      </c>
      <c r="M247" s="853">
        <f>State!V247</f>
        <v>62.139999999999993</v>
      </c>
      <c r="N247" s="852">
        <f>State!W247</f>
        <v>12428</v>
      </c>
      <c r="O247" s="853">
        <f>State!X247</f>
        <v>62.139999999999993</v>
      </c>
      <c r="P247" s="852">
        <f>State!Y247</f>
        <v>0</v>
      </c>
      <c r="Q247" s="853">
        <f>State!Z247</f>
        <v>0</v>
      </c>
      <c r="R247" s="861">
        <f>State!AA247</f>
        <v>5.0000000000000001E-3</v>
      </c>
      <c r="S247" s="852">
        <f>State!AB247</f>
        <v>12428</v>
      </c>
      <c r="T247" s="853">
        <f>State!AC247</f>
        <v>62.139999999999993</v>
      </c>
      <c r="U247" s="852">
        <f>State!AD247</f>
        <v>12428</v>
      </c>
      <c r="V247" s="853">
        <f>State!AE247</f>
        <v>62.139999999999993</v>
      </c>
      <c r="W247" s="859" t="s">
        <v>478</v>
      </c>
      <c r="X247" s="870">
        <f>SUM(Almora:Uttarkashi!AE247)</f>
        <v>62.139999999999993</v>
      </c>
    </row>
    <row r="248" spans="1:24" s="860" customFormat="1" ht="18">
      <c r="A248" s="855"/>
      <c r="B248" s="859" t="s">
        <v>237</v>
      </c>
      <c r="C248" s="852">
        <f>State!J248</f>
        <v>15782</v>
      </c>
      <c r="D248" s="853">
        <f>State!K248</f>
        <v>78.910000000000011</v>
      </c>
      <c r="E248" s="852">
        <f>State!L248</f>
        <v>3252</v>
      </c>
      <c r="F248" s="853">
        <f>State!M248</f>
        <v>18.86</v>
      </c>
      <c r="G248" s="862">
        <f t="shared" si="68"/>
        <v>0.20605753389937903</v>
      </c>
      <c r="H248" s="862">
        <f t="shared" si="69"/>
        <v>0.2390064630591813</v>
      </c>
      <c r="I248" s="852">
        <f>State!R248</f>
        <v>0</v>
      </c>
      <c r="J248" s="853">
        <f>State!S248</f>
        <v>0</v>
      </c>
      <c r="K248" s="861">
        <f>State!T248</f>
        <v>5.0000000000000001E-3</v>
      </c>
      <c r="L248" s="852">
        <f>State!U248</f>
        <v>14428</v>
      </c>
      <c r="M248" s="853">
        <f>State!V248</f>
        <v>72.14</v>
      </c>
      <c r="N248" s="852">
        <f>State!W248</f>
        <v>14428</v>
      </c>
      <c r="O248" s="853">
        <f>State!X248</f>
        <v>72.14</v>
      </c>
      <c r="P248" s="852">
        <f>State!Y248</f>
        <v>0</v>
      </c>
      <c r="Q248" s="853">
        <f>State!Z248</f>
        <v>0</v>
      </c>
      <c r="R248" s="861">
        <f>State!AA248</f>
        <v>5.0000000000000001E-3</v>
      </c>
      <c r="S248" s="852">
        <f>State!AB248</f>
        <v>14428</v>
      </c>
      <c r="T248" s="853">
        <f>State!AC248</f>
        <v>72.14</v>
      </c>
      <c r="U248" s="852">
        <f>State!AD248</f>
        <v>14428</v>
      </c>
      <c r="V248" s="853">
        <f>State!AE248</f>
        <v>72.14</v>
      </c>
      <c r="W248" s="859" t="s">
        <v>478</v>
      </c>
      <c r="X248" s="870">
        <f>SUM(Almora:Uttarkashi!AE248)</f>
        <v>72.14</v>
      </c>
    </row>
    <row r="249" spans="1:24" s="860" customFormat="1" ht="18">
      <c r="A249" s="855">
        <v>16.02</v>
      </c>
      <c r="B249" s="859" t="s">
        <v>252</v>
      </c>
      <c r="C249" s="852">
        <f>State!J249</f>
        <v>12178</v>
      </c>
      <c r="D249" s="853">
        <f>State!K249</f>
        <v>60.890000000000008</v>
      </c>
      <c r="E249" s="852">
        <f>State!L249</f>
        <v>2309</v>
      </c>
      <c r="F249" s="853">
        <f>State!M249</f>
        <v>13.645</v>
      </c>
      <c r="G249" s="862">
        <f t="shared" si="68"/>
        <v>0.18960420430284119</v>
      </c>
      <c r="H249" s="862">
        <f t="shared" si="69"/>
        <v>0.22409262604696992</v>
      </c>
      <c r="I249" s="852">
        <f>State!R249</f>
        <v>0</v>
      </c>
      <c r="J249" s="853">
        <f>State!S249</f>
        <v>0</v>
      </c>
      <c r="K249" s="861">
        <f>State!T249</f>
        <v>5.0000000000000001E-3</v>
      </c>
      <c r="L249" s="852">
        <f>State!U249</f>
        <v>11619</v>
      </c>
      <c r="M249" s="853">
        <f>State!V249</f>
        <v>58.095000000000006</v>
      </c>
      <c r="N249" s="852">
        <f>State!W249</f>
        <v>11619</v>
      </c>
      <c r="O249" s="853">
        <f>State!X249</f>
        <v>58.095000000000006</v>
      </c>
      <c r="P249" s="852">
        <f>State!Y249</f>
        <v>0</v>
      </c>
      <c r="Q249" s="853">
        <f>State!Z249</f>
        <v>0</v>
      </c>
      <c r="R249" s="861">
        <f>State!AA249</f>
        <v>5.0000000000000001E-3</v>
      </c>
      <c r="S249" s="852">
        <f>State!AB249</f>
        <v>11619</v>
      </c>
      <c r="T249" s="853">
        <f>State!AC249</f>
        <v>58.095000000000006</v>
      </c>
      <c r="U249" s="852">
        <f>State!AD249</f>
        <v>11619</v>
      </c>
      <c r="V249" s="853">
        <f>State!AE249</f>
        <v>58.095000000000006</v>
      </c>
      <c r="W249" s="859" t="s">
        <v>478</v>
      </c>
      <c r="X249" s="870">
        <f>SUM(Almora:Uttarkashi!AE249)</f>
        <v>58.095000000000006</v>
      </c>
    </row>
    <row r="250" spans="1:24" s="866" customFormat="1">
      <c r="A250" s="849"/>
      <c r="B250" s="874" t="s">
        <v>35</v>
      </c>
      <c r="C250" s="852">
        <f>State!J250</f>
        <v>39345</v>
      </c>
      <c r="D250" s="853">
        <f>State!K250</f>
        <v>196.72500000000002</v>
      </c>
      <c r="E250" s="852">
        <f>State!L250</f>
        <v>8262</v>
      </c>
      <c r="F250" s="853">
        <f>State!M250</f>
        <v>47.81</v>
      </c>
      <c r="G250" s="862">
        <f t="shared" si="68"/>
        <v>0.2099885627144491</v>
      </c>
      <c r="H250" s="862">
        <f t="shared" si="69"/>
        <v>0.24302960986148175</v>
      </c>
      <c r="I250" s="852">
        <f>State!R250</f>
        <v>0</v>
      </c>
      <c r="J250" s="853">
        <f>State!S250</f>
        <v>0</v>
      </c>
      <c r="K250" s="861">
        <f>State!T250</f>
        <v>0</v>
      </c>
      <c r="L250" s="852">
        <f>State!U250</f>
        <v>38475</v>
      </c>
      <c r="M250" s="853">
        <f>State!V250</f>
        <v>192.375</v>
      </c>
      <c r="N250" s="852">
        <f>State!W250</f>
        <v>38475</v>
      </c>
      <c r="O250" s="853">
        <f>State!X250</f>
        <v>192.375</v>
      </c>
      <c r="P250" s="852">
        <f>State!Y250</f>
        <v>0</v>
      </c>
      <c r="Q250" s="853">
        <f>State!Z250</f>
        <v>0</v>
      </c>
      <c r="R250" s="861">
        <f>State!AA250</f>
        <v>0</v>
      </c>
      <c r="S250" s="852">
        <f>State!AB250</f>
        <v>38475</v>
      </c>
      <c r="T250" s="853">
        <f>State!AC250</f>
        <v>192.375</v>
      </c>
      <c r="U250" s="852">
        <f>State!AD250</f>
        <v>38475</v>
      </c>
      <c r="V250" s="853">
        <f>State!AE250</f>
        <v>192.375</v>
      </c>
      <c r="W250" s="865"/>
      <c r="X250" s="870">
        <f>SUM(Almora:Uttarkashi!AE250)</f>
        <v>192.375</v>
      </c>
    </row>
    <row r="251" spans="1:24" s="866" customFormat="1">
      <c r="A251" s="849">
        <v>17</v>
      </c>
      <c r="B251" s="854" t="s">
        <v>94</v>
      </c>
      <c r="C251" s="852">
        <f>State!J251</f>
        <v>0</v>
      </c>
      <c r="D251" s="853">
        <f>State!K251</f>
        <v>0</v>
      </c>
      <c r="E251" s="852">
        <f>State!L251</f>
        <v>0</v>
      </c>
      <c r="F251" s="853">
        <f>State!M251</f>
        <v>0</v>
      </c>
      <c r="G251" s="853">
        <f>State!N251</f>
        <v>0</v>
      </c>
      <c r="H251" s="853">
        <f>State!O251</f>
        <v>0</v>
      </c>
      <c r="I251" s="852">
        <f>State!R251</f>
        <v>0</v>
      </c>
      <c r="J251" s="853">
        <f>State!S251</f>
        <v>0</v>
      </c>
      <c r="K251" s="861">
        <f>State!T251</f>
        <v>0</v>
      </c>
      <c r="L251" s="852">
        <f>State!U251</f>
        <v>0</v>
      </c>
      <c r="M251" s="853">
        <f>State!V251</f>
        <v>0</v>
      </c>
      <c r="N251" s="852">
        <f>State!W251</f>
        <v>0</v>
      </c>
      <c r="O251" s="853">
        <f>State!X251</f>
        <v>0</v>
      </c>
      <c r="P251" s="852">
        <f>State!Y251</f>
        <v>0</v>
      </c>
      <c r="Q251" s="853">
        <f>State!Z251</f>
        <v>0</v>
      </c>
      <c r="R251" s="861">
        <f>State!AA251</f>
        <v>0</v>
      </c>
      <c r="S251" s="852">
        <f>State!AB251</f>
        <v>0</v>
      </c>
      <c r="T251" s="853">
        <f>State!AC251</f>
        <v>0</v>
      </c>
      <c r="U251" s="852">
        <f>State!AD251</f>
        <v>0</v>
      </c>
      <c r="V251" s="853">
        <f>State!AE251</f>
        <v>0</v>
      </c>
      <c r="W251" s="865"/>
      <c r="X251" s="870">
        <f>SUM(Almora:Uttarkashi!AE251)</f>
        <v>0</v>
      </c>
    </row>
    <row r="252" spans="1:24" s="860" customFormat="1" ht="18">
      <c r="A252" s="855">
        <v>17.010000000000002</v>
      </c>
      <c r="B252" s="859" t="s">
        <v>92</v>
      </c>
      <c r="C252" s="852">
        <f>State!J252</f>
        <v>12194</v>
      </c>
      <c r="D252" s="853">
        <f>State!K252</f>
        <v>609.69999999999993</v>
      </c>
      <c r="E252" s="852">
        <f>State!L252</f>
        <v>7028</v>
      </c>
      <c r="F252" s="853">
        <f>State!M252</f>
        <v>380.15</v>
      </c>
      <c r="G252" s="862">
        <f t="shared" ref="G252:G254" si="70">E252/C252</f>
        <v>0.57634902411021816</v>
      </c>
      <c r="H252" s="862">
        <f t="shared" ref="H252:H254" si="71">F252/D252</f>
        <v>0.62350336230933245</v>
      </c>
      <c r="I252" s="852">
        <f>State!R252</f>
        <v>0</v>
      </c>
      <c r="J252" s="853">
        <f>State!S252</f>
        <v>0</v>
      </c>
      <c r="K252" s="861">
        <f>State!T252</f>
        <v>0.05</v>
      </c>
      <c r="L252" s="852">
        <f>State!U252</f>
        <v>12496</v>
      </c>
      <c r="M252" s="853">
        <f>State!V252</f>
        <v>624.79999999999995</v>
      </c>
      <c r="N252" s="852">
        <f>State!W252</f>
        <v>12496</v>
      </c>
      <c r="O252" s="853">
        <f>State!X252</f>
        <v>624.79999999999995</v>
      </c>
      <c r="P252" s="852">
        <f>State!Y252</f>
        <v>0</v>
      </c>
      <c r="Q252" s="853">
        <f>State!Z252</f>
        <v>0</v>
      </c>
      <c r="R252" s="861">
        <f>State!AA252</f>
        <v>0.05</v>
      </c>
      <c r="S252" s="852">
        <f>State!AB252</f>
        <v>12496</v>
      </c>
      <c r="T252" s="853">
        <f>State!AC252</f>
        <v>624.79999999999995</v>
      </c>
      <c r="U252" s="852">
        <f>State!AD252</f>
        <v>12496</v>
      </c>
      <c r="V252" s="853">
        <f>State!AE252</f>
        <v>624.79999999999995</v>
      </c>
      <c r="W252" s="859" t="s">
        <v>478</v>
      </c>
      <c r="X252" s="870">
        <f>SUM(Almora:Uttarkashi!AE252)</f>
        <v>624.79999999999995</v>
      </c>
    </row>
    <row r="253" spans="1:24" s="860" customFormat="1" ht="18">
      <c r="A253" s="855">
        <v>17.02</v>
      </c>
      <c r="B253" s="859" t="s">
        <v>93</v>
      </c>
      <c r="C253" s="852">
        <f>State!J253</f>
        <v>5281</v>
      </c>
      <c r="D253" s="853">
        <f>State!K253</f>
        <v>369.67000000000007</v>
      </c>
      <c r="E253" s="852">
        <f>State!L253</f>
        <v>2979</v>
      </c>
      <c r="F253" s="853">
        <f>State!M253</f>
        <v>224.35000000000002</v>
      </c>
      <c r="G253" s="862">
        <f t="shared" si="70"/>
        <v>0.56409770876727894</v>
      </c>
      <c r="H253" s="862">
        <f t="shared" si="71"/>
        <v>0.60689263397083881</v>
      </c>
      <c r="I253" s="852">
        <f>State!R253</f>
        <v>0</v>
      </c>
      <c r="J253" s="853">
        <f>State!S253</f>
        <v>0</v>
      </c>
      <c r="K253" s="861">
        <f>State!T253</f>
        <v>7.0000000000000007E-2</v>
      </c>
      <c r="L253" s="852">
        <f>State!U253</f>
        <v>5407</v>
      </c>
      <c r="M253" s="853">
        <f>State!V253</f>
        <v>378.49</v>
      </c>
      <c r="N253" s="852">
        <f>State!W253</f>
        <v>5407</v>
      </c>
      <c r="O253" s="853">
        <f>State!X253</f>
        <v>378.49</v>
      </c>
      <c r="P253" s="852">
        <f>State!Y253</f>
        <v>0</v>
      </c>
      <c r="Q253" s="853">
        <f>State!Z253</f>
        <v>0</v>
      </c>
      <c r="R253" s="861">
        <f>State!AA253</f>
        <v>7.0000000000000007E-2</v>
      </c>
      <c r="S253" s="852">
        <f>State!AB253</f>
        <v>5407</v>
      </c>
      <c r="T253" s="853">
        <f>State!AC253</f>
        <v>378.49</v>
      </c>
      <c r="U253" s="852">
        <f>State!AD253</f>
        <v>5407</v>
      </c>
      <c r="V253" s="853">
        <f>State!AE253</f>
        <v>378.49</v>
      </c>
      <c r="W253" s="859" t="s">
        <v>478</v>
      </c>
      <c r="X253" s="870">
        <f>SUM(Almora:Uttarkashi!AE253)</f>
        <v>378.49</v>
      </c>
    </row>
    <row r="254" spans="1:24" s="866" customFormat="1">
      <c r="A254" s="849"/>
      <c r="B254" s="874" t="s">
        <v>35</v>
      </c>
      <c r="C254" s="852">
        <f>State!J254</f>
        <v>17475</v>
      </c>
      <c r="D254" s="853">
        <f>State!K254</f>
        <v>979.37</v>
      </c>
      <c r="E254" s="852">
        <f>State!L254</f>
        <v>10007</v>
      </c>
      <c r="F254" s="853">
        <f>State!M254</f>
        <v>604.5</v>
      </c>
      <c r="G254" s="862">
        <f t="shared" si="70"/>
        <v>0.57264663805436333</v>
      </c>
      <c r="H254" s="862">
        <f t="shared" si="71"/>
        <v>0.61723352767595496</v>
      </c>
      <c r="I254" s="852">
        <f>State!R254</f>
        <v>0</v>
      </c>
      <c r="J254" s="853">
        <f>State!S254</f>
        <v>0</v>
      </c>
      <c r="K254" s="861">
        <f>State!T254</f>
        <v>0</v>
      </c>
      <c r="L254" s="852">
        <f>State!U254</f>
        <v>17903</v>
      </c>
      <c r="M254" s="853">
        <f>State!V254</f>
        <v>1003.29</v>
      </c>
      <c r="N254" s="852">
        <f>State!W254</f>
        <v>17903</v>
      </c>
      <c r="O254" s="853">
        <f>State!X254</f>
        <v>1003.29</v>
      </c>
      <c r="P254" s="852">
        <f>State!Y254</f>
        <v>0</v>
      </c>
      <c r="Q254" s="853">
        <f>State!Z254</f>
        <v>0</v>
      </c>
      <c r="R254" s="861">
        <f>State!AA254</f>
        <v>0</v>
      </c>
      <c r="S254" s="852">
        <f>State!AB254</f>
        <v>17903</v>
      </c>
      <c r="T254" s="853">
        <f>State!AC254</f>
        <v>1003.29</v>
      </c>
      <c r="U254" s="852">
        <f>State!AD254</f>
        <v>17903</v>
      </c>
      <c r="V254" s="853">
        <f>State!AE254</f>
        <v>1003.29</v>
      </c>
      <c r="W254" s="865"/>
      <c r="X254" s="870">
        <f>SUM(Almora:Uttarkashi!AE254)</f>
        <v>1003.29</v>
      </c>
    </row>
    <row r="255" spans="1:24" s="866" customFormat="1" ht="18">
      <c r="A255" s="849">
        <v>18</v>
      </c>
      <c r="B255" s="854" t="s">
        <v>95</v>
      </c>
      <c r="C255" s="852">
        <f>State!J255</f>
        <v>0</v>
      </c>
      <c r="D255" s="853">
        <f>State!K255</f>
        <v>0</v>
      </c>
      <c r="E255" s="852">
        <f>State!L255</f>
        <v>0</v>
      </c>
      <c r="F255" s="853">
        <f>State!M255</f>
        <v>0</v>
      </c>
      <c r="G255" s="853">
        <f>State!N255</f>
        <v>0</v>
      </c>
      <c r="H255" s="853">
        <f>State!O255</f>
        <v>0</v>
      </c>
      <c r="I255" s="852">
        <f>State!R255</f>
        <v>0</v>
      </c>
      <c r="J255" s="853">
        <f>State!S255</f>
        <v>0</v>
      </c>
      <c r="K255" s="861">
        <f>State!T255</f>
        <v>0</v>
      </c>
      <c r="L255" s="852">
        <f>State!U255</f>
        <v>0</v>
      </c>
      <c r="M255" s="853">
        <f>State!V255</f>
        <v>0</v>
      </c>
      <c r="N255" s="852">
        <f>State!W255</f>
        <v>0</v>
      </c>
      <c r="O255" s="853">
        <f>State!X255</f>
        <v>0</v>
      </c>
      <c r="P255" s="852">
        <f>State!Y255</f>
        <v>0</v>
      </c>
      <c r="Q255" s="853">
        <f>State!Z255</f>
        <v>0</v>
      </c>
      <c r="R255" s="861">
        <f>State!AA255</f>
        <v>0</v>
      </c>
      <c r="S255" s="852">
        <f>State!AB255</f>
        <v>0</v>
      </c>
      <c r="T255" s="853">
        <f>State!AC255</f>
        <v>0</v>
      </c>
      <c r="U255" s="852">
        <f>State!AD255</f>
        <v>0</v>
      </c>
      <c r="V255" s="853">
        <f>State!AE255</f>
        <v>0</v>
      </c>
      <c r="W255" s="865"/>
      <c r="X255" s="870">
        <f>SUM(Almora:Uttarkashi!AE255)</f>
        <v>0</v>
      </c>
    </row>
    <row r="256" spans="1:24" s="860" customFormat="1">
      <c r="A256" s="855">
        <v>18.010000000000002</v>
      </c>
      <c r="B256" s="859" t="s">
        <v>96</v>
      </c>
      <c r="C256" s="852">
        <f>State!J256</f>
        <v>0</v>
      </c>
      <c r="D256" s="853">
        <f>State!K256</f>
        <v>0</v>
      </c>
      <c r="E256" s="852">
        <f>State!L256</f>
        <v>0</v>
      </c>
      <c r="F256" s="853">
        <f>State!M256</f>
        <v>0</v>
      </c>
      <c r="G256" s="853">
        <f>State!N256</f>
        <v>0</v>
      </c>
      <c r="H256" s="853">
        <f>State!O256</f>
        <v>0</v>
      </c>
      <c r="I256" s="852">
        <f>State!R256</f>
        <v>0</v>
      </c>
      <c r="J256" s="853">
        <f>State!S256</f>
        <v>0</v>
      </c>
      <c r="K256" s="861">
        <f>State!T256</f>
        <v>0</v>
      </c>
      <c r="L256" s="852">
        <f>State!U256</f>
        <v>0</v>
      </c>
      <c r="M256" s="853">
        <f>State!V256</f>
        <v>0</v>
      </c>
      <c r="N256" s="852">
        <f>State!W256</f>
        <v>0</v>
      </c>
      <c r="O256" s="853">
        <f>State!X256</f>
        <v>0</v>
      </c>
      <c r="P256" s="852">
        <f>State!Y256</f>
        <v>0</v>
      </c>
      <c r="Q256" s="853">
        <f>State!Z256</f>
        <v>0</v>
      </c>
      <c r="R256" s="861">
        <f>State!AA256</f>
        <v>0</v>
      </c>
      <c r="S256" s="852">
        <f>State!AB256</f>
        <v>0</v>
      </c>
      <c r="T256" s="853">
        <f>State!AC256</f>
        <v>0</v>
      </c>
      <c r="U256" s="852">
        <f>State!AD256</f>
        <v>0</v>
      </c>
      <c r="V256" s="853">
        <f>State!AE256</f>
        <v>0</v>
      </c>
      <c r="W256" s="859"/>
      <c r="X256" s="870">
        <f>SUM(Almora:Uttarkashi!AE256)</f>
        <v>0</v>
      </c>
    </row>
    <row r="257" spans="1:24" s="860" customFormat="1">
      <c r="A257" s="855">
        <v>18.02</v>
      </c>
      <c r="B257" s="859" t="s">
        <v>239</v>
      </c>
      <c r="C257" s="852">
        <f>State!J257</f>
        <v>0</v>
      </c>
      <c r="D257" s="853">
        <f>State!K257</f>
        <v>0</v>
      </c>
      <c r="E257" s="852">
        <f>State!L257</f>
        <v>0</v>
      </c>
      <c r="F257" s="853">
        <f>State!M257</f>
        <v>0</v>
      </c>
      <c r="G257" s="853">
        <f>State!N257</f>
        <v>0</v>
      </c>
      <c r="H257" s="853">
        <f>State!O257</f>
        <v>0</v>
      </c>
      <c r="I257" s="852">
        <f>State!R257</f>
        <v>0</v>
      </c>
      <c r="J257" s="853">
        <f>State!S257</f>
        <v>0</v>
      </c>
      <c r="K257" s="861">
        <f>State!T257</f>
        <v>0</v>
      </c>
      <c r="L257" s="852">
        <f>State!U257</f>
        <v>0</v>
      </c>
      <c r="M257" s="853">
        <f>State!V257</f>
        <v>0</v>
      </c>
      <c r="N257" s="852">
        <f>State!W257</f>
        <v>0</v>
      </c>
      <c r="O257" s="853">
        <f>State!X257</f>
        <v>0</v>
      </c>
      <c r="P257" s="852">
        <f>State!Y257</f>
        <v>0</v>
      </c>
      <c r="Q257" s="853">
        <f>State!Z257</f>
        <v>0</v>
      </c>
      <c r="R257" s="861">
        <f>State!AA257</f>
        <v>0</v>
      </c>
      <c r="S257" s="852">
        <f>State!AB257</f>
        <v>0</v>
      </c>
      <c r="T257" s="853">
        <f>State!AC257</f>
        <v>0</v>
      </c>
      <c r="U257" s="852">
        <f>State!AD257</f>
        <v>0</v>
      </c>
      <c r="V257" s="853">
        <f>State!AE257</f>
        <v>0</v>
      </c>
      <c r="W257" s="859"/>
      <c r="X257" s="870">
        <f>SUM(Almora:Uttarkashi!AE257)</f>
        <v>0</v>
      </c>
    </row>
    <row r="258" spans="1:24" s="866" customFormat="1">
      <c r="A258" s="849"/>
      <c r="B258" s="874" t="s">
        <v>35</v>
      </c>
      <c r="C258" s="852">
        <f>State!J258</f>
        <v>0</v>
      </c>
      <c r="D258" s="853">
        <f>State!K258</f>
        <v>0</v>
      </c>
      <c r="E258" s="852">
        <f>State!L258</f>
        <v>0</v>
      </c>
      <c r="F258" s="853">
        <f>State!M258</f>
        <v>0</v>
      </c>
      <c r="G258" s="853">
        <f>State!N258</f>
        <v>0</v>
      </c>
      <c r="H258" s="853">
        <f>State!O258</f>
        <v>0</v>
      </c>
      <c r="I258" s="852">
        <f>State!R258</f>
        <v>0</v>
      </c>
      <c r="J258" s="853">
        <f>State!S258</f>
        <v>0</v>
      </c>
      <c r="K258" s="861">
        <f>State!T258</f>
        <v>0</v>
      </c>
      <c r="L258" s="852">
        <f>State!U258</f>
        <v>0</v>
      </c>
      <c r="M258" s="853">
        <f>State!V258</f>
        <v>0</v>
      </c>
      <c r="N258" s="852">
        <f>State!W258</f>
        <v>0</v>
      </c>
      <c r="O258" s="853">
        <f>State!X258</f>
        <v>0</v>
      </c>
      <c r="P258" s="852">
        <f>State!Y258</f>
        <v>0</v>
      </c>
      <c r="Q258" s="853">
        <f>State!Z258</f>
        <v>0</v>
      </c>
      <c r="R258" s="861">
        <f>State!AA258</f>
        <v>0</v>
      </c>
      <c r="S258" s="852">
        <f>State!AB258</f>
        <v>0</v>
      </c>
      <c r="T258" s="853">
        <f>State!AC258</f>
        <v>0</v>
      </c>
      <c r="U258" s="852">
        <f>State!AD258</f>
        <v>0</v>
      </c>
      <c r="V258" s="853">
        <f>State!AE258</f>
        <v>0</v>
      </c>
      <c r="W258" s="865"/>
      <c r="X258" s="870">
        <f>SUM(Almora:Uttarkashi!AE258)</f>
        <v>0</v>
      </c>
    </row>
    <row r="259" spans="1:24" s="866" customFormat="1">
      <c r="A259" s="849">
        <v>19</v>
      </c>
      <c r="B259" s="854" t="s">
        <v>84</v>
      </c>
      <c r="C259" s="852">
        <f>State!J259</f>
        <v>0</v>
      </c>
      <c r="D259" s="853">
        <f>State!K259</f>
        <v>0</v>
      </c>
      <c r="E259" s="852">
        <f>State!L259</f>
        <v>0</v>
      </c>
      <c r="F259" s="853">
        <f>State!M259</f>
        <v>0</v>
      </c>
      <c r="G259" s="853">
        <f>State!N259</f>
        <v>0</v>
      </c>
      <c r="H259" s="853">
        <f>State!O259</f>
        <v>0</v>
      </c>
      <c r="I259" s="852">
        <f>State!R259</f>
        <v>0</v>
      </c>
      <c r="J259" s="853">
        <f>State!S259</f>
        <v>0</v>
      </c>
      <c r="K259" s="861">
        <f>State!T259</f>
        <v>0</v>
      </c>
      <c r="L259" s="852">
        <f>State!U259</f>
        <v>0</v>
      </c>
      <c r="M259" s="853">
        <f>State!V259</f>
        <v>0</v>
      </c>
      <c r="N259" s="852">
        <f>State!W259</f>
        <v>0</v>
      </c>
      <c r="O259" s="853">
        <f>State!X259</f>
        <v>0</v>
      </c>
      <c r="P259" s="852">
        <f>State!Y259</f>
        <v>0</v>
      </c>
      <c r="Q259" s="853">
        <f>State!Z259</f>
        <v>0</v>
      </c>
      <c r="R259" s="861">
        <f>State!AA259</f>
        <v>0</v>
      </c>
      <c r="S259" s="852">
        <f>State!AB259</f>
        <v>0</v>
      </c>
      <c r="T259" s="853">
        <f>State!AC259</f>
        <v>0</v>
      </c>
      <c r="U259" s="852">
        <f>State!AD259</f>
        <v>0</v>
      </c>
      <c r="V259" s="853">
        <f>State!AE259</f>
        <v>0</v>
      </c>
      <c r="W259" s="865"/>
      <c r="X259" s="870">
        <f>SUM(Almora:Uttarkashi!AE259)</f>
        <v>0</v>
      </c>
    </row>
    <row r="260" spans="1:24" s="860" customFormat="1" ht="18">
      <c r="A260" s="855">
        <v>19.010000000000002</v>
      </c>
      <c r="B260" s="875" t="s">
        <v>201</v>
      </c>
      <c r="C260" s="852">
        <f>State!J260</f>
        <v>16539</v>
      </c>
      <c r="D260" s="853">
        <f>State!K260</f>
        <v>978.74999999999989</v>
      </c>
      <c r="E260" s="852">
        <f>State!L260</f>
        <v>8187</v>
      </c>
      <c r="F260" s="853">
        <f>State!M260</f>
        <v>507.90000000000003</v>
      </c>
      <c r="G260" s="862">
        <f t="shared" ref="G260:G261" si="72">E260/C260</f>
        <v>0.49501179031380371</v>
      </c>
      <c r="H260" s="862">
        <f t="shared" ref="H260:H261" si="73">F260/D260</f>
        <v>0.51892720306513418</v>
      </c>
      <c r="I260" s="852">
        <f>State!R260</f>
        <v>0</v>
      </c>
      <c r="J260" s="853">
        <f>State!S260</f>
        <v>0</v>
      </c>
      <c r="K260" s="861">
        <f>State!T260</f>
        <v>7.4999999999999997E-2</v>
      </c>
      <c r="L260" s="852">
        <f>State!U260</f>
        <v>16494</v>
      </c>
      <c r="M260" s="853">
        <f>State!V260</f>
        <v>977.5</v>
      </c>
      <c r="N260" s="852">
        <f>State!W260</f>
        <v>16494</v>
      </c>
      <c r="O260" s="853">
        <f>State!X260</f>
        <v>977.5</v>
      </c>
      <c r="P260" s="852">
        <f>State!Y260</f>
        <v>0</v>
      </c>
      <c r="Q260" s="853">
        <f>State!Z260</f>
        <v>0</v>
      </c>
      <c r="R260" s="861">
        <f>State!AA260</f>
        <v>7.4999999999999997E-2</v>
      </c>
      <c r="S260" s="852">
        <f>State!AB260</f>
        <v>16494</v>
      </c>
      <c r="T260" s="853">
        <f>State!AC260</f>
        <v>977.5</v>
      </c>
      <c r="U260" s="852">
        <f>State!AD260</f>
        <v>16494</v>
      </c>
      <c r="V260" s="853">
        <f>State!AE260</f>
        <v>977.5</v>
      </c>
      <c r="W260" s="859" t="s">
        <v>487</v>
      </c>
      <c r="X260" s="870">
        <f>SUM(Almora:Uttarkashi!AE260)</f>
        <v>977.5</v>
      </c>
    </row>
    <row r="261" spans="1:24" s="866" customFormat="1">
      <c r="A261" s="849"/>
      <c r="B261" s="874" t="s">
        <v>35</v>
      </c>
      <c r="C261" s="852">
        <f>State!J261</f>
        <v>16539</v>
      </c>
      <c r="D261" s="853">
        <f>State!K261</f>
        <v>978.74999999999989</v>
      </c>
      <c r="E261" s="852">
        <f>State!L261</f>
        <v>8187</v>
      </c>
      <c r="F261" s="853">
        <f>State!M261</f>
        <v>507.90000000000003</v>
      </c>
      <c r="G261" s="862">
        <f t="shared" si="72"/>
        <v>0.49501179031380371</v>
      </c>
      <c r="H261" s="862">
        <f t="shared" si="73"/>
        <v>0.51892720306513418</v>
      </c>
      <c r="I261" s="852">
        <f>State!R261</f>
        <v>0</v>
      </c>
      <c r="J261" s="853">
        <f>State!S261</f>
        <v>0</v>
      </c>
      <c r="K261" s="861">
        <f>State!T261</f>
        <v>0</v>
      </c>
      <c r="L261" s="852">
        <f>State!U261</f>
        <v>16494</v>
      </c>
      <c r="M261" s="853">
        <f>State!V261</f>
        <v>977.5</v>
      </c>
      <c r="N261" s="852">
        <f>State!W261</f>
        <v>16494</v>
      </c>
      <c r="O261" s="853">
        <f>State!X261</f>
        <v>977.5</v>
      </c>
      <c r="P261" s="852">
        <f>State!Y261</f>
        <v>0</v>
      </c>
      <c r="Q261" s="853">
        <f>State!Z261</f>
        <v>0</v>
      </c>
      <c r="R261" s="861">
        <f>State!AA261</f>
        <v>0</v>
      </c>
      <c r="S261" s="852">
        <f>State!AB261</f>
        <v>16494</v>
      </c>
      <c r="T261" s="853">
        <f>State!AC261</f>
        <v>977.5</v>
      </c>
      <c r="U261" s="852">
        <f>State!AD261</f>
        <v>16494</v>
      </c>
      <c r="V261" s="853">
        <f>State!AE261</f>
        <v>977.5</v>
      </c>
      <c r="W261" s="865"/>
      <c r="X261" s="870">
        <f>SUM(Almora:Uttarkashi!AE261)</f>
        <v>977.5</v>
      </c>
    </row>
    <row r="262" spans="1:24" s="866" customFormat="1" ht="27">
      <c r="A262" s="849" t="s">
        <v>97</v>
      </c>
      <c r="B262" s="854" t="s">
        <v>98</v>
      </c>
      <c r="C262" s="852">
        <f>State!J262</f>
        <v>0</v>
      </c>
      <c r="D262" s="853">
        <f>State!K262</f>
        <v>0</v>
      </c>
      <c r="E262" s="852">
        <f>State!L262</f>
        <v>0</v>
      </c>
      <c r="F262" s="853">
        <f>State!M262</f>
        <v>0</v>
      </c>
      <c r="G262" s="853">
        <f>State!N262</f>
        <v>0</v>
      </c>
      <c r="H262" s="853">
        <f>State!O262</f>
        <v>0</v>
      </c>
      <c r="I262" s="852">
        <f>State!R262</f>
        <v>0</v>
      </c>
      <c r="J262" s="853">
        <f>State!S262</f>
        <v>0</v>
      </c>
      <c r="K262" s="861">
        <f>State!T262</f>
        <v>0</v>
      </c>
      <c r="L262" s="852">
        <f>State!U262</f>
        <v>0</v>
      </c>
      <c r="M262" s="853">
        <f>State!V262</f>
        <v>0</v>
      </c>
      <c r="N262" s="852">
        <f>State!W262</f>
        <v>0</v>
      </c>
      <c r="O262" s="853">
        <f>State!X262</f>
        <v>0</v>
      </c>
      <c r="P262" s="852">
        <f>State!Y262</f>
        <v>0</v>
      </c>
      <c r="Q262" s="853">
        <f>State!Z262</f>
        <v>0</v>
      </c>
      <c r="R262" s="861">
        <f>State!AA262</f>
        <v>0</v>
      </c>
      <c r="S262" s="852">
        <f>State!AB262</f>
        <v>0</v>
      </c>
      <c r="T262" s="853">
        <f>State!AC262</f>
        <v>0</v>
      </c>
      <c r="U262" s="852">
        <f>State!AD262</f>
        <v>0</v>
      </c>
      <c r="V262" s="853">
        <f>State!AE262</f>
        <v>0</v>
      </c>
      <c r="W262" s="865"/>
      <c r="X262" s="870">
        <f>SUM(Almora:Uttarkashi!AE262)</f>
        <v>0</v>
      </c>
    </row>
    <row r="263" spans="1:24" s="866" customFormat="1">
      <c r="A263" s="849">
        <v>20</v>
      </c>
      <c r="B263" s="854" t="s">
        <v>99</v>
      </c>
      <c r="C263" s="852">
        <f>State!J263</f>
        <v>0</v>
      </c>
      <c r="D263" s="853">
        <f>State!K263</f>
        <v>0</v>
      </c>
      <c r="E263" s="852">
        <f>State!L263</f>
        <v>0</v>
      </c>
      <c r="F263" s="853">
        <f>State!M263</f>
        <v>0</v>
      </c>
      <c r="G263" s="853">
        <f>State!N263</f>
        <v>0</v>
      </c>
      <c r="H263" s="853">
        <f>State!O263</f>
        <v>0</v>
      </c>
      <c r="I263" s="852">
        <f>State!R263</f>
        <v>0</v>
      </c>
      <c r="J263" s="853">
        <f>State!S263</f>
        <v>0</v>
      </c>
      <c r="K263" s="861">
        <f>State!T263</f>
        <v>0</v>
      </c>
      <c r="L263" s="852">
        <f>State!U263</f>
        <v>0</v>
      </c>
      <c r="M263" s="853">
        <f>State!V263</f>
        <v>0</v>
      </c>
      <c r="N263" s="852">
        <f>State!W263</f>
        <v>0</v>
      </c>
      <c r="O263" s="853">
        <f>State!X263</f>
        <v>0</v>
      </c>
      <c r="P263" s="852">
        <f>State!Y263</f>
        <v>0</v>
      </c>
      <c r="Q263" s="853">
        <f>State!Z263</f>
        <v>0</v>
      </c>
      <c r="R263" s="861">
        <f>State!AA263</f>
        <v>0</v>
      </c>
      <c r="S263" s="852">
        <f>State!AB263</f>
        <v>0</v>
      </c>
      <c r="T263" s="853">
        <f>State!AC263</f>
        <v>0</v>
      </c>
      <c r="U263" s="852">
        <f>State!AD263</f>
        <v>0</v>
      </c>
      <c r="V263" s="853">
        <f>State!AE263</f>
        <v>0</v>
      </c>
      <c r="W263" s="865"/>
      <c r="X263" s="870">
        <f>SUM(Almora:Uttarkashi!AE263)</f>
        <v>0</v>
      </c>
    </row>
    <row r="264" spans="1:24" s="860" customFormat="1" ht="18">
      <c r="A264" s="855">
        <v>20.010000000000002</v>
      </c>
      <c r="B264" s="859" t="s">
        <v>100</v>
      </c>
      <c r="C264" s="852">
        <f>State!J264</f>
        <v>7614</v>
      </c>
      <c r="D264" s="853">
        <f>State!K264</f>
        <v>228.42</v>
      </c>
      <c r="E264" s="852">
        <f>State!L264</f>
        <v>4451</v>
      </c>
      <c r="F264" s="853">
        <f>State!M264</f>
        <v>139.01860000000002</v>
      </c>
      <c r="G264" s="862">
        <f t="shared" ref="G264:G265" si="74">E264/C264</f>
        <v>0.58458103493564484</v>
      </c>
      <c r="H264" s="862">
        <f t="shared" ref="H264:H265" si="75">F264/D264</f>
        <v>0.60860957884598554</v>
      </c>
      <c r="I264" s="852">
        <f>State!R264</f>
        <v>0</v>
      </c>
      <c r="J264" s="853">
        <f>State!S264</f>
        <v>0</v>
      </c>
      <c r="K264" s="861">
        <f>State!T264</f>
        <v>0.03</v>
      </c>
      <c r="L264" s="852">
        <f>State!U264</f>
        <v>6939</v>
      </c>
      <c r="M264" s="853">
        <f>State!V264</f>
        <v>208.17000000000002</v>
      </c>
      <c r="N264" s="852">
        <f>State!W264</f>
        <v>6939</v>
      </c>
      <c r="O264" s="853">
        <f>State!X264</f>
        <v>208.17000000000002</v>
      </c>
      <c r="P264" s="852">
        <f>State!Y264</f>
        <v>0</v>
      </c>
      <c r="Q264" s="853">
        <f>State!Z264</f>
        <v>0</v>
      </c>
      <c r="R264" s="861">
        <f>State!AA264</f>
        <v>0.03</v>
      </c>
      <c r="S264" s="852">
        <f>State!AB264</f>
        <v>5973</v>
      </c>
      <c r="T264" s="853">
        <f>State!AC264</f>
        <v>179.19</v>
      </c>
      <c r="U264" s="852">
        <f>State!AD264</f>
        <v>5973</v>
      </c>
      <c r="V264" s="853">
        <f>State!AE264</f>
        <v>179.19</v>
      </c>
      <c r="W264" s="859" t="s">
        <v>484</v>
      </c>
      <c r="X264" s="870">
        <f>SUM(Almora:Uttarkashi!AE264)</f>
        <v>179.19</v>
      </c>
    </row>
    <row r="265" spans="1:24" s="866" customFormat="1">
      <c r="A265" s="849"/>
      <c r="B265" s="874" t="s">
        <v>35</v>
      </c>
      <c r="C265" s="852">
        <f>State!J265</f>
        <v>7614</v>
      </c>
      <c r="D265" s="853">
        <f>State!K265</f>
        <v>228.42</v>
      </c>
      <c r="E265" s="852">
        <f>State!L265</f>
        <v>4451</v>
      </c>
      <c r="F265" s="853">
        <f>State!M265</f>
        <v>139.01860000000002</v>
      </c>
      <c r="G265" s="862">
        <f t="shared" si="74"/>
        <v>0.58458103493564484</v>
      </c>
      <c r="H265" s="862">
        <f t="shared" si="75"/>
        <v>0.60860957884598554</v>
      </c>
      <c r="I265" s="852">
        <f>State!R265</f>
        <v>0</v>
      </c>
      <c r="J265" s="853">
        <f>State!S265</f>
        <v>0</v>
      </c>
      <c r="K265" s="861">
        <f>State!T265</f>
        <v>0</v>
      </c>
      <c r="L265" s="852">
        <f>State!U265</f>
        <v>6939</v>
      </c>
      <c r="M265" s="853">
        <f>State!V265</f>
        <v>208.17000000000002</v>
      </c>
      <c r="N265" s="852">
        <f>State!W265</f>
        <v>6939</v>
      </c>
      <c r="O265" s="853">
        <f>State!X265</f>
        <v>208.17000000000002</v>
      </c>
      <c r="P265" s="852">
        <f>State!Y265</f>
        <v>0</v>
      </c>
      <c r="Q265" s="853">
        <f>State!Z265</f>
        <v>0</v>
      </c>
      <c r="R265" s="861">
        <f>State!AA265</f>
        <v>0</v>
      </c>
      <c r="S265" s="852">
        <f>State!AB265</f>
        <v>5973</v>
      </c>
      <c r="T265" s="853">
        <f>State!AC265</f>
        <v>179.19</v>
      </c>
      <c r="U265" s="852">
        <f>State!AD265</f>
        <v>5973</v>
      </c>
      <c r="V265" s="853">
        <f>State!AE265</f>
        <v>179.19</v>
      </c>
      <c r="W265" s="865"/>
      <c r="X265" s="870">
        <f>SUM(Almora:Uttarkashi!AE265)</f>
        <v>179.19</v>
      </c>
    </row>
    <row r="266" spans="1:24" s="866" customFormat="1" ht="18">
      <c r="A266" s="849">
        <v>21</v>
      </c>
      <c r="B266" s="854" t="s">
        <v>101</v>
      </c>
      <c r="C266" s="852">
        <f>State!J266</f>
        <v>0</v>
      </c>
      <c r="D266" s="853">
        <f>State!K266</f>
        <v>0</v>
      </c>
      <c r="E266" s="852">
        <f>State!L266</f>
        <v>0</v>
      </c>
      <c r="F266" s="853">
        <f>State!M266</f>
        <v>0</v>
      </c>
      <c r="G266" s="853">
        <f>State!N266</f>
        <v>0</v>
      </c>
      <c r="H266" s="853">
        <f>State!O266</f>
        <v>0</v>
      </c>
      <c r="I266" s="852">
        <f>State!R266</f>
        <v>0</v>
      </c>
      <c r="J266" s="853">
        <f>State!S266</f>
        <v>0</v>
      </c>
      <c r="K266" s="861">
        <f>State!T266</f>
        <v>0</v>
      </c>
      <c r="L266" s="852">
        <f>State!U266</f>
        <v>0</v>
      </c>
      <c r="M266" s="853">
        <f>State!V266</f>
        <v>0</v>
      </c>
      <c r="N266" s="852">
        <f>State!W266</f>
        <v>0</v>
      </c>
      <c r="O266" s="853">
        <f>State!X266</f>
        <v>0</v>
      </c>
      <c r="P266" s="852">
        <f>State!Y266</f>
        <v>0</v>
      </c>
      <c r="Q266" s="853">
        <f>State!Z266</f>
        <v>0</v>
      </c>
      <c r="R266" s="861">
        <f>State!AA266</f>
        <v>0</v>
      </c>
      <c r="S266" s="852">
        <f>State!AB266</f>
        <v>0</v>
      </c>
      <c r="T266" s="853">
        <f>State!AC266</f>
        <v>0</v>
      </c>
      <c r="U266" s="852">
        <f>State!AD266</f>
        <v>0</v>
      </c>
      <c r="V266" s="853">
        <f>State!AE266</f>
        <v>0</v>
      </c>
      <c r="W266" s="865"/>
      <c r="X266" s="870">
        <f>SUM(Almora:Uttarkashi!AE266)</f>
        <v>0</v>
      </c>
    </row>
    <row r="267" spans="1:24" s="860" customFormat="1" ht="18">
      <c r="A267" s="855">
        <v>21.01</v>
      </c>
      <c r="B267" s="859" t="s">
        <v>102</v>
      </c>
      <c r="C267" s="852">
        <f>State!J267</f>
        <v>13</v>
      </c>
      <c r="D267" s="853">
        <f>State!K267</f>
        <v>162.5</v>
      </c>
      <c r="E267" s="852">
        <f>State!L267</f>
        <v>7</v>
      </c>
      <c r="F267" s="853">
        <f>State!M267</f>
        <v>40.669780000000003</v>
      </c>
      <c r="G267" s="862">
        <f t="shared" ref="G267" si="76">E267/C267</f>
        <v>0.53846153846153844</v>
      </c>
      <c r="H267" s="862">
        <f t="shared" ref="H267" si="77">F267/D267</f>
        <v>0.25027556923076927</v>
      </c>
      <c r="I267" s="852">
        <f>State!R267</f>
        <v>0</v>
      </c>
      <c r="J267" s="853">
        <f>State!S267</f>
        <v>0</v>
      </c>
      <c r="K267" s="861">
        <f>State!T267</f>
        <v>0</v>
      </c>
      <c r="L267" s="852">
        <f>State!U267</f>
        <v>13</v>
      </c>
      <c r="M267" s="853">
        <f>State!V267</f>
        <v>149.30000000000001</v>
      </c>
      <c r="N267" s="852">
        <f>State!W267</f>
        <v>13</v>
      </c>
      <c r="O267" s="853">
        <f>State!X267</f>
        <v>149.30000000000001</v>
      </c>
      <c r="P267" s="852">
        <f>State!Y267</f>
        <v>0</v>
      </c>
      <c r="Q267" s="853">
        <f>State!Z267</f>
        <v>0</v>
      </c>
      <c r="R267" s="861">
        <f>State!AA267</f>
        <v>12.5</v>
      </c>
      <c r="S267" s="852">
        <f>State!AB267</f>
        <v>13</v>
      </c>
      <c r="T267" s="853">
        <f>State!AC267</f>
        <v>162.5</v>
      </c>
      <c r="U267" s="852">
        <f>State!AD267</f>
        <v>13</v>
      </c>
      <c r="V267" s="853">
        <f>State!AE267</f>
        <v>162.5</v>
      </c>
      <c r="W267" s="859" t="s">
        <v>612</v>
      </c>
      <c r="X267" s="870">
        <f>SUM(Almora:Uttarkashi!AE267)</f>
        <v>162.5</v>
      </c>
    </row>
    <row r="268" spans="1:24" s="860" customFormat="1">
      <c r="A268" s="855">
        <v>21.02</v>
      </c>
      <c r="B268" s="859" t="s">
        <v>308</v>
      </c>
      <c r="C268" s="852">
        <f>State!J268</f>
        <v>0</v>
      </c>
      <c r="D268" s="853">
        <f>State!K268</f>
        <v>0</v>
      </c>
      <c r="E268" s="852">
        <f>State!L268</f>
        <v>0</v>
      </c>
      <c r="F268" s="853">
        <f>State!M268</f>
        <v>0</v>
      </c>
      <c r="G268" s="853">
        <f>State!N268</f>
        <v>0</v>
      </c>
      <c r="H268" s="853">
        <f>State!O268</f>
        <v>0</v>
      </c>
      <c r="I268" s="852">
        <f>State!R268</f>
        <v>0</v>
      </c>
      <c r="J268" s="853">
        <f>State!S268</f>
        <v>0</v>
      </c>
      <c r="K268" s="861">
        <f>State!T268</f>
        <v>0</v>
      </c>
      <c r="L268" s="852">
        <f>State!U268</f>
        <v>0</v>
      </c>
      <c r="M268" s="853">
        <f>State!V268</f>
        <v>0</v>
      </c>
      <c r="N268" s="852">
        <f>State!W268</f>
        <v>0</v>
      </c>
      <c r="O268" s="853">
        <f>State!X268</f>
        <v>0</v>
      </c>
      <c r="P268" s="852">
        <f>State!Y268</f>
        <v>0</v>
      </c>
      <c r="Q268" s="853">
        <f>State!Z268</f>
        <v>0</v>
      </c>
      <c r="R268" s="861">
        <f>State!AA268</f>
        <v>0</v>
      </c>
      <c r="S268" s="852">
        <f>State!AB268</f>
        <v>0</v>
      </c>
      <c r="T268" s="853">
        <f>State!AC268</f>
        <v>0</v>
      </c>
      <c r="U268" s="852">
        <f>State!AD268</f>
        <v>0</v>
      </c>
      <c r="V268" s="853">
        <f>State!AE268</f>
        <v>0</v>
      </c>
      <c r="W268" s="859"/>
      <c r="X268" s="870">
        <f>SUM(Almora:Uttarkashi!AE268)</f>
        <v>0</v>
      </c>
    </row>
    <row r="269" spans="1:24" s="860" customFormat="1">
      <c r="A269" s="855">
        <v>21.03</v>
      </c>
      <c r="B269" s="859" t="s">
        <v>103</v>
      </c>
      <c r="C269" s="852">
        <f>State!J269</f>
        <v>13</v>
      </c>
      <c r="D269" s="853">
        <f>State!K269</f>
        <v>162.5</v>
      </c>
      <c r="E269" s="852">
        <f>State!L269</f>
        <v>7</v>
      </c>
      <c r="F269" s="853">
        <f>State!M269</f>
        <v>38.089779999999998</v>
      </c>
      <c r="G269" s="862">
        <f t="shared" ref="G269:G272" si="78">E269/C269</f>
        <v>0.53846153846153844</v>
      </c>
      <c r="H269" s="862">
        <f t="shared" ref="H269:H272" si="79">F269/D269</f>
        <v>0.23439864615384615</v>
      </c>
      <c r="I269" s="852">
        <f>State!R269</f>
        <v>0</v>
      </c>
      <c r="J269" s="853">
        <f>State!S269</f>
        <v>0</v>
      </c>
      <c r="K269" s="861">
        <f>State!T269</f>
        <v>0</v>
      </c>
      <c r="L269" s="852">
        <f>State!U269</f>
        <v>13</v>
      </c>
      <c r="M269" s="853">
        <f>State!V269</f>
        <v>113.35</v>
      </c>
      <c r="N269" s="852">
        <f>State!W269</f>
        <v>13</v>
      </c>
      <c r="O269" s="853">
        <f>State!X269</f>
        <v>113.35</v>
      </c>
      <c r="P269" s="852">
        <f>State!Y269</f>
        <v>0</v>
      </c>
      <c r="Q269" s="853">
        <f>State!Z269</f>
        <v>0</v>
      </c>
      <c r="R269" s="861">
        <f>State!AA269</f>
        <v>12.5</v>
      </c>
      <c r="S269" s="852">
        <f>State!AB269</f>
        <v>13</v>
      </c>
      <c r="T269" s="853">
        <f>State!AC269</f>
        <v>162.5</v>
      </c>
      <c r="U269" s="852">
        <f>State!AD269</f>
        <v>13</v>
      </c>
      <c r="V269" s="853">
        <f>State!AE269</f>
        <v>162.5</v>
      </c>
      <c r="W269" s="1049" t="s">
        <v>612</v>
      </c>
      <c r="X269" s="870">
        <f>SUM(Almora:Uttarkashi!AE269)</f>
        <v>162.5</v>
      </c>
    </row>
    <row r="270" spans="1:24" s="860" customFormat="1" ht="18">
      <c r="A270" s="855">
        <v>21.04</v>
      </c>
      <c r="B270" s="859" t="s">
        <v>104</v>
      </c>
      <c r="C270" s="852">
        <f>State!J270</f>
        <v>13</v>
      </c>
      <c r="D270" s="853">
        <f>State!K270</f>
        <v>162.5</v>
      </c>
      <c r="E270" s="852">
        <f>State!L270</f>
        <v>7</v>
      </c>
      <c r="F270" s="853">
        <f>State!M270</f>
        <v>35.479770000000002</v>
      </c>
      <c r="G270" s="862">
        <f t="shared" si="78"/>
        <v>0.53846153846153844</v>
      </c>
      <c r="H270" s="862">
        <f t="shared" si="79"/>
        <v>0.21833704615384616</v>
      </c>
      <c r="I270" s="852">
        <f>State!R270</f>
        <v>0</v>
      </c>
      <c r="J270" s="853">
        <f>State!S270</f>
        <v>0</v>
      </c>
      <c r="K270" s="861">
        <f>State!T270</f>
        <v>0</v>
      </c>
      <c r="L270" s="852">
        <f>State!U270</f>
        <v>7</v>
      </c>
      <c r="M270" s="853">
        <f>State!V270</f>
        <v>36.76</v>
      </c>
      <c r="N270" s="852">
        <f>State!W270</f>
        <v>7</v>
      </c>
      <c r="O270" s="853">
        <f>State!X270</f>
        <v>36.76</v>
      </c>
      <c r="P270" s="852">
        <f>State!Y270</f>
        <v>0</v>
      </c>
      <c r="Q270" s="853">
        <f>State!Z270</f>
        <v>0</v>
      </c>
      <c r="R270" s="861">
        <f>State!AA270</f>
        <v>12.5</v>
      </c>
      <c r="S270" s="852">
        <f>State!AB270</f>
        <v>13</v>
      </c>
      <c r="T270" s="853">
        <f>State!AC270</f>
        <v>162.5</v>
      </c>
      <c r="U270" s="852">
        <f>State!AD270</f>
        <v>13</v>
      </c>
      <c r="V270" s="853">
        <f>State!AE270</f>
        <v>162.5</v>
      </c>
      <c r="W270" s="1046"/>
      <c r="X270" s="870">
        <f>SUM(Almora:Uttarkashi!AE270)</f>
        <v>162.5</v>
      </c>
    </row>
    <row r="271" spans="1:24" s="860" customFormat="1" ht="18">
      <c r="A271" s="855">
        <v>21.05</v>
      </c>
      <c r="B271" s="859" t="s">
        <v>105</v>
      </c>
      <c r="C271" s="852">
        <f>State!J271</f>
        <v>13</v>
      </c>
      <c r="D271" s="853">
        <f>State!K271</f>
        <v>162.5</v>
      </c>
      <c r="E271" s="852">
        <f>State!L271</f>
        <v>8</v>
      </c>
      <c r="F271" s="853">
        <f>State!M271</f>
        <v>45.779769999999999</v>
      </c>
      <c r="G271" s="862">
        <f t="shared" si="78"/>
        <v>0.61538461538461542</v>
      </c>
      <c r="H271" s="862">
        <f t="shared" si="79"/>
        <v>0.28172166153846151</v>
      </c>
      <c r="I271" s="852">
        <f>State!R271</f>
        <v>0</v>
      </c>
      <c r="J271" s="853">
        <f>State!S271</f>
        <v>0</v>
      </c>
      <c r="K271" s="861">
        <f>State!T271</f>
        <v>0.03</v>
      </c>
      <c r="L271" s="852">
        <f>State!U271</f>
        <v>463</v>
      </c>
      <c r="M271" s="853">
        <f>State!V271</f>
        <v>13.89</v>
      </c>
      <c r="N271" s="852">
        <f>State!W271</f>
        <v>463</v>
      </c>
      <c r="O271" s="853">
        <f>State!X271</f>
        <v>13.89</v>
      </c>
      <c r="P271" s="852">
        <f>State!Y271</f>
        <v>0</v>
      </c>
      <c r="Q271" s="853">
        <f>State!Z271</f>
        <v>0</v>
      </c>
      <c r="R271" s="861">
        <f>State!AA271</f>
        <v>12.5</v>
      </c>
      <c r="S271" s="852">
        <f>State!AB271</f>
        <v>13</v>
      </c>
      <c r="T271" s="853">
        <f>State!AC271</f>
        <v>162.5</v>
      </c>
      <c r="U271" s="852">
        <f>State!AD271</f>
        <v>13</v>
      </c>
      <c r="V271" s="853">
        <f>State!AE271</f>
        <v>162.5</v>
      </c>
      <c r="W271" s="1047"/>
      <c r="X271" s="870">
        <f>SUM(Almora:Uttarkashi!AE271)</f>
        <v>162.5</v>
      </c>
    </row>
    <row r="272" spans="1:24" s="866" customFormat="1">
      <c r="A272" s="849"/>
      <c r="B272" s="874" t="s">
        <v>35</v>
      </c>
      <c r="C272" s="852">
        <f>State!J272</f>
        <v>13</v>
      </c>
      <c r="D272" s="853">
        <f>State!K272</f>
        <v>650</v>
      </c>
      <c r="E272" s="852">
        <f>State!L272</f>
        <v>7</v>
      </c>
      <c r="F272" s="853">
        <f>State!M272</f>
        <v>160.01909999999998</v>
      </c>
      <c r="G272" s="862">
        <f t="shared" si="78"/>
        <v>0.53846153846153844</v>
      </c>
      <c r="H272" s="862">
        <f t="shared" si="79"/>
        <v>0.24618323076923074</v>
      </c>
      <c r="I272" s="852">
        <f>State!R272</f>
        <v>0</v>
      </c>
      <c r="J272" s="853">
        <f>State!S272</f>
        <v>0</v>
      </c>
      <c r="K272" s="861">
        <f>State!T272</f>
        <v>0</v>
      </c>
      <c r="L272" s="852">
        <f>State!U272</f>
        <v>496</v>
      </c>
      <c r="M272" s="853">
        <f>State!V272</f>
        <v>313.29999999999995</v>
      </c>
      <c r="N272" s="852">
        <f>State!W272</f>
        <v>496</v>
      </c>
      <c r="O272" s="853">
        <f>State!X272</f>
        <v>313.29999999999995</v>
      </c>
      <c r="P272" s="852">
        <f>State!Y272</f>
        <v>0</v>
      </c>
      <c r="Q272" s="853">
        <f>State!Z272</f>
        <v>0</v>
      </c>
      <c r="R272" s="861">
        <f>State!AA272</f>
        <v>0</v>
      </c>
      <c r="S272" s="852">
        <f>State!AB272</f>
        <v>13</v>
      </c>
      <c r="T272" s="853">
        <f>State!AC272</f>
        <v>650</v>
      </c>
      <c r="U272" s="852">
        <f>State!AD272</f>
        <v>13</v>
      </c>
      <c r="V272" s="853">
        <f>State!AE272</f>
        <v>650</v>
      </c>
      <c r="W272" s="865"/>
      <c r="X272" s="870">
        <f>SUM(Almora:Uttarkashi!AE272)</f>
        <v>650</v>
      </c>
    </row>
    <row r="273" spans="1:24" s="866" customFormat="1">
      <c r="A273" s="849">
        <v>22</v>
      </c>
      <c r="B273" s="854" t="s">
        <v>106</v>
      </c>
      <c r="C273" s="852">
        <f>State!J273</f>
        <v>0</v>
      </c>
      <c r="D273" s="853">
        <f>State!K273</f>
        <v>0</v>
      </c>
      <c r="E273" s="852">
        <f>State!L273</f>
        <v>0</v>
      </c>
      <c r="F273" s="853">
        <f>State!M273</f>
        <v>0</v>
      </c>
      <c r="G273" s="853">
        <f>State!N273</f>
        <v>0</v>
      </c>
      <c r="H273" s="853">
        <f>State!O273</f>
        <v>0</v>
      </c>
      <c r="I273" s="852">
        <f>State!R273</f>
        <v>0</v>
      </c>
      <c r="J273" s="853">
        <f>State!S273</f>
        <v>0</v>
      </c>
      <c r="K273" s="861">
        <f>State!T273</f>
        <v>0</v>
      </c>
      <c r="L273" s="852">
        <f>State!U273</f>
        <v>0</v>
      </c>
      <c r="M273" s="853">
        <f>State!V273</f>
        <v>0</v>
      </c>
      <c r="N273" s="852">
        <f>State!W273</f>
        <v>0</v>
      </c>
      <c r="O273" s="853">
        <f>State!X273</f>
        <v>0</v>
      </c>
      <c r="P273" s="852">
        <f>State!Y273</f>
        <v>0</v>
      </c>
      <c r="Q273" s="853">
        <f>State!Z273</f>
        <v>0</v>
      </c>
      <c r="R273" s="861">
        <f>State!AA273</f>
        <v>0</v>
      </c>
      <c r="S273" s="852">
        <f>State!AB273</f>
        <v>0</v>
      </c>
      <c r="T273" s="853">
        <f>State!AC273</f>
        <v>0</v>
      </c>
      <c r="U273" s="852">
        <f>State!AD273</f>
        <v>0</v>
      </c>
      <c r="V273" s="853">
        <f>State!AE273</f>
        <v>0</v>
      </c>
      <c r="W273" s="865"/>
      <c r="X273" s="870">
        <f>SUM(Almora:Uttarkashi!AE273)</f>
        <v>0</v>
      </c>
    </row>
    <row r="274" spans="1:24" s="860" customFormat="1">
      <c r="A274" s="855">
        <v>22.01</v>
      </c>
      <c r="B274" s="859" t="s">
        <v>107</v>
      </c>
      <c r="C274" s="852">
        <f>State!J274</f>
        <v>0</v>
      </c>
      <c r="D274" s="853">
        <f>State!K274</f>
        <v>0</v>
      </c>
      <c r="E274" s="852">
        <f>State!L274</f>
        <v>0</v>
      </c>
      <c r="F274" s="853">
        <f>State!M274</f>
        <v>0</v>
      </c>
      <c r="G274" s="853">
        <f>State!N274</f>
        <v>0</v>
      </c>
      <c r="H274" s="853">
        <f>State!O274</f>
        <v>0</v>
      </c>
      <c r="I274" s="852">
        <f>State!R274</f>
        <v>0</v>
      </c>
      <c r="J274" s="853">
        <f>State!S274</f>
        <v>0</v>
      </c>
      <c r="K274" s="861">
        <f>State!T274</f>
        <v>0</v>
      </c>
      <c r="L274" s="852">
        <f>State!U274</f>
        <v>0</v>
      </c>
      <c r="M274" s="853">
        <f>State!V274</f>
        <v>0</v>
      </c>
      <c r="N274" s="852">
        <f>State!W274</f>
        <v>0</v>
      </c>
      <c r="O274" s="853">
        <f>State!X274</f>
        <v>0</v>
      </c>
      <c r="P274" s="852">
        <f>State!Y274</f>
        <v>0</v>
      </c>
      <c r="Q274" s="853">
        <f>State!Z274</f>
        <v>0</v>
      </c>
      <c r="R274" s="861">
        <f>State!AA274</f>
        <v>0</v>
      </c>
      <c r="S274" s="852">
        <f>State!AB274</f>
        <v>0</v>
      </c>
      <c r="T274" s="853">
        <f>State!AC274</f>
        <v>0</v>
      </c>
      <c r="U274" s="852">
        <f>State!AD274</f>
        <v>0</v>
      </c>
      <c r="V274" s="853">
        <f>State!AE274</f>
        <v>0</v>
      </c>
      <c r="W274" s="859"/>
      <c r="X274" s="870">
        <f>SUM(Almora:Uttarkashi!AE274)</f>
        <v>0</v>
      </c>
    </row>
    <row r="275" spans="1:24" s="860" customFormat="1" ht="18">
      <c r="A275" s="855">
        <v>22.02</v>
      </c>
      <c r="B275" s="859" t="s">
        <v>108</v>
      </c>
      <c r="C275" s="852">
        <f>State!J275</f>
        <v>102426</v>
      </c>
      <c r="D275" s="853">
        <f>State!K275</f>
        <v>307.27799999999996</v>
      </c>
      <c r="E275" s="852">
        <f>State!L275</f>
        <v>54291</v>
      </c>
      <c r="F275" s="853">
        <f>State!M275</f>
        <v>235.02414000000002</v>
      </c>
      <c r="G275" s="862">
        <f t="shared" ref="G275:G276" si="80">E275/C275</f>
        <v>0.53005096362251769</v>
      </c>
      <c r="H275" s="862">
        <f t="shared" ref="H275:H276" si="81">F275/D275</f>
        <v>0.76485833675043458</v>
      </c>
      <c r="I275" s="852">
        <f>State!R275</f>
        <v>0</v>
      </c>
      <c r="J275" s="853">
        <f>State!S275</f>
        <v>0</v>
      </c>
      <c r="K275" s="861">
        <f>State!T275</f>
        <v>3.0000000000000001E-3</v>
      </c>
      <c r="L275" s="852">
        <f>State!U275</f>
        <v>104172</v>
      </c>
      <c r="M275" s="853">
        <f>State!V275</f>
        <v>312.51600000000002</v>
      </c>
      <c r="N275" s="852">
        <f>State!W275</f>
        <v>104172</v>
      </c>
      <c r="O275" s="853">
        <f>State!X275</f>
        <v>312.51600000000002</v>
      </c>
      <c r="P275" s="852">
        <f>State!Y275</f>
        <v>0</v>
      </c>
      <c r="Q275" s="853">
        <f>State!Z275</f>
        <v>0</v>
      </c>
      <c r="R275" s="861">
        <f>State!AA275</f>
        <v>3.0000000000000001E-3</v>
      </c>
      <c r="S275" s="852">
        <f>State!AB275</f>
        <v>104172</v>
      </c>
      <c r="T275" s="853">
        <f>State!AC275</f>
        <v>312.51600000000002</v>
      </c>
      <c r="U275" s="852">
        <f>State!AD275</f>
        <v>104172</v>
      </c>
      <c r="V275" s="853">
        <f>State!AE275</f>
        <v>312.51600000000002</v>
      </c>
      <c r="W275" s="859" t="s">
        <v>478</v>
      </c>
      <c r="X275" s="870">
        <f>SUM(Almora:Uttarkashi!AE275)</f>
        <v>312.51600000000002</v>
      </c>
    </row>
    <row r="276" spans="1:24" s="866" customFormat="1">
      <c r="A276" s="849"/>
      <c r="B276" s="865" t="s">
        <v>25</v>
      </c>
      <c r="C276" s="852">
        <f>State!J276</f>
        <v>102426</v>
      </c>
      <c r="D276" s="853">
        <f>State!K276</f>
        <v>307.27799999999996</v>
      </c>
      <c r="E276" s="852">
        <f>State!L276</f>
        <v>54291</v>
      </c>
      <c r="F276" s="853">
        <f>State!M276</f>
        <v>235.02414000000002</v>
      </c>
      <c r="G276" s="862">
        <f t="shared" si="80"/>
        <v>0.53005096362251769</v>
      </c>
      <c r="H276" s="862">
        <f t="shared" si="81"/>
        <v>0.76485833675043458</v>
      </c>
      <c r="I276" s="852">
        <f>State!R276</f>
        <v>0</v>
      </c>
      <c r="J276" s="853">
        <f>State!S276</f>
        <v>0</v>
      </c>
      <c r="K276" s="861">
        <f>State!T276</f>
        <v>0</v>
      </c>
      <c r="L276" s="852">
        <f>State!U276</f>
        <v>104172</v>
      </c>
      <c r="M276" s="853">
        <f>State!V276</f>
        <v>312.51600000000002</v>
      </c>
      <c r="N276" s="852">
        <f>State!W276</f>
        <v>104172</v>
      </c>
      <c r="O276" s="853">
        <f>State!X276</f>
        <v>312.51600000000002</v>
      </c>
      <c r="P276" s="852">
        <f>State!Y276</f>
        <v>0</v>
      </c>
      <c r="Q276" s="853">
        <f>State!Z276</f>
        <v>0</v>
      </c>
      <c r="R276" s="861">
        <f>State!AA276</f>
        <v>0</v>
      </c>
      <c r="S276" s="852">
        <f>State!AB276</f>
        <v>104172</v>
      </c>
      <c r="T276" s="853">
        <f>State!AC276</f>
        <v>312.51600000000002</v>
      </c>
      <c r="U276" s="852">
        <f>State!AD276</f>
        <v>104172</v>
      </c>
      <c r="V276" s="853">
        <f>State!AE276</f>
        <v>312.51600000000002</v>
      </c>
      <c r="W276" s="865"/>
      <c r="X276" s="870">
        <f>SUM(Almora:Uttarkashi!AE276)</f>
        <v>312.51600000000002</v>
      </c>
    </row>
    <row r="277" spans="1:24" s="866" customFormat="1" ht="18">
      <c r="A277" s="849" t="s">
        <v>97</v>
      </c>
      <c r="B277" s="854" t="s">
        <v>109</v>
      </c>
      <c r="C277" s="852">
        <f>State!J277</f>
        <v>0</v>
      </c>
      <c r="D277" s="853">
        <f>State!K277</f>
        <v>0</v>
      </c>
      <c r="E277" s="852">
        <f>State!L277</f>
        <v>0</v>
      </c>
      <c r="F277" s="853">
        <f>State!M277</f>
        <v>0</v>
      </c>
      <c r="G277" s="853">
        <f>State!N277</f>
        <v>0</v>
      </c>
      <c r="H277" s="853">
        <f>State!O277</f>
        <v>0</v>
      </c>
      <c r="I277" s="852">
        <f>State!R277</f>
        <v>0</v>
      </c>
      <c r="J277" s="853">
        <f>State!S277</f>
        <v>0</v>
      </c>
      <c r="K277" s="861">
        <f>State!T277</f>
        <v>0</v>
      </c>
      <c r="L277" s="852">
        <f>State!U277</f>
        <v>0</v>
      </c>
      <c r="M277" s="853">
        <f>State!V277</f>
        <v>0</v>
      </c>
      <c r="N277" s="852">
        <f>State!W277</f>
        <v>0</v>
      </c>
      <c r="O277" s="853">
        <f>State!X277</f>
        <v>0</v>
      </c>
      <c r="P277" s="852">
        <f>State!Y277</f>
        <v>0</v>
      </c>
      <c r="Q277" s="853">
        <f>State!Z277</f>
        <v>0</v>
      </c>
      <c r="R277" s="861">
        <f>State!AA277</f>
        <v>0</v>
      </c>
      <c r="S277" s="852">
        <f>State!AB277</f>
        <v>0</v>
      </c>
      <c r="T277" s="853">
        <f>State!AC277</f>
        <v>0</v>
      </c>
      <c r="U277" s="852">
        <f>State!AD277</f>
        <v>0</v>
      </c>
      <c r="V277" s="853">
        <f>State!AE277</f>
        <v>0</v>
      </c>
      <c r="W277" s="865"/>
      <c r="X277" s="870">
        <f>SUM(Almora:Uttarkashi!AE277)</f>
        <v>0</v>
      </c>
    </row>
    <row r="278" spans="1:24" s="866" customFormat="1">
      <c r="A278" s="849">
        <v>23</v>
      </c>
      <c r="B278" s="854" t="s">
        <v>110</v>
      </c>
      <c r="C278" s="852">
        <f>State!J278</f>
        <v>0</v>
      </c>
      <c r="D278" s="853">
        <f>State!K278</f>
        <v>0</v>
      </c>
      <c r="E278" s="852">
        <f>State!L278</f>
        <v>0</v>
      </c>
      <c r="F278" s="853">
        <f>State!M278</f>
        <v>0</v>
      </c>
      <c r="G278" s="853">
        <f>State!N278</f>
        <v>0</v>
      </c>
      <c r="H278" s="853">
        <f>State!O278</f>
        <v>0</v>
      </c>
      <c r="I278" s="852">
        <f>State!R278</f>
        <v>0</v>
      </c>
      <c r="J278" s="853">
        <f>State!S278</f>
        <v>0</v>
      </c>
      <c r="K278" s="861">
        <f>State!T278</f>
        <v>0</v>
      </c>
      <c r="L278" s="852">
        <f>State!U278</f>
        <v>0</v>
      </c>
      <c r="M278" s="853">
        <f>State!V278</f>
        <v>0</v>
      </c>
      <c r="N278" s="852">
        <f>State!W278</f>
        <v>0</v>
      </c>
      <c r="O278" s="853">
        <f>State!X278</f>
        <v>0</v>
      </c>
      <c r="P278" s="852">
        <f>State!Y278</f>
        <v>0</v>
      </c>
      <c r="Q278" s="853">
        <f>State!Z278</f>
        <v>0</v>
      </c>
      <c r="R278" s="861">
        <f>State!AA278</f>
        <v>0</v>
      </c>
      <c r="S278" s="852">
        <f>State!AB278</f>
        <v>0</v>
      </c>
      <c r="T278" s="853">
        <f>State!AC278</f>
        <v>0</v>
      </c>
      <c r="U278" s="852">
        <f>State!AD278</f>
        <v>0</v>
      </c>
      <c r="V278" s="853">
        <f>State!AE278</f>
        <v>0</v>
      </c>
      <c r="W278" s="865"/>
      <c r="X278" s="870">
        <f>SUM(Almora:Uttarkashi!AE278)</f>
        <v>0</v>
      </c>
    </row>
    <row r="279" spans="1:24" s="860" customFormat="1">
      <c r="A279" s="855">
        <v>23.01</v>
      </c>
      <c r="B279" s="875" t="s">
        <v>309</v>
      </c>
      <c r="C279" s="852">
        <f>State!J279</f>
        <v>0</v>
      </c>
      <c r="D279" s="853">
        <f>State!K279</f>
        <v>0</v>
      </c>
      <c r="E279" s="852">
        <f>State!L279</f>
        <v>0</v>
      </c>
      <c r="F279" s="853">
        <f>State!M279</f>
        <v>0</v>
      </c>
      <c r="G279" s="853">
        <f>State!N279</f>
        <v>0</v>
      </c>
      <c r="H279" s="853">
        <f>State!O279</f>
        <v>0</v>
      </c>
      <c r="I279" s="852">
        <f>State!R279</f>
        <v>0</v>
      </c>
      <c r="J279" s="853">
        <f>State!S279</f>
        <v>0</v>
      </c>
      <c r="K279" s="861">
        <f>State!T279</f>
        <v>0</v>
      </c>
      <c r="L279" s="852">
        <f>State!U279</f>
        <v>0</v>
      </c>
      <c r="M279" s="853">
        <f>State!V279</f>
        <v>0</v>
      </c>
      <c r="N279" s="852">
        <f>State!W279</f>
        <v>0</v>
      </c>
      <c r="O279" s="853">
        <f>State!X279</f>
        <v>0</v>
      </c>
      <c r="P279" s="852">
        <f>State!Y279</f>
        <v>0</v>
      </c>
      <c r="Q279" s="853">
        <f>State!Z279</f>
        <v>0</v>
      </c>
      <c r="R279" s="861">
        <f>State!AA279</f>
        <v>0</v>
      </c>
      <c r="S279" s="852">
        <f>State!AB279</f>
        <v>0</v>
      </c>
      <c r="T279" s="853">
        <f>State!AC279</f>
        <v>0</v>
      </c>
      <c r="U279" s="852">
        <f>State!AD279</f>
        <v>0</v>
      </c>
      <c r="V279" s="853">
        <f>State!AE279</f>
        <v>0</v>
      </c>
      <c r="W279" s="859"/>
      <c r="X279" s="870">
        <f>SUM(Almora:Uttarkashi!AE279)</f>
        <v>0</v>
      </c>
    </row>
    <row r="280" spans="1:24" s="860" customFormat="1">
      <c r="A280" s="855">
        <v>23.02</v>
      </c>
      <c r="B280" s="875" t="s">
        <v>310</v>
      </c>
      <c r="C280" s="852">
        <f>State!J280</f>
        <v>0</v>
      </c>
      <c r="D280" s="853">
        <f>State!K280</f>
        <v>0</v>
      </c>
      <c r="E280" s="852">
        <f>State!L280</f>
        <v>0</v>
      </c>
      <c r="F280" s="853">
        <f>State!M280</f>
        <v>0</v>
      </c>
      <c r="G280" s="853">
        <f>State!N280</f>
        <v>0</v>
      </c>
      <c r="H280" s="853">
        <f>State!O280</f>
        <v>0</v>
      </c>
      <c r="I280" s="852">
        <f>State!R280</f>
        <v>0</v>
      </c>
      <c r="J280" s="853">
        <f>State!S280</f>
        <v>0</v>
      </c>
      <c r="K280" s="861">
        <f>State!T280</f>
        <v>0</v>
      </c>
      <c r="L280" s="852">
        <f>State!U280</f>
        <v>0</v>
      </c>
      <c r="M280" s="853">
        <f>State!V280</f>
        <v>0</v>
      </c>
      <c r="N280" s="852">
        <f>State!W280</f>
        <v>0</v>
      </c>
      <c r="O280" s="853">
        <f>State!X280</f>
        <v>0</v>
      </c>
      <c r="P280" s="852">
        <f>State!Y280</f>
        <v>0</v>
      </c>
      <c r="Q280" s="853">
        <f>State!Z280</f>
        <v>0</v>
      </c>
      <c r="R280" s="861">
        <f>State!AA280</f>
        <v>0</v>
      </c>
      <c r="S280" s="852">
        <f>State!AB280</f>
        <v>0</v>
      </c>
      <c r="T280" s="853">
        <f>State!AC280</f>
        <v>0</v>
      </c>
      <c r="U280" s="852">
        <f>State!AD280</f>
        <v>0</v>
      </c>
      <c r="V280" s="853">
        <f>State!AE280</f>
        <v>0</v>
      </c>
      <c r="W280" s="859"/>
      <c r="X280" s="870">
        <f>SUM(Almora:Uttarkashi!AE280)</f>
        <v>0</v>
      </c>
    </row>
    <row r="281" spans="1:24" s="860" customFormat="1" ht="18">
      <c r="A281" s="855">
        <v>23.03</v>
      </c>
      <c r="B281" s="859" t="s">
        <v>170</v>
      </c>
      <c r="C281" s="852">
        <f>State!J281</f>
        <v>1</v>
      </c>
      <c r="D281" s="853">
        <f>State!K281</f>
        <v>20.45</v>
      </c>
      <c r="E281" s="852">
        <f>State!L281</f>
        <v>0</v>
      </c>
      <c r="F281" s="853">
        <f>State!M281</f>
        <v>10</v>
      </c>
      <c r="G281" s="862">
        <f t="shared" ref="G281:G283" si="82">E281/C281</f>
        <v>0</v>
      </c>
      <c r="H281" s="862">
        <f t="shared" ref="H281:H283" si="83">F281/D281</f>
        <v>0.48899755501222497</v>
      </c>
      <c r="I281" s="852">
        <f>State!R281</f>
        <v>1</v>
      </c>
      <c r="J281" s="853">
        <f>State!S281</f>
        <v>10.45</v>
      </c>
      <c r="K281" s="861">
        <f>State!T281</f>
        <v>20.45</v>
      </c>
      <c r="L281" s="852">
        <f>State!U281</f>
        <v>0</v>
      </c>
      <c r="M281" s="853">
        <f>State!V281</f>
        <v>0</v>
      </c>
      <c r="N281" s="852">
        <f>State!W281</f>
        <v>1</v>
      </c>
      <c r="O281" s="853">
        <f>State!X281</f>
        <v>10.45</v>
      </c>
      <c r="P281" s="852">
        <f>State!Y281</f>
        <v>1</v>
      </c>
      <c r="Q281" s="853">
        <f>State!Z281</f>
        <v>10.45</v>
      </c>
      <c r="R281" s="861">
        <f>State!AA281</f>
        <v>20.45</v>
      </c>
      <c r="S281" s="852">
        <f>State!AB281</f>
        <v>0</v>
      </c>
      <c r="T281" s="853">
        <f>State!AC281</f>
        <v>0</v>
      </c>
      <c r="U281" s="852">
        <f>State!AD281</f>
        <v>1</v>
      </c>
      <c r="V281" s="853">
        <f>State!AE281</f>
        <v>10.45</v>
      </c>
      <c r="W281" s="859" t="s">
        <v>639</v>
      </c>
      <c r="X281" s="870">
        <f>SUM(Almora:Uttarkashi!AE281)</f>
        <v>10.45</v>
      </c>
    </row>
    <row r="282" spans="1:24" s="860" customFormat="1" ht="18">
      <c r="A282" s="855">
        <v>23.04</v>
      </c>
      <c r="B282" s="859" t="s">
        <v>111</v>
      </c>
      <c r="C282" s="852">
        <f>State!J282</f>
        <v>2</v>
      </c>
      <c r="D282" s="853">
        <f>State!K282</f>
        <v>28.9</v>
      </c>
      <c r="E282" s="852">
        <f>State!L282</f>
        <v>1</v>
      </c>
      <c r="F282" s="853">
        <f>State!M282</f>
        <v>9.65</v>
      </c>
      <c r="G282" s="862">
        <f t="shared" si="82"/>
        <v>0.5</v>
      </c>
      <c r="H282" s="862">
        <f t="shared" si="83"/>
        <v>0.33391003460207613</v>
      </c>
      <c r="I282" s="852">
        <f>State!R282</f>
        <v>1</v>
      </c>
      <c r="J282" s="853">
        <f>State!S282</f>
        <v>19.25</v>
      </c>
      <c r="K282" s="861">
        <f>State!T282</f>
        <v>19.25</v>
      </c>
      <c r="L282" s="852">
        <f>State!U282</f>
        <v>0</v>
      </c>
      <c r="M282" s="853">
        <f>State!V282</f>
        <v>0</v>
      </c>
      <c r="N282" s="852">
        <f>State!W282</f>
        <v>1</v>
      </c>
      <c r="O282" s="853">
        <f>State!X282</f>
        <v>19.25</v>
      </c>
      <c r="P282" s="852">
        <f>State!Y282</f>
        <v>1</v>
      </c>
      <c r="Q282" s="853">
        <f>State!Z282</f>
        <v>19.25</v>
      </c>
      <c r="R282" s="861">
        <f>State!AA282</f>
        <v>19.25</v>
      </c>
      <c r="S282" s="852">
        <f>State!AB282</f>
        <v>0</v>
      </c>
      <c r="T282" s="853">
        <f>State!AC282</f>
        <v>0</v>
      </c>
      <c r="U282" s="852">
        <f>State!AD282</f>
        <v>1</v>
      </c>
      <c r="V282" s="853">
        <f>State!AE282</f>
        <v>19.25</v>
      </c>
      <c r="W282" s="859" t="s">
        <v>639</v>
      </c>
      <c r="X282" s="870">
        <f>SUM(Almora:Uttarkashi!AE282)</f>
        <v>19.25</v>
      </c>
    </row>
    <row r="283" spans="1:24" s="860" customFormat="1" ht="18">
      <c r="A283" s="855">
        <v>23.05</v>
      </c>
      <c r="B283" s="859" t="s">
        <v>112</v>
      </c>
      <c r="C283" s="852">
        <f>State!J283</f>
        <v>2</v>
      </c>
      <c r="D283" s="853">
        <f>State!K283</f>
        <v>53.38</v>
      </c>
      <c r="E283" s="852">
        <f>State!L283</f>
        <v>0</v>
      </c>
      <c r="F283" s="853">
        <f>State!M283</f>
        <v>8.0069999999999997</v>
      </c>
      <c r="G283" s="862">
        <f t="shared" si="82"/>
        <v>0</v>
      </c>
      <c r="H283" s="862">
        <f t="shared" si="83"/>
        <v>0.15</v>
      </c>
      <c r="I283" s="852">
        <f>State!R283</f>
        <v>2</v>
      </c>
      <c r="J283" s="853">
        <f>State!S283</f>
        <v>45.370000000000005</v>
      </c>
      <c r="K283" s="861">
        <f>State!T283</f>
        <v>26.69</v>
      </c>
      <c r="L283" s="852">
        <f>State!U283</f>
        <v>0</v>
      </c>
      <c r="M283" s="853">
        <f>State!V283</f>
        <v>0</v>
      </c>
      <c r="N283" s="852">
        <f>State!W283</f>
        <v>2</v>
      </c>
      <c r="O283" s="853">
        <f>State!X283</f>
        <v>45.370000000000005</v>
      </c>
      <c r="P283" s="852">
        <f>State!Y283</f>
        <v>2</v>
      </c>
      <c r="Q283" s="853">
        <f>State!Z283</f>
        <v>45.370000000000005</v>
      </c>
      <c r="R283" s="861">
        <f>State!AA283</f>
        <v>26.69</v>
      </c>
      <c r="S283" s="852">
        <f>State!AB283</f>
        <v>0</v>
      </c>
      <c r="T283" s="853">
        <f>State!AC283</f>
        <v>0</v>
      </c>
      <c r="U283" s="852">
        <f>State!AD283</f>
        <v>2</v>
      </c>
      <c r="V283" s="853">
        <f>State!AE283</f>
        <v>45.370000000000005</v>
      </c>
      <c r="W283" s="859" t="s">
        <v>639</v>
      </c>
      <c r="X283" s="870">
        <f>SUM(Almora:Uttarkashi!AE283)</f>
        <v>45.370000000000005</v>
      </c>
    </row>
    <row r="284" spans="1:24" s="860" customFormat="1">
      <c r="A284" s="855">
        <v>23.06</v>
      </c>
      <c r="B284" s="859" t="s">
        <v>113</v>
      </c>
      <c r="C284" s="852">
        <f>State!J284</f>
        <v>0</v>
      </c>
      <c r="D284" s="853">
        <f>State!K284</f>
        <v>0</v>
      </c>
      <c r="E284" s="852">
        <f>State!L284</f>
        <v>0</v>
      </c>
      <c r="F284" s="853">
        <f>State!M284</f>
        <v>0</v>
      </c>
      <c r="G284" s="853">
        <f>State!N284</f>
        <v>0</v>
      </c>
      <c r="H284" s="853">
        <f>State!O284</f>
        <v>0</v>
      </c>
      <c r="I284" s="852">
        <f>State!R284</f>
        <v>0</v>
      </c>
      <c r="J284" s="853">
        <f>State!S284</f>
        <v>0</v>
      </c>
      <c r="K284" s="861">
        <f>State!T284</f>
        <v>0</v>
      </c>
      <c r="L284" s="852">
        <f>State!U284</f>
        <v>0</v>
      </c>
      <c r="M284" s="853">
        <f>State!V284</f>
        <v>0</v>
      </c>
      <c r="N284" s="852">
        <f>State!W284</f>
        <v>0</v>
      </c>
      <c r="O284" s="853">
        <f>State!X284</f>
        <v>0</v>
      </c>
      <c r="P284" s="852">
        <f>State!Y284</f>
        <v>0</v>
      </c>
      <c r="Q284" s="853">
        <f>State!Z284</f>
        <v>0</v>
      </c>
      <c r="R284" s="861">
        <f>State!AA284</f>
        <v>0</v>
      </c>
      <c r="S284" s="852">
        <f>State!AB284</f>
        <v>0</v>
      </c>
      <c r="T284" s="853">
        <f>State!AC284</f>
        <v>0</v>
      </c>
      <c r="U284" s="852">
        <f>State!AD284</f>
        <v>0</v>
      </c>
      <c r="V284" s="853">
        <f>State!AE284</f>
        <v>0</v>
      </c>
      <c r="W284" s="859"/>
      <c r="X284" s="870">
        <f>SUM(Almora:Uttarkashi!AE284)</f>
        <v>0</v>
      </c>
    </row>
    <row r="285" spans="1:24" s="860" customFormat="1" ht="27">
      <c r="A285" s="855">
        <v>23.07</v>
      </c>
      <c r="B285" s="859" t="s">
        <v>186</v>
      </c>
      <c r="C285" s="852">
        <f>State!J285</f>
        <v>4</v>
      </c>
      <c r="D285" s="853">
        <f>State!K285</f>
        <v>29.880000000000003</v>
      </c>
      <c r="E285" s="852">
        <f>State!L285</f>
        <v>2</v>
      </c>
      <c r="F285" s="853">
        <f>State!M285</f>
        <v>8.2200000000000006</v>
      </c>
      <c r="G285" s="862">
        <f t="shared" ref="G285" si="84">E285/C285</f>
        <v>0.5</v>
      </c>
      <c r="H285" s="862">
        <f t="shared" ref="H285" si="85">F285/D285</f>
        <v>0.27510040160642568</v>
      </c>
      <c r="I285" s="852">
        <f>State!R285</f>
        <v>2</v>
      </c>
      <c r="J285" s="853">
        <f>State!S285</f>
        <v>21.66</v>
      </c>
      <c r="K285" s="861">
        <f>State!T285</f>
        <v>0</v>
      </c>
      <c r="L285" s="852">
        <f>State!U285</f>
        <v>0</v>
      </c>
      <c r="M285" s="853">
        <f>State!V285</f>
        <v>0</v>
      </c>
      <c r="N285" s="852">
        <f>State!W285</f>
        <v>2</v>
      </c>
      <c r="O285" s="853">
        <f>State!X285</f>
        <v>21.66</v>
      </c>
      <c r="P285" s="852">
        <f>State!Y285</f>
        <v>2</v>
      </c>
      <c r="Q285" s="853">
        <f>State!Z285</f>
        <v>21.66</v>
      </c>
      <c r="R285" s="861">
        <f>State!AA285</f>
        <v>0</v>
      </c>
      <c r="S285" s="852">
        <f>State!AB285</f>
        <v>0</v>
      </c>
      <c r="T285" s="853">
        <f>State!AC285</f>
        <v>0</v>
      </c>
      <c r="U285" s="852">
        <f>State!AD285</f>
        <v>2</v>
      </c>
      <c r="V285" s="853">
        <f>State!AE285</f>
        <v>21.66</v>
      </c>
      <c r="W285" s="859" t="s">
        <v>639</v>
      </c>
      <c r="X285" s="870">
        <f>SUM(Almora:Uttarkashi!AE285)</f>
        <v>21.66</v>
      </c>
    </row>
    <row r="286" spans="1:24" s="860" customFormat="1" ht="27">
      <c r="A286" s="855">
        <v>23.08</v>
      </c>
      <c r="B286" s="859" t="s">
        <v>187</v>
      </c>
      <c r="C286" s="852">
        <f>State!J286</f>
        <v>0</v>
      </c>
      <c r="D286" s="853">
        <f>State!K286</f>
        <v>0</v>
      </c>
      <c r="E286" s="852">
        <f>State!L286</f>
        <v>0</v>
      </c>
      <c r="F286" s="853">
        <f>State!M286</f>
        <v>0</v>
      </c>
      <c r="G286" s="853">
        <f>State!N286</f>
        <v>0</v>
      </c>
      <c r="H286" s="853">
        <f>State!O286</f>
        <v>0</v>
      </c>
      <c r="I286" s="852">
        <f>State!R286</f>
        <v>0</v>
      </c>
      <c r="J286" s="853">
        <f>State!S286</f>
        <v>0</v>
      </c>
      <c r="K286" s="861">
        <f>State!T286</f>
        <v>0</v>
      </c>
      <c r="L286" s="852">
        <f>State!U286</f>
        <v>0</v>
      </c>
      <c r="M286" s="853">
        <f>State!V286</f>
        <v>0</v>
      </c>
      <c r="N286" s="852">
        <f>State!W286</f>
        <v>0</v>
      </c>
      <c r="O286" s="853">
        <f>State!X286</f>
        <v>0</v>
      </c>
      <c r="P286" s="852">
        <f>State!Y286</f>
        <v>0</v>
      </c>
      <c r="Q286" s="853">
        <f>State!Z286</f>
        <v>0</v>
      </c>
      <c r="R286" s="861">
        <f>State!AA286</f>
        <v>0</v>
      </c>
      <c r="S286" s="852">
        <f>State!AB286</f>
        <v>0</v>
      </c>
      <c r="T286" s="853">
        <f>State!AC286</f>
        <v>0</v>
      </c>
      <c r="U286" s="852">
        <f>State!AD286</f>
        <v>0</v>
      </c>
      <c r="V286" s="853">
        <f>State!AE286</f>
        <v>0</v>
      </c>
      <c r="W286" s="859"/>
      <c r="X286" s="870">
        <f>SUM(Almora:Uttarkashi!AE286)</f>
        <v>0</v>
      </c>
    </row>
    <row r="287" spans="1:24" s="860" customFormat="1" ht="18">
      <c r="A287" s="855">
        <v>23.09</v>
      </c>
      <c r="B287" s="859" t="s">
        <v>311</v>
      </c>
      <c r="C287" s="852">
        <f>State!J287</f>
        <v>0</v>
      </c>
      <c r="D287" s="853">
        <f>State!K287</f>
        <v>0</v>
      </c>
      <c r="E287" s="852">
        <f>State!L287</f>
        <v>0</v>
      </c>
      <c r="F287" s="853">
        <f>State!M287</f>
        <v>0</v>
      </c>
      <c r="G287" s="853">
        <f>State!N287</f>
        <v>0</v>
      </c>
      <c r="H287" s="853">
        <f>State!O287</f>
        <v>0</v>
      </c>
      <c r="I287" s="852">
        <f>State!R287</f>
        <v>0</v>
      </c>
      <c r="J287" s="853">
        <f>State!S287</f>
        <v>0</v>
      </c>
      <c r="K287" s="861">
        <f>State!T287</f>
        <v>27.12</v>
      </c>
      <c r="L287" s="852">
        <f>State!U287</f>
        <v>2</v>
      </c>
      <c r="M287" s="853">
        <f>State!V287</f>
        <v>54.24</v>
      </c>
      <c r="N287" s="852">
        <f>State!W287</f>
        <v>2</v>
      </c>
      <c r="O287" s="853">
        <f>State!X287</f>
        <v>54.24</v>
      </c>
      <c r="P287" s="852">
        <f>State!Y287</f>
        <v>0</v>
      </c>
      <c r="Q287" s="853">
        <f>State!Z287</f>
        <v>0</v>
      </c>
      <c r="R287" s="861">
        <f>State!AA287</f>
        <v>27.12</v>
      </c>
      <c r="S287" s="852">
        <f>State!AB287</f>
        <v>2</v>
      </c>
      <c r="T287" s="853">
        <f>State!AC287</f>
        <v>54.24</v>
      </c>
      <c r="U287" s="852">
        <f>State!AD287</f>
        <v>2</v>
      </c>
      <c r="V287" s="853">
        <f>State!AE287</f>
        <v>54.24</v>
      </c>
      <c r="W287" s="859" t="s">
        <v>639</v>
      </c>
      <c r="X287" s="870">
        <f>SUM(Almora:Uttarkashi!AE287)</f>
        <v>54.24</v>
      </c>
    </row>
    <row r="288" spans="1:24" s="860" customFormat="1" ht="18">
      <c r="A288" s="855">
        <v>23.1</v>
      </c>
      <c r="B288" s="859" t="s">
        <v>312</v>
      </c>
      <c r="C288" s="852">
        <f>State!J288</f>
        <v>0</v>
      </c>
      <c r="D288" s="853">
        <f>State!K288</f>
        <v>0</v>
      </c>
      <c r="E288" s="852">
        <f>State!L288</f>
        <v>0</v>
      </c>
      <c r="F288" s="853">
        <f>State!M288</f>
        <v>0</v>
      </c>
      <c r="G288" s="853">
        <f>State!N288</f>
        <v>0</v>
      </c>
      <c r="H288" s="853">
        <f>State!O288</f>
        <v>0</v>
      </c>
      <c r="I288" s="852">
        <f>State!R288</f>
        <v>0</v>
      </c>
      <c r="J288" s="853">
        <f>State!S288</f>
        <v>0</v>
      </c>
      <c r="K288" s="861">
        <f>State!T288</f>
        <v>22.474</v>
      </c>
      <c r="L288" s="852">
        <f>State!U288</f>
        <v>1</v>
      </c>
      <c r="M288" s="853">
        <f>State!V288</f>
        <v>22.474</v>
      </c>
      <c r="N288" s="852">
        <f>State!W288</f>
        <v>1</v>
      </c>
      <c r="O288" s="853">
        <f>State!X288</f>
        <v>22.474</v>
      </c>
      <c r="P288" s="852">
        <f>State!Y288</f>
        <v>0</v>
      </c>
      <c r="Q288" s="853">
        <f>State!Z288</f>
        <v>0</v>
      </c>
      <c r="R288" s="861">
        <f>State!AA288</f>
        <v>22.474</v>
      </c>
      <c r="S288" s="852">
        <f>State!AB288</f>
        <v>1</v>
      </c>
      <c r="T288" s="853">
        <f>State!AC288</f>
        <v>22.474</v>
      </c>
      <c r="U288" s="852">
        <f>State!AD288</f>
        <v>1</v>
      </c>
      <c r="V288" s="853">
        <f>State!AE288</f>
        <v>22.474</v>
      </c>
      <c r="W288" s="859" t="s">
        <v>639</v>
      </c>
      <c r="X288" s="870">
        <f>SUM(Almora:Uttarkashi!AE288)</f>
        <v>22.474</v>
      </c>
    </row>
    <row r="289" spans="1:24" s="860" customFormat="1">
      <c r="A289" s="855">
        <v>23.11</v>
      </c>
      <c r="B289" s="859" t="s">
        <v>314</v>
      </c>
      <c r="C289" s="852">
        <f>State!J289</f>
        <v>0</v>
      </c>
      <c r="D289" s="853">
        <f>State!K289</f>
        <v>0</v>
      </c>
      <c r="E289" s="852">
        <f>State!L289</f>
        <v>0</v>
      </c>
      <c r="F289" s="853">
        <f>State!M289</f>
        <v>0</v>
      </c>
      <c r="G289" s="853">
        <f>State!N289</f>
        <v>0</v>
      </c>
      <c r="H289" s="853">
        <f>State!O289</f>
        <v>0</v>
      </c>
      <c r="I289" s="852">
        <f>State!R289</f>
        <v>0</v>
      </c>
      <c r="J289" s="853">
        <f>State!S289</f>
        <v>0</v>
      </c>
      <c r="K289" s="861">
        <f>State!T289</f>
        <v>34.630000000000003</v>
      </c>
      <c r="L289" s="852">
        <f>State!U289</f>
        <v>0</v>
      </c>
      <c r="M289" s="853">
        <f>State!V289</f>
        <v>0</v>
      </c>
      <c r="N289" s="852">
        <f>State!W289</f>
        <v>0</v>
      </c>
      <c r="O289" s="853">
        <f>State!X289</f>
        <v>0</v>
      </c>
      <c r="P289" s="852">
        <f>State!Y289</f>
        <v>0</v>
      </c>
      <c r="Q289" s="853">
        <f>State!Z289</f>
        <v>0</v>
      </c>
      <c r="R289" s="861">
        <f>State!AA289</f>
        <v>34.630000000000003</v>
      </c>
      <c r="S289" s="852">
        <f>State!AB289</f>
        <v>0</v>
      </c>
      <c r="T289" s="853">
        <f>State!AC289</f>
        <v>0</v>
      </c>
      <c r="U289" s="852">
        <f>State!AD289</f>
        <v>0</v>
      </c>
      <c r="V289" s="853">
        <f>State!AE289</f>
        <v>0</v>
      </c>
      <c r="W289" s="859"/>
      <c r="X289" s="870">
        <f>SUM(Almora:Uttarkashi!AE289)</f>
        <v>0</v>
      </c>
    </row>
    <row r="290" spans="1:24" s="860" customFormat="1" ht="18">
      <c r="A290" s="855">
        <v>23.12</v>
      </c>
      <c r="B290" s="859" t="s">
        <v>313</v>
      </c>
      <c r="C290" s="852">
        <f>State!J290</f>
        <v>0</v>
      </c>
      <c r="D290" s="853">
        <f>State!K290</f>
        <v>0</v>
      </c>
      <c r="E290" s="852">
        <f>State!L290</f>
        <v>0</v>
      </c>
      <c r="F290" s="853">
        <f>State!M290</f>
        <v>0</v>
      </c>
      <c r="G290" s="853">
        <f>State!N290</f>
        <v>0</v>
      </c>
      <c r="H290" s="853">
        <f>State!O290</f>
        <v>0</v>
      </c>
      <c r="I290" s="852">
        <f>State!R290</f>
        <v>0</v>
      </c>
      <c r="J290" s="853">
        <f>State!S290</f>
        <v>0</v>
      </c>
      <c r="K290" s="861">
        <f>State!T290</f>
        <v>26.71</v>
      </c>
      <c r="L290" s="852">
        <f>State!U290</f>
        <v>0</v>
      </c>
      <c r="M290" s="853">
        <f>State!V290</f>
        <v>0</v>
      </c>
      <c r="N290" s="852">
        <f>State!W290</f>
        <v>0</v>
      </c>
      <c r="O290" s="853">
        <f>State!X290</f>
        <v>0</v>
      </c>
      <c r="P290" s="852">
        <f>State!Y290</f>
        <v>0</v>
      </c>
      <c r="Q290" s="853">
        <f>State!Z290</f>
        <v>0</v>
      </c>
      <c r="R290" s="861">
        <f>State!AA290</f>
        <v>26.71</v>
      </c>
      <c r="S290" s="852">
        <f>State!AB290</f>
        <v>0</v>
      </c>
      <c r="T290" s="853">
        <f>State!AC290</f>
        <v>0</v>
      </c>
      <c r="U290" s="852">
        <f>State!AD290</f>
        <v>0</v>
      </c>
      <c r="V290" s="853">
        <f>State!AE290</f>
        <v>0</v>
      </c>
      <c r="W290" s="859"/>
      <c r="X290" s="870">
        <f>SUM(Almora:Uttarkashi!AE290)</f>
        <v>0</v>
      </c>
    </row>
    <row r="291" spans="1:24" s="860" customFormat="1" ht="18">
      <c r="A291" s="855">
        <v>23.13</v>
      </c>
      <c r="B291" s="859" t="s">
        <v>114</v>
      </c>
      <c r="C291" s="852">
        <f>State!J291</f>
        <v>246</v>
      </c>
      <c r="D291" s="853">
        <f>State!K291</f>
        <v>3142.2799999999997</v>
      </c>
      <c r="E291" s="852">
        <f>State!L291</f>
        <v>19</v>
      </c>
      <c r="F291" s="853">
        <f>State!M291</f>
        <v>682.26880000000006</v>
      </c>
      <c r="G291" s="862">
        <f t="shared" ref="G291" si="86">E291/C291</f>
        <v>7.7235772357723581E-2</v>
      </c>
      <c r="H291" s="862">
        <f t="shared" ref="H291" si="87">F291/D291</f>
        <v>0.21712539939152467</v>
      </c>
      <c r="I291" s="852">
        <f>State!R291</f>
        <v>227</v>
      </c>
      <c r="J291" s="853">
        <f>State!S291</f>
        <v>2405.165</v>
      </c>
      <c r="K291" s="861">
        <f>State!T291</f>
        <v>19.34</v>
      </c>
      <c r="L291" s="852">
        <f>State!U291</f>
        <v>419</v>
      </c>
      <c r="M291" s="853">
        <f>State!V291</f>
        <v>8103.46</v>
      </c>
      <c r="N291" s="852">
        <f>State!W291</f>
        <v>646</v>
      </c>
      <c r="O291" s="853">
        <f>State!X291</f>
        <v>10508.625</v>
      </c>
      <c r="P291" s="852">
        <f>State!Y291</f>
        <v>227</v>
      </c>
      <c r="Q291" s="853">
        <f>State!Z291</f>
        <v>2405.165</v>
      </c>
      <c r="R291" s="861">
        <f>State!AA291</f>
        <v>19.34</v>
      </c>
      <c r="S291" s="852">
        <f>State!AB291</f>
        <v>196</v>
      </c>
      <c r="T291" s="853">
        <f>State!AC291</f>
        <v>3790.639999999999</v>
      </c>
      <c r="U291" s="852">
        <f>State!AD291</f>
        <v>423</v>
      </c>
      <c r="V291" s="853">
        <f>State!AE291</f>
        <v>6195.8049999999985</v>
      </c>
      <c r="W291" s="859" t="s">
        <v>484</v>
      </c>
      <c r="X291" s="870">
        <f>SUM(Almora:Uttarkashi!AE291)</f>
        <v>6195.8050000000003</v>
      </c>
    </row>
    <row r="292" spans="1:24" s="860" customFormat="1" ht="18">
      <c r="A292" s="855">
        <v>23.14</v>
      </c>
      <c r="B292" s="859" t="s">
        <v>115</v>
      </c>
      <c r="C292" s="852">
        <f>State!J292</f>
        <v>0</v>
      </c>
      <c r="D292" s="853">
        <f>State!K292</f>
        <v>0</v>
      </c>
      <c r="E292" s="852">
        <f>State!L292</f>
        <v>0</v>
      </c>
      <c r="F292" s="853">
        <f>State!M292</f>
        <v>0</v>
      </c>
      <c r="G292" s="853">
        <f>State!N292</f>
        <v>0</v>
      </c>
      <c r="H292" s="853">
        <f>State!O292</f>
        <v>0</v>
      </c>
      <c r="I292" s="852">
        <f>State!R292</f>
        <v>0</v>
      </c>
      <c r="J292" s="853">
        <f>State!S292</f>
        <v>0</v>
      </c>
      <c r="K292" s="861">
        <f>State!T292</f>
        <v>15.43</v>
      </c>
      <c r="L292" s="852">
        <f>State!U292</f>
        <v>60</v>
      </c>
      <c r="M292" s="853">
        <f>State!V292</f>
        <v>925.8</v>
      </c>
      <c r="N292" s="852">
        <f>State!W292</f>
        <v>60</v>
      </c>
      <c r="O292" s="853">
        <f>State!X292</f>
        <v>925.8</v>
      </c>
      <c r="P292" s="852">
        <f>State!Y292</f>
        <v>0</v>
      </c>
      <c r="Q292" s="853">
        <f>State!Z292</f>
        <v>0</v>
      </c>
      <c r="R292" s="861">
        <f>State!AA292</f>
        <v>15.43</v>
      </c>
      <c r="S292" s="852">
        <f>State!AB292</f>
        <v>32</v>
      </c>
      <c r="T292" s="853">
        <f>State!AC292</f>
        <v>493.76</v>
      </c>
      <c r="U292" s="852">
        <f>State!AD292</f>
        <v>32</v>
      </c>
      <c r="V292" s="853">
        <f>State!AE292</f>
        <v>493.76</v>
      </c>
      <c r="W292" s="859" t="s">
        <v>484</v>
      </c>
      <c r="X292" s="870">
        <f>SUM(Almora:Uttarkashi!AE292)</f>
        <v>493.76</v>
      </c>
    </row>
    <row r="293" spans="1:24" s="860" customFormat="1" ht="18">
      <c r="A293" s="855">
        <v>23.15</v>
      </c>
      <c r="B293" s="859" t="s">
        <v>116</v>
      </c>
      <c r="C293" s="852">
        <f>State!J293</f>
        <v>23</v>
      </c>
      <c r="D293" s="853">
        <f>State!K293</f>
        <v>400.65999999999997</v>
      </c>
      <c r="E293" s="852">
        <f>State!L293</f>
        <v>0</v>
      </c>
      <c r="F293" s="853">
        <f>State!M293</f>
        <v>83.754000000000005</v>
      </c>
      <c r="G293" s="862">
        <f t="shared" ref="G293" si="88">E293/C293</f>
        <v>0</v>
      </c>
      <c r="H293" s="862">
        <f t="shared" ref="H293" si="89">F293/D293</f>
        <v>0.20904008386162834</v>
      </c>
      <c r="I293" s="852">
        <f>State!R293</f>
        <v>23</v>
      </c>
      <c r="J293" s="853">
        <f>State!S293</f>
        <v>316.90999999999997</v>
      </c>
      <c r="K293" s="861">
        <f>State!T293</f>
        <v>25.18</v>
      </c>
      <c r="L293" s="852">
        <f>State!U293</f>
        <v>28</v>
      </c>
      <c r="M293" s="853">
        <f>State!V293</f>
        <v>705.04</v>
      </c>
      <c r="N293" s="852">
        <f>State!W293</f>
        <v>51</v>
      </c>
      <c r="O293" s="853">
        <f>State!X293</f>
        <v>1021.9499999999999</v>
      </c>
      <c r="P293" s="852">
        <f>State!Y293</f>
        <v>23</v>
      </c>
      <c r="Q293" s="853">
        <f>State!Z293</f>
        <v>316.90999999999997</v>
      </c>
      <c r="R293" s="861">
        <f>State!AA293</f>
        <v>25.18</v>
      </c>
      <c r="S293" s="852">
        <f>State!AB293</f>
        <v>15</v>
      </c>
      <c r="T293" s="853">
        <f>State!AC293</f>
        <v>377.70000000000005</v>
      </c>
      <c r="U293" s="852">
        <f>State!AD293</f>
        <v>38</v>
      </c>
      <c r="V293" s="853">
        <f>State!AE293</f>
        <v>694.61</v>
      </c>
      <c r="W293" s="859" t="s">
        <v>484</v>
      </c>
      <c r="X293" s="870">
        <f>SUM(Almora:Uttarkashi!AE293)</f>
        <v>694.61</v>
      </c>
    </row>
    <row r="294" spans="1:24" s="860" customFormat="1" ht="18">
      <c r="A294" s="855">
        <v>23.16</v>
      </c>
      <c r="B294" s="859" t="s">
        <v>117</v>
      </c>
      <c r="C294" s="852">
        <f>State!J294</f>
        <v>0</v>
      </c>
      <c r="D294" s="853">
        <f>State!K294</f>
        <v>0</v>
      </c>
      <c r="E294" s="852">
        <f>State!L294</f>
        <v>0</v>
      </c>
      <c r="F294" s="853">
        <f>State!M294</f>
        <v>0</v>
      </c>
      <c r="G294" s="853">
        <f>State!N294</f>
        <v>0</v>
      </c>
      <c r="H294" s="853">
        <f>State!O294</f>
        <v>0</v>
      </c>
      <c r="I294" s="852">
        <f>State!R294</f>
        <v>0</v>
      </c>
      <c r="J294" s="853">
        <f>State!S294</f>
        <v>0</v>
      </c>
      <c r="K294" s="861">
        <f>State!T294</f>
        <v>17.489999999999998</v>
      </c>
      <c r="L294" s="852">
        <f>State!U294</f>
        <v>11</v>
      </c>
      <c r="M294" s="853">
        <f>State!V294</f>
        <v>192.39</v>
      </c>
      <c r="N294" s="852">
        <f>State!W294</f>
        <v>11</v>
      </c>
      <c r="O294" s="853">
        <f>State!X294</f>
        <v>192.39</v>
      </c>
      <c r="P294" s="852">
        <f>State!Y294</f>
        <v>0</v>
      </c>
      <c r="Q294" s="853">
        <f>State!Z294</f>
        <v>0</v>
      </c>
      <c r="R294" s="861">
        <f>State!AA294</f>
        <v>17.489999999999998</v>
      </c>
      <c r="S294" s="852">
        <f>State!AB294</f>
        <v>2</v>
      </c>
      <c r="T294" s="853">
        <f>State!AC294</f>
        <v>34.979999999999997</v>
      </c>
      <c r="U294" s="852">
        <f>State!AD294</f>
        <v>2</v>
      </c>
      <c r="V294" s="853">
        <f>State!AE294</f>
        <v>34.979999999999997</v>
      </c>
      <c r="W294" s="859" t="s">
        <v>484</v>
      </c>
      <c r="X294" s="870">
        <f>SUM(Almora:Uttarkashi!AE294)</f>
        <v>34.979999999999997</v>
      </c>
    </row>
    <row r="295" spans="1:24" s="860" customFormat="1" ht="18">
      <c r="A295" s="855">
        <v>23.17</v>
      </c>
      <c r="B295" s="859" t="s">
        <v>300</v>
      </c>
      <c r="C295" s="852">
        <f>State!J295</f>
        <v>0</v>
      </c>
      <c r="D295" s="853">
        <f>State!K295</f>
        <v>0</v>
      </c>
      <c r="E295" s="852">
        <f>State!L295</f>
        <v>0</v>
      </c>
      <c r="F295" s="853">
        <f>State!M295</f>
        <v>0</v>
      </c>
      <c r="G295" s="853">
        <f>State!N295</f>
        <v>0</v>
      </c>
      <c r="H295" s="853">
        <f>State!O295</f>
        <v>0</v>
      </c>
      <c r="I295" s="852">
        <f>State!R295</f>
        <v>0</v>
      </c>
      <c r="J295" s="853">
        <f>State!S295</f>
        <v>0</v>
      </c>
      <c r="K295" s="861">
        <f>State!T295</f>
        <v>0</v>
      </c>
      <c r="L295" s="852">
        <f>State!U295</f>
        <v>0</v>
      </c>
      <c r="M295" s="853">
        <f>State!V295</f>
        <v>0</v>
      </c>
      <c r="N295" s="852">
        <f>State!W295</f>
        <v>0</v>
      </c>
      <c r="O295" s="853">
        <f>State!X295</f>
        <v>0</v>
      </c>
      <c r="P295" s="852">
        <f>State!Y295</f>
        <v>0</v>
      </c>
      <c r="Q295" s="853">
        <f>State!Z295</f>
        <v>0</v>
      </c>
      <c r="R295" s="861">
        <f>State!AA295</f>
        <v>0</v>
      </c>
      <c r="S295" s="852">
        <f>State!AB295</f>
        <v>0</v>
      </c>
      <c r="T295" s="853">
        <f>State!AC295</f>
        <v>0</v>
      </c>
      <c r="U295" s="852">
        <f>State!AD295</f>
        <v>0</v>
      </c>
      <c r="V295" s="853">
        <f>State!AE295</f>
        <v>0</v>
      </c>
      <c r="W295" s="859"/>
      <c r="X295" s="870">
        <f>SUM(Almora:Uttarkashi!AE295)</f>
        <v>0</v>
      </c>
    </row>
    <row r="296" spans="1:24" s="860" customFormat="1" ht="18">
      <c r="A296" s="855">
        <v>23.18</v>
      </c>
      <c r="B296" s="859" t="s">
        <v>157</v>
      </c>
      <c r="C296" s="852">
        <f>State!J296</f>
        <v>1</v>
      </c>
      <c r="D296" s="853">
        <f>State!K296</f>
        <v>2.38</v>
      </c>
      <c r="E296" s="852">
        <f>State!L296</f>
        <v>1</v>
      </c>
      <c r="F296" s="853">
        <f>State!M296</f>
        <v>2.38</v>
      </c>
      <c r="G296" s="862">
        <f t="shared" ref="G296:G297" si="90">E296/C296</f>
        <v>1</v>
      </c>
      <c r="H296" s="862">
        <f t="shared" ref="H296:H297" si="91">F296/D296</f>
        <v>1</v>
      </c>
      <c r="I296" s="852">
        <f>State!R296</f>
        <v>0</v>
      </c>
      <c r="J296" s="853">
        <f>State!S296</f>
        <v>0</v>
      </c>
      <c r="K296" s="861">
        <f>State!T296</f>
        <v>7.92</v>
      </c>
      <c r="L296" s="852">
        <f>State!U296</f>
        <v>51</v>
      </c>
      <c r="M296" s="853">
        <f>State!V296</f>
        <v>403.91999999999996</v>
      </c>
      <c r="N296" s="852">
        <f>State!W296</f>
        <v>51</v>
      </c>
      <c r="O296" s="853">
        <f>State!X296</f>
        <v>403.91999999999996</v>
      </c>
      <c r="P296" s="852">
        <f>State!Y296</f>
        <v>0</v>
      </c>
      <c r="Q296" s="853">
        <f>State!Z296</f>
        <v>0</v>
      </c>
      <c r="R296" s="861">
        <f>State!AA296</f>
        <v>7.92</v>
      </c>
      <c r="S296" s="852">
        <f>State!AB296</f>
        <v>16</v>
      </c>
      <c r="T296" s="853">
        <f>State!AC296</f>
        <v>126.72</v>
      </c>
      <c r="U296" s="852">
        <f>State!AD296</f>
        <v>16</v>
      </c>
      <c r="V296" s="853">
        <f>State!AE296</f>
        <v>126.72</v>
      </c>
      <c r="W296" s="859" t="s">
        <v>484</v>
      </c>
      <c r="X296" s="870">
        <f>SUM(Almora:Uttarkashi!AE296)</f>
        <v>126.72</v>
      </c>
    </row>
    <row r="297" spans="1:24" s="860" customFormat="1" ht="18">
      <c r="A297" s="855">
        <v>23.19</v>
      </c>
      <c r="B297" s="859" t="s">
        <v>342</v>
      </c>
      <c r="C297" s="852">
        <f>State!J297</f>
        <v>392</v>
      </c>
      <c r="D297" s="853">
        <f>State!K297</f>
        <v>1551.74</v>
      </c>
      <c r="E297" s="852">
        <f>State!L297</f>
        <v>147</v>
      </c>
      <c r="F297" s="853">
        <f>State!M297</f>
        <v>433.05000000000013</v>
      </c>
      <c r="G297" s="862">
        <f t="shared" si="90"/>
        <v>0.375</v>
      </c>
      <c r="H297" s="862">
        <f t="shared" si="91"/>
        <v>0.27907381391212455</v>
      </c>
      <c r="I297" s="852">
        <f>State!R297</f>
        <v>245</v>
      </c>
      <c r="J297" s="853">
        <f>State!S297</f>
        <v>1118.69</v>
      </c>
      <c r="K297" s="861">
        <f>State!T297</f>
        <v>6.25</v>
      </c>
      <c r="L297" s="852">
        <f>State!U297</f>
        <v>243</v>
      </c>
      <c r="M297" s="853">
        <f>State!V297</f>
        <v>1518.75</v>
      </c>
      <c r="N297" s="852">
        <f>State!W297</f>
        <v>488</v>
      </c>
      <c r="O297" s="853">
        <f>State!X297</f>
        <v>2637.44</v>
      </c>
      <c r="P297" s="852">
        <f>State!Y297</f>
        <v>245</v>
      </c>
      <c r="Q297" s="853">
        <f>State!Z297</f>
        <v>1118.69</v>
      </c>
      <c r="R297" s="861">
        <f>State!AA297</f>
        <v>6.25</v>
      </c>
      <c r="S297" s="852">
        <f>State!AB297</f>
        <v>115</v>
      </c>
      <c r="T297" s="853">
        <f>State!AC297</f>
        <v>718.75</v>
      </c>
      <c r="U297" s="852">
        <f>State!AD297</f>
        <v>360</v>
      </c>
      <c r="V297" s="853">
        <f>State!AE297</f>
        <v>1837.44</v>
      </c>
      <c r="W297" s="859" t="s">
        <v>484</v>
      </c>
      <c r="X297" s="870">
        <f>SUM(Almora:Uttarkashi!AE297)</f>
        <v>1837.44</v>
      </c>
    </row>
    <row r="298" spans="1:24" s="860" customFormat="1" ht="18">
      <c r="A298" s="855">
        <v>23.2</v>
      </c>
      <c r="B298" s="859" t="s">
        <v>302</v>
      </c>
      <c r="C298" s="852">
        <f>State!J298</f>
        <v>0</v>
      </c>
      <c r="D298" s="853">
        <f>State!K298</f>
        <v>0</v>
      </c>
      <c r="E298" s="852">
        <f>State!L298</f>
        <v>0</v>
      </c>
      <c r="F298" s="853">
        <f>State!M298</f>
        <v>0</v>
      </c>
      <c r="G298" s="853">
        <f>State!N298</f>
        <v>0</v>
      </c>
      <c r="H298" s="853">
        <f>State!O298</f>
        <v>0</v>
      </c>
      <c r="I298" s="852">
        <f>State!R298</f>
        <v>0</v>
      </c>
      <c r="J298" s="853">
        <f>State!S298</f>
        <v>0</v>
      </c>
      <c r="K298" s="861">
        <f>State!T298</f>
        <v>2.72</v>
      </c>
      <c r="L298" s="852">
        <f>State!U298</f>
        <v>304</v>
      </c>
      <c r="M298" s="853">
        <f>State!V298</f>
        <v>826.88000000000011</v>
      </c>
      <c r="N298" s="852">
        <f>State!W298</f>
        <v>304</v>
      </c>
      <c r="O298" s="853">
        <f>State!X298</f>
        <v>826.88000000000011</v>
      </c>
      <c r="P298" s="852">
        <f>State!Y298</f>
        <v>0</v>
      </c>
      <c r="Q298" s="853">
        <f>State!Z298</f>
        <v>0</v>
      </c>
      <c r="R298" s="861">
        <f>State!AA298</f>
        <v>2.72</v>
      </c>
      <c r="S298" s="852">
        <f>State!AB298</f>
        <v>127</v>
      </c>
      <c r="T298" s="853">
        <f>State!AC298</f>
        <v>345.44000000000005</v>
      </c>
      <c r="U298" s="852">
        <f>State!AD298</f>
        <v>127</v>
      </c>
      <c r="V298" s="853">
        <f>State!AE298</f>
        <v>345.44000000000005</v>
      </c>
      <c r="W298" s="859" t="s">
        <v>484</v>
      </c>
      <c r="X298" s="870">
        <f>SUM(Almora:Uttarkashi!AE298)</f>
        <v>345.44000000000005</v>
      </c>
    </row>
    <row r="299" spans="1:24" s="860" customFormat="1" ht="18">
      <c r="A299" s="855">
        <v>23.21</v>
      </c>
      <c r="B299" s="859" t="s">
        <v>301</v>
      </c>
      <c r="C299" s="852">
        <f>State!J299</f>
        <v>0</v>
      </c>
      <c r="D299" s="853">
        <f>State!K299</f>
        <v>51.39</v>
      </c>
      <c r="E299" s="852">
        <f>State!L299</f>
        <v>0</v>
      </c>
      <c r="F299" s="853">
        <f>State!M299</f>
        <v>51.39</v>
      </c>
      <c r="G299" s="862"/>
      <c r="H299" s="862">
        <f t="shared" ref="H299:H301" si="92">F299/D299</f>
        <v>1</v>
      </c>
      <c r="I299" s="852">
        <f>State!R299</f>
        <v>0</v>
      </c>
      <c r="J299" s="853">
        <f>State!S299</f>
        <v>0</v>
      </c>
      <c r="K299" s="861">
        <f>State!T299</f>
        <v>2</v>
      </c>
      <c r="L299" s="852">
        <f>State!U299</f>
        <v>89</v>
      </c>
      <c r="M299" s="853">
        <f>State!V299</f>
        <v>178</v>
      </c>
      <c r="N299" s="852">
        <f>State!W299</f>
        <v>89</v>
      </c>
      <c r="O299" s="853">
        <f>State!X299</f>
        <v>178</v>
      </c>
      <c r="P299" s="852">
        <f>State!Y299</f>
        <v>0</v>
      </c>
      <c r="Q299" s="853">
        <f>State!Z299</f>
        <v>0</v>
      </c>
      <c r="R299" s="861">
        <f>State!AA299</f>
        <v>2</v>
      </c>
      <c r="S299" s="852">
        <f>State!AB299</f>
        <v>38</v>
      </c>
      <c r="T299" s="853">
        <f>State!AC299</f>
        <v>76</v>
      </c>
      <c r="U299" s="852">
        <f>State!AD299</f>
        <v>38</v>
      </c>
      <c r="V299" s="853">
        <f>State!AE299</f>
        <v>76</v>
      </c>
      <c r="W299" s="859" t="s">
        <v>484</v>
      </c>
      <c r="X299" s="870">
        <f>SUM(Almora:Uttarkashi!AE299)</f>
        <v>76</v>
      </c>
    </row>
    <row r="300" spans="1:24" s="860" customFormat="1" ht="18">
      <c r="A300" s="855">
        <v>23.22</v>
      </c>
      <c r="B300" s="859" t="s">
        <v>181</v>
      </c>
      <c r="C300" s="852">
        <f>State!J300</f>
        <v>0</v>
      </c>
      <c r="D300" s="853">
        <f>State!K300</f>
        <v>87.84</v>
      </c>
      <c r="E300" s="852">
        <f>State!L300</f>
        <v>0</v>
      </c>
      <c r="F300" s="853">
        <f>State!M300</f>
        <v>87.84</v>
      </c>
      <c r="G300" s="862"/>
      <c r="H300" s="862">
        <f t="shared" si="92"/>
        <v>1</v>
      </c>
      <c r="I300" s="852">
        <f>State!R300</f>
        <v>0</v>
      </c>
      <c r="J300" s="853">
        <f>State!S300</f>
        <v>0</v>
      </c>
      <c r="K300" s="861">
        <f>State!T300</f>
        <v>2.72</v>
      </c>
      <c r="L300" s="852">
        <f>State!U300</f>
        <v>239</v>
      </c>
      <c r="M300" s="853">
        <f>State!V300</f>
        <v>650.08000000000004</v>
      </c>
      <c r="N300" s="852">
        <f>State!W300</f>
        <v>239</v>
      </c>
      <c r="O300" s="853">
        <f>State!X300</f>
        <v>650.08000000000004</v>
      </c>
      <c r="P300" s="852">
        <f>State!Y300</f>
        <v>0</v>
      </c>
      <c r="Q300" s="853">
        <f>State!Z300</f>
        <v>0</v>
      </c>
      <c r="R300" s="861">
        <f>State!AA300</f>
        <v>2.72</v>
      </c>
      <c r="S300" s="852">
        <f>State!AB300</f>
        <v>171</v>
      </c>
      <c r="T300" s="853">
        <f>State!AC300</f>
        <v>465.12</v>
      </c>
      <c r="U300" s="852">
        <f>State!AD300</f>
        <v>171</v>
      </c>
      <c r="V300" s="853">
        <f>State!AE300</f>
        <v>465.12</v>
      </c>
      <c r="W300" s="859" t="s">
        <v>484</v>
      </c>
      <c r="X300" s="870">
        <f>SUM(Almora:Uttarkashi!AE300)</f>
        <v>465.12</v>
      </c>
    </row>
    <row r="301" spans="1:24" s="860" customFormat="1" ht="18">
      <c r="A301" s="855">
        <v>23.23</v>
      </c>
      <c r="B301" s="859" t="s">
        <v>182</v>
      </c>
      <c r="C301" s="852">
        <f>State!J301</f>
        <v>0</v>
      </c>
      <c r="D301" s="853">
        <f>State!K301</f>
        <v>12.590000000000003</v>
      </c>
      <c r="E301" s="852">
        <f>State!L301</f>
        <v>0</v>
      </c>
      <c r="F301" s="853">
        <f>State!M301</f>
        <v>12.59</v>
      </c>
      <c r="G301" s="862"/>
      <c r="H301" s="862">
        <f t="shared" si="92"/>
        <v>0.99999999999999967</v>
      </c>
      <c r="I301" s="852">
        <f>State!R301</f>
        <v>0</v>
      </c>
      <c r="J301" s="853">
        <f>State!S301</f>
        <v>0</v>
      </c>
      <c r="K301" s="861">
        <f>State!T301</f>
        <v>2</v>
      </c>
      <c r="L301" s="852">
        <f>State!U301</f>
        <v>121</v>
      </c>
      <c r="M301" s="853">
        <f>State!V301</f>
        <v>242</v>
      </c>
      <c r="N301" s="852">
        <f>State!W301</f>
        <v>121</v>
      </c>
      <c r="O301" s="853">
        <f>State!X301</f>
        <v>242</v>
      </c>
      <c r="P301" s="852">
        <f>State!Y301</f>
        <v>0</v>
      </c>
      <c r="Q301" s="853">
        <f>State!Z301</f>
        <v>0</v>
      </c>
      <c r="R301" s="861">
        <f>State!AA301</f>
        <v>2</v>
      </c>
      <c r="S301" s="852">
        <f>State!AB301</f>
        <v>48</v>
      </c>
      <c r="T301" s="853">
        <f>State!AC301</f>
        <v>96</v>
      </c>
      <c r="U301" s="852">
        <f>State!AD301</f>
        <v>48</v>
      </c>
      <c r="V301" s="853">
        <f>State!AE301</f>
        <v>96</v>
      </c>
      <c r="W301" s="859" t="s">
        <v>484</v>
      </c>
      <c r="X301" s="870">
        <f>SUM(Almora:Uttarkashi!AE301)</f>
        <v>96</v>
      </c>
    </row>
    <row r="302" spans="1:24" s="860" customFormat="1">
      <c r="A302" s="855">
        <v>23.24</v>
      </c>
      <c r="B302" s="859" t="s">
        <v>183</v>
      </c>
      <c r="C302" s="852">
        <f>State!J302</f>
        <v>0</v>
      </c>
      <c r="D302" s="853">
        <f>State!K302</f>
        <v>0</v>
      </c>
      <c r="E302" s="852">
        <f>State!L302</f>
        <v>0</v>
      </c>
      <c r="F302" s="853">
        <f>State!M302</f>
        <v>0</v>
      </c>
      <c r="G302" s="853">
        <f>State!N302</f>
        <v>0</v>
      </c>
      <c r="H302" s="853">
        <f>State!O302</f>
        <v>0</v>
      </c>
      <c r="I302" s="852">
        <f>State!R302</f>
        <v>0</v>
      </c>
      <c r="J302" s="853">
        <f>State!S302</f>
        <v>0</v>
      </c>
      <c r="K302" s="861">
        <f>State!T302</f>
        <v>0</v>
      </c>
      <c r="L302" s="852">
        <f>State!U302</f>
        <v>0</v>
      </c>
      <c r="M302" s="853">
        <f>State!V302</f>
        <v>0</v>
      </c>
      <c r="N302" s="852">
        <f>State!W302</f>
        <v>0</v>
      </c>
      <c r="O302" s="853">
        <f>State!X302</f>
        <v>0</v>
      </c>
      <c r="P302" s="852">
        <f>State!Y302</f>
        <v>0</v>
      </c>
      <c r="Q302" s="853">
        <f>State!Z302</f>
        <v>0</v>
      </c>
      <c r="R302" s="861">
        <f>State!AA302</f>
        <v>0</v>
      </c>
      <c r="S302" s="852">
        <f>State!AB302</f>
        <v>0</v>
      </c>
      <c r="T302" s="853">
        <f>State!AC302</f>
        <v>0</v>
      </c>
      <c r="U302" s="852">
        <f>State!AD302</f>
        <v>0</v>
      </c>
      <c r="V302" s="853">
        <f>State!AE302</f>
        <v>0</v>
      </c>
      <c r="W302" s="859"/>
      <c r="X302" s="870">
        <f>SUM(Almora:Uttarkashi!AE302)</f>
        <v>0</v>
      </c>
    </row>
    <row r="303" spans="1:24" s="860" customFormat="1">
      <c r="A303" s="855">
        <v>23.25</v>
      </c>
      <c r="B303" s="859" t="s">
        <v>184</v>
      </c>
      <c r="C303" s="852">
        <f>State!J303</f>
        <v>0</v>
      </c>
      <c r="D303" s="853">
        <f>State!K303</f>
        <v>0</v>
      </c>
      <c r="E303" s="852">
        <f>State!L303</f>
        <v>0</v>
      </c>
      <c r="F303" s="853">
        <f>State!M303</f>
        <v>0</v>
      </c>
      <c r="G303" s="853">
        <f>State!N303</f>
        <v>0</v>
      </c>
      <c r="H303" s="853">
        <f>State!O303</f>
        <v>0</v>
      </c>
      <c r="I303" s="852">
        <f>State!R303</f>
        <v>0</v>
      </c>
      <c r="J303" s="853">
        <f>State!S303</f>
        <v>0</v>
      </c>
      <c r="K303" s="861">
        <f>State!T303</f>
        <v>0</v>
      </c>
      <c r="L303" s="852">
        <f>State!U303</f>
        <v>0</v>
      </c>
      <c r="M303" s="853">
        <f>State!V303</f>
        <v>0</v>
      </c>
      <c r="N303" s="852">
        <f>State!W303</f>
        <v>0</v>
      </c>
      <c r="O303" s="853">
        <f>State!X303</f>
        <v>0</v>
      </c>
      <c r="P303" s="852">
        <f>State!Y303</f>
        <v>0</v>
      </c>
      <c r="Q303" s="853">
        <f>State!Z303</f>
        <v>0</v>
      </c>
      <c r="R303" s="861">
        <f>State!AA303</f>
        <v>0</v>
      </c>
      <c r="S303" s="852">
        <f>State!AB303</f>
        <v>0</v>
      </c>
      <c r="T303" s="853">
        <f>State!AC303</f>
        <v>0</v>
      </c>
      <c r="U303" s="852">
        <f>State!AD303</f>
        <v>0</v>
      </c>
      <c r="V303" s="853">
        <f>State!AE303</f>
        <v>0</v>
      </c>
      <c r="W303" s="859"/>
      <c r="X303" s="870">
        <f>SUM(Almora:Uttarkashi!AE303)</f>
        <v>0</v>
      </c>
    </row>
    <row r="304" spans="1:24" s="860" customFormat="1" ht="27">
      <c r="A304" s="855">
        <v>23.26</v>
      </c>
      <c r="B304" s="859" t="s">
        <v>316</v>
      </c>
      <c r="C304" s="852">
        <f>State!J304</f>
        <v>0</v>
      </c>
      <c r="D304" s="853">
        <f>State!K304</f>
        <v>0</v>
      </c>
      <c r="E304" s="852">
        <f>State!L304</f>
        <v>0</v>
      </c>
      <c r="F304" s="853">
        <f>State!M304</f>
        <v>0</v>
      </c>
      <c r="G304" s="853">
        <f>State!N304</f>
        <v>0</v>
      </c>
      <c r="H304" s="853">
        <f>State!O304</f>
        <v>0</v>
      </c>
      <c r="I304" s="852">
        <f>State!R304</f>
        <v>0</v>
      </c>
      <c r="J304" s="853">
        <f>State!S304</f>
        <v>0</v>
      </c>
      <c r="K304" s="861">
        <f>State!T304</f>
        <v>0</v>
      </c>
      <c r="L304" s="852">
        <f>State!U304</f>
        <v>1599</v>
      </c>
      <c r="M304" s="853">
        <f>State!V304</f>
        <v>1004.1800000000001</v>
      </c>
      <c r="N304" s="852">
        <f>State!W304</f>
        <v>1599</v>
      </c>
      <c r="O304" s="853">
        <f>State!X304</f>
        <v>1004.1800000000001</v>
      </c>
      <c r="P304" s="852">
        <f>State!Y304</f>
        <v>0</v>
      </c>
      <c r="Q304" s="853">
        <f>State!Z304</f>
        <v>0</v>
      </c>
      <c r="R304" s="861">
        <f>State!AA304</f>
        <v>0</v>
      </c>
      <c r="S304" s="852">
        <f>State!AB304</f>
        <v>0</v>
      </c>
      <c r="T304" s="853">
        <f>State!AC304</f>
        <v>0</v>
      </c>
      <c r="U304" s="852">
        <f>State!AD304</f>
        <v>0</v>
      </c>
      <c r="V304" s="853">
        <f>State!AE304</f>
        <v>0</v>
      </c>
      <c r="W304" s="859" t="s">
        <v>638</v>
      </c>
      <c r="X304" s="870">
        <f>SUM(Almora:Uttarkashi!AE304)</f>
        <v>0</v>
      </c>
    </row>
    <row r="305" spans="1:24" s="860" customFormat="1" ht="27">
      <c r="A305" s="855">
        <v>23.2699999999999</v>
      </c>
      <c r="B305" s="859" t="s">
        <v>202</v>
      </c>
      <c r="C305" s="852">
        <f>State!J305</f>
        <v>0</v>
      </c>
      <c r="D305" s="853">
        <f>State!K305</f>
        <v>0</v>
      </c>
      <c r="E305" s="852">
        <f>State!L305</f>
        <v>0</v>
      </c>
      <c r="F305" s="853">
        <f>State!M305</f>
        <v>0</v>
      </c>
      <c r="G305" s="853">
        <f>State!N305</f>
        <v>0</v>
      </c>
      <c r="H305" s="853">
        <f>State!O305</f>
        <v>0</v>
      </c>
      <c r="I305" s="852">
        <f>State!R305</f>
        <v>0</v>
      </c>
      <c r="J305" s="853">
        <f>State!S305</f>
        <v>0</v>
      </c>
      <c r="K305" s="861">
        <f>State!T305</f>
        <v>0</v>
      </c>
      <c r="L305" s="852">
        <f>State!U305</f>
        <v>781</v>
      </c>
      <c r="M305" s="853">
        <f>State!V305</f>
        <v>493.46999999999997</v>
      </c>
      <c r="N305" s="852">
        <f>State!W305</f>
        <v>781</v>
      </c>
      <c r="O305" s="853">
        <f>State!X305</f>
        <v>493.46999999999997</v>
      </c>
      <c r="P305" s="852">
        <f>State!Y305</f>
        <v>0</v>
      </c>
      <c r="Q305" s="853">
        <f>State!Z305</f>
        <v>0</v>
      </c>
      <c r="R305" s="861">
        <f>State!AA305</f>
        <v>0</v>
      </c>
      <c r="S305" s="852">
        <f>State!AB305</f>
        <v>0</v>
      </c>
      <c r="T305" s="853">
        <f>State!AC305</f>
        <v>0</v>
      </c>
      <c r="U305" s="852">
        <f>State!AD305</f>
        <v>0</v>
      </c>
      <c r="V305" s="853">
        <f>State!AE305</f>
        <v>0</v>
      </c>
      <c r="W305" s="859" t="s">
        <v>638</v>
      </c>
      <c r="X305" s="870">
        <f>SUM(Almora:Uttarkashi!AE305)</f>
        <v>0</v>
      </c>
    </row>
    <row r="306" spans="1:24" s="860" customFormat="1" ht="27">
      <c r="A306" s="855">
        <v>23.279999999999902</v>
      </c>
      <c r="B306" s="859" t="s">
        <v>118</v>
      </c>
      <c r="C306" s="852">
        <f>State!J306</f>
        <v>475</v>
      </c>
      <c r="D306" s="853">
        <f>State!K306</f>
        <v>917.82630999999992</v>
      </c>
      <c r="E306" s="852">
        <f>State!L306</f>
        <v>369</v>
      </c>
      <c r="F306" s="853">
        <f>State!M306</f>
        <v>425.47300000000007</v>
      </c>
      <c r="G306" s="862">
        <f t="shared" ref="G306:G307" si="93">E306/C306</f>
        <v>0.77684210526315789</v>
      </c>
      <c r="H306" s="862">
        <f t="shared" ref="H306:H311" si="94">F306/D306</f>
        <v>0.46356592240202843</v>
      </c>
      <c r="I306" s="852">
        <f>State!R306</f>
        <v>106</v>
      </c>
      <c r="J306" s="853">
        <f>State!S306</f>
        <v>482.55500000000001</v>
      </c>
      <c r="K306" s="861">
        <f>State!T306</f>
        <v>0</v>
      </c>
      <c r="L306" s="852">
        <f>State!U306</f>
        <v>1230</v>
      </c>
      <c r="M306" s="853">
        <f>State!V306</f>
        <v>4189.6399999999994</v>
      </c>
      <c r="N306" s="852">
        <f>State!W306</f>
        <v>1336</v>
      </c>
      <c r="O306" s="853">
        <f>State!X306</f>
        <v>4672.1949999999997</v>
      </c>
      <c r="P306" s="852">
        <f>State!Y306</f>
        <v>106</v>
      </c>
      <c r="Q306" s="853">
        <f>State!Z306</f>
        <v>482.55500000000001</v>
      </c>
      <c r="R306" s="861">
        <f>State!AA306</f>
        <v>0</v>
      </c>
      <c r="S306" s="852">
        <f>State!AB306</f>
        <v>0</v>
      </c>
      <c r="T306" s="853">
        <f>State!AC306</f>
        <v>0</v>
      </c>
      <c r="U306" s="852">
        <f>State!AD306</f>
        <v>106</v>
      </c>
      <c r="V306" s="853">
        <f>State!AE306</f>
        <v>482.55500000000001</v>
      </c>
      <c r="W306" s="859" t="s">
        <v>638</v>
      </c>
      <c r="X306" s="870">
        <f>SUM(Almora:Uttarkashi!AE306)</f>
        <v>482.55500000000001</v>
      </c>
    </row>
    <row r="307" spans="1:24" s="860" customFormat="1" ht="27">
      <c r="A307" s="855">
        <v>23.2899999999999</v>
      </c>
      <c r="B307" s="859" t="s">
        <v>119</v>
      </c>
      <c r="C307" s="852">
        <f>State!J307</f>
        <v>177</v>
      </c>
      <c r="D307" s="853">
        <f>State!K307</f>
        <v>26.55</v>
      </c>
      <c r="E307" s="852">
        <f>State!L307</f>
        <v>161</v>
      </c>
      <c r="F307" s="853">
        <f>State!M307</f>
        <v>24.150000000000002</v>
      </c>
      <c r="G307" s="862">
        <f t="shared" si="93"/>
        <v>0.90960451977401124</v>
      </c>
      <c r="H307" s="862">
        <f t="shared" si="94"/>
        <v>0.90960451977401136</v>
      </c>
      <c r="I307" s="852">
        <f>State!R307</f>
        <v>16</v>
      </c>
      <c r="J307" s="853">
        <f>State!S307</f>
        <v>2.4</v>
      </c>
      <c r="K307" s="861">
        <f>State!T307</f>
        <v>0</v>
      </c>
      <c r="L307" s="852">
        <f>State!U307</f>
        <v>2776</v>
      </c>
      <c r="M307" s="853">
        <f>State!V307</f>
        <v>880.87</v>
      </c>
      <c r="N307" s="852">
        <f>State!W307</f>
        <v>2792</v>
      </c>
      <c r="O307" s="853">
        <f>State!X307</f>
        <v>883.27</v>
      </c>
      <c r="P307" s="852">
        <f>State!Y307</f>
        <v>16</v>
      </c>
      <c r="Q307" s="853">
        <f>State!Z307</f>
        <v>2.4</v>
      </c>
      <c r="R307" s="861">
        <f>State!AA307</f>
        <v>0</v>
      </c>
      <c r="S307" s="852">
        <f>State!AB307</f>
        <v>0</v>
      </c>
      <c r="T307" s="853">
        <f>State!AC307</f>
        <v>0</v>
      </c>
      <c r="U307" s="852">
        <f>State!AD307</f>
        <v>16</v>
      </c>
      <c r="V307" s="853">
        <f>State!AE307</f>
        <v>2.4</v>
      </c>
      <c r="W307" s="859" t="s">
        <v>638</v>
      </c>
      <c r="X307" s="870">
        <f>SUM(Almora:Uttarkashi!AE307)</f>
        <v>2.4</v>
      </c>
    </row>
    <row r="308" spans="1:24" s="860" customFormat="1" ht="18">
      <c r="A308" s="855">
        <v>23.299999999999901</v>
      </c>
      <c r="B308" s="859" t="s">
        <v>120</v>
      </c>
      <c r="C308" s="852">
        <f>State!J308</f>
        <v>0</v>
      </c>
      <c r="D308" s="853">
        <f>State!K308</f>
        <v>0</v>
      </c>
      <c r="E308" s="852">
        <f>State!L308</f>
        <v>0</v>
      </c>
      <c r="F308" s="853">
        <f>State!M308</f>
        <v>0</v>
      </c>
      <c r="G308" s="853">
        <f>State!N308</f>
        <v>0</v>
      </c>
      <c r="H308" s="853">
        <f>State!O308</f>
        <v>0</v>
      </c>
      <c r="I308" s="852">
        <f>State!R308</f>
        <v>0</v>
      </c>
      <c r="J308" s="853">
        <f>State!S308</f>
        <v>0</v>
      </c>
      <c r="K308" s="861">
        <f>State!T308</f>
        <v>0</v>
      </c>
      <c r="L308" s="852">
        <f>State!U308</f>
        <v>0</v>
      </c>
      <c r="M308" s="853">
        <f>State!V308</f>
        <v>0</v>
      </c>
      <c r="N308" s="852">
        <f>State!W308</f>
        <v>0</v>
      </c>
      <c r="O308" s="853">
        <f>State!X308</f>
        <v>0</v>
      </c>
      <c r="P308" s="852">
        <f>State!Y308</f>
        <v>0</v>
      </c>
      <c r="Q308" s="853">
        <f>State!Z308</f>
        <v>0</v>
      </c>
      <c r="R308" s="861">
        <f>State!AA308</f>
        <v>0</v>
      </c>
      <c r="S308" s="852">
        <f>State!AB308</f>
        <v>0</v>
      </c>
      <c r="T308" s="853">
        <f>State!AC308</f>
        <v>0</v>
      </c>
      <c r="U308" s="852">
        <f>State!AD308</f>
        <v>0</v>
      </c>
      <c r="V308" s="853">
        <f>State!AE308</f>
        <v>0</v>
      </c>
      <c r="W308" s="859"/>
      <c r="X308" s="870">
        <f>SUM(Almora:Uttarkashi!AE308)</f>
        <v>0</v>
      </c>
    </row>
    <row r="309" spans="1:24" s="860" customFormat="1" ht="18">
      <c r="A309" s="855">
        <v>23.309999999999899</v>
      </c>
      <c r="B309" s="859" t="s">
        <v>121</v>
      </c>
      <c r="C309" s="852">
        <f>State!J309</f>
        <v>0</v>
      </c>
      <c r="D309" s="853">
        <f>State!K309</f>
        <v>5.22</v>
      </c>
      <c r="E309" s="852">
        <f>State!L309</f>
        <v>0</v>
      </c>
      <c r="F309" s="853">
        <f>State!M309</f>
        <v>5.22</v>
      </c>
      <c r="G309" s="853">
        <f>State!N309</f>
        <v>0</v>
      </c>
      <c r="H309" s="862">
        <f t="shared" si="94"/>
        <v>1</v>
      </c>
      <c r="I309" s="852">
        <f>State!R309</f>
        <v>0</v>
      </c>
      <c r="J309" s="853">
        <f>State!S309</f>
        <v>0</v>
      </c>
      <c r="K309" s="861">
        <f>State!T309</f>
        <v>6.32</v>
      </c>
      <c r="L309" s="852">
        <f>State!U309</f>
        <v>0</v>
      </c>
      <c r="M309" s="853">
        <f>State!V309</f>
        <v>0</v>
      </c>
      <c r="N309" s="852">
        <f>State!W309</f>
        <v>0</v>
      </c>
      <c r="O309" s="853">
        <f>State!X309</f>
        <v>0</v>
      </c>
      <c r="P309" s="852">
        <f>State!Y309</f>
        <v>0</v>
      </c>
      <c r="Q309" s="853">
        <f>State!Z309</f>
        <v>0</v>
      </c>
      <c r="R309" s="861">
        <f>State!AA309</f>
        <v>6.32</v>
      </c>
      <c r="S309" s="852">
        <f>State!AB309</f>
        <v>0</v>
      </c>
      <c r="T309" s="853">
        <f>State!AC309</f>
        <v>0</v>
      </c>
      <c r="U309" s="852">
        <f>State!AD309</f>
        <v>0</v>
      </c>
      <c r="V309" s="853">
        <f>State!AE309</f>
        <v>0</v>
      </c>
      <c r="W309" s="859"/>
      <c r="X309" s="870">
        <f>SUM(Almora:Uttarkashi!AE309)</f>
        <v>0</v>
      </c>
    </row>
    <row r="310" spans="1:24" s="860" customFormat="1" ht="27">
      <c r="A310" s="855">
        <v>23.319999999999901</v>
      </c>
      <c r="B310" s="859" t="s">
        <v>122</v>
      </c>
      <c r="C310" s="852">
        <f>State!J310</f>
        <v>0</v>
      </c>
      <c r="D310" s="853">
        <f>State!K310</f>
        <v>0</v>
      </c>
      <c r="E310" s="852">
        <f>State!L310</f>
        <v>0</v>
      </c>
      <c r="F310" s="853">
        <f>State!M310</f>
        <v>0</v>
      </c>
      <c r="G310" s="853">
        <f>State!N310</f>
        <v>0</v>
      </c>
      <c r="H310" s="853">
        <f>State!O310</f>
        <v>0</v>
      </c>
      <c r="I310" s="852">
        <f>State!R310</f>
        <v>0</v>
      </c>
      <c r="J310" s="853">
        <f>State!S310</f>
        <v>0</v>
      </c>
      <c r="K310" s="861">
        <f>State!T310</f>
        <v>0</v>
      </c>
      <c r="L310" s="852">
        <f>State!U310</f>
        <v>0</v>
      </c>
      <c r="M310" s="853">
        <f>State!V310</f>
        <v>0</v>
      </c>
      <c r="N310" s="852">
        <f>State!W310</f>
        <v>0</v>
      </c>
      <c r="O310" s="853">
        <f>State!X310</f>
        <v>0</v>
      </c>
      <c r="P310" s="852">
        <f>State!Y310</f>
        <v>0</v>
      </c>
      <c r="Q310" s="853">
        <f>State!Z310</f>
        <v>0</v>
      </c>
      <c r="R310" s="861">
        <f>State!AA310</f>
        <v>0</v>
      </c>
      <c r="S310" s="852">
        <f>State!AB310</f>
        <v>0</v>
      </c>
      <c r="T310" s="853">
        <f>State!AC310</f>
        <v>0</v>
      </c>
      <c r="U310" s="852">
        <f>State!AD310</f>
        <v>0</v>
      </c>
      <c r="V310" s="853">
        <f>State!AE310</f>
        <v>0</v>
      </c>
      <c r="W310" s="859"/>
      <c r="X310" s="870">
        <f>SUM(Almora:Uttarkashi!AE310)</f>
        <v>0</v>
      </c>
    </row>
    <row r="311" spans="1:24" s="860" customFormat="1" ht="27">
      <c r="A311" s="855">
        <v>23.329999999999899</v>
      </c>
      <c r="B311" s="859" t="s">
        <v>123</v>
      </c>
      <c r="C311" s="852">
        <f>State!J311</f>
        <v>0</v>
      </c>
      <c r="D311" s="853">
        <f>State!K311</f>
        <v>0.48</v>
      </c>
      <c r="E311" s="852">
        <f>State!L311</f>
        <v>0</v>
      </c>
      <c r="F311" s="853">
        <f>State!M311</f>
        <v>0.48</v>
      </c>
      <c r="G311" s="853">
        <f>State!N311</f>
        <v>0</v>
      </c>
      <c r="H311" s="862">
        <f t="shared" si="94"/>
        <v>1</v>
      </c>
      <c r="I311" s="852">
        <f>State!R311</f>
        <v>0</v>
      </c>
      <c r="J311" s="853">
        <f>State!S311</f>
        <v>0</v>
      </c>
      <c r="K311" s="861">
        <f>State!T311</f>
        <v>6.32</v>
      </c>
      <c r="L311" s="852">
        <f>State!U311</f>
        <v>0</v>
      </c>
      <c r="M311" s="853">
        <f>State!V311</f>
        <v>0</v>
      </c>
      <c r="N311" s="852">
        <f>State!W311</f>
        <v>0</v>
      </c>
      <c r="O311" s="853">
        <f>State!X311</f>
        <v>0</v>
      </c>
      <c r="P311" s="852">
        <f>State!Y311</f>
        <v>0</v>
      </c>
      <c r="Q311" s="853">
        <f>State!Z311</f>
        <v>0</v>
      </c>
      <c r="R311" s="861">
        <f>State!AA311</f>
        <v>6.32</v>
      </c>
      <c r="S311" s="852">
        <f>State!AB311</f>
        <v>0</v>
      </c>
      <c r="T311" s="853">
        <f>State!AC311</f>
        <v>0</v>
      </c>
      <c r="U311" s="852">
        <f>State!AD311</f>
        <v>0</v>
      </c>
      <c r="V311" s="853">
        <f>State!AE311</f>
        <v>0</v>
      </c>
      <c r="W311" s="859"/>
      <c r="X311" s="870">
        <f>SUM(Almora:Uttarkashi!AE311)</f>
        <v>0</v>
      </c>
    </row>
    <row r="312" spans="1:24" s="860" customFormat="1" ht="27">
      <c r="A312" s="855">
        <v>23.3399999999999</v>
      </c>
      <c r="B312" s="859" t="s">
        <v>124</v>
      </c>
      <c r="C312" s="852">
        <f>State!J312</f>
        <v>0</v>
      </c>
      <c r="D312" s="853">
        <f>State!K312</f>
        <v>0</v>
      </c>
      <c r="E312" s="852">
        <f>State!L312</f>
        <v>0</v>
      </c>
      <c r="F312" s="853">
        <f>State!M312</f>
        <v>0</v>
      </c>
      <c r="G312" s="853">
        <f>State!N312</f>
        <v>0</v>
      </c>
      <c r="H312" s="853">
        <f>State!O312</f>
        <v>0</v>
      </c>
      <c r="I312" s="852">
        <f>State!R312</f>
        <v>0</v>
      </c>
      <c r="J312" s="853">
        <f>State!S312</f>
        <v>0</v>
      </c>
      <c r="K312" s="861">
        <f>State!T312</f>
        <v>0</v>
      </c>
      <c r="L312" s="852">
        <f>State!U312</f>
        <v>3</v>
      </c>
      <c r="M312" s="853">
        <f>State!V312</f>
        <v>14</v>
      </c>
      <c r="N312" s="852">
        <f>State!W312</f>
        <v>3</v>
      </c>
      <c r="O312" s="853">
        <f>State!X312</f>
        <v>14</v>
      </c>
      <c r="P312" s="852">
        <f>State!Y312</f>
        <v>0</v>
      </c>
      <c r="Q312" s="853">
        <f>State!Z312</f>
        <v>0</v>
      </c>
      <c r="R312" s="861">
        <f>State!AA312</f>
        <v>0</v>
      </c>
      <c r="S312" s="852">
        <f>State!AB312</f>
        <v>0</v>
      </c>
      <c r="T312" s="853">
        <f>State!AC312</f>
        <v>0</v>
      </c>
      <c r="U312" s="852">
        <f>State!AD312</f>
        <v>0</v>
      </c>
      <c r="V312" s="853">
        <f>State!AE312</f>
        <v>0</v>
      </c>
      <c r="W312" s="859" t="s">
        <v>638</v>
      </c>
      <c r="X312" s="870">
        <f>SUM(Almora:Uttarkashi!AE312)</f>
        <v>0</v>
      </c>
    </row>
    <row r="313" spans="1:24" s="860" customFormat="1">
      <c r="A313" s="855">
        <v>23.349999999999898</v>
      </c>
      <c r="B313" s="859" t="s">
        <v>315</v>
      </c>
      <c r="C313" s="852">
        <f>State!J313</f>
        <v>360</v>
      </c>
      <c r="D313" s="853">
        <f>State!K313</f>
        <v>49.5</v>
      </c>
      <c r="E313" s="852">
        <f>State!L313</f>
        <v>350</v>
      </c>
      <c r="F313" s="853">
        <f>State!M313</f>
        <v>48</v>
      </c>
      <c r="G313" s="862">
        <f t="shared" ref="G313" si="95">E313/C313</f>
        <v>0.97222222222222221</v>
      </c>
      <c r="H313" s="862">
        <f t="shared" ref="H313" si="96">F313/D313</f>
        <v>0.96969696969696972</v>
      </c>
      <c r="I313" s="852">
        <f>State!R313</f>
        <v>10</v>
      </c>
      <c r="J313" s="853">
        <f>State!S313</f>
        <v>1.5</v>
      </c>
      <c r="K313" s="861">
        <f>State!T313</f>
        <v>0</v>
      </c>
      <c r="L313" s="852">
        <f>State!U313</f>
        <v>0</v>
      </c>
      <c r="M313" s="853">
        <f>State!V313</f>
        <v>0</v>
      </c>
      <c r="N313" s="852">
        <f>State!W313</f>
        <v>10</v>
      </c>
      <c r="O313" s="853">
        <f>State!X313</f>
        <v>1.5</v>
      </c>
      <c r="P313" s="852">
        <f>State!Y313</f>
        <v>10</v>
      </c>
      <c r="Q313" s="853">
        <f>State!Z313</f>
        <v>1.5</v>
      </c>
      <c r="R313" s="861">
        <f>State!AA313</f>
        <v>0</v>
      </c>
      <c r="S313" s="852">
        <f>State!AB313</f>
        <v>0</v>
      </c>
      <c r="T313" s="853">
        <f>State!AC313</f>
        <v>0</v>
      </c>
      <c r="U313" s="852">
        <f>State!AD313</f>
        <v>10</v>
      </c>
      <c r="V313" s="853">
        <f>State!AE313</f>
        <v>1.5</v>
      </c>
      <c r="W313" s="859"/>
      <c r="X313" s="870">
        <f>SUM(Almora:Uttarkashi!AE313)</f>
        <v>1.5</v>
      </c>
    </row>
    <row r="314" spans="1:24" s="860" customFormat="1" ht="18">
      <c r="A314" s="855">
        <v>23.3599999999999</v>
      </c>
      <c r="B314" s="859" t="s">
        <v>125</v>
      </c>
      <c r="C314" s="852">
        <f>State!J314</f>
        <v>0</v>
      </c>
      <c r="D314" s="853">
        <f>State!K314</f>
        <v>0</v>
      </c>
      <c r="E314" s="852">
        <f>State!L314</f>
        <v>0</v>
      </c>
      <c r="F314" s="853">
        <f>State!M314</f>
        <v>0</v>
      </c>
      <c r="G314" s="853">
        <f>State!N314</f>
        <v>0</v>
      </c>
      <c r="H314" s="853">
        <f>State!O314</f>
        <v>0</v>
      </c>
      <c r="I314" s="852">
        <f>State!R314</f>
        <v>0</v>
      </c>
      <c r="J314" s="853">
        <f>State!S314</f>
        <v>0</v>
      </c>
      <c r="K314" s="861">
        <f>State!T314</f>
        <v>0.15</v>
      </c>
      <c r="L314" s="852">
        <f>State!U314</f>
        <v>3733</v>
      </c>
      <c r="M314" s="853">
        <f>State!V314</f>
        <v>559.95000000000005</v>
      </c>
      <c r="N314" s="852">
        <f>State!W314</f>
        <v>3733</v>
      </c>
      <c r="O314" s="853">
        <f>State!X314</f>
        <v>559.95000000000005</v>
      </c>
      <c r="P314" s="852">
        <f>State!Y314</f>
        <v>0</v>
      </c>
      <c r="Q314" s="853">
        <f>State!Z314</f>
        <v>0</v>
      </c>
      <c r="R314" s="861">
        <f>State!AA314</f>
        <v>0.15</v>
      </c>
      <c r="S314" s="852">
        <f>State!AB314</f>
        <v>3733</v>
      </c>
      <c r="T314" s="853">
        <f>State!AC314</f>
        <v>559.95000000000005</v>
      </c>
      <c r="U314" s="852">
        <f>State!AD314</f>
        <v>3733</v>
      </c>
      <c r="V314" s="853">
        <f>State!AE314</f>
        <v>559.95000000000005</v>
      </c>
      <c r="W314" s="859" t="s">
        <v>484</v>
      </c>
      <c r="X314" s="870">
        <f>SUM(Almora:Uttarkashi!AE314)</f>
        <v>559.95000000000005</v>
      </c>
    </row>
    <row r="315" spans="1:24" s="860" customFormat="1">
      <c r="A315" s="855">
        <v>23.369999999999902</v>
      </c>
      <c r="B315" s="859" t="s">
        <v>126</v>
      </c>
      <c r="C315" s="852">
        <f>State!J315</f>
        <v>0</v>
      </c>
      <c r="D315" s="853">
        <f>State!K315</f>
        <v>0</v>
      </c>
      <c r="E315" s="852">
        <f>State!L315</f>
        <v>0</v>
      </c>
      <c r="F315" s="853">
        <f>State!M315</f>
        <v>0</v>
      </c>
      <c r="G315" s="853">
        <f>State!N315</f>
        <v>0</v>
      </c>
      <c r="H315" s="853">
        <f>State!O315</f>
        <v>0</v>
      </c>
      <c r="I315" s="852">
        <f>State!R315</f>
        <v>0</v>
      </c>
      <c r="J315" s="853">
        <f>State!S315</f>
        <v>0</v>
      </c>
      <c r="K315" s="861">
        <f>State!T315</f>
        <v>0</v>
      </c>
      <c r="L315" s="852">
        <f>State!U315</f>
        <v>0</v>
      </c>
      <c r="M315" s="853">
        <f>State!V315</f>
        <v>0</v>
      </c>
      <c r="N315" s="852">
        <f>State!W315</f>
        <v>0</v>
      </c>
      <c r="O315" s="853">
        <f>State!X315</f>
        <v>0</v>
      </c>
      <c r="P315" s="852">
        <f>State!Y315</f>
        <v>0</v>
      </c>
      <c r="Q315" s="853">
        <f>State!Z315</f>
        <v>0</v>
      </c>
      <c r="R315" s="861">
        <f>State!AA315</f>
        <v>0</v>
      </c>
      <c r="S315" s="852">
        <f>State!AB315</f>
        <v>0</v>
      </c>
      <c r="T315" s="853">
        <f>State!AC315</f>
        <v>0</v>
      </c>
      <c r="U315" s="852">
        <f>State!AD315</f>
        <v>0</v>
      </c>
      <c r="V315" s="853">
        <f>State!AE315</f>
        <v>0</v>
      </c>
      <c r="W315" s="859"/>
      <c r="X315" s="870">
        <f>SUM(Almora:Uttarkashi!AE315)</f>
        <v>0</v>
      </c>
    </row>
    <row r="316" spans="1:24" s="860" customFormat="1" ht="18">
      <c r="A316" s="855">
        <v>23.3799999999999</v>
      </c>
      <c r="B316" s="859" t="s">
        <v>130</v>
      </c>
      <c r="C316" s="852">
        <f>State!J316</f>
        <v>0</v>
      </c>
      <c r="D316" s="853">
        <f>State!K316</f>
        <v>0</v>
      </c>
      <c r="E316" s="852">
        <f>State!L316</f>
        <v>0</v>
      </c>
      <c r="F316" s="853">
        <f>State!M316</f>
        <v>0</v>
      </c>
      <c r="G316" s="853">
        <f>State!N316</f>
        <v>0</v>
      </c>
      <c r="H316" s="853">
        <f>State!O316</f>
        <v>0</v>
      </c>
      <c r="I316" s="852">
        <f>State!R316</f>
        <v>0</v>
      </c>
      <c r="J316" s="853">
        <f>State!S316</f>
        <v>0</v>
      </c>
      <c r="K316" s="861">
        <f>State!T316</f>
        <v>0</v>
      </c>
      <c r="L316" s="852">
        <f>State!U316</f>
        <v>0</v>
      </c>
      <c r="M316" s="853">
        <f>State!V316</f>
        <v>0</v>
      </c>
      <c r="N316" s="852">
        <f>State!W316</f>
        <v>0</v>
      </c>
      <c r="O316" s="853">
        <f>State!X316</f>
        <v>0</v>
      </c>
      <c r="P316" s="852">
        <f>State!Y316</f>
        <v>0</v>
      </c>
      <c r="Q316" s="853">
        <f>State!Z316</f>
        <v>0</v>
      </c>
      <c r="R316" s="861">
        <f>State!AA316</f>
        <v>0</v>
      </c>
      <c r="S316" s="852">
        <f>State!AB316</f>
        <v>0</v>
      </c>
      <c r="T316" s="853">
        <f>State!AC316</f>
        <v>0</v>
      </c>
      <c r="U316" s="852">
        <f>State!AD316</f>
        <v>0</v>
      </c>
      <c r="V316" s="853">
        <f>State!AE316</f>
        <v>0</v>
      </c>
      <c r="W316" s="859"/>
      <c r="X316" s="870">
        <f>SUM(Almora:Uttarkashi!AE316)</f>
        <v>0</v>
      </c>
    </row>
    <row r="317" spans="1:24" s="860" customFormat="1" ht="18">
      <c r="A317" s="855">
        <v>23.389999999999901</v>
      </c>
      <c r="B317" s="859" t="s">
        <v>303</v>
      </c>
      <c r="C317" s="852">
        <f>State!J317</f>
        <v>153</v>
      </c>
      <c r="D317" s="853">
        <f>State!K317</f>
        <v>431.24</v>
      </c>
      <c r="E317" s="852">
        <f>State!L317</f>
        <v>118</v>
      </c>
      <c r="F317" s="853">
        <f>State!M317</f>
        <v>331.21500000000003</v>
      </c>
      <c r="G317" s="862">
        <f t="shared" ref="G317:G318" si="97">E317/C317</f>
        <v>0.77124183006535951</v>
      </c>
      <c r="H317" s="862">
        <f t="shared" ref="H317:H318" si="98">F317/D317</f>
        <v>0.76805259252388469</v>
      </c>
      <c r="I317" s="852">
        <f>State!R317</f>
        <v>35</v>
      </c>
      <c r="J317" s="853">
        <f>State!S317</f>
        <v>100.02500000000002</v>
      </c>
      <c r="K317" s="861">
        <f>State!T317</f>
        <v>0</v>
      </c>
      <c r="L317" s="852">
        <f>State!U317</f>
        <v>1045</v>
      </c>
      <c r="M317" s="853">
        <f>State!V317</f>
        <v>5314.8499999999995</v>
      </c>
      <c r="N317" s="852">
        <f>State!W317</f>
        <v>1080</v>
      </c>
      <c r="O317" s="853">
        <f>State!X317</f>
        <v>5414.8749999999991</v>
      </c>
      <c r="P317" s="852">
        <f>State!Y317</f>
        <v>0</v>
      </c>
      <c r="Q317" s="853">
        <f>State!Z317</f>
        <v>0</v>
      </c>
      <c r="R317" s="861">
        <f>State!AA317</f>
        <v>0</v>
      </c>
      <c r="S317" s="852">
        <f>State!AB317</f>
        <v>43</v>
      </c>
      <c r="T317" s="853">
        <f>State!AC317</f>
        <v>189.53000000000003</v>
      </c>
      <c r="U317" s="852">
        <f>State!AD317</f>
        <v>43</v>
      </c>
      <c r="V317" s="853">
        <f>State!AE317</f>
        <v>189.53000000000003</v>
      </c>
      <c r="W317" s="859" t="s">
        <v>632</v>
      </c>
      <c r="X317" s="870">
        <f>SUM(Almora:Uttarkashi!AE317)</f>
        <v>189.53000000000003</v>
      </c>
    </row>
    <row r="318" spans="1:24" s="860" customFormat="1" ht="18">
      <c r="A318" s="855">
        <v>23.399999999999899</v>
      </c>
      <c r="B318" s="859" t="s">
        <v>131</v>
      </c>
      <c r="C318" s="852">
        <f>State!J318</f>
        <v>46</v>
      </c>
      <c r="D318" s="853">
        <f>State!K318</f>
        <v>78.365000000000009</v>
      </c>
      <c r="E318" s="852">
        <f>State!L318</f>
        <v>42</v>
      </c>
      <c r="F318" s="853">
        <f>State!M318</f>
        <v>64.23</v>
      </c>
      <c r="G318" s="862">
        <f t="shared" si="97"/>
        <v>0.91304347826086951</v>
      </c>
      <c r="H318" s="862">
        <f t="shared" si="98"/>
        <v>0.819626108594398</v>
      </c>
      <c r="I318" s="852">
        <f>State!R318</f>
        <v>4</v>
      </c>
      <c r="J318" s="853">
        <f>State!S318</f>
        <v>14.135000000000002</v>
      </c>
      <c r="K318" s="861">
        <f>State!T318</f>
        <v>0</v>
      </c>
      <c r="L318" s="852">
        <f>State!U318</f>
        <v>196</v>
      </c>
      <c r="M318" s="853">
        <f>State!V318</f>
        <v>1058.8000000000002</v>
      </c>
      <c r="N318" s="852">
        <f>State!W318</f>
        <v>200</v>
      </c>
      <c r="O318" s="853">
        <f>State!X318</f>
        <v>1072.9350000000002</v>
      </c>
      <c r="P318" s="852">
        <f>State!Y318</f>
        <v>0</v>
      </c>
      <c r="Q318" s="853">
        <f>State!Z318</f>
        <v>0</v>
      </c>
      <c r="R318" s="861">
        <f>State!AA318</f>
        <v>0</v>
      </c>
      <c r="S318" s="852">
        <f>State!AB318</f>
        <v>13</v>
      </c>
      <c r="T318" s="853">
        <f>State!AC318</f>
        <v>54.07</v>
      </c>
      <c r="U318" s="852">
        <f>State!AD318</f>
        <v>13</v>
      </c>
      <c r="V318" s="853">
        <f>State!AE318</f>
        <v>54.07</v>
      </c>
      <c r="W318" s="859" t="s">
        <v>632</v>
      </c>
      <c r="X318" s="870">
        <f>SUM(Almora:Uttarkashi!AE318)</f>
        <v>54.07</v>
      </c>
    </row>
    <row r="319" spans="1:24" s="860" customFormat="1" ht="18">
      <c r="A319" s="855">
        <v>23.409999999999901</v>
      </c>
      <c r="B319" s="859" t="s">
        <v>304</v>
      </c>
      <c r="C319" s="852">
        <f>State!J319</f>
        <v>0</v>
      </c>
      <c r="D319" s="853">
        <f>State!K319</f>
        <v>0</v>
      </c>
      <c r="E319" s="852">
        <f>State!L319</f>
        <v>0</v>
      </c>
      <c r="F319" s="853">
        <f>State!M319</f>
        <v>0</v>
      </c>
      <c r="G319" s="853">
        <f>State!N319</f>
        <v>0</v>
      </c>
      <c r="H319" s="853">
        <f>State!O319</f>
        <v>0</v>
      </c>
      <c r="I319" s="852">
        <f>State!R319</f>
        <v>0</v>
      </c>
      <c r="J319" s="853">
        <f>State!S319</f>
        <v>0</v>
      </c>
      <c r="K319" s="861">
        <f>State!T319</f>
        <v>0</v>
      </c>
      <c r="L319" s="852">
        <f>State!U319</f>
        <v>0</v>
      </c>
      <c r="M319" s="853">
        <f>State!V319</f>
        <v>0</v>
      </c>
      <c r="N319" s="852">
        <f>State!W319</f>
        <v>0</v>
      </c>
      <c r="O319" s="853">
        <f>State!X319</f>
        <v>0</v>
      </c>
      <c r="P319" s="852">
        <f>State!Y319</f>
        <v>0</v>
      </c>
      <c r="Q319" s="853">
        <f>State!Z319</f>
        <v>0</v>
      </c>
      <c r="R319" s="861">
        <f>State!AA319</f>
        <v>0</v>
      </c>
      <c r="S319" s="852">
        <f>State!AB319</f>
        <v>0</v>
      </c>
      <c r="T319" s="853">
        <f>State!AC319</f>
        <v>0</v>
      </c>
      <c r="U319" s="852">
        <f>State!AD319</f>
        <v>0</v>
      </c>
      <c r="V319" s="853">
        <f>State!AE319</f>
        <v>0</v>
      </c>
      <c r="W319" s="859"/>
      <c r="X319" s="870">
        <f>SUM(Almora:Uttarkashi!AE319)</f>
        <v>0</v>
      </c>
    </row>
    <row r="320" spans="1:24" s="860" customFormat="1" ht="36">
      <c r="A320" s="1050"/>
      <c r="B320" s="859" t="s">
        <v>127</v>
      </c>
      <c r="C320" s="852">
        <f>State!J320</f>
        <v>0</v>
      </c>
      <c r="D320" s="853">
        <f>State!K320</f>
        <v>0</v>
      </c>
      <c r="E320" s="852">
        <f>State!L320</f>
        <v>0</v>
      </c>
      <c r="F320" s="853">
        <f>State!M320</f>
        <v>0</v>
      </c>
      <c r="G320" s="853">
        <f>State!N320</f>
        <v>0</v>
      </c>
      <c r="H320" s="853">
        <f>State!O320</f>
        <v>0</v>
      </c>
      <c r="I320" s="852">
        <f>State!R320</f>
        <v>0</v>
      </c>
      <c r="J320" s="853">
        <f>State!S320</f>
        <v>0</v>
      </c>
      <c r="K320" s="861">
        <f>State!T320</f>
        <v>0</v>
      </c>
      <c r="L320" s="852">
        <f>State!U320</f>
        <v>0</v>
      </c>
      <c r="M320" s="853">
        <f>State!V320</f>
        <v>0</v>
      </c>
      <c r="N320" s="852">
        <f>State!W320</f>
        <v>0</v>
      </c>
      <c r="O320" s="853">
        <f>State!X320</f>
        <v>0</v>
      </c>
      <c r="P320" s="852">
        <f>State!Y320</f>
        <v>0</v>
      </c>
      <c r="Q320" s="853">
        <f>State!Z320</f>
        <v>0</v>
      </c>
      <c r="R320" s="861">
        <f>State!AA320</f>
        <v>0</v>
      </c>
      <c r="S320" s="852">
        <f>State!AB320</f>
        <v>0</v>
      </c>
      <c r="T320" s="853">
        <f>State!AC320</f>
        <v>0</v>
      </c>
      <c r="U320" s="852">
        <f>State!AD320</f>
        <v>0</v>
      </c>
      <c r="V320" s="853">
        <f>State!AE320</f>
        <v>0</v>
      </c>
      <c r="W320" s="859"/>
      <c r="X320" s="870">
        <f>SUM(Almora:Uttarkashi!AE320)</f>
        <v>0</v>
      </c>
    </row>
    <row r="321" spans="1:26" s="860" customFormat="1" ht="18">
      <c r="A321" s="1050"/>
      <c r="B321" s="859" t="s">
        <v>128</v>
      </c>
      <c r="C321" s="852">
        <f>State!J321</f>
        <v>0</v>
      </c>
      <c r="D321" s="853">
        <f>State!K321</f>
        <v>0</v>
      </c>
      <c r="E321" s="852">
        <f>State!L321</f>
        <v>0</v>
      </c>
      <c r="F321" s="853">
        <f>State!M321</f>
        <v>0</v>
      </c>
      <c r="G321" s="853">
        <f>State!N321</f>
        <v>0</v>
      </c>
      <c r="H321" s="853">
        <f>State!O321</f>
        <v>0</v>
      </c>
      <c r="I321" s="852">
        <f>State!R321</f>
        <v>0</v>
      </c>
      <c r="J321" s="853">
        <f>State!S321</f>
        <v>0</v>
      </c>
      <c r="K321" s="861">
        <f>State!T321</f>
        <v>0</v>
      </c>
      <c r="L321" s="852">
        <f>State!U321</f>
        <v>0</v>
      </c>
      <c r="M321" s="853">
        <f>State!V321</f>
        <v>0</v>
      </c>
      <c r="N321" s="852">
        <f>State!W321</f>
        <v>0</v>
      </c>
      <c r="O321" s="853">
        <f>State!X321</f>
        <v>0</v>
      </c>
      <c r="P321" s="852">
        <f>State!Y321</f>
        <v>0</v>
      </c>
      <c r="Q321" s="853">
        <f>State!Z321</f>
        <v>0</v>
      </c>
      <c r="R321" s="861">
        <f>State!AA321</f>
        <v>0</v>
      </c>
      <c r="S321" s="852">
        <f>State!AB321</f>
        <v>0</v>
      </c>
      <c r="T321" s="853">
        <f>State!AC321</f>
        <v>0</v>
      </c>
      <c r="U321" s="852">
        <f>State!AD321</f>
        <v>0</v>
      </c>
      <c r="V321" s="853">
        <f>State!AE321</f>
        <v>0</v>
      </c>
      <c r="W321" s="859"/>
      <c r="X321" s="870">
        <f>SUM(Almora:Uttarkashi!AE321)</f>
        <v>0</v>
      </c>
    </row>
    <row r="322" spans="1:26" s="860" customFormat="1" ht="27">
      <c r="A322" s="1050"/>
      <c r="B322" s="859" t="s">
        <v>129</v>
      </c>
      <c r="C322" s="852">
        <f>State!J322</f>
        <v>1</v>
      </c>
      <c r="D322" s="853">
        <f>State!K322</f>
        <v>2.5</v>
      </c>
      <c r="E322" s="852">
        <f>State!L322</f>
        <v>1</v>
      </c>
      <c r="F322" s="853">
        <f>State!M322</f>
        <v>2.5</v>
      </c>
      <c r="G322" s="862">
        <f t="shared" ref="G322" si="99">E322/C322</f>
        <v>1</v>
      </c>
      <c r="H322" s="862">
        <f t="shared" ref="H322" si="100">F322/D322</f>
        <v>1</v>
      </c>
      <c r="I322" s="852">
        <f>State!R322</f>
        <v>0</v>
      </c>
      <c r="J322" s="853">
        <f>State!S322</f>
        <v>0</v>
      </c>
      <c r="K322" s="861">
        <f>State!T322</f>
        <v>0</v>
      </c>
      <c r="L322" s="852">
        <f>State!U322</f>
        <v>1</v>
      </c>
      <c r="M322" s="853">
        <f>State!V322</f>
        <v>4.8099999999999996</v>
      </c>
      <c r="N322" s="852">
        <f>State!W322</f>
        <v>1</v>
      </c>
      <c r="O322" s="853">
        <f>State!X322</f>
        <v>4.8099999999999996</v>
      </c>
      <c r="P322" s="852">
        <f>State!Y322</f>
        <v>0</v>
      </c>
      <c r="Q322" s="853">
        <f>State!Z322</f>
        <v>0</v>
      </c>
      <c r="R322" s="861">
        <f>State!AA322</f>
        <v>0</v>
      </c>
      <c r="S322" s="852">
        <f>State!AB322</f>
        <v>0</v>
      </c>
      <c r="T322" s="853">
        <f>State!AC322</f>
        <v>0</v>
      </c>
      <c r="U322" s="852">
        <f>State!AD322</f>
        <v>0</v>
      </c>
      <c r="V322" s="853">
        <f>State!AE322</f>
        <v>0</v>
      </c>
      <c r="W322" s="859" t="s">
        <v>638</v>
      </c>
      <c r="X322" s="870">
        <f>SUM(Almora:Uttarkashi!AE322)</f>
        <v>0</v>
      </c>
    </row>
    <row r="323" spans="1:26" s="860" customFormat="1" ht="18">
      <c r="A323" s="855"/>
      <c r="B323" s="859" t="s">
        <v>305</v>
      </c>
      <c r="C323" s="852">
        <f>State!J323</f>
        <v>0</v>
      </c>
      <c r="D323" s="853">
        <f>State!K323</f>
        <v>0</v>
      </c>
      <c r="E323" s="852">
        <f>State!L323</f>
        <v>0</v>
      </c>
      <c r="F323" s="853">
        <f>State!M323</f>
        <v>0</v>
      </c>
      <c r="G323" s="853">
        <f>State!N323</f>
        <v>0</v>
      </c>
      <c r="H323" s="853">
        <f>State!O323</f>
        <v>0</v>
      </c>
      <c r="I323" s="852">
        <f>State!R323</f>
        <v>0</v>
      </c>
      <c r="J323" s="853">
        <f>State!S323</f>
        <v>0</v>
      </c>
      <c r="K323" s="861">
        <f>State!T323</f>
        <v>0</v>
      </c>
      <c r="L323" s="852">
        <f>State!U323</f>
        <v>0</v>
      </c>
      <c r="M323" s="853">
        <f>State!V323</f>
        <v>0</v>
      </c>
      <c r="N323" s="852">
        <f>State!W323</f>
        <v>0</v>
      </c>
      <c r="O323" s="853">
        <f>State!X323</f>
        <v>0</v>
      </c>
      <c r="P323" s="852">
        <f>State!Y323</f>
        <v>0</v>
      </c>
      <c r="Q323" s="853">
        <f>State!Z323</f>
        <v>0</v>
      </c>
      <c r="R323" s="861">
        <f>State!AA323</f>
        <v>0</v>
      </c>
      <c r="S323" s="852">
        <f>State!AB323</f>
        <v>0</v>
      </c>
      <c r="T323" s="853">
        <f>State!AC323</f>
        <v>0</v>
      </c>
      <c r="U323" s="852">
        <f>State!AD323</f>
        <v>0</v>
      </c>
      <c r="V323" s="853">
        <f>State!AE323</f>
        <v>0</v>
      </c>
      <c r="W323" s="859"/>
      <c r="X323" s="870">
        <f>SUM(Almora:Uttarkashi!AE323)</f>
        <v>0</v>
      </c>
    </row>
    <row r="324" spans="1:26" s="860" customFormat="1" ht="18">
      <c r="A324" s="855">
        <v>23.42</v>
      </c>
      <c r="B324" s="859" t="s">
        <v>130</v>
      </c>
      <c r="C324" s="852">
        <f>State!J324</f>
        <v>0</v>
      </c>
      <c r="D324" s="853">
        <f>State!K324</f>
        <v>0</v>
      </c>
      <c r="E324" s="852">
        <f>State!L324</f>
        <v>0</v>
      </c>
      <c r="F324" s="853">
        <f>State!M324</f>
        <v>0</v>
      </c>
      <c r="G324" s="853">
        <f>State!N324</f>
        <v>0</v>
      </c>
      <c r="H324" s="853">
        <f>State!O324</f>
        <v>0</v>
      </c>
      <c r="I324" s="852">
        <f>State!R324</f>
        <v>0</v>
      </c>
      <c r="J324" s="853">
        <f>State!S324</f>
        <v>0</v>
      </c>
      <c r="K324" s="861">
        <f>State!T324</f>
        <v>0</v>
      </c>
      <c r="L324" s="852">
        <f>State!U324</f>
        <v>0</v>
      </c>
      <c r="M324" s="853">
        <f>State!V324</f>
        <v>0</v>
      </c>
      <c r="N324" s="852">
        <f>State!W324</f>
        <v>0</v>
      </c>
      <c r="O324" s="853">
        <f>State!X324</f>
        <v>0</v>
      </c>
      <c r="P324" s="852">
        <f>State!Y324</f>
        <v>0</v>
      </c>
      <c r="Q324" s="853">
        <f>State!Z324</f>
        <v>0</v>
      </c>
      <c r="R324" s="861">
        <f>State!AA324</f>
        <v>0</v>
      </c>
      <c r="S324" s="852">
        <f>State!AB324</f>
        <v>0</v>
      </c>
      <c r="T324" s="853">
        <f>State!AC324</f>
        <v>0</v>
      </c>
      <c r="U324" s="852">
        <f>State!AD324</f>
        <v>0</v>
      </c>
      <c r="V324" s="853">
        <f>State!AE324</f>
        <v>0</v>
      </c>
      <c r="W324" s="859"/>
      <c r="X324" s="870">
        <f>SUM(Almora:Uttarkashi!AE324)</f>
        <v>0</v>
      </c>
    </row>
    <row r="325" spans="1:26" s="860" customFormat="1" ht="27">
      <c r="A325" s="855">
        <v>23.43</v>
      </c>
      <c r="B325" s="859" t="s">
        <v>344</v>
      </c>
      <c r="C325" s="852">
        <f>State!J325</f>
        <v>0</v>
      </c>
      <c r="D325" s="853">
        <f>State!K325</f>
        <v>0</v>
      </c>
      <c r="E325" s="852">
        <f>State!L325</f>
        <v>0</v>
      </c>
      <c r="F325" s="853">
        <f>State!M325</f>
        <v>0</v>
      </c>
      <c r="G325" s="853">
        <f>State!N325</f>
        <v>0</v>
      </c>
      <c r="H325" s="853">
        <f>State!O325</f>
        <v>0</v>
      </c>
      <c r="I325" s="852">
        <f>State!R325</f>
        <v>0</v>
      </c>
      <c r="J325" s="853">
        <f>State!S325</f>
        <v>0</v>
      </c>
      <c r="K325" s="861">
        <f>State!T325</f>
        <v>0</v>
      </c>
      <c r="L325" s="852">
        <f>State!U325</f>
        <v>16284</v>
      </c>
      <c r="M325" s="853">
        <f>State!V325</f>
        <v>2882.6040000000007</v>
      </c>
      <c r="N325" s="852">
        <f>State!W325</f>
        <v>16284</v>
      </c>
      <c r="O325" s="853">
        <f>State!X325</f>
        <v>2882.6040000000007</v>
      </c>
      <c r="P325" s="852">
        <f>State!Y325</f>
        <v>0</v>
      </c>
      <c r="Q325" s="853">
        <f>State!Z325</f>
        <v>0</v>
      </c>
      <c r="R325" s="861">
        <f>State!AA325</f>
        <v>0</v>
      </c>
      <c r="S325" s="852">
        <f>State!AB325</f>
        <v>0</v>
      </c>
      <c r="T325" s="853">
        <f>State!AC325</f>
        <v>0</v>
      </c>
      <c r="U325" s="852">
        <f>State!AD325</f>
        <v>0</v>
      </c>
      <c r="V325" s="853">
        <f>State!AE325</f>
        <v>0</v>
      </c>
      <c r="W325" s="859" t="s">
        <v>638</v>
      </c>
      <c r="X325" s="870">
        <f>SUM(Almora:Uttarkashi!AE325)</f>
        <v>0</v>
      </c>
    </row>
    <row r="326" spans="1:26" s="866" customFormat="1">
      <c r="A326" s="849"/>
      <c r="B326" s="874" t="s">
        <v>25</v>
      </c>
      <c r="C326" s="850">
        <f>State!J326</f>
        <v>1883</v>
      </c>
      <c r="D326" s="851">
        <f>State!K326</f>
        <v>6893.1713099999997</v>
      </c>
      <c r="E326" s="850">
        <f>State!L326</f>
        <v>1211</v>
      </c>
      <c r="F326" s="851">
        <f>State!M326</f>
        <v>2290.4178000000002</v>
      </c>
      <c r="G326" s="884">
        <f t="shared" ref="G326" si="101">E326/C326</f>
        <v>0.64312267657992561</v>
      </c>
      <c r="H326" s="884">
        <f t="shared" ref="H326" si="102">F326/D326</f>
        <v>0.33227344816996868</v>
      </c>
      <c r="I326" s="850">
        <f>State!R326</f>
        <v>672</v>
      </c>
      <c r="J326" s="851">
        <f>State!S326</f>
        <v>4538.1099999999997</v>
      </c>
      <c r="K326" s="885">
        <f>State!T326</f>
        <v>0</v>
      </c>
      <c r="L326" s="850">
        <f>State!U326</f>
        <v>29216</v>
      </c>
      <c r="M326" s="851">
        <f>State!V326</f>
        <v>30226.207999999995</v>
      </c>
      <c r="N326" s="850">
        <f>State!W326</f>
        <v>29888</v>
      </c>
      <c r="O326" s="851">
        <f>State!X326</f>
        <v>34764.318000000007</v>
      </c>
      <c r="P326" s="850">
        <f>State!Y326</f>
        <v>633</v>
      </c>
      <c r="Q326" s="851">
        <f>State!Z326</f>
        <v>4423.95</v>
      </c>
      <c r="R326" s="885">
        <f>State!AA326</f>
        <v>0</v>
      </c>
      <c r="S326" s="850">
        <f>State!AB326</f>
        <v>4552</v>
      </c>
      <c r="T326" s="851">
        <f>State!AC326</f>
        <v>7405.3739999999971</v>
      </c>
      <c r="U326" s="850">
        <f>State!AD326</f>
        <v>5185</v>
      </c>
      <c r="V326" s="851">
        <f>State!AE326</f>
        <v>11829.324000000001</v>
      </c>
      <c r="W326" s="886"/>
      <c r="X326" s="887">
        <f>SUM(Almora:Uttarkashi!AE326)</f>
        <v>11829.324000000001</v>
      </c>
    </row>
    <row r="327" spans="1:26" s="866" customFormat="1" ht="18">
      <c r="A327" s="849" t="s">
        <v>132</v>
      </c>
      <c r="B327" s="854" t="s">
        <v>133</v>
      </c>
      <c r="C327" s="852">
        <f>State!J327</f>
        <v>0</v>
      </c>
      <c r="D327" s="853">
        <f>State!K327</f>
        <v>0</v>
      </c>
      <c r="E327" s="852">
        <f>State!L327</f>
        <v>0</v>
      </c>
      <c r="F327" s="853">
        <f>State!M327</f>
        <v>0</v>
      </c>
      <c r="G327" s="853">
        <f>State!N327</f>
        <v>0</v>
      </c>
      <c r="H327" s="853">
        <f>State!O327</f>
        <v>0</v>
      </c>
      <c r="I327" s="852">
        <f>State!R327</f>
        <v>0</v>
      </c>
      <c r="J327" s="853">
        <f>State!S327</f>
        <v>0</v>
      </c>
      <c r="K327" s="861">
        <f>State!T327</f>
        <v>0</v>
      </c>
      <c r="L327" s="852">
        <f>State!U327</f>
        <v>0</v>
      </c>
      <c r="M327" s="853">
        <f>State!V327</f>
        <v>0</v>
      </c>
      <c r="N327" s="852">
        <f>State!W327</f>
        <v>0</v>
      </c>
      <c r="O327" s="853">
        <f>State!X327</f>
        <v>0</v>
      </c>
      <c r="P327" s="852">
        <f>State!Y327</f>
        <v>0</v>
      </c>
      <c r="Q327" s="853">
        <f>State!Z327</f>
        <v>0</v>
      </c>
      <c r="R327" s="861">
        <f>State!AA327</f>
        <v>0</v>
      </c>
      <c r="S327" s="852">
        <f>State!AB327</f>
        <v>0</v>
      </c>
      <c r="T327" s="853">
        <f>State!AC327</f>
        <v>0</v>
      </c>
      <c r="U327" s="852">
        <f>State!AD327</f>
        <v>0</v>
      </c>
      <c r="V327" s="853">
        <f>State!AE327</f>
        <v>0</v>
      </c>
      <c r="W327" s="865"/>
      <c r="X327" s="870">
        <f>SUM(Almora:Uttarkashi!AE327)</f>
        <v>0</v>
      </c>
    </row>
    <row r="328" spans="1:26" s="866" customFormat="1">
      <c r="A328" s="849">
        <v>24</v>
      </c>
      <c r="B328" s="854" t="s">
        <v>134</v>
      </c>
      <c r="C328" s="852">
        <f>State!J328</f>
        <v>0</v>
      </c>
      <c r="D328" s="853">
        <f>State!K328</f>
        <v>0</v>
      </c>
      <c r="E328" s="852">
        <f>State!L328</f>
        <v>0</v>
      </c>
      <c r="F328" s="853">
        <f>State!M328</f>
        <v>0</v>
      </c>
      <c r="G328" s="853">
        <f>State!N328</f>
        <v>0</v>
      </c>
      <c r="H328" s="853">
        <f>State!O328</f>
        <v>0</v>
      </c>
      <c r="I328" s="852">
        <f>State!R328</f>
        <v>0</v>
      </c>
      <c r="J328" s="853">
        <f>State!S328</f>
        <v>0</v>
      </c>
      <c r="K328" s="861">
        <f>State!T328</f>
        <v>0</v>
      </c>
      <c r="L328" s="852">
        <f>State!U328</f>
        <v>0</v>
      </c>
      <c r="M328" s="853">
        <f>State!V328</f>
        <v>0</v>
      </c>
      <c r="N328" s="852">
        <f>State!W328</f>
        <v>0</v>
      </c>
      <c r="O328" s="853">
        <f>State!X328</f>
        <v>0</v>
      </c>
      <c r="P328" s="852">
        <f>State!Y328</f>
        <v>0</v>
      </c>
      <c r="Q328" s="853">
        <f>State!Z328</f>
        <v>0</v>
      </c>
      <c r="R328" s="861">
        <f>State!AA328</f>
        <v>0</v>
      </c>
      <c r="S328" s="852">
        <f>State!AB328</f>
        <v>0</v>
      </c>
      <c r="T328" s="853">
        <f>State!AC328</f>
        <v>0</v>
      </c>
      <c r="U328" s="852">
        <f>State!AD328</f>
        <v>0</v>
      </c>
      <c r="V328" s="853" t="str">
        <f>State!AE328</f>
        <v xml:space="preserve">         </v>
      </c>
      <c r="W328" s="865"/>
      <c r="X328" s="870">
        <f>SUM(Almora:Uttarkashi!AE328)</f>
        <v>0</v>
      </c>
    </row>
    <row r="329" spans="1:26" s="860" customFormat="1">
      <c r="A329" s="855">
        <v>24.01</v>
      </c>
      <c r="B329" s="875" t="s">
        <v>135</v>
      </c>
      <c r="C329" s="852">
        <f>State!J329</f>
        <v>0</v>
      </c>
      <c r="D329" s="853">
        <f>State!K329</f>
        <v>0</v>
      </c>
      <c r="E329" s="852">
        <f>State!L329</f>
        <v>0</v>
      </c>
      <c r="F329" s="853">
        <f>State!M329</f>
        <v>0</v>
      </c>
      <c r="G329" s="853">
        <f>State!N329</f>
        <v>0</v>
      </c>
      <c r="H329" s="853">
        <f>State!O329</f>
        <v>0</v>
      </c>
      <c r="I329" s="852">
        <f>State!R329</f>
        <v>0</v>
      </c>
      <c r="J329" s="853">
        <f>State!S329</f>
        <v>0</v>
      </c>
      <c r="K329" s="861">
        <f>State!T329</f>
        <v>0</v>
      </c>
      <c r="L329" s="852">
        <f>State!U329</f>
        <v>0</v>
      </c>
      <c r="M329" s="853">
        <f>State!V329</f>
        <v>0</v>
      </c>
      <c r="N329" s="852">
        <f>State!W329</f>
        <v>0</v>
      </c>
      <c r="O329" s="853">
        <f>State!X329</f>
        <v>0</v>
      </c>
      <c r="P329" s="852">
        <f>State!Y329</f>
        <v>0</v>
      </c>
      <c r="Q329" s="853">
        <f>State!Z329</f>
        <v>0</v>
      </c>
      <c r="R329" s="861">
        <f>State!AA329</f>
        <v>0</v>
      </c>
      <c r="S329" s="852">
        <f>State!AB329</f>
        <v>0</v>
      </c>
      <c r="T329" s="853">
        <f>State!AC329</f>
        <v>0</v>
      </c>
      <c r="U329" s="852">
        <f>State!AD329</f>
        <v>0</v>
      </c>
      <c r="V329" s="853">
        <f>State!AE329</f>
        <v>0</v>
      </c>
      <c r="W329" s="859"/>
      <c r="X329" s="870">
        <f>SUM(Almora:Uttarkashi!AE329)</f>
        <v>0</v>
      </c>
    </row>
    <row r="330" spans="1:26" s="860" customFormat="1" ht="18">
      <c r="A330" s="855"/>
      <c r="B330" s="859" t="s">
        <v>136</v>
      </c>
      <c r="C330" s="852">
        <f>State!J330</f>
        <v>13</v>
      </c>
      <c r="D330" s="853">
        <f>State!K330</f>
        <v>1516.73</v>
      </c>
      <c r="E330" s="852">
        <f>State!L330</f>
        <v>9</v>
      </c>
      <c r="F330" s="853">
        <f>State!M330</f>
        <v>1090.9150800000002</v>
      </c>
      <c r="G330" s="862">
        <f t="shared" ref="G330" si="103">E330/C330</f>
        <v>0.69230769230769229</v>
      </c>
      <c r="H330" s="862">
        <f t="shared" ref="H330" si="104">F330/D330</f>
        <v>0.71925463332300421</v>
      </c>
      <c r="I330" s="852">
        <f>State!R330</f>
        <v>0</v>
      </c>
      <c r="J330" s="853">
        <f>State!S330</f>
        <v>0</v>
      </c>
      <c r="K330" s="861">
        <f>State!T330</f>
        <v>0</v>
      </c>
      <c r="L330" s="852">
        <f>State!U330</f>
        <v>13</v>
      </c>
      <c r="M330" s="853">
        <f>State!V330</f>
        <v>2524.0060000000003</v>
      </c>
      <c r="N330" s="852">
        <f>State!W330</f>
        <v>13</v>
      </c>
      <c r="O330" s="853">
        <f>State!X330</f>
        <v>2524.0060000000003</v>
      </c>
      <c r="P330" s="852">
        <f>State!Y330</f>
        <v>0</v>
      </c>
      <c r="Q330" s="853">
        <f>State!Z330</f>
        <v>0</v>
      </c>
      <c r="R330" s="861">
        <f>State!AA330</f>
        <v>0</v>
      </c>
      <c r="S330" s="852">
        <f>State!AB330</f>
        <v>13</v>
      </c>
      <c r="T330" s="853">
        <f>State!AC330</f>
        <v>2348.4795479999998</v>
      </c>
      <c r="U330" s="852">
        <f>State!AD330</f>
        <v>13</v>
      </c>
      <c r="V330" s="853">
        <f>State!AE330</f>
        <v>2348.4795479999998</v>
      </c>
      <c r="W330" s="859" t="s">
        <v>608</v>
      </c>
      <c r="X330" s="870">
        <f>SUM(Almora:Uttarkashi!AE330)</f>
        <v>2348.4795479999998</v>
      </c>
      <c r="Y330" s="860">
        <f>2524.01</f>
        <v>2524.0100000000002</v>
      </c>
      <c r="Z330" s="860">
        <f>Y330/13</f>
        <v>194.1546153846154</v>
      </c>
    </row>
    <row r="331" spans="1:26" s="860" customFormat="1" ht="18">
      <c r="A331" s="855"/>
      <c r="B331" s="863" t="s">
        <v>137</v>
      </c>
      <c r="C331" s="852">
        <f>State!J331</f>
        <v>0</v>
      </c>
      <c r="D331" s="853">
        <f>State!K331</f>
        <v>0</v>
      </c>
      <c r="E331" s="852">
        <f>State!L331</f>
        <v>0</v>
      </c>
      <c r="F331" s="853">
        <f>State!M331</f>
        <v>0</v>
      </c>
      <c r="G331" s="853">
        <f>State!N331</f>
        <v>0</v>
      </c>
      <c r="H331" s="853">
        <f>State!O331</f>
        <v>0</v>
      </c>
      <c r="I331" s="852">
        <f>State!R331</f>
        <v>0</v>
      </c>
      <c r="J331" s="853">
        <f>State!S331</f>
        <v>0</v>
      </c>
      <c r="K331" s="861">
        <f>State!T331</f>
        <v>0</v>
      </c>
      <c r="L331" s="852">
        <f>State!U331</f>
        <v>0</v>
      </c>
      <c r="M331" s="853">
        <f>State!V331</f>
        <v>0</v>
      </c>
      <c r="N331" s="852">
        <f>State!W331</f>
        <v>0</v>
      </c>
      <c r="O331" s="853">
        <f>State!X331</f>
        <v>0</v>
      </c>
      <c r="P331" s="852">
        <f>State!Y331</f>
        <v>0</v>
      </c>
      <c r="Q331" s="853">
        <f>State!Z331</f>
        <v>0</v>
      </c>
      <c r="R331" s="861">
        <f>State!AA331</f>
        <v>0</v>
      </c>
      <c r="S331" s="852">
        <f>State!AB331</f>
        <v>0</v>
      </c>
      <c r="T331" s="853">
        <f>State!AC331</f>
        <v>0</v>
      </c>
      <c r="U331" s="852">
        <f>State!AD331</f>
        <v>0</v>
      </c>
      <c r="V331" s="853">
        <f>State!AE331</f>
        <v>0</v>
      </c>
      <c r="W331" s="859"/>
      <c r="X331" s="870">
        <f>SUM(Almora:Uttarkashi!AE331)</f>
        <v>0</v>
      </c>
    </row>
    <row r="332" spans="1:26" s="860" customFormat="1" ht="18">
      <c r="A332" s="855"/>
      <c r="B332" s="875" t="s">
        <v>138</v>
      </c>
      <c r="C332" s="852">
        <f>State!J332</f>
        <v>0</v>
      </c>
      <c r="D332" s="853">
        <f>State!K332</f>
        <v>0</v>
      </c>
      <c r="E332" s="852">
        <f>State!L332</f>
        <v>0</v>
      </c>
      <c r="F332" s="853">
        <f>State!M332</f>
        <v>0</v>
      </c>
      <c r="G332" s="853">
        <f>State!N332</f>
        <v>0</v>
      </c>
      <c r="H332" s="853">
        <f>State!O332</f>
        <v>0</v>
      </c>
      <c r="I332" s="852">
        <f>State!R332</f>
        <v>0</v>
      </c>
      <c r="J332" s="853">
        <f>State!S332</f>
        <v>0</v>
      </c>
      <c r="K332" s="861">
        <f>State!T332</f>
        <v>0</v>
      </c>
      <c r="L332" s="852">
        <f>State!U332</f>
        <v>0</v>
      </c>
      <c r="M332" s="853">
        <f>State!V332</f>
        <v>0</v>
      </c>
      <c r="N332" s="852">
        <f>State!W332</f>
        <v>0</v>
      </c>
      <c r="O332" s="853">
        <f>State!X332</f>
        <v>0</v>
      </c>
      <c r="P332" s="852">
        <f>State!Y332</f>
        <v>0</v>
      </c>
      <c r="Q332" s="853">
        <f>State!Z332</f>
        <v>0</v>
      </c>
      <c r="R332" s="861">
        <f>State!AA332</f>
        <v>0</v>
      </c>
      <c r="S332" s="852">
        <f>State!AB332</f>
        <v>0</v>
      </c>
      <c r="T332" s="853">
        <f>State!AC332</f>
        <v>0</v>
      </c>
      <c r="U332" s="852">
        <f>State!AD332</f>
        <v>0</v>
      </c>
      <c r="V332" s="853">
        <f>State!AE332</f>
        <v>0</v>
      </c>
      <c r="W332" s="859"/>
      <c r="X332" s="870">
        <f>SUM(Almora:Uttarkashi!AE332)</f>
        <v>0</v>
      </c>
    </row>
    <row r="333" spans="1:26" s="866" customFormat="1">
      <c r="A333" s="849"/>
      <c r="B333" s="874" t="s">
        <v>35</v>
      </c>
      <c r="C333" s="852">
        <f>State!J333</f>
        <v>13</v>
      </c>
      <c r="D333" s="853">
        <f>State!K333</f>
        <v>1516.73</v>
      </c>
      <c r="E333" s="852">
        <f>State!L333</f>
        <v>9</v>
      </c>
      <c r="F333" s="853">
        <f>State!M333</f>
        <v>1090.9150800000002</v>
      </c>
      <c r="G333" s="862">
        <f t="shared" ref="G333" si="105">E333/C333</f>
        <v>0.69230769230769229</v>
      </c>
      <c r="H333" s="862">
        <f t="shared" ref="H333" si="106">F333/D333</f>
        <v>0.71925463332300421</v>
      </c>
      <c r="I333" s="852">
        <f>State!R333</f>
        <v>0</v>
      </c>
      <c r="J333" s="853">
        <f>State!S333</f>
        <v>0</v>
      </c>
      <c r="K333" s="861">
        <f>State!T333</f>
        <v>0</v>
      </c>
      <c r="L333" s="852">
        <f>State!U333</f>
        <v>13</v>
      </c>
      <c r="M333" s="853">
        <f>State!V333</f>
        <v>2524.0060000000003</v>
      </c>
      <c r="N333" s="852">
        <f>State!W333</f>
        <v>13</v>
      </c>
      <c r="O333" s="853">
        <f>State!X333</f>
        <v>2524.0060000000003</v>
      </c>
      <c r="P333" s="852">
        <f>State!Y333</f>
        <v>0</v>
      </c>
      <c r="Q333" s="853">
        <f>State!Z333</f>
        <v>0</v>
      </c>
      <c r="R333" s="861">
        <f>State!AA333</f>
        <v>0</v>
      </c>
      <c r="S333" s="852">
        <f>State!AB333</f>
        <v>13</v>
      </c>
      <c r="T333" s="853">
        <f>State!AC333</f>
        <v>2348.4795479999998</v>
      </c>
      <c r="U333" s="852">
        <f>State!AD333</f>
        <v>13</v>
      </c>
      <c r="V333" s="853">
        <f>State!AE333</f>
        <v>2348.4795479999998</v>
      </c>
      <c r="W333" s="865"/>
      <c r="X333" s="870">
        <f>SUM(Almora:Uttarkashi!AE333)</f>
        <v>2348.4795479999998</v>
      </c>
    </row>
    <row r="334" spans="1:26" s="866" customFormat="1" ht="45">
      <c r="A334" s="849">
        <v>24.02</v>
      </c>
      <c r="B334" s="865" t="s">
        <v>253</v>
      </c>
      <c r="C334" s="852">
        <f>State!J334</f>
        <v>0</v>
      </c>
      <c r="D334" s="853">
        <f>State!K334</f>
        <v>0</v>
      </c>
      <c r="E334" s="852">
        <f>State!L334</f>
        <v>0</v>
      </c>
      <c r="F334" s="853">
        <f>State!M334</f>
        <v>0</v>
      </c>
      <c r="G334" s="853">
        <f>State!N334</f>
        <v>0</v>
      </c>
      <c r="H334" s="853">
        <f>State!O334</f>
        <v>0</v>
      </c>
      <c r="I334" s="852">
        <f>State!R334</f>
        <v>0</v>
      </c>
      <c r="J334" s="853">
        <f>State!S334</f>
        <v>0</v>
      </c>
      <c r="K334" s="861">
        <f>State!T334</f>
        <v>0</v>
      </c>
      <c r="L334" s="852">
        <f>State!U334</f>
        <v>0</v>
      </c>
      <c r="M334" s="853">
        <f>State!V334</f>
        <v>0</v>
      </c>
      <c r="N334" s="852">
        <f>State!W334</f>
        <v>0</v>
      </c>
      <c r="O334" s="853">
        <f>State!X334</f>
        <v>0</v>
      </c>
      <c r="P334" s="852">
        <f>State!Y334</f>
        <v>0</v>
      </c>
      <c r="Q334" s="853">
        <f>State!Z334</f>
        <v>0</v>
      </c>
      <c r="R334" s="861">
        <f>State!AA334</f>
        <v>0</v>
      </c>
      <c r="S334" s="852">
        <f>State!AB334</f>
        <v>0</v>
      </c>
      <c r="T334" s="853">
        <f>State!AC334</f>
        <v>0</v>
      </c>
      <c r="U334" s="852">
        <f>State!AD334</f>
        <v>0</v>
      </c>
      <c r="V334" s="853">
        <f>State!AE334</f>
        <v>0</v>
      </c>
      <c r="W334" s="865"/>
      <c r="X334" s="870">
        <f>SUM(Almora:Uttarkashi!AE334)</f>
        <v>0</v>
      </c>
    </row>
    <row r="335" spans="1:26" s="860" customFormat="1">
      <c r="A335" s="855"/>
      <c r="B335" s="859" t="s">
        <v>236</v>
      </c>
      <c r="C335" s="852">
        <f>State!J335</f>
        <v>199065</v>
      </c>
      <c r="D335" s="853">
        <f>State!K335</f>
        <v>205.402748</v>
      </c>
      <c r="E335" s="852">
        <f>State!L335</f>
        <v>159491.003776</v>
      </c>
      <c r="F335" s="853">
        <f>State!M335</f>
        <v>131.49744899999999</v>
      </c>
      <c r="G335" s="862">
        <f t="shared" ref="G335:G339" si="107">E335/C335</f>
        <v>0.80120063183382306</v>
      </c>
      <c r="H335" s="862">
        <f t="shared" ref="H335:H339" si="108">F335/D335</f>
        <v>0.6401932314946438</v>
      </c>
      <c r="I335" s="852">
        <f>State!R335</f>
        <v>0</v>
      </c>
      <c r="J335" s="853">
        <f>State!S335</f>
        <v>0</v>
      </c>
      <c r="K335" s="861">
        <f>State!T335</f>
        <v>1.1999999999999999E-3</v>
      </c>
      <c r="L335" s="852">
        <f>State!U335</f>
        <v>189468</v>
      </c>
      <c r="M335" s="853">
        <f>State!V335</f>
        <v>378.65950000000004</v>
      </c>
      <c r="N335" s="852">
        <f>State!W335</f>
        <v>189468</v>
      </c>
      <c r="O335" s="853">
        <f>State!X335</f>
        <v>378.65950000000004</v>
      </c>
      <c r="P335" s="852">
        <f>State!Y335</f>
        <v>0</v>
      </c>
      <c r="Q335" s="853">
        <f>State!Z335</f>
        <v>0</v>
      </c>
      <c r="R335" s="861">
        <f>State!AA335</f>
        <v>1.1999999999999999E-3</v>
      </c>
      <c r="S335" s="852">
        <f>State!AB335</f>
        <v>189468</v>
      </c>
      <c r="T335" s="853">
        <f>State!AC335</f>
        <v>378.65950000000004</v>
      </c>
      <c r="U335" s="852">
        <f>State!AD335</f>
        <v>189468</v>
      </c>
      <c r="V335" s="853">
        <f>State!AE335</f>
        <v>378.65950000000004</v>
      </c>
      <c r="W335" s="859"/>
      <c r="X335" s="870">
        <f>SUM(Almora:Uttarkashi!AE335)</f>
        <v>378.65950000000004</v>
      </c>
    </row>
    <row r="336" spans="1:26" s="860" customFormat="1">
      <c r="A336" s="855"/>
      <c r="B336" s="859" t="s">
        <v>237</v>
      </c>
      <c r="C336" s="852">
        <f>State!J336</f>
        <v>290099</v>
      </c>
      <c r="D336" s="853">
        <f>State!K336</f>
        <v>303.014025</v>
      </c>
      <c r="E336" s="852">
        <f>State!L336</f>
        <v>225918.00397499997</v>
      </c>
      <c r="F336" s="853">
        <f>State!M336</f>
        <v>196.70198500000001</v>
      </c>
      <c r="G336" s="862">
        <f t="shared" si="107"/>
        <v>0.77876174676575916</v>
      </c>
      <c r="H336" s="862">
        <f t="shared" si="108"/>
        <v>0.6491514212914733</v>
      </c>
      <c r="I336" s="852">
        <f>State!R336</f>
        <v>0</v>
      </c>
      <c r="J336" s="853">
        <f>State!S336</f>
        <v>0</v>
      </c>
      <c r="K336" s="861">
        <f>State!T336</f>
        <v>1.1999999999999999E-3</v>
      </c>
      <c r="L336" s="852">
        <f>State!U336</f>
        <v>273589</v>
      </c>
      <c r="M336" s="853">
        <f>State!V336</f>
        <v>472.0301</v>
      </c>
      <c r="N336" s="852">
        <f>State!W336</f>
        <v>273589</v>
      </c>
      <c r="O336" s="853">
        <f>State!X336</f>
        <v>472.0301</v>
      </c>
      <c r="P336" s="852">
        <f>State!Y336</f>
        <v>0</v>
      </c>
      <c r="Q336" s="853">
        <f>State!Z336</f>
        <v>0</v>
      </c>
      <c r="R336" s="861">
        <f>State!AA336</f>
        <v>1.1999999999999999E-3</v>
      </c>
      <c r="S336" s="852">
        <f>State!AB336</f>
        <v>273589</v>
      </c>
      <c r="T336" s="853">
        <f>State!AC336</f>
        <v>472.0301</v>
      </c>
      <c r="U336" s="852">
        <f>State!AD336</f>
        <v>273589</v>
      </c>
      <c r="V336" s="853">
        <f>State!AE336</f>
        <v>472.0301</v>
      </c>
      <c r="W336" s="859"/>
      <c r="X336" s="870">
        <f>SUM(Almora:Uttarkashi!AE336)</f>
        <v>472.0301</v>
      </c>
    </row>
    <row r="337" spans="1:24" s="860" customFormat="1">
      <c r="A337" s="855"/>
      <c r="B337" s="859" t="s">
        <v>241</v>
      </c>
      <c r="C337" s="852">
        <f>State!J337</f>
        <v>338868</v>
      </c>
      <c r="D337" s="853">
        <f>State!K337</f>
        <v>416.75483100000008</v>
      </c>
      <c r="E337" s="852">
        <f>State!L337</f>
        <v>254475.00437400001</v>
      </c>
      <c r="F337" s="853">
        <f>State!M337</f>
        <v>195.03165999999999</v>
      </c>
      <c r="G337" s="862">
        <f t="shared" si="107"/>
        <v>0.75095613741633915</v>
      </c>
      <c r="H337" s="862">
        <f t="shared" si="108"/>
        <v>0.46797696269536454</v>
      </c>
      <c r="I337" s="852">
        <f>State!R337</f>
        <v>0</v>
      </c>
      <c r="J337" s="853">
        <f>State!S337</f>
        <v>0</v>
      </c>
      <c r="K337" s="861">
        <f>State!T337</f>
        <v>0</v>
      </c>
      <c r="L337" s="852">
        <f>State!U337</f>
        <v>330703</v>
      </c>
      <c r="M337" s="853">
        <f>State!V337</f>
        <v>969.32799999999997</v>
      </c>
      <c r="N337" s="852">
        <f>State!W337</f>
        <v>330703</v>
      </c>
      <c r="O337" s="853">
        <f>State!X337</f>
        <v>969.32799999999997</v>
      </c>
      <c r="P337" s="852">
        <f>State!Y337</f>
        <v>0</v>
      </c>
      <c r="Q337" s="853">
        <f>State!Z337</f>
        <v>0</v>
      </c>
      <c r="R337" s="861">
        <f>State!AA337</f>
        <v>0</v>
      </c>
      <c r="S337" s="852">
        <f>State!AB337</f>
        <v>330703</v>
      </c>
      <c r="T337" s="853">
        <f>State!AC337</f>
        <v>969.32799999999997</v>
      </c>
      <c r="U337" s="852">
        <f>State!AD337</f>
        <v>330703</v>
      </c>
      <c r="V337" s="853">
        <f>State!AE337</f>
        <v>969.32799999999997</v>
      </c>
      <c r="W337" s="859"/>
      <c r="X337" s="870">
        <f>SUM(Almora:Uttarkashi!AE337)</f>
        <v>969.32799999999997</v>
      </c>
    </row>
    <row r="338" spans="1:24" s="860" customFormat="1" ht="18">
      <c r="A338" s="855">
        <v>24.03</v>
      </c>
      <c r="B338" s="859" t="s">
        <v>139</v>
      </c>
      <c r="C338" s="852">
        <f>State!J338</f>
        <v>13</v>
      </c>
      <c r="D338" s="853">
        <f>State!K338</f>
        <v>239.12</v>
      </c>
      <c r="E338" s="852">
        <f>State!L338</f>
        <v>9</v>
      </c>
      <c r="F338" s="853">
        <f>State!M338</f>
        <v>100.523</v>
      </c>
      <c r="G338" s="862">
        <f t="shared" si="107"/>
        <v>0.69230769230769229</v>
      </c>
      <c r="H338" s="862">
        <f t="shared" si="108"/>
        <v>0.42038725326196053</v>
      </c>
      <c r="I338" s="852">
        <f>State!R338</f>
        <v>0</v>
      </c>
      <c r="J338" s="853">
        <f>State!S338</f>
        <v>0</v>
      </c>
      <c r="K338" s="861">
        <f>State!T338</f>
        <v>0</v>
      </c>
      <c r="L338" s="852">
        <f>State!U338</f>
        <v>13</v>
      </c>
      <c r="M338" s="853">
        <f>State!V338</f>
        <v>455.46671606000001</v>
      </c>
      <c r="N338" s="852">
        <f>State!W338</f>
        <v>13</v>
      </c>
      <c r="O338" s="853">
        <f>State!X338</f>
        <v>455.46671606000001</v>
      </c>
      <c r="P338" s="852">
        <f>State!Y338</f>
        <v>0</v>
      </c>
      <c r="Q338" s="853">
        <f>State!Z338</f>
        <v>0</v>
      </c>
      <c r="R338" s="861">
        <f>State!AA338</f>
        <v>0</v>
      </c>
      <c r="S338" s="852">
        <f>State!AB338</f>
        <v>13</v>
      </c>
      <c r="T338" s="853">
        <f>State!AC338</f>
        <v>455.46671606000001</v>
      </c>
      <c r="U338" s="852">
        <f>State!AD338</f>
        <v>13</v>
      </c>
      <c r="V338" s="853">
        <f>State!AE338</f>
        <v>455.46671606000001</v>
      </c>
      <c r="W338" s="865" t="s">
        <v>484</v>
      </c>
      <c r="X338" s="870">
        <f>SUM(Almora:Uttarkashi!AE338)</f>
        <v>455.46671606000001</v>
      </c>
    </row>
    <row r="339" spans="1:24" s="866" customFormat="1">
      <c r="A339" s="849"/>
      <c r="B339" s="874" t="s">
        <v>35</v>
      </c>
      <c r="C339" s="852">
        <f>State!J339</f>
        <v>828045</v>
      </c>
      <c r="D339" s="853">
        <f>State!K339</f>
        <v>1164.291604</v>
      </c>
      <c r="E339" s="852">
        <f>State!L339</f>
        <v>639893.01212500001</v>
      </c>
      <c r="F339" s="853">
        <f>State!M339</f>
        <v>623.75409400000001</v>
      </c>
      <c r="G339" s="862">
        <f t="shared" si="107"/>
        <v>0.77277564881739524</v>
      </c>
      <c r="H339" s="862">
        <f t="shared" si="108"/>
        <v>0.53573700253188461</v>
      </c>
      <c r="I339" s="852">
        <f>State!R339</f>
        <v>0</v>
      </c>
      <c r="J339" s="853">
        <f>State!S339</f>
        <v>0</v>
      </c>
      <c r="K339" s="861">
        <f>State!T339</f>
        <v>0</v>
      </c>
      <c r="L339" s="852">
        <f>State!U339</f>
        <v>793773</v>
      </c>
      <c r="M339" s="853">
        <f>State!V339</f>
        <v>2275.4843160600003</v>
      </c>
      <c r="N339" s="852">
        <f>State!W339</f>
        <v>793773</v>
      </c>
      <c r="O339" s="853">
        <f>State!X339</f>
        <v>2275.4843160600003</v>
      </c>
      <c r="P339" s="852">
        <f>State!Y339</f>
        <v>0</v>
      </c>
      <c r="Q339" s="853">
        <f>State!Z339</f>
        <v>0</v>
      </c>
      <c r="R339" s="861">
        <f>State!AA339</f>
        <v>0</v>
      </c>
      <c r="S339" s="852">
        <f>State!AB339</f>
        <v>793773</v>
      </c>
      <c r="T339" s="853">
        <f>State!AC339</f>
        <v>2275.4843160600003</v>
      </c>
      <c r="U339" s="852">
        <f>State!AD339</f>
        <v>793773</v>
      </c>
      <c r="V339" s="853">
        <f>State!AE339</f>
        <v>2275.4843160600003</v>
      </c>
      <c r="W339" s="865"/>
      <c r="X339" s="870">
        <f>SUM(Almora:Uttarkashi!AE339)</f>
        <v>2275.4843160600003</v>
      </c>
    </row>
    <row r="340" spans="1:24" s="866" customFormat="1">
      <c r="A340" s="849"/>
      <c r="B340" s="865" t="s">
        <v>140</v>
      </c>
      <c r="C340" s="850">
        <f>State!J340</f>
        <v>2450383</v>
      </c>
      <c r="D340" s="851">
        <f>State!K340</f>
        <v>59382.592413999999</v>
      </c>
      <c r="E340" s="850">
        <f>State!L340</f>
        <v>1865427.0121249999</v>
      </c>
      <c r="F340" s="851">
        <f>State!M340</f>
        <v>43149.692084000009</v>
      </c>
      <c r="G340" s="851">
        <f>State!N340</f>
        <v>76.127977223356496</v>
      </c>
      <c r="H340" s="851">
        <f>State!O340</f>
        <v>72.66387392313824</v>
      </c>
      <c r="I340" s="850">
        <f>State!R340</f>
        <v>672</v>
      </c>
      <c r="J340" s="851">
        <f>State!S340</f>
        <v>4538.1099999999997</v>
      </c>
      <c r="K340" s="885">
        <f>State!T340</f>
        <v>0</v>
      </c>
      <c r="L340" s="850">
        <f>State!U340</f>
        <v>2334761</v>
      </c>
      <c r="M340" s="851">
        <f>State!V340</f>
        <v>119288.00400606001</v>
      </c>
      <c r="N340" s="850">
        <f>State!W340</f>
        <v>2335433</v>
      </c>
      <c r="O340" s="851">
        <f>State!X340</f>
        <v>123826.11400606003</v>
      </c>
      <c r="P340" s="850">
        <f>State!Y340</f>
        <v>633</v>
      </c>
      <c r="Q340" s="851">
        <f>State!Z340</f>
        <v>4423.95</v>
      </c>
      <c r="R340" s="885">
        <f>State!AA340</f>
        <v>0</v>
      </c>
      <c r="S340" s="850">
        <f>State!AB340</f>
        <v>2294900</v>
      </c>
      <c r="T340" s="851">
        <f>State!AC340</f>
        <v>86058.795364060003</v>
      </c>
      <c r="U340" s="850">
        <f>State!AD340</f>
        <v>2295533</v>
      </c>
      <c r="V340" s="851">
        <f>State!AE340</f>
        <v>90482.745364060014</v>
      </c>
      <c r="W340" s="865"/>
      <c r="X340" s="887">
        <f>SUM(Almora:Uttarkashi!AE340)</f>
        <v>90482.74536406</v>
      </c>
    </row>
    <row r="341" spans="1:24" s="866" customFormat="1">
      <c r="A341" s="849">
        <v>25</v>
      </c>
      <c r="B341" s="854" t="s">
        <v>141</v>
      </c>
      <c r="C341" s="852">
        <f>State!J341</f>
        <v>0</v>
      </c>
      <c r="D341" s="853">
        <f>State!K341</f>
        <v>0</v>
      </c>
      <c r="E341" s="852">
        <f>State!L341</f>
        <v>0</v>
      </c>
      <c r="F341" s="853">
        <f>State!M341</f>
        <v>0</v>
      </c>
      <c r="G341" s="853">
        <f>State!N341</f>
        <v>0</v>
      </c>
      <c r="H341" s="853">
        <f>State!O341</f>
        <v>0</v>
      </c>
      <c r="I341" s="852">
        <f>State!R341</f>
        <v>0</v>
      </c>
      <c r="J341" s="853">
        <f>State!S341</f>
        <v>0</v>
      </c>
      <c r="K341" s="861">
        <f>State!T341</f>
        <v>0</v>
      </c>
      <c r="L341" s="852">
        <f>State!U341</f>
        <v>0</v>
      </c>
      <c r="M341" s="853">
        <f>State!V341</f>
        <v>0</v>
      </c>
      <c r="N341" s="852">
        <f>State!W341</f>
        <v>0</v>
      </c>
      <c r="O341" s="853">
        <f>State!X341</f>
        <v>0</v>
      </c>
      <c r="P341" s="852">
        <f>State!Y341</f>
        <v>0</v>
      </c>
      <c r="Q341" s="853">
        <f>State!Z341</f>
        <v>0</v>
      </c>
      <c r="R341" s="861">
        <f>State!AA341</f>
        <v>0</v>
      </c>
      <c r="S341" s="852">
        <f>State!AB341</f>
        <v>0</v>
      </c>
      <c r="T341" s="853">
        <f>State!AC341</f>
        <v>0</v>
      </c>
      <c r="U341" s="852">
        <f>State!AD341</f>
        <v>0</v>
      </c>
      <c r="V341" s="853">
        <f>State!AE341</f>
        <v>0</v>
      </c>
      <c r="W341" s="865"/>
      <c r="X341" s="870">
        <f>SUM(Almora:Uttarkashi!AE341)</f>
        <v>0</v>
      </c>
    </row>
    <row r="342" spans="1:24" s="860" customFormat="1" ht="18">
      <c r="A342" s="855">
        <v>25.01</v>
      </c>
      <c r="B342" s="859" t="s">
        <v>142</v>
      </c>
      <c r="C342" s="852">
        <f>State!J342</f>
        <v>0</v>
      </c>
      <c r="D342" s="853">
        <f>State!K342</f>
        <v>589.75</v>
      </c>
      <c r="E342" s="852">
        <f>State!L342</f>
        <v>0</v>
      </c>
      <c r="F342" s="853">
        <f>State!M342</f>
        <v>380</v>
      </c>
      <c r="G342" s="862"/>
      <c r="H342" s="862">
        <f t="shared" ref="H342:H345" si="109">F342/D342</f>
        <v>0.64434082238236545</v>
      </c>
      <c r="I342" s="852">
        <f>State!R342</f>
        <v>0</v>
      </c>
      <c r="J342" s="853">
        <f>State!S342</f>
        <v>0</v>
      </c>
      <c r="K342" s="861">
        <f>State!T342</f>
        <v>0</v>
      </c>
      <c r="L342" s="852">
        <f>State!U342</f>
        <v>0</v>
      </c>
      <c r="M342" s="853">
        <v>1140.4000000000001</v>
      </c>
      <c r="N342" s="852">
        <f>State!W342</f>
        <v>0</v>
      </c>
      <c r="O342" s="853">
        <f>State!X342</f>
        <v>1140.4000000000001</v>
      </c>
      <c r="P342" s="852">
        <f>State!Y342</f>
        <v>0</v>
      </c>
      <c r="Q342" s="853">
        <f>State!Z342</f>
        <v>0</v>
      </c>
      <c r="R342" s="861">
        <f>State!AA342</f>
        <v>0</v>
      </c>
      <c r="S342" s="852">
        <f>State!AB342</f>
        <v>0</v>
      </c>
      <c r="T342" s="853">
        <f>State!AC342</f>
        <v>825.11200000000008</v>
      </c>
      <c r="U342" s="852">
        <f>State!AD342</f>
        <v>0</v>
      </c>
      <c r="V342" s="853">
        <f>State!AE342</f>
        <v>825.11200000000008</v>
      </c>
      <c r="W342" s="859" t="s">
        <v>607</v>
      </c>
      <c r="X342" s="870">
        <f>SUM(Almora:Uttarkashi!AE342)</f>
        <v>0</v>
      </c>
    </row>
    <row r="343" spans="1:24" s="860" customFormat="1" ht="18">
      <c r="A343" s="855">
        <v>25.02</v>
      </c>
      <c r="B343" s="859" t="s">
        <v>143</v>
      </c>
      <c r="C343" s="852">
        <f>State!J343</f>
        <v>18134</v>
      </c>
      <c r="D343" s="853">
        <f>State!K343</f>
        <v>244.99704958000001</v>
      </c>
      <c r="E343" s="852">
        <f>State!L343</f>
        <v>18134</v>
      </c>
      <c r="F343" s="853">
        <f>State!M343</f>
        <v>121</v>
      </c>
      <c r="G343" s="862">
        <f t="shared" ref="G343:G345" si="110">E343/C343</f>
        <v>1</v>
      </c>
      <c r="H343" s="862">
        <f t="shared" si="109"/>
        <v>0.49388349862755926</v>
      </c>
      <c r="I343" s="852">
        <f>State!R343</f>
        <v>0</v>
      </c>
      <c r="J343" s="853">
        <f>State!S343</f>
        <v>0</v>
      </c>
      <c r="K343" s="861">
        <f>State!T343</f>
        <v>1.5702125260724956E-2</v>
      </c>
      <c r="L343" s="852">
        <f>State!U343</f>
        <v>17739</v>
      </c>
      <c r="M343" s="853">
        <f>State!V343</f>
        <v>278.54000000000002</v>
      </c>
      <c r="N343" s="852">
        <f>State!W343</f>
        <v>17739</v>
      </c>
      <c r="O343" s="853">
        <f>State!X343</f>
        <v>278.54000000000002</v>
      </c>
      <c r="P343" s="852">
        <f>State!Y343</f>
        <v>0</v>
      </c>
      <c r="Q343" s="853">
        <f>State!Z343</f>
        <v>0</v>
      </c>
      <c r="R343" s="861">
        <f>State!AA343</f>
        <v>1.4999689948700603E-2</v>
      </c>
      <c r="S343" s="852">
        <f>State!AB343</f>
        <v>17739</v>
      </c>
      <c r="T343" s="853">
        <f>State!AC343</f>
        <v>266.0795</v>
      </c>
      <c r="U343" s="852">
        <f>State!AD343</f>
        <v>17739</v>
      </c>
      <c r="V343" s="853">
        <f>State!AE343</f>
        <v>266.0795</v>
      </c>
      <c r="W343" s="859" t="s">
        <v>484</v>
      </c>
      <c r="X343" s="870">
        <f>SUM(Almora:Uttarkashi!AE343)</f>
        <v>0</v>
      </c>
    </row>
    <row r="344" spans="1:24" s="866" customFormat="1">
      <c r="A344" s="849"/>
      <c r="B344" s="874" t="s">
        <v>35</v>
      </c>
      <c r="C344" s="852">
        <f>State!J344</f>
        <v>18134</v>
      </c>
      <c r="D344" s="853">
        <f>State!K344</f>
        <v>834.74704958000007</v>
      </c>
      <c r="E344" s="852">
        <f>State!L344</f>
        <v>18134</v>
      </c>
      <c r="F344" s="853">
        <f>State!M344</f>
        <v>501</v>
      </c>
      <c r="G344" s="862">
        <f t="shared" si="110"/>
        <v>1</v>
      </c>
      <c r="H344" s="862">
        <f t="shared" si="109"/>
        <v>0.6001818158591592</v>
      </c>
      <c r="I344" s="852">
        <f>State!R344</f>
        <v>0</v>
      </c>
      <c r="J344" s="853">
        <f>State!S344</f>
        <v>0</v>
      </c>
      <c r="K344" s="861">
        <f>State!T344</f>
        <v>0</v>
      </c>
      <c r="L344" s="852">
        <f>State!U344</f>
        <v>17739</v>
      </c>
      <c r="M344" s="853">
        <f>State!V344</f>
        <v>1418.94</v>
      </c>
      <c r="N344" s="852">
        <f>State!W344</f>
        <v>17739</v>
      </c>
      <c r="O344" s="853">
        <f>State!X344</f>
        <v>1418.94</v>
      </c>
      <c r="P344" s="852">
        <f>State!Y344</f>
        <v>0</v>
      </c>
      <c r="Q344" s="853">
        <f>State!Z344</f>
        <v>0</v>
      </c>
      <c r="R344" s="861">
        <f>State!AA344</f>
        <v>0</v>
      </c>
      <c r="S344" s="852">
        <f>State!AB344</f>
        <v>17739</v>
      </c>
      <c r="T344" s="853">
        <f>State!AC344</f>
        <v>1091.1915000000001</v>
      </c>
      <c r="U344" s="852">
        <f>State!AD344</f>
        <v>17739</v>
      </c>
      <c r="V344" s="853">
        <f>State!AE344</f>
        <v>1091.1915000000001</v>
      </c>
      <c r="W344" s="865"/>
      <c r="X344" s="870">
        <f>SUM(Almora:Uttarkashi!AE344)</f>
        <v>0</v>
      </c>
    </row>
    <row r="345" spans="1:24" s="866" customFormat="1">
      <c r="A345" s="849"/>
      <c r="B345" s="865" t="s">
        <v>144</v>
      </c>
      <c r="C345" s="850">
        <f>State!J345</f>
        <v>2468517</v>
      </c>
      <c r="D345" s="851">
        <f>State!K345</f>
        <v>60217.33946358</v>
      </c>
      <c r="E345" s="850">
        <f>State!L345</f>
        <v>1883561.0121249999</v>
      </c>
      <c r="F345" s="851">
        <f>State!M345</f>
        <v>43650.692084000009</v>
      </c>
      <c r="G345" s="884">
        <f t="shared" si="110"/>
        <v>0.76303343753557296</v>
      </c>
      <c r="H345" s="884">
        <f t="shared" si="109"/>
        <v>0.72488576335061017</v>
      </c>
      <c r="I345" s="850">
        <f>State!R345</f>
        <v>672</v>
      </c>
      <c r="J345" s="851">
        <f>State!S345</f>
        <v>4538.1099999999997</v>
      </c>
      <c r="K345" s="885">
        <f>State!T345</f>
        <v>0</v>
      </c>
      <c r="L345" s="850">
        <f>State!U345</f>
        <v>2352500</v>
      </c>
      <c r="M345" s="851">
        <f>State!V345</f>
        <v>120706.94400606002</v>
      </c>
      <c r="N345" s="850">
        <f>State!W345</f>
        <v>2353172</v>
      </c>
      <c r="O345" s="851">
        <f>State!X345</f>
        <v>125245.05400606003</v>
      </c>
      <c r="P345" s="850">
        <f>State!Y345</f>
        <v>633</v>
      </c>
      <c r="Q345" s="851">
        <f>State!Z345</f>
        <v>4423.95</v>
      </c>
      <c r="R345" s="885">
        <f>State!AA345</f>
        <v>0</v>
      </c>
      <c r="S345" s="850">
        <f>State!AB345</f>
        <v>2312639</v>
      </c>
      <c r="T345" s="851">
        <f>State!AC345</f>
        <v>87149.986864060003</v>
      </c>
      <c r="U345" s="850">
        <f>State!AD345</f>
        <v>2313272</v>
      </c>
      <c r="V345" s="851">
        <f>State!AE345</f>
        <v>91573.936864060015</v>
      </c>
      <c r="W345" s="865"/>
      <c r="X345" s="887">
        <f>SUM(Almora:Uttarkashi!AE345)</f>
        <v>90482.74536406</v>
      </c>
    </row>
    <row r="346" spans="1:24" s="866" customFormat="1" ht="36">
      <c r="A346" s="849">
        <v>26</v>
      </c>
      <c r="B346" s="865" t="s">
        <v>209</v>
      </c>
      <c r="C346" s="852">
        <f>State!J346</f>
        <v>0</v>
      </c>
      <c r="D346" s="853">
        <f>State!K346</f>
        <v>0</v>
      </c>
      <c r="E346" s="852">
        <f>State!L346</f>
        <v>0</v>
      </c>
      <c r="F346" s="853">
        <f>State!M346</f>
        <v>0</v>
      </c>
      <c r="G346" s="853">
        <f>State!N346</f>
        <v>0</v>
      </c>
      <c r="H346" s="853">
        <f>State!O346</f>
        <v>0</v>
      </c>
      <c r="I346" s="852">
        <f>State!R346</f>
        <v>0</v>
      </c>
      <c r="J346" s="853">
        <f>State!S346</f>
        <v>0</v>
      </c>
      <c r="K346" s="861">
        <f>State!T346</f>
        <v>0</v>
      </c>
      <c r="L346" s="852">
        <f>State!U346</f>
        <v>0</v>
      </c>
      <c r="M346" s="853">
        <f>State!V346</f>
        <v>0</v>
      </c>
      <c r="N346" s="852">
        <f>State!W346</f>
        <v>0</v>
      </c>
      <c r="O346" s="853">
        <f>State!X346</f>
        <v>0</v>
      </c>
      <c r="P346" s="852">
        <f>State!Y346</f>
        <v>0</v>
      </c>
      <c r="Q346" s="853">
        <f>State!Z346</f>
        <v>0</v>
      </c>
      <c r="R346" s="861">
        <f>State!AA346</f>
        <v>0</v>
      </c>
      <c r="S346" s="852">
        <f>State!AB346</f>
        <v>0</v>
      </c>
      <c r="T346" s="853">
        <f>State!AC346</f>
        <v>0</v>
      </c>
      <c r="U346" s="852">
        <f>State!AD346</f>
        <v>0</v>
      </c>
      <c r="V346" s="853">
        <f>State!AE346</f>
        <v>0</v>
      </c>
      <c r="W346" s="865"/>
      <c r="X346" s="870">
        <f>SUM(Almora:Uttarkashi!AE346)</f>
        <v>0</v>
      </c>
    </row>
    <row r="347" spans="1:24" s="888" customFormat="1" ht="18">
      <c r="A347" s="849"/>
      <c r="B347" s="854" t="s">
        <v>21</v>
      </c>
      <c r="C347" s="852">
        <f>State!J347</f>
        <v>0</v>
      </c>
      <c r="D347" s="853">
        <f>State!K347</f>
        <v>0</v>
      </c>
      <c r="E347" s="852">
        <f>State!L347</f>
        <v>0</v>
      </c>
      <c r="F347" s="853">
        <f>State!M347</f>
        <v>0</v>
      </c>
      <c r="G347" s="853">
        <f>State!N347</f>
        <v>0</v>
      </c>
      <c r="H347" s="853">
        <f>State!O347</f>
        <v>0</v>
      </c>
      <c r="I347" s="852">
        <f>State!R347</f>
        <v>0</v>
      </c>
      <c r="J347" s="853">
        <f>State!S347</f>
        <v>0</v>
      </c>
      <c r="K347" s="861">
        <f>State!T347</f>
        <v>0</v>
      </c>
      <c r="L347" s="852">
        <f>State!U347</f>
        <v>0</v>
      </c>
      <c r="M347" s="853">
        <f>State!V347</f>
        <v>0</v>
      </c>
      <c r="N347" s="852">
        <f>State!W347</f>
        <v>0</v>
      </c>
      <c r="O347" s="853">
        <f>State!X347</f>
        <v>0</v>
      </c>
      <c r="P347" s="852">
        <f>State!Y347</f>
        <v>0</v>
      </c>
      <c r="Q347" s="853">
        <f>State!Z347</f>
        <v>0</v>
      </c>
      <c r="R347" s="861">
        <f>State!AA347</f>
        <v>0</v>
      </c>
      <c r="S347" s="852">
        <f>State!AB347</f>
        <v>0</v>
      </c>
      <c r="T347" s="853">
        <f>State!AC347</f>
        <v>0</v>
      </c>
      <c r="U347" s="852">
        <f>State!AD347</f>
        <v>0</v>
      </c>
      <c r="V347" s="853">
        <f>State!AE347</f>
        <v>0</v>
      </c>
      <c r="W347" s="865"/>
      <c r="X347" s="870">
        <f>SUM(Almora:Uttarkashi!AE347)</f>
        <v>0</v>
      </c>
    </row>
    <row r="348" spans="1:24" ht="18">
      <c r="A348" s="868">
        <v>26.01</v>
      </c>
      <c r="B348" s="859" t="s">
        <v>179</v>
      </c>
      <c r="C348" s="852">
        <f>State!J348</f>
        <v>0</v>
      </c>
      <c r="D348" s="853">
        <f>State!K348</f>
        <v>0</v>
      </c>
      <c r="E348" s="852">
        <f>State!L348</f>
        <v>0</v>
      </c>
      <c r="F348" s="853">
        <f>State!M348</f>
        <v>0</v>
      </c>
      <c r="G348" s="853">
        <f>State!N348</f>
        <v>0</v>
      </c>
      <c r="H348" s="853">
        <f>State!O348</f>
        <v>0</v>
      </c>
      <c r="I348" s="852">
        <f>State!R348</f>
        <v>0</v>
      </c>
      <c r="J348" s="853">
        <f>State!S348</f>
        <v>0</v>
      </c>
      <c r="K348" s="861">
        <f>State!T348</f>
        <v>0</v>
      </c>
      <c r="L348" s="852">
        <f>State!U348</f>
        <v>0</v>
      </c>
      <c r="M348" s="853">
        <f>State!V348</f>
        <v>0</v>
      </c>
      <c r="N348" s="852">
        <f>State!W348</f>
        <v>0</v>
      </c>
      <c r="O348" s="853">
        <f>State!X348</f>
        <v>0</v>
      </c>
      <c r="P348" s="852">
        <f>State!Y348</f>
        <v>0</v>
      </c>
      <c r="Q348" s="853">
        <f>State!Z348</f>
        <v>0</v>
      </c>
      <c r="R348" s="861">
        <f>State!AA348</f>
        <v>0</v>
      </c>
      <c r="S348" s="852">
        <f>State!AB348</f>
        <v>0</v>
      </c>
      <c r="T348" s="853">
        <f>State!AC348</f>
        <v>0</v>
      </c>
      <c r="U348" s="852">
        <f>State!AD348</f>
        <v>0</v>
      </c>
      <c r="V348" s="853">
        <f>State!AE348</f>
        <v>0</v>
      </c>
      <c r="W348" s="859"/>
      <c r="X348" s="870">
        <f>SUM(Almora:Uttarkashi!AE348)</f>
        <v>0</v>
      </c>
    </row>
    <row r="349" spans="1:24" ht="18">
      <c r="A349" s="868">
        <v>26.02</v>
      </c>
      <c r="B349" s="859" t="s">
        <v>180</v>
      </c>
      <c r="C349" s="852">
        <f>State!J349</f>
        <v>0</v>
      </c>
      <c r="D349" s="853">
        <f>State!K349</f>
        <v>0</v>
      </c>
      <c r="E349" s="852">
        <f>State!L349</f>
        <v>0</v>
      </c>
      <c r="F349" s="853">
        <f>State!M349</f>
        <v>0</v>
      </c>
      <c r="G349" s="853">
        <f>State!N349</f>
        <v>0</v>
      </c>
      <c r="H349" s="853">
        <f>State!O349</f>
        <v>0</v>
      </c>
      <c r="I349" s="852">
        <f>State!R349</f>
        <v>0</v>
      </c>
      <c r="J349" s="853">
        <f>State!S349</f>
        <v>0</v>
      </c>
      <c r="K349" s="861">
        <f>State!T349</f>
        <v>0</v>
      </c>
      <c r="L349" s="852">
        <f>State!U349</f>
        <v>0</v>
      </c>
      <c r="M349" s="853">
        <f>State!V349</f>
        <v>0</v>
      </c>
      <c r="N349" s="852">
        <f>State!W349</f>
        <v>0</v>
      </c>
      <c r="O349" s="853">
        <f>State!X349</f>
        <v>0</v>
      </c>
      <c r="P349" s="852">
        <f>State!Y349</f>
        <v>0</v>
      </c>
      <c r="Q349" s="853">
        <f>State!Z349</f>
        <v>0</v>
      </c>
      <c r="R349" s="861">
        <f>State!AA349</f>
        <v>0</v>
      </c>
      <c r="S349" s="852">
        <f>State!AB349</f>
        <v>0</v>
      </c>
      <c r="T349" s="853">
        <f>State!AC349</f>
        <v>0</v>
      </c>
      <c r="U349" s="852">
        <f>State!AD349</f>
        <v>0</v>
      </c>
      <c r="V349" s="853">
        <f>State!AE349</f>
        <v>0</v>
      </c>
      <c r="W349" s="859"/>
      <c r="X349" s="870">
        <f>SUM(Almora:Uttarkashi!AE349)</f>
        <v>0</v>
      </c>
    </row>
    <row r="350" spans="1:24" ht="18">
      <c r="A350" s="868">
        <v>26.03</v>
      </c>
      <c r="B350" s="859" t="s">
        <v>317</v>
      </c>
      <c r="C350" s="852">
        <f>State!J350</f>
        <v>0</v>
      </c>
      <c r="D350" s="853">
        <f>State!K350</f>
        <v>0</v>
      </c>
      <c r="E350" s="852">
        <f>State!L350</f>
        <v>0</v>
      </c>
      <c r="F350" s="853">
        <f>State!M350</f>
        <v>0</v>
      </c>
      <c r="G350" s="853">
        <f>State!N350</f>
        <v>0</v>
      </c>
      <c r="H350" s="853">
        <f>State!O350</f>
        <v>0</v>
      </c>
      <c r="I350" s="852">
        <f>State!R350</f>
        <v>0</v>
      </c>
      <c r="J350" s="853">
        <f>State!S350</f>
        <v>0</v>
      </c>
      <c r="K350" s="861">
        <f>State!T350</f>
        <v>0</v>
      </c>
      <c r="L350" s="852">
        <f>State!U350</f>
        <v>0</v>
      </c>
      <c r="M350" s="853">
        <f>State!V350</f>
        <v>0</v>
      </c>
      <c r="N350" s="852">
        <f>State!W350</f>
        <v>0</v>
      </c>
      <c r="O350" s="853">
        <f>State!X350</f>
        <v>0</v>
      </c>
      <c r="P350" s="852">
        <f>State!Y350</f>
        <v>0</v>
      </c>
      <c r="Q350" s="853">
        <f>State!Z350</f>
        <v>0</v>
      </c>
      <c r="R350" s="861">
        <f>State!AA350</f>
        <v>0</v>
      </c>
      <c r="S350" s="852">
        <f>State!AB350</f>
        <v>0</v>
      </c>
      <c r="T350" s="853">
        <f>State!AC350</f>
        <v>0</v>
      </c>
      <c r="U350" s="852">
        <f>State!AD350</f>
        <v>0</v>
      </c>
      <c r="V350" s="853">
        <f>State!AE350</f>
        <v>0</v>
      </c>
      <c r="W350" s="859"/>
      <c r="X350" s="870">
        <f>SUM(Almora:Uttarkashi!AE350)</f>
        <v>0</v>
      </c>
    </row>
    <row r="351" spans="1:24">
      <c r="A351" s="868">
        <v>26.04</v>
      </c>
      <c r="B351" s="859" t="s">
        <v>118</v>
      </c>
      <c r="C351" s="852">
        <f>State!J351</f>
        <v>0</v>
      </c>
      <c r="D351" s="853">
        <f>State!K351</f>
        <v>0</v>
      </c>
      <c r="E351" s="852">
        <f>State!L351</f>
        <v>0</v>
      </c>
      <c r="F351" s="853">
        <f>State!M351</f>
        <v>0</v>
      </c>
      <c r="G351" s="853">
        <f>State!N351</f>
        <v>0</v>
      </c>
      <c r="H351" s="853">
        <f>State!O351</f>
        <v>0</v>
      </c>
      <c r="I351" s="852">
        <f>State!R351</f>
        <v>0</v>
      </c>
      <c r="J351" s="853">
        <f>State!S351</f>
        <v>0</v>
      </c>
      <c r="K351" s="861">
        <f>State!T351</f>
        <v>0</v>
      </c>
      <c r="L351" s="852">
        <f>State!U351</f>
        <v>0</v>
      </c>
      <c r="M351" s="853">
        <f>State!V351</f>
        <v>0</v>
      </c>
      <c r="N351" s="852">
        <f>State!W351</f>
        <v>0</v>
      </c>
      <c r="O351" s="853">
        <f>State!X351</f>
        <v>0</v>
      </c>
      <c r="P351" s="852">
        <f>State!Y351</f>
        <v>0</v>
      </c>
      <c r="Q351" s="853">
        <f>State!Z351</f>
        <v>0</v>
      </c>
      <c r="R351" s="861">
        <f>State!AA351</f>
        <v>0</v>
      </c>
      <c r="S351" s="852">
        <f>State!AB351</f>
        <v>0</v>
      </c>
      <c r="T351" s="853">
        <f>State!AC351</f>
        <v>0</v>
      </c>
      <c r="U351" s="852">
        <f>State!AD351</f>
        <v>0</v>
      </c>
      <c r="V351" s="853">
        <f>State!AE351</f>
        <v>0</v>
      </c>
      <c r="W351" s="859"/>
      <c r="X351" s="870">
        <f>SUM(Almora:Uttarkashi!AE351)</f>
        <v>0</v>
      </c>
    </row>
    <row r="352" spans="1:24">
      <c r="A352" s="868">
        <v>26.05</v>
      </c>
      <c r="B352" s="859" t="s">
        <v>262</v>
      </c>
      <c r="C352" s="852">
        <f>State!J352</f>
        <v>0</v>
      </c>
      <c r="D352" s="853">
        <f>State!K352</f>
        <v>0</v>
      </c>
      <c r="E352" s="852">
        <f>State!L352</f>
        <v>0</v>
      </c>
      <c r="F352" s="853">
        <f>State!M352</f>
        <v>0</v>
      </c>
      <c r="G352" s="853">
        <f>State!N352</f>
        <v>0</v>
      </c>
      <c r="H352" s="853">
        <f>State!O352</f>
        <v>0</v>
      </c>
      <c r="I352" s="852">
        <f>State!R352</f>
        <v>0</v>
      </c>
      <c r="J352" s="853">
        <f>State!S352</f>
        <v>0</v>
      </c>
      <c r="K352" s="861">
        <f>State!T352</f>
        <v>0</v>
      </c>
      <c r="L352" s="852">
        <f>State!U352</f>
        <v>0</v>
      </c>
      <c r="M352" s="853">
        <f>State!V352</f>
        <v>0</v>
      </c>
      <c r="N352" s="852">
        <f>State!W352</f>
        <v>0</v>
      </c>
      <c r="O352" s="853">
        <f>State!X352</f>
        <v>0</v>
      </c>
      <c r="P352" s="852">
        <f>State!Y352</f>
        <v>0</v>
      </c>
      <c r="Q352" s="853">
        <f>State!Z352</f>
        <v>0</v>
      </c>
      <c r="R352" s="861">
        <f>State!AA352</f>
        <v>0</v>
      </c>
      <c r="S352" s="852">
        <f>State!AB352</f>
        <v>0</v>
      </c>
      <c r="T352" s="853">
        <f>State!AC352</f>
        <v>0</v>
      </c>
      <c r="U352" s="852">
        <f>State!AD352</f>
        <v>0</v>
      </c>
      <c r="V352" s="853">
        <f>State!AE352</f>
        <v>0</v>
      </c>
      <c r="W352" s="859"/>
      <c r="X352" s="870">
        <f>SUM(Almora:Uttarkashi!AE352)</f>
        <v>0</v>
      </c>
    </row>
    <row r="353" spans="1:24">
      <c r="A353" s="868">
        <v>26.06</v>
      </c>
      <c r="B353" s="859" t="s">
        <v>254</v>
      </c>
      <c r="C353" s="852">
        <f>State!J353</f>
        <v>0</v>
      </c>
      <c r="D353" s="853">
        <f>State!K353</f>
        <v>0</v>
      </c>
      <c r="E353" s="852">
        <f>State!L353</f>
        <v>0</v>
      </c>
      <c r="F353" s="853">
        <f>State!M353</f>
        <v>0</v>
      </c>
      <c r="G353" s="853">
        <f>State!N353</f>
        <v>0</v>
      </c>
      <c r="H353" s="853">
        <f>State!O353</f>
        <v>0</v>
      </c>
      <c r="I353" s="852">
        <f>State!R353</f>
        <v>0</v>
      </c>
      <c r="J353" s="853">
        <f>State!S353</f>
        <v>0</v>
      </c>
      <c r="K353" s="861">
        <f>State!T353</f>
        <v>0</v>
      </c>
      <c r="L353" s="852">
        <f>State!U353</f>
        <v>0</v>
      </c>
      <c r="M353" s="853">
        <f>State!V353</f>
        <v>0</v>
      </c>
      <c r="N353" s="852">
        <f>State!W353</f>
        <v>0</v>
      </c>
      <c r="O353" s="853">
        <f>State!X353</f>
        <v>0</v>
      </c>
      <c r="P353" s="852">
        <f>State!Y353</f>
        <v>0</v>
      </c>
      <c r="Q353" s="853">
        <f>State!Z353</f>
        <v>0</v>
      </c>
      <c r="R353" s="861">
        <f>State!AA353</f>
        <v>0</v>
      </c>
      <c r="S353" s="852">
        <f>State!AB353</f>
        <v>0</v>
      </c>
      <c r="T353" s="853">
        <f>State!AC353</f>
        <v>0</v>
      </c>
      <c r="U353" s="852">
        <f>State!AD353</f>
        <v>0</v>
      </c>
      <c r="V353" s="853">
        <f>State!AE353</f>
        <v>0</v>
      </c>
      <c r="W353" s="859"/>
      <c r="X353" s="870">
        <f>SUM(Almora:Uttarkashi!AE353)</f>
        <v>0</v>
      </c>
    </row>
    <row r="354" spans="1:24" ht="18">
      <c r="A354" s="868">
        <v>26.07</v>
      </c>
      <c r="B354" s="859" t="s">
        <v>147</v>
      </c>
      <c r="C354" s="852">
        <f>State!J354</f>
        <v>0</v>
      </c>
      <c r="D354" s="853">
        <f>State!K354</f>
        <v>0</v>
      </c>
      <c r="E354" s="852">
        <f>State!L354</f>
        <v>0</v>
      </c>
      <c r="F354" s="853">
        <f>State!M354</f>
        <v>0</v>
      </c>
      <c r="G354" s="853">
        <f>State!N354</f>
        <v>0</v>
      </c>
      <c r="H354" s="853">
        <f>State!O354</f>
        <v>0</v>
      </c>
      <c r="I354" s="852">
        <f>State!R354</f>
        <v>0</v>
      </c>
      <c r="J354" s="853">
        <f>State!S354</f>
        <v>0</v>
      </c>
      <c r="K354" s="861">
        <f>State!T354</f>
        <v>0</v>
      </c>
      <c r="L354" s="852">
        <f>State!U354</f>
        <v>0</v>
      </c>
      <c r="M354" s="853">
        <f>State!V354</f>
        <v>0</v>
      </c>
      <c r="N354" s="852">
        <f>State!W354</f>
        <v>0</v>
      </c>
      <c r="O354" s="853">
        <f>State!X354</f>
        <v>0</v>
      </c>
      <c r="P354" s="852">
        <f>State!Y354</f>
        <v>0</v>
      </c>
      <c r="Q354" s="853">
        <f>State!Z354</f>
        <v>0</v>
      </c>
      <c r="R354" s="861">
        <f>State!AA354</f>
        <v>0</v>
      </c>
      <c r="S354" s="852">
        <f>State!AB354</f>
        <v>0</v>
      </c>
      <c r="T354" s="853">
        <f>State!AC354</f>
        <v>0</v>
      </c>
      <c r="U354" s="852">
        <f>State!AD354</f>
        <v>0</v>
      </c>
      <c r="V354" s="853">
        <f>State!AE354</f>
        <v>0</v>
      </c>
      <c r="W354" s="859"/>
      <c r="X354" s="870">
        <f>SUM(Almora:Uttarkashi!AE354)</f>
        <v>0</v>
      </c>
    </row>
    <row r="355" spans="1:24" ht="18">
      <c r="A355" s="868">
        <v>26.08</v>
      </c>
      <c r="B355" s="859" t="s">
        <v>148</v>
      </c>
      <c r="C355" s="852">
        <f>State!J355</f>
        <v>0</v>
      </c>
      <c r="D355" s="853">
        <f>State!K355</f>
        <v>0</v>
      </c>
      <c r="E355" s="852">
        <f>State!L355</f>
        <v>0</v>
      </c>
      <c r="F355" s="853">
        <f>State!M355</f>
        <v>0</v>
      </c>
      <c r="G355" s="853">
        <f>State!N355</f>
        <v>0</v>
      </c>
      <c r="H355" s="853">
        <f>State!O355</f>
        <v>0</v>
      </c>
      <c r="I355" s="852">
        <f>State!R355</f>
        <v>0</v>
      </c>
      <c r="J355" s="853">
        <f>State!S355</f>
        <v>0</v>
      </c>
      <c r="K355" s="861">
        <f>State!T355</f>
        <v>0</v>
      </c>
      <c r="L355" s="852">
        <f>State!U355</f>
        <v>0</v>
      </c>
      <c r="M355" s="853">
        <f>State!V355</f>
        <v>0</v>
      </c>
      <c r="N355" s="852">
        <f>State!W355</f>
        <v>0</v>
      </c>
      <c r="O355" s="853">
        <f>State!X355</f>
        <v>0</v>
      </c>
      <c r="P355" s="852">
        <f>State!Y355</f>
        <v>0</v>
      </c>
      <c r="Q355" s="853">
        <f>State!Z355</f>
        <v>0</v>
      </c>
      <c r="R355" s="861">
        <f>State!AA355</f>
        <v>0</v>
      </c>
      <c r="S355" s="852">
        <f>State!AB355</f>
        <v>0</v>
      </c>
      <c r="T355" s="853">
        <f>State!AC355</f>
        <v>0</v>
      </c>
      <c r="U355" s="852">
        <f>State!AD355</f>
        <v>0</v>
      </c>
      <c r="V355" s="853">
        <f>State!AE355</f>
        <v>0</v>
      </c>
      <c r="W355" s="859"/>
      <c r="X355" s="870">
        <f>SUM(Almora:Uttarkashi!AE355)</f>
        <v>0</v>
      </c>
    </row>
    <row r="356" spans="1:24">
      <c r="A356" s="868">
        <v>26.09</v>
      </c>
      <c r="B356" s="859" t="s">
        <v>24</v>
      </c>
      <c r="C356" s="852">
        <f>State!J356</f>
        <v>0</v>
      </c>
      <c r="D356" s="853">
        <f>State!K356</f>
        <v>0</v>
      </c>
      <c r="E356" s="852">
        <f>State!L356</f>
        <v>0</v>
      </c>
      <c r="F356" s="853">
        <f>State!M356</f>
        <v>0</v>
      </c>
      <c r="G356" s="853">
        <f>State!N356</f>
        <v>0</v>
      </c>
      <c r="H356" s="853">
        <f>State!O356</f>
        <v>0</v>
      </c>
      <c r="I356" s="852">
        <f>State!R356</f>
        <v>0</v>
      </c>
      <c r="J356" s="853">
        <f>State!S356</f>
        <v>0</v>
      </c>
      <c r="K356" s="861">
        <f>State!T356</f>
        <v>0</v>
      </c>
      <c r="L356" s="852">
        <f>State!U356</f>
        <v>0</v>
      </c>
      <c r="M356" s="853">
        <f>State!V356</f>
        <v>0</v>
      </c>
      <c r="N356" s="852">
        <f>State!W356</f>
        <v>0</v>
      </c>
      <c r="O356" s="853">
        <f>State!X356</f>
        <v>0</v>
      </c>
      <c r="P356" s="852">
        <f>State!Y356</f>
        <v>0</v>
      </c>
      <c r="Q356" s="853">
        <f>State!Z356</f>
        <v>0</v>
      </c>
      <c r="R356" s="861">
        <f>State!AA356</f>
        <v>0</v>
      </c>
      <c r="S356" s="852">
        <f>State!AB356</f>
        <v>0</v>
      </c>
      <c r="T356" s="853">
        <f>State!AC356</f>
        <v>0</v>
      </c>
      <c r="U356" s="852">
        <f>State!AD356</f>
        <v>0</v>
      </c>
      <c r="V356" s="853">
        <f>State!AE356</f>
        <v>0</v>
      </c>
      <c r="W356" s="859"/>
      <c r="X356" s="870">
        <f>SUM(Almora:Uttarkashi!AE356)</f>
        <v>0</v>
      </c>
    </row>
    <row r="357" spans="1:24" s="860" customFormat="1" ht="18">
      <c r="A357" s="868">
        <v>26.1</v>
      </c>
      <c r="B357" s="859" t="s">
        <v>149</v>
      </c>
      <c r="C357" s="852">
        <f>State!J357</f>
        <v>13</v>
      </c>
      <c r="D357" s="853">
        <f>State!K357</f>
        <v>4.875</v>
      </c>
      <c r="E357" s="852">
        <f>State!L357</f>
        <v>13</v>
      </c>
      <c r="F357" s="853">
        <f>State!M357</f>
        <v>4.875</v>
      </c>
      <c r="G357" s="862">
        <f t="shared" ref="G357:G358" si="111">E357/C357</f>
        <v>1</v>
      </c>
      <c r="H357" s="862">
        <f t="shared" ref="H357:H358" si="112">F357/D357</f>
        <v>1</v>
      </c>
      <c r="I357" s="852">
        <f>State!R357</f>
        <v>0</v>
      </c>
      <c r="J357" s="853">
        <f>State!S357</f>
        <v>0</v>
      </c>
      <c r="K357" s="861">
        <f>State!T357</f>
        <v>0.375</v>
      </c>
      <c r="L357" s="852">
        <f>State!U357</f>
        <v>14</v>
      </c>
      <c r="M357" s="853">
        <f>State!V357</f>
        <v>5.25</v>
      </c>
      <c r="N357" s="852">
        <f>State!W357</f>
        <v>14</v>
      </c>
      <c r="O357" s="853">
        <f>State!X357</f>
        <v>5.25</v>
      </c>
      <c r="P357" s="852">
        <f>State!Y357</f>
        <v>0</v>
      </c>
      <c r="Q357" s="853">
        <f>State!Z357</f>
        <v>0</v>
      </c>
      <c r="R357" s="861">
        <f>State!AA357</f>
        <v>0.375</v>
      </c>
      <c r="S357" s="852">
        <f>State!AB357</f>
        <v>14</v>
      </c>
      <c r="T357" s="853">
        <f>State!AC357</f>
        <v>5.25</v>
      </c>
      <c r="U357" s="852">
        <f>State!AD357</f>
        <v>14</v>
      </c>
      <c r="V357" s="853">
        <f>State!AE357</f>
        <v>5.25</v>
      </c>
      <c r="W357" s="859"/>
      <c r="X357" s="870">
        <f>SUM(Almora:Uttarkashi!AE357)</f>
        <v>5.25</v>
      </c>
    </row>
    <row r="358" spans="1:24" s="866" customFormat="1">
      <c r="A358" s="847"/>
      <c r="B358" s="865" t="s">
        <v>150</v>
      </c>
      <c r="C358" s="852">
        <f>State!J358</f>
        <v>13</v>
      </c>
      <c r="D358" s="853">
        <f>State!K358</f>
        <v>4.875</v>
      </c>
      <c r="E358" s="852">
        <f>State!L358</f>
        <v>13</v>
      </c>
      <c r="F358" s="853">
        <f>State!M358</f>
        <v>4.875</v>
      </c>
      <c r="G358" s="862">
        <f t="shared" si="111"/>
        <v>1</v>
      </c>
      <c r="H358" s="862">
        <f t="shared" si="112"/>
        <v>1</v>
      </c>
      <c r="I358" s="852">
        <f>State!R358</f>
        <v>0</v>
      </c>
      <c r="J358" s="853">
        <f>State!S358</f>
        <v>0</v>
      </c>
      <c r="K358" s="861">
        <f>State!T358</f>
        <v>0</v>
      </c>
      <c r="L358" s="852">
        <f>State!U358</f>
        <v>14</v>
      </c>
      <c r="M358" s="853">
        <f>State!V358</f>
        <v>5.25</v>
      </c>
      <c r="N358" s="852">
        <f>State!W358</f>
        <v>14</v>
      </c>
      <c r="O358" s="853">
        <f>State!X358</f>
        <v>5.25</v>
      </c>
      <c r="P358" s="852">
        <f>State!Y358</f>
        <v>0</v>
      </c>
      <c r="Q358" s="853">
        <f>State!Z358</f>
        <v>0</v>
      </c>
      <c r="R358" s="861">
        <f>State!AA358</f>
        <v>0</v>
      </c>
      <c r="S358" s="852">
        <f>State!AB358</f>
        <v>14</v>
      </c>
      <c r="T358" s="853">
        <f>State!AC358</f>
        <v>5.25</v>
      </c>
      <c r="U358" s="852">
        <f>State!AD358</f>
        <v>14</v>
      </c>
      <c r="V358" s="853">
        <f>State!AE358</f>
        <v>5.25</v>
      </c>
      <c r="W358" s="865"/>
      <c r="X358" s="870">
        <f>SUM(Almora:Uttarkashi!AE358)</f>
        <v>5.25</v>
      </c>
    </row>
    <row r="359" spans="1:24" s="888" customFormat="1">
      <c r="A359" s="849"/>
      <c r="B359" s="854" t="s">
        <v>255</v>
      </c>
      <c r="C359" s="852">
        <f>State!J359</f>
        <v>0</v>
      </c>
      <c r="D359" s="853">
        <f>State!K359</f>
        <v>0</v>
      </c>
      <c r="E359" s="852">
        <f>State!L359</f>
        <v>0</v>
      </c>
      <c r="F359" s="853">
        <f>State!M359</f>
        <v>0</v>
      </c>
      <c r="G359" s="853">
        <f>State!N359</f>
        <v>0</v>
      </c>
      <c r="H359" s="853">
        <f>State!O359</f>
        <v>0</v>
      </c>
      <c r="I359" s="852">
        <f>State!R359</f>
        <v>0</v>
      </c>
      <c r="J359" s="853">
        <f>State!S359</f>
        <v>0</v>
      </c>
      <c r="K359" s="861">
        <f>State!T359</f>
        <v>0</v>
      </c>
      <c r="L359" s="852">
        <f>State!U359</f>
        <v>0</v>
      </c>
      <c r="M359" s="853">
        <f>State!V359</f>
        <v>0</v>
      </c>
      <c r="N359" s="852">
        <f>State!W359</f>
        <v>0</v>
      </c>
      <c r="O359" s="853">
        <f>State!X359</f>
        <v>0</v>
      </c>
      <c r="P359" s="852">
        <f>State!Y359</f>
        <v>0</v>
      </c>
      <c r="Q359" s="853">
        <f>State!Z359</f>
        <v>0</v>
      </c>
      <c r="R359" s="861">
        <f>State!AA359</f>
        <v>0</v>
      </c>
      <c r="S359" s="852">
        <f>State!AB359</f>
        <v>0</v>
      </c>
      <c r="T359" s="853">
        <f>State!AC359</f>
        <v>0</v>
      </c>
      <c r="U359" s="852">
        <f>State!AD359</f>
        <v>0</v>
      </c>
      <c r="V359" s="853">
        <f>State!AE359</f>
        <v>0</v>
      </c>
      <c r="W359" s="865"/>
      <c r="X359" s="870">
        <f>SUM(Almora:Uttarkashi!AE359)</f>
        <v>0</v>
      </c>
    </row>
    <row r="360" spans="1:24" s="860" customFormat="1" ht="18">
      <c r="A360" s="868">
        <v>26.1</v>
      </c>
      <c r="B360" s="859" t="s">
        <v>196</v>
      </c>
      <c r="C360" s="852">
        <f>State!J360</f>
        <v>28</v>
      </c>
      <c r="D360" s="853">
        <f>State!K360</f>
        <v>252</v>
      </c>
      <c r="E360" s="852">
        <f>State!L360</f>
        <v>28</v>
      </c>
      <c r="F360" s="853">
        <f>State!M360</f>
        <v>176.83573999999999</v>
      </c>
      <c r="G360" s="862">
        <f t="shared" ref="G360:G364" si="113">E360/C360</f>
        <v>1</v>
      </c>
      <c r="H360" s="862">
        <f t="shared" ref="H360:H364" si="114">F360/D360</f>
        <v>0.70172912698412693</v>
      </c>
      <c r="I360" s="852">
        <f>State!R360</f>
        <v>0</v>
      </c>
      <c r="J360" s="853">
        <f>State!S360</f>
        <v>0</v>
      </c>
      <c r="K360" s="861">
        <f>State!T360</f>
        <v>9</v>
      </c>
      <c r="L360" s="852">
        <f>State!U360</f>
        <v>28</v>
      </c>
      <c r="M360" s="853">
        <f>State!V360</f>
        <v>252</v>
      </c>
      <c r="N360" s="852">
        <f>State!W360</f>
        <v>28</v>
      </c>
      <c r="O360" s="853">
        <f>State!X360</f>
        <v>252</v>
      </c>
      <c r="P360" s="852">
        <f>State!Y360</f>
        <v>0</v>
      </c>
      <c r="Q360" s="853">
        <f>State!Z360</f>
        <v>0</v>
      </c>
      <c r="R360" s="861">
        <f>State!AA360</f>
        <v>9</v>
      </c>
      <c r="S360" s="852">
        <f>State!AB360</f>
        <v>28</v>
      </c>
      <c r="T360" s="853">
        <f>State!AC360</f>
        <v>252</v>
      </c>
      <c r="U360" s="852">
        <f>State!AD360</f>
        <v>28</v>
      </c>
      <c r="V360" s="853">
        <f>State!AE360</f>
        <v>252</v>
      </c>
      <c r="W360" s="859"/>
      <c r="X360" s="870">
        <f>SUM(Almora:Uttarkashi!AE360)</f>
        <v>252</v>
      </c>
    </row>
    <row r="361" spans="1:24" s="860" customFormat="1" ht="18">
      <c r="A361" s="855">
        <v>26.11</v>
      </c>
      <c r="B361" s="859" t="s">
        <v>206</v>
      </c>
      <c r="C361" s="852">
        <f>State!J361</f>
        <v>28</v>
      </c>
      <c r="D361" s="853">
        <f>State!K361</f>
        <v>16.799999999999997</v>
      </c>
      <c r="E361" s="852">
        <f>State!L361</f>
        <v>28</v>
      </c>
      <c r="F361" s="853">
        <f>State!M361</f>
        <v>11.800999999999998</v>
      </c>
      <c r="G361" s="862">
        <f t="shared" si="113"/>
        <v>1</v>
      </c>
      <c r="H361" s="862">
        <f t="shared" si="114"/>
        <v>0.70244047619047623</v>
      </c>
      <c r="I361" s="852">
        <f>State!R361</f>
        <v>0</v>
      </c>
      <c r="J361" s="853">
        <f>State!S361</f>
        <v>0</v>
      </c>
      <c r="K361" s="861">
        <f>State!T361</f>
        <v>0.6</v>
      </c>
      <c r="L361" s="852">
        <f>State!U361</f>
        <v>28</v>
      </c>
      <c r="M361" s="853">
        <f>State!V361</f>
        <v>16.799999999999997</v>
      </c>
      <c r="N361" s="852">
        <f>State!W361</f>
        <v>28</v>
      </c>
      <c r="O361" s="853">
        <f>State!X361</f>
        <v>16.799999999999997</v>
      </c>
      <c r="P361" s="852">
        <f>State!Y361</f>
        <v>0</v>
      </c>
      <c r="Q361" s="853">
        <f>State!Z361</f>
        <v>0</v>
      </c>
      <c r="R361" s="861">
        <f>State!AA361</f>
        <v>0.6</v>
      </c>
      <c r="S361" s="852">
        <f>State!AB361</f>
        <v>28</v>
      </c>
      <c r="T361" s="853">
        <f>State!AC361</f>
        <v>16.799999999999997</v>
      </c>
      <c r="U361" s="852">
        <f>State!AD361</f>
        <v>28</v>
      </c>
      <c r="V361" s="853">
        <f>State!AE361</f>
        <v>16.799999999999997</v>
      </c>
      <c r="W361" s="859"/>
      <c r="X361" s="870">
        <f>SUM(Almora:Uttarkashi!AE361)</f>
        <v>16.799999999999997</v>
      </c>
    </row>
    <row r="362" spans="1:24" s="860" customFormat="1" ht="27">
      <c r="A362" s="868">
        <v>26.12</v>
      </c>
      <c r="B362" s="859" t="s">
        <v>256</v>
      </c>
      <c r="C362" s="852">
        <f>State!J362</f>
        <v>28</v>
      </c>
      <c r="D362" s="853">
        <f>State!K362</f>
        <v>14</v>
      </c>
      <c r="E362" s="852">
        <f>State!L362</f>
        <v>28</v>
      </c>
      <c r="F362" s="853">
        <f>State!M362</f>
        <v>13.43535</v>
      </c>
      <c r="G362" s="862">
        <f t="shared" si="113"/>
        <v>1</v>
      </c>
      <c r="H362" s="862">
        <f t="shared" si="114"/>
        <v>0.95966785714285707</v>
      </c>
      <c r="I362" s="852">
        <f>State!R362</f>
        <v>0</v>
      </c>
      <c r="J362" s="853">
        <f>State!S362</f>
        <v>0</v>
      </c>
      <c r="K362" s="861">
        <f>State!T362</f>
        <v>0.5</v>
      </c>
      <c r="L362" s="852">
        <f>State!U362</f>
        <v>28</v>
      </c>
      <c r="M362" s="853">
        <f>State!V362</f>
        <v>14</v>
      </c>
      <c r="N362" s="852">
        <f>State!W362</f>
        <v>28</v>
      </c>
      <c r="O362" s="853">
        <f>State!X362</f>
        <v>14</v>
      </c>
      <c r="P362" s="852">
        <f>State!Y362</f>
        <v>0</v>
      </c>
      <c r="Q362" s="853">
        <f>State!Z362</f>
        <v>0</v>
      </c>
      <c r="R362" s="861">
        <f>State!AA362</f>
        <v>0.5</v>
      </c>
      <c r="S362" s="852">
        <f>State!AB362</f>
        <v>28</v>
      </c>
      <c r="T362" s="853">
        <f>State!AC362</f>
        <v>14</v>
      </c>
      <c r="U362" s="852">
        <f>State!AD362</f>
        <v>28</v>
      </c>
      <c r="V362" s="853">
        <f>State!AE362</f>
        <v>14</v>
      </c>
      <c r="W362" s="859"/>
      <c r="X362" s="870">
        <f>SUM(Almora:Uttarkashi!AE362)</f>
        <v>14</v>
      </c>
    </row>
    <row r="363" spans="1:24" s="866" customFormat="1">
      <c r="A363" s="849">
        <v>26.13</v>
      </c>
      <c r="B363" s="865" t="s">
        <v>27</v>
      </c>
      <c r="C363" s="852">
        <f>State!J363</f>
        <v>0</v>
      </c>
      <c r="D363" s="853">
        <f>State!K363</f>
        <v>0</v>
      </c>
      <c r="E363" s="852">
        <f>State!L363</f>
        <v>0</v>
      </c>
      <c r="F363" s="853">
        <f>State!M363</f>
        <v>0</v>
      </c>
      <c r="G363" s="862"/>
      <c r="H363" s="862"/>
      <c r="I363" s="852">
        <f>State!R363</f>
        <v>0</v>
      </c>
      <c r="J363" s="853">
        <f>State!S363</f>
        <v>0</v>
      </c>
      <c r="K363" s="861">
        <f>State!T363</f>
        <v>0</v>
      </c>
      <c r="L363" s="852">
        <f>State!U363</f>
        <v>0</v>
      </c>
      <c r="M363" s="853">
        <f>State!V363</f>
        <v>0</v>
      </c>
      <c r="N363" s="852">
        <f>State!W363</f>
        <v>0</v>
      </c>
      <c r="O363" s="853">
        <f>State!X363</f>
        <v>0</v>
      </c>
      <c r="P363" s="852">
        <f>State!Y363</f>
        <v>0</v>
      </c>
      <c r="Q363" s="853">
        <f>State!Z363</f>
        <v>0</v>
      </c>
      <c r="R363" s="861">
        <f>State!AA363</f>
        <v>0</v>
      </c>
      <c r="S363" s="852">
        <f>State!AB363</f>
        <v>0</v>
      </c>
      <c r="T363" s="853">
        <f>State!AC363</f>
        <v>0</v>
      </c>
      <c r="U363" s="852">
        <f>State!AD363</f>
        <v>0</v>
      </c>
      <c r="V363" s="853">
        <f>State!AE363</f>
        <v>0</v>
      </c>
      <c r="W363" s="865"/>
      <c r="X363" s="870">
        <f>SUM(Almora:Uttarkashi!AE363)</f>
        <v>0</v>
      </c>
    </row>
    <row r="364" spans="1:24" s="860" customFormat="1" ht="18">
      <c r="A364" s="855" t="s">
        <v>212</v>
      </c>
      <c r="B364" s="859" t="s">
        <v>337</v>
      </c>
      <c r="C364" s="852">
        <f>State!J364</f>
        <v>28</v>
      </c>
      <c r="D364" s="853">
        <f>State!K364</f>
        <v>84</v>
      </c>
      <c r="E364" s="852">
        <f>State!L364</f>
        <v>28</v>
      </c>
      <c r="F364" s="853">
        <f>State!M364</f>
        <v>18</v>
      </c>
      <c r="G364" s="862">
        <f t="shared" si="113"/>
        <v>1</v>
      </c>
      <c r="H364" s="862">
        <f t="shared" si="114"/>
        <v>0.21428571428571427</v>
      </c>
      <c r="I364" s="852">
        <f>State!R364</f>
        <v>0</v>
      </c>
      <c r="J364" s="853">
        <f>State!S364</f>
        <v>0</v>
      </c>
      <c r="K364" s="861">
        <f>State!T364</f>
        <v>8.4</v>
      </c>
      <c r="L364" s="852">
        <f>State!U364</f>
        <v>28</v>
      </c>
      <c r="M364" s="853">
        <f>State!V364</f>
        <v>235.20000000000002</v>
      </c>
      <c r="N364" s="852">
        <f>State!W364</f>
        <v>28</v>
      </c>
      <c r="O364" s="853">
        <f>State!X364</f>
        <v>235.20000000000002</v>
      </c>
      <c r="P364" s="852">
        <f>State!Y364</f>
        <v>0</v>
      </c>
      <c r="Q364" s="853">
        <f>State!Z364</f>
        <v>0</v>
      </c>
      <c r="R364" s="861">
        <f>State!AA364</f>
        <v>3</v>
      </c>
      <c r="S364" s="852">
        <f>State!AB364</f>
        <v>28</v>
      </c>
      <c r="T364" s="853">
        <f>State!AC364</f>
        <v>84</v>
      </c>
      <c r="U364" s="852">
        <f>State!AD364</f>
        <v>28</v>
      </c>
      <c r="V364" s="853">
        <f>State!AE364</f>
        <v>84</v>
      </c>
      <c r="W364" s="859" t="s">
        <v>484</v>
      </c>
      <c r="X364" s="870">
        <f>SUM(Almora:Uttarkashi!AE364)</f>
        <v>84</v>
      </c>
    </row>
    <row r="365" spans="1:24" s="860" customFormat="1" ht="27">
      <c r="A365" s="855" t="s">
        <v>213</v>
      </c>
      <c r="B365" s="859" t="s">
        <v>204</v>
      </c>
      <c r="C365" s="852">
        <f>State!J365</f>
        <v>0</v>
      </c>
      <c r="D365" s="853">
        <f>State!K365</f>
        <v>0</v>
      </c>
      <c r="E365" s="852">
        <f>State!L365</f>
        <v>0</v>
      </c>
      <c r="F365" s="853">
        <f>State!M365</f>
        <v>0</v>
      </c>
      <c r="G365" s="853">
        <f>State!N365</f>
        <v>0</v>
      </c>
      <c r="H365" s="853">
        <f>State!O365</f>
        <v>0</v>
      </c>
      <c r="I365" s="852">
        <f>State!R365</f>
        <v>0</v>
      </c>
      <c r="J365" s="853">
        <f>State!S365</f>
        <v>0</v>
      </c>
      <c r="K365" s="861">
        <f>State!T365</f>
        <v>0</v>
      </c>
      <c r="L365" s="852">
        <f>State!U365</f>
        <v>0</v>
      </c>
      <c r="M365" s="853">
        <f>State!V365</f>
        <v>0</v>
      </c>
      <c r="N365" s="852">
        <f>State!W365</f>
        <v>0</v>
      </c>
      <c r="O365" s="853">
        <f>State!X365</f>
        <v>0</v>
      </c>
      <c r="P365" s="852">
        <f>State!Y365</f>
        <v>0</v>
      </c>
      <c r="Q365" s="853">
        <f>State!Z365</f>
        <v>0</v>
      </c>
      <c r="R365" s="861">
        <f>State!AA365</f>
        <v>0</v>
      </c>
      <c r="S365" s="852">
        <f>State!AB365</f>
        <v>0</v>
      </c>
      <c r="T365" s="853">
        <f>State!AC365</f>
        <v>0</v>
      </c>
      <c r="U365" s="852">
        <f>State!AD365</f>
        <v>0</v>
      </c>
      <c r="V365" s="853">
        <f>State!AE365</f>
        <v>0</v>
      </c>
      <c r="W365" s="859"/>
      <c r="X365" s="870">
        <f>SUM(Almora:Uttarkashi!AE365)</f>
        <v>0</v>
      </c>
    </row>
    <row r="366" spans="1:24" s="860" customFormat="1" ht="18">
      <c r="A366" s="855" t="s">
        <v>214</v>
      </c>
      <c r="B366" s="859" t="s">
        <v>338</v>
      </c>
      <c r="C366" s="852">
        <f>State!J366</f>
        <v>28</v>
      </c>
      <c r="D366" s="853">
        <f>State!K366</f>
        <v>50.400000000000006</v>
      </c>
      <c r="E366" s="852">
        <f>State!L366</f>
        <v>28</v>
      </c>
      <c r="F366" s="853">
        <f>State!M366</f>
        <v>33.909030000000001</v>
      </c>
      <c r="G366" s="862">
        <f t="shared" ref="G366:G376" si="115">E366/C366</f>
        <v>1</v>
      </c>
      <c r="H366" s="862">
        <f t="shared" ref="H366:H376" si="116">F366/D366</f>
        <v>0.67279821428571429</v>
      </c>
      <c r="I366" s="852">
        <f>State!R366</f>
        <v>0</v>
      </c>
      <c r="J366" s="853">
        <f>State!S366</f>
        <v>0</v>
      </c>
      <c r="K366" s="861">
        <f>State!T366</f>
        <v>2.52</v>
      </c>
      <c r="L366" s="852">
        <f>State!U366</f>
        <v>28</v>
      </c>
      <c r="M366" s="853">
        <f>State!V366</f>
        <v>70.560000000000016</v>
      </c>
      <c r="N366" s="852">
        <f>State!W366</f>
        <v>28</v>
      </c>
      <c r="O366" s="853">
        <f>State!X366</f>
        <v>70.560000000000016</v>
      </c>
      <c r="P366" s="852">
        <f>State!Y366</f>
        <v>0</v>
      </c>
      <c r="Q366" s="853">
        <f>State!Z366</f>
        <v>0</v>
      </c>
      <c r="R366" s="861">
        <f>State!AA366</f>
        <v>1.8000000000000003</v>
      </c>
      <c r="S366" s="852">
        <f>State!AB366</f>
        <v>28</v>
      </c>
      <c r="T366" s="853">
        <f>State!AC366</f>
        <v>50.400000000000013</v>
      </c>
      <c r="U366" s="852">
        <f>State!AD366</f>
        <v>28</v>
      </c>
      <c r="V366" s="853">
        <f>State!AE366</f>
        <v>50.400000000000013</v>
      </c>
      <c r="W366" s="859" t="s">
        <v>484</v>
      </c>
      <c r="X366" s="870">
        <f>SUM(Almora:Uttarkashi!AE366)</f>
        <v>50.400000000000013</v>
      </c>
    </row>
    <row r="367" spans="1:24" s="860" customFormat="1">
      <c r="A367" s="855" t="s">
        <v>215</v>
      </c>
      <c r="B367" s="859" t="s">
        <v>268</v>
      </c>
      <c r="C367" s="852">
        <f>State!J367</f>
        <v>28</v>
      </c>
      <c r="D367" s="853">
        <f>State!K367</f>
        <v>33.599999999999994</v>
      </c>
      <c r="E367" s="852">
        <f>State!L367</f>
        <v>28</v>
      </c>
      <c r="F367" s="853">
        <f>State!M367</f>
        <v>19.46</v>
      </c>
      <c r="G367" s="862">
        <f t="shared" si="115"/>
        <v>1</v>
      </c>
      <c r="H367" s="862">
        <f t="shared" si="116"/>
        <v>0.57916666666666683</v>
      </c>
      <c r="I367" s="852">
        <f>State!R367</f>
        <v>0</v>
      </c>
      <c r="J367" s="853">
        <f>State!S367</f>
        <v>0</v>
      </c>
      <c r="K367" s="861">
        <f>State!T367</f>
        <v>1.2</v>
      </c>
      <c r="L367" s="852">
        <f>State!U367</f>
        <v>28</v>
      </c>
      <c r="M367" s="853">
        <f>State!V367</f>
        <v>33.599999999999994</v>
      </c>
      <c r="N367" s="852">
        <f>State!W367</f>
        <v>28</v>
      </c>
      <c r="O367" s="853">
        <f>State!X367</f>
        <v>33.599999999999994</v>
      </c>
      <c r="P367" s="852">
        <f>State!Y367</f>
        <v>0</v>
      </c>
      <c r="Q367" s="853">
        <f>State!Z367</f>
        <v>0</v>
      </c>
      <c r="R367" s="861">
        <f>State!AA367</f>
        <v>1.2</v>
      </c>
      <c r="S367" s="852">
        <f>State!AB367</f>
        <v>28</v>
      </c>
      <c r="T367" s="853">
        <f>State!AC367</f>
        <v>33.599999999999994</v>
      </c>
      <c r="U367" s="852">
        <f>State!AD367</f>
        <v>28</v>
      </c>
      <c r="V367" s="853">
        <f>State!AE367</f>
        <v>33.599999999999994</v>
      </c>
      <c r="W367" s="859"/>
      <c r="X367" s="870">
        <f>SUM(Almora:Uttarkashi!AE367)</f>
        <v>33.599999999999994</v>
      </c>
    </row>
    <row r="368" spans="1:24" s="860" customFormat="1">
      <c r="A368" s="855" t="s">
        <v>286</v>
      </c>
      <c r="B368" s="859" t="s">
        <v>269</v>
      </c>
      <c r="C368" s="852">
        <f>State!J368</f>
        <v>28</v>
      </c>
      <c r="D368" s="853">
        <f>State!K368</f>
        <v>33.599999999999994</v>
      </c>
      <c r="E368" s="852">
        <f>State!L368</f>
        <v>28</v>
      </c>
      <c r="F368" s="853">
        <f>State!M368</f>
        <v>25.789999999999996</v>
      </c>
      <c r="G368" s="862">
        <f t="shared" si="115"/>
        <v>1</v>
      </c>
      <c r="H368" s="862">
        <f t="shared" si="116"/>
        <v>0.76755952380952386</v>
      </c>
      <c r="I368" s="852">
        <f>State!R368</f>
        <v>0</v>
      </c>
      <c r="J368" s="853">
        <f>State!S368</f>
        <v>0</v>
      </c>
      <c r="K368" s="861">
        <f>State!T368</f>
        <v>1.2</v>
      </c>
      <c r="L368" s="852">
        <f>State!U368</f>
        <v>28</v>
      </c>
      <c r="M368" s="853">
        <f>State!V368</f>
        <v>33.599999999999994</v>
      </c>
      <c r="N368" s="852">
        <f>State!W368</f>
        <v>28</v>
      </c>
      <c r="O368" s="853">
        <f>State!X368</f>
        <v>33.599999999999994</v>
      </c>
      <c r="P368" s="852">
        <f>State!Y368</f>
        <v>0</v>
      </c>
      <c r="Q368" s="853">
        <f>State!Z368</f>
        <v>0</v>
      </c>
      <c r="R368" s="861">
        <f>State!AA368</f>
        <v>1.2</v>
      </c>
      <c r="S368" s="852">
        <f>State!AB368</f>
        <v>28</v>
      </c>
      <c r="T368" s="853">
        <f>State!AC368</f>
        <v>33.599999999999994</v>
      </c>
      <c r="U368" s="852">
        <f>State!AD368</f>
        <v>28</v>
      </c>
      <c r="V368" s="853">
        <f>State!AE368</f>
        <v>33.599999999999994</v>
      </c>
      <c r="W368" s="859"/>
      <c r="X368" s="870">
        <f>SUM(Almora:Uttarkashi!AE368)</f>
        <v>33.599999999999994</v>
      </c>
    </row>
    <row r="369" spans="1:24" s="860" customFormat="1" ht="27">
      <c r="A369" s="855" t="s">
        <v>287</v>
      </c>
      <c r="B369" s="859" t="s">
        <v>207</v>
      </c>
      <c r="C369" s="852">
        <f>State!J369</f>
        <v>28</v>
      </c>
      <c r="D369" s="853">
        <f>State!K369</f>
        <v>35.280000000000008</v>
      </c>
      <c r="E369" s="852">
        <f>State!L369</f>
        <v>28</v>
      </c>
      <c r="F369" s="853">
        <f>State!M369</f>
        <v>28.375</v>
      </c>
      <c r="G369" s="862">
        <f t="shared" si="115"/>
        <v>1</v>
      </c>
      <c r="H369" s="862">
        <f t="shared" si="116"/>
        <v>0.80428004535147368</v>
      </c>
      <c r="I369" s="852">
        <f>State!R369</f>
        <v>0</v>
      </c>
      <c r="J369" s="853">
        <f>State!S369</f>
        <v>0</v>
      </c>
      <c r="K369" s="861">
        <f>State!T369</f>
        <v>1.26</v>
      </c>
      <c r="L369" s="852">
        <f>State!U369</f>
        <v>28</v>
      </c>
      <c r="M369" s="853">
        <f>State!V369</f>
        <v>35.280000000000008</v>
      </c>
      <c r="N369" s="852">
        <f>State!W369</f>
        <v>28</v>
      </c>
      <c r="O369" s="853">
        <f>State!X369</f>
        <v>35.280000000000008</v>
      </c>
      <c r="P369" s="852">
        <f>State!Y369</f>
        <v>0</v>
      </c>
      <c r="Q369" s="853">
        <f>State!Z369</f>
        <v>0</v>
      </c>
      <c r="R369" s="861">
        <f>State!AA369</f>
        <v>1.26</v>
      </c>
      <c r="S369" s="852">
        <f>State!AB369</f>
        <v>28</v>
      </c>
      <c r="T369" s="853">
        <f>State!AC369</f>
        <v>35.280000000000008</v>
      </c>
      <c r="U369" s="852">
        <f>State!AD369</f>
        <v>28</v>
      </c>
      <c r="V369" s="853">
        <f>State!AE369</f>
        <v>35.280000000000008</v>
      </c>
      <c r="W369" s="859"/>
      <c r="X369" s="870">
        <f>SUM(Almora:Uttarkashi!AE369)</f>
        <v>35.280000000000008</v>
      </c>
    </row>
    <row r="370" spans="1:24" s="860" customFormat="1" ht="18">
      <c r="A370" s="855">
        <v>26.14</v>
      </c>
      <c r="B370" s="859" t="s">
        <v>258</v>
      </c>
      <c r="C370" s="852">
        <f>State!J370</f>
        <v>28</v>
      </c>
      <c r="D370" s="853">
        <f>State!K370</f>
        <v>14</v>
      </c>
      <c r="E370" s="852">
        <f>State!L370</f>
        <v>28</v>
      </c>
      <c r="F370" s="853">
        <f>State!M370</f>
        <v>10.99</v>
      </c>
      <c r="G370" s="862">
        <f t="shared" si="115"/>
        <v>1</v>
      </c>
      <c r="H370" s="862">
        <f t="shared" si="116"/>
        <v>0.78500000000000003</v>
      </c>
      <c r="I370" s="852">
        <f>State!R370</f>
        <v>0</v>
      </c>
      <c r="J370" s="853">
        <f>State!S370</f>
        <v>0</v>
      </c>
      <c r="K370" s="861">
        <f>State!T370</f>
        <v>0.5</v>
      </c>
      <c r="L370" s="852">
        <f>State!U370</f>
        <v>28</v>
      </c>
      <c r="M370" s="853">
        <f>State!V370</f>
        <v>14</v>
      </c>
      <c r="N370" s="852">
        <f>State!W370</f>
        <v>28</v>
      </c>
      <c r="O370" s="853">
        <f>State!X370</f>
        <v>14</v>
      </c>
      <c r="P370" s="852">
        <f>State!Y370</f>
        <v>0</v>
      </c>
      <c r="Q370" s="853">
        <f>State!Z370</f>
        <v>0</v>
      </c>
      <c r="R370" s="861">
        <f>State!AA370</f>
        <v>0.5</v>
      </c>
      <c r="S370" s="852">
        <f>State!AB370</f>
        <v>28</v>
      </c>
      <c r="T370" s="853">
        <f>State!AC370</f>
        <v>14</v>
      </c>
      <c r="U370" s="852">
        <f>State!AD370</f>
        <v>28</v>
      </c>
      <c r="V370" s="853">
        <f>State!AE370</f>
        <v>14</v>
      </c>
      <c r="W370" s="859"/>
      <c r="X370" s="870">
        <f>SUM(Almora:Uttarkashi!AE370)</f>
        <v>14</v>
      </c>
    </row>
    <row r="371" spans="1:24" s="860" customFormat="1" ht="18">
      <c r="A371" s="855">
        <v>26.15</v>
      </c>
      <c r="B371" s="859" t="s">
        <v>257</v>
      </c>
      <c r="C371" s="852">
        <f>State!J371</f>
        <v>28</v>
      </c>
      <c r="D371" s="853">
        <f>State!K371</f>
        <v>14</v>
      </c>
      <c r="E371" s="852">
        <f>State!L371</f>
        <v>28</v>
      </c>
      <c r="F371" s="853">
        <f>State!M371</f>
        <v>13.009919999999999</v>
      </c>
      <c r="G371" s="862">
        <f t="shared" si="115"/>
        <v>1</v>
      </c>
      <c r="H371" s="862">
        <f t="shared" si="116"/>
        <v>0.92927999999999999</v>
      </c>
      <c r="I371" s="852">
        <f>State!R371</f>
        <v>0</v>
      </c>
      <c r="J371" s="853">
        <f>State!S371</f>
        <v>0</v>
      </c>
      <c r="K371" s="861">
        <f>State!T371</f>
        <v>0.5</v>
      </c>
      <c r="L371" s="852">
        <f>State!U371</f>
        <v>28</v>
      </c>
      <c r="M371" s="853">
        <f>State!V371</f>
        <v>14</v>
      </c>
      <c r="N371" s="852">
        <f>State!W371</f>
        <v>28</v>
      </c>
      <c r="O371" s="853">
        <f>State!X371</f>
        <v>14</v>
      </c>
      <c r="P371" s="852">
        <f>State!Y371</f>
        <v>0</v>
      </c>
      <c r="Q371" s="853">
        <f>State!Z371</f>
        <v>0</v>
      </c>
      <c r="R371" s="861">
        <f>State!AA371</f>
        <v>0.5</v>
      </c>
      <c r="S371" s="852">
        <f>State!AB371</f>
        <v>28</v>
      </c>
      <c r="T371" s="853">
        <f>State!AC371</f>
        <v>14</v>
      </c>
      <c r="U371" s="852">
        <f>State!AD371</f>
        <v>28</v>
      </c>
      <c r="V371" s="853">
        <f>State!AE371</f>
        <v>14</v>
      </c>
      <c r="W371" s="859"/>
      <c r="X371" s="870">
        <f>SUM(Almora:Uttarkashi!AE371)</f>
        <v>14</v>
      </c>
    </row>
    <row r="372" spans="1:24" s="860" customFormat="1" ht="18">
      <c r="A372" s="855">
        <v>26.16</v>
      </c>
      <c r="B372" s="859" t="s">
        <v>259</v>
      </c>
      <c r="C372" s="852">
        <f>State!J372</f>
        <v>28</v>
      </c>
      <c r="D372" s="853">
        <f>State!K372</f>
        <v>17.5</v>
      </c>
      <c r="E372" s="852">
        <f>State!L372</f>
        <v>28</v>
      </c>
      <c r="F372" s="853">
        <f>State!M372</f>
        <v>16.214550000000003</v>
      </c>
      <c r="G372" s="862">
        <f t="shared" si="115"/>
        <v>1</v>
      </c>
      <c r="H372" s="862">
        <f t="shared" si="116"/>
        <v>0.92654571428571442</v>
      </c>
      <c r="I372" s="852">
        <f>State!R372</f>
        <v>0</v>
      </c>
      <c r="J372" s="853">
        <f>State!S372</f>
        <v>0</v>
      </c>
      <c r="K372" s="861">
        <f>State!T372</f>
        <v>0.625</v>
      </c>
      <c r="L372" s="852">
        <f>State!U372</f>
        <v>28</v>
      </c>
      <c r="M372" s="853">
        <f>State!V372</f>
        <v>17.5</v>
      </c>
      <c r="N372" s="852">
        <f>State!W372</f>
        <v>28</v>
      </c>
      <c r="O372" s="853">
        <f>State!X372</f>
        <v>17.5</v>
      </c>
      <c r="P372" s="852">
        <f>State!Y372</f>
        <v>0</v>
      </c>
      <c r="Q372" s="853">
        <f>State!Z372</f>
        <v>0</v>
      </c>
      <c r="R372" s="861">
        <f>State!AA372</f>
        <v>0.625</v>
      </c>
      <c r="S372" s="852">
        <f>State!AB372</f>
        <v>28</v>
      </c>
      <c r="T372" s="853">
        <f>State!AC372</f>
        <v>17.5</v>
      </c>
      <c r="U372" s="852">
        <f>State!AD372</f>
        <v>28</v>
      </c>
      <c r="V372" s="853">
        <f>State!AE372</f>
        <v>17.5</v>
      </c>
      <c r="W372" s="859"/>
      <c r="X372" s="870">
        <f>SUM(Almora:Uttarkashi!AE372)</f>
        <v>17.5</v>
      </c>
    </row>
    <row r="373" spans="1:24" s="860" customFormat="1" ht="18">
      <c r="A373" s="855">
        <v>26.17</v>
      </c>
      <c r="B373" s="859" t="s">
        <v>223</v>
      </c>
      <c r="C373" s="852">
        <f>State!J373</f>
        <v>28</v>
      </c>
      <c r="D373" s="853">
        <f>State!K373</f>
        <v>10.5</v>
      </c>
      <c r="E373" s="852">
        <f>State!L373</f>
        <v>28</v>
      </c>
      <c r="F373" s="853">
        <f>State!M373</f>
        <v>8.4849999999999994</v>
      </c>
      <c r="G373" s="862">
        <f t="shared" si="115"/>
        <v>1</v>
      </c>
      <c r="H373" s="862">
        <f t="shared" si="116"/>
        <v>0.80809523809523809</v>
      </c>
      <c r="I373" s="852">
        <f>State!R373</f>
        <v>0</v>
      </c>
      <c r="J373" s="853">
        <f>State!S373</f>
        <v>0</v>
      </c>
      <c r="K373" s="861">
        <f>State!T373</f>
        <v>0.375</v>
      </c>
      <c r="L373" s="852">
        <f>State!U373</f>
        <v>28</v>
      </c>
      <c r="M373" s="853">
        <f>State!V373</f>
        <v>10.5</v>
      </c>
      <c r="N373" s="852">
        <f>State!W373</f>
        <v>28</v>
      </c>
      <c r="O373" s="853">
        <f>State!X373</f>
        <v>10.5</v>
      </c>
      <c r="P373" s="852">
        <f>State!Y373</f>
        <v>0</v>
      </c>
      <c r="Q373" s="853">
        <f>State!Z373</f>
        <v>0</v>
      </c>
      <c r="R373" s="861">
        <f>State!AA373</f>
        <v>0.375</v>
      </c>
      <c r="S373" s="852">
        <f>State!AB373</f>
        <v>28</v>
      </c>
      <c r="T373" s="853">
        <f>State!AC373</f>
        <v>10.5</v>
      </c>
      <c r="U373" s="852">
        <f>State!AD373</f>
        <v>28</v>
      </c>
      <c r="V373" s="853">
        <f>State!AE373</f>
        <v>10.5</v>
      </c>
      <c r="W373" s="859"/>
      <c r="X373" s="870">
        <f>SUM(Almora:Uttarkashi!AE373)</f>
        <v>10.5</v>
      </c>
    </row>
    <row r="374" spans="1:24" s="860" customFormat="1" ht="18">
      <c r="A374" s="855">
        <v>26.18</v>
      </c>
      <c r="B374" s="859" t="s">
        <v>224</v>
      </c>
      <c r="C374" s="852">
        <f>State!J374</f>
        <v>28</v>
      </c>
      <c r="D374" s="853">
        <f>State!K374</f>
        <v>10.5</v>
      </c>
      <c r="E374" s="852">
        <f>State!L374</f>
        <v>28</v>
      </c>
      <c r="F374" s="853">
        <f>State!M374</f>
        <v>8.4050000000000011</v>
      </c>
      <c r="G374" s="862">
        <f t="shared" si="115"/>
        <v>1</v>
      </c>
      <c r="H374" s="862">
        <f t="shared" si="116"/>
        <v>0.80047619047619056</v>
      </c>
      <c r="I374" s="852">
        <f>State!R374</f>
        <v>0</v>
      </c>
      <c r="J374" s="853">
        <f>State!S374</f>
        <v>0</v>
      </c>
      <c r="K374" s="861">
        <f>State!T374</f>
        <v>0.375</v>
      </c>
      <c r="L374" s="852">
        <f>State!U374</f>
        <v>28</v>
      </c>
      <c r="M374" s="853">
        <f>State!V374</f>
        <v>10.5</v>
      </c>
      <c r="N374" s="852">
        <f>State!W374</f>
        <v>28</v>
      </c>
      <c r="O374" s="853">
        <f>State!X374</f>
        <v>10.5</v>
      </c>
      <c r="P374" s="852">
        <f>State!Y374</f>
        <v>0</v>
      </c>
      <c r="Q374" s="853">
        <f>State!Z374</f>
        <v>0</v>
      </c>
      <c r="R374" s="861">
        <f>State!AA374</f>
        <v>0.375</v>
      </c>
      <c r="S374" s="852">
        <f>State!AB374</f>
        <v>28</v>
      </c>
      <c r="T374" s="853">
        <f>State!AC374</f>
        <v>10.5</v>
      </c>
      <c r="U374" s="852">
        <f>State!AD374</f>
        <v>28</v>
      </c>
      <c r="V374" s="853">
        <f>State!AE374</f>
        <v>10.5</v>
      </c>
      <c r="W374" s="859"/>
      <c r="X374" s="870">
        <f>SUM(Almora:Uttarkashi!AE374)</f>
        <v>10.5</v>
      </c>
    </row>
    <row r="375" spans="1:24" s="860" customFormat="1" ht="18">
      <c r="A375" s="855">
        <v>26.19</v>
      </c>
      <c r="B375" s="859" t="s">
        <v>606</v>
      </c>
      <c r="C375" s="852">
        <f>State!J375</f>
        <v>28</v>
      </c>
      <c r="D375" s="853">
        <f>State!K375</f>
        <v>4.1999999999999993</v>
      </c>
      <c r="E375" s="852">
        <f>State!L375</f>
        <v>28</v>
      </c>
      <c r="F375" s="853">
        <f>State!M375</f>
        <v>2.98</v>
      </c>
      <c r="G375" s="862">
        <f t="shared" si="115"/>
        <v>1</v>
      </c>
      <c r="H375" s="862">
        <f t="shared" si="116"/>
        <v>0.70952380952380967</v>
      </c>
      <c r="I375" s="852">
        <f>State!R375</f>
        <v>0</v>
      </c>
      <c r="J375" s="853">
        <f>State!S375</f>
        <v>0</v>
      </c>
      <c r="K375" s="861">
        <f>State!T375</f>
        <v>0.15</v>
      </c>
      <c r="L375" s="852">
        <f>State!U375</f>
        <v>28</v>
      </c>
      <c r="M375" s="853">
        <f>State!V375</f>
        <v>4.1999999999999993</v>
      </c>
      <c r="N375" s="852">
        <f>State!W375</f>
        <v>28</v>
      </c>
      <c r="O375" s="853">
        <f>State!X375</f>
        <v>4.1999999999999993</v>
      </c>
      <c r="P375" s="852">
        <f>State!Y375</f>
        <v>0</v>
      </c>
      <c r="Q375" s="853">
        <f>State!Z375</f>
        <v>0</v>
      </c>
      <c r="R375" s="861">
        <f>State!AA375</f>
        <v>0.15</v>
      </c>
      <c r="S375" s="852">
        <f>State!AB375</f>
        <v>28</v>
      </c>
      <c r="T375" s="853">
        <f>State!AC375</f>
        <v>4.1999999999999993</v>
      </c>
      <c r="U375" s="852">
        <f>State!AD375</f>
        <v>28</v>
      </c>
      <c r="V375" s="853">
        <f>State!AE375</f>
        <v>4.1999999999999993</v>
      </c>
      <c r="W375" s="859"/>
      <c r="X375" s="870">
        <f>SUM(Almora:Uttarkashi!AE375)</f>
        <v>4.1999999999999993</v>
      </c>
    </row>
    <row r="376" spans="1:24" s="860" customFormat="1" ht="18">
      <c r="A376" s="855">
        <v>26.2</v>
      </c>
      <c r="B376" s="859" t="s">
        <v>605</v>
      </c>
      <c r="C376" s="852">
        <f>State!J376</f>
        <v>28</v>
      </c>
      <c r="D376" s="853">
        <f>State!K376</f>
        <v>4.1999999999999993</v>
      </c>
      <c r="E376" s="852">
        <f>State!L376</f>
        <v>28</v>
      </c>
      <c r="F376" s="853">
        <f>State!M376</f>
        <v>3.2814999999999999</v>
      </c>
      <c r="G376" s="862">
        <f t="shared" si="115"/>
        <v>1</v>
      </c>
      <c r="H376" s="862">
        <f t="shared" si="116"/>
        <v>0.7813095238095239</v>
      </c>
      <c r="I376" s="852">
        <f>State!R376</f>
        <v>0</v>
      </c>
      <c r="J376" s="853">
        <f>State!S376</f>
        <v>0</v>
      </c>
      <c r="K376" s="861">
        <f>State!T376</f>
        <v>0.15</v>
      </c>
      <c r="L376" s="852">
        <f>State!U376</f>
        <v>28</v>
      </c>
      <c r="M376" s="853">
        <f>State!V376</f>
        <v>4.1999999999999993</v>
      </c>
      <c r="N376" s="852">
        <f>State!W376</f>
        <v>28</v>
      </c>
      <c r="O376" s="853">
        <f>State!X376</f>
        <v>4.1999999999999993</v>
      </c>
      <c r="P376" s="852">
        <f>State!Y376</f>
        <v>0</v>
      </c>
      <c r="Q376" s="853">
        <f>State!Z376</f>
        <v>0</v>
      </c>
      <c r="R376" s="861">
        <f>State!AA376</f>
        <v>0.15</v>
      </c>
      <c r="S376" s="852">
        <f>State!AB376</f>
        <v>28</v>
      </c>
      <c r="T376" s="853">
        <f>State!AC376</f>
        <v>4.1999999999999993</v>
      </c>
      <c r="U376" s="852">
        <f>State!AD376</f>
        <v>28</v>
      </c>
      <c r="V376" s="853">
        <f>State!AE376</f>
        <v>4.1999999999999993</v>
      </c>
      <c r="W376" s="859"/>
      <c r="X376" s="870">
        <f>SUM(Almora:Uttarkashi!AE376)</f>
        <v>4.1999999999999993</v>
      </c>
    </row>
    <row r="377" spans="1:24" s="860" customFormat="1">
      <c r="A377" s="855">
        <v>26.21</v>
      </c>
      <c r="B377" s="859" t="s">
        <v>28</v>
      </c>
      <c r="C377" s="852">
        <f>State!J377</f>
        <v>0</v>
      </c>
      <c r="D377" s="853">
        <f>State!K377</f>
        <v>0</v>
      </c>
      <c r="E377" s="852">
        <f>State!L377</f>
        <v>0</v>
      </c>
      <c r="F377" s="853">
        <f>State!M377</f>
        <v>0</v>
      </c>
      <c r="G377" s="853">
        <f>State!N377</f>
        <v>0</v>
      </c>
      <c r="H377" s="853">
        <f>State!O377</f>
        <v>0</v>
      </c>
      <c r="I377" s="852">
        <f>State!R377</f>
        <v>0</v>
      </c>
      <c r="J377" s="853">
        <f>State!S377</f>
        <v>0</v>
      </c>
      <c r="K377" s="861">
        <f>State!T377</f>
        <v>0</v>
      </c>
      <c r="L377" s="852">
        <f>State!U377</f>
        <v>0</v>
      </c>
      <c r="M377" s="853">
        <f>State!V377</f>
        <v>0</v>
      </c>
      <c r="N377" s="852">
        <f>State!W377</f>
        <v>0</v>
      </c>
      <c r="O377" s="853">
        <f>State!X377</f>
        <v>0</v>
      </c>
      <c r="P377" s="852">
        <f>State!Y377</f>
        <v>0</v>
      </c>
      <c r="Q377" s="853">
        <f>State!Z377</f>
        <v>0</v>
      </c>
      <c r="R377" s="861">
        <f>State!AA377</f>
        <v>0</v>
      </c>
      <c r="S377" s="852">
        <f>State!AB377</f>
        <v>0</v>
      </c>
      <c r="T377" s="853">
        <f>State!AC377</f>
        <v>0</v>
      </c>
      <c r="U377" s="852">
        <f>State!AD377</f>
        <v>0</v>
      </c>
      <c r="V377" s="853">
        <f>State!AE377</f>
        <v>0</v>
      </c>
      <c r="W377" s="859"/>
      <c r="X377" s="870">
        <f>SUM(Almora:Uttarkashi!AE377)</f>
        <v>0</v>
      </c>
    </row>
    <row r="378" spans="1:24" s="860" customFormat="1" ht="18">
      <c r="A378" s="855">
        <v>26.22</v>
      </c>
      <c r="B378" s="859" t="s">
        <v>225</v>
      </c>
      <c r="C378" s="852">
        <f>State!J378</f>
        <v>28</v>
      </c>
      <c r="D378" s="853">
        <f>State!K378</f>
        <v>7</v>
      </c>
      <c r="E378" s="852">
        <f>State!L378</f>
        <v>28</v>
      </c>
      <c r="F378" s="853">
        <f>State!M378</f>
        <v>5.03</v>
      </c>
      <c r="G378" s="862">
        <f t="shared" ref="G378:G382" si="117">E378/C378</f>
        <v>1</v>
      </c>
      <c r="H378" s="862">
        <f t="shared" ref="H378:H382" si="118">F378/D378</f>
        <v>0.71857142857142864</v>
      </c>
      <c r="I378" s="852">
        <f>State!R378</f>
        <v>0</v>
      </c>
      <c r="J378" s="853">
        <f>State!S378</f>
        <v>0</v>
      </c>
      <c r="K378" s="861">
        <f>State!T378</f>
        <v>0.25</v>
      </c>
      <c r="L378" s="852">
        <f>State!U378</f>
        <v>28</v>
      </c>
      <c r="M378" s="853">
        <f>State!V378</f>
        <v>7</v>
      </c>
      <c r="N378" s="852">
        <f>State!W378</f>
        <v>28</v>
      </c>
      <c r="O378" s="853">
        <f>State!X378</f>
        <v>7</v>
      </c>
      <c r="P378" s="852">
        <f>State!Y378</f>
        <v>0</v>
      </c>
      <c r="Q378" s="853">
        <f>State!Z378</f>
        <v>0</v>
      </c>
      <c r="R378" s="861">
        <f>State!AA378</f>
        <v>0.25</v>
      </c>
      <c r="S378" s="852">
        <f>State!AB378</f>
        <v>28</v>
      </c>
      <c r="T378" s="853">
        <f>State!AC378</f>
        <v>7</v>
      </c>
      <c r="U378" s="852">
        <f>State!AD378</f>
        <v>28</v>
      </c>
      <c r="V378" s="853">
        <f>State!AE378</f>
        <v>7</v>
      </c>
      <c r="W378" s="859"/>
      <c r="X378" s="870">
        <f>SUM(Almora:Uttarkashi!AE378)</f>
        <v>7</v>
      </c>
    </row>
    <row r="379" spans="1:24" s="860" customFormat="1" ht="18">
      <c r="A379" s="855">
        <v>26.23</v>
      </c>
      <c r="B379" s="859" t="s">
        <v>260</v>
      </c>
      <c r="C379" s="852">
        <f>State!J379</f>
        <v>28</v>
      </c>
      <c r="D379" s="853">
        <f>State!K379</f>
        <v>2.8000000000000003</v>
      </c>
      <c r="E379" s="852">
        <f>State!L379</f>
        <v>28</v>
      </c>
      <c r="F379" s="853">
        <f>State!M379</f>
        <v>2.0900000000000003</v>
      </c>
      <c r="G379" s="862">
        <f t="shared" si="117"/>
        <v>1</v>
      </c>
      <c r="H379" s="862">
        <f t="shared" si="118"/>
        <v>0.74642857142857144</v>
      </c>
      <c r="I379" s="852">
        <f>State!R379</f>
        <v>0</v>
      </c>
      <c r="J379" s="853">
        <f>State!S379</f>
        <v>0</v>
      </c>
      <c r="K379" s="861">
        <f>State!T379</f>
        <v>0.1</v>
      </c>
      <c r="L379" s="852">
        <f>State!U379</f>
        <v>28</v>
      </c>
      <c r="M379" s="853">
        <f>State!V379</f>
        <v>2.8000000000000003</v>
      </c>
      <c r="N379" s="852">
        <f>State!W379</f>
        <v>28</v>
      </c>
      <c r="O379" s="853">
        <f>State!X379</f>
        <v>2.8000000000000003</v>
      </c>
      <c r="P379" s="852">
        <f>State!Y379</f>
        <v>0</v>
      </c>
      <c r="Q379" s="853">
        <f>State!Z379</f>
        <v>0</v>
      </c>
      <c r="R379" s="861">
        <f>State!AA379</f>
        <v>0.1</v>
      </c>
      <c r="S379" s="852">
        <f>State!AB379</f>
        <v>28</v>
      </c>
      <c r="T379" s="853">
        <f>State!AC379</f>
        <v>2.8000000000000003</v>
      </c>
      <c r="U379" s="852">
        <f>State!AD379</f>
        <v>28</v>
      </c>
      <c r="V379" s="853">
        <f>State!AE379</f>
        <v>2.8000000000000003</v>
      </c>
      <c r="W379" s="859"/>
      <c r="X379" s="870">
        <f>SUM(Almora:Uttarkashi!AE379)</f>
        <v>2.8000000000000003</v>
      </c>
    </row>
    <row r="380" spans="1:24" s="866" customFormat="1">
      <c r="A380" s="847"/>
      <c r="B380" s="874" t="s">
        <v>25</v>
      </c>
      <c r="C380" s="850">
        <f>State!J380</f>
        <v>28</v>
      </c>
      <c r="D380" s="851">
        <f>State!K380</f>
        <v>604.38000000000011</v>
      </c>
      <c r="E380" s="850">
        <f>State!L380</f>
        <v>28</v>
      </c>
      <c r="F380" s="851">
        <f>State!M380</f>
        <v>398.09208999999998</v>
      </c>
      <c r="G380" s="884">
        <f t="shared" si="117"/>
        <v>1</v>
      </c>
      <c r="H380" s="884">
        <f t="shared" si="118"/>
        <v>0.65867846388034001</v>
      </c>
      <c r="I380" s="850">
        <f>State!R380</f>
        <v>0</v>
      </c>
      <c r="J380" s="851">
        <f>State!S380</f>
        <v>0</v>
      </c>
      <c r="K380" s="885">
        <f>State!T380</f>
        <v>0</v>
      </c>
      <c r="L380" s="850">
        <f>State!U380</f>
        <v>28</v>
      </c>
      <c r="M380" s="851">
        <f>State!V380</f>
        <v>775.74000000000012</v>
      </c>
      <c r="N380" s="850">
        <f>State!W380</f>
        <v>28</v>
      </c>
      <c r="O380" s="851">
        <f>State!X380</f>
        <v>775.74000000000012</v>
      </c>
      <c r="P380" s="850">
        <f>State!Y380</f>
        <v>0</v>
      </c>
      <c r="Q380" s="851">
        <f>State!Z380</f>
        <v>0</v>
      </c>
      <c r="R380" s="885">
        <f>State!AA380</f>
        <v>0</v>
      </c>
      <c r="S380" s="850">
        <f>State!AB380</f>
        <v>28</v>
      </c>
      <c r="T380" s="851">
        <f>State!AC380</f>
        <v>604.38000000000011</v>
      </c>
      <c r="U380" s="850">
        <f>State!AD380</f>
        <v>28</v>
      </c>
      <c r="V380" s="851">
        <f>State!AE380</f>
        <v>604.38000000000011</v>
      </c>
      <c r="W380" s="865"/>
      <c r="X380" s="887">
        <f>SUM(Almora:Uttarkashi!AE380)</f>
        <v>604.38</v>
      </c>
    </row>
    <row r="381" spans="1:24" s="866" customFormat="1">
      <c r="A381" s="849"/>
      <c r="B381" s="874" t="s">
        <v>5</v>
      </c>
      <c r="C381" s="850">
        <f>State!J381</f>
        <v>28</v>
      </c>
      <c r="D381" s="851">
        <f>State!K381</f>
        <v>609.25500000000011</v>
      </c>
      <c r="E381" s="850">
        <f>State!L381</f>
        <v>28</v>
      </c>
      <c r="F381" s="851">
        <f>State!M381</f>
        <v>402.96708999999998</v>
      </c>
      <c r="G381" s="884">
        <f t="shared" si="117"/>
        <v>1</v>
      </c>
      <c r="H381" s="884">
        <f t="shared" si="118"/>
        <v>0.66140957398790312</v>
      </c>
      <c r="I381" s="850">
        <f>State!R381</f>
        <v>0</v>
      </c>
      <c r="J381" s="851">
        <f>State!S381</f>
        <v>0</v>
      </c>
      <c r="K381" s="885">
        <f>State!T381</f>
        <v>0</v>
      </c>
      <c r="L381" s="850">
        <f>State!U381</f>
        <v>28</v>
      </c>
      <c r="M381" s="851">
        <f>State!V381</f>
        <v>780.99000000000012</v>
      </c>
      <c r="N381" s="850">
        <f>State!W381</f>
        <v>28</v>
      </c>
      <c r="O381" s="851">
        <f>State!X381</f>
        <v>780.99000000000012</v>
      </c>
      <c r="P381" s="850">
        <f>State!Y381</f>
        <v>0</v>
      </c>
      <c r="Q381" s="851">
        <f>State!Z381</f>
        <v>0</v>
      </c>
      <c r="R381" s="885">
        <f>State!AA381</f>
        <v>0</v>
      </c>
      <c r="S381" s="850">
        <f>State!AB381</f>
        <v>28</v>
      </c>
      <c r="T381" s="851">
        <f>State!AC381</f>
        <v>609.63000000000011</v>
      </c>
      <c r="U381" s="850">
        <f>State!AD381</f>
        <v>28</v>
      </c>
      <c r="V381" s="851">
        <f>State!AE381</f>
        <v>609.63000000000011</v>
      </c>
      <c r="W381" s="865"/>
      <c r="X381" s="887">
        <f>SUM(Almora:Uttarkashi!AE381)</f>
        <v>609.63</v>
      </c>
    </row>
    <row r="382" spans="1:24" s="866" customFormat="1" ht="18">
      <c r="A382" s="849"/>
      <c r="B382" s="874" t="s">
        <v>189</v>
      </c>
      <c r="C382" s="850">
        <f>State!J382</f>
        <v>2468545</v>
      </c>
      <c r="D382" s="851">
        <f>State!K382</f>
        <v>60826.594463579997</v>
      </c>
      <c r="E382" s="850">
        <f>State!L382</f>
        <v>1883589.0121249999</v>
      </c>
      <c r="F382" s="851">
        <f>State!M382</f>
        <v>44053.659174000008</v>
      </c>
      <c r="G382" s="884">
        <f t="shared" si="117"/>
        <v>0.76303612537952514</v>
      </c>
      <c r="H382" s="884">
        <f t="shared" si="118"/>
        <v>0.72424996931855512</v>
      </c>
      <c r="I382" s="850">
        <f>State!R382</f>
        <v>672</v>
      </c>
      <c r="J382" s="851">
        <f>State!S382</f>
        <v>4538.1099999999997</v>
      </c>
      <c r="K382" s="885">
        <f>State!T382</f>
        <v>0</v>
      </c>
      <c r="L382" s="850">
        <f>State!U382</f>
        <v>2352528</v>
      </c>
      <c r="M382" s="851">
        <f>State!V382</f>
        <v>121487.93400606002</v>
      </c>
      <c r="N382" s="850">
        <f>State!W382</f>
        <v>2353200</v>
      </c>
      <c r="O382" s="851">
        <f>State!X382</f>
        <v>126026.04400606004</v>
      </c>
      <c r="P382" s="850">
        <f>State!Y382</f>
        <v>633</v>
      </c>
      <c r="Q382" s="851">
        <f>State!Z382</f>
        <v>4423.95</v>
      </c>
      <c r="R382" s="885">
        <f>State!AA382</f>
        <v>0</v>
      </c>
      <c r="S382" s="850">
        <f>State!AB382</f>
        <v>2312667</v>
      </c>
      <c r="T382" s="851">
        <f>State!AC382</f>
        <v>87759.616864060008</v>
      </c>
      <c r="U382" s="850">
        <f>State!AD382</f>
        <v>2313300</v>
      </c>
      <c r="V382" s="851">
        <f>State!AE382</f>
        <v>92183.56686406002</v>
      </c>
      <c r="W382" s="865"/>
      <c r="X382" s="887">
        <f>SUM(Almora:Uttarkashi!AE382)</f>
        <v>91092.375364060004</v>
      </c>
    </row>
    <row r="383" spans="1:24">
      <c r="X383" s="894">
        <f>V382-X382</f>
        <v>1091.1915000000154</v>
      </c>
    </row>
    <row r="384" spans="1:24">
      <c r="A384" s="1044" t="s">
        <v>319</v>
      </c>
      <c r="B384" s="1044"/>
      <c r="D384" s="892">
        <f>+SUM(Almora:Uttarkashi!K382)</f>
        <v>59991.847413999996</v>
      </c>
      <c r="O384" s="892">
        <f>+SUM(Almora:Uttarkashi!X382)</f>
        <v>124607.10400606001</v>
      </c>
      <c r="T384" s="894" t="s">
        <v>364</v>
      </c>
      <c r="U384" s="894">
        <f>T333+T342</f>
        <v>3173.5915479999999</v>
      </c>
      <c r="V384" s="894">
        <f>U384/V382*100</f>
        <v>3.442686864872551</v>
      </c>
    </row>
    <row r="385" spans="1:22">
      <c r="A385" s="1048" t="s">
        <v>320</v>
      </c>
      <c r="B385" s="1048"/>
      <c r="D385" s="892">
        <f>+D344</f>
        <v>834.74704958000007</v>
      </c>
      <c r="O385" s="892">
        <f>+O344</f>
        <v>1418.94</v>
      </c>
      <c r="T385" s="894" t="s">
        <v>365</v>
      </c>
      <c r="U385" s="894">
        <f>T335+T336+T337</f>
        <v>1820.0176000000001</v>
      </c>
      <c r="V385" s="894">
        <f>U385/V382*100</f>
        <v>1.9743406139663899</v>
      </c>
    </row>
    <row r="386" spans="1:22">
      <c r="A386" s="1044" t="s">
        <v>321</v>
      </c>
      <c r="B386" s="1044"/>
      <c r="D386" s="892">
        <f>+D384+D385</f>
        <v>60826.594463579997</v>
      </c>
      <c r="O386" s="892">
        <f>+O384+O385</f>
        <v>126026.04400606001</v>
      </c>
      <c r="T386" s="894" t="s">
        <v>366</v>
      </c>
      <c r="U386" s="894">
        <f>T338</f>
        <v>455.46671606000001</v>
      </c>
      <c r="V386" s="894">
        <f>U386/V382*100</f>
        <v>0.49408667027569175</v>
      </c>
    </row>
    <row r="387" spans="1:22">
      <c r="A387" s="1044" t="s">
        <v>322</v>
      </c>
      <c r="B387" s="1044"/>
      <c r="D387" s="892" t="b">
        <f>+D382=D386</f>
        <v>1</v>
      </c>
      <c r="O387" s="892" t="b">
        <f>+O382=O386</f>
        <v>1</v>
      </c>
      <c r="V387" s="894">
        <f>SUM(V384:V386)</f>
        <v>5.9111141491146331</v>
      </c>
    </row>
    <row r="388" spans="1:22">
      <c r="A388" s="1044" t="s">
        <v>323</v>
      </c>
      <c r="B388" s="1044"/>
    </row>
    <row r="389" spans="1:22">
      <c r="D389" s="892">
        <f>'categorywise-2017-18'!G37</f>
        <v>60826.594463579997</v>
      </c>
    </row>
    <row r="390" spans="1:22">
      <c r="D390" s="892">
        <f>D382-D389</f>
        <v>0</v>
      </c>
    </row>
  </sheetData>
  <mergeCells count="23">
    <mergeCell ref="A387:B387"/>
    <mergeCell ref="A388:B388"/>
    <mergeCell ref="W174:W176"/>
    <mergeCell ref="W183:W185"/>
    <mergeCell ref="A384:B384"/>
    <mergeCell ref="A385:B385"/>
    <mergeCell ref="A386:B386"/>
    <mergeCell ref="W269:W271"/>
    <mergeCell ref="A320:A322"/>
    <mergeCell ref="A1:A3"/>
    <mergeCell ref="B1:B3"/>
    <mergeCell ref="I1:O1"/>
    <mergeCell ref="P1:V1"/>
    <mergeCell ref="W1:W3"/>
    <mergeCell ref="C2:D2"/>
    <mergeCell ref="C1:H1"/>
    <mergeCell ref="R2:T2"/>
    <mergeCell ref="U2:V2"/>
    <mergeCell ref="E2:H2"/>
    <mergeCell ref="I2:J2"/>
    <mergeCell ref="K2:M2"/>
    <mergeCell ref="N2:O2"/>
    <mergeCell ref="P2:Q2"/>
  </mergeCells>
  <printOptions horizontalCentered="1"/>
  <pageMargins left="0.16" right="0.1" top="0.59" bottom="0.21" header="0.56999999999999995" footer="0.15748031496063"/>
  <pageSetup paperSize="9" scale="30" firstPageNumber="126" fitToHeight="8" orientation="landscape" useFirstPageNumber="1" r:id="rId1"/>
  <headerFooter alignWithMargins="0">
    <oddHeader>&amp;L&amp;"Arial,Bold"&amp;14State: Uttarakhand&amp;C&amp;"Arial,Bold"&amp;16Costing Sheet for AWP&amp;"Arial,Regular" 2017-18 - SSA-RTE&amp;R
&amp;"Arial,Bold"&amp;12(Rs. in lakh)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00B0F0"/>
  </sheetPr>
  <dimension ref="A1:AC342"/>
  <sheetViews>
    <sheetView view="pageBreakPreview" topLeftCell="A4" zoomScale="85" zoomScaleSheetLayoutView="85" workbookViewId="0">
      <selection activeCell="I18" sqref="I18"/>
    </sheetView>
  </sheetViews>
  <sheetFormatPr defaultRowHeight="15"/>
  <cols>
    <col min="1" max="1" width="8" style="489" customWidth="1"/>
    <col min="2" max="2" width="41.140625" style="489" customWidth="1"/>
    <col min="3" max="3" width="24.7109375" style="489" customWidth="1"/>
    <col min="4" max="4" width="15.5703125" style="489" customWidth="1"/>
    <col min="5" max="16384" width="9.140625" style="489"/>
  </cols>
  <sheetData>
    <row r="1" spans="1:4" ht="24.75" customHeight="1">
      <c r="A1" s="1051" t="s">
        <v>614</v>
      </c>
      <c r="B1" s="1051"/>
      <c r="C1" s="1051"/>
      <c r="D1" s="1051"/>
    </row>
    <row r="3" spans="1:4" ht="74.25" customHeight="1">
      <c r="A3" s="490" t="s">
        <v>0</v>
      </c>
      <c r="B3" s="491" t="s">
        <v>440</v>
      </c>
      <c r="C3" s="492" t="s">
        <v>441</v>
      </c>
      <c r="D3" s="493" t="s">
        <v>442</v>
      </c>
    </row>
    <row r="4" spans="1:4" ht="15.75">
      <c r="A4" s="490"/>
      <c r="B4" s="494" t="s">
        <v>443</v>
      </c>
      <c r="C4" s="492"/>
      <c r="D4" s="495"/>
    </row>
    <row r="5" spans="1:4" ht="15.75">
      <c r="A5" s="496">
        <v>1</v>
      </c>
      <c r="B5" s="497" t="s">
        <v>444</v>
      </c>
      <c r="C5" s="498">
        <f>State!AE45</f>
        <v>43.545000000000002</v>
      </c>
      <c r="D5" s="499">
        <f>C5/$C$42*100</f>
        <v>4.7237269592978914E-2</v>
      </c>
    </row>
    <row r="6" spans="1:4" ht="15.75">
      <c r="A6" s="496">
        <v>2</v>
      </c>
      <c r="B6" s="497" t="s">
        <v>445</v>
      </c>
      <c r="C6" s="498">
        <f>State!AE77</f>
        <v>71.25</v>
      </c>
      <c r="D6" s="499">
        <f>C6/$C$42*100</f>
        <v>7.7291433195539036E-2</v>
      </c>
    </row>
    <row r="7" spans="1:4" ht="15.75">
      <c r="A7" s="500">
        <v>3</v>
      </c>
      <c r="B7" s="501" t="s">
        <v>32</v>
      </c>
      <c r="C7" s="498">
        <f>State!AE81</f>
        <v>17.489999999999998</v>
      </c>
      <c r="D7" s="502">
        <f>C7/C42*100</f>
        <v>1.8973012864420737E-2</v>
      </c>
    </row>
    <row r="8" spans="1:4" ht="15.75">
      <c r="A8" s="500">
        <v>4</v>
      </c>
      <c r="B8" s="495" t="s">
        <v>396</v>
      </c>
      <c r="C8" s="498">
        <f>State!AE140</f>
        <v>2564.3000000000002</v>
      </c>
      <c r="D8" s="502">
        <f>C8/$C$42*100</f>
        <v>2.7817322406080107</v>
      </c>
    </row>
    <row r="9" spans="1:4" ht="82.5" customHeight="1">
      <c r="A9" s="490">
        <v>5</v>
      </c>
      <c r="B9" s="503" t="s">
        <v>446</v>
      </c>
      <c r="C9" s="498">
        <f>State!AE83</f>
        <v>3950.4300000000003</v>
      </c>
      <c r="D9" s="502">
        <f>C9/$C$42*100</f>
        <v>4.2853950377354852</v>
      </c>
    </row>
    <row r="10" spans="1:4" ht="15.75">
      <c r="A10" s="490"/>
      <c r="B10" s="504" t="s">
        <v>25</v>
      </c>
      <c r="C10" s="505">
        <f>SUM(C5:C9)</f>
        <v>6647.0150000000003</v>
      </c>
      <c r="D10" s="502">
        <f>C10/C42*100</f>
        <v>7.2106289939964343</v>
      </c>
    </row>
    <row r="11" spans="1:4" ht="15.75">
      <c r="A11" s="500"/>
      <c r="B11" s="494" t="s">
        <v>447</v>
      </c>
      <c r="C11" s="498"/>
      <c r="D11" s="502"/>
    </row>
    <row r="12" spans="1:4" ht="15.75">
      <c r="A12" s="500">
        <v>6</v>
      </c>
      <c r="B12" s="501" t="s">
        <v>448</v>
      </c>
      <c r="C12" s="506">
        <f>State!AE188</f>
        <v>52266</v>
      </c>
      <c r="D12" s="502">
        <f>C12/C42*100</f>
        <v>56.697741016112893</v>
      </c>
    </row>
    <row r="13" spans="1:4" ht="15.75">
      <c r="A13" s="500">
        <v>7</v>
      </c>
      <c r="B13" s="501" t="s">
        <v>449</v>
      </c>
      <c r="C13" s="498">
        <f>State!AE134</f>
        <v>1054.0055</v>
      </c>
      <c r="D13" s="502">
        <f>C13/C42*100</f>
        <v>1.1433767816277995</v>
      </c>
    </row>
    <row r="14" spans="1:4" ht="15.75">
      <c r="A14" s="500">
        <v>8</v>
      </c>
      <c r="B14" s="501" t="s">
        <v>450</v>
      </c>
      <c r="C14" s="498">
        <f>State!AE121</f>
        <v>107.77000000000001</v>
      </c>
      <c r="D14" s="502">
        <f>C14/C42*100</f>
        <v>0.11690803867344902</v>
      </c>
    </row>
    <row r="15" spans="1:4" ht="15.75">
      <c r="A15" s="500">
        <v>9</v>
      </c>
      <c r="B15" s="501" t="s">
        <v>365</v>
      </c>
      <c r="C15" s="498">
        <f>State!AE335+State!AE336+State!AE337</f>
        <v>1820.0176000000001</v>
      </c>
      <c r="D15" s="502">
        <f>C15/C42*100</f>
        <v>1.9743406139663904</v>
      </c>
    </row>
    <row r="16" spans="1:4" ht="15.75">
      <c r="A16" s="500">
        <v>10</v>
      </c>
      <c r="B16" s="501" t="s">
        <v>451</v>
      </c>
      <c r="C16" s="498">
        <f>State!AE211</f>
        <v>651.75599999999986</v>
      </c>
      <c r="D16" s="502">
        <f t="shared" ref="D16:D23" si="0">C16/$C$42*100</f>
        <v>0.7070197239830418</v>
      </c>
    </row>
    <row r="17" spans="1:4" ht="15.75">
      <c r="A17" s="500">
        <v>11</v>
      </c>
      <c r="B17" s="495" t="s">
        <v>309</v>
      </c>
      <c r="C17" s="507">
        <f>State!AE225</f>
        <v>2098.3599999999997</v>
      </c>
      <c r="D17" s="502">
        <f t="shared" si="0"/>
        <v>2.2762842352307544</v>
      </c>
    </row>
    <row r="18" spans="1:4" ht="15.75">
      <c r="A18" s="500">
        <v>12</v>
      </c>
      <c r="B18" s="495" t="s">
        <v>310</v>
      </c>
      <c r="C18" s="507">
        <f>State!AE234</f>
        <v>7238.6799999999994</v>
      </c>
      <c r="D18" s="502">
        <f t="shared" si="0"/>
        <v>7.8524624792124129</v>
      </c>
    </row>
    <row r="19" spans="1:4" ht="15.75">
      <c r="A19" s="500">
        <v>13</v>
      </c>
      <c r="B19" s="501" t="s">
        <v>452</v>
      </c>
      <c r="C19" s="498">
        <f>State!AE144</f>
        <v>1</v>
      </c>
      <c r="D19" s="502">
        <f t="shared" si="0"/>
        <v>1.0847920448496706E-3</v>
      </c>
    </row>
    <row r="20" spans="1:4" ht="15.75">
      <c r="A20" s="500">
        <v>14</v>
      </c>
      <c r="B20" s="501" t="s">
        <v>453</v>
      </c>
      <c r="C20" s="498">
        <f>State!AE250</f>
        <v>192.375</v>
      </c>
      <c r="D20" s="502">
        <f t="shared" si="0"/>
        <v>0.20868686962795541</v>
      </c>
    </row>
    <row r="21" spans="1:4" ht="15.75">
      <c r="A21" s="500">
        <v>15</v>
      </c>
      <c r="B21" s="501" t="s">
        <v>94</v>
      </c>
      <c r="C21" s="498">
        <f>State!AE254</f>
        <v>1003.29</v>
      </c>
      <c r="D21" s="502">
        <f t="shared" si="0"/>
        <v>1.0883610106772261</v>
      </c>
    </row>
    <row r="22" spans="1:4" ht="15.75">
      <c r="A22" s="500">
        <v>16</v>
      </c>
      <c r="B22" s="501" t="s">
        <v>143</v>
      </c>
      <c r="C22" s="498">
        <f>State!AE343</f>
        <v>266.0795</v>
      </c>
      <c r="D22" s="502">
        <f t="shared" si="0"/>
        <v>0.28864092489757798</v>
      </c>
    </row>
    <row r="23" spans="1:4" ht="15.75">
      <c r="A23" s="500">
        <v>17</v>
      </c>
      <c r="B23" s="501" t="s">
        <v>454</v>
      </c>
      <c r="C23" s="498">
        <f>State!AE272</f>
        <v>650</v>
      </c>
      <c r="D23" s="502">
        <f t="shared" si="0"/>
        <v>0.70511482915228596</v>
      </c>
    </row>
    <row r="24" spans="1:4" ht="15.75">
      <c r="A24" s="500">
        <v>18</v>
      </c>
      <c r="B24" s="501" t="s">
        <v>455</v>
      </c>
      <c r="C24" s="498"/>
      <c r="D24" s="502">
        <f>C24/$C$42*100</f>
        <v>0</v>
      </c>
    </row>
    <row r="25" spans="1:4" ht="15.75">
      <c r="A25" s="500">
        <v>19</v>
      </c>
      <c r="B25" s="501" t="s">
        <v>456</v>
      </c>
      <c r="C25" s="498">
        <f>State!AE239</f>
        <v>650</v>
      </c>
      <c r="D25" s="502">
        <f>C25/$C$42*100</f>
        <v>0.70511482915228596</v>
      </c>
    </row>
    <row r="26" spans="1:4" ht="15.75">
      <c r="A26" s="490"/>
      <c r="B26" s="504" t="s">
        <v>25</v>
      </c>
      <c r="C26" s="505">
        <f>SUM(C12:C25)</f>
        <v>67999.333599999998</v>
      </c>
      <c r="D26" s="502">
        <f>C26/$C$42*100</f>
        <v>73.76513614435892</v>
      </c>
    </row>
    <row r="27" spans="1:4" ht="15.75">
      <c r="A27" s="500"/>
      <c r="B27" s="494" t="s">
        <v>457</v>
      </c>
      <c r="C27" s="498"/>
      <c r="D27" s="502"/>
    </row>
    <row r="28" spans="1:4" ht="15.75">
      <c r="A28" s="500">
        <v>20</v>
      </c>
      <c r="B28" s="501" t="s">
        <v>458</v>
      </c>
      <c r="C28" s="498">
        <f>State!AE265</f>
        <v>179.19</v>
      </c>
      <c r="D28" s="502">
        <f>C28/$C$42*100</f>
        <v>0.19438388651661251</v>
      </c>
    </row>
    <row r="29" spans="1:4" ht="15.75">
      <c r="A29" s="500">
        <v>21</v>
      </c>
      <c r="B29" s="501" t="s">
        <v>459</v>
      </c>
      <c r="C29" s="498">
        <f>State!AE338</f>
        <v>455.46671606000001</v>
      </c>
      <c r="D29" s="502">
        <f>C29/$C$42*100</f>
        <v>0.49408667027569175</v>
      </c>
    </row>
    <row r="30" spans="1:4" ht="15.75">
      <c r="A30" s="500">
        <v>22</v>
      </c>
      <c r="B30" s="501" t="s">
        <v>106</v>
      </c>
      <c r="C30" s="498">
        <f>State!AE276</f>
        <v>312.51600000000002</v>
      </c>
      <c r="D30" s="502">
        <f>C30/$C$42*100</f>
        <v>0.33901487068823971</v>
      </c>
    </row>
    <row r="31" spans="1:4" ht="15.75">
      <c r="A31" s="490"/>
      <c r="B31" s="504" t="s">
        <v>25</v>
      </c>
      <c r="C31" s="505">
        <f>SUM(C28:C30)</f>
        <v>947.17271606000008</v>
      </c>
      <c r="D31" s="502">
        <f>C31/$C$42*100</f>
        <v>1.0274854274805441</v>
      </c>
    </row>
    <row r="32" spans="1:4" ht="15.75">
      <c r="A32" s="490"/>
      <c r="B32" s="508" t="s">
        <v>460</v>
      </c>
      <c r="C32" s="505"/>
      <c r="D32" s="502"/>
    </row>
    <row r="33" spans="1:4" ht="15.75">
      <c r="A33" s="500">
        <v>23</v>
      </c>
      <c r="B33" s="501" t="s">
        <v>461</v>
      </c>
      <c r="C33" s="498">
        <f>State!AE326</f>
        <v>11829.324000000001</v>
      </c>
      <c r="D33" s="502">
        <f t="shared" ref="D33:D38" si="1">C33/$C$42*100</f>
        <v>12.832356571149287</v>
      </c>
    </row>
    <row r="34" spans="1:4" ht="15.75">
      <c r="A34" s="500">
        <v>24</v>
      </c>
      <c r="B34" s="501" t="s">
        <v>84</v>
      </c>
      <c r="C34" s="498">
        <f>State!AE261</f>
        <v>977.5</v>
      </c>
      <c r="D34" s="502">
        <f t="shared" si="1"/>
        <v>1.0603842238405532</v>
      </c>
    </row>
    <row r="35" spans="1:4" ht="15.75">
      <c r="A35" s="490"/>
      <c r="B35" s="504" t="s">
        <v>25</v>
      </c>
      <c r="C35" s="505">
        <f>SUM(C33:C34)</f>
        <v>12806.824000000001</v>
      </c>
      <c r="D35" s="502">
        <f t="shared" si="1"/>
        <v>13.892740794989839</v>
      </c>
    </row>
    <row r="36" spans="1:4" ht="15.75">
      <c r="A36" s="490">
        <v>25</v>
      </c>
      <c r="B36" s="508" t="s">
        <v>462</v>
      </c>
      <c r="C36" s="498">
        <f>State!AE333+State!AE342</f>
        <v>3173.5915479999999</v>
      </c>
      <c r="D36" s="502">
        <f t="shared" si="1"/>
        <v>3.4426868648725515</v>
      </c>
    </row>
    <row r="37" spans="1:4" ht="15.75">
      <c r="A37" s="490"/>
      <c r="B37" s="504" t="s">
        <v>25</v>
      </c>
      <c r="C37" s="505">
        <f>SUM(C36)</f>
        <v>3173.5915479999999</v>
      </c>
      <c r="D37" s="502">
        <f t="shared" si="1"/>
        <v>3.4426868648725515</v>
      </c>
    </row>
    <row r="38" spans="1:4" ht="15.75">
      <c r="A38" s="490"/>
      <c r="B38" s="504" t="s">
        <v>29</v>
      </c>
      <c r="C38" s="505">
        <f>C10+C26+C31+C35+C37</f>
        <v>91573.936864060001</v>
      </c>
      <c r="D38" s="502">
        <f t="shared" si="1"/>
        <v>99.338678225698288</v>
      </c>
    </row>
    <row r="39" spans="1:4" ht="15.75">
      <c r="A39" s="500"/>
      <c r="B39" s="494" t="s">
        <v>463</v>
      </c>
      <c r="C39" s="498"/>
      <c r="D39" s="502"/>
    </row>
    <row r="40" spans="1:4" ht="15.75">
      <c r="A40" s="500">
        <v>26</v>
      </c>
      <c r="B40" s="501" t="s">
        <v>464</v>
      </c>
      <c r="C40" s="498">
        <f>State!AE381</f>
        <v>609.63000000000011</v>
      </c>
      <c r="D40" s="502">
        <f>C40/$C$42*100</f>
        <v>0.66132177430170491</v>
      </c>
    </row>
    <row r="41" spans="1:4" ht="15.75">
      <c r="A41" s="490"/>
      <c r="B41" s="504" t="s">
        <v>25</v>
      </c>
      <c r="C41" s="505">
        <f>SUM(C40:C40)</f>
        <v>609.63000000000011</v>
      </c>
      <c r="D41" s="502">
        <f>C41/$C$42*100</f>
        <v>0.66132177430170491</v>
      </c>
    </row>
    <row r="42" spans="1:4" ht="15.75">
      <c r="A42" s="490"/>
      <c r="B42" s="504" t="s">
        <v>465</v>
      </c>
      <c r="C42" s="509">
        <f>C38+C41</f>
        <v>92183.566864060005</v>
      </c>
      <c r="D42" s="502">
        <f>C42/$C$42*100</f>
        <v>100</v>
      </c>
    </row>
    <row r="44" spans="1:4">
      <c r="C44" s="510">
        <f>State!AE382</f>
        <v>92183.56686406002</v>
      </c>
    </row>
    <row r="45" spans="1:4">
      <c r="C45" s="510">
        <f>C42-C44</f>
        <v>0</v>
      </c>
    </row>
    <row r="214" spans="29:29" ht="15.75">
      <c r="AC214" s="511" t="s">
        <v>414</v>
      </c>
    </row>
    <row r="342" spans="22:29" ht="18.75">
      <c r="V342" s="723">
        <v>825.11200000000008</v>
      </c>
      <c r="AB342" s="723"/>
      <c r="AC342" s="723">
        <v>825.11200000000008</v>
      </c>
    </row>
  </sheetData>
  <mergeCells count="1">
    <mergeCell ref="A1:D1"/>
  </mergeCells>
  <pageMargins left="0.7" right="0.7" top="0.75" bottom="0.75" header="0.3" footer="0.3"/>
  <pageSetup scale="85" orientation="portrait" r:id="rId1"/>
  <rowBreaks count="1" manualBreakCount="1">
    <brk id="45" max="3" man="1"/>
  </rowBreaks>
  <colBreaks count="1" manualBreakCount="1">
    <brk id="4" max="213" man="1"/>
  </colBreaks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FFFF00"/>
  </sheetPr>
  <dimension ref="A1:AC393"/>
  <sheetViews>
    <sheetView view="pageBreakPreview" topLeftCell="A13" zoomScaleSheetLayoutView="100" workbookViewId="0">
      <selection activeCell="D25" sqref="D25"/>
    </sheetView>
  </sheetViews>
  <sheetFormatPr defaultRowHeight="15"/>
  <cols>
    <col min="1" max="1" width="9.140625" style="466"/>
    <col min="2" max="2" width="50.42578125" style="466" customWidth="1"/>
    <col min="3" max="3" width="22.7109375" style="466" customWidth="1"/>
    <col min="4" max="4" width="13.42578125" style="466" customWidth="1"/>
    <col min="5" max="5" width="9.140625" style="466" customWidth="1"/>
    <col min="6" max="6" width="12.28515625" style="466" customWidth="1"/>
    <col min="7" max="7" width="9.140625" style="466" customWidth="1"/>
    <col min="8" max="8" width="9.5703125" style="466" customWidth="1"/>
    <col min="9" max="11" width="9.140625" style="466" customWidth="1"/>
    <col min="12" max="257" width="9.140625" style="466"/>
    <col min="258" max="258" width="50.42578125" style="466" customWidth="1"/>
    <col min="259" max="259" width="16.7109375" style="466" customWidth="1"/>
    <col min="260" max="260" width="13.42578125" style="466" customWidth="1"/>
    <col min="261" max="513" width="9.140625" style="466"/>
    <col min="514" max="514" width="50.42578125" style="466" customWidth="1"/>
    <col min="515" max="515" width="16.7109375" style="466" customWidth="1"/>
    <col min="516" max="516" width="13.42578125" style="466" customWidth="1"/>
    <col min="517" max="769" width="9.140625" style="466"/>
    <col min="770" max="770" width="50.42578125" style="466" customWidth="1"/>
    <col min="771" max="771" width="16.7109375" style="466" customWidth="1"/>
    <col min="772" max="772" width="13.42578125" style="466" customWidth="1"/>
    <col min="773" max="1025" width="9.140625" style="466"/>
    <col min="1026" max="1026" width="50.42578125" style="466" customWidth="1"/>
    <col min="1027" max="1027" width="16.7109375" style="466" customWidth="1"/>
    <col min="1028" max="1028" width="13.42578125" style="466" customWidth="1"/>
    <col min="1029" max="1281" width="9.140625" style="466"/>
    <col min="1282" max="1282" width="50.42578125" style="466" customWidth="1"/>
    <col min="1283" max="1283" width="16.7109375" style="466" customWidth="1"/>
    <col min="1284" max="1284" width="13.42578125" style="466" customWidth="1"/>
    <col min="1285" max="1537" width="9.140625" style="466"/>
    <col min="1538" max="1538" width="50.42578125" style="466" customWidth="1"/>
    <col min="1539" max="1539" width="16.7109375" style="466" customWidth="1"/>
    <col min="1540" max="1540" width="13.42578125" style="466" customWidth="1"/>
    <col min="1541" max="1793" width="9.140625" style="466"/>
    <col min="1794" max="1794" width="50.42578125" style="466" customWidth="1"/>
    <col min="1795" max="1795" width="16.7109375" style="466" customWidth="1"/>
    <col min="1796" max="1796" width="13.42578125" style="466" customWidth="1"/>
    <col min="1797" max="2049" width="9.140625" style="466"/>
    <col min="2050" max="2050" width="50.42578125" style="466" customWidth="1"/>
    <col min="2051" max="2051" width="16.7109375" style="466" customWidth="1"/>
    <col min="2052" max="2052" width="13.42578125" style="466" customWidth="1"/>
    <col min="2053" max="2305" width="9.140625" style="466"/>
    <col min="2306" max="2306" width="50.42578125" style="466" customWidth="1"/>
    <col min="2307" max="2307" width="16.7109375" style="466" customWidth="1"/>
    <col min="2308" max="2308" width="13.42578125" style="466" customWidth="1"/>
    <col min="2309" max="2561" width="9.140625" style="466"/>
    <col min="2562" max="2562" width="50.42578125" style="466" customWidth="1"/>
    <col min="2563" max="2563" width="16.7109375" style="466" customWidth="1"/>
    <col min="2564" max="2564" width="13.42578125" style="466" customWidth="1"/>
    <col min="2565" max="2817" width="9.140625" style="466"/>
    <col min="2818" max="2818" width="50.42578125" style="466" customWidth="1"/>
    <col min="2819" max="2819" width="16.7109375" style="466" customWidth="1"/>
    <col min="2820" max="2820" width="13.42578125" style="466" customWidth="1"/>
    <col min="2821" max="3073" width="9.140625" style="466"/>
    <col min="3074" max="3074" width="50.42578125" style="466" customWidth="1"/>
    <col min="3075" max="3075" width="16.7109375" style="466" customWidth="1"/>
    <col min="3076" max="3076" width="13.42578125" style="466" customWidth="1"/>
    <col min="3077" max="3329" width="9.140625" style="466"/>
    <col min="3330" max="3330" width="50.42578125" style="466" customWidth="1"/>
    <col min="3331" max="3331" width="16.7109375" style="466" customWidth="1"/>
    <col min="3332" max="3332" width="13.42578125" style="466" customWidth="1"/>
    <col min="3333" max="3585" width="9.140625" style="466"/>
    <col min="3586" max="3586" width="50.42578125" style="466" customWidth="1"/>
    <col min="3587" max="3587" width="16.7109375" style="466" customWidth="1"/>
    <col min="3588" max="3588" width="13.42578125" style="466" customWidth="1"/>
    <col min="3589" max="3841" width="9.140625" style="466"/>
    <col min="3842" max="3842" width="50.42578125" style="466" customWidth="1"/>
    <col min="3843" max="3843" width="16.7109375" style="466" customWidth="1"/>
    <col min="3844" max="3844" width="13.42578125" style="466" customWidth="1"/>
    <col min="3845" max="4097" width="9.140625" style="466"/>
    <col min="4098" max="4098" width="50.42578125" style="466" customWidth="1"/>
    <col min="4099" max="4099" width="16.7109375" style="466" customWidth="1"/>
    <col min="4100" max="4100" width="13.42578125" style="466" customWidth="1"/>
    <col min="4101" max="4353" width="9.140625" style="466"/>
    <col min="4354" max="4354" width="50.42578125" style="466" customWidth="1"/>
    <col min="4355" max="4355" width="16.7109375" style="466" customWidth="1"/>
    <col min="4356" max="4356" width="13.42578125" style="466" customWidth="1"/>
    <col min="4357" max="4609" width="9.140625" style="466"/>
    <col min="4610" max="4610" width="50.42578125" style="466" customWidth="1"/>
    <col min="4611" max="4611" width="16.7109375" style="466" customWidth="1"/>
    <col min="4612" max="4612" width="13.42578125" style="466" customWidth="1"/>
    <col min="4613" max="4865" width="9.140625" style="466"/>
    <col min="4866" max="4866" width="50.42578125" style="466" customWidth="1"/>
    <col min="4867" max="4867" width="16.7109375" style="466" customWidth="1"/>
    <col min="4868" max="4868" width="13.42578125" style="466" customWidth="1"/>
    <col min="4869" max="5121" width="9.140625" style="466"/>
    <col min="5122" max="5122" width="50.42578125" style="466" customWidth="1"/>
    <col min="5123" max="5123" width="16.7109375" style="466" customWidth="1"/>
    <col min="5124" max="5124" width="13.42578125" style="466" customWidth="1"/>
    <col min="5125" max="5377" width="9.140625" style="466"/>
    <col min="5378" max="5378" width="50.42578125" style="466" customWidth="1"/>
    <col min="5379" max="5379" width="16.7109375" style="466" customWidth="1"/>
    <col min="5380" max="5380" width="13.42578125" style="466" customWidth="1"/>
    <col min="5381" max="5633" width="9.140625" style="466"/>
    <col min="5634" max="5634" width="50.42578125" style="466" customWidth="1"/>
    <col min="5635" max="5635" width="16.7109375" style="466" customWidth="1"/>
    <col min="5636" max="5636" width="13.42578125" style="466" customWidth="1"/>
    <col min="5637" max="5889" width="9.140625" style="466"/>
    <col min="5890" max="5890" width="50.42578125" style="466" customWidth="1"/>
    <col min="5891" max="5891" width="16.7109375" style="466" customWidth="1"/>
    <col min="5892" max="5892" width="13.42578125" style="466" customWidth="1"/>
    <col min="5893" max="6145" width="9.140625" style="466"/>
    <col min="6146" max="6146" width="50.42578125" style="466" customWidth="1"/>
    <col min="6147" max="6147" width="16.7109375" style="466" customWidth="1"/>
    <col min="6148" max="6148" width="13.42578125" style="466" customWidth="1"/>
    <col min="6149" max="6401" width="9.140625" style="466"/>
    <col min="6402" max="6402" width="50.42578125" style="466" customWidth="1"/>
    <col min="6403" max="6403" width="16.7109375" style="466" customWidth="1"/>
    <col min="6404" max="6404" width="13.42578125" style="466" customWidth="1"/>
    <col min="6405" max="6657" width="9.140625" style="466"/>
    <col min="6658" max="6658" width="50.42578125" style="466" customWidth="1"/>
    <col min="6659" max="6659" width="16.7109375" style="466" customWidth="1"/>
    <col min="6660" max="6660" width="13.42578125" style="466" customWidth="1"/>
    <col min="6661" max="6913" width="9.140625" style="466"/>
    <col min="6914" max="6914" width="50.42578125" style="466" customWidth="1"/>
    <col min="6915" max="6915" width="16.7109375" style="466" customWidth="1"/>
    <col min="6916" max="6916" width="13.42578125" style="466" customWidth="1"/>
    <col min="6917" max="7169" width="9.140625" style="466"/>
    <col min="7170" max="7170" width="50.42578125" style="466" customWidth="1"/>
    <col min="7171" max="7171" width="16.7109375" style="466" customWidth="1"/>
    <col min="7172" max="7172" width="13.42578125" style="466" customWidth="1"/>
    <col min="7173" max="7425" width="9.140625" style="466"/>
    <col min="7426" max="7426" width="50.42578125" style="466" customWidth="1"/>
    <col min="7427" max="7427" width="16.7109375" style="466" customWidth="1"/>
    <col min="7428" max="7428" width="13.42578125" style="466" customWidth="1"/>
    <col min="7429" max="7681" width="9.140625" style="466"/>
    <col min="7682" max="7682" width="50.42578125" style="466" customWidth="1"/>
    <col min="7683" max="7683" width="16.7109375" style="466" customWidth="1"/>
    <col min="7684" max="7684" width="13.42578125" style="466" customWidth="1"/>
    <col min="7685" max="7937" width="9.140625" style="466"/>
    <col min="7938" max="7938" width="50.42578125" style="466" customWidth="1"/>
    <col min="7939" max="7939" width="16.7109375" style="466" customWidth="1"/>
    <col min="7940" max="7940" width="13.42578125" style="466" customWidth="1"/>
    <col min="7941" max="8193" width="9.140625" style="466"/>
    <col min="8194" max="8194" width="50.42578125" style="466" customWidth="1"/>
    <col min="8195" max="8195" width="16.7109375" style="466" customWidth="1"/>
    <col min="8196" max="8196" width="13.42578125" style="466" customWidth="1"/>
    <col min="8197" max="8449" width="9.140625" style="466"/>
    <col min="8450" max="8450" width="50.42578125" style="466" customWidth="1"/>
    <col min="8451" max="8451" width="16.7109375" style="466" customWidth="1"/>
    <col min="8452" max="8452" width="13.42578125" style="466" customWidth="1"/>
    <col min="8453" max="8705" width="9.140625" style="466"/>
    <col min="8706" max="8706" width="50.42578125" style="466" customWidth="1"/>
    <col min="8707" max="8707" width="16.7109375" style="466" customWidth="1"/>
    <col min="8708" max="8708" width="13.42578125" style="466" customWidth="1"/>
    <col min="8709" max="8961" width="9.140625" style="466"/>
    <col min="8962" max="8962" width="50.42578125" style="466" customWidth="1"/>
    <col min="8963" max="8963" width="16.7109375" style="466" customWidth="1"/>
    <col min="8964" max="8964" width="13.42578125" style="466" customWidth="1"/>
    <col min="8965" max="9217" width="9.140625" style="466"/>
    <col min="9218" max="9218" width="50.42578125" style="466" customWidth="1"/>
    <col min="9219" max="9219" width="16.7109375" style="466" customWidth="1"/>
    <col min="9220" max="9220" width="13.42578125" style="466" customWidth="1"/>
    <col min="9221" max="9473" width="9.140625" style="466"/>
    <col min="9474" max="9474" width="50.42578125" style="466" customWidth="1"/>
    <col min="9475" max="9475" width="16.7109375" style="466" customWidth="1"/>
    <col min="9476" max="9476" width="13.42578125" style="466" customWidth="1"/>
    <col min="9477" max="9729" width="9.140625" style="466"/>
    <col min="9730" max="9730" width="50.42578125" style="466" customWidth="1"/>
    <col min="9731" max="9731" width="16.7109375" style="466" customWidth="1"/>
    <col min="9732" max="9732" width="13.42578125" style="466" customWidth="1"/>
    <col min="9733" max="9985" width="9.140625" style="466"/>
    <col min="9986" max="9986" width="50.42578125" style="466" customWidth="1"/>
    <col min="9987" max="9987" width="16.7109375" style="466" customWidth="1"/>
    <col min="9988" max="9988" width="13.42578125" style="466" customWidth="1"/>
    <col min="9989" max="10241" width="9.140625" style="466"/>
    <col min="10242" max="10242" width="50.42578125" style="466" customWidth="1"/>
    <col min="10243" max="10243" width="16.7109375" style="466" customWidth="1"/>
    <col min="10244" max="10244" width="13.42578125" style="466" customWidth="1"/>
    <col min="10245" max="10497" width="9.140625" style="466"/>
    <col min="10498" max="10498" width="50.42578125" style="466" customWidth="1"/>
    <col min="10499" max="10499" width="16.7109375" style="466" customWidth="1"/>
    <col min="10500" max="10500" width="13.42578125" style="466" customWidth="1"/>
    <col min="10501" max="10753" width="9.140625" style="466"/>
    <col min="10754" max="10754" width="50.42578125" style="466" customWidth="1"/>
    <col min="10755" max="10755" width="16.7109375" style="466" customWidth="1"/>
    <col min="10756" max="10756" width="13.42578125" style="466" customWidth="1"/>
    <col min="10757" max="11009" width="9.140625" style="466"/>
    <col min="11010" max="11010" width="50.42578125" style="466" customWidth="1"/>
    <col min="11011" max="11011" width="16.7109375" style="466" customWidth="1"/>
    <col min="11012" max="11012" width="13.42578125" style="466" customWidth="1"/>
    <col min="11013" max="11265" width="9.140625" style="466"/>
    <col min="11266" max="11266" width="50.42578125" style="466" customWidth="1"/>
    <col min="11267" max="11267" width="16.7109375" style="466" customWidth="1"/>
    <col min="11268" max="11268" width="13.42578125" style="466" customWidth="1"/>
    <col min="11269" max="11521" width="9.140625" style="466"/>
    <col min="11522" max="11522" width="50.42578125" style="466" customWidth="1"/>
    <col min="11523" max="11523" width="16.7109375" style="466" customWidth="1"/>
    <col min="11524" max="11524" width="13.42578125" style="466" customWidth="1"/>
    <col min="11525" max="11777" width="9.140625" style="466"/>
    <col min="11778" max="11778" width="50.42578125" style="466" customWidth="1"/>
    <col min="11779" max="11779" width="16.7109375" style="466" customWidth="1"/>
    <col min="11780" max="11780" width="13.42578125" style="466" customWidth="1"/>
    <col min="11781" max="12033" width="9.140625" style="466"/>
    <col min="12034" max="12034" width="50.42578125" style="466" customWidth="1"/>
    <col min="12035" max="12035" width="16.7109375" style="466" customWidth="1"/>
    <col min="12036" max="12036" width="13.42578125" style="466" customWidth="1"/>
    <col min="12037" max="12289" width="9.140625" style="466"/>
    <col min="12290" max="12290" width="50.42578125" style="466" customWidth="1"/>
    <col min="12291" max="12291" width="16.7109375" style="466" customWidth="1"/>
    <col min="12292" max="12292" width="13.42578125" style="466" customWidth="1"/>
    <col min="12293" max="12545" width="9.140625" style="466"/>
    <col min="12546" max="12546" width="50.42578125" style="466" customWidth="1"/>
    <col min="12547" max="12547" width="16.7109375" style="466" customWidth="1"/>
    <col min="12548" max="12548" width="13.42578125" style="466" customWidth="1"/>
    <col min="12549" max="12801" width="9.140625" style="466"/>
    <col min="12802" max="12802" width="50.42578125" style="466" customWidth="1"/>
    <col min="12803" max="12803" width="16.7109375" style="466" customWidth="1"/>
    <col min="12804" max="12804" width="13.42578125" style="466" customWidth="1"/>
    <col min="12805" max="13057" width="9.140625" style="466"/>
    <col min="13058" max="13058" width="50.42578125" style="466" customWidth="1"/>
    <col min="13059" max="13059" width="16.7109375" style="466" customWidth="1"/>
    <col min="13060" max="13060" width="13.42578125" style="466" customWidth="1"/>
    <col min="13061" max="13313" width="9.140625" style="466"/>
    <col min="13314" max="13314" width="50.42578125" style="466" customWidth="1"/>
    <col min="13315" max="13315" width="16.7109375" style="466" customWidth="1"/>
    <col min="13316" max="13316" width="13.42578125" style="466" customWidth="1"/>
    <col min="13317" max="13569" width="9.140625" style="466"/>
    <col min="13570" max="13570" width="50.42578125" style="466" customWidth="1"/>
    <col min="13571" max="13571" width="16.7109375" style="466" customWidth="1"/>
    <col min="13572" max="13572" width="13.42578125" style="466" customWidth="1"/>
    <col min="13573" max="13825" width="9.140625" style="466"/>
    <col min="13826" max="13826" width="50.42578125" style="466" customWidth="1"/>
    <col min="13827" max="13827" width="16.7109375" style="466" customWidth="1"/>
    <col min="13828" max="13828" width="13.42578125" style="466" customWidth="1"/>
    <col min="13829" max="14081" width="9.140625" style="466"/>
    <col min="14082" max="14082" width="50.42578125" style="466" customWidth="1"/>
    <col min="14083" max="14083" width="16.7109375" style="466" customWidth="1"/>
    <col min="14084" max="14084" width="13.42578125" style="466" customWidth="1"/>
    <col min="14085" max="14337" width="9.140625" style="466"/>
    <col min="14338" max="14338" width="50.42578125" style="466" customWidth="1"/>
    <col min="14339" max="14339" width="16.7109375" style="466" customWidth="1"/>
    <col min="14340" max="14340" width="13.42578125" style="466" customWidth="1"/>
    <col min="14341" max="14593" width="9.140625" style="466"/>
    <col min="14594" max="14594" width="50.42578125" style="466" customWidth="1"/>
    <col min="14595" max="14595" width="16.7109375" style="466" customWidth="1"/>
    <col min="14596" max="14596" width="13.42578125" style="466" customWidth="1"/>
    <col min="14597" max="14849" width="9.140625" style="466"/>
    <col min="14850" max="14850" width="50.42578125" style="466" customWidth="1"/>
    <col min="14851" max="14851" width="16.7109375" style="466" customWidth="1"/>
    <col min="14852" max="14852" width="13.42578125" style="466" customWidth="1"/>
    <col min="14853" max="15105" width="9.140625" style="466"/>
    <col min="15106" max="15106" width="50.42578125" style="466" customWidth="1"/>
    <col min="15107" max="15107" width="16.7109375" style="466" customWidth="1"/>
    <col min="15108" max="15108" width="13.42578125" style="466" customWidth="1"/>
    <col min="15109" max="15361" width="9.140625" style="466"/>
    <col min="15362" max="15362" width="50.42578125" style="466" customWidth="1"/>
    <col min="15363" max="15363" width="16.7109375" style="466" customWidth="1"/>
    <col min="15364" max="15364" width="13.42578125" style="466" customWidth="1"/>
    <col min="15365" max="15617" width="9.140625" style="466"/>
    <col min="15618" max="15618" width="50.42578125" style="466" customWidth="1"/>
    <col min="15619" max="15619" width="16.7109375" style="466" customWidth="1"/>
    <col min="15620" max="15620" width="13.42578125" style="466" customWidth="1"/>
    <col min="15621" max="15873" width="9.140625" style="466"/>
    <col min="15874" max="15874" width="50.42578125" style="466" customWidth="1"/>
    <col min="15875" max="15875" width="16.7109375" style="466" customWidth="1"/>
    <col min="15876" max="15876" width="13.42578125" style="466" customWidth="1"/>
    <col min="15877" max="16129" width="9.140625" style="466"/>
    <col min="16130" max="16130" width="50.42578125" style="466" customWidth="1"/>
    <col min="16131" max="16131" width="16.7109375" style="466" customWidth="1"/>
    <col min="16132" max="16132" width="13.42578125" style="466" customWidth="1"/>
    <col min="16133" max="16384" width="9.140625" style="466"/>
  </cols>
  <sheetData>
    <row r="1" spans="1:9" ht="48.75" customHeight="1">
      <c r="A1" s="1052" t="s">
        <v>609</v>
      </c>
      <c r="B1" s="1053"/>
      <c r="C1" s="1053"/>
    </row>
    <row r="2" spans="1:9" ht="31.5">
      <c r="A2" s="467" t="s">
        <v>415</v>
      </c>
      <c r="B2" s="467" t="s">
        <v>416</v>
      </c>
      <c r="C2" s="467" t="s">
        <v>417</v>
      </c>
      <c r="D2" s="468" t="s">
        <v>418</v>
      </c>
    </row>
    <row r="3" spans="1:9" ht="21.75" customHeight="1">
      <c r="A3" s="469">
        <v>1</v>
      </c>
      <c r="B3" s="470" t="s">
        <v>419</v>
      </c>
      <c r="C3" s="471">
        <f>D3/100</f>
        <v>608.2659446358</v>
      </c>
      <c r="D3" s="472">
        <f>State!K382</f>
        <v>60826.594463579997</v>
      </c>
    </row>
    <row r="4" spans="1:9" ht="21.75" customHeight="1">
      <c r="A4" s="469">
        <v>2</v>
      </c>
      <c r="B4" s="470" t="s">
        <v>420</v>
      </c>
      <c r="C4" s="471">
        <f>D4/100</f>
        <v>11.539200000000001</v>
      </c>
      <c r="D4" s="473">
        <v>1153.92</v>
      </c>
    </row>
    <row r="5" spans="1:9" ht="21.75" customHeight="1">
      <c r="A5" s="469">
        <v>3</v>
      </c>
      <c r="B5" s="470" t="s">
        <v>421</v>
      </c>
      <c r="C5" s="471">
        <f>C3-C4</f>
        <v>596.72674463579995</v>
      </c>
      <c r="D5" s="474">
        <f>D3-D4</f>
        <v>59672.674463579999</v>
      </c>
    </row>
    <row r="6" spans="1:9" ht="21.75" customHeight="1">
      <c r="A6" s="469">
        <v>4</v>
      </c>
      <c r="B6" s="470" t="s">
        <v>602</v>
      </c>
      <c r="C6" s="471">
        <f>D6/100</f>
        <v>537.05407017222001</v>
      </c>
      <c r="D6" s="474">
        <f>D5*90%</f>
        <v>53705.407017222002</v>
      </c>
    </row>
    <row r="7" spans="1:9" ht="21.75" customHeight="1">
      <c r="A7" s="1054">
        <v>5</v>
      </c>
      <c r="B7" s="470" t="s">
        <v>422</v>
      </c>
      <c r="C7" s="471"/>
      <c r="D7" s="475"/>
    </row>
    <row r="8" spans="1:9" ht="21.75" customHeight="1">
      <c r="A8" s="1055"/>
      <c r="B8" s="476" t="s">
        <v>423</v>
      </c>
      <c r="C8" s="471">
        <f>D8/100</f>
        <v>54.212160000000004</v>
      </c>
      <c r="D8" s="477">
        <f>'[55]Adhoc Reles-recpt.PAO&amp;SIS-16-17'!$C$39</f>
        <v>5421.2160000000003</v>
      </c>
    </row>
    <row r="9" spans="1:9" ht="21.75" customHeight="1">
      <c r="A9" s="1055"/>
      <c r="B9" s="476" t="s">
        <v>424</v>
      </c>
      <c r="C9" s="471">
        <f>D9/100</f>
        <v>198.47760000000002</v>
      </c>
      <c r="D9" s="477">
        <f>'[55]Bal.of 1st-recpt.PAO&amp;SIS-16-17'!$C$39</f>
        <v>19847.760000000002</v>
      </c>
    </row>
    <row r="10" spans="1:9" ht="27" customHeight="1">
      <c r="A10" s="1055"/>
      <c r="B10" s="476" t="s">
        <v>425</v>
      </c>
      <c r="C10" s="471">
        <f>D10/100</f>
        <v>0</v>
      </c>
      <c r="D10" s="477"/>
    </row>
    <row r="11" spans="1:9" s="481" customFormat="1" ht="21.75" customHeight="1">
      <c r="A11" s="1056"/>
      <c r="B11" s="478" t="s">
        <v>426</v>
      </c>
      <c r="C11" s="479">
        <f>SUM(C8:C10)</f>
        <v>252.68976000000004</v>
      </c>
      <c r="D11" s="474"/>
      <c r="E11" s="480"/>
      <c r="F11" s="657"/>
    </row>
    <row r="12" spans="1:9" ht="24" customHeight="1">
      <c r="A12" s="469">
        <v>6</v>
      </c>
      <c r="B12" s="470" t="s">
        <v>427</v>
      </c>
      <c r="C12" s="471">
        <f>D12/100</f>
        <v>1260.2604400606003</v>
      </c>
      <c r="D12" s="474">
        <f>State!X382</f>
        <v>126026.04400606004</v>
      </c>
    </row>
    <row r="13" spans="1:9" ht="24" customHeight="1">
      <c r="A13" s="469">
        <v>7</v>
      </c>
      <c r="B13" s="470" t="s">
        <v>428</v>
      </c>
      <c r="C13" s="471">
        <f>D13/100</f>
        <v>921.83566864060015</v>
      </c>
      <c r="D13" s="474">
        <f>State!AE382</f>
        <v>92183.56686406002</v>
      </c>
    </row>
    <row r="14" spans="1:9" ht="24" customHeight="1">
      <c r="A14" s="469">
        <v>8</v>
      </c>
      <c r="B14" s="470" t="s">
        <v>429</v>
      </c>
      <c r="C14" s="471">
        <f>D14/100</f>
        <v>829.65210177654023</v>
      </c>
      <c r="D14" s="474">
        <f>D13*90%</f>
        <v>82965.210177654022</v>
      </c>
    </row>
    <row r="15" spans="1:9" ht="24" customHeight="1">
      <c r="A15" s="469"/>
      <c r="B15" s="470" t="s">
        <v>677</v>
      </c>
      <c r="C15" s="471"/>
      <c r="D15" s="474">
        <f>'Recomm_2017-18'!L23</f>
        <v>13870.332048000002</v>
      </c>
      <c r="E15" s="466">
        <f>D15*90%</f>
        <v>12483.298843200002</v>
      </c>
      <c r="F15" s="482">
        <f>D15/100</f>
        <v>138.70332048000003</v>
      </c>
      <c r="G15" s="482">
        <f>E15/100</f>
        <v>124.83298843200002</v>
      </c>
      <c r="H15" s="482">
        <f>F15/C13*100</f>
        <v>15.046425865093843</v>
      </c>
      <c r="I15" s="483">
        <f>G15/$C$14</f>
        <v>0.1504642586509384</v>
      </c>
    </row>
    <row r="16" spans="1:9" ht="24" customHeight="1">
      <c r="A16" s="469"/>
      <c r="B16" s="470" t="s">
        <v>678</v>
      </c>
      <c r="C16" s="471"/>
      <c r="D16" s="474">
        <f>'Recomm_2017-18'!L59</f>
        <v>14461.510816059999</v>
      </c>
      <c r="E16" s="466">
        <f>D16*90%</f>
        <v>13015.359734453999</v>
      </c>
      <c r="F16" s="482">
        <f>D16/100</f>
        <v>144.61510816059999</v>
      </c>
      <c r="G16" s="482">
        <f>E16/100</f>
        <v>130.15359734454</v>
      </c>
      <c r="H16" s="482">
        <f>F16/C13*100</f>
        <v>15.687731889769355</v>
      </c>
      <c r="I16" s="483">
        <f>G16/$C$14</f>
        <v>0.15687731889769355</v>
      </c>
    </row>
    <row r="17" spans="1:9" s="481" customFormat="1" ht="24" customHeight="1">
      <c r="A17" s="467"/>
      <c r="B17" s="840" t="s">
        <v>679</v>
      </c>
      <c r="C17" s="479">
        <v>254.99</v>
      </c>
      <c r="D17" s="474">
        <f>SUM(D15:D16)</f>
        <v>28331.842864060003</v>
      </c>
      <c r="E17" s="481">
        <f>SUM(E15:E16)</f>
        <v>25498.658577654001</v>
      </c>
      <c r="F17" s="480">
        <f>SUM(F15:F16)</f>
        <v>283.31842864060002</v>
      </c>
      <c r="G17" s="480">
        <f>SUM(G15:G16)</f>
        <v>254.98658577654004</v>
      </c>
      <c r="H17" s="482"/>
    </row>
    <row r="18" spans="1:9" ht="52.5" customHeight="1">
      <c r="A18" s="469">
        <v>9</v>
      </c>
      <c r="B18" s="470" t="s">
        <v>603</v>
      </c>
      <c r="C18" s="471">
        <f>2222.16+1733.78</f>
        <v>3955.9399999999996</v>
      </c>
      <c r="D18" s="484"/>
      <c r="I18" s="466" t="s">
        <v>430</v>
      </c>
    </row>
    <row r="19" spans="1:9" ht="27">
      <c r="C19" s="485"/>
      <c r="D19" s="485"/>
    </row>
    <row r="20" spans="1:9" ht="27">
      <c r="B20" s="482">
        <f>'[56]Head wise distribution (Fin (2)'!$Q$32</f>
        <v>1733.7799999999997</v>
      </c>
      <c r="C20" s="486"/>
      <c r="D20" s="485"/>
    </row>
    <row r="21" spans="1:9" ht="27">
      <c r="B21" s="482">
        <f>'[56]Head wise distribution (Fin (2)'!$U$32</f>
        <v>2222.16</v>
      </c>
      <c r="C21" s="486"/>
      <c r="D21" s="487"/>
    </row>
    <row r="342" spans="22:29" ht="18.75">
      <c r="V342" s="723">
        <v>825.11200000000008</v>
      </c>
      <c r="AB342" s="723"/>
      <c r="AC342" s="723">
        <v>825.11200000000008</v>
      </c>
    </row>
    <row r="393" spans="19:19">
      <c r="S393" s="482"/>
    </row>
  </sheetData>
  <mergeCells count="2">
    <mergeCell ref="A1:C1"/>
    <mergeCell ref="A7:A11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G392"/>
  <sheetViews>
    <sheetView showZeros="0" zoomScale="70" zoomScaleNormal="70" zoomScaleSheetLayoutView="70" workbookViewId="0">
      <pane xSplit="2" ySplit="3" topLeftCell="N325" activePane="bottomRight" state="frozen"/>
      <selection activeCell="V330" sqref="V330"/>
      <selection pane="topRight" activeCell="V330" sqref="V330"/>
      <selection pane="bottomLeft" activeCell="V330" sqref="V330"/>
      <selection pane="bottomRight" activeCell="V330" sqref="V330"/>
    </sheetView>
  </sheetViews>
  <sheetFormatPr defaultColWidth="9.140625" defaultRowHeight="5.65" customHeight="1"/>
  <cols>
    <col min="1" max="1" width="7.140625" style="14" bestFit="1" customWidth="1"/>
    <col min="2" max="2" width="42.42578125" style="10" customWidth="1"/>
    <col min="3" max="3" width="9.140625" style="10" hidden="1" customWidth="1"/>
    <col min="4" max="4" width="9.140625" style="11" hidden="1" customWidth="1"/>
    <col min="5" max="5" width="9.140625" style="10" hidden="1" customWidth="1"/>
    <col min="6" max="6" width="9.140625" style="11" hidden="1" customWidth="1"/>
    <col min="7" max="7" width="15.5703125" style="104" hidden="1" customWidth="1"/>
    <col min="8" max="8" width="10.5703125" style="10" hidden="1" customWidth="1"/>
    <col min="9" max="9" width="11" style="11" hidden="1" customWidth="1"/>
    <col min="10" max="10" width="10.42578125" style="196" customWidth="1"/>
    <col min="11" max="11" width="9.85546875" style="11" bestFit="1" customWidth="1"/>
    <col min="12" max="12" width="6.7109375" style="196" bestFit="1" customWidth="1"/>
    <col min="13" max="13" width="8.28515625" style="11" bestFit="1" customWidth="1"/>
    <col min="14" max="15" width="9.7109375" style="11" bestFit="1" customWidth="1"/>
    <col min="16" max="16" width="7" style="196" bestFit="1" customWidth="1"/>
    <col min="17" max="17" width="7.28515625" style="11" bestFit="1" customWidth="1"/>
    <col min="18" max="18" width="9.140625" style="196"/>
    <col min="19" max="19" width="7.5703125" style="11" bestFit="1" customWidth="1"/>
    <col min="20" max="20" width="10.28515625" style="127" bestFit="1" customWidth="1"/>
    <col min="21" max="21" width="7.5703125" style="196" bestFit="1" customWidth="1"/>
    <col min="22" max="22" width="8.28515625" style="11" bestFit="1" customWidth="1"/>
    <col min="23" max="23" width="7.5703125" style="196" bestFit="1" customWidth="1"/>
    <col min="24" max="24" width="8.7109375" style="11" bestFit="1" customWidth="1"/>
    <col min="25" max="25" width="9.140625" style="10"/>
    <col min="26" max="26" width="13" style="11" customWidth="1"/>
    <col min="27" max="27" width="10.28515625" style="10" bestFit="1" customWidth="1"/>
    <col min="28" max="28" width="14.28515625" style="10" customWidth="1"/>
    <col min="29" max="29" width="16.5703125" style="11" customWidth="1"/>
    <col min="30" max="30" width="13.85546875" style="10" customWidth="1"/>
    <col min="31" max="31" width="16" style="11" customWidth="1"/>
    <col min="32" max="32" width="20.140625" style="10" customWidth="1"/>
    <col min="33" max="16384" width="9.140625" style="10"/>
  </cols>
  <sheetData>
    <row r="1" spans="1:32" s="27" customFormat="1" ht="25.5" customHeight="1">
      <c r="A1" s="908" t="s">
        <v>0</v>
      </c>
      <c r="B1" s="908" t="s">
        <v>1</v>
      </c>
      <c r="C1" s="904" t="s">
        <v>327</v>
      </c>
      <c r="D1" s="917"/>
      <c r="E1" s="917"/>
      <c r="F1" s="917"/>
      <c r="G1" s="917"/>
      <c r="H1" s="917"/>
      <c r="I1" s="917"/>
      <c r="J1" s="917"/>
      <c r="K1" s="917"/>
      <c r="L1" s="917"/>
      <c r="M1" s="917"/>
      <c r="N1" s="917"/>
      <c r="O1" s="917"/>
      <c r="P1" s="917"/>
      <c r="Q1" s="906"/>
      <c r="R1" s="907" t="s">
        <v>325</v>
      </c>
      <c r="S1" s="908"/>
      <c r="T1" s="908"/>
      <c r="U1" s="908"/>
      <c r="V1" s="908"/>
      <c r="W1" s="908"/>
      <c r="X1" s="908"/>
      <c r="Y1" s="907" t="s">
        <v>326</v>
      </c>
      <c r="Z1" s="908"/>
      <c r="AA1" s="908"/>
      <c r="AB1" s="908"/>
      <c r="AC1" s="908"/>
      <c r="AD1" s="908"/>
      <c r="AE1" s="908"/>
      <c r="AF1" s="908" t="s">
        <v>185</v>
      </c>
    </row>
    <row r="2" spans="1:32" s="27" customFormat="1" ht="69" customHeight="1">
      <c r="A2" s="908"/>
      <c r="B2" s="908"/>
      <c r="C2" s="909" t="s">
        <v>3</v>
      </c>
      <c r="D2" s="908"/>
      <c r="E2" s="908" t="s">
        <v>261</v>
      </c>
      <c r="F2" s="908"/>
      <c r="G2" s="908" t="s">
        <v>4</v>
      </c>
      <c r="H2" s="908"/>
      <c r="I2" s="908"/>
      <c r="J2" s="909" t="s">
        <v>680</v>
      </c>
      <c r="K2" s="908"/>
      <c r="L2" s="913" t="s">
        <v>681</v>
      </c>
      <c r="M2" s="914"/>
      <c r="N2" s="914"/>
      <c r="O2" s="915"/>
      <c r="P2" s="916" t="s">
        <v>2</v>
      </c>
      <c r="Q2" s="916"/>
      <c r="R2" s="909" t="s">
        <v>3</v>
      </c>
      <c r="S2" s="908"/>
      <c r="T2" s="908" t="s">
        <v>4</v>
      </c>
      <c r="U2" s="908"/>
      <c r="V2" s="908"/>
      <c r="W2" s="909" t="s">
        <v>5</v>
      </c>
      <c r="X2" s="908"/>
      <c r="Y2" s="909" t="s">
        <v>3</v>
      </c>
      <c r="Z2" s="908"/>
      <c r="AA2" s="908" t="s">
        <v>4</v>
      </c>
      <c r="AB2" s="908"/>
      <c r="AC2" s="908"/>
      <c r="AD2" s="909" t="s">
        <v>5</v>
      </c>
      <c r="AE2" s="908"/>
      <c r="AF2" s="908"/>
    </row>
    <row r="3" spans="1:32" s="27" customFormat="1" ht="15.75">
      <c r="A3" s="908"/>
      <c r="B3" s="908"/>
      <c r="C3" s="74" t="s">
        <v>6</v>
      </c>
      <c r="D3" s="331" t="s">
        <v>7</v>
      </c>
      <c r="E3" s="74" t="s">
        <v>6</v>
      </c>
      <c r="F3" s="331" t="s">
        <v>7</v>
      </c>
      <c r="G3" s="330" t="s">
        <v>10</v>
      </c>
      <c r="H3" s="74" t="s">
        <v>6</v>
      </c>
      <c r="I3" s="331" t="s">
        <v>7</v>
      </c>
      <c r="J3" s="74" t="s">
        <v>6</v>
      </c>
      <c r="K3" s="331" t="s">
        <v>7</v>
      </c>
      <c r="L3" s="95" t="s">
        <v>6</v>
      </c>
      <c r="M3" s="94" t="s">
        <v>7</v>
      </c>
      <c r="N3" s="331" t="s">
        <v>8</v>
      </c>
      <c r="O3" s="331" t="s">
        <v>9</v>
      </c>
      <c r="P3" s="74" t="s">
        <v>6</v>
      </c>
      <c r="Q3" s="331" t="s">
        <v>7</v>
      </c>
      <c r="R3" s="74" t="s">
        <v>6</v>
      </c>
      <c r="S3" s="331" t="s">
        <v>7</v>
      </c>
      <c r="T3" s="190" t="s">
        <v>10</v>
      </c>
      <c r="U3" s="74" t="s">
        <v>6</v>
      </c>
      <c r="V3" s="331" t="s">
        <v>7</v>
      </c>
      <c r="W3" s="74" t="s">
        <v>6</v>
      </c>
      <c r="X3" s="331" t="s">
        <v>7</v>
      </c>
      <c r="Y3" s="74" t="s">
        <v>6</v>
      </c>
      <c r="Z3" s="331" t="s">
        <v>7</v>
      </c>
      <c r="AA3" s="330" t="s">
        <v>10</v>
      </c>
      <c r="AB3" s="74" t="s">
        <v>6</v>
      </c>
      <c r="AC3" s="331" t="s">
        <v>7</v>
      </c>
      <c r="AD3" s="74" t="s">
        <v>6</v>
      </c>
      <c r="AE3" s="331" t="s">
        <v>7</v>
      </c>
      <c r="AF3" s="908"/>
    </row>
    <row r="4" spans="1:32" s="27" customFormat="1" ht="15.75">
      <c r="A4" s="329" t="s">
        <v>11</v>
      </c>
      <c r="B4" s="9" t="s">
        <v>12</v>
      </c>
      <c r="C4" s="329"/>
      <c r="D4" s="331"/>
      <c r="E4" s="329"/>
      <c r="F4" s="331"/>
      <c r="G4" s="330"/>
      <c r="H4" s="329"/>
      <c r="I4" s="331"/>
      <c r="J4" s="74"/>
      <c r="K4" s="331"/>
      <c r="L4" s="74"/>
      <c r="M4" s="331"/>
      <c r="N4" s="331"/>
      <c r="O4" s="331"/>
      <c r="P4" s="74"/>
      <c r="Q4" s="331"/>
      <c r="R4" s="74"/>
      <c r="S4" s="331"/>
      <c r="T4" s="124"/>
      <c r="U4" s="74"/>
      <c r="V4" s="331"/>
      <c r="W4" s="74"/>
      <c r="X4" s="331"/>
      <c r="Y4" s="74"/>
      <c r="Z4" s="390"/>
      <c r="AA4" s="124"/>
      <c r="AB4" s="74"/>
      <c r="AC4" s="390"/>
      <c r="AD4" s="74"/>
      <c r="AE4" s="390"/>
      <c r="AF4" s="329"/>
    </row>
    <row r="5" spans="1:32" s="27" customFormat="1" ht="15.75">
      <c r="A5" s="329"/>
      <c r="B5" s="9" t="s">
        <v>13</v>
      </c>
      <c r="C5" s="329"/>
      <c r="D5" s="331"/>
      <c r="E5" s="329"/>
      <c r="F5" s="331"/>
      <c r="G5" s="330"/>
      <c r="H5" s="329"/>
      <c r="I5" s="331"/>
      <c r="J5" s="74"/>
      <c r="K5" s="331"/>
      <c r="L5" s="74"/>
      <c r="M5" s="331"/>
      <c r="N5" s="331"/>
      <c r="O5" s="331"/>
      <c r="P5" s="74"/>
      <c r="Q5" s="331"/>
      <c r="R5" s="74"/>
      <c r="S5" s="331"/>
      <c r="T5" s="124"/>
      <c r="U5" s="74"/>
      <c r="V5" s="331"/>
      <c r="W5" s="74"/>
      <c r="X5" s="331"/>
      <c r="Y5" s="74"/>
      <c r="Z5" s="390"/>
      <c r="AA5" s="124"/>
      <c r="AB5" s="74"/>
      <c r="AC5" s="390"/>
      <c r="AD5" s="74"/>
      <c r="AE5" s="390"/>
      <c r="AF5" s="329"/>
    </row>
    <row r="6" spans="1:32" s="1" customFormat="1" ht="15.75">
      <c r="A6" s="199">
        <v>1</v>
      </c>
      <c r="B6" s="9" t="s">
        <v>14</v>
      </c>
      <c r="C6" s="82"/>
      <c r="D6" s="61"/>
      <c r="E6" s="82"/>
      <c r="F6" s="61"/>
      <c r="G6" s="101"/>
      <c r="H6" s="82"/>
      <c r="I6" s="61"/>
      <c r="J6" s="60"/>
      <c r="K6" s="61"/>
      <c r="L6" s="60"/>
      <c r="M6" s="61"/>
      <c r="N6" s="61"/>
      <c r="O6" s="61"/>
      <c r="P6" s="60"/>
      <c r="Q6" s="61"/>
      <c r="R6" s="60"/>
      <c r="S6" s="61"/>
      <c r="T6" s="125"/>
      <c r="U6" s="60"/>
      <c r="V6" s="61"/>
      <c r="W6" s="60"/>
      <c r="X6" s="61"/>
      <c r="Y6" s="60"/>
      <c r="Z6" s="61"/>
      <c r="AA6" s="125"/>
      <c r="AB6" s="60"/>
      <c r="AC6" s="61"/>
      <c r="AD6" s="60"/>
      <c r="AE6" s="61"/>
      <c r="AF6" s="82"/>
    </row>
    <row r="7" spans="1:32" s="1" customFormat="1" ht="21" customHeight="1">
      <c r="A7" s="199">
        <v>1.01</v>
      </c>
      <c r="B7" s="2" t="s">
        <v>15</v>
      </c>
      <c r="C7" s="82"/>
      <c r="D7" s="61"/>
      <c r="E7" s="82"/>
      <c r="F7" s="61"/>
      <c r="G7" s="101"/>
      <c r="H7" s="82"/>
      <c r="I7" s="61"/>
      <c r="J7" s="60">
        <f t="shared" ref="J7:K20" si="0">H7+E7+C7</f>
        <v>0</v>
      </c>
      <c r="K7" s="61">
        <f t="shared" si="0"/>
        <v>0</v>
      </c>
      <c r="L7" s="60"/>
      <c r="M7" s="61"/>
      <c r="N7" s="61"/>
      <c r="O7" s="61"/>
      <c r="P7" s="60"/>
      <c r="Q7" s="61"/>
      <c r="R7" s="60"/>
      <c r="S7" s="61"/>
      <c r="T7" s="125"/>
      <c r="U7" s="60"/>
      <c r="V7" s="61"/>
      <c r="W7" s="60"/>
      <c r="X7" s="61"/>
      <c r="Y7" s="60"/>
      <c r="Z7" s="61"/>
      <c r="AA7" s="125"/>
      <c r="AB7" s="60"/>
      <c r="AC7" s="61"/>
      <c r="AD7" s="60"/>
      <c r="AE7" s="61"/>
      <c r="AF7" s="82"/>
    </row>
    <row r="8" spans="1:32" s="1" customFormat="1" ht="21" customHeight="1">
      <c r="A8" s="199">
        <v>1.02</v>
      </c>
      <c r="B8" s="2" t="s">
        <v>16</v>
      </c>
      <c r="C8" s="82"/>
      <c r="D8" s="61"/>
      <c r="E8" s="82"/>
      <c r="F8" s="61"/>
      <c r="G8" s="101"/>
      <c r="H8" s="82">
        <v>0</v>
      </c>
      <c r="I8" s="61"/>
      <c r="J8" s="60">
        <f t="shared" si="0"/>
        <v>0</v>
      </c>
      <c r="K8" s="61">
        <f t="shared" si="0"/>
        <v>0</v>
      </c>
      <c r="L8" s="60"/>
      <c r="M8" s="61"/>
      <c r="N8" s="61" t="e">
        <f>L8/H8%</f>
        <v>#DIV/0!</v>
      </c>
      <c r="O8" s="61"/>
      <c r="P8" s="60"/>
      <c r="Q8" s="61"/>
      <c r="R8" s="60"/>
      <c r="S8" s="61"/>
      <c r="T8" s="125"/>
      <c r="U8" s="60"/>
      <c r="V8" s="61"/>
      <c r="W8" s="60"/>
      <c r="X8" s="61"/>
      <c r="Y8" s="60"/>
      <c r="Z8" s="61"/>
      <c r="AA8" s="125"/>
      <c r="AB8" s="60"/>
      <c r="AC8" s="61"/>
      <c r="AD8" s="60"/>
      <c r="AE8" s="61"/>
      <c r="AF8" s="82"/>
    </row>
    <row r="9" spans="1:32" s="1" customFormat="1" ht="21" customHeight="1">
      <c r="A9" s="199">
        <v>1.03</v>
      </c>
      <c r="B9" s="2" t="s">
        <v>210</v>
      </c>
      <c r="C9" s="82"/>
      <c r="D9" s="61"/>
      <c r="E9" s="82"/>
      <c r="F9" s="61"/>
      <c r="G9" s="101"/>
      <c r="H9" s="82"/>
      <c r="I9" s="61"/>
      <c r="J9" s="60">
        <f t="shared" si="0"/>
        <v>0</v>
      </c>
      <c r="K9" s="61">
        <f t="shared" si="0"/>
        <v>0</v>
      </c>
      <c r="L9" s="60"/>
      <c r="M9" s="61"/>
      <c r="N9" s="61"/>
      <c r="O9" s="61"/>
      <c r="P9" s="60"/>
      <c r="Q9" s="61"/>
      <c r="R9" s="60"/>
      <c r="S9" s="61"/>
      <c r="T9" s="125"/>
      <c r="U9" s="60"/>
      <c r="V9" s="61"/>
      <c r="W9" s="60"/>
      <c r="X9" s="61"/>
      <c r="Y9" s="60"/>
      <c r="Z9" s="61"/>
      <c r="AA9" s="125"/>
      <c r="AB9" s="60"/>
      <c r="AC9" s="61"/>
      <c r="AD9" s="60"/>
      <c r="AE9" s="61"/>
      <c r="AF9" s="82"/>
    </row>
    <row r="10" spans="1:32" s="1" customFormat="1" ht="18.75" customHeight="1">
      <c r="A10" s="199">
        <v>1.04</v>
      </c>
      <c r="B10" s="82" t="s">
        <v>17</v>
      </c>
      <c r="C10" s="82"/>
      <c r="D10" s="61"/>
      <c r="E10" s="82"/>
      <c r="F10" s="61"/>
      <c r="G10" s="101"/>
      <c r="H10" s="82"/>
      <c r="I10" s="61"/>
      <c r="J10" s="60">
        <f t="shared" si="0"/>
        <v>0</v>
      </c>
      <c r="K10" s="61">
        <f t="shared" si="0"/>
        <v>0</v>
      </c>
      <c r="L10" s="60"/>
      <c r="M10" s="61"/>
      <c r="N10" s="61"/>
      <c r="O10" s="61"/>
      <c r="P10" s="60"/>
      <c r="Q10" s="61"/>
      <c r="R10" s="60"/>
      <c r="S10" s="61"/>
      <c r="T10" s="125"/>
      <c r="U10" s="60"/>
      <c r="V10" s="61"/>
      <c r="W10" s="60"/>
      <c r="X10" s="61"/>
      <c r="Y10" s="60"/>
      <c r="Z10" s="61"/>
      <c r="AA10" s="125"/>
      <c r="AB10" s="60"/>
      <c r="AC10" s="61"/>
      <c r="AD10" s="60"/>
      <c r="AE10" s="61"/>
      <c r="AF10" s="82"/>
    </row>
    <row r="11" spans="1:32" s="1" customFormat="1" ht="21" customHeight="1">
      <c r="A11" s="199">
        <v>1.05</v>
      </c>
      <c r="B11" s="82" t="s">
        <v>18</v>
      </c>
      <c r="C11" s="82"/>
      <c r="D11" s="61"/>
      <c r="E11" s="82"/>
      <c r="F11" s="61"/>
      <c r="G11" s="101"/>
      <c r="H11" s="82"/>
      <c r="I11" s="61"/>
      <c r="J11" s="60">
        <f t="shared" si="0"/>
        <v>0</v>
      </c>
      <c r="K11" s="61">
        <f t="shared" si="0"/>
        <v>0</v>
      </c>
      <c r="L11" s="60"/>
      <c r="M11" s="61"/>
      <c r="N11" s="61"/>
      <c r="O11" s="61"/>
      <c r="P11" s="60"/>
      <c r="Q11" s="61"/>
      <c r="R11" s="60"/>
      <c r="S11" s="61"/>
      <c r="T11" s="125"/>
      <c r="U11" s="60"/>
      <c r="V11" s="61"/>
      <c r="W11" s="60"/>
      <c r="X11" s="61"/>
      <c r="Y11" s="60"/>
      <c r="Z11" s="61"/>
      <c r="AA11" s="125"/>
      <c r="AB11" s="60"/>
      <c r="AC11" s="61"/>
      <c r="AD11" s="60"/>
      <c r="AE11" s="61"/>
      <c r="AF11" s="82"/>
    </row>
    <row r="12" spans="1:32" s="1" customFormat="1" ht="21" customHeight="1">
      <c r="A12" s="199">
        <v>1.06</v>
      </c>
      <c r="B12" s="3" t="s">
        <v>19</v>
      </c>
      <c r="C12" s="82"/>
      <c r="D12" s="61"/>
      <c r="E12" s="82"/>
      <c r="F12" s="61"/>
      <c r="G12" s="101"/>
      <c r="H12" s="82"/>
      <c r="I12" s="61"/>
      <c r="J12" s="60">
        <f t="shared" si="0"/>
        <v>0</v>
      </c>
      <c r="K12" s="61">
        <f t="shared" si="0"/>
        <v>0</v>
      </c>
      <c r="L12" s="60"/>
      <c r="M12" s="61"/>
      <c r="N12" s="61"/>
      <c r="O12" s="61"/>
      <c r="P12" s="60"/>
      <c r="Q12" s="61"/>
      <c r="R12" s="60"/>
      <c r="S12" s="61"/>
      <c r="T12" s="125"/>
      <c r="U12" s="60"/>
      <c r="V12" s="61"/>
      <c r="W12" s="60"/>
      <c r="X12" s="61"/>
      <c r="Y12" s="60"/>
      <c r="Z12" s="61"/>
      <c r="AA12" s="125"/>
      <c r="AB12" s="60"/>
      <c r="AC12" s="61"/>
      <c r="AD12" s="60"/>
      <c r="AE12" s="61"/>
      <c r="AF12" s="82"/>
    </row>
    <row r="13" spans="1:32" s="1" customFormat="1" ht="36.75" customHeight="1">
      <c r="A13" s="199">
        <v>1.07</v>
      </c>
      <c r="B13" s="3" t="s">
        <v>20</v>
      </c>
      <c r="C13" s="82"/>
      <c r="D13" s="61"/>
      <c r="E13" s="82"/>
      <c r="F13" s="61"/>
      <c r="G13" s="101"/>
      <c r="H13" s="82"/>
      <c r="I13" s="61"/>
      <c r="J13" s="60">
        <f t="shared" si="0"/>
        <v>0</v>
      </c>
      <c r="K13" s="61">
        <f t="shared" si="0"/>
        <v>0</v>
      </c>
      <c r="L13" s="60"/>
      <c r="M13" s="61"/>
      <c r="N13" s="61"/>
      <c r="O13" s="61"/>
      <c r="P13" s="60"/>
      <c r="Q13" s="61"/>
      <c r="R13" s="60"/>
      <c r="S13" s="61"/>
      <c r="T13" s="125"/>
      <c r="U13" s="60"/>
      <c r="V13" s="61"/>
      <c r="W13" s="60"/>
      <c r="X13" s="61"/>
      <c r="Y13" s="60"/>
      <c r="Z13" s="61"/>
      <c r="AA13" s="125"/>
      <c r="AB13" s="60"/>
      <c r="AC13" s="61"/>
      <c r="AD13" s="60"/>
      <c r="AE13" s="61"/>
      <c r="AF13" s="82"/>
    </row>
    <row r="14" spans="1:32" s="4" customFormat="1" ht="36.75" customHeight="1">
      <c r="A14" s="329">
        <v>2</v>
      </c>
      <c r="B14" s="342" t="s">
        <v>152</v>
      </c>
      <c r="C14" s="12"/>
      <c r="D14" s="63"/>
      <c r="E14" s="12"/>
      <c r="F14" s="63"/>
      <c r="G14" s="102"/>
      <c r="H14" s="12"/>
      <c r="I14" s="63"/>
      <c r="J14" s="62">
        <f t="shared" si="0"/>
        <v>0</v>
      </c>
      <c r="K14" s="63">
        <f t="shared" si="0"/>
        <v>0</v>
      </c>
      <c r="L14" s="62"/>
      <c r="M14" s="63"/>
      <c r="N14" s="61"/>
      <c r="O14" s="63"/>
      <c r="P14" s="62"/>
      <c r="Q14" s="63"/>
      <c r="R14" s="62"/>
      <c r="S14" s="63"/>
      <c r="T14" s="126"/>
      <c r="U14" s="62"/>
      <c r="V14" s="63"/>
      <c r="W14" s="62"/>
      <c r="X14" s="63"/>
      <c r="Y14" s="62"/>
      <c r="Z14" s="63"/>
      <c r="AA14" s="126"/>
      <c r="AB14" s="62"/>
      <c r="AC14" s="63"/>
      <c r="AD14" s="62"/>
      <c r="AE14" s="63"/>
      <c r="AF14" s="12"/>
    </row>
    <row r="15" spans="1:32" s="1" customFormat="1" ht="15.75">
      <c r="A15" s="199"/>
      <c r="B15" s="3" t="s">
        <v>211</v>
      </c>
      <c r="C15" s="82"/>
      <c r="D15" s="61"/>
      <c r="E15" s="82"/>
      <c r="F15" s="61"/>
      <c r="G15" s="101"/>
      <c r="H15" s="82"/>
      <c r="I15" s="61"/>
      <c r="J15" s="60">
        <f t="shared" si="0"/>
        <v>0</v>
      </c>
      <c r="K15" s="61">
        <f t="shared" si="0"/>
        <v>0</v>
      </c>
      <c r="L15" s="60"/>
      <c r="M15" s="61"/>
      <c r="N15" s="61"/>
      <c r="O15" s="61"/>
      <c r="P15" s="60"/>
      <c r="Q15" s="61"/>
      <c r="R15" s="60"/>
      <c r="S15" s="61"/>
      <c r="T15" s="125"/>
      <c r="U15" s="60"/>
      <c r="V15" s="61"/>
      <c r="W15" s="60"/>
      <c r="X15" s="61"/>
      <c r="Y15" s="60"/>
      <c r="Z15" s="61"/>
      <c r="AA15" s="125"/>
      <c r="AB15" s="60"/>
      <c r="AC15" s="61"/>
      <c r="AD15" s="60"/>
      <c r="AE15" s="61"/>
      <c r="AF15" s="82"/>
    </row>
    <row r="16" spans="1:32" s="4" customFormat="1" ht="15.75">
      <c r="A16" s="329"/>
      <c r="B16" s="6" t="s">
        <v>21</v>
      </c>
      <c r="C16" s="12"/>
      <c r="D16" s="63"/>
      <c r="E16" s="12"/>
      <c r="F16" s="63"/>
      <c r="G16" s="102"/>
      <c r="H16" s="12"/>
      <c r="I16" s="63"/>
      <c r="J16" s="62">
        <f t="shared" si="0"/>
        <v>0</v>
      </c>
      <c r="K16" s="63">
        <f t="shared" si="0"/>
        <v>0</v>
      </c>
      <c r="L16" s="62"/>
      <c r="M16" s="63"/>
      <c r="N16" s="61"/>
      <c r="O16" s="63"/>
      <c r="P16" s="62"/>
      <c r="Q16" s="63"/>
      <c r="R16" s="62"/>
      <c r="S16" s="63"/>
      <c r="T16" s="126"/>
      <c r="U16" s="62"/>
      <c r="V16" s="63"/>
      <c r="W16" s="62"/>
      <c r="X16" s="63"/>
      <c r="Y16" s="62"/>
      <c r="Z16" s="63"/>
      <c r="AA16" s="126"/>
      <c r="AB16" s="62"/>
      <c r="AC16" s="63"/>
      <c r="AD16" s="62"/>
      <c r="AE16" s="63"/>
      <c r="AF16" s="12"/>
    </row>
    <row r="17" spans="1:32" s="1" customFormat="1" ht="33" customHeight="1">
      <c r="A17" s="5">
        <v>2.0099999999999998</v>
      </c>
      <c r="B17" s="343" t="s">
        <v>22</v>
      </c>
      <c r="C17" s="82"/>
      <c r="D17" s="61"/>
      <c r="E17" s="82"/>
      <c r="F17" s="61"/>
      <c r="G17" s="101">
        <v>2</v>
      </c>
      <c r="H17" s="82"/>
      <c r="I17" s="61">
        <f>H17*G17</f>
        <v>0</v>
      </c>
      <c r="J17" s="60">
        <f t="shared" si="0"/>
        <v>0</v>
      </c>
      <c r="K17" s="61">
        <f t="shared" si="0"/>
        <v>0</v>
      </c>
      <c r="L17" s="60"/>
      <c r="M17" s="61"/>
      <c r="N17" s="61" t="e">
        <f t="shared" ref="N17:N21" si="1">L17/J17%</f>
        <v>#DIV/0!</v>
      </c>
      <c r="O17" s="61" t="e">
        <f t="shared" ref="O17:O18" si="2">M17/I17%</f>
        <v>#DIV/0!</v>
      </c>
      <c r="P17" s="60">
        <f t="shared" ref="P17:Q20" si="3">J17-L17</f>
        <v>0</v>
      </c>
      <c r="Q17" s="61">
        <f t="shared" si="3"/>
        <v>0</v>
      </c>
      <c r="R17" s="60"/>
      <c r="S17" s="61"/>
      <c r="T17" s="125">
        <v>2</v>
      </c>
      <c r="U17" s="60"/>
      <c r="V17" s="61">
        <f>U17*T17</f>
        <v>0</v>
      </c>
      <c r="W17" s="60">
        <f>U17+R17</f>
        <v>0</v>
      </c>
      <c r="X17" s="61">
        <f>V17+S17</f>
        <v>0</v>
      </c>
      <c r="Y17" s="60"/>
      <c r="Z17" s="61"/>
      <c r="AA17" s="125">
        <v>2</v>
      </c>
      <c r="AB17" s="60"/>
      <c r="AC17" s="61">
        <f>AB17*AA17</f>
        <v>0</v>
      </c>
      <c r="AD17" s="60">
        <f>AB17+Y17</f>
        <v>0</v>
      </c>
      <c r="AE17" s="61">
        <f>AC17+Z17</f>
        <v>0</v>
      </c>
      <c r="AF17" s="82"/>
    </row>
    <row r="18" spans="1:32" s="1" customFormat="1" ht="21.75" customHeight="1">
      <c r="A18" s="5">
        <v>2.02</v>
      </c>
      <c r="B18" s="343" t="s">
        <v>23</v>
      </c>
      <c r="C18" s="82"/>
      <c r="D18" s="61"/>
      <c r="E18" s="82"/>
      <c r="F18" s="61"/>
      <c r="G18" s="101">
        <v>3</v>
      </c>
      <c r="H18" s="82"/>
      <c r="I18" s="61">
        <f t="shared" ref="I18:I20" si="4">H18*G18</f>
        <v>0</v>
      </c>
      <c r="J18" s="60">
        <f t="shared" si="0"/>
        <v>0</v>
      </c>
      <c r="K18" s="61">
        <f t="shared" si="0"/>
        <v>0</v>
      </c>
      <c r="L18" s="60"/>
      <c r="M18" s="61"/>
      <c r="N18" s="61" t="e">
        <f t="shared" si="1"/>
        <v>#DIV/0!</v>
      </c>
      <c r="O18" s="61" t="e">
        <f t="shared" si="2"/>
        <v>#DIV/0!</v>
      </c>
      <c r="P18" s="60">
        <f t="shared" si="3"/>
        <v>0</v>
      </c>
      <c r="Q18" s="61">
        <f t="shared" si="3"/>
        <v>0</v>
      </c>
      <c r="R18" s="60"/>
      <c r="S18" s="61"/>
      <c r="T18" s="125">
        <v>3</v>
      </c>
      <c r="U18" s="60"/>
      <c r="V18" s="61">
        <f>U18*T18</f>
        <v>0</v>
      </c>
      <c r="W18" s="60">
        <f t="shared" ref="W18:W20" si="5">U18+R18</f>
        <v>0</v>
      </c>
      <c r="X18" s="61">
        <f>V18+S18</f>
        <v>0</v>
      </c>
      <c r="Y18" s="60"/>
      <c r="Z18" s="61"/>
      <c r="AA18" s="125">
        <v>3</v>
      </c>
      <c r="AB18" s="60"/>
      <c r="AC18" s="61">
        <f>AB18*AA18</f>
        <v>0</v>
      </c>
      <c r="AD18" s="60">
        <f t="shared" ref="AD18:AD20" si="6">AB18+Y18</f>
        <v>0</v>
      </c>
      <c r="AE18" s="61">
        <f>AC18+Z18</f>
        <v>0</v>
      </c>
      <c r="AF18" s="82"/>
    </row>
    <row r="19" spans="1:32" s="1" customFormat="1" ht="21.75" customHeight="1">
      <c r="A19" s="5">
        <v>2.0299999999999998</v>
      </c>
      <c r="B19" s="343" t="s">
        <v>24</v>
      </c>
      <c r="C19" s="82"/>
      <c r="D19" s="61"/>
      <c r="E19" s="82"/>
      <c r="F19" s="61"/>
      <c r="G19" s="101"/>
      <c r="H19" s="82"/>
      <c r="I19" s="61">
        <f t="shared" si="4"/>
        <v>0</v>
      </c>
      <c r="J19" s="60">
        <f t="shared" si="0"/>
        <v>0</v>
      </c>
      <c r="K19" s="61">
        <f t="shared" si="0"/>
        <v>0</v>
      </c>
      <c r="L19" s="60"/>
      <c r="M19" s="61"/>
      <c r="N19" s="61"/>
      <c r="O19" s="61"/>
      <c r="P19" s="60">
        <f t="shared" si="3"/>
        <v>0</v>
      </c>
      <c r="Q19" s="61">
        <f t="shared" si="3"/>
        <v>0</v>
      </c>
      <c r="R19" s="60"/>
      <c r="S19" s="61"/>
      <c r="T19" s="125">
        <f>0.0075*50</f>
        <v>0.375</v>
      </c>
      <c r="U19" s="60"/>
      <c r="V19" s="61"/>
      <c r="W19" s="60">
        <f t="shared" si="5"/>
        <v>0</v>
      </c>
      <c r="X19" s="61">
        <f>V19+S19</f>
        <v>0</v>
      </c>
      <c r="Y19" s="60"/>
      <c r="Z19" s="61"/>
      <c r="AA19" s="125">
        <f>0.0075*50</f>
        <v>0.375</v>
      </c>
      <c r="AB19" s="60"/>
      <c r="AC19" s="61"/>
      <c r="AD19" s="60">
        <f t="shared" si="6"/>
        <v>0</v>
      </c>
      <c r="AE19" s="61">
        <f>AC19+Z19</f>
        <v>0</v>
      </c>
      <c r="AF19" s="691" t="s">
        <v>484</v>
      </c>
    </row>
    <row r="20" spans="1:32" s="1" customFormat="1" ht="21.75" customHeight="1">
      <c r="A20" s="5">
        <v>2.04</v>
      </c>
      <c r="B20" s="343" t="s">
        <v>149</v>
      </c>
      <c r="C20" s="82"/>
      <c r="D20" s="61"/>
      <c r="E20" s="82"/>
      <c r="F20" s="61"/>
      <c r="G20" s="101">
        <v>0.375</v>
      </c>
      <c r="H20" s="82"/>
      <c r="I20" s="61">
        <f t="shared" si="4"/>
        <v>0</v>
      </c>
      <c r="J20" s="60">
        <f t="shared" si="0"/>
        <v>0</v>
      </c>
      <c r="K20" s="61">
        <f t="shared" si="0"/>
        <v>0</v>
      </c>
      <c r="L20" s="60"/>
      <c r="M20" s="61"/>
      <c r="N20" s="61" t="e">
        <f t="shared" si="1"/>
        <v>#DIV/0!</v>
      </c>
      <c r="O20" s="61" t="e">
        <f>M20/K20%</f>
        <v>#DIV/0!</v>
      </c>
      <c r="P20" s="60">
        <f t="shared" si="3"/>
        <v>0</v>
      </c>
      <c r="Q20" s="61">
        <f t="shared" si="3"/>
        <v>0</v>
      </c>
      <c r="R20" s="60"/>
      <c r="S20" s="61"/>
      <c r="T20" s="125">
        <v>0.375</v>
      </c>
      <c r="U20" s="60"/>
      <c r="V20" s="61">
        <f>U20*T20</f>
        <v>0</v>
      </c>
      <c r="W20" s="60">
        <f t="shared" si="5"/>
        <v>0</v>
      </c>
      <c r="X20" s="61">
        <f>V20+S20</f>
        <v>0</v>
      </c>
      <c r="Y20" s="60"/>
      <c r="Z20" s="61"/>
      <c r="AA20" s="125">
        <v>0.375</v>
      </c>
      <c r="AB20" s="60"/>
      <c r="AC20" s="61">
        <f>AB20*AA20</f>
        <v>0</v>
      </c>
      <c r="AD20" s="60">
        <f t="shared" si="6"/>
        <v>0</v>
      </c>
      <c r="AE20" s="61">
        <f>AC20+Z20</f>
        <v>0</v>
      </c>
      <c r="AF20" s="82"/>
    </row>
    <row r="21" spans="1:32" s="144" customFormat="1" ht="15.75">
      <c r="A21" s="261"/>
      <c r="B21" s="344" t="s">
        <v>231</v>
      </c>
      <c r="C21" s="289">
        <f t="shared" ref="C21" si="7">SUM(C17:C20)</f>
        <v>0</v>
      </c>
      <c r="D21" s="216">
        <f>SUM(D17:D20)</f>
        <v>0</v>
      </c>
      <c r="E21" s="289">
        <f t="shared" ref="E21" si="8">SUM(E17:E20)</f>
        <v>0</v>
      </c>
      <c r="F21" s="216">
        <f>SUM(F17:F20)</f>
        <v>0</v>
      </c>
      <c r="G21" s="212"/>
      <c r="H21" s="289">
        <f t="shared" ref="H21:M21" si="9">SUM(H17:H20)</f>
        <v>0</v>
      </c>
      <c r="I21" s="216">
        <f>SUM(I17:I20)</f>
        <v>0</v>
      </c>
      <c r="J21" s="289">
        <f t="shared" si="9"/>
        <v>0</v>
      </c>
      <c r="K21" s="216">
        <f>SUM(K17:K20)</f>
        <v>0</v>
      </c>
      <c r="L21" s="289">
        <f t="shared" si="9"/>
        <v>0</v>
      </c>
      <c r="M21" s="216">
        <f t="shared" si="9"/>
        <v>0</v>
      </c>
      <c r="N21" s="213" t="e">
        <f t="shared" si="1"/>
        <v>#DIV/0!</v>
      </c>
      <c r="O21" s="213" t="e">
        <f>M21/K21%</f>
        <v>#DIV/0!</v>
      </c>
      <c r="P21" s="289">
        <f t="shared" ref="P21:S21" si="10">SUM(P17:P20)</f>
        <v>0</v>
      </c>
      <c r="Q21" s="216">
        <f t="shared" si="10"/>
        <v>0</v>
      </c>
      <c r="R21" s="289">
        <f t="shared" si="10"/>
        <v>0</v>
      </c>
      <c r="S21" s="216">
        <f t="shared" si="10"/>
        <v>0</v>
      </c>
      <c r="T21" s="214"/>
      <c r="U21" s="289">
        <f t="shared" ref="U21:W21" si="11">SUM(U17:U20)</f>
        <v>0</v>
      </c>
      <c r="V21" s="216">
        <f t="shared" si="11"/>
        <v>0</v>
      </c>
      <c r="W21" s="289">
        <f t="shared" si="11"/>
        <v>0</v>
      </c>
      <c r="X21" s="216">
        <f>SUM(X17:X20)</f>
        <v>0</v>
      </c>
      <c r="Y21" s="289">
        <f t="shared" ref="Y21:Z21" si="12">SUM(Y17:Y20)</f>
        <v>0</v>
      </c>
      <c r="Z21" s="216">
        <f t="shared" si="12"/>
        <v>0</v>
      </c>
      <c r="AA21" s="214"/>
      <c r="AB21" s="289">
        <f t="shared" ref="AB21:AD21" si="13">SUM(AB17:AB20)</f>
        <v>0</v>
      </c>
      <c r="AC21" s="216">
        <f t="shared" si="13"/>
        <v>0</v>
      </c>
      <c r="AD21" s="289">
        <f t="shared" si="13"/>
        <v>0</v>
      </c>
      <c r="AE21" s="216">
        <f>SUM(AE17:AE20)</f>
        <v>0</v>
      </c>
      <c r="AF21" s="215"/>
    </row>
    <row r="22" spans="1:32" s="4" customFormat="1" ht="15.75">
      <c r="A22" s="331"/>
      <c r="B22" s="6" t="s">
        <v>271</v>
      </c>
      <c r="C22" s="12"/>
      <c r="D22" s="63"/>
      <c r="E22" s="12"/>
      <c r="F22" s="63"/>
      <c r="G22" s="102"/>
      <c r="H22" s="12"/>
      <c r="I22" s="63"/>
      <c r="J22" s="62"/>
      <c r="K22" s="63"/>
      <c r="L22" s="62"/>
      <c r="M22" s="63"/>
      <c r="N22" s="63"/>
      <c r="O22" s="61" t="e">
        <f t="shared" ref="O22:O51" si="14">M22/K22%</f>
        <v>#DIV/0!</v>
      </c>
      <c r="P22" s="62"/>
      <c r="Q22" s="63"/>
      <c r="R22" s="62"/>
      <c r="S22" s="63"/>
      <c r="T22" s="126"/>
      <c r="U22" s="62"/>
      <c r="V22" s="63"/>
      <c r="W22" s="62"/>
      <c r="X22" s="63"/>
      <c r="Y22" s="62"/>
      <c r="Z22" s="63"/>
      <c r="AA22" s="126"/>
      <c r="AB22" s="62"/>
      <c r="AC22" s="63"/>
      <c r="AD22" s="62"/>
      <c r="AE22" s="63"/>
      <c r="AF22" s="12"/>
    </row>
    <row r="23" spans="1:32" s="1" customFormat="1" ht="15.75">
      <c r="A23" s="5">
        <v>2.0499999999999998</v>
      </c>
      <c r="B23" s="343" t="s">
        <v>205</v>
      </c>
      <c r="C23" s="82"/>
      <c r="D23" s="61"/>
      <c r="E23" s="82"/>
      <c r="F23" s="61"/>
      <c r="G23" s="101">
        <v>9</v>
      </c>
      <c r="H23" s="82"/>
      <c r="I23" s="61">
        <f t="shared" ref="I23:I43" si="15">H23*G23</f>
        <v>0</v>
      </c>
      <c r="J23" s="60">
        <f t="shared" ref="J23:K43" si="16">H23+E23+C23</f>
        <v>0</v>
      </c>
      <c r="K23" s="61">
        <f t="shared" si="16"/>
        <v>0</v>
      </c>
      <c r="L23" s="60"/>
      <c r="M23" s="61"/>
      <c r="N23" s="61" t="e">
        <f t="shared" ref="N23:N52" si="17">L23/J23%</f>
        <v>#DIV/0!</v>
      </c>
      <c r="O23" s="61" t="e">
        <f t="shared" si="14"/>
        <v>#DIV/0!</v>
      </c>
      <c r="P23" s="60">
        <f t="shared" ref="P23:Q43" si="18">J23-L23</f>
        <v>0</v>
      </c>
      <c r="Q23" s="61">
        <f t="shared" si="18"/>
        <v>0</v>
      </c>
      <c r="R23" s="60"/>
      <c r="S23" s="61"/>
      <c r="T23" s="125">
        <v>9</v>
      </c>
      <c r="U23" s="60"/>
      <c r="V23" s="61">
        <f t="shared" ref="V23:V43" si="19">U23*T23</f>
        <v>0</v>
      </c>
      <c r="W23" s="60">
        <f t="shared" ref="W23:W37" si="20">U23+R23</f>
        <v>0</v>
      </c>
      <c r="X23" s="61">
        <f t="shared" ref="X23:X43" si="21">V23+S23</f>
        <v>0</v>
      </c>
      <c r="Y23" s="60"/>
      <c r="Z23" s="61"/>
      <c r="AA23" s="125">
        <v>9</v>
      </c>
      <c r="AB23" s="60"/>
      <c r="AC23" s="61">
        <f t="shared" ref="AC23:AC43" si="22">AB23*AA23</f>
        <v>0</v>
      </c>
      <c r="AD23" s="60">
        <f t="shared" ref="AD23:AD38" si="23">AB23+Y23</f>
        <v>0</v>
      </c>
      <c r="AE23" s="61">
        <f t="shared" ref="AE23:AE43" si="24">AC23+Z23</f>
        <v>0</v>
      </c>
      <c r="AF23" s="82"/>
    </row>
    <row r="24" spans="1:32" s="1" customFormat="1" ht="15.75">
      <c r="A24" s="5">
        <v>2.06</v>
      </c>
      <c r="B24" s="343" t="s">
        <v>206</v>
      </c>
      <c r="C24" s="82"/>
      <c r="D24" s="61"/>
      <c r="E24" s="82"/>
      <c r="F24" s="61"/>
      <c r="G24" s="101">
        <v>0.6</v>
      </c>
      <c r="H24" s="82"/>
      <c r="I24" s="61">
        <f t="shared" si="15"/>
        <v>0</v>
      </c>
      <c r="J24" s="60">
        <f t="shared" si="16"/>
        <v>0</v>
      </c>
      <c r="K24" s="61">
        <f t="shared" si="16"/>
        <v>0</v>
      </c>
      <c r="L24" s="60"/>
      <c r="M24" s="61"/>
      <c r="N24" s="61" t="e">
        <f t="shared" si="17"/>
        <v>#DIV/0!</v>
      </c>
      <c r="O24" s="61" t="e">
        <f t="shared" si="14"/>
        <v>#DIV/0!</v>
      </c>
      <c r="P24" s="60">
        <f t="shared" si="18"/>
        <v>0</v>
      </c>
      <c r="Q24" s="61">
        <f t="shared" si="18"/>
        <v>0</v>
      </c>
      <c r="R24" s="60"/>
      <c r="S24" s="61"/>
      <c r="T24" s="125">
        <v>0.6</v>
      </c>
      <c r="U24" s="60"/>
      <c r="V24" s="61">
        <f t="shared" si="19"/>
        <v>0</v>
      </c>
      <c r="W24" s="60">
        <f t="shared" si="20"/>
        <v>0</v>
      </c>
      <c r="X24" s="61">
        <f t="shared" si="21"/>
        <v>0</v>
      </c>
      <c r="Y24" s="60"/>
      <c r="Z24" s="61"/>
      <c r="AA24" s="125">
        <v>0.6</v>
      </c>
      <c r="AB24" s="60"/>
      <c r="AC24" s="61">
        <f t="shared" si="22"/>
        <v>0</v>
      </c>
      <c r="AD24" s="60">
        <f t="shared" si="23"/>
        <v>0</v>
      </c>
      <c r="AE24" s="61">
        <f t="shared" si="24"/>
        <v>0</v>
      </c>
      <c r="AF24" s="82"/>
    </row>
    <row r="25" spans="1:32" s="1" customFormat="1" ht="47.25">
      <c r="A25" s="5">
        <v>2.0699999999999998</v>
      </c>
      <c r="B25" s="82" t="s">
        <v>256</v>
      </c>
      <c r="C25" s="82"/>
      <c r="D25" s="61"/>
      <c r="E25" s="82"/>
      <c r="F25" s="61"/>
      <c r="G25" s="101"/>
      <c r="H25" s="82"/>
      <c r="I25" s="61">
        <f t="shared" si="15"/>
        <v>0</v>
      </c>
      <c r="J25" s="60">
        <f t="shared" si="16"/>
        <v>0</v>
      </c>
      <c r="K25" s="61">
        <f t="shared" si="16"/>
        <v>0</v>
      </c>
      <c r="L25" s="60"/>
      <c r="M25" s="61"/>
      <c r="N25" s="61"/>
      <c r="O25" s="61"/>
      <c r="P25" s="60">
        <f t="shared" si="18"/>
        <v>0</v>
      </c>
      <c r="Q25" s="61">
        <f t="shared" si="18"/>
        <v>0</v>
      </c>
      <c r="R25" s="60"/>
      <c r="S25" s="61"/>
      <c r="T25" s="125">
        <v>0.5</v>
      </c>
      <c r="U25" s="60"/>
      <c r="V25" s="61">
        <f t="shared" si="19"/>
        <v>0</v>
      </c>
      <c r="W25" s="60">
        <f t="shared" si="20"/>
        <v>0</v>
      </c>
      <c r="X25" s="61">
        <f t="shared" si="21"/>
        <v>0</v>
      </c>
      <c r="Y25" s="60"/>
      <c r="Z25" s="61"/>
      <c r="AA25" s="125">
        <v>0.5</v>
      </c>
      <c r="AB25" s="60"/>
      <c r="AC25" s="61">
        <f t="shared" si="22"/>
        <v>0</v>
      </c>
      <c r="AD25" s="60">
        <f t="shared" si="23"/>
        <v>0</v>
      </c>
      <c r="AE25" s="61">
        <f t="shared" si="24"/>
        <v>0</v>
      </c>
      <c r="AF25" s="82"/>
    </row>
    <row r="26" spans="1:32" s="1" customFormat="1" ht="15.75">
      <c r="A26" s="5">
        <v>2.08</v>
      </c>
      <c r="B26" s="343" t="s">
        <v>27</v>
      </c>
      <c r="C26" s="82"/>
      <c r="D26" s="61"/>
      <c r="E26" s="82"/>
      <c r="F26" s="61"/>
      <c r="G26" s="101"/>
      <c r="H26" s="82"/>
      <c r="I26" s="61">
        <f t="shared" si="15"/>
        <v>0</v>
      </c>
      <c r="J26" s="60">
        <f t="shared" si="16"/>
        <v>0</v>
      </c>
      <c r="K26" s="61">
        <f t="shared" si="16"/>
        <v>0</v>
      </c>
      <c r="L26" s="60"/>
      <c r="M26" s="61"/>
      <c r="N26" s="61"/>
      <c r="O26" s="61"/>
      <c r="P26" s="60">
        <f t="shared" si="18"/>
        <v>0</v>
      </c>
      <c r="Q26" s="61">
        <f t="shared" si="18"/>
        <v>0</v>
      </c>
      <c r="R26" s="60"/>
      <c r="S26" s="61"/>
      <c r="T26" s="125"/>
      <c r="U26" s="60"/>
      <c r="V26" s="61">
        <f t="shared" si="19"/>
        <v>0</v>
      </c>
      <c r="W26" s="60">
        <f t="shared" si="20"/>
        <v>0</v>
      </c>
      <c r="X26" s="61">
        <f t="shared" si="21"/>
        <v>0</v>
      </c>
      <c r="Y26" s="60"/>
      <c r="Z26" s="61"/>
      <c r="AA26" s="125"/>
      <c r="AB26" s="60"/>
      <c r="AC26" s="61">
        <f t="shared" si="22"/>
        <v>0</v>
      </c>
      <c r="AD26" s="60">
        <f t="shared" si="23"/>
        <v>0</v>
      </c>
      <c r="AE26" s="61">
        <f t="shared" si="24"/>
        <v>0</v>
      </c>
      <c r="AF26" s="82"/>
    </row>
    <row r="27" spans="1:32" ht="15.75">
      <c r="A27" s="5" t="s">
        <v>212</v>
      </c>
      <c r="B27" s="82" t="s">
        <v>272</v>
      </c>
      <c r="C27" s="82"/>
      <c r="D27" s="61"/>
      <c r="E27" s="82"/>
      <c r="F27" s="61"/>
      <c r="G27" s="101">
        <v>3</v>
      </c>
      <c r="H27" s="82"/>
      <c r="I27" s="61">
        <f t="shared" si="15"/>
        <v>0</v>
      </c>
      <c r="J27" s="60">
        <f t="shared" si="16"/>
        <v>0</v>
      </c>
      <c r="K27" s="61">
        <f t="shared" si="16"/>
        <v>0</v>
      </c>
      <c r="L27" s="60"/>
      <c r="M27" s="61"/>
      <c r="N27" s="61" t="e">
        <f t="shared" si="17"/>
        <v>#DIV/0!</v>
      </c>
      <c r="O27" s="61" t="e">
        <f t="shared" si="14"/>
        <v>#DIV/0!</v>
      </c>
      <c r="P27" s="60">
        <f t="shared" si="18"/>
        <v>0</v>
      </c>
      <c r="Q27" s="61">
        <f t="shared" si="18"/>
        <v>0</v>
      </c>
      <c r="R27" s="60"/>
      <c r="S27" s="61"/>
      <c r="T27" s="125">
        <v>3</v>
      </c>
      <c r="U27" s="60"/>
      <c r="V27" s="61">
        <f t="shared" si="19"/>
        <v>0</v>
      </c>
      <c r="W27" s="60">
        <f t="shared" si="20"/>
        <v>0</v>
      </c>
      <c r="X27" s="61">
        <f t="shared" si="21"/>
        <v>0</v>
      </c>
      <c r="Y27" s="60"/>
      <c r="Z27" s="61"/>
      <c r="AA27" s="125">
        <v>3</v>
      </c>
      <c r="AB27" s="60"/>
      <c r="AC27" s="61">
        <f t="shared" si="22"/>
        <v>0</v>
      </c>
      <c r="AD27" s="60">
        <f t="shared" si="23"/>
        <v>0</v>
      </c>
      <c r="AE27" s="61">
        <f t="shared" si="24"/>
        <v>0</v>
      </c>
      <c r="AF27" s="82"/>
    </row>
    <row r="28" spans="1:32" ht="31.5">
      <c r="A28" s="5" t="s">
        <v>213</v>
      </c>
      <c r="B28" s="82" t="s">
        <v>219</v>
      </c>
      <c r="C28" s="82"/>
      <c r="D28" s="61"/>
      <c r="E28" s="82"/>
      <c r="F28" s="61"/>
      <c r="G28" s="101"/>
      <c r="H28" s="82"/>
      <c r="I28" s="61">
        <f t="shared" si="15"/>
        <v>0</v>
      </c>
      <c r="J28" s="60">
        <f t="shared" si="16"/>
        <v>0</v>
      </c>
      <c r="K28" s="61">
        <f t="shared" si="16"/>
        <v>0</v>
      </c>
      <c r="L28" s="60"/>
      <c r="M28" s="61"/>
      <c r="N28" s="61"/>
      <c r="O28" s="61"/>
      <c r="P28" s="60">
        <f t="shared" si="18"/>
        <v>0</v>
      </c>
      <c r="Q28" s="61">
        <f t="shared" si="18"/>
        <v>0</v>
      </c>
      <c r="R28" s="60"/>
      <c r="S28" s="61"/>
      <c r="T28" s="125"/>
      <c r="U28" s="60"/>
      <c r="V28" s="61">
        <f t="shared" si="19"/>
        <v>0</v>
      </c>
      <c r="W28" s="60">
        <f t="shared" si="20"/>
        <v>0</v>
      </c>
      <c r="X28" s="61">
        <f t="shared" si="21"/>
        <v>0</v>
      </c>
      <c r="Y28" s="60"/>
      <c r="Z28" s="61"/>
      <c r="AA28" s="125"/>
      <c r="AB28" s="60"/>
      <c r="AC28" s="61">
        <f t="shared" si="22"/>
        <v>0</v>
      </c>
      <c r="AD28" s="60">
        <f t="shared" si="23"/>
        <v>0</v>
      </c>
      <c r="AE28" s="61">
        <f t="shared" si="24"/>
        <v>0</v>
      </c>
      <c r="AF28" s="82"/>
    </row>
    <row r="29" spans="1:32" ht="31.5">
      <c r="A29" s="5" t="s">
        <v>214</v>
      </c>
      <c r="B29" s="82" t="s">
        <v>204</v>
      </c>
      <c r="C29" s="82"/>
      <c r="D29" s="61"/>
      <c r="E29" s="82"/>
      <c r="F29" s="61"/>
      <c r="G29" s="101"/>
      <c r="H29" s="82"/>
      <c r="I29" s="61">
        <f t="shared" si="15"/>
        <v>0</v>
      </c>
      <c r="J29" s="60">
        <f t="shared" si="16"/>
        <v>0</v>
      </c>
      <c r="K29" s="61">
        <f t="shared" si="16"/>
        <v>0</v>
      </c>
      <c r="L29" s="60"/>
      <c r="M29" s="61"/>
      <c r="N29" s="61"/>
      <c r="O29" s="61"/>
      <c r="P29" s="60">
        <f t="shared" si="18"/>
        <v>0</v>
      </c>
      <c r="Q29" s="61">
        <f t="shared" si="18"/>
        <v>0</v>
      </c>
      <c r="R29" s="60"/>
      <c r="S29" s="61"/>
      <c r="T29" s="125"/>
      <c r="U29" s="60"/>
      <c r="V29" s="61">
        <f t="shared" si="19"/>
        <v>0</v>
      </c>
      <c r="W29" s="60">
        <f t="shared" si="20"/>
        <v>0</v>
      </c>
      <c r="X29" s="61">
        <f t="shared" si="21"/>
        <v>0</v>
      </c>
      <c r="Y29" s="60"/>
      <c r="Z29" s="61"/>
      <c r="AA29" s="125"/>
      <c r="AB29" s="60"/>
      <c r="AC29" s="61">
        <f t="shared" si="22"/>
        <v>0</v>
      </c>
      <c r="AD29" s="60">
        <f t="shared" si="23"/>
        <v>0</v>
      </c>
      <c r="AE29" s="61">
        <f t="shared" si="24"/>
        <v>0</v>
      </c>
      <c r="AF29" s="82"/>
    </row>
    <row r="30" spans="1:32" ht="31.5">
      <c r="A30" s="5" t="s">
        <v>215</v>
      </c>
      <c r="B30" s="82" t="s">
        <v>273</v>
      </c>
      <c r="C30" s="82"/>
      <c r="D30" s="61"/>
      <c r="E30" s="82"/>
      <c r="F30" s="61"/>
      <c r="G30" s="101">
        <v>1.8</v>
      </c>
      <c r="H30" s="82"/>
      <c r="I30" s="61">
        <f t="shared" si="15"/>
        <v>0</v>
      </c>
      <c r="J30" s="60">
        <f t="shared" si="16"/>
        <v>0</v>
      </c>
      <c r="K30" s="61">
        <f t="shared" si="16"/>
        <v>0</v>
      </c>
      <c r="L30" s="60"/>
      <c r="M30" s="61"/>
      <c r="N30" s="61" t="e">
        <f t="shared" si="17"/>
        <v>#DIV/0!</v>
      </c>
      <c r="O30" s="61" t="e">
        <f t="shared" si="14"/>
        <v>#DIV/0!</v>
      </c>
      <c r="P30" s="60">
        <f t="shared" si="18"/>
        <v>0</v>
      </c>
      <c r="Q30" s="61">
        <f t="shared" si="18"/>
        <v>0</v>
      </c>
      <c r="R30" s="60"/>
      <c r="S30" s="61"/>
      <c r="T30" s="125">
        <v>1.8</v>
      </c>
      <c r="U30" s="60"/>
      <c r="V30" s="61">
        <f t="shared" si="19"/>
        <v>0</v>
      </c>
      <c r="W30" s="60">
        <f t="shared" si="20"/>
        <v>0</v>
      </c>
      <c r="X30" s="61">
        <f t="shared" si="21"/>
        <v>0</v>
      </c>
      <c r="Y30" s="60"/>
      <c r="Z30" s="61"/>
      <c r="AA30" s="125">
        <v>1.8</v>
      </c>
      <c r="AB30" s="60"/>
      <c r="AC30" s="61">
        <f t="shared" si="22"/>
        <v>0</v>
      </c>
      <c r="AD30" s="60">
        <f t="shared" si="23"/>
        <v>0</v>
      </c>
      <c r="AE30" s="61">
        <f t="shared" si="24"/>
        <v>0</v>
      </c>
      <c r="AF30" s="82"/>
    </row>
    <row r="31" spans="1:32" ht="15.75">
      <c r="A31" s="5" t="s">
        <v>216</v>
      </c>
      <c r="B31" s="82" t="s">
        <v>274</v>
      </c>
      <c r="C31" s="82"/>
      <c r="D31" s="61"/>
      <c r="E31" s="82"/>
      <c r="F31" s="61"/>
      <c r="G31" s="101">
        <v>1.2</v>
      </c>
      <c r="H31" s="82"/>
      <c r="I31" s="61">
        <f t="shared" si="15"/>
        <v>0</v>
      </c>
      <c r="J31" s="60">
        <f t="shared" si="16"/>
        <v>0</v>
      </c>
      <c r="K31" s="61">
        <f t="shared" si="16"/>
        <v>0</v>
      </c>
      <c r="L31" s="60"/>
      <c r="M31" s="61"/>
      <c r="N31" s="61" t="e">
        <f t="shared" si="17"/>
        <v>#DIV/0!</v>
      </c>
      <c r="O31" s="61" t="e">
        <f t="shared" si="14"/>
        <v>#DIV/0!</v>
      </c>
      <c r="P31" s="60">
        <f t="shared" si="18"/>
        <v>0</v>
      </c>
      <c r="Q31" s="61">
        <f t="shared" si="18"/>
        <v>0</v>
      </c>
      <c r="R31" s="60"/>
      <c r="S31" s="61"/>
      <c r="T31" s="125">
        <v>1.2</v>
      </c>
      <c r="U31" s="60"/>
      <c r="V31" s="61">
        <f t="shared" si="19"/>
        <v>0</v>
      </c>
      <c r="W31" s="60">
        <f t="shared" si="20"/>
        <v>0</v>
      </c>
      <c r="X31" s="61">
        <f t="shared" si="21"/>
        <v>0</v>
      </c>
      <c r="Y31" s="60"/>
      <c r="Z31" s="61"/>
      <c r="AA31" s="125">
        <v>1.2</v>
      </c>
      <c r="AB31" s="60"/>
      <c r="AC31" s="61">
        <f t="shared" si="22"/>
        <v>0</v>
      </c>
      <c r="AD31" s="60">
        <f t="shared" si="23"/>
        <v>0</v>
      </c>
      <c r="AE31" s="61">
        <f t="shared" si="24"/>
        <v>0</v>
      </c>
      <c r="AF31" s="82"/>
    </row>
    <row r="32" spans="1:32" ht="31.5">
      <c r="A32" s="5" t="s">
        <v>217</v>
      </c>
      <c r="B32" s="82" t="s">
        <v>275</v>
      </c>
      <c r="C32" s="82"/>
      <c r="D32" s="61"/>
      <c r="E32" s="82"/>
      <c r="F32" s="61"/>
      <c r="G32" s="101">
        <v>1.2</v>
      </c>
      <c r="H32" s="82"/>
      <c r="I32" s="61">
        <f t="shared" si="15"/>
        <v>0</v>
      </c>
      <c r="J32" s="60">
        <f t="shared" si="16"/>
        <v>0</v>
      </c>
      <c r="K32" s="61">
        <f t="shared" si="16"/>
        <v>0</v>
      </c>
      <c r="L32" s="60"/>
      <c r="M32" s="61"/>
      <c r="N32" s="61" t="e">
        <f t="shared" si="17"/>
        <v>#DIV/0!</v>
      </c>
      <c r="O32" s="61" t="e">
        <f t="shared" si="14"/>
        <v>#DIV/0!</v>
      </c>
      <c r="P32" s="60">
        <f t="shared" si="18"/>
        <v>0</v>
      </c>
      <c r="Q32" s="61">
        <f t="shared" si="18"/>
        <v>0</v>
      </c>
      <c r="R32" s="60"/>
      <c r="S32" s="61"/>
      <c r="T32" s="125">
        <v>1.2</v>
      </c>
      <c r="U32" s="60"/>
      <c r="V32" s="61">
        <f t="shared" si="19"/>
        <v>0</v>
      </c>
      <c r="W32" s="60">
        <f t="shared" si="20"/>
        <v>0</v>
      </c>
      <c r="X32" s="61">
        <f t="shared" si="21"/>
        <v>0</v>
      </c>
      <c r="Y32" s="60"/>
      <c r="Z32" s="61"/>
      <c r="AA32" s="125">
        <v>1.2</v>
      </c>
      <c r="AB32" s="60"/>
      <c r="AC32" s="61">
        <f t="shared" si="22"/>
        <v>0</v>
      </c>
      <c r="AD32" s="60">
        <f t="shared" si="23"/>
        <v>0</v>
      </c>
      <c r="AE32" s="61">
        <f t="shared" si="24"/>
        <v>0</v>
      </c>
      <c r="AF32" s="82"/>
    </row>
    <row r="33" spans="1:32" ht="31.5">
      <c r="A33" s="5" t="s">
        <v>218</v>
      </c>
      <c r="B33" s="82" t="s">
        <v>276</v>
      </c>
      <c r="C33" s="82"/>
      <c r="D33" s="61"/>
      <c r="E33" s="82"/>
      <c r="F33" s="61"/>
      <c r="G33" s="101">
        <v>1.26</v>
      </c>
      <c r="H33" s="82"/>
      <c r="I33" s="61">
        <f t="shared" si="15"/>
        <v>0</v>
      </c>
      <c r="J33" s="60">
        <f t="shared" si="16"/>
        <v>0</v>
      </c>
      <c r="K33" s="61">
        <f t="shared" si="16"/>
        <v>0</v>
      </c>
      <c r="L33" s="60"/>
      <c r="M33" s="61"/>
      <c r="N33" s="61" t="e">
        <f t="shared" si="17"/>
        <v>#DIV/0!</v>
      </c>
      <c r="O33" s="61" t="e">
        <f t="shared" si="14"/>
        <v>#DIV/0!</v>
      </c>
      <c r="P33" s="60">
        <f t="shared" si="18"/>
        <v>0</v>
      </c>
      <c r="Q33" s="61">
        <f t="shared" si="18"/>
        <v>0</v>
      </c>
      <c r="R33" s="60"/>
      <c r="S33" s="61"/>
      <c r="T33" s="125">
        <v>1.26</v>
      </c>
      <c r="U33" s="60"/>
      <c r="V33" s="61">
        <f t="shared" si="19"/>
        <v>0</v>
      </c>
      <c r="W33" s="60">
        <f t="shared" si="20"/>
        <v>0</v>
      </c>
      <c r="X33" s="61">
        <f t="shared" si="21"/>
        <v>0</v>
      </c>
      <c r="Y33" s="60"/>
      <c r="Z33" s="61"/>
      <c r="AA33" s="125">
        <v>1.26</v>
      </c>
      <c r="AB33" s="60"/>
      <c r="AC33" s="61">
        <f t="shared" si="22"/>
        <v>0</v>
      </c>
      <c r="AD33" s="60">
        <f t="shared" si="23"/>
        <v>0</v>
      </c>
      <c r="AE33" s="61">
        <f t="shared" si="24"/>
        <v>0</v>
      </c>
      <c r="AF33" s="82"/>
    </row>
    <row r="34" spans="1:32" s="1" customFormat="1" ht="31.5">
      <c r="A34" s="5">
        <v>2.09</v>
      </c>
      <c r="B34" s="343" t="s">
        <v>277</v>
      </c>
      <c r="C34" s="82"/>
      <c r="D34" s="61"/>
      <c r="E34" s="82"/>
      <c r="F34" s="61"/>
      <c r="G34" s="101"/>
      <c r="H34" s="82"/>
      <c r="I34" s="61">
        <f t="shared" si="15"/>
        <v>0</v>
      </c>
      <c r="J34" s="60">
        <f t="shared" si="16"/>
        <v>0</v>
      </c>
      <c r="K34" s="61">
        <f t="shared" si="16"/>
        <v>0</v>
      </c>
      <c r="L34" s="60"/>
      <c r="M34" s="61"/>
      <c r="N34" s="61"/>
      <c r="O34" s="61"/>
      <c r="P34" s="60">
        <f t="shared" si="18"/>
        <v>0</v>
      </c>
      <c r="Q34" s="61">
        <f t="shared" si="18"/>
        <v>0</v>
      </c>
      <c r="R34" s="60"/>
      <c r="S34" s="61"/>
      <c r="T34" s="125">
        <v>0.5</v>
      </c>
      <c r="U34" s="60"/>
      <c r="V34" s="61">
        <f t="shared" si="19"/>
        <v>0</v>
      </c>
      <c r="W34" s="60">
        <f t="shared" si="20"/>
        <v>0</v>
      </c>
      <c r="X34" s="61">
        <f t="shared" si="21"/>
        <v>0</v>
      </c>
      <c r="Y34" s="60"/>
      <c r="Z34" s="61"/>
      <c r="AA34" s="125">
        <v>0.5</v>
      </c>
      <c r="AB34" s="60"/>
      <c r="AC34" s="61">
        <f t="shared" si="22"/>
        <v>0</v>
      </c>
      <c r="AD34" s="60">
        <f t="shared" si="23"/>
        <v>0</v>
      </c>
      <c r="AE34" s="61">
        <f t="shared" si="24"/>
        <v>0</v>
      </c>
      <c r="AF34" s="82"/>
    </row>
    <row r="35" spans="1:32" s="1" customFormat="1" ht="31.5">
      <c r="A35" s="5">
        <v>2.1</v>
      </c>
      <c r="B35" s="343" t="s">
        <v>221</v>
      </c>
      <c r="C35" s="82"/>
      <c r="D35" s="61"/>
      <c r="E35" s="82"/>
      <c r="F35" s="61"/>
      <c r="G35" s="101">
        <v>0.5</v>
      </c>
      <c r="H35" s="82"/>
      <c r="I35" s="61">
        <f t="shared" si="15"/>
        <v>0</v>
      </c>
      <c r="J35" s="60">
        <f t="shared" si="16"/>
        <v>0</v>
      </c>
      <c r="K35" s="61">
        <f t="shared" si="16"/>
        <v>0</v>
      </c>
      <c r="L35" s="60"/>
      <c r="M35" s="61"/>
      <c r="N35" s="61" t="e">
        <f t="shared" si="17"/>
        <v>#DIV/0!</v>
      </c>
      <c r="O35" s="61" t="e">
        <f t="shared" si="14"/>
        <v>#DIV/0!</v>
      </c>
      <c r="P35" s="60">
        <f t="shared" si="18"/>
        <v>0</v>
      </c>
      <c r="Q35" s="61">
        <f t="shared" si="18"/>
        <v>0</v>
      </c>
      <c r="R35" s="60"/>
      <c r="S35" s="61"/>
      <c r="T35" s="125">
        <v>0.5</v>
      </c>
      <c r="U35" s="60"/>
      <c r="V35" s="61">
        <f t="shared" si="19"/>
        <v>0</v>
      </c>
      <c r="W35" s="60">
        <f t="shared" si="20"/>
        <v>0</v>
      </c>
      <c r="X35" s="61">
        <f t="shared" si="21"/>
        <v>0</v>
      </c>
      <c r="Y35" s="60"/>
      <c r="Z35" s="61"/>
      <c r="AA35" s="125">
        <v>0.5</v>
      </c>
      <c r="AB35" s="60"/>
      <c r="AC35" s="61">
        <f t="shared" si="22"/>
        <v>0</v>
      </c>
      <c r="AD35" s="60">
        <f t="shared" si="23"/>
        <v>0</v>
      </c>
      <c r="AE35" s="61">
        <f t="shared" si="24"/>
        <v>0</v>
      </c>
      <c r="AF35" s="82"/>
    </row>
    <row r="36" spans="1:32" s="1" customFormat="1" ht="31.5">
      <c r="A36" s="5">
        <v>2.11</v>
      </c>
      <c r="B36" s="343" t="s">
        <v>222</v>
      </c>
      <c r="C36" s="82"/>
      <c r="D36" s="61"/>
      <c r="E36" s="82"/>
      <c r="F36" s="61"/>
      <c r="G36" s="101">
        <v>0.625</v>
      </c>
      <c r="H36" s="82"/>
      <c r="I36" s="61">
        <f t="shared" si="15"/>
        <v>0</v>
      </c>
      <c r="J36" s="60">
        <f t="shared" si="16"/>
        <v>0</v>
      </c>
      <c r="K36" s="61">
        <f t="shared" si="16"/>
        <v>0</v>
      </c>
      <c r="L36" s="60"/>
      <c r="M36" s="61"/>
      <c r="N36" s="61" t="e">
        <f t="shared" si="17"/>
        <v>#DIV/0!</v>
      </c>
      <c r="O36" s="61" t="e">
        <f t="shared" si="14"/>
        <v>#DIV/0!</v>
      </c>
      <c r="P36" s="60">
        <f t="shared" si="18"/>
        <v>0</v>
      </c>
      <c r="Q36" s="61">
        <f t="shared" si="18"/>
        <v>0</v>
      </c>
      <c r="R36" s="60"/>
      <c r="S36" s="61"/>
      <c r="T36" s="125">
        <v>0.625</v>
      </c>
      <c r="U36" s="60"/>
      <c r="V36" s="61">
        <f t="shared" si="19"/>
        <v>0</v>
      </c>
      <c r="W36" s="60">
        <f t="shared" si="20"/>
        <v>0</v>
      </c>
      <c r="X36" s="61">
        <f t="shared" si="21"/>
        <v>0</v>
      </c>
      <c r="Y36" s="60"/>
      <c r="Z36" s="61"/>
      <c r="AA36" s="125">
        <v>0.625</v>
      </c>
      <c r="AB36" s="60"/>
      <c r="AC36" s="61">
        <f t="shared" si="22"/>
        <v>0</v>
      </c>
      <c r="AD36" s="60">
        <f t="shared" si="23"/>
        <v>0</v>
      </c>
      <c r="AE36" s="61">
        <f t="shared" si="24"/>
        <v>0</v>
      </c>
      <c r="AF36" s="82"/>
    </row>
    <row r="37" spans="1:32" s="1" customFormat="1" ht="15.75">
      <c r="A37" s="5">
        <v>2.12</v>
      </c>
      <c r="B37" s="343" t="s">
        <v>223</v>
      </c>
      <c r="C37" s="82"/>
      <c r="D37" s="61"/>
      <c r="E37" s="82"/>
      <c r="F37" s="61"/>
      <c r="G37" s="101">
        <v>0.375</v>
      </c>
      <c r="H37" s="82"/>
      <c r="I37" s="61">
        <f t="shared" si="15"/>
        <v>0</v>
      </c>
      <c r="J37" s="60">
        <f t="shared" si="16"/>
        <v>0</v>
      </c>
      <c r="K37" s="61">
        <f t="shared" si="16"/>
        <v>0</v>
      </c>
      <c r="L37" s="60"/>
      <c r="M37" s="61"/>
      <c r="N37" s="61" t="e">
        <f t="shared" si="17"/>
        <v>#DIV/0!</v>
      </c>
      <c r="O37" s="61" t="e">
        <f t="shared" si="14"/>
        <v>#DIV/0!</v>
      </c>
      <c r="P37" s="60">
        <f t="shared" si="18"/>
        <v>0</v>
      </c>
      <c r="Q37" s="61">
        <f t="shared" si="18"/>
        <v>0</v>
      </c>
      <c r="R37" s="60"/>
      <c r="S37" s="61"/>
      <c r="T37" s="125">
        <v>0.375</v>
      </c>
      <c r="U37" s="60"/>
      <c r="V37" s="61">
        <f t="shared" si="19"/>
        <v>0</v>
      </c>
      <c r="W37" s="60">
        <f t="shared" si="20"/>
        <v>0</v>
      </c>
      <c r="X37" s="61">
        <f t="shared" si="21"/>
        <v>0</v>
      </c>
      <c r="Y37" s="60"/>
      <c r="Z37" s="61"/>
      <c r="AA37" s="125">
        <v>0.375</v>
      </c>
      <c r="AB37" s="60"/>
      <c r="AC37" s="61">
        <f t="shared" si="22"/>
        <v>0</v>
      </c>
      <c r="AD37" s="60">
        <f t="shared" si="23"/>
        <v>0</v>
      </c>
      <c r="AE37" s="61">
        <f t="shared" si="24"/>
        <v>0</v>
      </c>
      <c r="AF37" s="82"/>
    </row>
    <row r="38" spans="1:32" s="1" customFormat="1" ht="31.5">
      <c r="A38" s="5">
        <v>2.13</v>
      </c>
      <c r="B38" s="343" t="s">
        <v>224</v>
      </c>
      <c r="C38" s="82"/>
      <c r="D38" s="61"/>
      <c r="E38" s="82"/>
      <c r="F38" s="61"/>
      <c r="G38" s="101">
        <v>0.375</v>
      </c>
      <c r="H38" s="82"/>
      <c r="I38" s="61">
        <f t="shared" si="15"/>
        <v>0</v>
      </c>
      <c r="J38" s="60">
        <f t="shared" si="16"/>
        <v>0</v>
      </c>
      <c r="K38" s="61">
        <f t="shared" si="16"/>
        <v>0</v>
      </c>
      <c r="L38" s="60"/>
      <c r="M38" s="61"/>
      <c r="N38" s="61" t="e">
        <f t="shared" si="17"/>
        <v>#DIV/0!</v>
      </c>
      <c r="O38" s="61" t="e">
        <f t="shared" si="14"/>
        <v>#DIV/0!</v>
      </c>
      <c r="P38" s="60">
        <f t="shared" si="18"/>
        <v>0</v>
      </c>
      <c r="Q38" s="61">
        <f t="shared" si="18"/>
        <v>0</v>
      </c>
      <c r="R38" s="60"/>
      <c r="S38" s="61"/>
      <c r="T38" s="125">
        <v>0.375</v>
      </c>
      <c r="U38" s="60"/>
      <c r="V38" s="61">
        <f t="shared" si="19"/>
        <v>0</v>
      </c>
      <c r="W38" s="60">
        <f t="shared" ref="W38" si="25">U38+R38</f>
        <v>0</v>
      </c>
      <c r="X38" s="61">
        <f t="shared" si="21"/>
        <v>0</v>
      </c>
      <c r="Y38" s="60"/>
      <c r="Z38" s="61"/>
      <c r="AA38" s="125">
        <v>0.375</v>
      </c>
      <c r="AB38" s="60"/>
      <c r="AC38" s="61">
        <f t="shared" si="22"/>
        <v>0</v>
      </c>
      <c r="AD38" s="60">
        <f t="shared" si="23"/>
        <v>0</v>
      </c>
      <c r="AE38" s="61">
        <f t="shared" si="24"/>
        <v>0</v>
      </c>
      <c r="AF38" s="82"/>
    </row>
    <row r="39" spans="1:32" s="1" customFormat="1" ht="31.5">
      <c r="A39" s="5">
        <v>2.14</v>
      </c>
      <c r="B39" s="343" t="s">
        <v>606</v>
      </c>
      <c r="C39" s="82"/>
      <c r="D39" s="61"/>
      <c r="E39" s="82"/>
      <c r="F39" s="61"/>
      <c r="G39" s="101"/>
      <c r="H39" s="82"/>
      <c r="I39" s="61">
        <f t="shared" si="15"/>
        <v>0</v>
      </c>
      <c r="J39" s="60">
        <f t="shared" si="16"/>
        <v>0</v>
      </c>
      <c r="K39" s="61">
        <f t="shared" si="16"/>
        <v>0</v>
      </c>
      <c r="L39" s="60"/>
      <c r="M39" s="61"/>
      <c r="N39" s="61"/>
      <c r="O39" s="61"/>
      <c r="P39" s="60">
        <f t="shared" si="18"/>
        <v>0</v>
      </c>
      <c r="Q39" s="61">
        <f t="shared" si="18"/>
        <v>0</v>
      </c>
      <c r="R39" s="60"/>
      <c r="S39" s="61"/>
      <c r="T39" s="125">
        <f>0.003*50</f>
        <v>0.15</v>
      </c>
      <c r="U39" s="60"/>
      <c r="V39" s="61">
        <f t="shared" si="19"/>
        <v>0</v>
      </c>
      <c r="W39" s="60">
        <f>U39+R39</f>
        <v>0</v>
      </c>
      <c r="X39" s="61">
        <f t="shared" si="21"/>
        <v>0</v>
      </c>
      <c r="Y39" s="60"/>
      <c r="Z39" s="61"/>
      <c r="AA39" s="125">
        <f>0.003*50</f>
        <v>0.15</v>
      </c>
      <c r="AB39" s="60"/>
      <c r="AC39" s="61">
        <f t="shared" si="22"/>
        <v>0</v>
      </c>
      <c r="AD39" s="60">
        <f>AB39+Y39</f>
        <v>0</v>
      </c>
      <c r="AE39" s="61">
        <f t="shared" si="24"/>
        <v>0</v>
      </c>
      <c r="AF39" s="82"/>
    </row>
    <row r="40" spans="1:32" s="1" customFormat="1" ht="31.5">
      <c r="A40" s="5">
        <v>2.15</v>
      </c>
      <c r="B40" s="343" t="s">
        <v>605</v>
      </c>
      <c r="C40" s="82"/>
      <c r="D40" s="61"/>
      <c r="E40" s="82"/>
      <c r="F40" s="61"/>
      <c r="G40" s="101"/>
      <c r="H40" s="82"/>
      <c r="I40" s="61">
        <f t="shared" si="15"/>
        <v>0</v>
      </c>
      <c r="J40" s="60">
        <f t="shared" si="16"/>
        <v>0</v>
      </c>
      <c r="K40" s="61">
        <f t="shared" si="16"/>
        <v>0</v>
      </c>
      <c r="L40" s="60"/>
      <c r="M40" s="61"/>
      <c r="N40" s="61"/>
      <c r="O40" s="61"/>
      <c r="P40" s="60">
        <f t="shared" si="18"/>
        <v>0</v>
      </c>
      <c r="Q40" s="61">
        <f t="shared" si="18"/>
        <v>0</v>
      </c>
      <c r="R40" s="60"/>
      <c r="S40" s="61"/>
      <c r="T40" s="125">
        <v>0.15</v>
      </c>
      <c r="U40" s="60"/>
      <c r="V40" s="61">
        <f t="shared" si="19"/>
        <v>0</v>
      </c>
      <c r="W40" s="60">
        <f>U40+R40</f>
        <v>0</v>
      </c>
      <c r="X40" s="61">
        <f t="shared" si="21"/>
        <v>0</v>
      </c>
      <c r="Y40" s="60"/>
      <c r="Z40" s="61"/>
      <c r="AA40" s="125">
        <v>0.15</v>
      </c>
      <c r="AB40" s="60"/>
      <c r="AC40" s="61">
        <f t="shared" si="22"/>
        <v>0</v>
      </c>
      <c r="AD40" s="60">
        <f>AB40+Y40</f>
        <v>0</v>
      </c>
      <c r="AE40" s="61">
        <f t="shared" si="24"/>
        <v>0</v>
      </c>
      <c r="AF40" s="82"/>
    </row>
    <row r="41" spans="1:32" s="1" customFormat="1" ht="15.75">
      <c r="A41" s="5">
        <v>2.16</v>
      </c>
      <c r="B41" s="343" t="s">
        <v>28</v>
      </c>
      <c r="C41" s="82"/>
      <c r="D41" s="61"/>
      <c r="E41" s="82"/>
      <c r="F41" s="61"/>
      <c r="G41" s="101"/>
      <c r="H41" s="82"/>
      <c r="I41" s="61">
        <f t="shared" si="15"/>
        <v>0</v>
      </c>
      <c r="J41" s="60">
        <f t="shared" si="16"/>
        <v>0</v>
      </c>
      <c r="K41" s="61">
        <f t="shared" si="16"/>
        <v>0</v>
      </c>
      <c r="L41" s="60"/>
      <c r="M41" s="61"/>
      <c r="N41" s="61"/>
      <c r="O41" s="61"/>
      <c r="P41" s="60">
        <f t="shared" si="18"/>
        <v>0</v>
      </c>
      <c r="Q41" s="61">
        <f t="shared" si="18"/>
        <v>0</v>
      </c>
      <c r="R41" s="60"/>
      <c r="S41" s="61"/>
      <c r="T41" s="125"/>
      <c r="U41" s="60"/>
      <c r="V41" s="61">
        <f t="shared" si="19"/>
        <v>0</v>
      </c>
      <c r="W41" s="60">
        <f>U41+R41</f>
        <v>0</v>
      </c>
      <c r="X41" s="61">
        <f t="shared" si="21"/>
        <v>0</v>
      </c>
      <c r="Y41" s="60"/>
      <c r="Z41" s="61"/>
      <c r="AA41" s="125"/>
      <c r="AB41" s="60"/>
      <c r="AC41" s="61">
        <f t="shared" si="22"/>
        <v>0</v>
      </c>
      <c r="AD41" s="60">
        <f>AB41+Y41</f>
        <v>0</v>
      </c>
      <c r="AE41" s="61">
        <f t="shared" si="24"/>
        <v>0</v>
      </c>
      <c r="AF41" s="82"/>
    </row>
    <row r="42" spans="1:32" s="1" customFormat="1" ht="33" customHeight="1">
      <c r="A42" s="5">
        <v>2.17</v>
      </c>
      <c r="B42" s="343" t="s">
        <v>225</v>
      </c>
      <c r="C42" s="82"/>
      <c r="D42" s="61"/>
      <c r="E42" s="82"/>
      <c r="F42" s="61"/>
      <c r="G42" s="101">
        <v>0.25</v>
      </c>
      <c r="H42" s="82"/>
      <c r="I42" s="61">
        <f t="shared" si="15"/>
        <v>0</v>
      </c>
      <c r="J42" s="60">
        <f t="shared" si="16"/>
        <v>0</v>
      </c>
      <c r="K42" s="61">
        <f t="shared" si="16"/>
        <v>0</v>
      </c>
      <c r="L42" s="60"/>
      <c r="M42" s="61"/>
      <c r="N42" s="61" t="e">
        <f t="shared" si="17"/>
        <v>#DIV/0!</v>
      </c>
      <c r="O42" s="61" t="e">
        <f t="shared" si="14"/>
        <v>#DIV/0!</v>
      </c>
      <c r="P42" s="60">
        <f t="shared" si="18"/>
        <v>0</v>
      </c>
      <c r="Q42" s="61">
        <f t="shared" si="18"/>
        <v>0</v>
      </c>
      <c r="R42" s="60"/>
      <c r="S42" s="61"/>
      <c r="T42" s="125">
        <v>0.25</v>
      </c>
      <c r="U42" s="60"/>
      <c r="V42" s="61">
        <f t="shared" si="19"/>
        <v>0</v>
      </c>
      <c r="W42" s="60">
        <f>U42+R42</f>
        <v>0</v>
      </c>
      <c r="X42" s="61">
        <f t="shared" si="21"/>
        <v>0</v>
      </c>
      <c r="Y42" s="60"/>
      <c r="Z42" s="61"/>
      <c r="AA42" s="125">
        <v>0.25</v>
      </c>
      <c r="AB42" s="60"/>
      <c r="AC42" s="61">
        <f t="shared" si="22"/>
        <v>0</v>
      </c>
      <c r="AD42" s="60">
        <f>AB42+Y42</f>
        <v>0</v>
      </c>
      <c r="AE42" s="61">
        <f t="shared" si="24"/>
        <v>0</v>
      </c>
      <c r="AF42" s="82"/>
    </row>
    <row r="43" spans="1:32" s="1" customFormat="1" ht="33" customHeight="1">
      <c r="A43" s="5">
        <v>2.1800000000000002</v>
      </c>
      <c r="B43" s="343" t="s">
        <v>203</v>
      </c>
      <c r="C43" s="82"/>
      <c r="D43" s="61"/>
      <c r="E43" s="82"/>
      <c r="F43" s="61"/>
      <c r="G43" s="101"/>
      <c r="H43" s="82"/>
      <c r="I43" s="61">
        <f t="shared" si="15"/>
        <v>0</v>
      </c>
      <c r="J43" s="60">
        <f t="shared" si="16"/>
        <v>0</v>
      </c>
      <c r="K43" s="61">
        <f t="shared" si="16"/>
        <v>0</v>
      </c>
      <c r="L43" s="60"/>
      <c r="M43" s="61"/>
      <c r="N43" s="61"/>
      <c r="O43" s="61"/>
      <c r="P43" s="60">
        <f t="shared" si="18"/>
        <v>0</v>
      </c>
      <c r="Q43" s="61">
        <f t="shared" si="18"/>
        <v>0</v>
      </c>
      <c r="R43" s="60"/>
      <c r="S43" s="61"/>
      <c r="T43" s="125">
        <f>0.002*50</f>
        <v>0.1</v>
      </c>
      <c r="U43" s="60"/>
      <c r="V43" s="61">
        <f t="shared" si="19"/>
        <v>0</v>
      </c>
      <c r="W43" s="60">
        <f>U43+R43</f>
        <v>0</v>
      </c>
      <c r="X43" s="61">
        <f t="shared" si="21"/>
        <v>0</v>
      </c>
      <c r="Y43" s="60"/>
      <c r="Z43" s="61"/>
      <c r="AA43" s="125">
        <f>0.002*50</f>
        <v>0.1</v>
      </c>
      <c r="AB43" s="60"/>
      <c r="AC43" s="61">
        <f t="shared" si="22"/>
        <v>0</v>
      </c>
      <c r="AD43" s="60">
        <f>AB43+Y43</f>
        <v>0</v>
      </c>
      <c r="AE43" s="61">
        <f t="shared" si="24"/>
        <v>0</v>
      </c>
      <c r="AF43" s="82"/>
    </row>
    <row r="44" spans="1:32" s="144" customFormat="1" ht="15.75">
      <c r="A44" s="208"/>
      <c r="B44" s="344" t="s">
        <v>266</v>
      </c>
      <c r="C44" s="289">
        <f t="shared" ref="C44:F45" si="26">SUM(C40:C43)</f>
        <v>0</v>
      </c>
      <c r="D44" s="216">
        <f t="shared" si="26"/>
        <v>0</v>
      </c>
      <c r="E44" s="289">
        <f t="shared" si="26"/>
        <v>0</v>
      </c>
      <c r="F44" s="216">
        <f t="shared" si="26"/>
        <v>0</v>
      </c>
      <c r="G44" s="212"/>
      <c r="H44" s="289">
        <f t="shared" ref="H44:K45" si="27">SUM(H40:H43)</f>
        <v>0</v>
      </c>
      <c r="I44" s="216">
        <f t="shared" si="27"/>
        <v>0</v>
      </c>
      <c r="J44" s="289">
        <f t="shared" si="27"/>
        <v>0</v>
      </c>
      <c r="K44" s="216">
        <f t="shared" si="27"/>
        <v>0</v>
      </c>
      <c r="L44" s="289">
        <f>L23</f>
        <v>0</v>
      </c>
      <c r="M44" s="216">
        <f t="shared" ref="M44:M45" si="28">SUM(M40:M43)</f>
        <v>0</v>
      </c>
      <c r="N44" s="213" t="e">
        <f t="shared" si="17"/>
        <v>#DIV/0!</v>
      </c>
      <c r="O44" s="213" t="e">
        <f t="shared" si="14"/>
        <v>#DIV/0!</v>
      </c>
      <c r="P44" s="289">
        <f>P23</f>
        <v>0</v>
      </c>
      <c r="Q44" s="216">
        <f t="shared" ref="Q44:Q45" si="29">SUM(Q40:Q43)</f>
        <v>0</v>
      </c>
      <c r="R44" s="289"/>
      <c r="S44" s="216">
        <f t="shared" ref="S44:S45" si="30">SUM(S40:S43)</f>
        <v>0</v>
      </c>
      <c r="T44" s="214"/>
      <c r="U44" s="289">
        <f>U23</f>
        <v>0</v>
      </c>
      <c r="V44" s="216">
        <f>SUM(V23:V43)</f>
        <v>0</v>
      </c>
      <c r="W44" s="289">
        <f>W23</f>
        <v>0</v>
      </c>
      <c r="X44" s="216">
        <f>SUM(X23:X43)</f>
        <v>0</v>
      </c>
      <c r="Y44" s="289"/>
      <c r="Z44" s="216">
        <f t="shared" ref="Z44:Z45" si="31">SUM(Z40:Z43)</f>
        <v>0</v>
      </c>
      <c r="AA44" s="214"/>
      <c r="AB44" s="289">
        <f>AB23</f>
        <v>0</v>
      </c>
      <c r="AC44" s="216">
        <f>SUM(AC23:AC43)</f>
        <v>0</v>
      </c>
      <c r="AD44" s="289">
        <f>AD23</f>
        <v>0</v>
      </c>
      <c r="AE44" s="216">
        <f>SUM(AE23:AE43)</f>
        <v>0</v>
      </c>
      <c r="AF44" s="215"/>
    </row>
    <row r="45" spans="1:32" s="144" customFormat="1" ht="15.75">
      <c r="A45" s="208"/>
      <c r="B45" s="344" t="s">
        <v>233</v>
      </c>
      <c r="C45" s="289">
        <f t="shared" si="26"/>
        <v>0</v>
      </c>
      <c r="D45" s="216">
        <f t="shared" si="26"/>
        <v>0</v>
      </c>
      <c r="E45" s="289">
        <f t="shared" si="26"/>
        <v>0</v>
      </c>
      <c r="F45" s="216">
        <f t="shared" si="26"/>
        <v>0</v>
      </c>
      <c r="G45" s="212"/>
      <c r="H45" s="289">
        <f t="shared" si="27"/>
        <v>0</v>
      </c>
      <c r="I45" s="216">
        <f t="shared" si="27"/>
        <v>0</v>
      </c>
      <c r="J45" s="289">
        <f t="shared" si="27"/>
        <v>0</v>
      </c>
      <c r="K45" s="216">
        <f t="shared" si="27"/>
        <v>0</v>
      </c>
      <c r="L45" s="289">
        <f>L44</f>
        <v>0</v>
      </c>
      <c r="M45" s="216">
        <f t="shared" si="28"/>
        <v>0</v>
      </c>
      <c r="N45" s="213" t="e">
        <f t="shared" si="17"/>
        <v>#DIV/0!</v>
      </c>
      <c r="O45" s="213" t="e">
        <f t="shared" si="14"/>
        <v>#DIV/0!</v>
      </c>
      <c r="P45" s="289">
        <f>P44</f>
        <v>0</v>
      </c>
      <c r="Q45" s="216">
        <f t="shared" si="29"/>
        <v>0</v>
      </c>
      <c r="R45" s="289"/>
      <c r="S45" s="216">
        <f t="shared" si="30"/>
        <v>0</v>
      </c>
      <c r="T45" s="214"/>
      <c r="U45" s="289">
        <f>U44</f>
        <v>0</v>
      </c>
      <c r="V45" s="216">
        <f>V44+V21</f>
        <v>0</v>
      </c>
      <c r="W45" s="289">
        <f>W44</f>
        <v>0</v>
      </c>
      <c r="X45" s="216">
        <f>X44+X21</f>
        <v>0</v>
      </c>
      <c r="Y45" s="289"/>
      <c r="Z45" s="216">
        <f t="shared" si="31"/>
        <v>0</v>
      </c>
      <c r="AA45" s="214"/>
      <c r="AB45" s="289">
        <f>AB44</f>
        <v>0</v>
      </c>
      <c r="AC45" s="216">
        <f>AC44+AC21</f>
        <v>0</v>
      </c>
      <c r="AD45" s="289">
        <f>AD44</f>
        <v>0</v>
      </c>
      <c r="AE45" s="216">
        <f>AE44+AE21</f>
        <v>0</v>
      </c>
      <c r="AF45" s="215"/>
    </row>
    <row r="46" spans="1:32" s="4" customFormat="1" ht="15.75">
      <c r="A46" s="329">
        <v>3</v>
      </c>
      <c r="B46" s="342" t="s">
        <v>30</v>
      </c>
      <c r="C46" s="12"/>
      <c r="D46" s="63"/>
      <c r="E46" s="12"/>
      <c r="F46" s="63"/>
      <c r="G46" s="102"/>
      <c r="H46" s="12"/>
      <c r="I46" s="63"/>
      <c r="J46" s="62"/>
      <c r="K46" s="63"/>
      <c r="L46" s="62"/>
      <c r="M46" s="63"/>
      <c r="N46" s="61"/>
      <c r="O46" s="61"/>
      <c r="P46" s="60">
        <f t="shared" ref="P46:Q51" si="32">J46-L46</f>
        <v>0</v>
      </c>
      <c r="Q46" s="61">
        <f t="shared" si="32"/>
        <v>0</v>
      </c>
      <c r="R46" s="62"/>
      <c r="S46" s="63"/>
      <c r="T46" s="126"/>
      <c r="U46" s="62"/>
      <c r="V46" s="61">
        <f t="shared" ref="V46:V47" si="33">U46*T46</f>
        <v>0</v>
      </c>
      <c r="W46" s="60">
        <f t="shared" ref="W46:W51" si="34">U46+R46</f>
        <v>0</v>
      </c>
      <c r="X46" s="61">
        <f t="shared" ref="X46:X51" si="35">V46+S46</f>
        <v>0</v>
      </c>
      <c r="Y46" s="62"/>
      <c r="Z46" s="63"/>
      <c r="AA46" s="126"/>
      <c r="AB46" s="62"/>
      <c r="AC46" s="61">
        <f t="shared" ref="AC46:AC47" si="36">AB46*AA46</f>
        <v>0</v>
      </c>
      <c r="AD46" s="60">
        <f t="shared" ref="AD46:AD51" si="37">AB46+Y46</f>
        <v>0</v>
      </c>
      <c r="AE46" s="61">
        <f t="shared" ref="AE46:AE51" si="38">AC46+Z46</f>
        <v>0</v>
      </c>
      <c r="AF46" s="12"/>
    </row>
    <row r="47" spans="1:32" s="1" customFormat="1" ht="15.75">
      <c r="A47" s="199"/>
      <c r="B47" s="7" t="s">
        <v>21</v>
      </c>
      <c r="C47" s="82"/>
      <c r="D47" s="61"/>
      <c r="E47" s="82"/>
      <c r="F47" s="61"/>
      <c r="G47" s="101"/>
      <c r="H47" s="82"/>
      <c r="I47" s="61"/>
      <c r="J47" s="60"/>
      <c r="K47" s="61"/>
      <c r="L47" s="60"/>
      <c r="M47" s="61"/>
      <c r="N47" s="61"/>
      <c r="O47" s="61"/>
      <c r="P47" s="60">
        <f t="shared" si="32"/>
        <v>0</v>
      </c>
      <c r="Q47" s="61">
        <f t="shared" si="32"/>
        <v>0</v>
      </c>
      <c r="R47" s="60"/>
      <c r="S47" s="61"/>
      <c r="T47" s="125"/>
      <c r="U47" s="60"/>
      <c r="V47" s="61">
        <f t="shared" si="33"/>
        <v>0</v>
      </c>
      <c r="W47" s="60">
        <f t="shared" si="34"/>
        <v>0</v>
      </c>
      <c r="X47" s="61">
        <f t="shared" si="35"/>
        <v>0</v>
      </c>
      <c r="Y47" s="60"/>
      <c r="Z47" s="61"/>
      <c r="AA47" s="125"/>
      <c r="AB47" s="60"/>
      <c r="AC47" s="61">
        <f t="shared" si="36"/>
        <v>0</v>
      </c>
      <c r="AD47" s="60">
        <f t="shared" si="37"/>
        <v>0</v>
      </c>
      <c r="AE47" s="61">
        <f t="shared" si="38"/>
        <v>0</v>
      </c>
      <c r="AF47" s="82"/>
    </row>
    <row r="48" spans="1:32" s="1" customFormat="1" ht="36.75" customHeight="1">
      <c r="A48" s="199">
        <v>3.01</v>
      </c>
      <c r="B48" s="343" t="s">
        <v>22</v>
      </c>
      <c r="C48" s="82"/>
      <c r="D48" s="61"/>
      <c r="E48" s="82"/>
      <c r="F48" s="61"/>
      <c r="G48" s="101"/>
      <c r="H48" s="82"/>
      <c r="I48" s="61">
        <f t="shared" ref="I48:I50" si="39">H48*G48</f>
        <v>0</v>
      </c>
      <c r="J48" s="60">
        <f t="shared" ref="J48:J51" si="40">H48+E48+C48</f>
        <v>0</v>
      </c>
      <c r="K48" s="61">
        <f>I48+F48+D48</f>
        <v>0</v>
      </c>
      <c r="L48" s="60"/>
      <c r="M48" s="61"/>
      <c r="N48" s="61"/>
      <c r="O48" s="61"/>
      <c r="P48" s="60">
        <f t="shared" si="32"/>
        <v>0</v>
      </c>
      <c r="Q48" s="61">
        <f t="shared" si="32"/>
        <v>0</v>
      </c>
      <c r="R48" s="60"/>
      <c r="S48" s="61"/>
      <c r="T48" s="125"/>
      <c r="U48" s="60"/>
      <c r="V48" s="61">
        <f>U48*T48</f>
        <v>0</v>
      </c>
      <c r="W48" s="60">
        <f t="shared" si="34"/>
        <v>0</v>
      </c>
      <c r="X48" s="61">
        <f t="shared" si="35"/>
        <v>0</v>
      </c>
      <c r="Y48" s="60"/>
      <c r="Z48" s="61"/>
      <c r="AA48" s="125"/>
      <c r="AB48" s="60"/>
      <c r="AC48" s="61">
        <f>AB48*AA48</f>
        <v>0</v>
      </c>
      <c r="AD48" s="60">
        <f t="shared" si="37"/>
        <v>0</v>
      </c>
      <c r="AE48" s="61">
        <f t="shared" si="38"/>
        <v>0</v>
      </c>
      <c r="AF48" s="82"/>
    </row>
    <row r="49" spans="1:32" s="1" customFormat="1" ht="23.25" customHeight="1">
      <c r="A49" s="5">
        <v>3.02</v>
      </c>
      <c r="B49" s="343" t="s">
        <v>23</v>
      </c>
      <c r="C49" s="82"/>
      <c r="D49" s="61"/>
      <c r="E49" s="82"/>
      <c r="F49" s="61"/>
      <c r="G49" s="101"/>
      <c r="H49" s="82"/>
      <c r="I49" s="61">
        <f t="shared" si="39"/>
        <v>0</v>
      </c>
      <c r="J49" s="60">
        <f t="shared" si="40"/>
        <v>0</v>
      </c>
      <c r="K49" s="61">
        <f>I49+F49+D49</f>
        <v>0</v>
      </c>
      <c r="L49" s="60"/>
      <c r="M49" s="61"/>
      <c r="N49" s="61"/>
      <c r="O49" s="61"/>
      <c r="P49" s="60">
        <f t="shared" si="32"/>
        <v>0</v>
      </c>
      <c r="Q49" s="61">
        <f t="shared" si="32"/>
        <v>0</v>
      </c>
      <c r="R49" s="60"/>
      <c r="S49" s="61"/>
      <c r="T49" s="125"/>
      <c r="U49" s="60"/>
      <c r="V49" s="61">
        <f>U49*T49</f>
        <v>0</v>
      </c>
      <c r="W49" s="60">
        <f t="shared" si="34"/>
        <v>0</v>
      </c>
      <c r="X49" s="61">
        <f t="shared" si="35"/>
        <v>0</v>
      </c>
      <c r="Y49" s="60"/>
      <c r="Z49" s="61"/>
      <c r="AA49" s="125"/>
      <c r="AB49" s="60"/>
      <c r="AC49" s="61">
        <f>AB49*AA49</f>
        <v>0</v>
      </c>
      <c r="AD49" s="60">
        <f t="shared" si="37"/>
        <v>0</v>
      </c>
      <c r="AE49" s="61">
        <f t="shared" si="38"/>
        <v>0</v>
      </c>
      <c r="AF49" s="82"/>
    </row>
    <row r="50" spans="1:32" s="1" customFormat="1" ht="15.75">
      <c r="A50" s="199">
        <v>3.03</v>
      </c>
      <c r="B50" s="343" t="s">
        <v>24</v>
      </c>
      <c r="C50" s="82"/>
      <c r="D50" s="61"/>
      <c r="E50" s="82"/>
      <c r="F50" s="61"/>
      <c r="G50" s="101"/>
      <c r="H50" s="82"/>
      <c r="I50" s="61">
        <f t="shared" si="39"/>
        <v>0</v>
      </c>
      <c r="J50" s="60">
        <f t="shared" si="40"/>
        <v>0</v>
      </c>
      <c r="K50" s="61">
        <f>I50+F50+D50</f>
        <v>0</v>
      </c>
      <c r="L50" s="60"/>
      <c r="M50" s="61"/>
      <c r="N50" s="61"/>
      <c r="O50" s="61"/>
      <c r="P50" s="60">
        <f t="shared" si="32"/>
        <v>0</v>
      </c>
      <c r="Q50" s="61">
        <f t="shared" si="32"/>
        <v>0</v>
      </c>
      <c r="R50" s="60"/>
      <c r="S50" s="61"/>
      <c r="T50" s="125"/>
      <c r="U50" s="60"/>
      <c r="V50" s="61">
        <f>U50*T50</f>
        <v>0</v>
      </c>
      <c r="W50" s="60">
        <f t="shared" si="34"/>
        <v>0</v>
      </c>
      <c r="X50" s="61">
        <f t="shared" si="35"/>
        <v>0</v>
      </c>
      <c r="Y50" s="60"/>
      <c r="Z50" s="61"/>
      <c r="AA50" s="125"/>
      <c r="AB50" s="60"/>
      <c r="AC50" s="61">
        <f>AB50*AA50</f>
        <v>0</v>
      </c>
      <c r="AD50" s="60">
        <f t="shared" si="37"/>
        <v>0</v>
      </c>
      <c r="AE50" s="61">
        <f t="shared" si="38"/>
        <v>0</v>
      </c>
      <c r="AF50" s="82"/>
    </row>
    <row r="51" spans="1:32" s="1" customFormat="1" ht="56.25">
      <c r="A51" s="751">
        <v>3.04</v>
      </c>
      <c r="B51" s="343" t="s">
        <v>149</v>
      </c>
      <c r="C51" s="82"/>
      <c r="D51" s="61"/>
      <c r="E51" s="82"/>
      <c r="F51" s="61"/>
      <c r="G51" s="101">
        <v>0.75</v>
      </c>
      <c r="H51" s="82"/>
      <c r="I51" s="61">
        <f>H51*G51</f>
        <v>0</v>
      </c>
      <c r="J51" s="60">
        <f t="shared" si="40"/>
        <v>0</v>
      </c>
      <c r="K51" s="61">
        <f>I51+F51+D51</f>
        <v>0</v>
      </c>
      <c r="L51" s="60"/>
      <c r="M51" s="61"/>
      <c r="N51" s="61" t="e">
        <f t="shared" si="17"/>
        <v>#DIV/0!</v>
      </c>
      <c r="O51" s="61" t="e">
        <f t="shared" si="14"/>
        <v>#DIV/0!</v>
      </c>
      <c r="P51" s="60">
        <f t="shared" si="32"/>
        <v>0</v>
      </c>
      <c r="Q51" s="61">
        <f t="shared" si="32"/>
        <v>0</v>
      </c>
      <c r="R51" s="60"/>
      <c r="S51" s="61"/>
      <c r="T51" s="125">
        <v>0.75</v>
      </c>
      <c r="U51" s="60"/>
      <c r="V51" s="61">
        <f>U51*T51</f>
        <v>0</v>
      </c>
      <c r="W51" s="60">
        <f t="shared" si="34"/>
        <v>0</v>
      </c>
      <c r="X51" s="61">
        <f t="shared" si="35"/>
        <v>0</v>
      </c>
      <c r="Y51" s="60"/>
      <c r="Z51" s="61"/>
      <c r="AA51" s="125">
        <v>0.75</v>
      </c>
      <c r="AB51" s="60"/>
      <c r="AC51" s="61">
        <f>AB51*AA51</f>
        <v>0</v>
      </c>
      <c r="AD51" s="60">
        <f t="shared" si="37"/>
        <v>0</v>
      </c>
      <c r="AE51" s="61">
        <f t="shared" si="38"/>
        <v>0</v>
      </c>
      <c r="AF51" s="691" t="s">
        <v>484</v>
      </c>
    </row>
    <row r="52" spans="1:32" s="144" customFormat="1" ht="15.75">
      <c r="A52" s="208"/>
      <c r="B52" s="344" t="s">
        <v>231</v>
      </c>
      <c r="C52" s="210">
        <f t="shared" ref="C52" si="41">SUM(C48:C51)</f>
        <v>0</v>
      </c>
      <c r="D52" s="211">
        <f>SUM(D48:D51)</f>
        <v>0</v>
      </c>
      <c r="E52" s="210">
        <f t="shared" ref="E52" si="42">SUM(E48:E51)</f>
        <v>0</v>
      </c>
      <c r="F52" s="211">
        <f>SUM(F48:F51)</f>
        <v>0</v>
      </c>
      <c r="G52" s="212"/>
      <c r="H52" s="210">
        <f t="shared" ref="H52:M52" si="43">SUM(H48:H51)</f>
        <v>0</v>
      </c>
      <c r="I52" s="211">
        <f>SUM(I48:I51)</f>
        <v>0</v>
      </c>
      <c r="J52" s="210">
        <f t="shared" si="43"/>
        <v>0</v>
      </c>
      <c r="K52" s="211">
        <f>SUM(K48:K51)</f>
        <v>0</v>
      </c>
      <c r="L52" s="210">
        <f t="shared" si="43"/>
        <v>0</v>
      </c>
      <c r="M52" s="211">
        <f t="shared" si="43"/>
        <v>0</v>
      </c>
      <c r="N52" s="213" t="e">
        <f t="shared" si="17"/>
        <v>#DIV/0!</v>
      </c>
      <c r="O52" s="213" t="e">
        <f>M52/K52%</f>
        <v>#DIV/0!</v>
      </c>
      <c r="P52" s="210">
        <f t="shared" ref="P52:S52" si="44">SUM(P48:P51)</f>
        <v>0</v>
      </c>
      <c r="Q52" s="211">
        <f t="shared" si="44"/>
        <v>0</v>
      </c>
      <c r="R52" s="210">
        <f t="shared" si="44"/>
        <v>0</v>
      </c>
      <c r="S52" s="211">
        <f t="shared" si="44"/>
        <v>0</v>
      </c>
      <c r="T52" s="214"/>
      <c r="U52" s="210">
        <f t="shared" ref="U52:W52" si="45">SUM(U48:U51)</f>
        <v>0</v>
      </c>
      <c r="V52" s="211">
        <f>SUM(V48:V51)</f>
        <v>0</v>
      </c>
      <c r="W52" s="210">
        <f t="shared" si="45"/>
        <v>0</v>
      </c>
      <c r="X52" s="211">
        <f>SUM(X48:X51)</f>
        <v>0</v>
      </c>
      <c r="Y52" s="210">
        <f t="shared" ref="Y52:Z52" si="46">SUM(Y48:Y51)</f>
        <v>0</v>
      </c>
      <c r="Z52" s="211">
        <f t="shared" si="46"/>
        <v>0</v>
      </c>
      <c r="AA52" s="214"/>
      <c r="AB52" s="210">
        <f t="shared" ref="AB52" si="47">SUM(AB48:AB51)</f>
        <v>0</v>
      </c>
      <c r="AC52" s="211">
        <f>SUM(AC48:AC51)</f>
        <v>0</v>
      </c>
      <c r="AD52" s="210">
        <f t="shared" ref="AD52" si="48">SUM(AD48:AD51)</f>
        <v>0</v>
      </c>
      <c r="AE52" s="211">
        <f>SUM(AE48:AE51)</f>
        <v>0</v>
      </c>
      <c r="AF52" s="215"/>
    </row>
    <row r="53" spans="1:32" s="4" customFormat="1" ht="15.75">
      <c r="A53" s="329"/>
      <c r="B53" s="6" t="s">
        <v>26</v>
      </c>
      <c r="C53" s="12"/>
      <c r="D53" s="63"/>
      <c r="E53" s="12"/>
      <c r="F53" s="63"/>
      <c r="G53" s="102"/>
      <c r="H53" s="12"/>
      <c r="I53" s="63"/>
      <c r="J53" s="62"/>
      <c r="K53" s="63"/>
      <c r="L53" s="62"/>
      <c r="M53" s="63"/>
      <c r="N53" s="63"/>
      <c r="O53" s="63"/>
      <c r="P53" s="62"/>
      <c r="Q53" s="63"/>
      <c r="R53" s="62"/>
      <c r="S53" s="63"/>
      <c r="T53" s="126"/>
      <c r="U53" s="62"/>
      <c r="V53" s="63"/>
      <c r="W53" s="62"/>
      <c r="X53" s="63"/>
      <c r="Y53" s="62"/>
      <c r="Z53" s="63"/>
      <c r="AA53" s="126"/>
      <c r="AB53" s="62"/>
      <c r="AC53" s="63"/>
      <c r="AD53" s="62"/>
      <c r="AE53" s="63"/>
      <c r="AF53" s="12"/>
    </row>
    <row r="54" spans="1:32" s="1" customFormat="1" ht="23.25" customHeight="1">
      <c r="A54" s="751">
        <v>3.05</v>
      </c>
      <c r="B54" s="343" t="s">
        <v>205</v>
      </c>
      <c r="C54" s="82"/>
      <c r="D54" s="61"/>
      <c r="E54" s="82"/>
      <c r="F54" s="61"/>
      <c r="G54" s="101">
        <v>18</v>
      </c>
      <c r="H54" s="82"/>
      <c r="I54" s="61">
        <f t="shared" ref="I54:I75" si="49">H54*G54</f>
        <v>0</v>
      </c>
      <c r="J54" s="60">
        <f t="shared" ref="J54:K75" si="50">H54+E54+C54</f>
        <v>0</v>
      </c>
      <c r="K54" s="61">
        <f t="shared" si="50"/>
        <v>0</v>
      </c>
      <c r="L54" s="60"/>
      <c r="M54" s="61"/>
      <c r="N54" s="61" t="e">
        <f t="shared" ref="N54:O77" si="51">L54/J54%</f>
        <v>#DIV/0!</v>
      </c>
      <c r="O54" s="61" t="e">
        <f t="shared" si="51"/>
        <v>#DIV/0!</v>
      </c>
      <c r="P54" s="60">
        <f t="shared" ref="P54:Q75" si="52">J54-L54</f>
        <v>0</v>
      </c>
      <c r="Q54" s="61">
        <f t="shared" si="52"/>
        <v>0</v>
      </c>
      <c r="R54" s="60"/>
      <c r="S54" s="61"/>
      <c r="T54" s="125">
        <v>18</v>
      </c>
      <c r="U54" s="60"/>
      <c r="V54" s="61">
        <f t="shared" ref="V54:V75" si="53">U54*T54</f>
        <v>0</v>
      </c>
      <c r="W54" s="60">
        <f t="shared" ref="W54:W75" si="54">U54+R54</f>
        <v>0</v>
      </c>
      <c r="X54" s="61">
        <f t="shared" ref="X54:X75" si="55">V54+S54</f>
        <v>0</v>
      </c>
      <c r="Y54" s="60"/>
      <c r="Z54" s="61"/>
      <c r="AA54" s="125">
        <v>18</v>
      </c>
      <c r="AB54" s="60"/>
      <c r="AC54" s="61">
        <f t="shared" ref="AC54:AC75" si="56">AB54*AA54</f>
        <v>0</v>
      </c>
      <c r="AD54" s="60">
        <f t="shared" ref="AD54:AD75" si="57">AB54+Y54</f>
        <v>0</v>
      </c>
      <c r="AE54" s="61">
        <f t="shared" ref="AE54:AE75" si="58">AC54+Z54</f>
        <v>0</v>
      </c>
      <c r="AF54" s="82"/>
    </row>
    <row r="55" spans="1:32" s="1" customFormat="1" ht="26.25" customHeight="1">
      <c r="A55" s="751">
        <v>3.06</v>
      </c>
      <c r="B55" s="343" t="s">
        <v>206</v>
      </c>
      <c r="C55" s="82"/>
      <c r="D55" s="61"/>
      <c r="E55" s="82"/>
      <c r="F55" s="61"/>
      <c r="G55" s="101">
        <v>1.2</v>
      </c>
      <c r="H55" s="82"/>
      <c r="I55" s="61">
        <f t="shared" si="49"/>
        <v>0</v>
      </c>
      <c r="J55" s="60">
        <f t="shared" si="50"/>
        <v>0</v>
      </c>
      <c r="K55" s="61">
        <f t="shared" si="50"/>
        <v>0</v>
      </c>
      <c r="L55" s="60"/>
      <c r="M55" s="61"/>
      <c r="N55" s="61" t="e">
        <f t="shared" si="51"/>
        <v>#DIV/0!</v>
      </c>
      <c r="O55" s="61" t="e">
        <f t="shared" si="51"/>
        <v>#DIV/0!</v>
      </c>
      <c r="P55" s="60">
        <f t="shared" si="52"/>
        <v>0</v>
      </c>
      <c r="Q55" s="61">
        <f t="shared" si="52"/>
        <v>0</v>
      </c>
      <c r="R55" s="60"/>
      <c r="S55" s="61"/>
      <c r="T55" s="125">
        <v>1.2</v>
      </c>
      <c r="U55" s="60"/>
      <c r="V55" s="61">
        <f t="shared" si="53"/>
        <v>0</v>
      </c>
      <c r="W55" s="60">
        <f t="shared" si="54"/>
        <v>0</v>
      </c>
      <c r="X55" s="61">
        <f t="shared" si="55"/>
        <v>0</v>
      </c>
      <c r="Y55" s="60"/>
      <c r="Z55" s="61"/>
      <c r="AA55" s="125">
        <v>1.2</v>
      </c>
      <c r="AB55" s="60"/>
      <c r="AC55" s="61">
        <f t="shared" si="56"/>
        <v>0</v>
      </c>
      <c r="AD55" s="60">
        <f t="shared" si="57"/>
        <v>0</v>
      </c>
      <c r="AE55" s="61">
        <f t="shared" si="58"/>
        <v>0</v>
      </c>
      <c r="AF55" s="82"/>
    </row>
    <row r="56" spans="1:32" s="1" customFormat="1" ht="51.75" customHeight="1">
      <c r="A56" s="751">
        <v>3.07</v>
      </c>
      <c r="B56" s="82" t="s">
        <v>226</v>
      </c>
      <c r="C56" s="82"/>
      <c r="D56" s="61"/>
      <c r="E56" s="82"/>
      <c r="F56" s="61"/>
      <c r="G56" s="101"/>
      <c r="H56" s="82"/>
      <c r="I56" s="61">
        <f t="shared" si="49"/>
        <v>0</v>
      </c>
      <c r="J56" s="60">
        <f t="shared" si="50"/>
        <v>0</v>
      </c>
      <c r="K56" s="61">
        <f t="shared" si="50"/>
        <v>0</v>
      </c>
      <c r="L56" s="60"/>
      <c r="M56" s="61"/>
      <c r="N56" s="61"/>
      <c r="O56" s="61"/>
      <c r="P56" s="60">
        <f t="shared" si="52"/>
        <v>0</v>
      </c>
      <c r="Q56" s="61">
        <f t="shared" si="52"/>
        <v>0</v>
      </c>
      <c r="R56" s="60"/>
      <c r="S56" s="61"/>
      <c r="T56" s="125">
        <v>1</v>
      </c>
      <c r="U56" s="60"/>
      <c r="V56" s="61">
        <f t="shared" si="53"/>
        <v>0</v>
      </c>
      <c r="W56" s="60">
        <f t="shared" si="54"/>
        <v>0</v>
      </c>
      <c r="X56" s="61">
        <f t="shared" si="55"/>
        <v>0</v>
      </c>
      <c r="Y56" s="60"/>
      <c r="Z56" s="61"/>
      <c r="AA56" s="125">
        <v>1</v>
      </c>
      <c r="AB56" s="60"/>
      <c r="AC56" s="61">
        <f t="shared" si="56"/>
        <v>0</v>
      </c>
      <c r="AD56" s="60">
        <f t="shared" si="57"/>
        <v>0</v>
      </c>
      <c r="AE56" s="61">
        <f t="shared" si="58"/>
        <v>0</v>
      </c>
      <c r="AF56" s="82"/>
    </row>
    <row r="57" spans="1:32" s="1" customFormat="1" ht="15.75">
      <c r="A57" s="751">
        <v>3.08</v>
      </c>
      <c r="B57" s="343" t="s">
        <v>27</v>
      </c>
      <c r="C57" s="82"/>
      <c r="D57" s="61"/>
      <c r="E57" s="82"/>
      <c r="F57" s="61"/>
      <c r="G57" s="101"/>
      <c r="H57" s="82"/>
      <c r="I57" s="61">
        <f t="shared" si="49"/>
        <v>0</v>
      </c>
      <c r="J57" s="60">
        <f t="shared" si="50"/>
        <v>0</v>
      </c>
      <c r="K57" s="61">
        <f t="shared" si="50"/>
        <v>0</v>
      </c>
      <c r="L57" s="60"/>
      <c r="M57" s="61"/>
      <c r="N57" s="61"/>
      <c r="O57" s="61"/>
      <c r="P57" s="60">
        <f t="shared" si="52"/>
        <v>0</v>
      </c>
      <c r="Q57" s="61">
        <f t="shared" si="52"/>
        <v>0</v>
      </c>
      <c r="R57" s="60"/>
      <c r="S57" s="61"/>
      <c r="T57" s="125"/>
      <c r="U57" s="60"/>
      <c r="V57" s="61">
        <f t="shared" si="53"/>
        <v>0</v>
      </c>
      <c r="W57" s="60">
        <f t="shared" si="54"/>
        <v>0</v>
      </c>
      <c r="X57" s="61">
        <f t="shared" si="55"/>
        <v>0</v>
      </c>
      <c r="Y57" s="60"/>
      <c r="Z57" s="61"/>
      <c r="AA57" s="125"/>
      <c r="AB57" s="60"/>
      <c r="AC57" s="61">
        <f t="shared" si="56"/>
        <v>0</v>
      </c>
      <c r="AD57" s="60">
        <f t="shared" si="57"/>
        <v>0</v>
      </c>
      <c r="AE57" s="61">
        <f t="shared" si="58"/>
        <v>0</v>
      </c>
      <c r="AF57" s="82"/>
    </row>
    <row r="58" spans="1:32" ht="15.75">
      <c r="A58" s="5" t="s">
        <v>212</v>
      </c>
      <c r="B58" s="82" t="s">
        <v>227</v>
      </c>
      <c r="C58" s="82"/>
      <c r="D58" s="61"/>
      <c r="E58" s="82"/>
      <c r="F58" s="61"/>
      <c r="G58" s="101">
        <v>3</v>
      </c>
      <c r="H58" s="82"/>
      <c r="I58" s="61">
        <f t="shared" si="49"/>
        <v>0</v>
      </c>
      <c r="J58" s="60">
        <f t="shared" si="50"/>
        <v>0</v>
      </c>
      <c r="K58" s="61">
        <f t="shared" si="50"/>
        <v>0</v>
      </c>
      <c r="L58" s="60"/>
      <c r="M58" s="61"/>
      <c r="N58" s="61" t="e">
        <f t="shared" si="51"/>
        <v>#DIV/0!</v>
      </c>
      <c r="O58" s="61" t="e">
        <f t="shared" si="51"/>
        <v>#DIV/0!</v>
      </c>
      <c r="P58" s="60">
        <f t="shared" si="52"/>
        <v>0</v>
      </c>
      <c r="Q58" s="61">
        <f t="shared" si="52"/>
        <v>0</v>
      </c>
      <c r="R58" s="60"/>
      <c r="S58" s="61"/>
      <c r="T58" s="125">
        <v>3</v>
      </c>
      <c r="U58" s="60"/>
      <c r="V58" s="61">
        <f t="shared" si="53"/>
        <v>0</v>
      </c>
      <c r="W58" s="60">
        <f t="shared" si="54"/>
        <v>0</v>
      </c>
      <c r="X58" s="61">
        <f t="shared" si="55"/>
        <v>0</v>
      </c>
      <c r="Y58" s="60"/>
      <c r="Z58" s="61"/>
      <c r="AA58" s="125">
        <v>3</v>
      </c>
      <c r="AB58" s="60"/>
      <c r="AC58" s="61">
        <f t="shared" si="56"/>
        <v>0</v>
      </c>
      <c r="AD58" s="60">
        <f t="shared" si="57"/>
        <v>0</v>
      </c>
      <c r="AE58" s="61">
        <f t="shared" si="58"/>
        <v>0</v>
      </c>
      <c r="AF58" s="82"/>
    </row>
    <row r="59" spans="1:32" ht="31.5">
      <c r="A59" s="5" t="s">
        <v>213</v>
      </c>
      <c r="B59" s="82" t="s">
        <v>228</v>
      </c>
      <c r="C59" s="82"/>
      <c r="D59" s="61"/>
      <c r="E59" s="82"/>
      <c r="F59" s="61"/>
      <c r="G59" s="101"/>
      <c r="H59" s="82"/>
      <c r="I59" s="61">
        <f t="shared" si="49"/>
        <v>0</v>
      </c>
      <c r="J59" s="60">
        <f t="shared" si="50"/>
        <v>0</v>
      </c>
      <c r="K59" s="61">
        <f t="shared" si="50"/>
        <v>0</v>
      </c>
      <c r="L59" s="60"/>
      <c r="M59" s="61"/>
      <c r="N59" s="61"/>
      <c r="O59" s="61"/>
      <c r="P59" s="60">
        <f t="shared" si="52"/>
        <v>0</v>
      </c>
      <c r="Q59" s="61">
        <f t="shared" si="52"/>
        <v>0</v>
      </c>
      <c r="R59" s="60"/>
      <c r="S59" s="61"/>
      <c r="T59" s="125"/>
      <c r="U59" s="60"/>
      <c r="V59" s="61">
        <f t="shared" si="53"/>
        <v>0</v>
      </c>
      <c r="W59" s="60">
        <f t="shared" si="54"/>
        <v>0</v>
      </c>
      <c r="X59" s="61">
        <f t="shared" si="55"/>
        <v>0</v>
      </c>
      <c r="Y59" s="60"/>
      <c r="Z59" s="61"/>
      <c r="AA59" s="125"/>
      <c r="AB59" s="60"/>
      <c r="AC59" s="61">
        <f t="shared" si="56"/>
        <v>0</v>
      </c>
      <c r="AD59" s="60">
        <f t="shared" si="57"/>
        <v>0</v>
      </c>
      <c r="AE59" s="61">
        <f t="shared" si="58"/>
        <v>0</v>
      </c>
      <c r="AF59" s="82"/>
    </row>
    <row r="60" spans="1:32" ht="31.5">
      <c r="A60" s="5" t="s">
        <v>214</v>
      </c>
      <c r="B60" s="82" t="s">
        <v>230</v>
      </c>
      <c r="C60" s="82"/>
      <c r="D60" s="61"/>
      <c r="E60" s="82"/>
      <c r="F60" s="61"/>
      <c r="G60" s="101"/>
      <c r="H60" s="82"/>
      <c r="I60" s="61">
        <f t="shared" si="49"/>
        <v>0</v>
      </c>
      <c r="J60" s="60">
        <f t="shared" si="50"/>
        <v>0</v>
      </c>
      <c r="K60" s="61">
        <f t="shared" si="50"/>
        <v>0</v>
      </c>
      <c r="L60" s="60"/>
      <c r="M60" s="61"/>
      <c r="N60" s="61"/>
      <c r="O60" s="61"/>
      <c r="P60" s="60">
        <f t="shared" si="52"/>
        <v>0</v>
      </c>
      <c r="Q60" s="61">
        <f t="shared" si="52"/>
        <v>0</v>
      </c>
      <c r="R60" s="60"/>
      <c r="S60" s="61"/>
      <c r="T60" s="125"/>
      <c r="U60" s="60"/>
      <c r="V60" s="61">
        <f t="shared" si="53"/>
        <v>0</v>
      </c>
      <c r="W60" s="60">
        <f t="shared" si="54"/>
        <v>0</v>
      </c>
      <c r="X60" s="61">
        <f t="shared" si="55"/>
        <v>0</v>
      </c>
      <c r="Y60" s="60"/>
      <c r="Z60" s="61"/>
      <c r="AA60" s="125"/>
      <c r="AB60" s="60"/>
      <c r="AC60" s="61">
        <f t="shared" si="56"/>
        <v>0</v>
      </c>
      <c r="AD60" s="60">
        <f t="shared" si="57"/>
        <v>0</v>
      </c>
      <c r="AE60" s="61">
        <f t="shared" si="58"/>
        <v>0</v>
      </c>
      <c r="AF60" s="82"/>
    </row>
    <row r="61" spans="1:32" ht="31.5">
      <c r="A61" s="5" t="s">
        <v>215</v>
      </c>
      <c r="B61" s="82" t="s">
        <v>204</v>
      </c>
      <c r="C61" s="82"/>
      <c r="D61" s="61"/>
      <c r="E61" s="82"/>
      <c r="F61" s="61"/>
      <c r="G61" s="101"/>
      <c r="H61" s="82"/>
      <c r="I61" s="61">
        <f t="shared" si="49"/>
        <v>0</v>
      </c>
      <c r="J61" s="60">
        <f t="shared" si="50"/>
        <v>0</v>
      </c>
      <c r="K61" s="61">
        <f t="shared" si="50"/>
        <v>0</v>
      </c>
      <c r="L61" s="60"/>
      <c r="M61" s="61"/>
      <c r="N61" s="61"/>
      <c r="O61" s="61"/>
      <c r="P61" s="60">
        <f t="shared" si="52"/>
        <v>0</v>
      </c>
      <c r="Q61" s="61">
        <f t="shared" si="52"/>
        <v>0</v>
      </c>
      <c r="R61" s="60"/>
      <c r="S61" s="61"/>
      <c r="T61" s="125"/>
      <c r="U61" s="60"/>
      <c r="V61" s="61">
        <f t="shared" si="53"/>
        <v>0</v>
      </c>
      <c r="W61" s="60">
        <f t="shared" si="54"/>
        <v>0</v>
      </c>
      <c r="X61" s="61">
        <f t="shared" si="55"/>
        <v>0</v>
      </c>
      <c r="Y61" s="60"/>
      <c r="Z61" s="61"/>
      <c r="AA61" s="125"/>
      <c r="AB61" s="60"/>
      <c r="AC61" s="61">
        <f t="shared" si="56"/>
        <v>0</v>
      </c>
      <c r="AD61" s="60">
        <f t="shared" si="57"/>
        <v>0</v>
      </c>
      <c r="AE61" s="61">
        <f t="shared" si="58"/>
        <v>0</v>
      </c>
      <c r="AF61" s="82"/>
    </row>
    <row r="62" spans="1:32" ht="15.75">
      <c r="A62" s="5" t="s">
        <v>216</v>
      </c>
      <c r="B62" s="82" t="s">
        <v>267</v>
      </c>
      <c r="C62" s="82"/>
      <c r="D62" s="61"/>
      <c r="E62" s="82"/>
      <c r="F62" s="61"/>
      <c r="G62" s="101">
        <v>1.8</v>
      </c>
      <c r="H62" s="82"/>
      <c r="I62" s="61">
        <f t="shared" si="49"/>
        <v>0</v>
      </c>
      <c r="J62" s="60">
        <f t="shared" si="50"/>
        <v>0</v>
      </c>
      <c r="K62" s="61">
        <f t="shared" si="50"/>
        <v>0</v>
      </c>
      <c r="L62" s="60">
        <f>J62</f>
        <v>0</v>
      </c>
      <c r="M62" s="61"/>
      <c r="N62" s="61" t="e">
        <f t="shared" si="51"/>
        <v>#DIV/0!</v>
      </c>
      <c r="O62" s="61" t="e">
        <f t="shared" si="51"/>
        <v>#DIV/0!</v>
      </c>
      <c r="P62" s="60">
        <f t="shared" si="52"/>
        <v>0</v>
      </c>
      <c r="Q62" s="61">
        <f t="shared" si="52"/>
        <v>0</v>
      </c>
      <c r="R62" s="60"/>
      <c r="S62" s="61"/>
      <c r="T62" s="125">
        <v>1.8</v>
      </c>
      <c r="U62" s="60"/>
      <c r="V62" s="61">
        <f t="shared" si="53"/>
        <v>0</v>
      </c>
      <c r="W62" s="60">
        <f t="shared" si="54"/>
        <v>0</v>
      </c>
      <c r="X62" s="61">
        <f t="shared" si="55"/>
        <v>0</v>
      </c>
      <c r="Y62" s="60"/>
      <c r="Z62" s="61"/>
      <c r="AA62" s="125">
        <v>1.8</v>
      </c>
      <c r="AB62" s="60"/>
      <c r="AC62" s="61">
        <f t="shared" si="56"/>
        <v>0</v>
      </c>
      <c r="AD62" s="60">
        <f t="shared" si="57"/>
        <v>0</v>
      </c>
      <c r="AE62" s="61">
        <f t="shared" si="58"/>
        <v>0</v>
      </c>
      <c r="AF62" s="82"/>
    </row>
    <row r="63" spans="1:32" ht="15.75">
      <c r="A63" s="5" t="s">
        <v>217</v>
      </c>
      <c r="B63" s="82" t="s">
        <v>268</v>
      </c>
      <c r="C63" s="82"/>
      <c r="D63" s="61"/>
      <c r="E63" s="82"/>
      <c r="F63" s="61"/>
      <c r="G63" s="101">
        <v>1.2</v>
      </c>
      <c r="H63" s="82"/>
      <c r="I63" s="61">
        <f t="shared" si="49"/>
        <v>0</v>
      </c>
      <c r="J63" s="60">
        <f t="shared" si="50"/>
        <v>0</v>
      </c>
      <c r="K63" s="61">
        <f t="shared" si="50"/>
        <v>0</v>
      </c>
      <c r="L63" s="60">
        <f t="shared" ref="L63:L65" si="59">J63</f>
        <v>0</v>
      </c>
      <c r="M63" s="61"/>
      <c r="N63" s="61" t="e">
        <f t="shared" si="51"/>
        <v>#DIV/0!</v>
      </c>
      <c r="O63" s="61" t="e">
        <f t="shared" si="51"/>
        <v>#DIV/0!</v>
      </c>
      <c r="P63" s="60">
        <f t="shared" si="52"/>
        <v>0</v>
      </c>
      <c r="Q63" s="61">
        <f t="shared" si="52"/>
        <v>0</v>
      </c>
      <c r="R63" s="60"/>
      <c r="S63" s="61"/>
      <c r="T63" s="125">
        <v>1.2</v>
      </c>
      <c r="U63" s="60"/>
      <c r="V63" s="61">
        <f t="shared" si="53"/>
        <v>0</v>
      </c>
      <c r="W63" s="60">
        <f t="shared" si="54"/>
        <v>0</v>
      </c>
      <c r="X63" s="61">
        <f t="shared" si="55"/>
        <v>0</v>
      </c>
      <c r="Y63" s="60"/>
      <c r="Z63" s="61"/>
      <c r="AA63" s="125">
        <v>1.2</v>
      </c>
      <c r="AB63" s="60"/>
      <c r="AC63" s="61">
        <f t="shared" si="56"/>
        <v>0</v>
      </c>
      <c r="AD63" s="60">
        <f t="shared" si="57"/>
        <v>0</v>
      </c>
      <c r="AE63" s="61">
        <f t="shared" si="58"/>
        <v>0</v>
      </c>
      <c r="AF63" s="82"/>
    </row>
    <row r="64" spans="1:32" ht="15.75">
      <c r="A64" s="5" t="s">
        <v>218</v>
      </c>
      <c r="B64" s="82" t="s">
        <v>269</v>
      </c>
      <c r="C64" s="82"/>
      <c r="D64" s="61"/>
      <c r="E64" s="82"/>
      <c r="F64" s="61"/>
      <c r="G64" s="101">
        <v>1.2</v>
      </c>
      <c r="H64" s="82"/>
      <c r="I64" s="61">
        <f t="shared" si="49"/>
        <v>0</v>
      </c>
      <c r="J64" s="60">
        <f t="shared" si="50"/>
        <v>0</v>
      </c>
      <c r="K64" s="61">
        <f t="shared" si="50"/>
        <v>0</v>
      </c>
      <c r="L64" s="60">
        <f t="shared" si="59"/>
        <v>0</v>
      </c>
      <c r="M64" s="61"/>
      <c r="N64" s="61" t="e">
        <f t="shared" si="51"/>
        <v>#DIV/0!</v>
      </c>
      <c r="O64" s="61" t="e">
        <f t="shared" si="51"/>
        <v>#DIV/0!</v>
      </c>
      <c r="P64" s="60">
        <f t="shared" si="52"/>
        <v>0</v>
      </c>
      <c r="Q64" s="61">
        <f t="shared" si="52"/>
        <v>0</v>
      </c>
      <c r="R64" s="60"/>
      <c r="S64" s="61"/>
      <c r="T64" s="125">
        <v>1.2</v>
      </c>
      <c r="U64" s="60"/>
      <c r="V64" s="61">
        <f t="shared" si="53"/>
        <v>0</v>
      </c>
      <c r="W64" s="60">
        <f t="shared" si="54"/>
        <v>0</v>
      </c>
      <c r="X64" s="61">
        <f t="shared" si="55"/>
        <v>0</v>
      </c>
      <c r="Y64" s="60"/>
      <c r="Z64" s="61"/>
      <c r="AA64" s="125">
        <v>1.2</v>
      </c>
      <c r="AB64" s="60"/>
      <c r="AC64" s="61">
        <f t="shared" si="56"/>
        <v>0</v>
      </c>
      <c r="AD64" s="60">
        <f t="shared" si="57"/>
        <v>0</v>
      </c>
      <c r="AE64" s="61">
        <f t="shared" si="58"/>
        <v>0</v>
      </c>
      <c r="AF64" s="82"/>
    </row>
    <row r="65" spans="1:32" ht="31.5">
      <c r="A65" s="5" t="s">
        <v>229</v>
      </c>
      <c r="B65" s="82" t="s">
        <v>208</v>
      </c>
      <c r="C65" s="82"/>
      <c r="D65" s="61"/>
      <c r="E65" s="82"/>
      <c r="F65" s="61"/>
      <c r="G65" s="101">
        <v>1.8</v>
      </c>
      <c r="H65" s="82"/>
      <c r="I65" s="61">
        <f t="shared" si="49"/>
        <v>0</v>
      </c>
      <c r="J65" s="60">
        <f t="shared" si="50"/>
        <v>0</v>
      </c>
      <c r="K65" s="61">
        <f t="shared" si="50"/>
        <v>0</v>
      </c>
      <c r="L65" s="60">
        <f t="shared" si="59"/>
        <v>0</v>
      </c>
      <c r="M65" s="61"/>
      <c r="N65" s="61" t="e">
        <f t="shared" si="51"/>
        <v>#DIV/0!</v>
      </c>
      <c r="O65" s="61" t="e">
        <f t="shared" si="51"/>
        <v>#DIV/0!</v>
      </c>
      <c r="P65" s="60">
        <f t="shared" si="52"/>
        <v>0</v>
      </c>
      <c r="Q65" s="61">
        <f t="shared" si="52"/>
        <v>0</v>
      </c>
      <c r="R65" s="60"/>
      <c r="S65" s="61"/>
      <c r="T65" s="125">
        <v>1.8</v>
      </c>
      <c r="U65" s="60"/>
      <c r="V65" s="61">
        <f t="shared" si="53"/>
        <v>0</v>
      </c>
      <c r="W65" s="60">
        <f t="shared" si="54"/>
        <v>0</v>
      </c>
      <c r="X65" s="61">
        <f t="shared" si="55"/>
        <v>0</v>
      </c>
      <c r="Y65" s="60"/>
      <c r="Z65" s="61"/>
      <c r="AA65" s="125">
        <v>1.8</v>
      </c>
      <c r="AB65" s="60"/>
      <c r="AC65" s="61">
        <f t="shared" si="56"/>
        <v>0</v>
      </c>
      <c r="AD65" s="60">
        <f t="shared" si="57"/>
        <v>0</v>
      </c>
      <c r="AE65" s="61">
        <f t="shared" si="58"/>
        <v>0</v>
      </c>
      <c r="AF65" s="82"/>
    </row>
    <row r="66" spans="1:32" s="1" customFormat="1" ht="31.5">
      <c r="A66" s="751">
        <v>3.09</v>
      </c>
      <c r="B66" s="343" t="s">
        <v>220</v>
      </c>
      <c r="C66" s="82"/>
      <c r="D66" s="61"/>
      <c r="E66" s="82"/>
      <c r="F66" s="61"/>
      <c r="G66" s="101"/>
      <c r="H66" s="82"/>
      <c r="I66" s="61">
        <f t="shared" si="49"/>
        <v>0</v>
      </c>
      <c r="J66" s="60">
        <f t="shared" si="50"/>
        <v>0</v>
      </c>
      <c r="K66" s="61">
        <f t="shared" si="50"/>
        <v>0</v>
      </c>
      <c r="L66" s="60"/>
      <c r="M66" s="61"/>
      <c r="N66" s="61"/>
      <c r="O66" s="61"/>
      <c r="P66" s="60">
        <f t="shared" si="52"/>
        <v>0</v>
      </c>
      <c r="Q66" s="61">
        <f t="shared" si="52"/>
        <v>0</v>
      </c>
      <c r="R66" s="60"/>
      <c r="S66" s="61"/>
      <c r="T66" s="125"/>
      <c r="U66" s="60"/>
      <c r="V66" s="61">
        <f t="shared" si="53"/>
        <v>0</v>
      </c>
      <c r="W66" s="60">
        <f t="shared" si="54"/>
        <v>0</v>
      </c>
      <c r="X66" s="61">
        <f t="shared" si="55"/>
        <v>0</v>
      </c>
      <c r="Y66" s="60"/>
      <c r="Z66" s="61"/>
      <c r="AA66" s="125"/>
      <c r="AB66" s="60"/>
      <c r="AC66" s="61">
        <f t="shared" si="56"/>
        <v>0</v>
      </c>
      <c r="AD66" s="60">
        <f t="shared" si="57"/>
        <v>0</v>
      </c>
      <c r="AE66" s="61">
        <f t="shared" si="58"/>
        <v>0</v>
      </c>
      <c r="AF66" s="82"/>
    </row>
    <row r="67" spans="1:32" s="1" customFormat="1" ht="31.5">
      <c r="A67" s="5">
        <v>3.1</v>
      </c>
      <c r="B67" s="343" t="s">
        <v>221</v>
      </c>
      <c r="C67" s="82"/>
      <c r="D67" s="61"/>
      <c r="E67" s="82"/>
      <c r="F67" s="61"/>
      <c r="G67" s="101">
        <v>1</v>
      </c>
      <c r="H67" s="82"/>
      <c r="I67" s="61">
        <f t="shared" si="49"/>
        <v>0</v>
      </c>
      <c r="J67" s="60">
        <f t="shared" si="50"/>
        <v>0</v>
      </c>
      <c r="K67" s="61">
        <f t="shared" si="50"/>
        <v>0</v>
      </c>
      <c r="L67" s="60"/>
      <c r="M67" s="61"/>
      <c r="N67" s="61" t="e">
        <f t="shared" si="51"/>
        <v>#DIV/0!</v>
      </c>
      <c r="O67" s="61" t="e">
        <f t="shared" si="51"/>
        <v>#DIV/0!</v>
      </c>
      <c r="P67" s="60">
        <f t="shared" si="52"/>
        <v>0</v>
      </c>
      <c r="Q67" s="61">
        <f t="shared" si="52"/>
        <v>0</v>
      </c>
      <c r="R67" s="60"/>
      <c r="S67" s="61"/>
      <c r="T67" s="125">
        <v>1</v>
      </c>
      <c r="U67" s="60"/>
      <c r="V67" s="61">
        <f t="shared" si="53"/>
        <v>0</v>
      </c>
      <c r="W67" s="60">
        <f t="shared" si="54"/>
        <v>0</v>
      </c>
      <c r="X67" s="61">
        <f t="shared" si="55"/>
        <v>0</v>
      </c>
      <c r="Y67" s="60"/>
      <c r="Z67" s="61"/>
      <c r="AA67" s="125">
        <v>1</v>
      </c>
      <c r="AB67" s="60"/>
      <c r="AC67" s="61">
        <f t="shared" si="56"/>
        <v>0</v>
      </c>
      <c r="AD67" s="60">
        <f t="shared" si="57"/>
        <v>0</v>
      </c>
      <c r="AE67" s="61">
        <f t="shared" si="58"/>
        <v>0</v>
      </c>
      <c r="AF67" s="82"/>
    </row>
    <row r="68" spans="1:32" s="1" customFormat="1" ht="33.75" customHeight="1">
      <c r="A68" s="751">
        <v>3.11</v>
      </c>
      <c r="B68" s="345" t="s">
        <v>324</v>
      </c>
      <c r="C68" s="82"/>
      <c r="D68" s="61"/>
      <c r="E68" s="82"/>
      <c r="F68" s="61"/>
      <c r="G68" s="101">
        <v>1.25</v>
      </c>
      <c r="H68" s="82"/>
      <c r="I68" s="61">
        <f t="shared" si="49"/>
        <v>0</v>
      </c>
      <c r="J68" s="60">
        <f t="shared" si="50"/>
        <v>0</v>
      </c>
      <c r="K68" s="61">
        <f t="shared" si="50"/>
        <v>0</v>
      </c>
      <c r="L68" s="60"/>
      <c r="M68" s="61"/>
      <c r="N68" s="61" t="e">
        <f t="shared" si="51"/>
        <v>#DIV/0!</v>
      </c>
      <c r="O68" s="61" t="e">
        <f t="shared" si="51"/>
        <v>#DIV/0!</v>
      </c>
      <c r="P68" s="60">
        <f t="shared" si="52"/>
        <v>0</v>
      </c>
      <c r="Q68" s="61">
        <f t="shared" si="52"/>
        <v>0</v>
      </c>
      <c r="R68" s="60"/>
      <c r="S68" s="61"/>
      <c r="T68" s="125">
        <v>1.25</v>
      </c>
      <c r="U68" s="60"/>
      <c r="V68" s="61">
        <f t="shared" si="53"/>
        <v>0</v>
      </c>
      <c r="W68" s="60">
        <f t="shared" si="54"/>
        <v>0</v>
      </c>
      <c r="X68" s="61">
        <f t="shared" si="55"/>
        <v>0</v>
      </c>
      <c r="Y68" s="60"/>
      <c r="Z68" s="61"/>
      <c r="AA68" s="125">
        <v>1.25</v>
      </c>
      <c r="AB68" s="60"/>
      <c r="AC68" s="61">
        <f t="shared" si="56"/>
        <v>0</v>
      </c>
      <c r="AD68" s="60">
        <f t="shared" si="57"/>
        <v>0</v>
      </c>
      <c r="AE68" s="61">
        <f t="shared" si="58"/>
        <v>0</v>
      </c>
      <c r="AF68" s="82"/>
    </row>
    <row r="69" spans="1:32" s="1" customFormat="1" ht="20.25" customHeight="1">
      <c r="A69" s="5">
        <v>3.12</v>
      </c>
      <c r="B69" s="343" t="s">
        <v>223</v>
      </c>
      <c r="C69" s="82"/>
      <c r="D69" s="61"/>
      <c r="E69" s="82"/>
      <c r="F69" s="61"/>
      <c r="G69" s="101">
        <v>0.75</v>
      </c>
      <c r="H69" s="82"/>
      <c r="I69" s="61">
        <f t="shared" si="49"/>
        <v>0</v>
      </c>
      <c r="J69" s="60">
        <f t="shared" si="50"/>
        <v>0</v>
      </c>
      <c r="K69" s="61">
        <f t="shared" si="50"/>
        <v>0</v>
      </c>
      <c r="L69" s="60"/>
      <c r="M69" s="61"/>
      <c r="N69" s="61" t="e">
        <f t="shared" si="51"/>
        <v>#DIV/0!</v>
      </c>
      <c r="O69" s="61" t="e">
        <f t="shared" si="51"/>
        <v>#DIV/0!</v>
      </c>
      <c r="P69" s="60">
        <f t="shared" si="52"/>
        <v>0</v>
      </c>
      <c r="Q69" s="61">
        <f t="shared" si="52"/>
        <v>0</v>
      </c>
      <c r="R69" s="60"/>
      <c r="S69" s="61"/>
      <c r="T69" s="125">
        <v>0.75</v>
      </c>
      <c r="U69" s="60"/>
      <c r="V69" s="61">
        <f t="shared" si="53"/>
        <v>0</v>
      </c>
      <c r="W69" s="60">
        <f t="shared" si="54"/>
        <v>0</v>
      </c>
      <c r="X69" s="61">
        <f t="shared" si="55"/>
        <v>0</v>
      </c>
      <c r="Y69" s="60"/>
      <c r="Z69" s="61"/>
      <c r="AA69" s="125">
        <v>0.75</v>
      </c>
      <c r="AB69" s="60"/>
      <c r="AC69" s="61">
        <f t="shared" si="56"/>
        <v>0</v>
      </c>
      <c r="AD69" s="60">
        <f t="shared" si="57"/>
        <v>0</v>
      </c>
      <c r="AE69" s="61">
        <f t="shared" si="58"/>
        <v>0</v>
      </c>
      <c r="AF69" s="82"/>
    </row>
    <row r="70" spans="1:32" s="1" customFormat="1" ht="20.25" customHeight="1">
      <c r="A70" s="751">
        <v>3.13</v>
      </c>
      <c r="B70" s="343" t="s">
        <v>224</v>
      </c>
      <c r="C70" s="82"/>
      <c r="D70" s="61"/>
      <c r="E70" s="82"/>
      <c r="F70" s="61"/>
      <c r="G70" s="101">
        <v>0.75</v>
      </c>
      <c r="H70" s="82"/>
      <c r="I70" s="61">
        <f t="shared" si="49"/>
        <v>0</v>
      </c>
      <c r="J70" s="60">
        <f t="shared" si="50"/>
        <v>0</v>
      </c>
      <c r="K70" s="61">
        <f t="shared" si="50"/>
        <v>0</v>
      </c>
      <c r="L70" s="60"/>
      <c r="M70" s="61"/>
      <c r="N70" s="61" t="e">
        <f t="shared" si="51"/>
        <v>#DIV/0!</v>
      </c>
      <c r="O70" s="61" t="e">
        <f t="shared" si="51"/>
        <v>#DIV/0!</v>
      </c>
      <c r="P70" s="60">
        <f t="shared" si="52"/>
        <v>0</v>
      </c>
      <c r="Q70" s="61">
        <f t="shared" si="52"/>
        <v>0</v>
      </c>
      <c r="R70" s="60"/>
      <c r="S70" s="61"/>
      <c r="T70" s="125">
        <v>0.75</v>
      </c>
      <c r="U70" s="60"/>
      <c r="V70" s="61">
        <f t="shared" si="53"/>
        <v>0</v>
      </c>
      <c r="W70" s="60">
        <f t="shared" si="54"/>
        <v>0</v>
      </c>
      <c r="X70" s="61">
        <f t="shared" si="55"/>
        <v>0</v>
      </c>
      <c r="Y70" s="60"/>
      <c r="Z70" s="61"/>
      <c r="AA70" s="125">
        <v>0.75</v>
      </c>
      <c r="AB70" s="60"/>
      <c r="AC70" s="61">
        <f t="shared" si="56"/>
        <v>0</v>
      </c>
      <c r="AD70" s="60">
        <f t="shared" si="57"/>
        <v>0</v>
      </c>
      <c r="AE70" s="61">
        <f t="shared" si="58"/>
        <v>0</v>
      </c>
      <c r="AF70" s="82"/>
    </row>
    <row r="71" spans="1:32" s="1" customFormat="1" ht="37.5" customHeight="1">
      <c r="A71" s="751">
        <v>3.14</v>
      </c>
      <c r="B71" s="341" t="s">
        <v>606</v>
      </c>
      <c r="C71" s="82"/>
      <c r="D71" s="61"/>
      <c r="E71" s="82"/>
      <c r="F71" s="61"/>
      <c r="G71" s="101"/>
      <c r="H71" s="82"/>
      <c r="I71" s="61">
        <f t="shared" si="49"/>
        <v>0</v>
      </c>
      <c r="J71" s="60">
        <f t="shared" si="50"/>
        <v>0</v>
      </c>
      <c r="K71" s="61">
        <f t="shared" si="50"/>
        <v>0</v>
      </c>
      <c r="L71" s="60"/>
      <c r="M71" s="61"/>
      <c r="N71" s="61"/>
      <c r="O71" s="61"/>
      <c r="P71" s="60">
        <f t="shared" si="52"/>
        <v>0</v>
      </c>
      <c r="Q71" s="61">
        <f t="shared" si="52"/>
        <v>0</v>
      </c>
      <c r="R71" s="60"/>
      <c r="S71" s="61"/>
      <c r="T71" s="125"/>
      <c r="U71" s="60"/>
      <c r="V71" s="61">
        <f t="shared" si="53"/>
        <v>0</v>
      </c>
      <c r="W71" s="60">
        <f t="shared" si="54"/>
        <v>0</v>
      </c>
      <c r="X71" s="61">
        <f t="shared" si="55"/>
        <v>0</v>
      </c>
      <c r="Y71" s="60"/>
      <c r="Z71" s="61"/>
      <c r="AA71" s="125"/>
      <c r="AB71" s="60"/>
      <c r="AC71" s="61">
        <f t="shared" si="56"/>
        <v>0</v>
      </c>
      <c r="AD71" s="60">
        <f t="shared" si="57"/>
        <v>0</v>
      </c>
      <c r="AE71" s="61">
        <f t="shared" si="58"/>
        <v>0</v>
      </c>
      <c r="AF71" s="82"/>
    </row>
    <row r="72" spans="1:32" s="1" customFormat="1" ht="37.5">
      <c r="A72" s="751">
        <v>3.15</v>
      </c>
      <c r="B72" s="341" t="s">
        <v>605</v>
      </c>
      <c r="C72" s="82"/>
      <c r="D72" s="61"/>
      <c r="E72" s="82"/>
      <c r="F72" s="61"/>
      <c r="G72" s="101"/>
      <c r="H72" s="82"/>
      <c r="I72" s="61">
        <f t="shared" si="49"/>
        <v>0</v>
      </c>
      <c r="J72" s="60">
        <f t="shared" si="50"/>
        <v>0</v>
      </c>
      <c r="K72" s="61">
        <f t="shared" si="50"/>
        <v>0</v>
      </c>
      <c r="L72" s="60"/>
      <c r="M72" s="61"/>
      <c r="N72" s="61"/>
      <c r="O72" s="61"/>
      <c r="P72" s="60">
        <f t="shared" si="52"/>
        <v>0</v>
      </c>
      <c r="Q72" s="61">
        <f t="shared" si="52"/>
        <v>0</v>
      </c>
      <c r="R72" s="60"/>
      <c r="S72" s="61"/>
      <c r="T72" s="125">
        <v>0.3</v>
      </c>
      <c r="U72" s="60"/>
      <c r="V72" s="61">
        <f t="shared" si="53"/>
        <v>0</v>
      </c>
      <c r="W72" s="60">
        <f t="shared" si="54"/>
        <v>0</v>
      </c>
      <c r="X72" s="61">
        <f t="shared" si="55"/>
        <v>0</v>
      </c>
      <c r="Y72" s="60"/>
      <c r="Z72" s="61"/>
      <c r="AA72" s="125">
        <v>0.3</v>
      </c>
      <c r="AB72" s="60"/>
      <c r="AC72" s="61">
        <f t="shared" si="56"/>
        <v>0</v>
      </c>
      <c r="AD72" s="60">
        <f t="shared" si="57"/>
        <v>0</v>
      </c>
      <c r="AE72" s="61">
        <f t="shared" si="58"/>
        <v>0</v>
      </c>
      <c r="AF72" s="82"/>
    </row>
    <row r="73" spans="1:32" s="1" customFormat="1" ht="21" customHeight="1">
      <c r="A73" s="751">
        <v>3.16</v>
      </c>
      <c r="B73" s="343" t="s">
        <v>31</v>
      </c>
      <c r="C73" s="82"/>
      <c r="D73" s="61"/>
      <c r="E73" s="82"/>
      <c r="F73" s="61"/>
      <c r="G73" s="101"/>
      <c r="H73" s="82"/>
      <c r="I73" s="61">
        <f t="shared" si="49"/>
        <v>0</v>
      </c>
      <c r="J73" s="60">
        <f t="shared" si="50"/>
        <v>0</v>
      </c>
      <c r="K73" s="61">
        <f t="shared" si="50"/>
        <v>0</v>
      </c>
      <c r="L73" s="60"/>
      <c r="M73" s="61"/>
      <c r="N73" s="61"/>
      <c r="O73" s="61"/>
      <c r="P73" s="60">
        <f t="shared" si="52"/>
        <v>0</v>
      </c>
      <c r="Q73" s="61">
        <f t="shared" si="52"/>
        <v>0</v>
      </c>
      <c r="R73" s="60"/>
      <c r="S73" s="61"/>
      <c r="T73" s="125"/>
      <c r="U73" s="60"/>
      <c r="V73" s="61">
        <f t="shared" si="53"/>
        <v>0</v>
      </c>
      <c r="W73" s="60">
        <f t="shared" si="54"/>
        <v>0</v>
      </c>
      <c r="X73" s="61">
        <f t="shared" si="55"/>
        <v>0</v>
      </c>
      <c r="Y73" s="60"/>
      <c r="Z73" s="61"/>
      <c r="AA73" s="125"/>
      <c r="AB73" s="60"/>
      <c r="AC73" s="61">
        <f t="shared" si="56"/>
        <v>0</v>
      </c>
      <c r="AD73" s="60">
        <f t="shared" si="57"/>
        <v>0</v>
      </c>
      <c r="AE73" s="61">
        <f t="shared" si="58"/>
        <v>0</v>
      </c>
      <c r="AF73" s="82"/>
    </row>
    <row r="74" spans="1:32" s="1" customFormat="1" ht="33.75" customHeight="1">
      <c r="A74" s="751">
        <v>3.17</v>
      </c>
      <c r="B74" s="343" t="s">
        <v>225</v>
      </c>
      <c r="C74" s="82"/>
      <c r="D74" s="61"/>
      <c r="E74" s="82"/>
      <c r="F74" s="61"/>
      <c r="G74" s="101">
        <v>0.5</v>
      </c>
      <c r="H74" s="82"/>
      <c r="I74" s="61">
        <f t="shared" si="49"/>
        <v>0</v>
      </c>
      <c r="J74" s="60">
        <f t="shared" si="50"/>
        <v>0</v>
      </c>
      <c r="K74" s="61">
        <f t="shared" si="50"/>
        <v>0</v>
      </c>
      <c r="L74" s="60">
        <v>2032</v>
      </c>
      <c r="M74" s="61"/>
      <c r="N74" s="61" t="e">
        <f t="shared" si="51"/>
        <v>#DIV/0!</v>
      </c>
      <c r="O74" s="61" t="e">
        <f t="shared" si="51"/>
        <v>#DIV/0!</v>
      </c>
      <c r="P74" s="60">
        <f t="shared" si="52"/>
        <v>-2032</v>
      </c>
      <c r="Q74" s="61">
        <f t="shared" si="52"/>
        <v>0</v>
      </c>
      <c r="R74" s="60"/>
      <c r="S74" s="61"/>
      <c r="T74" s="125">
        <v>0.5</v>
      </c>
      <c r="U74" s="60"/>
      <c r="V74" s="61">
        <f t="shared" si="53"/>
        <v>0</v>
      </c>
      <c r="W74" s="60">
        <f t="shared" si="54"/>
        <v>0</v>
      </c>
      <c r="X74" s="61">
        <f t="shared" si="55"/>
        <v>0</v>
      </c>
      <c r="Y74" s="60"/>
      <c r="Z74" s="61"/>
      <c r="AA74" s="125">
        <v>0.5</v>
      </c>
      <c r="AB74" s="60"/>
      <c r="AC74" s="61">
        <f t="shared" si="56"/>
        <v>0</v>
      </c>
      <c r="AD74" s="60">
        <f t="shared" si="57"/>
        <v>0</v>
      </c>
      <c r="AE74" s="61">
        <f t="shared" si="58"/>
        <v>0</v>
      </c>
      <c r="AF74" s="82"/>
    </row>
    <row r="75" spans="1:32" s="1" customFormat="1" ht="34.5" customHeight="1">
      <c r="A75" s="751">
        <v>3.18</v>
      </c>
      <c r="B75" s="343" t="s">
        <v>203</v>
      </c>
      <c r="C75" s="82"/>
      <c r="D75" s="61"/>
      <c r="E75" s="82"/>
      <c r="F75" s="61"/>
      <c r="G75" s="101"/>
      <c r="H75" s="82"/>
      <c r="I75" s="61">
        <f t="shared" si="49"/>
        <v>0</v>
      </c>
      <c r="J75" s="60">
        <f t="shared" si="50"/>
        <v>0</v>
      </c>
      <c r="K75" s="61">
        <f t="shared" si="50"/>
        <v>0</v>
      </c>
      <c r="L75" s="60"/>
      <c r="M75" s="61"/>
      <c r="N75" s="61"/>
      <c r="O75" s="61"/>
      <c r="P75" s="60">
        <f t="shared" si="52"/>
        <v>0</v>
      </c>
      <c r="Q75" s="61">
        <f t="shared" si="52"/>
        <v>0</v>
      </c>
      <c r="R75" s="60"/>
      <c r="S75" s="61"/>
      <c r="T75" s="125"/>
      <c r="U75" s="60"/>
      <c r="V75" s="61">
        <f t="shared" si="53"/>
        <v>0</v>
      </c>
      <c r="W75" s="60">
        <f t="shared" si="54"/>
        <v>0</v>
      </c>
      <c r="X75" s="61">
        <f t="shared" si="55"/>
        <v>0</v>
      </c>
      <c r="Y75" s="60"/>
      <c r="Z75" s="61"/>
      <c r="AA75" s="125"/>
      <c r="AB75" s="60"/>
      <c r="AC75" s="61">
        <f t="shared" si="56"/>
        <v>0</v>
      </c>
      <c r="AD75" s="60">
        <f t="shared" si="57"/>
        <v>0</v>
      </c>
      <c r="AE75" s="61">
        <f t="shared" si="58"/>
        <v>0</v>
      </c>
      <c r="AF75" s="82"/>
    </row>
    <row r="76" spans="1:32" s="144" customFormat="1" ht="15.75">
      <c r="A76" s="208"/>
      <c r="B76" s="344" t="s">
        <v>171</v>
      </c>
      <c r="C76" s="210">
        <f t="shared" ref="C76" si="60">SUM(C54:C75)</f>
        <v>0</v>
      </c>
      <c r="D76" s="211">
        <f>SUM(D54:D75)</f>
        <v>0</v>
      </c>
      <c r="E76" s="210">
        <f t="shared" ref="E76" si="61">SUM(E54:E75)</f>
        <v>0</v>
      </c>
      <c r="F76" s="211">
        <f>SUM(F54:F75)</f>
        <v>0</v>
      </c>
      <c r="G76" s="212"/>
      <c r="H76" s="210">
        <f t="shared" ref="H76" si="62">SUM(H54:H75)</f>
        <v>0</v>
      </c>
      <c r="I76" s="211">
        <f>SUM(I54:I75)</f>
        <v>0</v>
      </c>
      <c r="J76" s="210">
        <f t="shared" ref="J76" si="63">SUM(J54:J75)</f>
        <v>0</v>
      </c>
      <c r="K76" s="211">
        <f>SUM(K54:K75)</f>
        <v>0</v>
      </c>
      <c r="L76" s="289">
        <f>L62</f>
        <v>0</v>
      </c>
      <c r="M76" s="211">
        <f>SUM(M54:M75)</f>
        <v>0</v>
      </c>
      <c r="N76" s="213" t="e">
        <f t="shared" si="51"/>
        <v>#DIV/0!</v>
      </c>
      <c r="O76" s="213" t="e">
        <f t="shared" si="51"/>
        <v>#DIV/0!</v>
      </c>
      <c r="P76" s="210">
        <f>P54</f>
        <v>0</v>
      </c>
      <c r="Q76" s="211">
        <f>SUM(Q54:Q75)</f>
        <v>0</v>
      </c>
      <c r="R76" s="210">
        <f>SUM(R54:R75)</f>
        <v>0</v>
      </c>
      <c r="S76" s="211">
        <f>SUM(S54:S75)</f>
        <v>0</v>
      </c>
      <c r="T76" s="214"/>
      <c r="U76" s="289">
        <f>U54</f>
        <v>0</v>
      </c>
      <c r="V76" s="211">
        <f>SUM(V54:V75)</f>
        <v>0</v>
      </c>
      <c r="W76" s="289">
        <f>W54</f>
        <v>0</v>
      </c>
      <c r="X76" s="211">
        <f>SUM(X54:X75)</f>
        <v>0</v>
      </c>
      <c r="Y76" s="210">
        <f>SUM(Y54:Y75)</f>
        <v>0</v>
      </c>
      <c r="Z76" s="211">
        <f>SUM(Z54:Z75)</f>
        <v>0</v>
      </c>
      <c r="AA76" s="214"/>
      <c r="AB76" s="289">
        <f>AB54</f>
        <v>0</v>
      </c>
      <c r="AC76" s="211">
        <f>SUM(AC54:AC75)</f>
        <v>0</v>
      </c>
      <c r="AD76" s="289">
        <f>AD54</f>
        <v>0</v>
      </c>
      <c r="AE76" s="211">
        <f>SUM(AE54:AE75)</f>
        <v>0</v>
      </c>
      <c r="AF76" s="215"/>
    </row>
    <row r="77" spans="1:32" s="144" customFormat="1" ht="15.75">
      <c r="A77" s="208"/>
      <c r="B77" s="344" t="s">
        <v>234</v>
      </c>
      <c r="C77" s="210">
        <f t="shared" ref="C77:F77" si="64">C76+C52</f>
        <v>0</v>
      </c>
      <c r="D77" s="211">
        <f t="shared" si="64"/>
        <v>0</v>
      </c>
      <c r="E77" s="210">
        <f t="shared" si="64"/>
        <v>0</v>
      </c>
      <c r="F77" s="211">
        <f t="shared" si="64"/>
        <v>0</v>
      </c>
      <c r="G77" s="212"/>
      <c r="H77" s="210">
        <f>H76+H52</f>
        <v>0</v>
      </c>
      <c r="I77" s="211">
        <f>I76+I52</f>
        <v>0</v>
      </c>
      <c r="J77" s="210">
        <f>J76+J52</f>
        <v>0</v>
      </c>
      <c r="K77" s="211">
        <f>K76+K52</f>
        <v>0</v>
      </c>
      <c r="L77" s="289">
        <f>L76</f>
        <v>0</v>
      </c>
      <c r="M77" s="211">
        <f>M76+M52</f>
        <v>0</v>
      </c>
      <c r="N77" s="213" t="e">
        <f t="shared" si="51"/>
        <v>#DIV/0!</v>
      </c>
      <c r="O77" s="213" t="e">
        <f t="shared" si="51"/>
        <v>#DIV/0!</v>
      </c>
      <c r="P77" s="210">
        <f>P76</f>
        <v>0</v>
      </c>
      <c r="Q77" s="211">
        <f>Q76+Q52</f>
        <v>0</v>
      </c>
      <c r="R77" s="210">
        <f>R76+R52</f>
        <v>0</v>
      </c>
      <c r="S77" s="211">
        <f>S76+S52</f>
        <v>0</v>
      </c>
      <c r="T77" s="214"/>
      <c r="U77" s="289">
        <f>U76</f>
        <v>0</v>
      </c>
      <c r="V77" s="211">
        <f>V76+V52</f>
        <v>0</v>
      </c>
      <c r="W77" s="289">
        <f>W76</f>
        <v>0</v>
      </c>
      <c r="X77" s="211">
        <f>X76+X52</f>
        <v>0</v>
      </c>
      <c r="Y77" s="210">
        <f>Y76+Y52</f>
        <v>0</v>
      </c>
      <c r="Z77" s="211">
        <f>Z76+Z52</f>
        <v>0</v>
      </c>
      <c r="AA77" s="214"/>
      <c r="AB77" s="289">
        <f>AB76</f>
        <v>0</v>
      </c>
      <c r="AC77" s="211">
        <f>AC76+AC52</f>
        <v>0</v>
      </c>
      <c r="AD77" s="289">
        <f>AD76</f>
        <v>0</v>
      </c>
      <c r="AE77" s="211">
        <f>AE76+AE52</f>
        <v>0</v>
      </c>
      <c r="AF77" s="215"/>
    </row>
    <row r="78" spans="1:32" s="1" customFormat="1" ht="15.75">
      <c r="A78" s="199">
        <v>4</v>
      </c>
      <c r="B78" s="7" t="s">
        <v>32</v>
      </c>
      <c r="C78" s="82"/>
      <c r="D78" s="61"/>
      <c r="E78" s="82"/>
      <c r="F78" s="61"/>
      <c r="G78" s="101"/>
      <c r="H78" s="82"/>
      <c r="I78" s="61"/>
      <c r="J78" s="60"/>
      <c r="K78" s="61"/>
      <c r="L78" s="60"/>
      <c r="M78" s="61"/>
      <c r="N78" s="61"/>
      <c r="O78" s="61"/>
      <c r="P78" s="60">
        <f t="shared" ref="P78:Q80" si="65">J78-L78</f>
        <v>0</v>
      </c>
      <c r="Q78" s="61">
        <f t="shared" si="65"/>
        <v>0</v>
      </c>
      <c r="R78" s="60"/>
      <c r="S78" s="61"/>
      <c r="T78" s="125"/>
      <c r="U78" s="60"/>
      <c r="V78" s="61">
        <f t="shared" ref="V78" si="66">U78*T78</f>
        <v>0</v>
      </c>
      <c r="W78" s="60">
        <f t="shared" ref="W78:W80" si="67">U78+R78</f>
        <v>0</v>
      </c>
      <c r="X78" s="61">
        <f>V78+S78</f>
        <v>0</v>
      </c>
      <c r="Y78" s="60"/>
      <c r="Z78" s="61"/>
      <c r="AA78" s="125"/>
      <c r="AB78" s="60"/>
      <c r="AC78" s="61">
        <f t="shared" ref="AC78" si="68">AB78*AA78</f>
        <v>0</v>
      </c>
      <c r="AD78" s="60">
        <f t="shared" ref="AD78:AD80" si="69">AB78+Y78</f>
        <v>0</v>
      </c>
      <c r="AE78" s="61">
        <f>AC78+Z78</f>
        <v>0</v>
      </c>
      <c r="AF78" s="82"/>
    </row>
    <row r="79" spans="1:32" s="1" customFormat="1" ht="15.75">
      <c r="A79" s="751">
        <v>4.01</v>
      </c>
      <c r="B79" s="2" t="s">
        <v>166</v>
      </c>
      <c r="C79" s="82"/>
      <c r="D79" s="61"/>
      <c r="E79" s="82"/>
      <c r="F79" s="61"/>
      <c r="G79" s="101">
        <v>0.03</v>
      </c>
      <c r="H79" s="82">
        <v>0</v>
      </c>
      <c r="I79" s="61">
        <f t="shared" ref="I79:I80" si="70">H79*G79</f>
        <v>0</v>
      </c>
      <c r="J79" s="60">
        <f t="shared" ref="J79:J80" si="71">H79+E79+C79</f>
        <v>0</v>
      </c>
      <c r="K79" s="61">
        <f>I79+F79+D79</f>
        <v>0</v>
      </c>
      <c r="L79" s="60"/>
      <c r="M79" s="61"/>
      <c r="N79" s="61" t="e">
        <f t="shared" ref="N79:O79" si="72">L79/H79%</f>
        <v>#DIV/0!</v>
      </c>
      <c r="O79" s="61" t="e">
        <f t="shared" si="72"/>
        <v>#DIV/0!</v>
      </c>
      <c r="P79" s="60">
        <f t="shared" si="65"/>
        <v>0</v>
      </c>
      <c r="Q79" s="61">
        <f t="shared" si="65"/>
        <v>0</v>
      </c>
      <c r="R79" s="60"/>
      <c r="S79" s="61"/>
      <c r="T79" s="125">
        <v>0.03</v>
      </c>
      <c r="U79" s="60"/>
      <c r="V79" s="61">
        <f>U79*T79</f>
        <v>0</v>
      </c>
      <c r="W79" s="60">
        <f t="shared" si="67"/>
        <v>0</v>
      </c>
      <c r="X79" s="61">
        <f>V79+S79</f>
        <v>0</v>
      </c>
      <c r="Y79" s="60"/>
      <c r="Z79" s="61"/>
      <c r="AA79" s="125">
        <v>0.03</v>
      </c>
      <c r="AB79" s="60"/>
      <c r="AC79" s="61">
        <f>AB79*AA79</f>
        <v>0</v>
      </c>
      <c r="AD79" s="60">
        <f t="shared" si="69"/>
        <v>0</v>
      </c>
      <c r="AE79" s="61">
        <f>AC79+Z79</f>
        <v>0</v>
      </c>
      <c r="AF79" s="82"/>
    </row>
    <row r="80" spans="1:32" s="1" customFormat="1" ht="35.25" customHeight="1">
      <c r="A80" s="199">
        <v>4.0199999999999996</v>
      </c>
      <c r="B80" s="2" t="s">
        <v>34</v>
      </c>
      <c r="C80" s="82"/>
      <c r="D80" s="61"/>
      <c r="E80" s="82"/>
      <c r="F80" s="61"/>
      <c r="G80" s="101"/>
      <c r="H80" s="82"/>
      <c r="I80" s="61">
        <f t="shared" si="70"/>
        <v>0</v>
      </c>
      <c r="J80" s="60">
        <f t="shared" si="71"/>
        <v>0</v>
      </c>
      <c r="K80" s="61">
        <f>I80+F80+D80</f>
        <v>0</v>
      </c>
      <c r="L80" s="60"/>
      <c r="M80" s="61"/>
      <c r="N80" s="61"/>
      <c r="O80" s="61"/>
      <c r="P80" s="60">
        <f t="shared" si="65"/>
        <v>0</v>
      </c>
      <c r="Q80" s="61">
        <f t="shared" si="65"/>
        <v>0</v>
      </c>
      <c r="R80" s="60"/>
      <c r="S80" s="61"/>
      <c r="T80" s="125"/>
      <c r="U80" s="60"/>
      <c r="V80" s="61">
        <f>U80*T80</f>
        <v>0</v>
      </c>
      <c r="W80" s="60">
        <f t="shared" si="67"/>
        <v>0</v>
      </c>
      <c r="X80" s="61">
        <f>V80+S80</f>
        <v>0</v>
      </c>
      <c r="Y80" s="60"/>
      <c r="Z80" s="61"/>
      <c r="AA80" s="125"/>
      <c r="AB80" s="60"/>
      <c r="AC80" s="61">
        <f>AB80*AA80</f>
        <v>0</v>
      </c>
      <c r="AD80" s="60">
        <f t="shared" si="69"/>
        <v>0</v>
      </c>
      <c r="AE80" s="61">
        <f>AC80+Z80</f>
        <v>0</v>
      </c>
      <c r="AF80" s="82"/>
    </row>
    <row r="81" spans="1:32" s="144" customFormat="1" ht="15.75">
      <c r="A81" s="208"/>
      <c r="B81" s="215" t="s">
        <v>35</v>
      </c>
      <c r="C81" s="273">
        <f t="shared" ref="C81" si="73">SUM(C79:C80)</f>
        <v>0</v>
      </c>
      <c r="D81" s="263">
        <f>SUM(D79:D80)</f>
        <v>0</v>
      </c>
      <c r="E81" s="273">
        <f t="shared" ref="E81" si="74">SUM(E79:E80)</f>
        <v>0</v>
      </c>
      <c r="F81" s="263">
        <f>SUM(F79:F80)</f>
        <v>0</v>
      </c>
      <c r="G81" s="212"/>
      <c r="H81" s="273">
        <f t="shared" ref="H81:M81" si="75">SUM(H79:H80)</f>
        <v>0</v>
      </c>
      <c r="I81" s="263">
        <f>SUM(I79:I80)</f>
        <v>0</v>
      </c>
      <c r="J81" s="273">
        <f t="shared" si="75"/>
        <v>0</v>
      </c>
      <c r="K81" s="263">
        <f>SUM(K79:K80)</f>
        <v>0</v>
      </c>
      <c r="L81" s="273">
        <f t="shared" si="75"/>
        <v>0</v>
      </c>
      <c r="M81" s="263">
        <f t="shared" si="75"/>
        <v>0</v>
      </c>
      <c r="N81" s="213" t="e">
        <f t="shared" ref="N81:N83" si="76">L81/J81%</f>
        <v>#DIV/0!</v>
      </c>
      <c r="O81" s="213" t="e">
        <f>M81/K81%</f>
        <v>#DIV/0!</v>
      </c>
      <c r="P81" s="273">
        <f t="shared" ref="P81:S81" si="77">SUM(P79:P80)</f>
        <v>0</v>
      </c>
      <c r="Q81" s="263">
        <f t="shared" si="77"/>
        <v>0</v>
      </c>
      <c r="R81" s="273">
        <f t="shared" si="77"/>
        <v>0</v>
      </c>
      <c r="S81" s="263">
        <f t="shared" si="77"/>
        <v>0</v>
      </c>
      <c r="T81" s="214"/>
      <c r="U81" s="273">
        <f t="shared" ref="U81:W81" si="78">SUM(U79:U80)</f>
        <v>0</v>
      </c>
      <c r="V81" s="263">
        <f>SUM(V79:V80)</f>
        <v>0</v>
      </c>
      <c r="W81" s="273">
        <f t="shared" si="78"/>
        <v>0</v>
      </c>
      <c r="X81" s="263">
        <f>SUM(X79:X80)</f>
        <v>0</v>
      </c>
      <c r="Y81" s="273">
        <f t="shared" ref="Y81:Z81" si="79">SUM(Y79:Y80)</f>
        <v>0</v>
      </c>
      <c r="Z81" s="263">
        <f t="shared" si="79"/>
        <v>0</v>
      </c>
      <c r="AA81" s="214"/>
      <c r="AB81" s="273">
        <f t="shared" ref="AB81" si="80">SUM(AB79:AB80)</f>
        <v>0</v>
      </c>
      <c r="AC81" s="263">
        <f>SUM(AC79:AC80)</f>
        <v>0</v>
      </c>
      <c r="AD81" s="273">
        <f t="shared" ref="AD81" si="81">SUM(AD79:AD80)</f>
        <v>0</v>
      </c>
      <c r="AE81" s="263">
        <f>SUM(AE79:AE80)</f>
        <v>0</v>
      </c>
      <c r="AF81" s="215"/>
    </row>
    <row r="82" spans="1:32" s="1" customFormat="1" ht="83.25" customHeight="1">
      <c r="A82" s="748">
        <v>5</v>
      </c>
      <c r="B82" s="9" t="s">
        <v>235</v>
      </c>
      <c r="C82" s="82">
        <v>1046</v>
      </c>
      <c r="D82" s="61">
        <v>0</v>
      </c>
      <c r="E82" s="82"/>
      <c r="F82" s="61"/>
      <c r="G82" s="101"/>
      <c r="H82" s="82">
        <v>1390</v>
      </c>
      <c r="I82" s="61">
        <v>0</v>
      </c>
      <c r="J82" s="60">
        <f t="shared" ref="J82" si="82">H82+E82+C82</f>
        <v>2436</v>
      </c>
      <c r="K82" s="61">
        <v>0</v>
      </c>
      <c r="L82" s="60"/>
      <c r="M82" s="61"/>
      <c r="N82" s="61">
        <f t="shared" si="76"/>
        <v>0</v>
      </c>
      <c r="O82" s="61" t="e">
        <f>M82/K82%</f>
        <v>#DIV/0!</v>
      </c>
      <c r="P82" s="60">
        <f>J82-L82</f>
        <v>2436</v>
      </c>
      <c r="Q82" s="61">
        <f>K82-M82</f>
        <v>0</v>
      </c>
      <c r="R82" s="60"/>
      <c r="S82" s="61"/>
      <c r="T82" s="125"/>
      <c r="U82" s="60">
        <v>1561</v>
      </c>
      <c r="V82" s="61">
        <v>236.98755</v>
      </c>
      <c r="W82" s="60">
        <f>U82+R82</f>
        <v>1561</v>
      </c>
      <c r="X82" s="61">
        <f>V82+S82</f>
        <v>236.98755</v>
      </c>
      <c r="Y82" s="60"/>
      <c r="Z82" s="61"/>
      <c r="AA82" s="125"/>
      <c r="AB82" s="60">
        <v>1390</v>
      </c>
      <c r="AC82" s="61">
        <v>81.94</v>
      </c>
      <c r="AD82" s="60">
        <f>AB82+Y82</f>
        <v>1390</v>
      </c>
      <c r="AE82" s="61">
        <f>AC82+Z82</f>
        <v>81.94</v>
      </c>
      <c r="AF82" s="82"/>
    </row>
    <row r="83" spans="1:32" s="144" customFormat="1" ht="15.75">
      <c r="A83" s="208"/>
      <c r="B83" s="209" t="s">
        <v>35</v>
      </c>
      <c r="C83" s="210">
        <f t="shared" ref="C83:E83" si="83">C82</f>
        <v>1046</v>
      </c>
      <c r="D83" s="211">
        <f t="shared" si="83"/>
        <v>0</v>
      </c>
      <c r="E83" s="210">
        <f t="shared" si="83"/>
        <v>0</v>
      </c>
      <c r="F83" s="211">
        <f>F82</f>
        <v>0</v>
      </c>
      <c r="G83" s="212">
        <v>0</v>
      </c>
      <c r="H83" s="210">
        <f t="shared" ref="H83:M83" si="84">H82</f>
        <v>1390</v>
      </c>
      <c r="I83" s="211">
        <f>I82</f>
        <v>0</v>
      </c>
      <c r="J83" s="210">
        <f t="shared" si="84"/>
        <v>2436</v>
      </c>
      <c r="K83" s="211">
        <f>K82</f>
        <v>0</v>
      </c>
      <c r="L83" s="210">
        <f t="shared" si="84"/>
        <v>0</v>
      </c>
      <c r="M83" s="211">
        <f t="shared" si="84"/>
        <v>0</v>
      </c>
      <c r="N83" s="213">
        <f t="shared" si="76"/>
        <v>0</v>
      </c>
      <c r="O83" s="213" t="e">
        <f>M83/K83%</f>
        <v>#DIV/0!</v>
      </c>
      <c r="P83" s="210">
        <f t="shared" ref="P83:S83" si="85">P82</f>
        <v>2436</v>
      </c>
      <c r="Q83" s="211">
        <f t="shared" si="85"/>
        <v>0</v>
      </c>
      <c r="R83" s="210">
        <f t="shared" si="85"/>
        <v>0</v>
      </c>
      <c r="S83" s="211">
        <f t="shared" si="85"/>
        <v>0</v>
      </c>
      <c r="T83" s="214">
        <v>0</v>
      </c>
      <c r="U83" s="210">
        <f t="shared" ref="U83:W83" si="86">U82</f>
        <v>1561</v>
      </c>
      <c r="V83" s="211">
        <f>V82</f>
        <v>236.98755</v>
      </c>
      <c r="W83" s="210">
        <f t="shared" si="86"/>
        <v>1561</v>
      </c>
      <c r="X83" s="211">
        <f>X82</f>
        <v>236.98755</v>
      </c>
      <c r="Y83" s="210">
        <f t="shared" ref="Y83:Z83" si="87">Y82</f>
        <v>0</v>
      </c>
      <c r="Z83" s="211">
        <f t="shared" si="87"/>
        <v>0</v>
      </c>
      <c r="AA83" s="214">
        <v>0</v>
      </c>
      <c r="AB83" s="210">
        <f t="shared" ref="AB83" si="88">AB82</f>
        <v>1390</v>
      </c>
      <c r="AC83" s="211">
        <f>AC82</f>
        <v>81.94</v>
      </c>
      <c r="AD83" s="210">
        <f t="shared" ref="AD83" si="89">AD82</f>
        <v>1390</v>
      </c>
      <c r="AE83" s="211">
        <f>AE82</f>
        <v>81.94</v>
      </c>
      <c r="AF83" s="215"/>
    </row>
    <row r="84" spans="1:32" s="1" customFormat="1" ht="34.5" customHeight="1">
      <c r="A84" s="329">
        <v>6</v>
      </c>
      <c r="B84" s="9" t="s">
        <v>36</v>
      </c>
      <c r="C84" s="82"/>
      <c r="D84" s="61"/>
      <c r="E84" s="82"/>
      <c r="F84" s="61"/>
      <c r="G84" s="101"/>
      <c r="H84" s="82"/>
      <c r="I84" s="61"/>
      <c r="J84" s="60"/>
      <c r="K84" s="61"/>
      <c r="L84" s="60"/>
      <c r="M84" s="61"/>
      <c r="N84" s="61"/>
      <c r="O84" s="61"/>
      <c r="P84" s="60">
        <f t="shared" ref="P84:Q89" si="90">J84-L84</f>
        <v>0</v>
      </c>
      <c r="Q84" s="61">
        <f t="shared" si="90"/>
        <v>0</v>
      </c>
      <c r="R84" s="60"/>
      <c r="S84" s="61"/>
      <c r="T84" s="125"/>
      <c r="U84" s="60"/>
      <c r="V84" s="61">
        <f t="shared" ref="V84:V85" si="91">U84*T84</f>
        <v>0</v>
      </c>
      <c r="W84" s="60">
        <f t="shared" ref="W84:W89" si="92">U84+R84</f>
        <v>0</v>
      </c>
      <c r="X84" s="61">
        <f t="shared" ref="X84:X89" si="93">V84+S84</f>
        <v>0</v>
      </c>
      <c r="Y84" s="60"/>
      <c r="Z84" s="61"/>
      <c r="AA84" s="125"/>
      <c r="AB84" s="60"/>
      <c r="AC84" s="61">
        <f t="shared" ref="AC84:AC85" si="94">AB84*AA84</f>
        <v>0</v>
      </c>
      <c r="AD84" s="60">
        <f t="shared" ref="AD84:AD89" si="95">AB84+Y84</f>
        <v>0</v>
      </c>
      <c r="AE84" s="61">
        <f t="shared" ref="AE84:AE89" si="96">AC84+Z84</f>
        <v>0</v>
      </c>
      <c r="AF84" s="82"/>
    </row>
    <row r="85" spans="1:32" s="1" customFormat="1" ht="15.75">
      <c r="A85" s="329">
        <v>6.01</v>
      </c>
      <c r="B85" s="9" t="s">
        <v>37</v>
      </c>
      <c r="C85" s="82"/>
      <c r="D85" s="61"/>
      <c r="E85" s="82"/>
      <c r="F85" s="61"/>
      <c r="G85" s="101"/>
      <c r="H85" s="82"/>
      <c r="I85" s="61">
        <f t="shared" ref="I85:I86" si="97">H85*G85</f>
        <v>0</v>
      </c>
      <c r="J85" s="60">
        <f t="shared" ref="J85:J86" si="98">H85+E85+C85</f>
        <v>0</v>
      </c>
      <c r="K85" s="61">
        <f>I85+F85+D85</f>
        <v>0</v>
      </c>
      <c r="L85" s="60"/>
      <c r="M85" s="61"/>
      <c r="N85" s="61"/>
      <c r="O85" s="61"/>
      <c r="P85" s="60">
        <f t="shared" si="90"/>
        <v>0</v>
      </c>
      <c r="Q85" s="61">
        <f t="shared" si="90"/>
        <v>0</v>
      </c>
      <c r="R85" s="60"/>
      <c r="S85" s="61"/>
      <c r="T85" s="125"/>
      <c r="U85" s="60"/>
      <c r="V85" s="61">
        <f t="shared" si="91"/>
        <v>0</v>
      </c>
      <c r="W85" s="60">
        <f t="shared" si="92"/>
        <v>0</v>
      </c>
      <c r="X85" s="61">
        <f t="shared" si="93"/>
        <v>0</v>
      </c>
      <c r="Y85" s="60"/>
      <c r="Z85" s="61"/>
      <c r="AA85" s="125"/>
      <c r="AB85" s="60"/>
      <c r="AC85" s="61">
        <f t="shared" si="94"/>
        <v>0</v>
      </c>
      <c r="AD85" s="60">
        <f t="shared" si="95"/>
        <v>0</v>
      </c>
      <c r="AE85" s="61">
        <f t="shared" si="96"/>
        <v>0</v>
      </c>
      <c r="AF85" s="82"/>
    </row>
    <row r="86" spans="1:32" s="1" customFormat="1" ht="56.25">
      <c r="A86" s="751"/>
      <c r="B86" s="2" t="s">
        <v>38</v>
      </c>
      <c r="C86" s="82"/>
      <c r="D86" s="61"/>
      <c r="E86" s="82"/>
      <c r="F86" s="61"/>
      <c r="G86" s="101">
        <v>0.2</v>
      </c>
      <c r="H86" s="82"/>
      <c r="I86" s="61">
        <f t="shared" si="97"/>
        <v>0</v>
      </c>
      <c r="J86" s="60">
        <f t="shared" si="98"/>
        <v>0</v>
      </c>
      <c r="K86" s="61">
        <f>I86+F86+D86</f>
        <v>0</v>
      </c>
      <c r="L86" s="60"/>
      <c r="M86" s="61"/>
      <c r="N86" s="61" t="e">
        <f t="shared" ref="N86:O90" si="99">L86/J86%</f>
        <v>#DIV/0!</v>
      </c>
      <c r="O86" s="61" t="e">
        <f t="shared" si="99"/>
        <v>#DIV/0!</v>
      </c>
      <c r="P86" s="60">
        <f t="shared" si="90"/>
        <v>0</v>
      </c>
      <c r="Q86" s="61">
        <f t="shared" si="90"/>
        <v>0</v>
      </c>
      <c r="R86" s="60"/>
      <c r="S86" s="61"/>
      <c r="T86" s="125">
        <v>0.2</v>
      </c>
      <c r="U86" s="60"/>
      <c r="V86" s="61">
        <f>U86*T86</f>
        <v>0</v>
      </c>
      <c r="W86" s="60">
        <f t="shared" si="92"/>
        <v>0</v>
      </c>
      <c r="X86" s="61">
        <f t="shared" si="93"/>
        <v>0</v>
      </c>
      <c r="Y86" s="60"/>
      <c r="Z86" s="61"/>
      <c r="AA86" s="125">
        <v>0.2</v>
      </c>
      <c r="AB86" s="60"/>
      <c r="AC86" s="61">
        <f>AB86*AA86</f>
        <v>0</v>
      </c>
      <c r="AD86" s="60">
        <f t="shared" si="95"/>
        <v>0</v>
      </c>
      <c r="AE86" s="61">
        <f t="shared" si="96"/>
        <v>0</v>
      </c>
      <c r="AF86" s="691" t="s">
        <v>478</v>
      </c>
    </row>
    <row r="87" spans="1:32" s="1" customFormat="1" ht="15.75">
      <c r="A87" s="199"/>
      <c r="B87" s="2" t="s">
        <v>39</v>
      </c>
      <c r="C87" s="82"/>
      <c r="D87" s="61"/>
      <c r="E87" s="82"/>
      <c r="F87" s="61"/>
      <c r="G87" s="101"/>
      <c r="H87" s="82"/>
      <c r="I87" s="61"/>
      <c r="J87" s="60"/>
      <c r="K87" s="61"/>
      <c r="L87" s="60"/>
      <c r="M87" s="61"/>
      <c r="N87" s="61"/>
      <c r="O87" s="61"/>
      <c r="P87" s="60">
        <f t="shared" si="90"/>
        <v>0</v>
      </c>
      <c r="Q87" s="61">
        <f t="shared" si="90"/>
        <v>0</v>
      </c>
      <c r="R87" s="60"/>
      <c r="S87" s="61"/>
      <c r="T87" s="125"/>
      <c r="U87" s="60"/>
      <c r="V87" s="61">
        <f t="shared" ref="V87:V89" si="100">U87*T87</f>
        <v>0</v>
      </c>
      <c r="W87" s="60">
        <f t="shared" si="92"/>
        <v>0</v>
      </c>
      <c r="X87" s="61">
        <f t="shared" si="93"/>
        <v>0</v>
      </c>
      <c r="Y87" s="60"/>
      <c r="Z87" s="61"/>
      <c r="AA87" s="125"/>
      <c r="AB87" s="60"/>
      <c r="AC87" s="61">
        <f t="shared" ref="AC87:AC89" si="101">AB87*AA87</f>
        <v>0</v>
      </c>
      <c r="AD87" s="60">
        <f t="shared" si="95"/>
        <v>0</v>
      </c>
      <c r="AE87" s="61">
        <f t="shared" si="96"/>
        <v>0</v>
      </c>
      <c r="AF87" s="82"/>
    </row>
    <row r="88" spans="1:32" s="1" customFormat="1" ht="36.75" customHeight="1">
      <c r="A88" s="199"/>
      <c r="B88" s="2" t="s">
        <v>40</v>
      </c>
      <c r="C88" s="82"/>
      <c r="D88" s="61"/>
      <c r="E88" s="82"/>
      <c r="F88" s="61"/>
      <c r="G88" s="101"/>
      <c r="H88" s="82"/>
      <c r="I88" s="61">
        <f t="shared" ref="I88:I89" si="102">H88*G88</f>
        <v>0</v>
      </c>
      <c r="J88" s="60">
        <f t="shared" ref="J88:J89" si="103">H88+E88+C88</f>
        <v>0</v>
      </c>
      <c r="K88" s="61">
        <f>I88+F88+D88</f>
        <v>0</v>
      </c>
      <c r="L88" s="60"/>
      <c r="M88" s="61"/>
      <c r="N88" s="61"/>
      <c r="O88" s="61"/>
      <c r="P88" s="60">
        <f t="shared" si="90"/>
        <v>0</v>
      </c>
      <c r="Q88" s="61">
        <f t="shared" si="90"/>
        <v>0</v>
      </c>
      <c r="R88" s="60"/>
      <c r="S88" s="61"/>
      <c r="T88" s="125"/>
      <c r="U88" s="60"/>
      <c r="V88" s="61">
        <f t="shared" si="100"/>
        <v>0</v>
      </c>
      <c r="W88" s="60">
        <f t="shared" si="92"/>
        <v>0</v>
      </c>
      <c r="X88" s="61">
        <f t="shared" si="93"/>
        <v>0</v>
      </c>
      <c r="Y88" s="60"/>
      <c r="Z88" s="61"/>
      <c r="AA88" s="125"/>
      <c r="AB88" s="60"/>
      <c r="AC88" s="61">
        <f t="shared" si="101"/>
        <v>0</v>
      </c>
      <c r="AD88" s="60">
        <f t="shared" si="95"/>
        <v>0</v>
      </c>
      <c r="AE88" s="61">
        <f t="shared" si="96"/>
        <v>0</v>
      </c>
      <c r="AF88" s="82"/>
    </row>
    <row r="89" spans="1:32" s="1" customFormat="1" ht="15.75">
      <c r="A89" s="199"/>
      <c r="B89" s="2" t="s">
        <v>41</v>
      </c>
      <c r="C89" s="82"/>
      <c r="D89" s="61"/>
      <c r="E89" s="82"/>
      <c r="F89" s="61"/>
      <c r="G89" s="101"/>
      <c r="H89" s="82"/>
      <c r="I89" s="61">
        <f t="shared" si="102"/>
        <v>0</v>
      </c>
      <c r="J89" s="60">
        <f t="shared" si="103"/>
        <v>0</v>
      </c>
      <c r="K89" s="61">
        <f>I89+F89+D89</f>
        <v>0</v>
      </c>
      <c r="L89" s="60"/>
      <c r="M89" s="61"/>
      <c r="N89" s="61"/>
      <c r="O89" s="61"/>
      <c r="P89" s="60">
        <f t="shared" si="90"/>
        <v>0</v>
      </c>
      <c r="Q89" s="61">
        <f t="shared" si="90"/>
        <v>0</v>
      </c>
      <c r="R89" s="60"/>
      <c r="S89" s="61"/>
      <c r="T89" s="125"/>
      <c r="U89" s="60"/>
      <c r="V89" s="61">
        <f t="shared" si="100"/>
        <v>0</v>
      </c>
      <c r="W89" s="60">
        <f t="shared" si="92"/>
        <v>0</v>
      </c>
      <c r="X89" s="61">
        <f t="shared" si="93"/>
        <v>0</v>
      </c>
      <c r="Y89" s="60"/>
      <c r="Z89" s="61"/>
      <c r="AA89" s="125"/>
      <c r="AB89" s="60"/>
      <c r="AC89" s="61">
        <f t="shared" si="101"/>
        <v>0</v>
      </c>
      <c r="AD89" s="60">
        <f t="shared" si="95"/>
        <v>0</v>
      </c>
      <c r="AE89" s="61">
        <f t="shared" si="96"/>
        <v>0</v>
      </c>
      <c r="AF89" s="82"/>
    </row>
    <row r="90" spans="1:32" s="144" customFormat="1" ht="15.75">
      <c r="A90" s="208"/>
      <c r="B90" s="209" t="s">
        <v>25</v>
      </c>
      <c r="C90" s="210">
        <f t="shared" ref="C90" si="104">SUM(C86:C89)</f>
        <v>0</v>
      </c>
      <c r="D90" s="211">
        <f>SUM(D86:D89)</f>
        <v>0</v>
      </c>
      <c r="E90" s="210">
        <f t="shared" ref="E90" si="105">SUM(E86:E89)</f>
        <v>0</v>
      </c>
      <c r="F90" s="211">
        <f>SUM(F86:F89)</f>
        <v>0</v>
      </c>
      <c r="G90" s="212"/>
      <c r="H90" s="210">
        <f t="shared" ref="H90:M90" si="106">SUM(H86:H89)</f>
        <v>0</v>
      </c>
      <c r="I90" s="211">
        <f>SUM(I86:I89)</f>
        <v>0</v>
      </c>
      <c r="J90" s="210">
        <f t="shared" si="106"/>
        <v>0</v>
      </c>
      <c r="K90" s="211">
        <f>SUM(K86:K89)</f>
        <v>0</v>
      </c>
      <c r="L90" s="210">
        <f t="shared" si="106"/>
        <v>0</v>
      </c>
      <c r="M90" s="211">
        <f t="shared" si="106"/>
        <v>0</v>
      </c>
      <c r="N90" s="213" t="e">
        <f t="shared" si="99"/>
        <v>#DIV/0!</v>
      </c>
      <c r="O90" s="213" t="e">
        <f>M90/K90%</f>
        <v>#DIV/0!</v>
      </c>
      <c r="P90" s="210">
        <f t="shared" ref="P90" si="107">SUM(P86:P89)</f>
        <v>0</v>
      </c>
      <c r="Q90" s="211">
        <f>SUM(Q86:Q89)</f>
        <v>0</v>
      </c>
      <c r="R90" s="210">
        <f t="shared" ref="R90" si="108">SUM(R86:R89)</f>
        <v>0</v>
      </c>
      <c r="S90" s="211">
        <f>SUM(S86:S89)</f>
        <v>0</v>
      </c>
      <c r="T90" s="214"/>
      <c r="U90" s="210">
        <f t="shared" ref="U90:W90" si="109">SUM(U86:U89)</f>
        <v>0</v>
      </c>
      <c r="V90" s="211">
        <f>SUM(V86:V89)</f>
        <v>0</v>
      </c>
      <c r="W90" s="210">
        <f t="shared" si="109"/>
        <v>0</v>
      </c>
      <c r="X90" s="211">
        <f>SUM(X86:X89)</f>
        <v>0</v>
      </c>
      <c r="Y90" s="210">
        <f t="shared" ref="Y90" si="110">SUM(Y86:Y89)</f>
        <v>0</v>
      </c>
      <c r="Z90" s="211">
        <f>SUM(Z86:Z89)</f>
        <v>0</v>
      </c>
      <c r="AA90" s="214"/>
      <c r="AB90" s="210">
        <f t="shared" ref="AB90" si="111">SUM(AB86:AB89)</f>
        <v>0</v>
      </c>
      <c r="AC90" s="211">
        <f>SUM(AC86:AC89)</f>
        <v>0</v>
      </c>
      <c r="AD90" s="210">
        <f t="shared" ref="AD90" si="112">SUM(AD86:AD89)</f>
        <v>0</v>
      </c>
      <c r="AE90" s="211">
        <f>SUM(AE86:AE89)</f>
        <v>0</v>
      </c>
      <c r="AF90" s="215"/>
    </row>
    <row r="91" spans="1:32" s="1" customFormat="1" ht="38.25" customHeight="1">
      <c r="A91" s="329">
        <v>6.02</v>
      </c>
      <c r="B91" s="9" t="s">
        <v>42</v>
      </c>
      <c r="C91" s="82"/>
      <c r="D91" s="61"/>
      <c r="E91" s="82"/>
      <c r="F91" s="61"/>
      <c r="G91" s="101"/>
      <c r="H91" s="82"/>
      <c r="I91" s="61"/>
      <c r="J91" s="60"/>
      <c r="K91" s="61"/>
      <c r="L91" s="60"/>
      <c r="M91" s="61"/>
      <c r="N91" s="61"/>
      <c r="O91" s="61"/>
      <c r="P91" s="60">
        <f t="shared" ref="P91:Q95" si="113">J91-L91</f>
        <v>0</v>
      </c>
      <c r="Q91" s="61">
        <f t="shared" si="113"/>
        <v>0</v>
      </c>
      <c r="R91" s="60"/>
      <c r="S91" s="61"/>
      <c r="T91" s="125"/>
      <c r="U91" s="60"/>
      <c r="V91" s="61">
        <f t="shared" ref="V91" si="114">U91*T91</f>
        <v>0</v>
      </c>
      <c r="W91" s="60">
        <f t="shared" ref="W91:W95" si="115">U91+R91</f>
        <v>0</v>
      </c>
      <c r="X91" s="61">
        <f>V91+S91</f>
        <v>0</v>
      </c>
      <c r="Y91" s="60"/>
      <c r="Z91" s="61"/>
      <c r="AA91" s="125"/>
      <c r="AB91" s="60"/>
      <c r="AC91" s="61">
        <f t="shared" ref="AC91" si="116">AB91*AA91</f>
        <v>0</v>
      </c>
      <c r="AD91" s="60">
        <f t="shared" ref="AD91:AD95" si="117">AB91+Y91</f>
        <v>0</v>
      </c>
      <c r="AE91" s="61">
        <f>AC91+Z91</f>
        <v>0</v>
      </c>
      <c r="AF91" s="82"/>
    </row>
    <row r="92" spans="1:32" s="1" customFormat="1" ht="56.25">
      <c r="A92" s="751"/>
      <c r="B92" s="2" t="s">
        <v>38</v>
      </c>
      <c r="C92" s="82"/>
      <c r="D92" s="61"/>
      <c r="E92" s="82"/>
      <c r="F92" s="61"/>
      <c r="G92" s="101"/>
      <c r="H92" s="82"/>
      <c r="I92" s="61">
        <f t="shared" ref="I92:I95" si="118">H92*G92</f>
        <v>0</v>
      </c>
      <c r="J92" s="60">
        <f t="shared" ref="J92:J95" si="119">H92+E92+C92</f>
        <v>0</v>
      </c>
      <c r="K92" s="61">
        <f>I92+F92+D92</f>
        <v>0</v>
      </c>
      <c r="L92" s="60"/>
      <c r="M92" s="61"/>
      <c r="N92" s="61" t="e">
        <f t="shared" ref="N92:O96" si="120">L92/J92%</f>
        <v>#DIV/0!</v>
      </c>
      <c r="O92" s="61" t="e">
        <f t="shared" si="120"/>
        <v>#DIV/0!</v>
      </c>
      <c r="P92" s="60">
        <f t="shared" si="113"/>
        <v>0</v>
      </c>
      <c r="Q92" s="61">
        <f t="shared" si="113"/>
        <v>0</v>
      </c>
      <c r="R92" s="60"/>
      <c r="S92" s="61"/>
      <c r="T92" s="125">
        <v>0.2</v>
      </c>
      <c r="U92" s="60"/>
      <c r="V92" s="61">
        <f>U92*T92</f>
        <v>0</v>
      </c>
      <c r="W92" s="60">
        <f t="shared" si="115"/>
        <v>0</v>
      </c>
      <c r="X92" s="61">
        <f>V92+S92</f>
        <v>0</v>
      </c>
      <c r="Y92" s="60"/>
      <c r="Z92" s="61"/>
      <c r="AA92" s="125">
        <v>0.2</v>
      </c>
      <c r="AB92" s="60"/>
      <c r="AC92" s="61">
        <f>AB92*AA92</f>
        <v>0</v>
      </c>
      <c r="AD92" s="60">
        <f t="shared" si="117"/>
        <v>0</v>
      </c>
      <c r="AE92" s="61">
        <f>AC92+Z92</f>
        <v>0</v>
      </c>
      <c r="AF92" s="691" t="s">
        <v>478</v>
      </c>
    </row>
    <row r="93" spans="1:32" s="1" customFormat="1" ht="15.75">
      <c r="A93" s="199"/>
      <c r="B93" s="2" t="s">
        <v>39</v>
      </c>
      <c r="C93" s="82"/>
      <c r="D93" s="61"/>
      <c r="E93" s="82"/>
      <c r="F93" s="61"/>
      <c r="G93" s="101"/>
      <c r="H93" s="82"/>
      <c r="I93" s="61">
        <f t="shared" si="118"/>
        <v>0</v>
      </c>
      <c r="J93" s="60">
        <f t="shared" si="119"/>
        <v>0</v>
      </c>
      <c r="K93" s="61">
        <f>I93+F93+D93</f>
        <v>0</v>
      </c>
      <c r="L93" s="60"/>
      <c r="M93" s="61"/>
      <c r="N93" s="61" t="e">
        <f t="shared" si="120"/>
        <v>#DIV/0!</v>
      </c>
      <c r="O93" s="61" t="e">
        <f t="shared" si="120"/>
        <v>#DIV/0!</v>
      </c>
      <c r="P93" s="60">
        <f t="shared" si="113"/>
        <v>0</v>
      </c>
      <c r="Q93" s="61">
        <f t="shared" si="113"/>
        <v>0</v>
      </c>
      <c r="R93" s="60"/>
      <c r="S93" s="61"/>
      <c r="T93" s="125"/>
      <c r="U93" s="60"/>
      <c r="V93" s="61">
        <f>U93*T93</f>
        <v>0</v>
      </c>
      <c r="W93" s="60">
        <f t="shared" si="115"/>
        <v>0</v>
      </c>
      <c r="X93" s="61">
        <f>V93+S93</f>
        <v>0</v>
      </c>
      <c r="Y93" s="60"/>
      <c r="Z93" s="61"/>
      <c r="AA93" s="125"/>
      <c r="AB93" s="60"/>
      <c r="AC93" s="61">
        <f>AB93*AA93</f>
        <v>0</v>
      </c>
      <c r="AD93" s="60">
        <f t="shared" si="117"/>
        <v>0</v>
      </c>
      <c r="AE93" s="61">
        <f>AC93+Z93</f>
        <v>0</v>
      </c>
      <c r="AF93" s="82"/>
    </row>
    <row r="94" spans="1:32" s="1" customFormat="1" ht="15.75">
      <c r="A94" s="199"/>
      <c r="B94" s="2" t="s">
        <v>40</v>
      </c>
      <c r="C94" s="82"/>
      <c r="D94" s="61"/>
      <c r="E94" s="82"/>
      <c r="F94" s="61"/>
      <c r="G94" s="101"/>
      <c r="H94" s="82"/>
      <c r="I94" s="61">
        <f t="shared" si="118"/>
        <v>0</v>
      </c>
      <c r="J94" s="60">
        <f t="shared" si="119"/>
        <v>0</v>
      </c>
      <c r="K94" s="61">
        <f>I94+F94+D94</f>
        <v>0</v>
      </c>
      <c r="L94" s="60"/>
      <c r="M94" s="61"/>
      <c r="N94" s="61" t="e">
        <f t="shared" si="120"/>
        <v>#DIV/0!</v>
      </c>
      <c r="O94" s="61" t="e">
        <f t="shared" si="120"/>
        <v>#DIV/0!</v>
      </c>
      <c r="P94" s="60">
        <f t="shared" si="113"/>
        <v>0</v>
      </c>
      <c r="Q94" s="61">
        <f t="shared" si="113"/>
        <v>0</v>
      </c>
      <c r="R94" s="60"/>
      <c r="S94" s="61"/>
      <c r="T94" s="125"/>
      <c r="U94" s="60"/>
      <c r="V94" s="61">
        <f>U94*T94</f>
        <v>0</v>
      </c>
      <c r="W94" s="60">
        <f t="shared" si="115"/>
        <v>0</v>
      </c>
      <c r="X94" s="61">
        <f>V94+S94</f>
        <v>0</v>
      </c>
      <c r="Y94" s="60"/>
      <c r="Z94" s="61"/>
      <c r="AA94" s="125"/>
      <c r="AB94" s="60"/>
      <c r="AC94" s="61">
        <f>AB94*AA94</f>
        <v>0</v>
      </c>
      <c r="AD94" s="60">
        <f t="shared" si="117"/>
        <v>0</v>
      </c>
      <c r="AE94" s="61">
        <f>AC94+Z94</f>
        <v>0</v>
      </c>
      <c r="AF94" s="82"/>
    </row>
    <row r="95" spans="1:32" s="1" customFormat="1" ht="15.75">
      <c r="A95" s="199"/>
      <c r="B95" s="2" t="s">
        <v>41</v>
      </c>
      <c r="C95" s="82"/>
      <c r="D95" s="61"/>
      <c r="E95" s="82"/>
      <c r="F95" s="61"/>
      <c r="G95" s="101"/>
      <c r="H95" s="82"/>
      <c r="I95" s="61">
        <f t="shared" si="118"/>
        <v>0</v>
      </c>
      <c r="J95" s="60">
        <f t="shared" si="119"/>
        <v>0</v>
      </c>
      <c r="K95" s="61">
        <f>I95+F95+D95</f>
        <v>0</v>
      </c>
      <c r="L95" s="60"/>
      <c r="M95" s="61"/>
      <c r="N95" s="61" t="e">
        <f t="shared" si="120"/>
        <v>#DIV/0!</v>
      </c>
      <c r="O95" s="61" t="e">
        <f t="shared" si="120"/>
        <v>#DIV/0!</v>
      </c>
      <c r="P95" s="60">
        <f t="shared" si="113"/>
        <v>0</v>
      </c>
      <c r="Q95" s="61">
        <f t="shared" si="113"/>
        <v>0</v>
      </c>
      <c r="R95" s="60"/>
      <c r="S95" s="61"/>
      <c r="T95" s="125"/>
      <c r="U95" s="60"/>
      <c r="V95" s="61">
        <f>U95*T95</f>
        <v>0</v>
      </c>
      <c r="W95" s="60">
        <f t="shared" si="115"/>
        <v>0</v>
      </c>
      <c r="X95" s="61">
        <f>V95+S95</f>
        <v>0</v>
      </c>
      <c r="Y95" s="60"/>
      <c r="Z95" s="61"/>
      <c r="AA95" s="125"/>
      <c r="AB95" s="60"/>
      <c r="AC95" s="61">
        <f>AB95*AA95</f>
        <v>0</v>
      </c>
      <c r="AD95" s="60">
        <f t="shared" si="117"/>
        <v>0</v>
      </c>
      <c r="AE95" s="61">
        <f>AC95+Z95</f>
        <v>0</v>
      </c>
      <c r="AF95" s="82"/>
    </row>
    <row r="96" spans="1:32" s="144" customFormat="1" ht="15.75">
      <c r="A96" s="208"/>
      <c r="B96" s="209" t="s">
        <v>25</v>
      </c>
      <c r="C96" s="210">
        <f t="shared" ref="C96" si="121">SUM(C92:C95)</f>
        <v>0</v>
      </c>
      <c r="D96" s="211">
        <f>SUM(D92:D95)</f>
        <v>0</v>
      </c>
      <c r="E96" s="210">
        <f t="shared" ref="E96" si="122">SUM(E92:E95)</f>
        <v>0</v>
      </c>
      <c r="F96" s="211">
        <f>SUM(F92:F95)</f>
        <v>0</v>
      </c>
      <c r="G96" s="212">
        <v>0</v>
      </c>
      <c r="H96" s="210">
        <f t="shared" ref="H96:M96" si="123">SUM(H92:H95)</f>
        <v>0</v>
      </c>
      <c r="I96" s="211">
        <f>SUM(I92:I95)</f>
        <v>0</v>
      </c>
      <c r="J96" s="210">
        <f t="shared" si="123"/>
        <v>0</v>
      </c>
      <c r="K96" s="211">
        <f>SUM(K92:K95)</f>
        <v>0</v>
      </c>
      <c r="L96" s="210">
        <f t="shared" si="123"/>
        <v>0</v>
      </c>
      <c r="M96" s="211">
        <f t="shared" si="123"/>
        <v>0</v>
      </c>
      <c r="N96" s="213" t="e">
        <f t="shared" si="120"/>
        <v>#DIV/0!</v>
      </c>
      <c r="O96" s="213" t="e">
        <f>M96/K96%</f>
        <v>#DIV/0!</v>
      </c>
      <c r="P96" s="210">
        <f t="shared" ref="P96:S96" si="124">SUM(P92:P95)</f>
        <v>0</v>
      </c>
      <c r="Q96" s="211">
        <f t="shared" si="124"/>
        <v>0</v>
      </c>
      <c r="R96" s="210">
        <f t="shared" si="124"/>
        <v>0</v>
      </c>
      <c r="S96" s="211">
        <f t="shared" si="124"/>
        <v>0</v>
      </c>
      <c r="T96" s="214">
        <v>0</v>
      </c>
      <c r="U96" s="210">
        <f t="shared" ref="U96:W96" si="125">SUM(U92:U95)</f>
        <v>0</v>
      </c>
      <c r="V96" s="211">
        <f>SUM(V92:V95)</f>
        <v>0</v>
      </c>
      <c r="W96" s="210">
        <f t="shared" si="125"/>
        <v>0</v>
      </c>
      <c r="X96" s="211">
        <f>SUM(X92:X95)</f>
        <v>0</v>
      </c>
      <c r="Y96" s="210">
        <f t="shared" ref="Y96:Z96" si="126">SUM(Y92:Y95)</f>
        <v>0</v>
      </c>
      <c r="Z96" s="211">
        <f t="shared" si="126"/>
        <v>0</v>
      </c>
      <c r="AA96" s="214">
        <v>0</v>
      </c>
      <c r="AB96" s="210">
        <f t="shared" ref="AB96" si="127">SUM(AB92:AB95)</f>
        <v>0</v>
      </c>
      <c r="AC96" s="211">
        <f>SUM(AC92:AC95)</f>
        <v>0</v>
      </c>
      <c r="AD96" s="210">
        <f t="shared" ref="AD96" si="128">SUM(AD92:AD95)</f>
        <v>0</v>
      </c>
      <c r="AE96" s="211">
        <f>SUM(AE92:AE95)</f>
        <v>0</v>
      </c>
      <c r="AF96" s="215"/>
    </row>
    <row r="97" spans="1:32" s="4" customFormat="1" ht="15.75">
      <c r="A97" s="329">
        <v>6.03</v>
      </c>
      <c r="B97" s="9" t="s">
        <v>43</v>
      </c>
      <c r="C97" s="12"/>
      <c r="D97" s="63"/>
      <c r="E97" s="12"/>
      <c r="F97" s="63"/>
      <c r="G97" s="102"/>
      <c r="H97" s="12"/>
      <c r="I97" s="63"/>
      <c r="J97" s="62"/>
      <c r="K97" s="63"/>
      <c r="L97" s="62"/>
      <c r="M97" s="63"/>
      <c r="N97" s="61"/>
      <c r="O97" s="61"/>
      <c r="P97" s="60">
        <f t="shared" ref="P97:Q101" si="129">J97-L97</f>
        <v>0</v>
      </c>
      <c r="Q97" s="61">
        <f t="shared" si="129"/>
        <v>0</v>
      </c>
      <c r="R97" s="62"/>
      <c r="S97" s="63"/>
      <c r="T97" s="126"/>
      <c r="U97" s="62"/>
      <c r="V97" s="61">
        <f t="shared" ref="V97" si="130">U97*T97</f>
        <v>0</v>
      </c>
      <c r="W97" s="60">
        <f t="shared" ref="W97:W101" si="131">U97+R97</f>
        <v>0</v>
      </c>
      <c r="X97" s="61">
        <f>V97+S97</f>
        <v>0</v>
      </c>
      <c r="Y97" s="62"/>
      <c r="Z97" s="63"/>
      <c r="AA97" s="126"/>
      <c r="AB97" s="62"/>
      <c r="AC97" s="61">
        <f t="shared" ref="AC97" si="132">AB97*AA97</f>
        <v>0</v>
      </c>
      <c r="AD97" s="60">
        <f t="shared" ref="AD97:AD101" si="133">AB97+Y97</f>
        <v>0</v>
      </c>
      <c r="AE97" s="61">
        <f>AC97+Z97</f>
        <v>0</v>
      </c>
      <c r="AF97" s="12"/>
    </row>
    <row r="98" spans="1:32" s="1" customFormat="1" ht="15.75">
      <c r="A98" s="199"/>
      <c r="B98" s="2" t="s">
        <v>38</v>
      </c>
      <c r="C98" s="82"/>
      <c r="D98" s="61"/>
      <c r="E98" s="82"/>
      <c r="F98" s="61"/>
      <c r="G98" s="101"/>
      <c r="H98" s="82"/>
      <c r="I98" s="61">
        <f t="shared" ref="I98:I101" si="134">H98*G98</f>
        <v>0</v>
      </c>
      <c r="J98" s="60">
        <f t="shared" ref="J98:J101" si="135">H98+E98+C98</f>
        <v>0</v>
      </c>
      <c r="K98" s="61">
        <f>I98+F98+D98</f>
        <v>0</v>
      </c>
      <c r="L98" s="60"/>
      <c r="M98" s="61"/>
      <c r="N98" s="61"/>
      <c r="O98" s="61"/>
      <c r="P98" s="60">
        <f t="shared" si="129"/>
        <v>0</v>
      </c>
      <c r="Q98" s="61">
        <f t="shared" si="129"/>
        <v>0</v>
      </c>
      <c r="R98" s="60"/>
      <c r="S98" s="61"/>
      <c r="T98" s="125"/>
      <c r="U98" s="60"/>
      <c r="V98" s="61">
        <f>U98*T98</f>
        <v>0</v>
      </c>
      <c r="W98" s="60">
        <f t="shared" si="131"/>
        <v>0</v>
      </c>
      <c r="X98" s="61">
        <f>V98+S98</f>
        <v>0</v>
      </c>
      <c r="Y98" s="60"/>
      <c r="Z98" s="61"/>
      <c r="AA98" s="125"/>
      <c r="AB98" s="60"/>
      <c r="AC98" s="61">
        <f>AB98*AA98</f>
        <v>0</v>
      </c>
      <c r="AD98" s="60">
        <f t="shared" si="133"/>
        <v>0</v>
      </c>
      <c r="AE98" s="61">
        <f>AC98+Z98</f>
        <v>0</v>
      </c>
      <c r="AF98" s="82"/>
    </row>
    <row r="99" spans="1:32" s="1" customFormat="1" ht="56.25">
      <c r="A99" s="751"/>
      <c r="B99" s="2" t="s">
        <v>39</v>
      </c>
      <c r="C99" s="82"/>
      <c r="D99" s="61"/>
      <c r="E99" s="82"/>
      <c r="F99" s="61"/>
      <c r="G99" s="101">
        <v>4.4999999999999998E-2</v>
      </c>
      <c r="H99" s="82"/>
      <c r="I99" s="61">
        <f t="shared" si="134"/>
        <v>0</v>
      </c>
      <c r="J99" s="60">
        <f t="shared" si="135"/>
        <v>0</v>
      </c>
      <c r="K99" s="61">
        <f>I99+F99+D99</f>
        <v>0</v>
      </c>
      <c r="L99" s="60"/>
      <c r="M99" s="61"/>
      <c r="N99" s="61" t="e">
        <f t="shared" ref="N99:O102" si="136">L99/J99%</f>
        <v>#DIV/0!</v>
      </c>
      <c r="O99" s="61" t="e">
        <f t="shared" si="136"/>
        <v>#DIV/0!</v>
      </c>
      <c r="P99" s="60">
        <f t="shared" si="129"/>
        <v>0</v>
      </c>
      <c r="Q99" s="61">
        <f t="shared" si="129"/>
        <v>0</v>
      </c>
      <c r="R99" s="60"/>
      <c r="S99" s="61"/>
      <c r="T99" s="125">
        <v>4.4999999999999998E-2</v>
      </c>
      <c r="U99" s="60"/>
      <c r="V99" s="61">
        <f>U99*T99</f>
        <v>0</v>
      </c>
      <c r="W99" s="60">
        <f t="shared" si="131"/>
        <v>0</v>
      </c>
      <c r="X99" s="61">
        <f>V99+S99</f>
        <v>0</v>
      </c>
      <c r="Y99" s="60"/>
      <c r="Z99" s="61"/>
      <c r="AA99" s="125">
        <v>4.4999999999999998E-2</v>
      </c>
      <c r="AB99" s="60"/>
      <c r="AC99" s="61">
        <f>AB99*AA99</f>
        <v>0</v>
      </c>
      <c r="AD99" s="60">
        <f t="shared" si="133"/>
        <v>0</v>
      </c>
      <c r="AE99" s="61">
        <f>AC99+Z99</f>
        <v>0</v>
      </c>
      <c r="AF99" s="691" t="s">
        <v>478</v>
      </c>
    </row>
    <row r="100" spans="1:32" s="1" customFormat="1" ht="56.25">
      <c r="A100" s="751"/>
      <c r="B100" s="2" t="s">
        <v>40</v>
      </c>
      <c r="C100" s="82"/>
      <c r="D100" s="61"/>
      <c r="E100" s="82"/>
      <c r="F100" s="61"/>
      <c r="G100" s="101">
        <v>0.03</v>
      </c>
      <c r="H100" s="82"/>
      <c r="I100" s="61">
        <f t="shared" si="134"/>
        <v>0</v>
      </c>
      <c r="J100" s="60">
        <f t="shared" si="135"/>
        <v>0</v>
      </c>
      <c r="K100" s="61">
        <f>I100+F100+D100</f>
        <v>0</v>
      </c>
      <c r="L100" s="60"/>
      <c r="M100" s="61"/>
      <c r="N100" s="61" t="e">
        <f t="shared" si="136"/>
        <v>#DIV/0!</v>
      </c>
      <c r="O100" s="61" t="e">
        <f t="shared" si="136"/>
        <v>#DIV/0!</v>
      </c>
      <c r="P100" s="60">
        <f t="shared" si="129"/>
        <v>0</v>
      </c>
      <c r="Q100" s="61">
        <f t="shared" si="129"/>
        <v>0</v>
      </c>
      <c r="R100" s="60"/>
      <c r="S100" s="61"/>
      <c r="T100" s="125">
        <v>0.03</v>
      </c>
      <c r="U100" s="60"/>
      <c r="V100" s="61">
        <f>U100*T100</f>
        <v>0</v>
      </c>
      <c r="W100" s="60">
        <f t="shared" si="131"/>
        <v>0</v>
      </c>
      <c r="X100" s="61">
        <f>V100+S100</f>
        <v>0</v>
      </c>
      <c r="Y100" s="60"/>
      <c r="Z100" s="61"/>
      <c r="AA100" s="125">
        <v>0.03</v>
      </c>
      <c r="AB100" s="60"/>
      <c r="AC100" s="61">
        <f>AB100*AA100</f>
        <v>0</v>
      </c>
      <c r="AD100" s="60">
        <f t="shared" si="133"/>
        <v>0</v>
      </c>
      <c r="AE100" s="61">
        <f>AC100+Z100</f>
        <v>0</v>
      </c>
      <c r="AF100" s="691" t="s">
        <v>478</v>
      </c>
    </row>
    <row r="101" spans="1:32" s="1" customFormat="1" ht="15.75">
      <c r="A101" s="199"/>
      <c r="B101" s="2" t="s">
        <v>41</v>
      </c>
      <c r="C101" s="82"/>
      <c r="D101" s="61"/>
      <c r="E101" s="82"/>
      <c r="F101" s="61"/>
      <c r="G101" s="101"/>
      <c r="H101" s="82"/>
      <c r="I101" s="61">
        <f t="shared" si="134"/>
        <v>0</v>
      </c>
      <c r="J101" s="60">
        <f t="shared" si="135"/>
        <v>0</v>
      </c>
      <c r="K101" s="61">
        <f>I101+F101+D101</f>
        <v>0</v>
      </c>
      <c r="L101" s="60"/>
      <c r="M101" s="61"/>
      <c r="N101" s="61"/>
      <c r="O101" s="61"/>
      <c r="P101" s="60">
        <f t="shared" si="129"/>
        <v>0</v>
      </c>
      <c r="Q101" s="61">
        <f t="shared" si="129"/>
        <v>0</v>
      </c>
      <c r="R101" s="60"/>
      <c r="S101" s="61"/>
      <c r="T101" s="125"/>
      <c r="U101" s="60"/>
      <c r="V101" s="61">
        <f>U101*T101</f>
        <v>0</v>
      </c>
      <c r="W101" s="60">
        <f t="shared" si="131"/>
        <v>0</v>
      </c>
      <c r="X101" s="61">
        <f>V101+S101</f>
        <v>0</v>
      </c>
      <c r="Y101" s="60"/>
      <c r="Z101" s="61"/>
      <c r="AA101" s="125"/>
      <c r="AB101" s="60"/>
      <c r="AC101" s="61">
        <f>AB101*AA101</f>
        <v>0</v>
      </c>
      <c r="AD101" s="60">
        <f t="shared" si="133"/>
        <v>0</v>
      </c>
      <c r="AE101" s="61">
        <f>AC101+Z101</f>
        <v>0</v>
      </c>
      <c r="AF101" s="82"/>
    </row>
    <row r="102" spans="1:32" s="144" customFormat="1" ht="15.75">
      <c r="A102" s="208"/>
      <c r="B102" s="209" t="s">
        <v>25</v>
      </c>
      <c r="C102" s="273">
        <f t="shared" ref="C102" si="137">SUM(C98:C101)</f>
        <v>0</v>
      </c>
      <c r="D102" s="216">
        <f>SUM(D98:D101)</f>
        <v>0</v>
      </c>
      <c r="E102" s="273">
        <f t="shared" ref="E102" si="138">SUM(E98:E101)</f>
        <v>0</v>
      </c>
      <c r="F102" s="216">
        <f>SUM(F98:F101)</f>
        <v>0</v>
      </c>
      <c r="G102" s="212"/>
      <c r="H102" s="273">
        <f t="shared" ref="H102:M102" si="139">SUM(H98:H101)</f>
        <v>0</v>
      </c>
      <c r="I102" s="216">
        <f>SUM(I98:I101)</f>
        <v>0</v>
      </c>
      <c r="J102" s="273">
        <f t="shared" si="139"/>
        <v>0</v>
      </c>
      <c r="K102" s="216">
        <f>SUM(K98:K101)</f>
        <v>0</v>
      </c>
      <c r="L102" s="273">
        <f t="shared" si="139"/>
        <v>0</v>
      </c>
      <c r="M102" s="216">
        <f t="shared" si="139"/>
        <v>0</v>
      </c>
      <c r="N102" s="213" t="e">
        <f t="shared" si="136"/>
        <v>#DIV/0!</v>
      </c>
      <c r="O102" s="213" t="e">
        <f>M102/K102%</f>
        <v>#DIV/0!</v>
      </c>
      <c r="P102" s="273">
        <f t="shared" ref="P102:S102" si="140">SUM(P98:P101)</f>
        <v>0</v>
      </c>
      <c r="Q102" s="216">
        <f t="shared" si="140"/>
        <v>0</v>
      </c>
      <c r="R102" s="273">
        <f t="shared" si="140"/>
        <v>0</v>
      </c>
      <c r="S102" s="216">
        <f t="shared" si="140"/>
        <v>0</v>
      </c>
      <c r="T102" s="214"/>
      <c r="U102" s="273">
        <f t="shared" ref="U102:W102" si="141">SUM(U98:U101)</f>
        <v>0</v>
      </c>
      <c r="V102" s="216">
        <f>SUM(V98:V101)</f>
        <v>0</v>
      </c>
      <c r="W102" s="273">
        <f t="shared" si="141"/>
        <v>0</v>
      </c>
      <c r="X102" s="216">
        <f>SUM(X98:X101)</f>
        <v>0</v>
      </c>
      <c r="Y102" s="273">
        <f t="shared" ref="Y102:Z102" si="142">SUM(Y98:Y101)</f>
        <v>0</v>
      </c>
      <c r="Z102" s="216">
        <f t="shared" si="142"/>
        <v>0</v>
      </c>
      <c r="AA102" s="214"/>
      <c r="AB102" s="273">
        <f t="shared" ref="AB102" si="143">SUM(AB98:AB101)</f>
        <v>0</v>
      </c>
      <c r="AC102" s="216">
        <f>SUM(AC98:AC101)</f>
        <v>0</v>
      </c>
      <c r="AD102" s="273">
        <f t="shared" ref="AD102" si="144">SUM(AD98:AD101)</f>
        <v>0</v>
      </c>
      <c r="AE102" s="216">
        <f>SUM(AE98:AE101)</f>
        <v>0</v>
      </c>
      <c r="AF102" s="215"/>
    </row>
    <row r="103" spans="1:32" s="4" customFormat="1" ht="31.5">
      <c r="A103" s="329">
        <v>6.04</v>
      </c>
      <c r="B103" s="9" t="s">
        <v>44</v>
      </c>
      <c r="C103" s="12"/>
      <c r="D103" s="63"/>
      <c r="E103" s="12"/>
      <c r="F103" s="63"/>
      <c r="G103" s="102"/>
      <c r="H103" s="12"/>
      <c r="I103" s="63"/>
      <c r="J103" s="62"/>
      <c r="K103" s="63"/>
      <c r="L103" s="62"/>
      <c r="M103" s="63"/>
      <c r="N103" s="61"/>
      <c r="O103" s="61"/>
      <c r="P103" s="60">
        <f t="shared" ref="P103:Q107" si="145">J103-L103</f>
        <v>0</v>
      </c>
      <c r="Q103" s="61">
        <f t="shared" si="145"/>
        <v>0</v>
      </c>
      <c r="R103" s="62"/>
      <c r="S103" s="63"/>
      <c r="T103" s="126"/>
      <c r="U103" s="62"/>
      <c r="V103" s="61">
        <f t="shared" ref="V103" si="146">U103*T103</f>
        <v>0</v>
      </c>
      <c r="W103" s="60">
        <f t="shared" ref="W103:W107" si="147">U103+R103</f>
        <v>0</v>
      </c>
      <c r="X103" s="61">
        <f>V103+S103</f>
        <v>0</v>
      </c>
      <c r="Y103" s="62"/>
      <c r="Z103" s="63"/>
      <c r="AA103" s="126"/>
      <c r="AB103" s="62"/>
      <c r="AC103" s="61">
        <f t="shared" ref="AC103" si="148">AB103*AA103</f>
        <v>0</v>
      </c>
      <c r="AD103" s="60">
        <f t="shared" ref="AD103:AD107" si="149">AB103+Y103</f>
        <v>0</v>
      </c>
      <c r="AE103" s="61">
        <f>AC103+Z103</f>
        <v>0</v>
      </c>
      <c r="AF103" s="12"/>
    </row>
    <row r="104" spans="1:32" s="1" customFormat="1" ht="15.75">
      <c r="A104" s="199"/>
      <c r="B104" s="2" t="s">
        <v>38</v>
      </c>
      <c r="C104" s="82"/>
      <c r="D104" s="61"/>
      <c r="E104" s="82"/>
      <c r="F104" s="61"/>
      <c r="G104" s="101"/>
      <c r="H104" s="82"/>
      <c r="I104" s="61">
        <f t="shared" ref="I104:I107" si="150">H104*G104</f>
        <v>0</v>
      </c>
      <c r="J104" s="60">
        <f t="shared" ref="J104:J107" si="151">H104+E104+C104</f>
        <v>0</v>
      </c>
      <c r="K104" s="61">
        <f>I104+F104+D104</f>
        <v>0</v>
      </c>
      <c r="L104" s="60"/>
      <c r="M104" s="61"/>
      <c r="N104" s="61"/>
      <c r="O104" s="61"/>
      <c r="P104" s="60">
        <f t="shared" si="145"/>
        <v>0</v>
      </c>
      <c r="Q104" s="61">
        <f t="shared" si="145"/>
        <v>0</v>
      </c>
      <c r="R104" s="60"/>
      <c r="S104" s="61"/>
      <c r="T104" s="125"/>
      <c r="U104" s="60"/>
      <c r="V104" s="61">
        <f>U104*T104</f>
        <v>0</v>
      </c>
      <c r="W104" s="60">
        <f t="shared" si="147"/>
        <v>0</v>
      </c>
      <c r="X104" s="61">
        <f>V104+S104</f>
        <v>0</v>
      </c>
      <c r="Y104" s="60"/>
      <c r="Z104" s="61"/>
      <c r="AA104" s="125"/>
      <c r="AB104" s="60"/>
      <c r="AC104" s="61">
        <f>AB104*AA104</f>
        <v>0</v>
      </c>
      <c r="AD104" s="60">
        <f t="shared" si="149"/>
        <v>0</v>
      </c>
      <c r="AE104" s="61">
        <f>AC104+Z104</f>
        <v>0</v>
      </c>
      <c r="AF104" s="82"/>
    </row>
    <row r="105" spans="1:32" s="1" customFormat="1" ht="56.25">
      <c r="A105" s="751"/>
      <c r="B105" s="2" t="s">
        <v>39</v>
      </c>
      <c r="C105" s="82"/>
      <c r="D105" s="61"/>
      <c r="E105" s="82"/>
      <c r="F105" s="61"/>
      <c r="G105" s="101">
        <v>4.4999999999999998E-2</v>
      </c>
      <c r="H105" s="82"/>
      <c r="I105" s="61">
        <f t="shared" si="150"/>
        <v>0</v>
      </c>
      <c r="J105" s="60">
        <f t="shared" si="151"/>
        <v>0</v>
      </c>
      <c r="K105" s="61">
        <f>I105+F105+D105</f>
        <v>0</v>
      </c>
      <c r="L105" s="60"/>
      <c r="M105" s="61"/>
      <c r="N105" s="61" t="e">
        <f t="shared" ref="N105:O108" si="152">L105/J105%</f>
        <v>#DIV/0!</v>
      </c>
      <c r="O105" s="61" t="e">
        <f t="shared" si="152"/>
        <v>#DIV/0!</v>
      </c>
      <c r="P105" s="60">
        <f t="shared" si="145"/>
        <v>0</v>
      </c>
      <c r="Q105" s="61">
        <f t="shared" si="145"/>
        <v>0</v>
      </c>
      <c r="R105" s="60"/>
      <c r="S105" s="61"/>
      <c r="T105" s="125">
        <v>4.4999999999999998E-2</v>
      </c>
      <c r="U105" s="60"/>
      <c r="V105" s="61">
        <f>U105*T105</f>
        <v>0</v>
      </c>
      <c r="W105" s="60">
        <f t="shared" si="147"/>
        <v>0</v>
      </c>
      <c r="X105" s="61">
        <f>V105+S105</f>
        <v>0</v>
      </c>
      <c r="Y105" s="60"/>
      <c r="Z105" s="61"/>
      <c r="AA105" s="125">
        <v>4.4999999999999998E-2</v>
      </c>
      <c r="AB105" s="60"/>
      <c r="AC105" s="61">
        <f>AB105*AA105</f>
        <v>0</v>
      </c>
      <c r="AD105" s="60">
        <f t="shared" si="149"/>
        <v>0</v>
      </c>
      <c r="AE105" s="61">
        <f>AC105+Z105</f>
        <v>0</v>
      </c>
      <c r="AF105" s="691" t="s">
        <v>478</v>
      </c>
    </row>
    <row r="106" spans="1:32" s="1" customFormat="1" ht="15.75">
      <c r="A106" s="199"/>
      <c r="B106" s="2" t="s">
        <v>40</v>
      </c>
      <c r="C106" s="82"/>
      <c r="D106" s="61"/>
      <c r="E106" s="82"/>
      <c r="F106" s="61"/>
      <c r="G106" s="101">
        <v>2.6749999999999999E-2</v>
      </c>
      <c r="H106" s="82"/>
      <c r="I106" s="61">
        <f t="shared" si="150"/>
        <v>0</v>
      </c>
      <c r="J106" s="60">
        <f t="shared" si="151"/>
        <v>0</v>
      </c>
      <c r="K106" s="61">
        <f>I106+F106+D106</f>
        <v>0</v>
      </c>
      <c r="L106" s="60"/>
      <c r="M106" s="61"/>
      <c r="N106" s="61"/>
      <c r="O106" s="61"/>
      <c r="P106" s="60">
        <f t="shared" si="145"/>
        <v>0</v>
      </c>
      <c r="Q106" s="61">
        <f t="shared" si="145"/>
        <v>0</v>
      </c>
      <c r="R106" s="60"/>
      <c r="S106" s="61"/>
      <c r="T106" s="125">
        <v>0.03</v>
      </c>
      <c r="U106" s="60"/>
      <c r="V106" s="61">
        <f>U106*T106</f>
        <v>0</v>
      </c>
      <c r="W106" s="60">
        <f t="shared" si="147"/>
        <v>0</v>
      </c>
      <c r="X106" s="61">
        <f>V106+S106</f>
        <v>0</v>
      </c>
      <c r="Y106" s="60"/>
      <c r="Z106" s="61"/>
      <c r="AA106" s="125">
        <v>0.03</v>
      </c>
      <c r="AB106" s="60"/>
      <c r="AC106" s="61">
        <f>AB106*AA106</f>
        <v>0</v>
      </c>
      <c r="AD106" s="60">
        <f t="shared" si="149"/>
        <v>0</v>
      </c>
      <c r="AE106" s="61">
        <f>AC106+Z106</f>
        <v>0</v>
      </c>
      <c r="AF106" s="82"/>
    </row>
    <row r="107" spans="1:32" s="1" customFormat="1" ht="15.75">
      <c r="A107" s="199"/>
      <c r="B107" s="2" t="s">
        <v>41</v>
      </c>
      <c r="C107" s="82"/>
      <c r="D107" s="61"/>
      <c r="E107" s="82"/>
      <c r="F107" s="61"/>
      <c r="G107" s="101"/>
      <c r="H107" s="82"/>
      <c r="I107" s="61">
        <f t="shared" si="150"/>
        <v>0</v>
      </c>
      <c r="J107" s="60">
        <f t="shared" si="151"/>
        <v>0</v>
      </c>
      <c r="K107" s="61">
        <f>I107+F107+D107</f>
        <v>0</v>
      </c>
      <c r="L107" s="60"/>
      <c r="M107" s="61"/>
      <c r="N107" s="61"/>
      <c r="O107" s="61"/>
      <c r="P107" s="60">
        <f t="shared" si="145"/>
        <v>0</v>
      </c>
      <c r="Q107" s="61">
        <f t="shared" si="145"/>
        <v>0</v>
      </c>
      <c r="R107" s="60"/>
      <c r="S107" s="61"/>
      <c r="T107" s="125"/>
      <c r="U107" s="60"/>
      <c r="V107" s="61">
        <f>U107*T107</f>
        <v>0</v>
      </c>
      <c r="W107" s="60">
        <f t="shared" si="147"/>
        <v>0</v>
      </c>
      <c r="X107" s="61">
        <f>V107+S107</f>
        <v>0</v>
      </c>
      <c r="Y107" s="60"/>
      <c r="Z107" s="61"/>
      <c r="AA107" s="125"/>
      <c r="AB107" s="60"/>
      <c r="AC107" s="61">
        <f>AB107*AA107</f>
        <v>0</v>
      </c>
      <c r="AD107" s="60">
        <f t="shared" si="149"/>
        <v>0</v>
      </c>
      <c r="AE107" s="61">
        <f>AC107+Z107</f>
        <v>0</v>
      </c>
      <c r="AF107" s="82"/>
    </row>
    <row r="108" spans="1:32" s="144" customFormat="1" ht="15.75">
      <c r="A108" s="208"/>
      <c r="B108" s="209" t="s">
        <v>25</v>
      </c>
      <c r="C108" s="210">
        <f t="shared" ref="C108" si="153">SUM(C104:C107)</f>
        <v>0</v>
      </c>
      <c r="D108" s="211">
        <f>SUM(D104:D107)</f>
        <v>0</v>
      </c>
      <c r="E108" s="210">
        <f t="shared" ref="E108" si="154">SUM(E104:E107)</f>
        <v>0</v>
      </c>
      <c r="F108" s="211">
        <f>SUM(F104:F107)</f>
        <v>0</v>
      </c>
      <c r="G108" s="212"/>
      <c r="H108" s="210">
        <f t="shared" ref="H108:M108" si="155">SUM(H104:H107)</f>
        <v>0</v>
      </c>
      <c r="I108" s="211">
        <f>SUM(I104:I107)</f>
        <v>0</v>
      </c>
      <c r="J108" s="210">
        <f t="shared" si="155"/>
        <v>0</v>
      </c>
      <c r="K108" s="211">
        <f>SUM(K104:K107)</f>
        <v>0</v>
      </c>
      <c r="L108" s="210">
        <f t="shared" si="155"/>
        <v>0</v>
      </c>
      <c r="M108" s="211">
        <f t="shared" si="155"/>
        <v>0</v>
      </c>
      <c r="N108" s="213" t="e">
        <f t="shared" si="152"/>
        <v>#DIV/0!</v>
      </c>
      <c r="O108" s="213" t="e">
        <f>M108/K108%</f>
        <v>#DIV/0!</v>
      </c>
      <c r="P108" s="210">
        <f t="shared" ref="P108:S108" si="156">SUM(P104:P107)</f>
        <v>0</v>
      </c>
      <c r="Q108" s="211">
        <f t="shared" si="156"/>
        <v>0</v>
      </c>
      <c r="R108" s="210">
        <f t="shared" si="156"/>
        <v>0</v>
      </c>
      <c r="S108" s="211">
        <f t="shared" si="156"/>
        <v>0</v>
      </c>
      <c r="T108" s="214"/>
      <c r="U108" s="210">
        <f t="shared" ref="U108:W108" si="157">SUM(U104:U107)</f>
        <v>0</v>
      </c>
      <c r="V108" s="211">
        <f>SUM(V104:V107)</f>
        <v>0</v>
      </c>
      <c r="W108" s="210">
        <f t="shared" si="157"/>
        <v>0</v>
      </c>
      <c r="X108" s="211">
        <f>SUM(X104:X107)</f>
        <v>0</v>
      </c>
      <c r="Y108" s="210">
        <f t="shared" ref="Y108:Z108" si="158">SUM(Y104:Y107)</f>
        <v>0</v>
      </c>
      <c r="Z108" s="211">
        <f t="shared" si="158"/>
        <v>0</v>
      </c>
      <c r="AA108" s="214"/>
      <c r="AB108" s="210">
        <f t="shared" ref="AB108" si="159">SUM(AB104:AB107)</f>
        <v>0</v>
      </c>
      <c r="AC108" s="211">
        <f>SUM(AC104:AC107)</f>
        <v>0</v>
      </c>
      <c r="AD108" s="210">
        <f t="shared" ref="AD108" si="160">SUM(AD104:AD107)</f>
        <v>0</v>
      </c>
      <c r="AE108" s="211">
        <f>SUM(AE104:AE107)</f>
        <v>0</v>
      </c>
      <c r="AF108" s="215"/>
    </row>
    <row r="109" spans="1:32" s="4" customFormat="1" ht="15.75">
      <c r="A109" s="329">
        <v>6.05</v>
      </c>
      <c r="B109" s="9" t="s">
        <v>190</v>
      </c>
      <c r="C109" s="12"/>
      <c r="D109" s="63"/>
      <c r="E109" s="12"/>
      <c r="F109" s="63"/>
      <c r="G109" s="102"/>
      <c r="H109" s="12"/>
      <c r="I109" s="63"/>
      <c r="J109" s="62"/>
      <c r="K109" s="63"/>
      <c r="L109" s="62"/>
      <c r="M109" s="63"/>
      <c r="N109" s="61"/>
      <c r="O109" s="61"/>
      <c r="P109" s="60">
        <f t="shared" ref="P109:Q113" si="161">J109-L109</f>
        <v>0</v>
      </c>
      <c r="Q109" s="61">
        <f t="shared" si="161"/>
        <v>0</v>
      </c>
      <c r="R109" s="62"/>
      <c r="S109" s="63"/>
      <c r="T109" s="126"/>
      <c r="U109" s="62"/>
      <c r="V109" s="61">
        <f>U109*T109</f>
        <v>0</v>
      </c>
      <c r="W109" s="60">
        <f t="shared" ref="W109:W113" si="162">U109+R109</f>
        <v>0</v>
      </c>
      <c r="X109" s="61">
        <f>V109+S109</f>
        <v>0</v>
      </c>
      <c r="Y109" s="62"/>
      <c r="Z109" s="63"/>
      <c r="AA109" s="126"/>
      <c r="AB109" s="62"/>
      <c r="AC109" s="61">
        <f>AB109*AA109</f>
        <v>0</v>
      </c>
      <c r="AD109" s="60">
        <f t="shared" ref="AD109:AD113" si="163">AB109+Y109</f>
        <v>0</v>
      </c>
      <c r="AE109" s="61">
        <f>AC109+Z109</f>
        <v>0</v>
      </c>
      <c r="AF109" s="12"/>
    </row>
    <row r="110" spans="1:32" s="1" customFormat="1" ht="15.75">
      <c r="A110" s="199"/>
      <c r="B110" s="2" t="s">
        <v>38</v>
      </c>
      <c r="C110" s="82"/>
      <c r="D110" s="61"/>
      <c r="E110" s="82"/>
      <c r="F110" s="61"/>
      <c r="G110" s="101"/>
      <c r="H110" s="82"/>
      <c r="I110" s="61">
        <f t="shared" ref="I110:I113" si="164">H110*G110</f>
        <v>0</v>
      </c>
      <c r="J110" s="60">
        <f t="shared" ref="J110:J113" si="165">H110+E110+C110</f>
        <v>0</v>
      </c>
      <c r="K110" s="61">
        <f>I110+F110+D110</f>
        <v>0</v>
      </c>
      <c r="L110" s="60"/>
      <c r="M110" s="61"/>
      <c r="N110" s="61"/>
      <c r="O110" s="61"/>
      <c r="P110" s="60">
        <f t="shared" si="161"/>
        <v>0</v>
      </c>
      <c r="Q110" s="61">
        <f t="shared" si="161"/>
        <v>0</v>
      </c>
      <c r="R110" s="60"/>
      <c r="S110" s="61"/>
      <c r="T110" s="125"/>
      <c r="U110" s="60"/>
      <c r="V110" s="61">
        <f>U110*T110</f>
        <v>0</v>
      </c>
      <c r="W110" s="60">
        <f t="shared" si="162"/>
        <v>0</v>
      </c>
      <c r="X110" s="61">
        <f>V110+S110</f>
        <v>0</v>
      </c>
      <c r="Y110" s="60"/>
      <c r="Z110" s="61"/>
      <c r="AA110" s="125"/>
      <c r="AB110" s="60"/>
      <c r="AC110" s="61">
        <f>AB110*AA110</f>
        <v>0</v>
      </c>
      <c r="AD110" s="60">
        <f t="shared" si="163"/>
        <v>0</v>
      </c>
      <c r="AE110" s="61">
        <f>AC110+Z110</f>
        <v>0</v>
      </c>
      <c r="AF110" s="82"/>
    </row>
    <row r="111" spans="1:32" s="1" customFormat="1" ht="15.75">
      <c r="A111" s="199"/>
      <c r="B111" s="2" t="s">
        <v>39</v>
      </c>
      <c r="C111" s="82"/>
      <c r="D111" s="61"/>
      <c r="E111" s="82"/>
      <c r="F111" s="61"/>
      <c r="G111" s="101"/>
      <c r="H111" s="82"/>
      <c r="I111" s="61">
        <f t="shared" si="164"/>
        <v>0</v>
      </c>
      <c r="J111" s="60">
        <f t="shared" si="165"/>
        <v>0</v>
      </c>
      <c r="K111" s="61">
        <f>I111+F111+D111</f>
        <v>0</v>
      </c>
      <c r="L111" s="60"/>
      <c r="M111" s="61"/>
      <c r="N111" s="61"/>
      <c r="O111" s="61"/>
      <c r="P111" s="60">
        <f t="shared" si="161"/>
        <v>0</v>
      </c>
      <c r="Q111" s="61">
        <f t="shared" si="161"/>
        <v>0</v>
      </c>
      <c r="R111" s="60"/>
      <c r="S111" s="61"/>
      <c r="T111" s="125"/>
      <c r="U111" s="60"/>
      <c r="V111" s="61">
        <f>U111*T111</f>
        <v>0</v>
      </c>
      <c r="W111" s="60">
        <f t="shared" si="162"/>
        <v>0</v>
      </c>
      <c r="X111" s="61">
        <f>V111+S111</f>
        <v>0</v>
      </c>
      <c r="Y111" s="60"/>
      <c r="Z111" s="61"/>
      <c r="AA111" s="125"/>
      <c r="AB111" s="60"/>
      <c r="AC111" s="61">
        <f>AB111*AA111</f>
        <v>0</v>
      </c>
      <c r="AD111" s="60">
        <f t="shared" si="163"/>
        <v>0</v>
      </c>
      <c r="AE111" s="61">
        <f>AC111+Z111</f>
        <v>0</v>
      </c>
      <c r="AF111" s="82"/>
    </row>
    <row r="112" spans="1:32" s="1" customFormat="1" ht="15.75">
      <c r="A112" s="199"/>
      <c r="B112" s="2" t="s">
        <v>40</v>
      </c>
      <c r="C112" s="82"/>
      <c r="D112" s="61"/>
      <c r="E112" s="82"/>
      <c r="F112" s="61"/>
      <c r="G112" s="101"/>
      <c r="H112" s="82"/>
      <c r="I112" s="61">
        <f t="shared" si="164"/>
        <v>0</v>
      </c>
      <c r="J112" s="60">
        <f t="shared" si="165"/>
        <v>0</v>
      </c>
      <c r="K112" s="61">
        <f>I112+F112+D112</f>
        <v>0</v>
      </c>
      <c r="L112" s="60"/>
      <c r="M112" s="61"/>
      <c r="N112" s="61"/>
      <c r="O112" s="61"/>
      <c r="P112" s="60">
        <f t="shared" si="161"/>
        <v>0</v>
      </c>
      <c r="Q112" s="61">
        <f t="shared" si="161"/>
        <v>0</v>
      </c>
      <c r="R112" s="60"/>
      <c r="S112" s="61"/>
      <c r="T112" s="125"/>
      <c r="U112" s="60"/>
      <c r="V112" s="61">
        <f>U112*T112</f>
        <v>0</v>
      </c>
      <c r="W112" s="60">
        <f t="shared" si="162"/>
        <v>0</v>
      </c>
      <c r="X112" s="61">
        <f>V112+S112</f>
        <v>0</v>
      </c>
      <c r="Y112" s="60"/>
      <c r="Z112" s="61"/>
      <c r="AA112" s="125"/>
      <c r="AB112" s="60"/>
      <c r="AC112" s="61">
        <f>AB112*AA112</f>
        <v>0</v>
      </c>
      <c r="AD112" s="60">
        <f t="shared" si="163"/>
        <v>0</v>
      </c>
      <c r="AE112" s="61">
        <f>AC112+Z112</f>
        <v>0</v>
      </c>
      <c r="AF112" s="82"/>
    </row>
    <row r="113" spans="1:32" s="1" customFormat="1" ht="15.75">
      <c r="A113" s="199"/>
      <c r="B113" s="2" t="s">
        <v>41</v>
      </c>
      <c r="C113" s="82"/>
      <c r="D113" s="61"/>
      <c r="E113" s="82"/>
      <c r="F113" s="61"/>
      <c r="G113" s="101"/>
      <c r="H113" s="82"/>
      <c r="I113" s="61">
        <f t="shared" si="164"/>
        <v>0</v>
      </c>
      <c r="J113" s="60">
        <f t="shared" si="165"/>
        <v>0</v>
      </c>
      <c r="K113" s="61">
        <f>I113+F113+D113</f>
        <v>0</v>
      </c>
      <c r="L113" s="60"/>
      <c r="M113" s="61"/>
      <c r="N113" s="61"/>
      <c r="O113" s="61"/>
      <c r="P113" s="60">
        <f t="shared" si="161"/>
        <v>0</v>
      </c>
      <c r="Q113" s="61">
        <f t="shared" si="161"/>
        <v>0</v>
      </c>
      <c r="R113" s="60"/>
      <c r="S113" s="61"/>
      <c r="T113" s="125"/>
      <c r="U113" s="60"/>
      <c r="V113" s="61">
        <f>U113*T113</f>
        <v>0</v>
      </c>
      <c r="W113" s="60">
        <f t="shared" si="162"/>
        <v>0</v>
      </c>
      <c r="X113" s="61">
        <f>V113+S113</f>
        <v>0</v>
      </c>
      <c r="Y113" s="60"/>
      <c r="Z113" s="61"/>
      <c r="AA113" s="125"/>
      <c r="AB113" s="60"/>
      <c r="AC113" s="61">
        <f>AB113*AA113</f>
        <v>0</v>
      </c>
      <c r="AD113" s="60">
        <f t="shared" si="163"/>
        <v>0</v>
      </c>
      <c r="AE113" s="61">
        <f>AC113+Z113</f>
        <v>0</v>
      </c>
      <c r="AF113" s="82"/>
    </row>
    <row r="114" spans="1:32" s="144" customFormat="1" ht="15.75">
      <c r="A114" s="208"/>
      <c r="B114" s="209" t="s">
        <v>35</v>
      </c>
      <c r="C114" s="210">
        <f t="shared" ref="C114" si="166">SUM(C110:C113)</f>
        <v>0</v>
      </c>
      <c r="D114" s="211">
        <f>SUM(D110:D113)</f>
        <v>0</v>
      </c>
      <c r="E114" s="210">
        <f t="shared" ref="E114" si="167">SUM(E110:E113)</f>
        <v>0</v>
      </c>
      <c r="F114" s="211">
        <f>SUM(F110:F113)</f>
        <v>0</v>
      </c>
      <c r="G114" s="212"/>
      <c r="H114" s="210">
        <f t="shared" ref="H114:M114" si="168">SUM(H110:H113)</f>
        <v>0</v>
      </c>
      <c r="I114" s="211">
        <f>SUM(I110:I113)</f>
        <v>0</v>
      </c>
      <c r="J114" s="210">
        <f t="shared" si="168"/>
        <v>0</v>
      </c>
      <c r="K114" s="211">
        <f>SUM(K110:K113)</f>
        <v>0</v>
      </c>
      <c r="L114" s="210">
        <f t="shared" si="168"/>
        <v>0</v>
      </c>
      <c r="M114" s="211">
        <f t="shared" si="168"/>
        <v>0</v>
      </c>
      <c r="N114" s="213" t="e">
        <f t="shared" ref="N114" si="169">L114/J114%</f>
        <v>#DIV/0!</v>
      </c>
      <c r="O114" s="213" t="e">
        <f>M114/K114%</f>
        <v>#DIV/0!</v>
      </c>
      <c r="P114" s="210">
        <f t="shared" ref="P114:S114" si="170">SUM(P110:P113)</f>
        <v>0</v>
      </c>
      <c r="Q114" s="211">
        <f t="shared" si="170"/>
        <v>0</v>
      </c>
      <c r="R114" s="210">
        <f t="shared" si="170"/>
        <v>0</v>
      </c>
      <c r="S114" s="211">
        <f t="shared" si="170"/>
        <v>0</v>
      </c>
      <c r="T114" s="214"/>
      <c r="U114" s="210">
        <f t="shared" ref="U114:W114" si="171">SUM(U110:U113)</f>
        <v>0</v>
      </c>
      <c r="V114" s="211">
        <f>SUM(V110:V113)</f>
        <v>0</v>
      </c>
      <c r="W114" s="210">
        <f t="shared" si="171"/>
        <v>0</v>
      </c>
      <c r="X114" s="211">
        <f>SUM(X110:X113)</f>
        <v>0</v>
      </c>
      <c r="Y114" s="210">
        <f t="shared" ref="Y114:Z114" si="172">SUM(Y110:Y113)</f>
        <v>0</v>
      </c>
      <c r="Z114" s="211">
        <f t="shared" si="172"/>
        <v>0</v>
      </c>
      <c r="AA114" s="214"/>
      <c r="AB114" s="210">
        <f t="shared" ref="AB114" si="173">SUM(AB110:AB113)</f>
        <v>0</v>
      </c>
      <c r="AC114" s="211">
        <f>SUM(AC110:AC113)</f>
        <v>0</v>
      </c>
      <c r="AD114" s="210">
        <f t="shared" ref="AD114" si="174">SUM(AD110:AD113)</f>
        <v>0</v>
      </c>
      <c r="AE114" s="211">
        <f>SUM(AE110:AE113)</f>
        <v>0</v>
      </c>
      <c r="AF114" s="215"/>
    </row>
    <row r="115" spans="1:32" s="4" customFormat="1" ht="15.75">
      <c r="A115" s="329">
        <v>6.06</v>
      </c>
      <c r="B115" s="9" t="s">
        <v>45</v>
      </c>
      <c r="C115" s="12"/>
      <c r="D115" s="63"/>
      <c r="E115" s="12"/>
      <c r="F115" s="63"/>
      <c r="G115" s="102"/>
      <c r="H115" s="12"/>
      <c r="I115" s="63"/>
      <c r="J115" s="62"/>
      <c r="K115" s="63"/>
      <c r="L115" s="62"/>
      <c r="M115" s="63"/>
      <c r="N115" s="63"/>
      <c r="O115" s="63"/>
      <c r="P115" s="62"/>
      <c r="Q115" s="63"/>
      <c r="R115" s="62"/>
      <c r="S115" s="63"/>
      <c r="T115" s="126"/>
      <c r="U115" s="62"/>
      <c r="V115" s="63"/>
      <c r="W115" s="62"/>
      <c r="X115" s="63"/>
      <c r="Y115" s="62"/>
      <c r="Z115" s="63"/>
      <c r="AA115" s="126"/>
      <c r="AB115" s="62"/>
      <c r="AC115" s="63"/>
      <c r="AD115" s="62"/>
      <c r="AE115" s="63"/>
      <c r="AF115" s="12"/>
    </row>
    <row r="116" spans="1:32" s="1" customFormat="1" ht="15.75">
      <c r="A116" s="199"/>
      <c r="B116" s="2" t="s">
        <v>38</v>
      </c>
      <c r="C116" s="82"/>
      <c r="D116" s="61"/>
      <c r="E116" s="82"/>
      <c r="F116" s="61"/>
      <c r="G116" s="101"/>
      <c r="H116" s="82"/>
      <c r="I116" s="61">
        <f t="shared" ref="I116:I119" si="175">H116*G116</f>
        <v>0</v>
      </c>
      <c r="J116" s="60">
        <f t="shared" ref="J116:J119" si="176">H116+E116+C116</f>
        <v>0</v>
      </c>
      <c r="K116" s="61">
        <f>I116+F116+D116</f>
        <v>0</v>
      </c>
      <c r="L116" s="60"/>
      <c r="M116" s="61"/>
      <c r="N116" s="61"/>
      <c r="O116" s="61"/>
      <c r="P116" s="60">
        <f t="shared" ref="P116:Q119" si="177">J116-L116</f>
        <v>0</v>
      </c>
      <c r="Q116" s="61">
        <f t="shared" si="177"/>
        <v>0</v>
      </c>
      <c r="R116" s="60"/>
      <c r="S116" s="61"/>
      <c r="T116" s="125"/>
      <c r="U116" s="60"/>
      <c r="V116" s="61">
        <f>U116*T116</f>
        <v>0</v>
      </c>
      <c r="W116" s="60">
        <f t="shared" ref="W116:W119" si="178">U116+R116</f>
        <v>0</v>
      </c>
      <c r="X116" s="61">
        <f>V116+S116</f>
        <v>0</v>
      </c>
      <c r="Y116" s="60"/>
      <c r="Z116" s="61"/>
      <c r="AA116" s="125"/>
      <c r="AB116" s="60"/>
      <c r="AC116" s="61">
        <f>AB116*AA116</f>
        <v>0</v>
      </c>
      <c r="AD116" s="60">
        <f t="shared" ref="AD116:AD119" si="179">AB116+Y116</f>
        <v>0</v>
      </c>
      <c r="AE116" s="61">
        <f>AC116+Z116</f>
        <v>0</v>
      </c>
      <c r="AF116" s="82"/>
    </row>
    <row r="117" spans="1:32" s="1" customFormat="1" ht="15.75">
      <c r="A117" s="199"/>
      <c r="B117" s="2" t="s">
        <v>39</v>
      </c>
      <c r="C117" s="82"/>
      <c r="D117" s="61"/>
      <c r="E117" s="82"/>
      <c r="F117" s="61"/>
      <c r="G117" s="101"/>
      <c r="H117" s="82"/>
      <c r="I117" s="61">
        <f t="shared" si="175"/>
        <v>0</v>
      </c>
      <c r="J117" s="60">
        <f t="shared" si="176"/>
        <v>0</v>
      </c>
      <c r="K117" s="61">
        <f>I117+F117+D117</f>
        <v>0</v>
      </c>
      <c r="L117" s="60"/>
      <c r="M117" s="61"/>
      <c r="N117" s="61"/>
      <c r="O117" s="61"/>
      <c r="P117" s="60">
        <f t="shared" si="177"/>
        <v>0</v>
      </c>
      <c r="Q117" s="61">
        <f t="shared" si="177"/>
        <v>0</v>
      </c>
      <c r="R117" s="60"/>
      <c r="S117" s="61"/>
      <c r="T117" s="125"/>
      <c r="U117" s="60"/>
      <c r="V117" s="61">
        <f>U117*T117</f>
        <v>0</v>
      </c>
      <c r="W117" s="60">
        <f t="shared" si="178"/>
        <v>0</v>
      </c>
      <c r="X117" s="61">
        <f>V117+S117</f>
        <v>0</v>
      </c>
      <c r="Y117" s="60"/>
      <c r="Z117" s="61"/>
      <c r="AA117" s="125"/>
      <c r="AB117" s="60"/>
      <c r="AC117" s="61">
        <f>AB117*AA117</f>
        <v>0</v>
      </c>
      <c r="AD117" s="60">
        <f t="shared" si="179"/>
        <v>0</v>
      </c>
      <c r="AE117" s="61">
        <f>AC117+Z117</f>
        <v>0</v>
      </c>
      <c r="AF117" s="82"/>
    </row>
    <row r="118" spans="1:32" s="1" customFormat="1" ht="15.75">
      <c r="A118" s="199"/>
      <c r="B118" s="2" t="s">
        <v>40</v>
      </c>
      <c r="C118" s="82"/>
      <c r="D118" s="61"/>
      <c r="E118" s="82"/>
      <c r="F118" s="61"/>
      <c r="G118" s="101"/>
      <c r="H118" s="82"/>
      <c r="I118" s="61">
        <f t="shared" si="175"/>
        <v>0</v>
      </c>
      <c r="J118" s="60">
        <f t="shared" si="176"/>
        <v>0</v>
      </c>
      <c r="K118" s="61">
        <f>I118+F118+D118</f>
        <v>0</v>
      </c>
      <c r="L118" s="60"/>
      <c r="M118" s="61"/>
      <c r="N118" s="61"/>
      <c r="O118" s="61"/>
      <c r="P118" s="60">
        <f t="shared" si="177"/>
        <v>0</v>
      </c>
      <c r="Q118" s="61">
        <f t="shared" si="177"/>
        <v>0</v>
      </c>
      <c r="R118" s="60"/>
      <c r="S118" s="61"/>
      <c r="T118" s="125"/>
      <c r="U118" s="60"/>
      <c r="V118" s="61">
        <f>U118*T118</f>
        <v>0</v>
      </c>
      <c r="W118" s="60">
        <f t="shared" si="178"/>
        <v>0</v>
      </c>
      <c r="X118" s="61">
        <f>V118+S118</f>
        <v>0</v>
      </c>
      <c r="Y118" s="60"/>
      <c r="Z118" s="61"/>
      <c r="AA118" s="125"/>
      <c r="AB118" s="60"/>
      <c r="AC118" s="61">
        <f>AB118*AA118</f>
        <v>0</v>
      </c>
      <c r="AD118" s="60">
        <f t="shared" si="179"/>
        <v>0</v>
      </c>
      <c r="AE118" s="61">
        <f>AC118+Z118</f>
        <v>0</v>
      </c>
      <c r="AF118" s="82"/>
    </row>
    <row r="119" spans="1:32" s="1" customFormat="1" ht="15.75">
      <c r="A119" s="199"/>
      <c r="B119" s="2" t="s">
        <v>41</v>
      </c>
      <c r="C119" s="82"/>
      <c r="D119" s="61"/>
      <c r="E119" s="82"/>
      <c r="F119" s="61"/>
      <c r="G119" s="101"/>
      <c r="H119" s="82"/>
      <c r="I119" s="61">
        <f t="shared" si="175"/>
        <v>0</v>
      </c>
      <c r="J119" s="60">
        <f t="shared" si="176"/>
        <v>0</v>
      </c>
      <c r="K119" s="61">
        <f>I119+F119+D119</f>
        <v>0</v>
      </c>
      <c r="L119" s="60"/>
      <c r="M119" s="61"/>
      <c r="N119" s="61"/>
      <c r="O119" s="61"/>
      <c r="P119" s="60">
        <f t="shared" si="177"/>
        <v>0</v>
      </c>
      <c r="Q119" s="61">
        <f t="shared" si="177"/>
        <v>0</v>
      </c>
      <c r="R119" s="60"/>
      <c r="S119" s="61"/>
      <c r="T119" s="125"/>
      <c r="U119" s="60"/>
      <c r="V119" s="61">
        <f>U119*T119</f>
        <v>0</v>
      </c>
      <c r="W119" s="60">
        <f t="shared" si="178"/>
        <v>0</v>
      </c>
      <c r="X119" s="61">
        <f>V119+S119</f>
        <v>0</v>
      </c>
      <c r="Y119" s="60"/>
      <c r="Z119" s="61"/>
      <c r="AA119" s="125"/>
      <c r="AB119" s="60"/>
      <c r="AC119" s="61">
        <f>AB119*AA119</f>
        <v>0</v>
      </c>
      <c r="AD119" s="60">
        <f t="shared" si="179"/>
        <v>0</v>
      </c>
      <c r="AE119" s="61">
        <f>AC119+Z119</f>
        <v>0</v>
      </c>
      <c r="AF119" s="82"/>
    </row>
    <row r="120" spans="1:32" s="144" customFormat="1" ht="15.75">
      <c r="A120" s="208"/>
      <c r="B120" s="346" t="s">
        <v>35</v>
      </c>
      <c r="C120" s="210">
        <f t="shared" ref="C120" si="180">SUM(C116:C119)</f>
        <v>0</v>
      </c>
      <c r="D120" s="211">
        <f>SUM(D116:D119)</f>
        <v>0</v>
      </c>
      <c r="E120" s="210">
        <f t="shared" ref="E120" si="181">SUM(E116:E119)</f>
        <v>0</v>
      </c>
      <c r="F120" s="211">
        <f>SUM(F116:F119)</f>
        <v>0</v>
      </c>
      <c r="G120" s="212"/>
      <c r="H120" s="210">
        <f t="shared" ref="H120" si="182">SUM(H116:H119)</f>
        <v>0</v>
      </c>
      <c r="I120" s="211">
        <f>SUM(I116:I119)</f>
        <v>0</v>
      </c>
      <c r="J120" s="210">
        <f t="shared" ref="J120:M120" si="183">SUM(J116:J119)</f>
        <v>0</v>
      </c>
      <c r="K120" s="211">
        <f>SUM(K116:K119)</f>
        <v>0</v>
      </c>
      <c r="L120" s="210">
        <f t="shared" si="183"/>
        <v>0</v>
      </c>
      <c r="M120" s="211">
        <f t="shared" si="183"/>
        <v>0</v>
      </c>
      <c r="N120" s="213" t="e">
        <f t="shared" ref="N120:N121" si="184">L120/J120%</f>
        <v>#DIV/0!</v>
      </c>
      <c r="O120" s="213" t="e">
        <f>M120/K120%</f>
        <v>#DIV/0!</v>
      </c>
      <c r="P120" s="210">
        <f t="shared" ref="P120:S120" si="185">SUM(P116:P119)</f>
        <v>0</v>
      </c>
      <c r="Q120" s="211">
        <f t="shared" si="185"/>
        <v>0</v>
      </c>
      <c r="R120" s="210">
        <f t="shared" si="185"/>
        <v>0</v>
      </c>
      <c r="S120" s="211">
        <f t="shared" si="185"/>
        <v>0</v>
      </c>
      <c r="T120" s="214"/>
      <c r="U120" s="210">
        <f t="shared" ref="U120:W120" si="186">SUM(U116:U119)</f>
        <v>0</v>
      </c>
      <c r="V120" s="211">
        <f>SUM(V116:V119)</f>
        <v>0</v>
      </c>
      <c r="W120" s="210">
        <f t="shared" si="186"/>
        <v>0</v>
      </c>
      <c r="X120" s="211">
        <f>SUM(X116:X119)</f>
        <v>0</v>
      </c>
      <c r="Y120" s="210">
        <f t="shared" ref="Y120:Z120" si="187">SUM(Y116:Y119)</f>
        <v>0</v>
      </c>
      <c r="Z120" s="211">
        <f t="shared" si="187"/>
        <v>0</v>
      </c>
      <c r="AA120" s="214"/>
      <c r="AB120" s="210">
        <f t="shared" ref="AB120" si="188">SUM(AB116:AB119)</f>
        <v>0</v>
      </c>
      <c r="AC120" s="211">
        <f>SUM(AC116:AC119)</f>
        <v>0</v>
      </c>
      <c r="AD120" s="210">
        <f t="shared" ref="AD120" si="189">SUM(AD116:AD119)</f>
        <v>0</v>
      </c>
      <c r="AE120" s="211">
        <f>SUM(AE116:AE119)</f>
        <v>0</v>
      </c>
      <c r="AF120" s="215"/>
    </row>
    <row r="121" spans="1:32" s="144" customFormat="1" ht="15.75">
      <c r="A121" s="208"/>
      <c r="B121" s="209" t="s">
        <v>5</v>
      </c>
      <c r="C121" s="210">
        <f t="shared" ref="C121" si="190">C120+C114+C108+C102+C96+C90</f>
        <v>0</v>
      </c>
      <c r="D121" s="211">
        <f>D120+D114+D108+D102+D96+D90</f>
        <v>0</v>
      </c>
      <c r="E121" s="210">
        <f t="shared" ref="E121" si="191">E120+E114+E108+E102+E96+E90</f>
        <v>0</v>
      </c>
      <c r="F121" s="211">
        <f>F120+F114+F108+F102+F96+F90</f>
        <v>0</v>
      </c>
      <c r="G121" s="212"/>
      <c r="H121" s="210">
        <f t="shared" ref="H121" si="192">H120+H114+H108+H102+H96+H90</f>
        <v>0</v>
      </c>
      <c r="I121" s="211">
        <f>I120+I114+I108+I102+I96+I90</f>
        <v>0</v>
      </c>
      <c r="J121" s="210">
        <f t="shared" ref="J121:M121" si="193">J120+J114+J108+J102+J96+J90</f>
        <v>0</v>
      </c>
      <c r="K121" s="211">
        <f>K120+K114+K108+K102+K96+K90</f>
        <v>0</v>
      </c>
      <c r="L121" s="210">
        <f t="shared" si="193"/>
        <v>0</v>
      </c>
      <c r="M121" s="211">
        <f t="shared" si="193"/>
        <v>0</v>
      </c>
      <c r="N121" s="213" t="e">
        <f t="shared" si="184"/>
        <v>#DIV/0!</v>
      </c>
      <c r="O121" s="213" t="e">
        <f>M121/K121%</f>
        <v>#DIV/0!</v>
      </c>
      <c r="P121" s="210">
        <f t="shared" ref="P121:S121" si="194">P120+P114+P108+P102+P96+P90</f>
        <v>0</v>
      </c>
      <c r="Q121" s="211">
        <f t="shared" si="194"/>
        <v>0</v>
      </c>
      <c r="R121" s="210">
        <f t="shared" si="194"/>
        <v>0</v>
      </c>
      <c r="S121" s="211">
        <f t="shared" si="194"/>
        <v>0</v>
      </c>
      <c r="T121" s="214"/>
      <c r="U121" s="210">
        <f t="shared" ref="U121:W121" si="195">U120+U114+U108+U102+U96+U90</f>
        <v>0</v>
      </c>
      <c r="V121" s="211">
        <f>V120+V114+V108+V102+V96+V90</f>
        <v>0</v>
      </c>
      <c r="W121" s="210">
        <f t="shared" si="195"/>
        <v>0</v>
      </c>
      <c r="X121" s="211">
        <f>X120+X114+X108+X102+X96+X90</f>
        <v>0</v>
      </c>
      <c r="Y121" s="210">
        <f t="shared" ref="Y121:Z121" si="196">Y120+Y114+Y108+Y102+Y96+Y90</f>
        <v>0</v>
      </c>
      <c r="Z121" s="211">
        <f t="shared" si="196"/>
        <v>0</v>
      </c>
      <c r="AA121" s="214"/>
      <c r="AB121" s="210">
        <f t="shared" ref="AB121" si="197">AB120+AB114+AB108+AB102+AB96+AB90</f>
        <v>0</v>
      </c>
      <c r="AC121" s="211">
        <f>AC120+AC114+AC108+AC102+AC96+AC90</f>
        <v>0</v>
      </c>
      <c r="AD121" s="210">
        <f t="shared" ref="AD121" si="198">AD120+AD114+AD108+AD102+AD96+AD90</f>
        <v>0</v>
      </c>
      <c r="AE121" s="211">
        <f>AE120+AE114+AE108+AE102+AE96+AE90</f>
        <v>0</v>
      </c>
      <c r="AF121" s="215"/>
    </row>
    <row r="122" spans="1:32" s="4" customFormat="1" ht="15.75">
      <c r="A122" s="329" t="s">
        <v>46</v>
      </c>
      <c r="B122" s="9" t="s">
        <v>47</v>
      </c>
      <c r="C122" s="12"/>
      <c r="D122" s="63"/>
      <c r="E122" s="12"/>
      <c r="F122" s="63"/>
      <c r="G122" s="102"/>
      <c r="H122" s="12"/>
      <c r="I122" s="63"/>
      <c r="J122" s="62"/>
      <c r="K122" s="63"/>
      <c r="L122" s="62"/>
      <c r="M122" s="63"/>
      <c r="N122" s="63"/>
      <c r="O122" s="63"/>
      <c r="P122" s="62"/>
      <c r="Q122" s="63"/>
      <c r="R122" s="62"/>
      <c r="S122" s="63"/>
      <c r="T122" s="126"/>
      <c r="U122" s="62"/>
      <c r="V122" s="63"/>
      <c r="W122" s="62"/>
      <c r="X122" s="63"/>
      <c r="Y122" s="62"/>
      <c r="Z122" s="63"/>
      <c r="AA122" s="126"/>
      <c r="AB122" s="62"/>
      <c r="AC122" s="63"/>
      <c r="AD122" s="62"/>
      <c r="AE122" s="63"/>
      <c r="AF122" s="12"/>
    </row>
    <row r="123" spans="1:32" s="4" customFormat="1" ht="15.75">
      <c r="A123" s="329">
        <v>7</v>
      </c>
      <c r="B123" s="9" t="s">
        <v>48</v>
      </c>
      <c r="C123" s="12"/>
      <c r="D123" s="63"/>
      <c r="E123" s="12"/>
      <c r="F123" s="63"/>
      <c r="G123" s="102"/>
      <c r="H123" s="12"/>
      <c r="I123" s="63"/>
      <c r="J123" s="62">
        <f t="shared" ref="J123:K133" si="199">H123+E123+C123</f>
        <v>0</v>
      </c>
      <c r="K123" s="63">
        <f t="shared" si="199"/>
        <v>0</v>
      </c>
      <c r="L123" s="62"/>
      <c r="M123" s="63"/>
      <c r="N123" s="63"/>
      <c r="O123" s="63"/>
      <c r="P123" s="62"/>
      <c r="Q123" s="63"/>
      <c r="R123" s="62"/>
      <c r="S123" s="63"/>
      <c r="T123" s="126"/>
      <c r="U123" s="62"/>
      <c r="V123" s="63"/>
      <c r="W123" s="62"/>
      <c r="X123" s="63"/>
      <c r="Y123" s="62"/>
      <c r="Z123" s="63"/>
      <c r="AA123" s="126"/>
      <c r="AB123" s="62"/>
      <c r="AC123" s="63"/>
      <c r="AD123" s="62"/>
      <c r="AE123" s="63"/>
      <c r="AF123" s="12"/>
    </row>
    <row r="124" spans="1:32" s="1" customFormat="1" ht="15.75">
      <c r="A124" s="199">
        <v>7.01</v>
      </c>
      <c r="B124" s="2" t="s">
        <v>49</v>
      </c>
      <c r="C124" s="82"/>
      <c r="D124" s="61"/>
      <c r="E124" s="82"/>
      <c r="F124" s="61"/>
      <c r="G124" s="101"/>
      <c r="H124" s="82"/>
      <c r="I124" s="61"/>
      <c r="J124" s="60">
        <f t="shared" si="199"/>
        <v>0</v>
      </c>
      <c r="K124" s="61">
        <f t="shared" si="199"/>
        <v>0</v>
      </c>
      <c r="L124" s="60"/>
      <c r="M124" s="61"/>
      <c r="N124" s="61"/>
      <c r="O124" s="61"/>
      <c r="P124" s="60">
        <f t="shared" ref="P124:Q133" si="200">J124-L124</f>
        <v>0</v>
      </c>
      <c r="Q124" s="61">
        <f t="shared" si="200"/>
        <v>0</v>
      </c>
      <c r="R124" s="60"/>
      <c r="S124" s="61"/>
      <c r="T124" s="125"/>
      <c r="U124" s="60"/>
      <c r="V124" s="61">
        <f t="shared" ref="V124:V133" si="201">U124*T124</f>
        <v>0</v>
      </c>
      <c r="W124" s="60">
        <f t="shared" ref="W124:W133" si="202">U124+R124</f>
        <v>0</v>
      </c>
      <c r="X124" s="61">
        <f t="shared" ref="X124:X133" si="203">V124+S124</f>
        <v>0</v>
      </c>
      <c r="Y124" s="60"/>
      <c r="Z124" s="61"/>
      <c r="AA124" s="125"/>
      <c r="AB124" s="60"/>
      <c r="AC124" s="61">
        <f t="shared" ref="AC124:AC133" si="204">AB124*AA124</f>
        <v>0</v>
      </c>
      <c r="AD124" s="60">
        <f t="shared" ref="AD124:AD133" si="205">AB124+Y124</f>
        <v>0</v>
      </c>
      <c r="AE124" s="61">
        <f t="shared" ref="AE124:AE133" si="206">AC124+Z124</f>
        <v>0</v>
      </c>
      <c r="AF124" s="82"/>
    </row>
    <row r="125" spans="1:32" s="1" customFormat="1" ht="15.75">
      <c r="A125" s="751"/>
      <c r="B125" s="2" t="s">
        <v>236</v>
      </c>
      <c r="C125" s="82"/>
      <c r="D125" s="61"/>
      <c r="E125" s="82"/>
      <c r="F125" s="61"/>
      <c r="G125" s="101">
        <v>1.5E-3</v>
      </c>
      <c r="H125" s="82">
        <v>4092</v>
      </c>
      <c r="I125" s="61">
        <f t="shared" ref="I125" si="207">H125*G125</f>
        <v>6.1379999999999999</v>
      </c>
      <c r="J125" s="60">
        <f t="shared" si="199"/>
        <v>4092</v>
      </c>
      <c r="K125" s="61">
        <f t="shared" si="199"/>
        <v>6.1379999999999999</v>
      </c>
      <c r="L125" s="60">
        <v>4092</v>
      </c>
      <c r="M125" s="61">
        <v>3.4288599999999998</v>
      </c>
      <c r="N125" s="61">
        <f t="shared" ref="N125:O134" si="208">L125/J125%</f>
        <v>100</v>
      </c>
      <c r="O125" s="61">
        <f t="shared" si="208"/>
        <v>55.862821766047574</v>
      </c>
      <c r="P125" s="60">
        <f t="shared" si="200"/>
        <v>0</v>
      </c>
      <c r="Q125" s="61">
        <f t="shared" si="200"/>
        <v>2.7091400000000001</v>
      </c>
      <c r="R125" s="60"/>
      <c r="S125" s="61"/>
      <c r="T125" s="125">
        <v>1.5E-3</v>
      </c>
      <c r="U125" s="60">
        <v>3953</v>
      </c>
      <c r="V125" s="61">
        <f t="shared" si="201"/>
        <v>5.9295</v>
      </c>
      <c r="W125" s="60">
        <f t="shared" si="202"/>
        <v>3953</v>
      </c>
      <c r="X125" s="61">
        <f t="shared" si="203"/>
        <v>5.9295</v>
      </c>
      <c r="Y125" s="60"/>
      <c r="Z125" s="61"/>
      <c r="AA125" s="125">
        <v>1.5E-3</v>
      </c>
      <c r="AB125" s="60">
        <v>3953</v>
      </c>
      <c r="AC125" s="61">
        <f t="shared" si="204"/>
        <v>5.9295</v>
      </c>
      <c r="AD125" s="60">
        <f t="shared" si="205"/>
        <v>3953</v>
      </c>
      <c r="AE125" s="61">
        <f t="shared" si="206"/>
        <v>5.9295</v>
      </c>
      <c r="AF125" s="82"/>
    </row>
    <row r="126" spans="1:32" s="1" customFormat="1" ht="15.75">
      <c r="A126" s="751"/>
      <c r="B126" s="2" t="s">
        <v>278</v>
      </c>
      <c r="C126" s="82"/>
      <c r="D126" s="61"/>
      <c r="E126" s="82"/>
      <c r="F126" s="61"/>
      <c r="G126" s="101">
        <v>1.5E-3</v>
      </c>
      <c r="H126" s="82"/>
      <c r="I126" s="61">
        <f>H126*G126</f>
        <v>0</v>
      </c>
      <c r="J126" s="60">
        <f t="shared" si="199"/>
        <v>0</v>
      </c>
      <c r="K126" s="61">
        <f t="shared" si="199"/>
        <v>0</v>
      </c>
      <c r="L126" s="60"/>
      <c r="M126" s="61"/>
      <c r="N126" s="61" t="e">
        <f t="shared" si="208"/>
        <v>#DIV/0!</v>
      </c>
      <c r="O126" s="61" t="e">
        <f t="shared" si="208"/>
        <v>#DIV/0!</v>
      </c>
      <c r="P126" s="60">
        <f t="shared" si="200"/>
        <v>0</v>
      </c>
      <c r="Q126" s="61">
        <f t="shared" si="200"/>
        <v>0</v>
      </c>
      <c r="R126" s="60"/>
      <c r="S126" s="61"/>
      <c r="T126" s="125">
        <v>1.5E-3</v>
      </c>
      <c r="U126" s="60"/>
      <c r="V126" s="61">
        <f t="shared" si="201"/>
        <v>0</v>
      </c>
      <c r="W126" s="60">
        <f t="shared" si="202"/>
        <v>0</v>
      </c>
      <c r="X126" s="61">
        <f t="shared" si="203"/>
        <v>0</v>
      </c>
      <c r="Y126" s="60"/>
      <c r="Z126" s="61"/>
      <c r="AA126" s="125">
        <v>1.5E-3</v>
      </c>
      <c r="AB126" s="60"/>
      <c r="AC126" s="61">
        <f t="shared" si="204"/>
        <v>0</v>
      </c>
      <c r="AD126" s="60">
        <f t="shared" si="205"/>
        <v>0</v>
      </c>
      <c r="AE126" s="61">
        <f t="shared" si="206"/>
        <v>0</v>
      </c>
      <c r="AF126" s="82"/>
    </row>
    <row r="127" spans="1:32" s="1" customFormat="1" ht="15.75">
      <c r="A127" s="751"/>
      <c r="B127" s="2" t="s">
        <v>280</v>
      </c>
      <c r="C127" s="82"/>
      <c r="D127" s="61"/>
      <c r="E127" s="82"/>
      <c r="F127" s="61"/>
      <c r="G127" s="101">
        <v>1.5E-3</v>
      </c>
      <c r="H127" s="82"/>
      <c r="I127" s="61">
        <f>H127*G127</f>
        <v>0</v>
      </c>
      <c r="J127" s="60">
        <f t="shared" si="199"/>
        <v>0</v>
      </c>
      <c r="K127" s="61">
        <f t="shared" si="199"/>
        <v>0</v>
      </c>
      <c r="L127" s="60"/>
      <c r="M127" s="61"/>
      <c r="N127" s="61"/>
      <c r="O127" s="61"/>
      <c r="P127" s="60">
        <f t="shared" si="200"/>
        <v>0</v>
      </c>
      <c r="Q127" s="61">
        <f t="shared" si="200"/>
        <v>0</v>
      </c>
      <c r="R127" s="60"/>
      <c r="S127" s="61"/>
      <c r="T127" s="125">
        <v>1.5E-3</v>
      </c>
      <c r="U127" s="60"/>
      <c r="V127" s="61">
        <f t="shared" si="201"/>
        <v>0</v>
      </c>
      <c r="W127" s="60">
        <f t="shared" si="202"/>
        <v>0</v>
      </c>
      <c r="X127" s="61">
        <f t="shared" si="203"/>
        <v>0</v>
      </c>
      <c r="Y127" s="60"/>
      <c r="Z127" s="61"/>
      <c r="AA127" s="125">
        <v>1.5E-3</v>
      </c>
      <c r="AB127" s="60"/>
      <c r="AC127" s="61">
        <f t="shared" si="204"/>
        <v>0</v>
      </c>
      <c r="AD127" s="60">
        <f t="shared" si="205"/>
        <v>0</v>
      </c>
      <c r="AE127" s="61">
        <f t="shared" si="206"/>
        <v>0</v>
      </c>
      <c r="AF127" s="82"/>
    </row>
    <row r="128" spans="1:32" s="1" customFormat="1" ht="15.75">
      <c r="A128" s="751"/>
      <c r="B128" s="2" t="s">
        <v>279</v>
      </c>
      <c r="C128" s="82"/>
      <c r="D128" s="61"/>
      <c r="E128" s="82"/>
      <c r="F128" s="61"/>
      <c r="G128" s="101">
        <v>1.5E-3</v>
      </c>
      <c r="H128" s="82">
        <v>7028</v>
      </c>
      <c r="I128" s="61">
        <f t="shared" ref="I128:I133" si="209">H128*G128</f>
        <v>10.542</v>
      </c>
      <c r="J128" s="60">
        <f t="shared" si="199"/>
        <v>7028</v>
      </c>
      <c r="K128" s="61">
        <f t="shared" si="199"/>
        <v>10.542</v>
      </c>
      <c r="L128" s="60">
        <v>7028</v>
      </c>
      <c r="M128" s="61">
        <v>5.1433</v>
      </c>
      <c r="N128" s="61">
        <f t="shared" si="208"/>
        <v>100</v>
      </c>
      <c r="O128" s="61">
        <f t="shared" si="208"/>
        <v>48.788654904192754</v>
      </c>
      <c r="P128" s="60">
        <f t="shared" si="200"/>
        <v>0</v>
      </c>
      <c r="Q128" s="61">
        <f t="shared" si="200"/>
        <v>5.3986999999999998</v>
      </c>
      <c r="R128" s="60"/>
      <c r="S128" s="61"/>
      <c r="T128" s="125">
        <v>1.5E-3</v>
      </c>
      <c r="U128" s="60">
        <v>6760</v>
      </c>
      <c r="V128" s="61">
        <f t="shared" si="201"/>
        <v>10.14</v>
      </c>
      <c r="W128" s="60">
        <f t="shared" si="202"/>
        <v>6760</v>
      </c>
      <c r="X128" s="61">
        <f t="shared" si="203"/>
        <v>10.14</v>
      </c>
      <c r="Y128" s="60"/>
      <c r="Z128" s="61"/>
      <c r="AA128" s="125">
        <v>1.5E-3</v>
      </c>
      <c r="AB128" s="60">
        <v>6760</v>
      </c>
      <c r="AC128" s="61">
        <f t="shared" si="204"/>
        <v>10.14</v>
      </c>
      <c r="AD128" s="60">
        <f t="shared" si="205"/>
        <v>6760</v>
      </c>
      <c r="AE128" s="61">
        <f t="shared" si="206"/>
        <v>10.14</v>
      </c>
      <c r="AF128" s="82"/>
    </row>
    <row r="129" spans="1:32" s="1" customFormat="1" ht="15.75">
      <c r="A129" s="751"/>
      <c r="B129" s="2" t="s">
        <v>281</v>
      </c>
      <c r="C129" s="82"/>
      <c r="D129" s="61"/>
      <c r="E129" s="82"/>
      <c r="F129" s="61"/>
      <c r="G129" s="101">
        <v>1.5E-3</v>
      </c>
      <c r="H129" s="82"/>
      <c r="I129" s="61">
        <f t="shared" si="209"/>
        <v>0</v>
      </c>
      <c r="J129" s="60">
        <f t="shared" si="199"/>
        <v>0</v>
      </c>
      <c r="K129" s="61">
        <f t="shared" si="199"/>
        <v>0</v>
      </c>
      <c r="L129" s="60"/>
      <c r="M129" s="61"/>
      <c r="N129" s="61" t="e">
        <f t="shared" si="208"/>
        <v>#DIV/0!</v>
      </c>
      <c r="O129" s="61" t="e">
        <f t="shared" si="208"/>
        <v>#DIV/0!</v>
      </c>
      <c r="P129" s="60">
        <f t="shared" si="200"/>
        <v>0</v>
      </c>
      <c r="Q129" s="61">
        <f t="shared" si="200"/>
        <v>0</v>
      </c>
      <c r="R129" s="60"/>
      <c r="S129" s="61"/>
      <c r="T129" s="125">
        <v>1.5E-3</v>
      </c>
      <c r="U129" s="60"/>
      <c r="V129" s="61">
        <f t="shared" si="201"/>
        <v>0</v>
      </c>
      <c r="W129" s="60">
        <f t="shared" si="202"/>
        <v>0</v>
      </c>
      <c r="X129" s="61">
        <f t="shared" si="203"/>
        <v>0</v>
      </c>
      <c r="Y129" s="60"/>
      <c r="Z129" s="61"/>
      <c r="AA129" s="125">
        <v>1.5E-3</v>
      </c>
      <c r="AB129" s="60"/>
      <c r="AC129" s="61">
        <f t="shared" si="204"/>
        <v>0</v>
      </c>
      <c r="AD129" s="60">
        <f t="shared" si="205"/>
        <v>0</v>
      </c>
      <c r="AE129" s="61">
        <f t="shared" si="206"/>
        <v>0</v>
      </c>
      <c r="AF129" s="82"/>
    </row>
    <row r="130" spans="1:32" s="1" customFormat="1" ht="15.75">
      <c r="A130" s="751"/>
      <c r="B130" s="2" t="s">
        <v>282</v>
      </c>
      <c r="C130" s="82"/>
      <c r="D130" s="61"/>
      <c r="E130" s="82"/>
      <c r="F130" s="61"/>
      <c r="G130" s="101">
        <v>1.5E-3</v>
      </c>
      <c r="H130" s="82"/>
      <c r="I130" s="61">
        <f t="shared" si="209"/>
        <v>0</v>
      </c>
      <c r="J130" s="60">
        <f t="shared" si="199"/>
        <v>0</v>
      </c>
      <c r="K130" s="61">
        <f t="shared" si="199"/>
        <v>0</v>
      </c>
      <c r="L130" s="60"/>
      <c r="M130" s="61"/>
      <c r="N130" s="61" t="e">
        <f t="shared" si="208"/>
        <v>#DIV/0!</v>
      </c>
      <c r="O130" s="61" t="e">
        <f t="shared" si="208"/>
        <v>#DIV/0!</v>
      </c>
      <c r="P130" s="60">
        <f t="shared" si="200"/>
        <v>0</v>
      </c>
      <c r="Q130" s="61">
        <f t="shared" si="200"/>
        <v>0</v>
      </c>
      <c r="R130" s="60"/>
      <c r="S130" s="61"/>
      <c r="T130" s="125">
        <v>1.5E-3</v>
      </c>
      <c r="U130" s="60"/>
      <c r="V130" s="61">
        <f t="shared" si="201"/>
        <v>0</v>
      </c>
      <c r="W130" s="60">
        <f t="shared" si="202"/>
        <v>0</v>
      </c>
      <c r="X130" s="61">
        <f t="shared" si="203"/>
        <v>0</v>
      </c>
      <c r="Y130" s="60"/>
      <c r="Z130" s="61"/>
      <c r="AA130" s="125">
        <v>1.5E-3</v>
      </c>
      <c r="AB130" s="60"/>
      <c r="AC130" s="61">
        <f t="shared" si="204"/>
        <v>0</v>
      </c>
      <c r="AD130" s="60">
        <f t="shared" si="205"/>
        <v>0</v>
      </c>
      <c r="AE130" s="61">
        <f t="shared" si="206"/>
        <v>0</v>
      </c>
      <c r="AF130" s="82"/>
    </row>
    <row r="131" spans="1:32" s="1" customFormat="1" ht="15.75">
      <c r="A131" s="751">
        <v>7.02</v>
      </c>
      <c r="B131" s="2" t="s">
        <v>50</v>
      </c>
      <c r="C131" s="82"/>
      <c r="D131" s="61"/>
      <c r="E131" s="82"/>
      <c r="F131" s="61"/>
      <c r="G131" s="101">
        <v>2.5000000000000001E-3</v>
      </c>
      <c r="H131" s="82">
        <v>8636</v>
      </c>
      <c r="I131" s="61">
        <f t="shared" si="209"/>
        <v>21.59</v>
      </c>
      <c r="J131" s="60">
        <f t="shared" si="199"/>
        <v>8636</v>
      </c>
      <c r="K131" s="61">
        <f t="shared" si="199"/>
        <v>21.59</v>
      </c>
      <c r="L131" s="60">
        <v>8636</v>
      </c>
      <c r="M131" s="61">
        <v>8.5721499999999988</v>
      </c>
      <c r="N131" s="61">
        <f t="shared" si="208"/>
        <v>100</v>
      </c>
      <c r="O131" s="61">
        <f t="shared" si="208"/>
        <v>39.70426123205187</v>
      </c>
      <c r="P131" s="60">
        <f t="shared" si="200"/>
        <v>0</v>
      </c>
      <c r="Q131" s="61">
        <f t="shared" si="200"/>
        <v>13.017850000000001</v>
      </c>
      <c r="R131" s="60"/>
      <c r="S131" s="61"/>
      <c r="T131" s="125">
        <v>2.5000000000000001E-3</v>
      </c>
      <c r="U131" s="60">
        <v>8515</v>
      </c>
      <c r="V131" s="61">
        <f t="shared" si="201"/>
        <v>21.287500000000001</v>
      </c>
      <c r="W131" s="60">
        <f t="shared" si="202"/>
        <v>8515</v>
      </c>
      <c r="X131" s="61">
        <f t="shared" si="203"/>
        <v>21.287500000000001</v>
      </c>
      <c r="Y131" s="60"/>
      <c r="Z131" s="61"/>
      <c r="AA131" s="125">
        <v>2.5000000000000001E-3</v>
      </c>
      <c r="AB131" s="60">
        <v>8515</v>
      </c>
      <c r="AC131" s="61">
        <f t="shared" si="204"/>
        <v>21.287500000000001</v>
      </c>
      <c r="AD131" s="60">
        <f t="shared" si="205"/>
        <v>8515</v>
      </c>
      <c r="AE131" s="61">
        <f t="shared" si="206"/>
        <v>21.287500000000001</v>
      </c>
      <c r="AF131" s="82"/>
    </row>
    <row r="132" spans="1:32" s="1" customFormat="1" ht="15.75">
      <c r="A132" s="751">
        <v>7.03</v>
      </c>
      <c r="B132" s="2" t="s">
        <v>51</v>
      </c>
      <c r="C132" s="82"/>
      <c r="D132" s="61"/>
      <c r="E132" s="82"/>
      <c r="F132" s="61"/>
      <c r="G132" s="101">
        <v>2.5000000000000001E-3</v>
      </c>
      <c r="H132" s="82"/>
      <c r="I132" s="61">
        <f t="shared" si="209"/>
        <v>0</v>
      </c>
      <c r="J132" s="60">
        <f t="shared" si="199"/>
        <v>0</v>
      </c>
      <c r="K132" s="61">
        <f t="shared" si="199"/>
        <v>0</v>
      </c>
      <c r="L132" s="60"/>
      <c r="M132" s="61"/>
      <c r="N132" s="61" t="e">
        <f t="shared" si="208"/>
        <v>#DIV/0!</v>
      </c>
      <c r="O132" s="61" t="e">
        <f t="shared" si="208"/>
        <v>#DIV/0!</v>
      </c>
      <c r="P132" s="60">
        <f t="shared" si="200"/>
        <v>0</v>
      </c>
      <c r="Q132" s="61">
        <f t="shared" si="200"/>
        <v>0</v>
      </c>
      <c r="R132" s="60"/>
      <c r="S132" s="61"/>
      <c r="T132" s="125">
        <v>2.5000000000000001E-3</v>
      </c>
      <c r="U132" s="60"/>
      <c r="V132" s="61">
        <f t="shared" si="201"/>
        <v>0</v>
      </c>
      <c r="W132" s="60">
        <f t="shared" si="202"/>
        <v>0</v>
      </c>
      <c r="X132" s="61">
        <f t="shared" si="203"/>
        <v>0</v>
      </c>
      <c r="Y132" s="60"/>
      <c r="Z132" s="61"/>
      <c r="AA132" s="125">
        <v>2.5000000000000001E-3</v>
      </c>
      <c r="AB132" s="60"/>
      <c r="AC132" s="61">
        <f t="shared" si="204"/>
        <v>0</v>
      </c>
      <c r="AD132" s="60">
        <f t="shared" si="205"/>
        <v>0</v>
      </c>
      <c r="AE132" s="61">
        <f t="shared" si="206"/>
        <v>0</v>
      </c>
      <c r="AF132" s="82"/>
    </row>
    <row r="133" spans="1:32" s="1" customFormat="1" ht="15.75">
      <c r="A133" s="751">
        <v>7.04</v>
      </c>
      <c r="B133" s="2" t="s">
        <v>52</v>
      </c>
      <c r="C133" s="82"/>
      <c r="D133" s="61"/>
      <c r="E133" s="82"/>
      <c r="F133" s="61"/>
      <c r="G133" s="101">
        <v>2.5000000000000001E-3</v>
      </c>
      <c r="H133" s="82"/>
      <c r="I133" s="61">
        <f t="shared" si="209"/>
        <v>0</v>
      </c>
      <c r="J133" s="60">
        <f t="shared" si="199"/>
        <v>0</v>
      </c>
      <c r="K133" s="61">
        <f t="shared" si="199"/>
        <v>0</v>
      </c>
      <c r="L133" s="60"/>
      <c r="M133" s="61"/>
      <c r="N133" s="61" t="e">
        <f t="shared" si="208"/>
        <v>#DIV/0!</v>
      </c>
      <c r="O133" s="61" t="e">
        <f t="shared" si="208"/>
        <v>#DIV/0!</v>
      </c>
      <c r="P133" s="60">
        <f t="shared" si="200"/>
        <v>0</v>
      </c>
      <c r="Q133" s="61">
        <f t="shared" si="200"/>
        <v>0</v>
      </c>
      <c r="R133" s="60"/>
      <c r="S133" s="61"/>
      <c r="T133" s="125">
        <v>2.5000000000000001E-3</v>
      </c>
      <c r="U133" s="60"/>
      <c r="V133" s="61">
        <f t="shared" si="201"/>
        <v>0</v>
      </c>
      <c r="W133" s="60">
        <f t="shared" si="202"/>
        <v>0</v>
      </c>
      <c r="X133" s="61">
        <f t="shared" si="203"/>
        <v>0</v>
      </c>
      <c r="Y133" s="60"/>
      <c r="Z133" s="61"/>
      <c r="AA133" s="125">
        <v>2.5000000000000001E-3</v>
      </c>
      <c r="AB133" s="60"/>
      <c r="AC133" s="61">
        <f t="shared" si="204"/>
        <v>0</v>
      </c>
      <c r="AD133" s="60">
        <f t="shared" si="205"/>
        <v>0</v>
      </c>
      <c r="AE133" s="61">
        <f t="shared" si="206"/>
        <v>0</v>
      </c>
      <c r="AF133" s="82"/>
    </row>
    <row r="134" spans="1:32" s="144" customFormat="1" ht="15.75">
      <c r="A134" s="208"/>
      <c r="B134" s="209" t="s">
        <v>25</v>
      </c>
      <c r="C134" s="210">
        <f t="shared" ref="C134" si="210">SUM(C125:C133)</f>
        <v>0</v>
      </c>
      <c r="D134" s="211">
        <f>SUM(D125:D133)</f>
        <v>0</v>
      </c>
      <c r="E134" s="210">
        <f t="shared" ref="E134" si="211">SUM(E125:E133)</f>
        <v>0</v>
      </c>
      <c r="F134" s="211">
        <f>SUM(F125:F133)</f>
        <v>0</v>
      </c>
      <c r="G134" s="212"/>
      <c r="H134" s="210">
        <f t="shared" ref="H134:M134" si="212">SUM(H125:H133)</f>
        <v>19756</v>
      </c>
      <c r="I134" s="211">
        <f>SUM(I125:I133)</f>
        <v>38.269999999999996</v>
      </c>
      <c r="J134" s="210">
        <f t="shared" si="212"/>
        <v>19756</v>
      </c>
      <c r="K134" s="211">
        <f>SUM(K125:K133)</f>
        <v>38.269999999999996</v>
      </c>
      <c r="L134" s="210">
        <f t="shared" si="212"/>
        <v>19756</v>
      </c>
      <c r="M134" s="211">
        <f t="shared" si="212"/>
        <v>17.144309999999997</v>
      </c>
      <c r="N134" s="213">
        <f t="shared" si="208"/>
        <v>100</v>
      </c>
      <c r="O134" s="213">
        <f>M134/K134%</f>
        <v>44.798301541677546</v>
      </c>
      <c r="P134" s="210">
        <f t="shared" ref="P134" si="213">SUM(P125:P133)</f>
        <v>0</v>
      </c>
      <c r="Q134" s="211">
        <f>SUM(Q125:Q133)</f>
        <v>21.125689999999999</v>
      </c>
      <c r="R134" s="210">
        <f t="shared" ref="R134" si="214">SUM(R125:R133)</f>
        <v>0</v>
      </c>
      <c r="S134" s="211">
        <f>SUM(S125:S133)</f>
        <v>0</v>
      </c>
      <c r="T134" s="214"/>
      <c r="U134" s="210">
        <f t="shared" ref="U134" si="215">SUM(U125:U133)</f>
        <v>19228</v>
      </c>
      <c r="V134" s="211">
        <f>SUM(V125:V133)</f>
        <v>37.356999999999999</v>
      </c>
      <c r="W134" s="210">
        <f t="shared" ref="W134" si="216">SUM(W125:W133)</f>
        <v>19228</v>
      </c>
      <c r="X134" s="211">
        <f>SUM(X125:X133)</f>
        <v>37.356999999999999</v>
      </c>
      <c r="Y134" s="210">
        <f t="shared" ref="Y134" si="217">SUM(Y125:Y133)</f>
        <v>0</v>
      </c>
      <c r="Z134" s="211">
        <f>SUM(Z125:Z133)</f>
        <v>0</v>
      </c>
      <c r="AA134" s="214"/>
      <c r="AB134" s="210">
        <f t="shared" ref="AB134" si="218">SUM(AB125:AB133)</f>
        <v>19228</v>
      </c>
      <c r="AC134" s="211">
        <f>SUM(AC125:AC133)</f>
        <v>37.356999999999999</v>
      </c>
      <c r="AD134" s="210">
        <f t="shared" ref="AD134" si="219">SUM(AD125:AD133)</f>
        <v>19228</v>
      </c>
      <c r="AE134" s="211">
        <f>SUM(AE125:AE133)</f>
        <v>37.356999999999999</v>
      </c>
      <c r="AF134" s="215"/>
    </row>
    <row r="135" spans="1:32" s="4" customFormat="1" ht="15.75">
      <c r="A135" s="329">
        <v>8</v>
      </c>
      <c r="B135" s="9" t="s">
        <v>53</v>
      </c>
      <c r="C135" s="12"/>
      <c r="D135" s="63"/>
      <c r="E135" s="12"/>
      <c r="F135" s="63"/>
      <c r="G135" s="102"/>
      <c r="H135" s="12"/>
      <c r="I135" s="63"/>
      <c r="J135" s="62"/>
      <c r="K135" s="63"/>
      <c r="L135" s="62"/>
      <c r="M135" s="63"/>
      <c r="N135" s="63"/>
      <c r="O135" s="63"/>
      <c r="P135" s="62"/>
      <c r="Q135" s="63"/>
      <c r="R135" s="62"/>
      <c r="S135" s="63"/>
      <c r="T135" s="126"/>
      <c r="U135" s="62"/>
      <c r="V135" s="63"/>
      <c r="W135" s="62"/>
      <c r="X135" s="63"/>
      <c r="Y135" s="62"/>
      <c r="Z135" s="63"/>
      <c r="AA135" s="126"/>
      <c r="AB135" s="62"/>
      <c r="AC135" s="63"/>
      <c r="AD135" s="62"/>
      <c r="AE135" s="63"/>
      <c r="AF135" s="12"/>
    </row>
    <row r="136" spans="1:32" s="1" customFormat="1" ht="15.75">
      <c r="A136" s="751">
        <v>8.01</v>
      </c>
      <c r="B136" s="2" t="s">
        <v>54</v>
      </c>
      <c r="C136" s="82"/>
      <c r="D136" s="61"/>
      <c r="E136" s="82"/>
      <c r="F136" s="61"/>
      <c r="G136" s="101">
        <v>4.0000000000000001E-3</v>
      </c>
      <c r="H136" s="82">
        <v>13697</v>
      </c>
      <c r="I136" s="61">
        <f t="shared" ref="I136:I139" si="220">H136*G136</f>
        <v>54.788000000000004</v>
      </c>
      <c r="J136" s="60">
        <f t="shared" ref="J136:J139" si="221">H136+E136+C136</f>
        <v>13697</v>
      </c>
      <c r="K136" s="61">
        <f>I136+F136+D136</f>
        <v>54.788000000000004</v>
      </c>
      <c r="L136" s="60">
        <v>13210</v>
      </c>
      <c r="M136" s="61">
        <v>52.84</v>
      </c>
      <c r="N136" s="61">
        <f t="shared" ref="N136:O140" si="222">L136/J136%</f>
        <v>96.444476892750245</v>
      </c>
      <c r="O136" s="61">
        <f t="shared" si="222"/>
        <v>96.444476892750231</v>
      </c>
      <c r="P136" s="60">
        <f t="shared" ref="P136:Q139" si="223">J136-L136</f>
        <v>487</v>
      </c>
      <c r="Q136" s="61">
        <f t="shared" si="223"/>
        <v>1.9480000000000004</v>
      </c>
      <c r="R136" s="60"/>
      <c r="S136" s="61"/>
      <c r="T136" s="125">
        <v>4.0000000000000001E-3</v>
      </c>
      <c r="U136" s="60">
        <v>13193</v>
      </c>
      <c r="V136" s="61">
        <f>U136*T136</f>
        <v>52.771999999999998</v>
      </c>
      <c r="W136" s="60">
        <f t="shared" ref="W136:W139" si="224">U136+R136</f>
        <v>13193</v>
      </c>
      <c r="X136" s="61">
        <f>V136+S136</f>
        <v>52.771999999999998</v>
      </c>
      <c r="Y136" s="60"/>
      <c r="Z136" s="61"/>
      <c r="AA136" s="125">
        <v>4.0000000000000001E-3</v>
      </c>
      <c r="AB136" s="60">
        <v>13193</v>
      </c>
      <c r="AC136" s="61">
        <f>AB136*AA136</f>
        <v>52.771999999999998</v>
      </c>
      <c r="AD136" s="60">
        <f t="shared" ref="AD136:AD139" si="225">AB136+Y136</f>
        <v>13193</v>
      </c>
      <c r="AE136" s="61">
        <f>AC136+Z136</f>
        <v>52.771999999999998</v>
      </c>
      <c r="AF136" s="82"/>
    </row>
    <row r="137" spans="1:32" s="1" customFormat="1" ht="15.75">
      <c r="A137" s="751">
        <v>8.02</v>
      </c>
      <c r="B137" s="2" t="s">
        <v>55</v>
      </c>
      <c r="C137" s="82"/>
      <c r="D137" s="61"/>
      <c r="E137" s="82"/>
      <c r="F137" s="61"/>
      <c r="G137" s="101">
        <v>4.0000000000000001E-3</v>
      </c>
      <c r="H137" s="82">
        <v>5205</v>
      </c>
      <c r="I137" s="61">
        <f t="shared" si="220"/>
        <v>20.82</v>
      </c>
      <c r="J137" s="60">
        <f t="shared" si="221"/>
        <v>5205</v>
      </c>
      <c r="K137" s="61">
        <f>I137+F137+D137</f>
        <v>20.82</v>
      </c>
      <c r="L137" s="60">
        <v>5152</v>
      </c>
      <c r="M137" s="61">
        <v>20.608000000000001</v>
      </c>
      <c r="N137" s="61">
        <f t="shared" si="222"/>
        <v>98.981748318924119</v>
      </c>
      <c r="O137" s="61">
        <f t="shared" si="222"/>
        <v>98.981748318924119</v>
      </c>
      <c r="P137" s="60">
        <f t="shared" si="223"/>
        <v>53</v>
      </c>
      <c r="Q137" s="61">
        <f t="shared" si="223"/>
        <v>0.21199999999999974</v>
      </c>
      <c r="R137" s="60"/>
      <c r="S137" s="61"/>
      <c r="T137" s="125">
        <v>4.0000000000000001E-3</v>
      </c>
      <c r="U137" s="60">
        <v>5176</v>
      </c>
      <c r="V137" s="61">
        <f>U137*T137</f>
        <v>20.704000000000001</v>
      </c>
      <c r="W137" s="60">
        <f t="shared" si="224"/>
        <v>5176</v>
      </c>
      <c r="X137" s="61">
        <f>V137+S137</f>
        <v>20.704000000000001</v>
      </c>
      <c r="Y137" s="60"/>
      <c r="Z137" s="61"/>
      <c r="AA137" s="125">
        <v>4.0000000000000001E-3</v>
      </c>
      <c r="AB137" s="60">
        <v>5176</v>
      </c>
      <c r="AC137" s="61">
        <f>AB137*AA137</f>
        <v>20.704000000000001</v>
      </c>
      <c r="AD137" s="60">
        <f t="shared" si="225"/>
        <v>5176</v>
      </c>
      <c r="AE137" s="61">
        <f>AC137+Z137</f>
        <v>20.704000000000001</v>
      </c>
      <c r="AF137" s="82"/>
    </row>
    <row r="138" spans="1:32" s="1" customFormat="1" ht="15.75">
      <c r="A138" s="751">
        <v>8.0299999999999994</v>
      </c>
      <c r="B138" s="2" t="s">
        <v>56</v>
      </c>
      <c r="C138" s="82"/>
      <c r="D138" s="61"/>
      <c r="E138" s="82"/>
      <c r="F138" s="61"/>
      <c r="G138" s="101">
        <v>4.0000000000000001E-3</v>
      </c>
      <c r="H138" s="82">
        <v>26</v>
      </c>
      <c r="I138" s="61">
        <f t="shared" si="220"/>
        <v>0.10400000000000001</v>
      </c>
      <c r="J138" s="60">
        <f t="shared" si="221"/>
        <v>26</v>
      </c>
      <c r="K138" s="61">
        <f>I138+F138+D138</f>
        <v>0.10400000000000001</v>
      </c>
      <c r="L138" s="60">
        <v>21</v>
      </c>
      <c r="M138" s="61">
        <v>8.4000000000000005E-2</v>
      </c>
      <c r="N138" s="61">
        <f t="shared" si="222"/>
        <v>80.769230769230759</v>
      </c>
      <c r="O138" s="61">
        <f t="shared" si="222"/>
        <v>80.769230769230759</v>
      </c>
      <c r="P138" s="60">
        <f t="shared" si="223"/>
        <v>5</v>
      </c>
      <c r="Q138" s="61">
        <f t="shared" si="223"/>
        <v>2.0000000000000004E-2</v>
      </c>
      <c r="R138" s="60"/>
      <c r="S138" s="61"/>
      <c r="T138" s="125">
        <v>4.0000000000000001E-3</v>
      </c>
      <c r="U138" s="60">
        <v>19</v>
      </c>
      <c r="V138" s="61">
        <f>U138*T138</f>
        <v>7.5999999999999998E-2</v>
      </c>
      <c r="W138" s="60">
        <f t="shared" si="224"/>
        <v>19</v>
      </c>
      <c r="X138" s="61">
        <f>V138+S138</f>
        <v>7.5999999999999998E-2</v>
      </c>
      <c r="Y138" s="60"/>
      <c r="Z138" s="61"/>
      <c r="AA138" s="125">
        <v>4.0000000000000001E-3</v>
      </c>
      <c r="AB138" s="60">
        <v>19</v>
      </c>
      <c r="AC138" s="61">
        <f>AB138*AA138</f>
        <v>7.5999999999999998E-2</v>
      </c>
      <c r="AD138" s="60">
        <f t="shared" si="225"/>
        <v>19</v>
      </c>
      <c r="AE138" s="61">
        <f>AC138+Z138</f>
        <v>7.5999999999999998E-2</v>
      </c>
      <c r="AF138" s="82"/>
    </row>
    <row r="139" spans="1:32" s="1" customFormat="1" ht="15.75">
      <c r="A139" s="751">
        <v>8.0399999999999991</v>
      </c>
      <c r="B139" s="2" t="s">
        <v>57</v>
      </c>
      <c r="C139" s="82"/>
      <c r="D139" s="61"/>
      <c r="E139" s="82"/>
      <c r="F139" s="61"/>
      <c r="G139" s="101">
        <v>4.0000000000000001E-3</v>
      </c>
      <c r="H139" s="82">
        <v>5538</v>
      </c>
      <c r="I139" s="61">
        <f t="shared" si="220"/>
        <v>22.152000000000001</v>
      </c>
      <c r="J139" s="60">
        <f t="shared" si="221"/>
        <v>5538</v>
      </c>
      <c r="K139" s="61">
        <f>I139+F139+D139</f>
        <v>22.152000000000001</v>
      </c>
      <c r="L139" s="60">
        <v>5434</v>
      </c>
      <c r="M139" s="61">
        <v>21.735999999999997</v>
      </c>
      <c r="N139" s="61">
        <f t="shared" si="222"/>
        <v>98.122065727699521</v>
      </c>
      <c r="O139" s="61">
        <f t="shared" si="222"/>
        <v>98.122065727699507</v>
      </c>
      <c r="P139" s="60">
        <f t="shared" si="223"/>
        <v>104</v>
      </c>
      <c r="Q139" s="61">
        <f t="shared" si="223"/>
        <v>0.41600000000000392</v>
      </c>
      <c r="R139" s="60"/>
      <c r="S139" s="61"/>
      <c r="T139" s="125">
        <v>4.0000000000000001E-3</v>
      </c>
      <c r="U139" s="60">
        <v>5544</v>
      </c>
      <c r="V139" s="61">
        <f>U139*T139</f>
        <v>22.176000000000002</v>
      </c>
      <c r="W139" s="60">
        <f t="shared" si="224"/>
        <v>5544</v>
      </c>
      <c r="X139" s="61">
        <f>V139+S139</f>
        <v>22.176000000000002</v>
      </c>
      <c r="Y139" s="60"/>
      <c r="Z139" s="61"/>
      <c r="AA139" s="125">
        <v>4.0000000000000001E-3</v>
      </c>
      <c r="AB139" s="60">
        <v>5544</v>
      </c>
      <c r="AC139" s="61">
        <f>AB139*AA139</f>
        <v>22.176000000000002</v>
      </c>
      <c r="AD139" s="60">
        <f t="shared" si="225"/>
        <v>5544</v>
      </c>
      <c r="AE139" s="61">
        <f>AC139+Z139</f>
        <v>22.176000000000002</v>
      </c>
      <c r="AF139" s="82"/>
    </row>
    <row r="140" spans="1:32" s="144" customFormat="1" ht="15.75">
      <c r="A140" s="208"/>
      <c r="B140" s="209" t="s">
        <v>35</v>
      </c>
      <c r="C140" s="210">
        <f t="shared" ref="C140" si="226">SUM(C136:C139)</f>
        <v>0</v>
      </c>
      <c r="D140" s="211">
        <f>SUM(D136:D139)</f>
        <v>0</v>
      </c>
      <c r="E140" s="210">
        <f t="shared" ref="E140" si="227">SUM(E136:E139)</f>
        <v>0</v>
      </c>
      <c r="F140" s="211">
        <f>SUM(F136:F139)</f>
        <v>0</v>
      </c>
      <c r="G140" s="212"/>
      <c r="H140" s="210">
        <f t="shared" ref="H140:L140" si="228">SUM(H136:H139)</f>
        <v>24466</v>
      </c>
      <c r="I140" s="211">
        <f>SUM(I136:I139)</f>
        <v>97.864000000000004</v>
      </c>
      <c r="J140" s="210">
        <f t="shared" si="228"/>
        <v>24466</v>
      </c>
      <c r="K140" s="211">
        <f>SUM(K136:K139)</f>
        <v>97.864000000000004</v>
      </c>
      <c r="L140" s="210">
        <f t="shared" si="228"/>
        <v>23817</v>
      </c>
      <c r="M140" s="211">
        <f>SUM(M136:M139)</f>
        <v>95.268000000000001</v>
      </c>
      <c r="N140" s="213">
        <f t="shared" si="222"/>
        <v>97.347339164554896</v>
      </c>
      <c r="O140" s="213">
        <f>M140/K140%</f>
        <v>97.347339164554882</v>
      </c>
      <c r="P140" s="210">
        <f t="shared" ref="P140:S140" si="229">SUM(P136:P139)</f>
        <v>649</v>
      </c>
      <c r="Q140" s="211">
        <f t="shared" si="229"/>
        <v>2.5960000000000041</v>
      </c>
      <c r="R140" s="210">
        <f t="shared" si="229"/>
        <v>0</v>
      </c>
      <c r="S140" s="211">
        <f t="shared" si="229"/>
        <v>0</v>
      </c>
      <c r="T140" s="214"/>
      <c r="U140" s="210">
        <f t="shared" ref="U140:W140" si="230">SUM(U136:U139)</f>
        <v>23932</v>
      </c>
      <c r="V140" s="211">
        <f>SUM(V136:V139)</f>
        <v>95.727999999999994</v>
      </c>
      <c r="W140" s="210">
        <f t="shared" si="230"/>
        <v>23932</v>
      </c>
      <c r="X140" s="211">
        <f>SUM(X136:X139)</f>
        <v>95.727999999999994</v>
      </c>
      <c r="Y140" s="210">
        <f t="shared" ref="Y140:Z140" si="231">SUM(Y136:Y139)</f>
        <v>0</v>
      </c>
      <c r="Z140" s="211">
        <f t="shared" si="231"/>
        <v>0</v>
      </c>
      <c r="AA140" s="214"/>
      <c r="AB140" s="210">
        <f t="shared" ref="AB140" si="232">SUM(AB136:AB139)</f>
        <v>23932</v>
      </c>
      <c r="AC140" s="211">
        <f>SUM(AC136:AC139)</f>
        <v>95.727999999999994</v>
      </c>
      <c r="AD140" s="210">
        <f t="shared" ref="AD140" si="233">SUM(AD136:AD139)</f>
        <v>23932</v>
      </c>
      <c r="AE140" s="211">
        <f>SUM(AE136:AE139)</f>
        <v>95.727999999999994</v>
      </c>
      <c r="AF140" s="215"/>
    </row>
    <row r="141" spans="1:32" s="4" customFormat="1" ht="20.25" customHeight="1">
      <c r="A141" s="329">
        <v>9</v>
      </c>
      <c r="B141" s="9" t="s">
        <v>58</v>
      </c>
      <c r="C141" s="12"/>
      <c r="D141" s="63"/>
      <c r="E141" s="12"/>
      <c r="F141" s="63"/>
      <c r="G141" s="102"/>
      <c r="H141" s="12"/>
      <c r="I141" s="63"/>
      <c r="J141" s="62">
        <f t="shared" ref="J141:J143" si="234">H141+E141+C141</f>
        <v>0</v>
      </c>
      <c r="K141" s="63">
        <f>I141+F141+D141</f>
        <v>0</v>
      </c>
      <c r="L141" s="62"/>
      <c r="M141" s="63"/>
      <c r="N141" s="63"/>
      <c r="O141" s="63"/>
      <c r="P141" s="62"/>
      <c r="Q141" s="63"/>
      <c r="R141" s="62"/>
      <c r="S141" s="63"/>
      <c r="T141" s="126"/>
      <c r="U141" s="62"/>
      <c r="V141" s="63"/>
      <c r="W141" s="62"/>
      <c r="X141" s="63"/>
      <c r="Y141" s="62"/>
      <c r="Z141" s="63"/>
      <c r="AA141" s="126"/>
      <c r="AB141" s="62"/>
      <c r="AC141" s="63"/>
      <c r="AD141" s="62"/>
      <c r="AE141" s="63"/>
      <c r="AF141" s="12"/>
    </row>
    <row r="142" spans="1:32" s="1" customFormat="1" ht="15.75">
      <c r="A142" s="199">
        <v>9.01</v>
      </c>
      <c r="B142" s="2" t="s">
        <v>59</v>
      </c>
      <c r="C142" s="82"/>
      <c r="D142" s="61"/>
      <c r="E142" s="82"/>
      <c r="F142" s="61"/>
      <c r="G142" s="101"/>
      <c r="H142" s="82"/>
      <c r="I142" s="61">
        <f t="shared" ref="I142:I143" si="235">H142*G142</f>
        <v>0</v>
      </c>
      <c r="J142" s="60">
        <f t="shared" si="234"/>
        <v>0</v>
      </c>
      <c r="K142" s="61">
        <f>I142+F142+D142</f>
        <v>0</v>
      </c>
      <c r="L142" s="60"/>
      <c r="M142" s="61"/>
      <c r="N142" s="61"/>
      <c r="O142" s="61"/>
      <c r="P142" s="60">
        <f>J142-L142</f>
        <v>0</v>
      </c>
      <c r="Q142" s="61">
        <f>K142-M142</f>
        <v>0</v>
      </c>
      <c r="R142" s="60"/>
      <c r="S142" s="61"/>
      <c r="T142" s="125"/>
      <c r="U142" s="60"/>
      <c r="V142" s="61">
        <f t="shared" ref="V142" si="236">U142*T142</f>
        <v>0</v>
      </c>
      <c r="W142" s="60">
        <f t="shared" ref="W142:W143" si="237">U142+R142</f>
        <v>0</v>
      </c>
      <c r="X142" s="61">
        <f>V142+S142</f>
        <v>0</v>
      </c>
      <c r="Y142" s="60"/>
      <c r="Z142" s="61"/>
      <c r="AA142" s="125"/>
      <c r="AB142" s="60"/>
      <c r="AC142" s="61">
        <f t="shared" ref="AC142" si="238">AB142*AA142</f>
        <v>0</v>
      </c>
      <c r="AD142" s="60">
        <f t="shared" ref="AD142:AD143" si="239">AB142+Y142</f>
        <v>0</v>
      </c>
      <c r="AE142" s="61">
        <f>AC142+Z142</f>
        <v>0</v>
      </c>
      <c r="AF142" s="82"/>
    </row>
    <row r="143" spans="1:32" s="1" customFormat="1" ht="15.75">
      <c r="A143" s="751">
        <v>9.02</v>
      </c>
      <c r="B143" s="2" t="s">
        <v>60</v>
      </c>
      <c r="C143" s="82"/>
      <c r="D143" s="61"/>
      <c r="E143" s="82"/>
      <c r="F143" s="61"/>
      <c r="G143" s="101"/>
      <c r="H143" s="82"/>
      <c r="I143" s="61">
        <f t="shared" si="235"/>
        <v>0</v>
      </c>
      <c r="J143" s="60">
        <f t="shared" si="234"/>
        <v>0</v>
      </c>
      <c r="K143" s="61">
        <f>I143+F143+D143</f>
        <v>0</v>
      </c>
      <c r="L143" s="60"/>
      <c r="M143" s="61"/>
      <c r="N143" s="61"/>
      <c r="O143" s="61"/>
      <c r="P143" s="60">
        <f>J143-L143</f>
        <v>0</v>
      </c>
      <c r="Q143" s="61">
        <f>K143-M143</f>
        <v>0</v>
      </c>
      <c r="R143" s="60"/>
      <c r="S143" s="61"/>
      <c r="T143" s="125">
        <v>0.5</v>
      </c>
      <c r="U143" s="60"/>
      <c r="V143" s="61">
        <f>U143*T143</f>
        <v>0</v>
      </c>
      <c r="W143" s="60">
        <f t="shared" si="237"/>
        <v>0</v>
      </c>
      <c r="X143" s="61">
        <f>V143+S143</f>
        <v>0</v>
      </c>
      <c r="Y143" s="60"/>
      <c r="Z143" s="61"/>
      <c r="AA143" s="125">
        <v>0.5</v>
      </c>
      <c r="AB143" s="60"/>
      <c r="AC143" s="61">
        <f>AB143*AA143</f>
        <v>0</v>
      </c>
      <c r="AD143" s="60">
        <f t="shared" si="239"/>
        <v>0</v>
      </c>
      <c r="AE143" s="61">
        <f>AC143+Z143</f>
        <v>0</v>
      </c>
      <c r="AF143" s="82"/>
    </row>
    <row r="144" spans="1:32" s="144" customFormat="1" ht="15.75">
      <c r="A144" s="208"/>
      <c r="B144" s="209" t="s">
        <v>35</v>
      </c>
      <c r="C144" s="210">
        <f t="shared" ref="C144" si="240">SUM(C142:C143)</f>
        <v>0</v>
      </c>
      <c r="D144" s="211">
        <f>SUM(D142:D143)</f>
        <v>0</v>
      </c>
      <c r="E144" s="210">
        <f t="shared" ref="E144" si="241">SUM(E142:E143)</f>
        <v>0</v>
      </c>
      <c r="F144" s="211">
        <f>SUM(F142:F143)</f>
        <v>0</v>
      </c>
      <c r="G144" s="212"/>
      <c r="H144" s="210">
        <f t="shared" ref="H144:S144" si="242">SUM(H142:H143)</f>
        <v>0</v>
      </c>
      <c r="I144" s="211">
        <f>SUM(I142:I143)</f>
        <v>0</v>
      </c>
      <c r="J144" s="210">
        <f t="shared" si="242"/>
        <v>0</v>
      </c>
      <c r="K144" s="211">
        <f>SUM(K142:K143)</f>
        <v>0</v>
      </c>
      <c r="L144" s="210">
        <f t="shared" si="242"/>
        <v>0</v>
      </c>
      <c r="M144" s="211">
        <f t="shared" si="242"/>
        <v>0</v>
      </c>
      <c r="N144" s="213" t="e">
        <f t="shared" ref="N144" si="243">L144/J144%</f>
        <v>#DIV/0!</v>
      </c>
      <c r="O144" s="213" t="e">
        <f>M144/K144%</f>
        <v>#DIV/0!</v>
      </c>
      <c r="P144" s="210">
        <f t="shared" si="242"/>
        <v>0</v>
      </c>
      <c r="Q144" s="211">
        <f t="shared" si="242"/>
        <v>0</v>
      </c>
      <c r="R144" s="210">
        <f t="shared" si="242"/>
        <v>0</v>
      </c>
      <c r="S144" s="211">
        <f t="shared" si="242"/>
        <v>0</v>
      </c>
      <c r="T144" s="214"/>
      <c r="U144" s="210">
        <f t="shared" ref="U144:W144" si="244">SUM(U142:U143)</f>
        <v>0</v>
      </c>
      <c r="V144" s="211">
        <f>SUM(V142:V143)</f>
        <v>0</v>
      </c>
      <c r="W144" s="210">
        <f t="shared" si="244"/>
        <v>0</v>
      </c>
      <c r="X144" s="211">
        <f>SUM(X142:X143)</f>
        <v>0</v>
      </c>
      <c r="Y144" s="210">
        <f t="shared" ref="Y144:Z144" si="245">SUM(Y142:Y143)</f>
        <v>0</v>
      </c>
      <c r="Z144" s="211">
        <f t="shared" si="245"/>
        <v>0</v>
      </c>
      <c r="AA144" s="214"/>
      <c r="AB144" s="210">
        <f t="shared" ref="AB144" si="246">SUM(AB142:AB143)</f>
        <v>0</v>
      </c>
      <c r="AC144" s="211">
        <f>SUM(AC142:AC143)</f>
        <v>0</v>
      </c>
      <c r="AD144" s="210">
        <f t="shared" ref="AD144" si="247">SUM(AD142:AD143)</f>
        <v>0</v>
      </c>
      <c r="AE144" s="211">
        <f>SUM(AE142:AE143)</f>
        <v>0</v>
      </c>
      <c r="AF144" s="215"/>
    </row>
    <row r="145" spans="1:32" s="4" customFormat="1" ht="15.75">
      <c r="A145" s="329" t="s">
        <v>61</v>
      </c>
      <c r="B145" s="9" t="s">
        <v>62</v>
      </c>
      <c r="C145" s="12"/>
      <c r="D145" s="63"/>
      <c r="E145" s="12"/>
      <c r="F145" s="63"/>
      <c r="G145" s="102"/>
      <c r="H145" s="12"/>
      <c r="I145" s="63"/>
      <c r="J145" s="62"/>
      <c r="K145" s="63"/>
      <c r="L145" s="62"/>
      <c r="M145" s="63"/>
      <c r="N145" s="63"/>
      <c r="O145" s="63"/>
      <c r="P145" s="62"/>
      <c r="Q145" s="63"/>
      <c r="R145" s="62"/>
      <c r="S145" s="63"/>
      <c r="T145" s="126"/>
      <c r="U145" s="62"/>
      <c r="V145" s="63"/>
      <c r="W145" s="62"/>
      <c r="X145" s="63"/>
      <c r="Y145" s="62"/>
      <c r="Z145" s="63"/>
      <c r="AA145" s="126"/>
      <c r="AB145" s="62"/>
      <c r="AC145" s="63"/>
      <c r="AD145" s="62"/>
      <c r="AE145" s="63"/>
      <c r="AF145" s="12"/>
    </row>
    <row r="146" spans="1:32" s="4" customFormat="1" ht="24" customHeight="1">
      <c r="A146" s="329">
        <v>10</v>
      </c>
      <c r="B146" s="9" t="s">
        <v>63</v>
      </c>
      <c r="C146" s="12"/>
      <c r="D146" s="63"/>
      <c r="E146" s="12"/>
      <c r="F146" s="63"/>
      <c r="G146" s="102"/>
      <c r="H146" s="12"/>
      <c r="I146" s="63"/>
      <c r="J146" s="62">
        <f t="shared" ref="J146" si="248">H146+E146+C146</f>
        <v>0</v>
      </c>
      <c r="K146" s="63">
        <f>I146+F146+D146</f>
        <v>0</v>
      </c>
      <c r="L146" s="62"/>
      <c r="M146" s="63"/>
      <c r="N146" s="63"/>
      <c r="O146" s="63"/>
      <c r="P146" s="62"/>
      <c r="Q146" s="63"/>
      <c r="R146" s="62"/>
      <c r="S146" s="63"/>
      <c r="T146" s="126"/>
      <c r="U146" s="62"/>
      <c r="V146" s="63"/>
      <c r="W146" s="62"/>
      <c r="X146" s="63"/>
      <c r="Y146" s="62"/>
      <c r="Z146" s="63"/>
      <c r="AA146" s="126"/>
      <c r="AB146" s="62"/>
      <c r="AC146" s="63"/>
      <c r="AD146" s="62"/>
      <c r="AE146" s="63"/>
      <c r="AF146" s="12"/>
    </row>
    <row r="147" spans="1:32" s="4" customFormat="1" ht="24" customHeight="1">
      <c r="A147" s="329"/>
      <c r="B147" s="9" t="s">
        <v>288</v>
      </c>
      <c r="C147" s="12"/>
      <c r="D147" s="63"/>
      <c r="E147" s="12"/>
      <c r="F147" s="63"/>
      <c r="G147" s="102"/>
      <c r="H147" s="12"/>
      <c r="I147" s="63"/>
      <c r="J147" s="62"/>
      <c r="K147" s="63"/>
      <c r="L147" s="62"/>
      <c r="M147" s="63"/>
      <c r="N147" s="63"/>
      <c r="O147" s="63"/>
      <c r="P147" s="62"/>
      <c r="Q147" s="63"/>
      <c r="R147" s="62"/>
      <c r="S147" s="63"/>
      <c r="T147" s="126"/>
      <c r="U147" s="62"/>
      <c r="V147" s="63"/>
      <c r="W147" s="62"/>
      <c r="X147" s="63"/>
      <c r="Y147" s="62"/>
      <c r="Z147" s="63"/>
      <c r="AA147" s="126"/>
      <c r="AB147" s="62"/>
      <c r="AC147" s="63"/>
      <c r="AD147" s="62"/>
      <c r="AE147" s="63"/>
      <c r="AF147" s="12"/>
    </row>
    <row r="148" spans="1:32" s="1" customFormat="1" ht="21" customHeight="1">
      <c r="A148" s="34">
        <v>10.01</v>
      </c>
      <c r="B148" s="7" t="s">
        <v>64</v>
      </c>
      <c r="C148" s="82"/>
      <c r="D148" s="61"/>
      <c r="E148" s="82"/>
      <c r="F148" s="61"/>
      <c r="G148" s="101">
        <v>0.52</v>
      </c>
      <c r="H148" s="82"/>
      <c r="I148" s="61">
        <f>H148*G148*12</f>
        <v>0</v>
      </c>
      <c r="J148" s="60">
        <f t="shared" ref="J148:K164" si="249">H148+E148+C148</f>
        <v>0</v>
      </c>
      <c r="K148" s="61">
        <f t="shared" si="249"/>
        <v>0</v>
      </c>
      <c r="L148" s="60"/>
      <c r="M148" s="61"/>
      <c r="N148" s="61"/>
      <c r="O148" s="61"/>
      <c r="P148" s="60">
        <f t="shared" ref="P148:Q164" si="250">J148-L148</f>
        <v>0</v>
      </c>
      <c r="Q148" s="61">
        <f t="shared" si="250"/>
        <v>0</v>
      </c>
      <c r="R148" s="60"/>
      <c r="S148" s="61"/>
      <c r="T148" s="125">
        <v>0.65</v>
      </c>
      <c r="U148" s="60"/>
      <c r="V148" s="61">
        <f t="shared" ref="V148:V164" si="251">U148*T148*12</f>
        <v>0</v>
      </c>
      <c r="W148" s="60">
        <f t="shared" ref="W148:W164" si="252">U148+R148</f>
        <v>0</v>
      </c>
      <c r="X148" s="61">
        <f t="shared" ref="X148:X164" si="253">V148+S148</f>
        <v>0</v>
      </c>
      <c r="Y148" s="60"/>
      <c r="Z148" s="61"/>
      <c r="AA148" s="125">
        <v>0.65</v>
      </c>
      <c r="AB148" s="60"/>
      <c r="AC148" s="61">
        <f t="shared" ref="AC148:AC164" si="254">AB148*AA148*12</f>
        <v>0</v>
      </c>
      <c r="AD148" s="60">
        <f t="shared" ref="AD148:AD164" si="255">AB148+Y148</f>
        <v>0</v>
      </c>
      <c r="AE148" s="61">
        <f t="shared" ref="AE148:AE164" si="256">AC148+Z148</f>
        <v>0</v>
      </c>
      <c r="AF148" s="82"/>
    </row>
    <row r="149" spans="1:32" s="1" customFormat="1" ht="21" customHeight="1">
      <c r="A149" s="34">
        <v>10.02</v>
      </c>
      <c r="B149" s="7" t="s">
        <v>289</v>
      </c>
      <c r="C149" s="82"/>
      <c r="D149" s="61"/>
      <c r="E149" s="82"/>
      <c r="F149" s="61"/>
      <c r="G149" s="101">
        <v>0.13</v>
      </c>
      <c r="H149" s="82"/>
      <c r="I149" s="61">
        <f>H149*G149*12</f>
        <v>0</v>
      </c>
      <c r="J149" s="60">
        <f t="shared" si="249"/>
        <v>0</v>
      </c>
      <c r="K149" s="61">
        <f t="shared" si="249"/>
        <v>0</v>
      </c>
      <c r="L149" s="60"/>
      <c r="M149" s="61"/>
      <c r="N149" s="61"/>
      <c r="O149" s="61"/>
      <c r="P149" s="60">
        <f t="shared" si="250"/>
        <v>0</v>
      </c>
      <c r="Q149" s="61">
        <f t="shared" si="250"/>
        <v>0</v>
      </c>
      <c r="R149" s="60"/>
      <c r="S149" s="61"/>
      <c r="T149" s="125">
        <v>0.13</v>
      </c>
      <c r="U149" s="60"/>
      <c r="V149" s="61">
        <f t="shared" si="251"/>
        <v>0</v>
      </c>
      <c r="W149" s="60">
        <f t="shared" si="252"/>
        <v>0</v>
      </c>
      <c r="X149" s="61">
        <f t="shared" si="253"/>
        <v>0</v>
      </c>
      <c r="Y149" s="60"/>
      <c r="Z149" s="61"/>
      <c r="AA149" s="125">
        <v>0.13</v>
      </c>
      <c r="AB149" s="60"/>
      <c r="AC149" s="61">
        <f t="shared" si="254"/>
        <v>0</v>
      </c>
      <c r="AD149" s="60">
        <f t="shared" si="255"/>
        <v>0</v>
      </c>
      <c r="AE149" s="61">
        <f t="shared" si="256"/>
        <v>0</v>
      </c>
      <c r="AF149" s="82"/>
    </row>
    <row r="150" spans="1:32" s="1" customFormat="1" ht="48.75" customHeight="1">
      <c r="A150" s="34">
        <v>10.029999999999999</v>
      </c>
      <c r="B150" s="7" t="s">
        <v>68</v>
      </c>
      <c r="C150" s="82"/>
      <c r="D150" s="61"/>
      <c r="E150" s="82"/>
      <c r="F150" s="61"/>
      <c r="G150" s="101"/>
      <c r="H150" s="82"/>
      <c r="I150" s="61">
        <f t="shared" ref="I150:I164" si="257">H150*G150*12</f>
        <v>0</v>
      </c>
      <c r="J150" s="60">
        <f t="shared" si="249"/>
        <v>0</v>
      </c>
      <c r="K150" s="61">
        <f t="shared" si="249"/>
        <v>0</v>
      </c>
      <c r="L150" s="60"/>
      <c r="M150" s="61"/>
      <c r="N150" s="61"/>
      <c r="O150" s="61"/>
      <c r="P150" s="60">
        <f t="shared" si="250"/>
        <v>0</v>
      </c>
      <c r="Q150" s="61">
        <f t="shared" si="250"/>
        <v>0</v>
      </c>
      <c r="R150" s="60"/>
      <c r="S150" s="61"/>
      <c r="T150" s="125"/>
      <c r="U150" s="60"/>
      <c r="V150" s="61">
        <f t="shared" si="251"/>
        <v>0</v>
      </c>
      <c r="W150" s="60">
        <f t="shared" si="252"/>
        <v>0</v>
      </c>
      <c r="X150" s="61">
        <f t="shared" si="253"/>
        <v>0</v>
      </c>
      <c r="Y150" s="60"/>
      <c r="Z150" s="61"/>
      <c r="AA150" s="125"/>
      <c r="AB150" s="60"/>
      <c r="AC150" s="61">
        <f t="shared" si="254"/>
        <v>0</v>
      </c>
      <c r="AD150" s="60">
        <f t="shared" si="255"/>
        <v>0</v>
      </c>
      <c r="AE150" s="61">
        <f t="shared" si="256"/>
        <v>0</v>
      </c>
      <c r="AF150" s="82"/>
    </row>
    <row r="151" spans="1:32" s="4" customFormat="1" ht="15.75">
      <c r="A151" s="83"/>
      <c r="B151" s="6" t="s">
        <v>73</v>
      </c>
      <c r="C151" s="12"/>
      <c r="D151" s="63"/>
      <c r="E151" s="12"/>
      <c r="F151" s="63"/>
      <c r="G151" s="102"/>
      <c r="H151" s="12"/>
      <c r="I151" s="63">
        <f t="shared" si="257"/>
        <v>0</v>
      </c>
      <c r="J151" s="62">
        <f t="shared" si="249"/>
        <v>0</v>
      </c>
      <c r="K151" s="63">
        <f t="shared" si="249"/>
        <v>0</v>
      </c>
      <c r="L151" s="62"/>
      <c r="M151" s="63"/>
      <c r="N151" s="61"/>
      <c r="O151" s="61"/>
      <c r="P151" s="60">
        <f t="shared" si="250"/>
        <v>0</v>
      </c>
      <c r="Q151" s="61">
        <f t="shared" si="250"/>
        <v>0</v>
      </c>
      <c r="R151" s="62"/>
      <c r="S151" s="63"/>
      <c r="T151" s="126"/>
      <c r="U151" s="62"/>
      <c r="V151" s="61">
        <f t="shared" si="251"/>
        <v>0</v>
      </c>
      <c r="W151" s="60">
        <f t="shared" si="252"/>
        <v>0</v>
      </c>
      <c r="X151" s="61">
        <f t="shared" si="253"/>
        <v>0</v>
      </c>
      <c r="Y151" s="62"/>
      <c r="Z151" s="63"/>
      <c r="AA151" s="126"/>
      <c r="AB151" s="62"/>
      <c r="AC151" s="61">
        <f t="shared" si="254"/>
        <v>0</v>
      </c>
      <c r="AD151" s="60">
        <f t="shared" si="255"/>
        <v>0</v>
      </c>
      <c r="AE151" s="61">
        <f t="shared" si="256"/>
        <v>0</v>
      </c>
      <c r="AF151" s="12"/>
    </row>
    <row r="152" spans="1:32" s="1" customFormat="1" ht="39.75" customHeight="1">
      <c r="A152" s="34">
        <v>10.039999999999999</v>
      </c>
      <c r="B152" s="7" t="s">
        <v>290</v>
      </c>
      <c r="C152" s="82"/>
      <c r="D152" s="61"/>
      <c r="E152" s="82"/>
      <c r="F152" s="61"/>
      <c r="G152" s="101"/>
      <c r="H152" s="82"/>
      <c r="I152" s="61">
        <f t="shared" si="257"/>
        <v>0</v>
      </c>
      <c r="J152" s="60">
        <f t="shared" si="249"/>
        <v>0</v>
      </c>
      <c r="K152" s="61">
        <f t="shared" si="249"/>
        <v>0</v>
      </c>
      <c r="L152" s="60"/>
      <c r="M152" s="61"/>
      <c r="N152" s="61"/>
      <c r="O152" s="61"/>
      <c r="P152" s="60">
        <f t="shared" si="250"/>
        <v>0</v>
      </c>
      <c r="Q152" s="61">
        <f t="shared" si="250"/>
        <v>0</v>
      </c>
      <c r="R152" s="60"/>
      <c r="S152" s="61"/>
      <c r="T152" s="125"/>
      <c r="U152" s="60"/>
      <c r="V152" s="61">
        <f t="shared" si="251"/>
        <v>0</v>
      </c>
      <c r="W152" s="60">
        <f t="shared" si="252"/>
        <v>0</v>
      </c>
      <c r="X152" s="61">
        <f t="shared" si="253"/>
        <v>0</v>
      </c>
      <c r="Y152" s="60"/>
      <c r="Z152" s="61"/>
      <c r="AA152" s="125"/>
      <c r="AB152" s="60"/>
      <c r="AC152" s="61">
        <f t="shared" si="254"/>
        <v>0</v>
      </c>
      <c r="AD152" s="60">
        <f t="shared" si="255"/>
        <v>0</v>
      </c>
      <c r="AE152" s="61">
        <f t="shared" si="256"/>
        <v>0</v>
      </c>
      <c r="AF152" s="82"/>
    </row>
    <row r="153" spans="1:32" s="1" customFormat="1" ht="15.75">
      <c r="A153" s="34"/>
      <c r="B153" s="8" t="s">
        <v>65</v>
      </c>
      <c r="C153" s="82"/>
      <c r="D153" s="61"/>
      <c r="E153" s="82"/>
      <c r="F153" s="61"/>
      <c r="G153" s="101">
        <v>0.6</v>
      </c>
      <c r="H153" s="82"/>
      <c r="I153" s="61">
        <f t="shared" si="257"/>
        <v>0</v>
      </c>
      <c r="J153" s="60">
        <f t="shared" si="249"/>
        <v>0</v>
      </c>
      <c r="K153" s="61">
        <f t="shared" si="249"/>
        <v>0</v>
      </c>
      <c r="L153" s="60"/>
      <c r="M153" s="61"/>
      <c r="N153" s="61"/>
      <c r="O153" s="61"/>
      <c r="P153" s="60">
        <f t="shared" si="250"/>
        <v>0</v>
      </c>
      <c r="Q153" s="61">
        <f t="shared" si="250"/>
        <v>0</v>
      </c>
      <c r="R153" s="60"/>
      <c r="S153" s="61"/>
      <c r="T153" s="125">
        <v>0.75</v>
      </c>
      <c r="U153" s="60"/>
      <c r="V153" s="61">
        <f t="shared" si="251"/>
        <v>0</v>
      </c>
      <c r="W153" s="60">
        <f t="shared" si="252"/>
        <v>0</v>
      </c>
      <c r="X153" s="61">
        <f t="shared" si="253"/>
        <v>0</v>
      </c>
      <c r="Y153" s="60"/>
      <c r="Z153" s="61"/>
      <c r="AA153" s="125">
        <v>0.75</v>
      </c>
      <c r="AB153" s="60"/>
      <c r="AC153" s="61">
        <f t="shared" si="254"/>
        <v>0</v>
      </c>
      <c r="AD153" s="60">
        <f t="shared" si="255"/>
        <v>0</v>
      </c>
      <c r="AE153" s="61">
        <f t="shared" si="256"/>
        <v>0</v>
      </c>
      <c r="AF153" s="82"/>
    </row>
    <row r="154" spans="1:32" s="1" customFormat="1" ht="15.75">
      <c r="A154" s="34"/>
      <c r="B154" s="8" t="s">
        <v>66</v>
      </c>
      <c r="C154" s="82"/>
      <c r="D154" s="61"/>
      <c r="E154" s="82"/>
      <c r="F154" s="61"/>
      <c r="G154" s="101">
        <v>0.6</v>
      </c>
      <c r="H154" s="82"/>
      <c r="I154" s="61">
        <f t="shared" si="257"/>
        <v>0</v>
      </c>
      <c r="J154" s="60">
        <f t="shared" si="249"/>
        <v>0</v>
      </c>
      <c r="K154" s="61">
        <f t="shared" si="249"/>
        <v>0</v>
      </c>
      <c r="L154" s="60"/>
      <c r="M154" s="61"/>
      <c r="N154" s="61"/>
      <c r="O154" s="61"/>
      <c r="P154" s="60">
        <f t="shared" si="250"/>
        <v>0</v>
      </c>
      <c r="Q154" s="61">
        <f t="shared" si="250"/>
        <v>0</v>
      </c>
      <c r="R154" s="60"/>
      <c r="S154" s="61"/>
      <c r="T154" s="125">
        <v>0.75</v>
      </c>
      <c r="U154" s="60"/>
      <c r="V154" s="61">
        <f t="shared" si="251"/>
        <v>0</v>
      </c>
      <c r="W154" s="60">
        <f t="shared" si="252"/>
        <v>0</v>
      </c>
      <c r="X154" s="61">
        <f t="shared" si="253"/>
        <v>0</v>
      </c>
      <c r="Y154" s="60"/>
      <c r="Z154" s="61"/>
      <c r="AA154" s="125">
        <v>0.75</v>
      </c>
      <c r="AB154" s="60"/>
      <c r="AC154" s="61">
        <f t="shared" si="254"/>
        <v>0</v>
      </c>
      <c r="AD154" s="60">
        <f t="shared" si="255"/>
        <v>0</v>
      </c>
      <c r="AE154" s="61">
        <f t="shared" si="256"/>
        <v>0</v>
      </c>
      <c r="AF154" s="82"/>
    </row>
    <row r="155" spans="1:32" s="1" customFormat="1" ht="15.75">
      <c r="A155" s="34"/>
      <c r="B155" s="8" t="s">
        <v>67</v>
      </c>
      <c r="C155" s="82"/>
      <c r="D155" s="61"/>
      <c r="E155" s="82"/>
      <c r="F155" s="61"/>
      <c r="G155" s="101">
        <v>0.6</v>
      </c>
      <c r="H155" s="82"/>
      <c r="I155" s="61">
        <f t="shared" si="257"/>
        <v>0</v>
      </c>
      <c r="J155" s="60">
        <f t="shared" si="249"/>
        <v>0</v>
      </c>
      <c r="K155" s="61">
        <f t="shared" si="249"/>
        <v>0</v>
      </c>
      <c r="L155" s="60"/>
      <c r="M155" s="61"/>
      <c r="N155" s="61"/>
      <c r="O155" s="61"/>
      <c r="P155" s="60">
        <f t="shared" si="250"/>
        <v>0</v>
      </c>
      <c r="Q155" s="61">
        <f t="shared" si="250"/>
        <v>0</v>
      </c>
      <c r="R155" s="60"/>
      <c r="S155" s="61"/>
      <c r="T155" s="125">
        <v>0.75</v>
      </c>
      <c r="U155" s="60"/>
      <c r="V155" s="61">
        <f t="shared" si="251"/>
        <v>0</v>
      </c>
      <c r="W155" s="60">
        <f t="shared" si="252"/>
        <v>0</v>
      </c>
      <c r="X155" s="61">
        <f t="shared" si="253"/>
        <v>0</v>
      </c>
      <c r="Y155" s="60"/>
      <c r="Z155" s="61"/>
      <c r="AA155" s="125">
        <v>0.75</v>
      </c>
      <c r="AB155" s="60"/>
      <c r="AC155" s="61">
        <f t="shared" si="254"/>
        <v>0</v>
      </c>
      <c r="AD155" s="60">
        <f t="shared" si="255"/>
        <v>0</v>
      </c>
      <c r="AE155" s="61">
        <f t="shared" si="256"/>
        <v>0</v>
      </c>
      <c r="AF155" s="82"/>
    </row>
    <row r="156" spans="1:32" s="1" customFormat="1" ht="31.5">
      <c r="A156" s="34">
        <v>10.050000000000001</v>
      </c>
      <c r="B156" s="7" t="s">
        <v>291</v>
      </c>
      <c r="C156" s="82"/>
      <c r="D156" s="61"/>
      <c r="E156" s="82"/>
      <c r="F156" s="61"/>
      <c r="G156" s="101"/>
      <c r="H156" s="82"/>
      <c r="I156" s="61">
        <f t="shared" si="257"/>
        <v>0</v>
      </c>
      <c r="J156" s="60">
        <f t="shared" si="249"/>
        <v>0</v>
      </c>
      <c r="K156" s="61">
        <f t="shared" si="249"/>
        <v>0</v>
      </c>
      <c r="L156" s="60"/>
      <c r="M156" s="61"/>
      <c r="N156" s="61"/>
      <c r="O156" s="61"/>
      <c r="P156" s="60">
        <f t="shared" si="250"/>
        <v>0</v>
      </c>
      <c r="Q156" s="61">
        <f t="shared" si="250"/>
        <v>0</v>
      </c>
      <c r="R156" s="60"/>
      <c r="S156" s="61"/>
      <c r="T156" s="125"/>
      <c r="U156" s="60"/>
      <c r="V156" s="61">
        <f t="shared" si="251"/>
        <v>0</v>
      </c>
      <c r="W156" s="60">
        <f t="shared" si="252"/>
        <v>0</v>
      </c>
      <c r="X156" s="61">
        <f t="shared" si="253"/>
        <v>0</v>
      </c>
      <c r="Y156" s="60"/>
      <c r="Z156" s="61"/>
      <c r="AA156" s="125"/>
      <c r="AB156" s="60"/>
      <c r="AC156" s="61">
        <f t="shared" si="254"/>
        <v>0</v>
      </c>
      <c r="AD156" s="60">
        <f t="shared" si="255"/>
        <v>0</v>
      </c>
      <c r="AE156" s="61">
        <f t="shared" si="256"/>
        <v>0</v>
      </c>
      <c r="AF156" s="82"/>
    </row>
    <row r="157" spans="1:32" s="1" customFormat="1" ht="15.75">
      <c r="A157" s="34"/>
      <c r="B157" s="8" t="s">
        <v>65</v>
      </c>
      <c r="C157" s="82"/>
      <c r="D157" s="61"/>
      <c r="E157" s="82"/>
      <c r="F157" s="61"/>
      <c r="G157" s="101"/>
      <c r="H157" s="82"/>
      <c r="I157" s="61">
        <f t="shared" si="257"/>
        <v>0</v>
      </c>
      <c r="J157" s="60">
        <f t="shared" si="249"/>
        <v>0</v>
      </c>
      <c r="K157" s="61">
        <f t="shared" si="249"/>
        <v>0</v>
      </c>
      <c r="L157" s="60"/>
      <c r="M157" s="61"/>
      <c r="N157" s="61"/>
      <c r="O157" s="61"/>
      <c r="P157" s="60">
        <f t="shared" si="250"/>
        <v>0</v>
      </c>
      <c r="Q157" s="61">
        <f t="shared" si="250"/>
        <v>0</v>
      </c>
      <c r="R157" s="60"/>
      <c r="S157" s="61"/>
      <c r="T157" s="125"/>
      <c r="U157" s="60"/>
      <c r="V157" s="61">
        <f t="shared" si="251"/>
        <v>0</v>
      </c>
      <c r="W157" s="60">
        <f t="shared" si="252"/>
        <v>0</v>
      </c>
      <c r="X157" s="61">
        <f t="shared" si="253"/>
        <v>0</v>
      </c>
      <c r="Y157" s="60"/>
      <c r="Z157" s="61"/>
      <c r="AA157" s="125"/>
      <c r="AB157" s="60"/>
      <c r="AC157" s="61">
        <f t="shared" si="254"/>
        <v>0</v>
      </c>
      <c r="AD157" s="60">
        <f t="shared" si="255"/>
        <v>0</v>
      </c>
      <c r="AE157" s="61">
        <f t="shared" si="256"/>
        <v>0</v>
      </c>
      <c r="AF157" s="82"/>
    </row>
    <row r="158" spans="1:32" s="1" customFormat="1" ht="15.75">
      <c r="A158" s="34"/>
      <c r="B158" s="8" t="s">
        <v>66</v>
      </c>
      <c r="C158" s="82"/>
      <c r="D158" s="61"/>
      <c r="E158" s="82"/>
      <c r="F158" s="61"/>
      <c r="G158" s="101"/>
      <c r="H158" s="82"/>
      <c r="I158" s="61">
        <f t="shared" si="257"/>
        <v>0</v>
      </c>
      <c r="J158" s="60">
        <f t="shared" si="249"/>
        <v>0</v>
      </c>
      <c r="K158" s="61">
        <f t="shared" si="249"/>
        <v>0</v>
      </c>
      <c r="L158" s="60"/>
      <c r="M158" s="61"/>
      <c r="N158" s="61"/>
      <c r="O158" s="61"/>
      <c r="P158" s="60">
        <f t="shared" si="250"/>
        <v>0</v>
      </c>
      <c r="Q158" s="61">
        <f t="shared" si="250"/>
        <v>0</v>
      </c>
      <c r="R158" s="60"/>
      <c r="S158" s="61"/>
      <c r="T158" s="125"/>
      <c r="U158" s="60"/>
      <c r="V158" s="61">
        <f t="shared" si="251"/>
        <v>0</v>
      </c>
      <c r="W158" s="60">
        <f t="shared" si="252"/>
        <v>0</v>
      </c>
      <c r="X158" s="61">
        <f t="shared" si="253"/>
        <v>0</v>
      </c>
      <c r="Y158" s="60"/>
      <c r="Z158" s="61"/>
      <c r="AA158" s="125"/>
      <c r="AB158" s="60"/>
      <c r="AC158" s="61">
        <f t="shared" si="254"/>
        <v>0</v>
      </c>
      <c r="AD158" s="60">
        <f t="shared" si="255"/>
        <v>0</v>
      </c>
      <c r="AE158" s="61">
        <f t="shared" si="256"/>
        <v>0</v>
      </c>
      <c r="AF158" s="82"/>
    </row>
    <row r="159" spans="1:32" s="1" customFormat="1" ht="15.75">
      <c r="A159" s="34"/>
      <c r="B159" s="8" t="s">
        <v>67</v>
      </c>
      <c r="C159" s="82"/>
      <c r="D159" s="61"/>
      <c r="E159" s="82"/>
      <c r="F159" s="61"/>
      <c r="G159" s="101"/>
      <c r="H159" s="82"/>
      <c r="I159" s="61">
        <f t="shared" si="257"/>
        <v>0</v>
      </c>
      <c r="J159" s="60">
        <f t="shared" si="249"/>
        <v>0</v>
      </c>
      <c r="K159" s="61">
        <f t="shared" si="249"/>
        <v>0</v>
      </c>
      <c r="L159" s="60"/>
      <c r="M159" s="61"/>
      <c r="N159" s="61"/>
      <c r="O159" s="61"/>
      <c r="P159" s="60">
        <f t="shared" si="250"/>
        <v>0</v>
      </c>
      <c r="Q159" s="61">
        <f t="shared" si="250"/>
        <v>0</v>
      </c>
      <c r="R159" s="60"/>
      <c r="S159" s="61"/>
      <c r="T159" s="125"/>
      <c r="U159" s="60"/>
      <c r="V159" s="61">
        <f t="shared" si="251"/>
        <v>0</v>
      </c>
      <c r="W159" s="60">
        <f t="shared" si="252"/>
        <v>0</v>
      </c>
      <c r="X159" s="61">
        <f t="shared" si="253"/>
        <v>0</v>
      </c>
      <c r="Y159" s="60"/>
      <c r="Z159" s="61"/>
      <c r="AA159" s="125"/>
      <c r="AB159" s="60"/>
      <c r="AC159" s="61">
        <f t="shared" si="254"/>
        <v>0</v>
      </c>
      <c r="AD159" s="60">
        <f t="shared" si="255"/>
        <v>0</v>
      </c>
      <c r="AE159" s="61">
        <f t="shared" si="256"/>
        <v>0</v>
      </c>
      <c r="AF159" s="82"/>
    </row>
    <row r="160" spans="1:32" s="1" customFormat="1" ht="31.5">
      <c r="A160" s="34">
        <v>10.06</v>
      </c>
      <c r="B160" s="8" t="s">
        <v>292</v>
      </c>
      <c r="C160" s="82"/>
      <c r="D160" s="61"/>
      <c r="E160" s="82"/>
      <c r="F160" s="61"/>
      <c r="G160" s="101"/>
      <c r="H160" s="82"/>
      <c r="I160" s="61">
        <f t="shared" si="257"/>
        <v>0</v>
      </c>
      <c r="J160" s="60">
        <f t="shared" si="249"/>
        <v>0</v>
      </c>
      <c r="K160" s="61">
        <f t="shared" si="249"/>
        <v>0</v>
      </c>
      <c r="L160" s="60"/>
      <c r="M160" s="61"/>
      <c r="N160" s="61"/>
      <c r="O160" s="61"/>
      <c r="P160" s="60">
        <f t="shared" si="250"/>
        <v>0</v>
      </c>
      <c r="Q160" s="61">
        <f t="shared" si="250"/>
        <v>0</v>
      </c>
      <c r="R160" s="60"/>
      <c r="S160" s="61"/>
      <c r="T160" s="125"/>
      <c r="U160" s="60"/>
      <c r="V160" s="61">
        <f t="shared" si="251"/>
        <v>0</v>
      </c>
      <c r="W160" s="60">
        <f t="shared" si="252"/>
        <v>0</v>
      </c>
      <c r="X160" s="61">
        <f t="shared" si="253"/>
        <v>0</v>
      </c>
      <c r="Y160" s="60"/>
      <c r="Z160" s="61"/>
      <c r="AA160" s="125"/>
      <c r="AB160" s="60"/>
      <c r="AC160" s="61">
        <f t="shared" si="254"/>
        <v>0</v>
      </c>
      <c r="AD160" s="60">
        <f t="shared" si="255"/>
        <v>0</v>
      </c>
      <c r="AE160" s="61">
        <f t="shared" si="256"/>
        <v>0</v>
      </c>
      <c r="AF160" s="82"/>
    </row>
    <row r="161" spans="1:32" s="1" customFormat="1" ht="31.5">
      <c r="A161" s="32">
        <v>10.07</v>
      </c>
      <c r="B161" s="7" t="s">
        <v>69</v>
      </c>
      <c r="C161" s="82"/>
      <c r="D161" s="61"/>
      <c r="E161" s="82"/>
      <c r="F161" s="61"/>
      <c r="G161" s="101"/>
      <c r="H161" s="82"/>
      <c r="I161" s="61">
        <f t="shared" si="257"/>
        <v>0</v>
      </c>
      <c r="J161" s="60">
        <f t="shared" si="249"/>
        <v>0</v>
      </c>
      <c r="K161" s="61">
        <f t="shared" si="249"/>
        <v>0</v>
      </c>
      <c r="L161" s="60"/>
      <c r="M161" s="61"/>
      <c r="N161" s="61"/>
      <c r="O161" s="61"/>
      <c r="P161" s="60">
        <f t="shared" si="250"/>
        <v>0</v>
      </c>
      <c r="Q161" s="61">
        <f t="shared" si="250"/>
        <v>0</v>
      </c>
      <c r="R161" s="60"/>
      <c r="S161" s="61"/>
      <c r="T161" s="125"/>
      <c r="U161" s="60"/>
      <c r="V161" s="61">
        <f t="shared" si="251"/>
        <v>0</v>
      </c>
      <c r="W161" s="60">
        <f t="shared" si="252"/>
        <v>0</v>
      </c>
      <c r="X161" s="61">
        <f t="shared" si="253"/>
        <v>0</v>
      </c>
      <c r="Y161" s="60"/>
      <c r="Z161" s="61"/>
      <c r="AA161" s="125"/>
      <c r="AB161" s="60"/>
      <c r="AC161" s="61">
        <f t="shared" si="254"/>
        <v>0</v>
      </c>
      <c r="AD161" s="60">
        <f t="shared" si="255"/>
        <v>0</v>
      </c>
      <c r="AE161" s="61">
        <f t="shared" si="256"/>
        <v>0</v>
      </c>
      <c r="AF161" s="82"/>
    </row>
    <row r="162" spans="1:32" s="1" customFormat="1" ht="15.75">
      <c r="A162" s="32"/>
      <c r="B162" s="7" t="s">
        <v>70</v>
      </c>
      <c r="C162" s="82"/>
      <c r="D162" s="61"/>
      <c r="E162" s="82"/>
      <c r="F162" s="61"/>
      <c r="G162" s="101">
        <v>0.08</v>
      </c>
      <c r="H162" s="82"/>
      <c r="I162" s="61">
        <f t="shared" si="257"/>
        <v>0</v>
      </c>
      <c r="J162" s="60">
        <f t="shared" si="249"/>
        <v>0</v>
      </c>
      <c r="K162" s="61">
        <f t="shared" si="249"/>
        <v>0</v>
      </c>
      <c r="L162" s="60"/>
      <c r="M162" s="61"/>
      <c r="N162" s="61"/>
      <c r="O162" s="61"/>
      <c r="P162" s="60">
        <f t="shared" si="250"/>
        <v>0</v>
      </c>
      <c r="Q162" s="61">
        <f t="shared" si="250"/>
        <v>0</v>
      </c>
      <c r="R162" s="60"/>
      <c r="S162" s="61"/>
      <c r="T162" s="125">
        <v>8.0000000000000002E-3</v>
      </c>
      <c r="U162" s="60"/>
      <c r="V162" s="61">
        <f t="shared" si="251"/>
        <v>0</v>
      </c>
      <c r="W162" s="60">
        <f t="shared" si="252"/>
        <v>0</v>
      </c>
      <c r="X162" s="61">
        <f t="shared" si="253"/>
        <v>0</v>
      </c>
      <c r="Y162" s="60"/>
      <c r="Z162" s="61"/>
      <c r="AA162" s="125">
        <v>8.0000000000000002E-3</v>
      </c>
      <c r="AB162" s="60"/>
      <c r="AC162" s="61">
        <f t="shared" si="254"/>
        <v>0</v>
      </c>
      <c r="AD162" s="60">
        <f t="shared" si="255"/>
        <v>0</v>
      </c>
      <c r="AE162" s="61">
        <f t="shared" si="256"/>
        <v>0</v>
      </c>
      <c r="AF162" s="82"/>
    </row>
    <row r="163" spans="1:32" s="1" customFormat="1" ht="15.75">
      <c r="A163" s="31"/>
      <c r="B163" s="7" t="s">
        <v>71</v>
      </c>
      <c r="C163" s="82"/>
      <c r="D163" s="61"/>
      <c r="E163" s="82"/>
      <c r="F163" s="61"/>
      <c r="G163" s="101">
        <v>0.08</v>
      </c>
      <c r="H163" s="82"/>
      <c r="I163" s="61">
        <f t="shared" si="257"/>
        <v>0</v>
      </c>
      <c r="J163" s="60">
        <f t="shared" si="249"/>
        <v>0</v>
      </c>
      <c r="K163" s="61">
        <f t="shared" si="249"/>
        <v>0</v>
      </c>
      <c r="L163" s="60"/>
      <c r="M163" s="61"/>
      <c r="N163" s="61"/>
      <c r="O163" s="61"/>
      <c r="P163" s="60">
        <f t="shared" si="250"/>
        <v>0</v>
      </c>
      <c r="Q163" s="61">
        <f t="shared" si="250"/>
        <v>0</v>
      </c>
      <c r="R163" s="60"/>
      <c r="S163" s="61"/>
      <c r="T163" s="125">
        <v>8.0000000000000002E-3</v>
      </c>
      <c r="U163" s="60"/>
      <c r="V163" s="61">
        <f t="shared" si="251"/>
        <v>0</v>
      </c>
      <c r="W163" s="60">
        <f t="shared" si="252"/>
        <v>0</v>
      </c>
      <c r="X163" s="61">
        <f t="shared" si="253"/>
        <v>0</v>
      </c>
      <c r="Y163" s="60"/>
      <c r="Z163" s="61"/>
      <c r="AA163" s="125">
        <v>8.0000000000000002E-3</v>
      </c>
      <c r="AB163" s="60"/>
      <c r="AC163" s="61">
        <f t="shared" si="254"/>
        <v>0</v>
      </c>
      <c r="AD163" s="60">
        <f t="shared" si="255"/>
        <v>0</v>
      </c>
      <c r="AE163" s="61">
        <f t="shared" si="256"/>
        <v>0</v>
      </c>
      <c r="AF163" s="82"/>
    </row>
    <row r="164" spans="1:32" s="1" customFormat="1" ht="15.75">
      <c r="A164" s="32"/>
      <c r="B164" s="7" t="s">
        <v>72</v>
      </c>
      <c r="C164" s="82"/>
      <c r="D164" s="61"/>
      <c r="E164" s="82"/>
      <c r="F164" s="61"/>
      <c r="G164" s="101">
        <v>0.08</v>
      </c>
      <c r="H164" s="82"/>
      <c r="I164" s="61">
        <f t="shared" si="257"/>
        <v>0</v>
      </c>
      <c r="J164" s="60">
        <f t="shared" si="249"/>
        <v>0</v>
      </c>
      <c r="K164" s="61">
        <f t="shared" si="249"/>
        <v>0</v>
      </c>
      <c r="L164" s="60"/>
      <c r="M164" s="61"/>
      <c r="N164" s="61"/>
      <c r="O164" s="61"/>
      <c r="P164" s="60">
        <f t="shared" si="250"/>
        <v>0</v>
      </c>
      <c r="Q164" s="61">
        <f t="shared" si="250"/>
        <v>0</v>
      </c>
      <c r="R164" s="60"/>
      <c r="S164" s="61"/>
      <c r="T164" s="125">
        <v>8.0000000000000002E-3</v>
      </c>
      <c r="U164" s="60"/>
      <c r="V164" s="61">
        <f t="shared" si="251"/>
        <v>0</v>
      </c>
      <c r="W164" s="60">
        <f t="shared" si="252"/>
        <v>0</v>
      </c>
      <c r="X164" s="61">
        <f t="shared" si="253"/>
        <v>0</v>
      </c>
      <c r="Y164" s="60"/>
      <c r="Z164" s="61"/>
      <c r="AA164" s="125">
        <v>8.0000000000000002E-3</v>
      </c>
      <c r="AB164" s="60"/>
      <c r="AC164" s="61">
        <f t="shared" si="254"/>
        <v>0</v>
      </c>
      <c r="AD164" s="60">
        <f t="shared" si="255"/>
        <v>0</v>
      </c>
      <c r="AE164" s="61">
        <f t="shared" si="256"/>
        <v>0</v>
      </c>
      <c r="AF164" s="82"/>
    </row>
    <row r="165" spans="1:32" s="144" customFormat="1" ht="15.75">
      <c r="A165" s="264"/>
      <c r="B165" s="265" t="s">
        <v>35</v>
      </c>
      <c r="C165" s="210">
        <f t="shared" ref="C165:F165" si="258">SUM(C148:C164)</f>
        <v>0</v>
      </c>
      <c r="D165" s="211">
        <f t="shared" si="258"/>
        <v>0</v>
      </c>
      <c r="E165" s="210">
        <f t="shared" si="258"/>
        <v>0</v>
      </c>
      <c r="F165" s="211">
        <f t="shared" si="258"/>
        <v>0</v>
      </c>
      <c r="G165" s="212"/>
      <c r="H165" s="210">
        <f>SUM(H148:H164)</f>
        <v>0</v>
      </c>
      <c r="I165" s="211">
        <f>SUM(I148:I164)</f>
        <v>0</v>
      </c>
      <c r="J165" s="210">
        <f t="shared" ref="J165:K165" si="259">SUM(J148:J164)</f>
        <v>0</v>
      </c>
      <c r="K165" s="211">
        <f t="shared" si="259"/>
        <v>0</v>
      </c>
      <c r="L165" s="210">
        <f>SUM(L148:L164)</f>
        <v>0</v>
      </c>
      <c r="M165" s="211">
        <f>SUM(M148:M164)</f>
        <v>0</v>
      </c>
      <c r="N165" s="213" t="e">
        <f t="shared" ref="N165:O166" si="260">L165/J165%</f>
        <v>#DIV/0!</v>
      </c>
      <c r="O165" s="213" t="e">
        <f t="shared" si="260"/>
        <v>#DIV/0!</v>
      </c>
      <c r="P165" s="210">
        <f t="shared" ref="P165:S165" si="261">SUM(P148:P164)</f>
        <v>0</v>
      </c>
      <c r="Q165" s="211">
        <f t="shared" si="261"/>
        <v>0</v>
      </c>
      <c r="R165" s="210">
        <f t="shared" si="261"/>
        <v>0</v>
      </c>
      <c r="S165" s="211">
        <f t="shared" si="261"/>
        <v>0</v>
      </c>
      <c r="T165" s="214"/>
      <c r="U165" s="210">
        <f t="shared" ref="U165:W165" si="262">SUM(U148:U164)</f>
        <v>0</v>
      </c>
      <c r="V165" s="211">
        <f>SUM(V148:V164)</f>
        <v>0</v>
      </c>
      <c r="W165" s="210">
        <f t="shared" si="262"/>
        <v>0</v>
      </c>
      <c r="X165" s="211">
        <f>SUM(X148:X164)</f>
        <v>0</v>
      </c>
      <c r="Y165" s="210">
        <f t="shared" ref="Y165:Z165" si="263">SUM(Y148:Y164)</f>
        <v>0</v>
      </c>
      <c r="Z165" s="211">
        <f t="shared" si="263"/>
        <v>0</v>
      </c>
      <c r="AA165" s="214"/>
      <c r="AB165" s="210">
        <f t="shared" ref="AB165" si="264">SUM(AB148:AB164)</f>
        <v>0</v>
      </c>
      <c r="AC165" s="211">
        <f>SUM(AC148:AC164)</f>
        <v>0</v>
      </c>
      <c r="AD165" s="210">
        <f t="shared" ref="AD165" si="265">SUM(AD148:AD164)</f>
        <v>0</v>
      </c>
      <c r="AE165" s="211">
        <f>SUM(AE148:AE164)</f>
        <v>0</v>
      </c>
      <c r="AF165" s="215"/>
    </row>
    <row r="166" spans="1:32" s="144" customFormat="1" ht="15.75">
      <c r="A166" s="264"/>
      <c r="B166" s="265" t="s">
        <v>29</v>
      </c>
      <c r="C166" s="210">
        <f t="shared" ref="C166:F166" si="266">C165</f>
        <v>0</v>
      </c>
      <c r="D166" s="211">
        <f t="shared" si="266"/>
        <v>0</v>
      </c>
      <c r="E166" s="210">
        <f t="shared" si="266"/>
        <v>0</v>
      </c>
      <c r="F166" s="211">
        <f t="shared" si="266"/>
        <v>0</v>
      </c>
      <c r="G166" s="212"/>
      <c r="H166" s="210">
        <f>H165</f>
        <v>0</v>
      </c>
      <c r="I166" s="211">
        <f>I165</f>
        <v>0</v>
      </c>
      <c r="J166" s="210">
        <f t="shared" ref="J166:K166" si="267">J165</f>
        <v>0</v>
      </c>
      <c r="K166" s="211">
        <f t="shared" si="267"/>
        <v>0</v>
      </c>
      <c r="L166" s="210">
        <f>L165</f>
        <v>0</v>
      </c>
      <c r="M166" s="211">
        <f>M165</f>
        <v>0</v>
      </c>
      <c r="N166" s="213" t="e">
        <f t="shared" si="260"/>
        <v>#DIV/0!</v>
      </c>
      <c r="O166" s="213" t="e">
        <f t="shared" si="260"/>
        <v>#DIV/0!</v>
      </c>
      <c r="P166" s="210">
        <f t="shared" ref="P166:S166" si="268">P165</f>
        <v>0</v>
      </c>
      <c r="Q166" s="211">
        <f t="shared" si="268"/>
        <v>0</v>
      </c>
      <c r="R166" s="210">
        <f t="shared" si="268"/>
        <v>0</v>
      </c>
      <c r="S166" s="211">
        <f t="shared" si="268"/>
        <v>0</v>
      </c>
      <c r="T166" s="214"/>
      <c r="U166" s="210">
        <f t="shared" ref="U166:W166" si="269">U165</f>
        <v>0</v>
      </c>
      <c r="V166" s="211">
        <f>V165</f>
        <v>0</v>
      </c>
      <c r="W166" s="210">
        <f t="shared" si="269"/>
        <v>0</v>
      </c>
      <c r="X166" s="211">
        <f>X165</f>
        <v>0</v>
      </c>
      <c r="Y166" s="210">
        <f t="shared" ref="Y166:Z166" si="270">Y165</f>
        <v>0</v>
      </c>
      <c r="Z166" s="211">
        <f t="shared" si="270"/>
        <v>0</v>
      </c>
      <c r="AA166" s="214"/>
      <c r="AB166" s="210">
        <f t="shared" ref="AB166" si="271">AB165</f>
        <v>0</v>
      </c>
      <c r="AC166" s="211">
        <f>AC165</f>
        <v>0</v>
      </c>
      <c r="AD166" s="210">
        <f t="shared" ref="AD166" si="272">AD165</f>
        <v>0</v>
      </c>
      <c r="AE166" s="211">
        <f>AE165</f>
        <v>0</v>
      </c>
      <c r="AF166" s="215"/>
    </row>
    <row r="167" spans="1:32" s="4" customFormat="1" ht="31.5">
      <c r="A167" s="347"/>
      <c r="B167" s="9" t="s">
        <v>293</v>
      </c>
      <c r="C167" s="12"/>
      <c r="D167" s="63"/>
      <c r="E167" s="12"/>
      <c r="F167" s="63"/>
      <c r="G167" s="102"/>
      <c r="H167" s="12"/>
      <c r="I167" s="63"/>
      <c r="J167" s="62"/>
      <c r="K167" s="63"/>
      <c r="L167" s="62"/>
      <c r="M167" s="63"/>
      <c r="N167" s="63"/>
      <c r="O167" s="63"/>
      <c r="P167" s="62"/>
      <c r="Q167" s="63"/>
      <c r="R167" s="62"/>
      <c r="S167" s="63"/>
      <c r="T167" s="126"/>
      <c r="U167" s="62"/>
      <c r="V167" s="63"/>
      <c r="W167" s="62"/>
      <c r="X167" s="63"/>
      <c r="Y167" s="62"/>
      <c r="Z167" s="63"/>
      <c r="AA167" s="126"/>
      <c r="AB167" s="62"/>
      <c r="AC167" s="63"/>
      <c r="AD167" s="62"/>
      <c r="AE167" s="63"/>
      <c r="AF167" s="12"/>
    </row>
    <row r="168" spans="1:32" s="4" customFormat="1" ht="15.75">
      <c r="A168" s="347"/>
      <c r="B168" s="9" t="s">
        <v>288</v>
      </c>
      <c r="C168" s="12"/>
      <c r="D168" s="63"/>
      <c r="E168" s="12"/>
      <c r="F168" s="63"/>
      <c r="G168" s="102"/>
      <c r="H168" s="12"/>
      <c r="I168" s="63">
        <f t="shared" ref="I168" si="273">H168*G168</f>
        <v>0</v>
      </c>
      <c r="J168" s="62"/>
      <c r="K168" s="63"/>
      <c r="L168" s="62"/>
      <c r="M168" s="63"/>
      <c r="N168" s="63"/>
      <c r="O168" s="63"/>
      <c r="P168" s="62"/>
      <c r="Q168" s="63"/>
      <c r="R168" s="62"/>
      <c r="S168" s="63"/>
      <c r="T168" s="126"/>
      <c r="U168" s="62"/>
      <c r="V168" s="63"/>
      <c r="W168" s="62"/>
      <c r="X168" s="63"/>
      <c r="Y168" s="62"/>
      <c r="Z168" s="63"/>
      <c r="AA168" s="126"/>
      <c r="AB168" s="62"/>
      <c r="AC168" s="63"/>
      <c r="AD168" s="62"/>
      <c r="AE168" s="63"/>
      <c r="AF168" s="12"/>
    </row>
    <row r="169" spans="1:32" s="1" customFormat="1" ht="31.5">
      <c r="A169" s="32">
        <v>10.08</v>
      </c>
      <c r="B169" s="2" t="s">
        <v>294</v>
      </c>
      <c r="C169" s="82"/>
      <c r="D169" s="61"/>
      <c r="E169" s="82"/>
      <c r="F169" s="61"/>
      <c r="G169" s="101">
        <v>0.5</v>
      </c>
      <c r="H169" s="82">
        <v>56</v>
      </c>
      <c r="I169" s="61">
        <f t="shared" ref="I169:I173" si="274">H169*G169*12</f>
        <v>336</v>
      </c>
      <c r="J169" s="60">
        <f t="shared" ref="J169:K185" si="275">H169+E169+C169</f>
        <v>56</v>
      </c>
      <c r="K169" s="61">
        <f t="shared" si="275"/>
        <v>336</v>
      </c>
      <c r="L169" s="60">
        <v>52</v>
      </c>
      <c r="M169" s="61">
        <f>205.64899+3.52+21</f>
        <v>230.16899000000001</v>
      </c>
      <c r="N169" s="61">
        <f t="shared" ref="N169:O188" si="276">L169/J169%</f>
        <v>92.857142857142847</v>
      </c>
      <c r="O169" s="61">
        <f t="shared" si="276"/>
        <v>68.502675595238102</v>
      </c>
      <c r="P169" s="60">
        <f t="shared" ref="P169:Q171" si="277">J169-L169</f>
        <v>4</v>
      </c>
      <c r="Q169" s="61">
        <f t="shared" si="277"/>
        <v>105.83100999999999</v>
      </c>
      <c r="R169" s="60"/>
      <c r="S169" s="61"/>
      <c r="T169" s="125">
        <v>0.65</v>
      </c>
      <c r="U169" s="60">
        <v>52</v>
      </c>
      <c r="V169" s="61">
        <f t="shared" ref="V169:V185" si="278">U169*T169*12</f>
        <v>405.6</v>
      </c>
      <c r="W169" s="60">
        <f t="shared" ref="W169:W185" si="279">U169+R169</f>
        <v>52</v>
      </c>
      <c r="X169" s="61">
        <f t="shared" ref="X169:X185" si="280">V169+S169</f>
        <v>405.6</v>
      </c>
      <c r="Y169" s="60"/>
      <c r="Z169" s="61"/>
      <c r="AA169" s="125">
        <v>0.65</v>
      </c>
      <c r="AB169" s="60">
        <v>52</v>
      </c>
      <c r="AC169" s="61">
        <f t="shared" ref="AC169:AC185" si="281">AB169*AA169*12</f>
        <v>405.6</v>
      </c>
      <c r="AD169" s="60">
        <f t="shared" ref="AD169:AD185" si="282">AB169+Y169</f>
        <v>52</v>
      </c>
      <c r="AE169" s="61">
        <f t="shared" ref="AE169:AE185" si="283">AC169+Z169</f>
        <v>405.6</v>
      </c>
      <c r="AF169" s="82"/>
    </row>
    <row r="170" spans="1:32" s="1" customFormat="1" ht="31.5">
      <c r="A170" s="31">
        <v>10.09</v>
      </c>
      <c r="B170" s="2" t="s">
        <v>295</v>
      </c>
      <c r="C170" s="82"/>
      <c r="D170" s="61"/>
      <c r="E170" s="82"/>
      <c r="F170" s="61"/>
      <c r="G170" s="101">
        <v>0.13</v>
      </c>
      <c r="H170" s="82">
        <v>6</v>
      </c>
      <c r="I170" s="61">
        <f t="shared" si="274"/>
        <v>9.36</v>
      </c>
      <c r="J170" s="60">
        <f t="shared" si="275"/>
        <v>6</v>
      </c>
      <c r="K170" s="61">
        <f t="shared" si="275"/>
        <v>9.36</v>
      </c>
      <c r="L170" s="60">
        <v>6</v>
      </c>
      <c r="M170" s="61">
        <f>7.78742+1.57</f>
        <v>9.3574199999999994</v>
      </c>
      <c r="N170" s="61">
        <f t="shared" si="276"/>
        <v>100</v>
      </c>
      <c r="O170" s="61">
        <f t="shared" si="276"/>
        <v>99.972435897435901</v>
      </c>
      <c r="P170" s="60">
        <f t="shared" si="277"/>
        <v>0</v>
      </c>
      <c r="Q170" s="61">
        <f t="shared" si="277"/>
        <v>2.5800000000000267E-3</v>
      </c>
      <c r="R170" s="60"/>
      <c r="S170" s="61"/>
      <c r="T170" s="125">
        <v>0.15</v>
      </c>
      <c r="U170" s="60">
        <v>6</v>
      </c>
      <c r="V170" s="61">
        <f t="shared" si="278"/>
        <v>10.799999999999999</v>
      </c>
      <c r="W170" s="60">
        <f t="shared" si="279"/>
        <v>6</v>
      </c>
      <c r="X170" s="61">
        <f t="shared" si="280"/>
        <v>10.799999999999999</v>
      </c>
      <c r="Y170" s="60"/>
      <c r="Z170" s="61"/>
      <c r="AA170" s="125">
        <v>0.15</v>
      </c>
      <c r="AB170" s="60">
        <v>6</v>
      </c>
      <c r="AC170" s="61">
        <f t="shared" si="281"/>
        <v>10.799999999999999</v>
      </c>
      <c r="AD170" s="60">
        <f t="shared" si="282"/>
        <v>6</v>
      </c>
      <c r="AE170" s="61">
        <f t="shared" si="283"/>
        <v>10.799999999999999</v>
      </c>
      <c r="AF170" s="82"/>
    </row>
    <row r="171" spans="1:32" s="1" customFormat="1" ht="15.75">
      <c r="A171" s="31">
        <v>10.1</v>
      </c>
      <c r="B171" s="7" t="s">
        <v>154</v>
      </c>
      <c r="C171" s="82"/>
      <c r="D171" s="61"/>
      <c r="E171" s="82"/>
      <c r="F171" s="61"/>
      <c r="G171" s="101"/>
      <c r="H171" s="82"/>
      <c r="I171" s="61">
        <f t="shared" si="274"/>
        <v>0</v>
      </c>
      <c r="J171" s="60">
        <f t="shared" si="275"/>
        <v>0</v>
      </c>
      <c r="K171" s="61">
        <f t="shared" si="275"/>
        <v>0</v>
      </c>
      <c r="L171" s="60"/>
      <c r="M171" s="61"/>
      <c r="N171" s="61"/>
      <c r="O171" s="61"/>
      <c r="P171" s="60">
        <f t="shared" si="277"/>
        <v>0</v>
      </c>
      <c r="Q171" s="61">
        <f t="shared" si="277"/>
        <v>0</v>
      </c>
      <c r="R171" s="60"/>
      <c r="S171" s="61"/>
      <c r="T171" s="125"/>
      <c r="U171" s="60"/>
      <c r="V171" s="61">
        <f t="shared" si="278"/>
        <v>0</v>
      </c>
      <c r="W171" s="60">
        <f t="shared" si="279"/>
        <v>0</v>
      </c>
      <c r="X171" s="61">
        <f t="shared" si="280"/>
        <v>0</v>
      </c>
      <c r="Y171" s="60"/>
      <c r="Z171" s="61"/>
      <c r="AA171" s="125"/>
      <c r="AB171" s="60"/>
      <c r="AC171" s="61">
        <f t="shared" si="281"/>
        <v>0</v>
      </c>
      <c r="AD171" s="60">
        <f t="shared" si="282"/>
        <v>0</v>
      </c>
      <c r="AE171" s="61">
        <f t="shared" si="283"/>
        <v>0</v>
      </c>
      <c r="AF171" s="82"/>
    </row>
    <row r="172" spans="1:32" s="1" customFormat="1" ht="15.75">
      <c r="A172" s="32"/>
      <c r="B172" s="2" t="s">
        <v>296</v>
      </c>
      <c r="C172" s="82"/>
      <c r="D172" s="61"/>
      <c r="E172" s="82"/>
      <c r="F172" s="61"/>
      <c r="G172" s="101"/>
      <c r="H172" s="82"/>
      <c r="I172" s="61">
        <f t="shared" si="274"/>
        <v>0</v>
      </c>
      <c r="J172" s="60">
        <f t="shared" si="275"/>
        <v>0</v>
      </c>
      <c r="K172" s="61">
        <f t="shared" si="275"/>
        <v>0</v>
      </c>
      <c r="L172" s="60"/>
      <c r="M172" s="61"/>
      <c r="N172" s="61"/>
      <c r="O172" s="61"/>
      <c r="P172" s="60"/>
      <c r="Q172" s="61"/>
      <c r="R172" s="60"/>
      <c r="S172" s="61"/>
      <c r="T172" s="125"/>
      <c r="U172" s="60"/>
      <c r="V172" s="61">
        <f t="shared" si="278"/>
        <v>0</v>
      </c>
      <c r="W172" s="60">
        <f t="shared" si="279"/>
        <v>0</v>
      </c>
      <c r="X172" s="61">
        <f t="shared" si="280"/>
        <v>0</v>
      </c>
      <c r="Y172" s="60"/>
      <c r="Z172" s="61"/>
      <c r="AA172" s="125"/>
      <c r="AB172" s="60"/>
      <c r="AC172" s="61">
        <f t="shared" si="281"/>
        <v>0</v>
      </c>
      <c r="AD172" s="60">
        <f t="shared" si="282"/>
        <v>0</v>
      </c>
      <c r="AE172" s="61">
        <f t="shared" si="283"/>
        <v>0</v>
      </c>
      <c r="AF172" s="82"/>
    </row>
    <row r="173" spans="1:32" s="1" customFormat="1" ht="38.25" customHeight="1">
      <c r="A173" s="32">
        <v>10.11</v>
      </c>
      <c r="B173" s="7" t="s">
        <v>297</v>
      </c>
      <c r="C173" s="82"/>
      <c r="D173" s="61"/>
      <c r="E173" s="82"/>
      <c r="F173" s="61"/>
      <c r="G173" s="101"/>
      <c r="H173" s="82"/>
      <c r="I173" s="61">
        <f t="shared" si="274"/>
        <v>0</v>
      </c>
      <c r="J173" s="60">
        <f t="shared" si="275"/>
        <v>0</v>
      </c>
      <c r="K173" s="61">
        <f t="shared" si="275"/>
        <v>0</v>
      </c>
      <c r="L173" s="60"/>
      <c r="M173" s="61"/>
      <c r="N173" s="61"/>
      <c r="O173" s="61"/>
      <c r="P173" s="60">
        <f t="shared" ref="P173:Q185" si="284">J173-L173</f>
        <v>0</v>
      </c>
      <c r="Q173" s="61">
        <f t="shared" si="284"/>
        <v>0</v>
      </c>
      <c r="R173" s="60"/>
      <c r="S173" s="61"/>
      <c r="T173" s="125"/>
      <c r="U173" s="60"/>
      <c r="V173" s="61">
        <f t="shared" si="278"/>
        <v>0</v>
      </c>
      <c r="W173" s="60">
        <f t="shared" si="279"/>
        <v>0</v>
      </c>
      <c r="X173" s="61">
        <f t="shared" si="280"/>
        <v>0</v>
      </c>
      <c r="Y173" s="60"/>
      <c r="Z173" s="61"/>
      <c r="AA173" s="125"/>
      <c r="AB173" s="60"/>
      <c r="AC173" s="61">
        <f t="shared" si="281"/>
        <v>0</v>
      </c>
      <c r="AD173" s="60">
        <f t="shared" si="282"/>
        <v>0</v>
      </c>
      <c r="AE173" s="61">
        <f t="shared" si="283"/>
        <v>0</v>
      </c>
      <c r="AF173" s="82"/>
    </row>
    <row r="174" spans="1:32" s="1" customFormat="1" ht="15.75">
      <c r="A174" s="34"/>
      <c r="B174" s="8" t="s">
        <v>65</v>
      </c>
      <c r="C174" s="82"/>
      <c r="D174" s="61"/>
      <c r="E174" s="82"/>
      <c r="F174" s="61"/>
      <c r="G174" s="101">
        <v>0.56999999999999995</v>
      </c>
      <c r="H174" s="82">
        <v>73</v>
      </c>
      <c r="I174" s="61">
        <f>H174*G174*12</f>
        <v>499.32</v>
      </c>
      <c r="J174" s="60">
        <f t="shared" si="275"/>
        <v>73</v>
      </c>
      <c r="K174" s="61">
        <f t="shared" si="275"/>
        <v>499.32</v>
      </c>
      <c r="L174" s="60">
        <v>73</v>
      </c>
      <c r="M174" s="61">
        <f>435.93897+44.62</f>
        <v>480.55896999999999</v>
      </c>
      <c r="N174" s="61">
        <f t="shared" si="276"/>
        <v>100</v>
      </c>
      <c r="O174" s="61">
        <f t="shared" si="276"/>
        <v>96.242684050308426</v>
      </c>
      <c r="P174" s="60">
        <f t="shared" si="284"/>
        <v>0</v>
      </c>
      <c r="Q174" s="61">
        <f t="shared" si="284"/>
        <v>18.761030000000005</v>
      </c>
      <c r="R174" s="60"/>
      <c r="S174" s="61"/>
      <c r="T174" s="125">
        <v>0.75</v>
      </c>
      <c r="U174" s="60">
        <v>76</v>
      </c>
      <c r="V174" s="61">
        <f t="shared" si="278"/>
        <v>684</v>
      </c>
      <c r="W174" s="60">
        <f t="shared" si="279"/>
        <v>76</v>
      </c>
      <c r="X174" s="61">
        <f t="shared" si="280"/>
        <v>684</v>
      </c>
      <c r="Y174" s="60"/>
      <c r="Z174" s="61"/>
      <c r="AA174" s="125">
        <v>0.75</v>
      </c>
      <c r="AB174" s="60">
        <v>76</v>
      </c>
      <c r="AC174" s="61">
        <f t="shared" si="281"/>
        <v>684</v>
      </c>
      <c r="AD174" s="60">
        <f t="shared" si="282"/>
        <v>76</v>
      </c>
      <c r="AE174" s="61">
        <f t="shared" si="283"/>
        <v>684</v>
      </c>
      <c r="AF174" s="82"/>
    </row>
    <row r="175" spans="1:32" s="1" customFormat="1" ht="15.75">
      <c r="A175" s="34"/>
      <c r="B175" s="8" t="s">
        <v>66</v>
      </c>
      <c r="C175" s="82"/>
      <c r="D175" s="61"/>
      <c r="E175" s="82"/>
      <c r="F175" s="61"/>
      <c r="G175" s="101">
        <v>0.56999999999999995</v>
      </c>
      <c r="H175" s="82">
        <v>96</v>
      </c>
      <c r="I175" s="61">
        <f>H175*G175*12</f>
        <v>656.64</v>
      </c>
      <c r="J175" s="60">
        <f t="shared" si="275"/>
        <v>96</v>
      </c>
      <c r="K175" s="61">
        <f t="shared" si="275"/>
        <v>656.64</v>
      </c>
      <c r="L175" s="60">
        <v>92</v>
      </c>
      <c r="M175" s="61">
        <f>560.17199+59.67</f>
        <v>619.84199000000001</v>
      </c>
      <c r="N175" s="61">
        <f t="shared" si="276"/>
        <v>95.833333333333343</v>
      </c>
      <c r="O175" s="61">
        <f t="shared" si="276"/>
        <v>94.396014558966868</v>
      </c>
      <c r="P175" s="60">
        <f t="shared" si="284"/>
        <v>4</v>
      </c>
      <c r="Q175" s="61">
        <f t="shared" si="284"/>
        <v>36.798009999999977</v>
      </c>
      <c r="R175" s="60"/>
      <c r="S175" s="61"/>
      <c r="T175" s="125">
        <v>0.75</v>
      </c>
      <c r="U175" s="60">
        <v>85</v>
      </c>
      <c r="V175" s="61">
        <f t="shared" si="278"/>
        <v>765</v>
      </c>
      <c r="W175" s="60">
        <f t="shared" si="279"/>
        <v>85</v>
      </c>
      <c r="X175" s="61">
        <f t="shared" si="280"/>
        <v>765</v>
      </c>
      <c r="Y175" s="60"/>
      <c r="Z175" s="61"/>
      <c r="AA175" s="125">
        <v>0.75</v>
      </c>
      <c r="AB175" s="60">
        <v>85</v>
      </c>
      <c r="AC175" s="61">
        <f t="shared" si="281"/>
        <v>765</v>
      </c>
      <c r="AD175" s="60">
        <f t="shared" si="282"/>
        <v>85</v>
      </c>
      <c r="AE175" s="61">
        <f t="shared" si="283"/>
        <v>765</v>
      </c>
      <c r="AF175" s="82"/>
    </row>
    <row r="176" spans="1:32" s="1" customFormat="1" ht="15.75">
      <c r="A176" s="34"/>
      <c r="B176" s="8" t="s">
        <v>67</v>
      </c>
      <c r="C176" s="82"/>
      <c r="D176" s="61"/>
      <c r="E176" s="82"/>
      <c r="F176" s="61"/>
      <c r="G176" s="101">
        <v>0.56999999999999995</v>
      </c>
      <c r="H176" s="82">
        <v>54</v>
      </c>
      <c r="I176" s="61">
        <f>H176*G176*12</f>
        <v>369.35999999999996</v>
      </c>
      <c r="J176" s="60">
        <f t="shared" si="275"/>
        <v>54</v>
      </c>
      <c r="K176" s="61">
        <f t="shared" si="275"/>
        <v>369.35999999999996</v>
      </c>
      <c r="L176" s="60">
        <v>54</v>
      </c>
      <c r="M176" s="61">
        <f>293.56452+36.57</f>
        <v>330.13452000000001</v>
      </c>
      <c r="N176" s="61">
        <f t="shared" si="276"/>
        <v>100</v>
      </c>
      <c r="O176" s="61">
        <f t="shared" si="276"/>
        <v>89.380149447693327</v>
      </c>
      <c r="P176" s="60">
        <f t="shared" si="284"/>
        <v>0</v>
      </c>
      <c r="Q176" s="61">
        <f t="shared" si="284"/>
        <v>39.225479999999948</v>
      </c>
      <c r="R176" s="60"/>
      <c r="S176" s="61"/>
      <c r="T176" s="125">
        <v>0.75</v>
      </c>
      <c r="U176" s="60">
        <v>73</v>
      </c>
      <c r="V176" s="61">
        <f t="shared" si="278"/>
        <v>657</v>
      </c>
      <c r="W176" s="60">
        <f t="shared" si="279"/>
        <v>73</v>
      </c>
      <c r="X176" s="61">
        <f t="shared" si="280"/>
        <v>657</v>
      </c>
      <c r="Y176" s="60"/>
      <c r="Z176" s="61"/>
      <c r="AA176" s="125">
        <v>0.75</v>
      </c>
      <c r="AB176" s="60">
        <v>73</v>
      </c>
      <c r="AC176" s="61">
        <f t="shared" si="281"/>
        <v>657</v>
      </c>
      <c r="AD176" s="60">
        <f t="shared" si="282"/>
        <v>73</v>
      </c>
      <c r="AE176" s="61">
        <f t="shared" si="283"/>
        <v>657</v>
      </c>
      <c r="AF176" s="82"/>
    </row>
    <row r="177" spans="1:32" s="1" customFormat="1" ht="37.5" customHeight="1">
      <c r="A177" s="34">
        <v>10.119999999999999</v>
      </c>
      <c r="B177" s="7" t="s">
        <v>298</v>
      </c>
      <c r="C177" s="82"/>
      <c r="D177" s="61"/>
      <c r="E177" s="82"/>
      <c r="F177" s="61"/>
      <c r="G177" s="101"/>
      <c r="H177" s="82"/>
      <c r="I177" s="61">
        <f t="shared" ref="I177:I182" si="285">H177*G177*12</f>
        <v>0</v>
      </c>
      <c r="J177" s="60">
        <f t="shared" si="275"/>
        <v>0</v>
      </c>
      <c r="K177" s="61">
        <f t="shared" si="275"/>
        <v>0</v>
      </c>
      <c r="L177" s="60"/>
      <c r="M177" s="61"/>
      <c r="N177" s="61"/>
      <c r="O177" s="61"/>
      <c r="P177" s="60">
        <f t="shared" si="284"/>
        <v>0</v>
      </c>
      <c r="Q177" s="61">
        <f t="shared" si="284"/>
        <v>0</v>
      </c>
      <c r="R177" s="60"/>
      <c r="S177" s="61"/>
      <c r="T177" s="125"/>
      <c r="U177" s="60"/>
      <c r="V177" s="61">
        <f t="shared" si="278"/>
        <v>0</v>
      </c>
      <c r="W177" s="60">
        <f t="shared" si="279"/>
        <v>0</v>
      </c>
      <c r="X177" s="61">
        <f t="shared" si="280"/>
        <v>0</v>
      </c>
      <c r="Y177" s="60"/>
      <c r="Z177" s="61"/>
      <c r="AA177" s="125"/>
      <c r="AB177" s="60"/>
      <c r="AC177" s="61">
        <f t="shared" si="281"/>
        <v>0</v>
      </c>
      <c r="AD177" s="60">
        <f t="shared" si="282"/>
        <v>0</v>
      </c>
      <c r="AE177" s="61">
        <f t="shared" si="283"/>
        <v>0</v>
      </c>
      <c r="AF177" s="82"/>
    </row>
    <row r="178" spans="1:32" s="1" customFormat="1" ht="15.75">
      <c r="A178" s="34"/>
      <c r="B178" s="8" t="s">
        <v>65</v>
      </c>
      <c r="C178" s="82"/>
      <c r="D178" s="61"/>
      <c r="E178" s="82"/>
      <c r="F178" s="61"/>
      <c r="G178" s="101"/>
      <c r="H178" s="82"/>
      <c r="I178" s="61">
        <f t="shared" si="285"/>
        <v>0</v>
      </c>
      <c r="J178" s="60">
        <f t="shared" si="275"/>
        <v>0</v>
      </c>
      <c r="K178" s="61">
        <f t="shared" si="275"/>
        <v>0</v>
      </c>
      <c r="L178" s="60"/>
      <c r="M178" s="61"/>
      <c r="N178" s="61"/>
      <c r="O178" s="61"/>
      <c r="P178" s="60">
        <f t="shared" si="284"/>
        <v>0</v>
      </c>
      <c r="Q178" s="61">
        <f t="shared" si="284"/>
        <v>0</v>
      </c>
      <c r="R178" s="60"/>
      <c r="S178" s="61"/>
      <c r="T178" s="125"/>
      <c r="U178" s="60"/>
      <c r="V178" s="61">
        <f t="shared" si="278"/>
        <v>0</v>
      </c>
      <c r="W178" s="60">
        <f t="shared" si="279"/>
        <v>0</v>
      </c>
      <c r="X178" s="61">
        <f t="shared" si="280"/>
        <v>0</v>
      </c>
      <c r="Y178" s="60"/>
      <c r="Z178" s="61"/>
      <c r="AA178" s="125"/>
      <c r="AB178" s="60"/>
      <c r="AC178" s="61">
        <f t="shared" si="281"/>
        <v>0</v>
      </c>
      <c r="AD178" s="60">
        <f t="shared" si="282"/>
        <v>0</v>
      </c>
      <c r="AE178" s="61">
        <f t="shared" si="283"/>
        <v>0</v>
      </c>
      <c r="AF178" s="82"/>
    </row>
    <row r="179" spans="1:32" s="1" customFormat="1" ht="15.75">
      <c r="A179" s="34"/>
      <c r="B179" s="8" t="s">
        <v>66</v>
      </c>
      <c r="C179" s="82"/>
      <c r="D179" s="61"/>
      <c r="E179" s="82"/>
      <c r="F179" s="61"/>
      <c r="G179" s="101"/>
      <c r="H179" s="82"/>
      <c r="I179" s="61">
        <f t="shared" si="285"/>
        <v>0</v>
      </c>
      <c r="J179" s="60">
        <f t="shared" si="275"/>
        <v>0</v>
      </c>
      <c r="K179" s="61">
        <f t="shared" si="275"/>
        <v>0</v>
      </c>
      <c r="L179" s="60"/>
      <c r="M179" s="61"/>
      <c r="N179" s="61"/>
      <c r="O179" s="61"/>
      <c r="P179" s="60">
        <f t="shared" si="284"/>
        <v>0</v>
      </c>
      <c r="Q179" s="61">
        <f t="shared" si="284"/>
        <v>0</v>
      </c>
      <c r="R179" s="60"/>
      <c r="S179" s="61"/>
      <c r="T179" s="125"/>
      <c r="U179" s="60"/>
      <c r="V179" s="61">
        <f t="shared" si="278"/>
        <v>0</v>
      </c>
      <c r="W179" s="60">
        <f t="shared" si="279"/>
        <v>0</v>
      </c>
      <c r="X179" s="61">
        <f t="shared" si="280"/>
        <v>0</v>
      </c>
      <c r="Y179" s="60"/>
      <c r="Z179" s="61"/>
      <c r="AA179" s="125"/>
      <c r="AB179" s="60"/>
      <c r="AC179" s="61">
        <f t="shared" si="281"/>
        <v>0</v>
      </c>
      <c r="AD179" s="60">
        <f t="shared" si="282"/>
        <v>0</v>
      </c>
      <c r="AE179" s="61">
        <f t="shared" si="283"/>
        <v>0</v>
      </c>
      <c r="AF179" s="82"/>
    </row>
    <row r="180" spans="1:32" s="1" customFormat="1" ht="15.75">
      <c r="A180" s="34"/>
      <c r="B180" s="8" t="s">
        <v>67</v>
      </c>
      <c r="C180" s="82"/>
      <c r="D180" s="61"/>
      <c r="E180" s="82"/>
      <c r="F180" s="61"/>
      <c r="G180" s="101"/>
      <c r="H180" s="82"/>
      <c r="I180" s="61">
        <f t="shared" si="285"/>
        <v>0</v>
      </c>
      <c r="J180" s="60">
        <f t="shared" si="275"/>
        <v>0</v>
      </c>
      <c r="K180" s="61">
        <f t="shared" si="275"/>
        <v>0</v>
      </c>
      <c r="L180" s="60"/>
      <c r="M180" s="61"/>
      <c r="N180" s="61"/>
      <c r="O180" s="61"/>
      <c r="P180" s="60">
        <f t="shared" si="284"/>
        <v>0</v>
      </c>
      <c r="Q180" s="61">
        <f t="shared" si="284"/>
        <v>0</v>
      </c>
      <c r="R180" s="60"/>
      <c r="S180" s="61"/>
      <c r="T180" s="125"/>
      <c r="U180" s="60"/>
      <c r="V180" s="61">
        <f t="shared" si="278"/>
        <v>0</v>
      </c>
      <c r="W180" s="60">
        <f t="shared" si="279"/>
        <v>0</v>
      </c>
      <c r="X180" s="61">
        <f t="shared" si="280"/>
        <v>0</v>
      </c>
      <c r="Y180" s="60"/>
      <c r="Z180" s="61"/>
      <c r="AA180" s="125"/>
      <c r="AB180" s="60"/>
      <c r="AC180" s="61">
        <f t="shared" si="281"/>
        <v>0</v>
      </c>
      <c r="AD180" s="60">
        <f t="shared" si="282"/>
        <v>0</v>
      </c>
      <c r="AE180" s="61">
        <f t="shared" si="283"/>
        <v>0</v>
      </c>
      <c r="AF180" s="82"/>
    </row>
    <row r="181" spans="1:32" s="1" customFormat="1" ht="19.5" customHeight="1">
      <c r="A181" s="32">
        <v>10.130000000000001</v>
      </c>
      <c r="B181" s="2" t="s">
        <v>299</v>
      </c>
      <c r="C181" s="82"/>
      <c r="D181" s="61"/>
      <c r="E181" s="82"/>
      <c r="F181" s="61"/>
      <c r="G181" s="101"/>
      <c r="H181" s="82"/>
      <c r="I181" s="61">
        <f t="shared" si="285"/>
        <v>0</v>
      </c>
      <c r="J181" s="60">
        <f t="shared" si="275"/>
        <v>0</v>
      </c>
      <c r="K181" s="61">
        <f t="shared" si="275"/>
        <v>0</v>
      </c>
      <c r="L181" s="60"/>
      <c r="M181" s="61"/>
      <c r="N181" s="61"/>
      <c r="O181" s="61"/>
      <c r="P181" s="60">
        <f t="shared" si="284"/>
        <v>0</v>
      </c>
      <c r="Q181" s="61">
        <f t="shared" si="284"/>
        <v>0</v>
      </c>
      <c r="R181" s="60"/>
      <c r="S181" s="61"/>
      <c r="T181" s="125"/>
      <c r="U181" s="60"/>
      <c r="V181" s="61">
        <f t="shared" si="278"/>
        <v>0</v>
      </c>
      <c r="W181" s="60">
        <f t="shared" si="279"/>
        <v>0</v>
      </c>
      <c r="X181" s="61">
        <f t="shared" si="280"/>
        <v>0</v>
      </c>
      <c r="Y181" s="60"/>
      <c r="Z181" s="61"/>
      <c r="AA181" s="125"/>
      <c r="AB181" s="60"/>
      <c r="AC181" s="61">
        <f t="shared" si="281"/>
        <v>0</v>
      </c>
      <c r="AD181" s="60">
        <f t="shared" si="282"/>
        <v>0</v>
      </c>
      <c r="AE181" s="61">
        <f t="shared" si="283"/>
        <v>0</v>
      </c>
      <c r="AF181" s="82"/>
    </row>
    <row r="182" spans="1:32" s="1" customFormat="1" ht="21.75" customHeight="1">
      <c r="A182" s="34">
        <v>10.14</v>
      </c>
      <c r="B182" s="7" t="s">
        <v>155</v>
      </c>
      <c r="C182" s="82"/>
      <c r="D182" s="61"/>
      <c r="E182" s="82"/>
      <c r="F182" s="61"/>
      <c r="G182" s="101"/>
      <c r="H182" s="82"/>
      <c r="I182" s="61">
        <f t="shared" si="285"/>
        <v>0</v>
      </c>
      <c r="J182" s="60">
        <f t="shared" si="275"/>
        <v>0</v>
      </c>
      <c r="K182" s="61">
        <f t="shared" si="275"/>
        <v>0</v>
      </c>
      <c r="L182" s="60"/>
      <c r="M182" s="61"/>
      <c r="N182" s="61"/>
      <c r="O182" s="61"/>
      <c r="P182" s="60">
        <f t="shared" si="284"/>
        <v>0</v>
      </c>
      <c r="Q182" s="61">
        <f t="shared" si="284"/>
        <v>0</v>
      </c>
      <c r="R182" s="60"/>
      <c r="S182" s="61"/>
      <c r="T182" s="125"/>
      <c r="U182" s="60"/>
      <c r="V182" s="61">
        <f t="shared" si="278"/>
        <v>0</v>
      </c>
      <c r="W182" s="60">
        <f t="shared" si="279"/>
        <v>0</v>
      </c>
      <c r="X182" s="61">
        <f t="shared" si="280"/>
        <v>0</v>
      </c>
      <c r="Y182" s="60"/>
      <c r="Z182" s="61"/>
      <c r="AA182" s="125"/>
      <c r="AB182" s="60"/>
      <c r="AC182" s="61">
        <f t="shared" si="281"/>
        <v>0</v>
      </c>
      <c r="AD182" s="60">
        <f t="shared" si="282"/>
        <v>0</v>
      </c>
      <c r="AE182" s="61">
        <f t="shared" si="283"/>
        <v>0</v>
      </c>
      <c r="AF182" s="82"/>
    </row>
    <row r="183" spans="1:32" s="1" customFormat="1" ht="15.75">
      <c r="A183" s="34"/>
      <c r="B183" s="7" t="s">
        <v>70</v>
      </c>
      <c r="C183" s="82"/>
      <c r="D183" s="61"/>
      <c r="E183" s="82"/>
      <c r="F183" s="61"/>
      <c r="G183" s="101"/>
      <c r="H183" s="82"/>
      <c r="I183" s="61">
        <f>H183*G183*12</f>
        <v>0</v>
      </c>
      <c r="J183" s="60">
        <f t="shared" si="275"/>
        <v>0</v>
      </c>
      <c r="K183" s="61">
        <f t="shared" si="275"/>
        <v>0</v>
      </c>
      <c r="L183" s="60"/>
      <c r="M183" s="61"/>
      <c r="N183" s="61"/>
      <c r="O183" s="61"/>
      <c r="P183" s="60">
        <f t="shared" si="284"/>
        <v>0</v>
      </c>
      <c r="Q183" s="61">
        <f t="shared" si="284"/>
        <v>0</v>
      </c>
      <c r="R183" s="60"/>
      <c r="S183" s="61"/>
      <c r="T183" s="125">
        <v>0.08</v>
      </c>
      <c r="U183" s="60">
        <v>2</v>
      </c>
      <c r="V183" s="61">
        <f t="shared" si="278"/>
        <v>1.92</v>
      </c>
      <c r="W183" s="60">
        <f t="shared" si="279"/>
        <v>2</v>
      </c>
      <c r="X183" s="61">
        <f t="shared" si="280"/>
        <v>1.92</v>
      </c>
      <c r="Y183" s="60"/>
      <c r="Z183" s="61"/>
      <c r="AA183" s="125">
        <v>0.08</v>
      </c>
      <c r="AB183" s="60"/>
      <c r="AC183" s="61">
        <f t="shared" si="281"/>
        <v>0</v>
      </c>
      <c r="AD183" s="60">
        <f t="shared" si="282"/>
        <v>0</v>
      </c>
      <c r="AE183" s="61">
        <f t="shared" si="283"/>
        <v>0</v>
      </c>
      <c r="AF183" s="82"/>
    </row>
    <row r="184" spans="1:32" s="1" customFormat="1" ht="15.75">
      <c r="A184" s="34"/>
      <c r="B184" s="7" t="s">
        <v>71</v>
      </c>
      <c r="C184" s="82"/>
      <c r="D184" s="61"/>
      <c r="E184" s="82"/>
      <c r="F184" s="61"/>
      <c r="G184" s="101"/>
      <c r="H184" s="82"/>
      <c r="I184" s="61">
        <f>H184*G184*12</f>
        <v>0</v>
      </c>
      <c r="J184" s="60">
        <f t="shared" si="275"/>
        <v>0</v>
      </c>
      <c r="K184" s="61">
        <f t="shared" si="275"/>
        <v>0</v>
      </c>
      <c r="L184" s="60"/>
      <c r="M184" s="61"/>
      <c r="N184" s="61"/>
      <c r="O184" s="61"/>
      <c r="P184" s="60">
        <f t="shared" si="284"/>
        <v>0</v>
      </c>
      <c r="Q184" s="61">
        <f t="shared" si="284"/>
        <v>0</v>
      </c>
      <c r="R184" s="60"/>
      <c r="S184" s="61"/>
      <c r="T184" s="125">
        <v>0.08</v>
      </c>
      <c r="U184" s="60">
        <v>2</v>
      </c>
      <c r="V184" s="61">
        <f t="shared" si="278"/>
        <v>1.92</v>
      </c>
      <c r="W184" s="60">
        <f t="shared" si="279"/>
        <v>2</v>
      </c>
      <c r="X184" s="61">
        <f t="shared" si="280"/>
        <v>1.92</v>
      </c>
      <c r="Y184" s="60"/>
      <c r="Z184" s="61"/>
      <c r="AA184" s="125">
        <v>0.08</v>
      </c>
      <c r="AB184" s="60"/>
      <c r="AC184" s="61">
        <f t="shared" si="281"/>
        <v>0</v>
      </c>
      <c r="AD184" s="60">
        <f t="shared" si="282"/>
        <v>0</v>
      </c>
      <c r="AE184" s="61">
        <f t="shared" si="283"/>
        <v>0</v>
      </c>
      <c r="AF184" s="82"/>
    </row>
    <row r="185" spans="1:32" s="1" customFormat="1" ht="15.75">
      <c r="A185" s="34"/>
      <c r="B185" s="7" t="s">
        <v>74</v>
      </c>
      <c r="C185" s="82"/>
      <c r="D185" s="61"/>
      <c r="E185" s="82"/>
      <c r="F185" s="61"/>
      <c r="G185" s="101"/>
      <c r="H185" s="82"/>
      <c r="I185" s="61">
        <f>H185*G185*12</f>
        <v>0</v>
      </c>
      <c r="J185" s="60">
        <f t="shared" si="275"/>
        <v>0</v>
      </c>
      <c r="K185" s="61">
        <f t="shared" si="275"/>
        <v>0</v>
      </c>
      <c r="L185" s="60"/>
      <c r="M185" s="61"/>
      <c r="N185" s="61"/>
      <c r="O185" s="61"/>
      <c r="P185" s="60">
        <f t="shared" si="284"/>
        <v>0</v>
      </c>
      <c r="Q185" s="61">
        <f t="shared" si="284"/>
        <v>0</v>
      </c>
      <c r="R185" s="60"/>
      <c r="S185" s="61"/>
      <c r="T185" s="125">
        <v>0.08</v>
      </c>
      <c r="U185" s="60">
        <v>15</v>
      </c>
      <c r="V185" s="61">
        <f t="shared" si="278"/>
        <v>14.399999999999999</v>
      </c>
      <c r="W185" s="60">
        <f t="shared" si="279"/>
        <v>15</v>
      </c>
      <c r="X185" s="61">
        <f t="shared" si="280"/>
        <v>14.399999999999999</v>
      </c>
      <c r="Y185" s="60"/>
      <c r="Z185" s="61"/>
      <c r="AA185" s="125">
        <v>0.08</v>
      </c>
      <c r="AB185" s="60"/>
      <c r="AC185" s="61">
        <f t="shared" si="281"/>
        <v>0</v>
      </c>
      <c r="AD185" s="60">
        <f t="shared" si="282"/>
        <v>0</v>
      </c>
      <c r="AE185" s="61">
        <f t="shared" si="283"/>
        <v>0</v>
      </c>
      <c r="AF185" s="82"/>
    </row>
    <row r="186" spans="1:32" s="144" customFormat="1" ht="15.75">
      <c r="A186" s="264"/>
      <c r="B186" s="209" t="s">
        <v>35</v>
      </c>
      <c r="C186" s="210">
        <f t="shared" ref="C186:F186" si="286">SUM(C169:C185)</f>
        <v>0</v>
      </c>
      <c r="D186" s="211">
        <f t="shared" si="286"/>
        <v>0</v>
      </c>
      <c r="E186" s="210">
        <f t="shared" si="286"/>
        <v>0</v>
      </c>
      <c r="F186" s="211">
        <f t="shared" si="286"/>
        <v>0</v>
      </c>
      <c r="G186" s="212"/>
      <c r="H186" s="210">
        <f>SUM(H169:H185)</f>
        <v>285</v>
      </c>
      <c r="I186" s="211">
        <f>SUM(I169:I185)</f>
        <v>1870.68</v>
      </c>
      <c r="J186" s="210">
        <f>SUM(J169:J185)</f>
        <v>285</v>
      </c>
      <c r="K186" s="211">
        <f>SUM(K169:K185)</f>
        <v>1870.68</v>
      </c>
      <c r="L186" s="210">
        <f t="shared" ref="L186:M186" si="287">SUM(L169:L185)</f>
        <v>277</v>
      </c>
      <c r="M186" s="211">
        <f t="shared" si="287"/>
        <v>1670.0618899999999</v>
      </c>
      <c r="N186" s="213">
        <f t="shared" si="276"/>
        <v>97.192982456140342</v>
      </c>
      <c r="O186" s="213">
        <f t="shared" si="276"/>
        <v>89.275658584044294</v>
      </c>
      <c r="P186" s="210">
        <f t="shared" ref="P186:S186" si="288">SUM(P169:P185)</f>
        <v>8</v>
      </c>
      <c r="Q186" s="211">
        <f t="shared" si="288"/>
        <v>200.61810999999992</v>
      </c>
      <c r="R186" s="210">
        <f t="shared" si="288"/>
        <v>0</v>
      </c>
      <c r="S186" s="211">
        <f t="shared" si="288"/>
        <v>0</v>
      </c>
      <c r="T186" s="214"/>
      <c r="U186" s="210">
        <f t="shared" ref="U186:W186" si="289">SUM(U169:U185)</f>
        <v>311</v>
      </c>
      <c r="V186" s="211">
        <f>SUM(V169:V185)</f>
        <v>2540.6400000000003</v>
      </c>
      <c r="W186" s="210">
        <f t="shared" si="289"/>
        <v>311</v>
      </c>
      <c r="X186" s="211">
        <f>SUM(X169:X185)</f>
        <v>2540.6400000000003</v>
      </c>
      <c r="Y186" s="210">
        <f t="shared" ref="Y186:Z186" si="290">SUM(Y169:Y185)</f>
        <v>0</v>
      </c>
      <c r="Z186" s="211">
        <f t="shared" si="290"/>
        <v>0</v>
      </c>
      <c r="AA186" s="214"/>
      <c r="AB186" s="210">
        <f t="shared" ref="AB186" si="291">SUM(AB169:AB185)</f>
        <v>292</v>
      </c>
      <c r="AC186" s="211">
        <f>SUM(AC169:AC185)</f>
        <v>2522.4</v>
      </c>
      <c r="AD186" s="210">
        <f t="shared" ref="AD186" si="292">SUM(AD169:AD185)</f>
        <v>292</v>
      </c>
      <c r="AE186" s="211">
        <f>SUM(AE169:AE185)</f>
        <v>2522.4</v>
      </c>
      <c r="AF186" s="215"/>
    </row>
    <row r="187" spans="1:32" s="144" customFormat="1" ht="15.75" customHeight="1">
      <c r="A187" s="264"/>
      <c r="B187" s="346" t="s">
        <v>5</v>
      </c>
      <c r="C187" s="289">
        <f t="shared" ref="C187:F187" si="293">C186</f>
        <v>0</v>
      </c>
      <c r="D187" s="216">
        <f t="shared" si="293"/>
        <v>0</v>
      </c>
      <c r="E187" s="289">
        <f t="shared" si="293"/>
        <v>0</v>
      </c>
      <c r="F187" s="216">
        <f t="shared" si="293"/>
        <v>0</v>
      </c>
      <c r="G187" s="212"/>
      <c r="H187" s="289">
        <f>H186</f>
        <v>285</v>
      </c>
      <c r="I187" s="216">
        <f>I186</f>
        <v>1870.68</v>
      </c>
      <c r="J187" s="289">
        <f>J186</f>
        <v>285</v>
      </c>
      <c r="K187" s="216">
        <f>K186</f>
        <v>1870.68</v>
      </c>
      <c r="L187" s="289">
        <f t="shared" ref="L187:M187" si="294">L186</f>
        <v>277</v>
      </c>
      <c r="M187" s="216">
        <f t="shared" si="294"/>
        <v>1670.0618899999999</v>
      </c>
      <c r="N187" s="213">
        <f t="shared" si="276"/>
        <v>97.192982456140342</v>
      </c>
      <c r="O187" s="213">
        <f t="shared" si="276"/>
        <v>89.275658584044294</v>
      </c>
      <c r="P187" s="289">
        <f t="shared" ref="P187:S187" si="295">P186</f>
        <v>8</v>
      </c>
      <c r="Q187" s="216">
        <f t="shared" si="295"/>
        <v>200.61810999999992</v>
      </c>
      <c r="R187" s="289">
        <f t="shared" si="295"/>
        <v>0</v>
      </c>
      <c r="S187" s="216">
        <f t="shared" si="295"/>
        <v>0</v>
      </c>
      <c r="T187" s="214"/>
      <c r="U187" s="289">
        <f t="shared" ref="U187:W187" si="296">U186</f>
        <v>311</v>
      </c>
      <c r="V187" s="216">
        <f>V186</f>
        <v>2540.6400000000003</v>
      </c>
      <c r="W187" s="289">
        <f t="shared" si="296"/>
        <v>311</v>
      </c>
      <c r="X187" s="216">
        <f>X186</f>
        <v>2540.6400000000003</v>
      </c>
      <c r="Y187" s="289">
        <f t="shared" ref="Y187:Z187" si="297">Y186</f>
        <v>0</v>
      </c>
      <c r="Z187" s="216">
        <f t="shared" si="297"/>
        <v>0</v>
      </c>
      <c r="AA187" s="214"/>
      <c r="AB187" s="289">
        <f t="shared" ref="AB187" si="298">AB186</f>
        <v>292</v>
      </c>
      <c r="AC187" s="216">
        <f>AC186</f>
        <v>2522.4</v>
      </c>
      <c r="AD187" s="289">
        <f t="shared" ref="AD187" si="299">AD186</f>
        <v>292</v>
      </c>
      <c r="AE187" s="216">
        <f>AE186</f>
        <v>2522.4</v>
      </c>
      <c r="AF187" s="215"/>
    </row>
    <row r="188" spans="1:32" s="144" customFormat="1" ht="15.75" customHeight="1">
      <c r="A188" s="264"/>
      <c r="B188" s="218" t="s">
        <v>75</v>
      </c>
      <c r="C188" s="210">
        <f>C187+C166</f>
        <v>0</v>
      </c>
      <c r="D188" s="211">
        <f>SUM(D187+D166)</f>
        <v>0</v>
      </c>
      <c r="E188" s="210">
        <f>E187+E166</f>
        <v>0</v>
      </c>
      <c r="F188" s="211">
        <f>SUM(F187+F166)</f>
        <v>0</v>
      </c>
      <c r="G188" s="212"/>
      <c r="H188" s="210">
        <f>H187+H166</f>
        <v>285</v>
      </c>
      <c r="I188" s="211">
        <f>SUM(I187+I166)</f>
        <v>1870.68</v>
      </c>
      <c r="J188" s="210">
        <f>J187+J166</f>
        <v>285</v>
      </c>
      <c r="K188" s="211">
        <f>SUM(K187+K166)</f>
        <v>1870.68</v>
      </c>
      <c r="L188" s="210">
        <f t="shared" ref="L188" si="300">L187+L166</f>
        <v>277</v>
      </c>
      <c r="M188" s="211">
        <f t="shared" ref="M188" si="301">SUM(M187+M166)</f>
        <v>1670.0618899999999</v>
      </c>
      <c r="N188" s="213">
        <f t="shared" si="276"/>
        <v>97.192982456140342</v>
      </c>
      <c r="O188" s="213">
        <f t="shared" si="276"/>
        <v>89.275658584044294</v>
      </c>
      <c r="P188" s="210">
        <f t="shared" ref="P188" si="302">P187+P166</f>
        <v>8</v>
      </c>
      <c r="Q188" s="211">
        <f t="shared" ref="Q188" si="303">SUM(Q187+Q166)</f>
        <v>200.61810999999992</v>
      </c>
      <c r="R188" s="210">
        <f t="shared" ref="R188" si="304">R187+R166</f>
        <v>0</v>
      </c>
      <c r="S188" s="211">
        <f t="shared" ref="S188" si="305">SUM(S187+S166)</f>
        <v>0</v>
      </c>
      <c r="T188" s="214"/>
      <c r="U188" s="210">
        <f t="shared" ref="U188" si="306">U187+U166</f>
        <v>311</v>
      </c>
      <c r="V188" s="211">
        <f>SUM(V187+V166)</f>
        <v>2540.6400000000003</v>
      </c>
      <c r="W188" s="210">
        <f t="shared" ref="W188" si="307">W187+W166</f>
        <v>311</v>
      </c>
      <c r="X188" s="211">
        <f>SUM(X187+X166)</f>
        <v>2540.6400000000003</v>
      </c>
      <c r="Y188" s="210">
        <f t="shared" ref="Y188" si="308">Y187+Y166</f>
        <v>0</v>
      </c>
      <c r="Z188" s="211">
        <f t="shared" ref="Z188" si="309">SUM(Z187+Z166)</f>
        <v>0</v>
      </c>
      <c r="AA188" s="214"/>
      <c r="AB188" s="210">
        <f t="shared" ref="AB188" si="310">AB187+AB166</f>
        <v>292</v>
      </c>
      <c r="AC188" s="211">
        <f>SUM(AC187+AC166)</f>
        <v>2522.4</v>
      </c>
      <c r="AD188" s="210">
        <f t="shared" ref="AD188" si="311">AD187+AD166</f>
        <v>292</v>
      </c>
      <c r="AE188" s="211">
        <f>SUM(AE187+AE166)</f>
        <v>2522.4</v>
      </c>
      <c r="AF188" s="215"/>
    </row>
    <row r="189" spans="1:32" s="4" customFormat="1" ht="15.75">
      <c r="A189" s="329">
        <v>11</v>
      </c>
      <c r="B189" s="9" t="s">
        <v>76</v>
      </c>
      <c r="C189" s="12"/>
      <c r="D189" s="63"/>
      <c r="E189" s="12"/>
      <c r="F189" s="63"/>
      <c r="G189" s="102"/>
      <c r="H189" s="12"/>
      <c r="I189" s="63"/>
      <c r="J189" s="62"/>
      <c r="K189" s="63"/>
      <c r="L189" s="62"/>
      <c r="M189" s="63"/>
      <c r="N189" s="63"/>
      <c r="O189" s="63"/>
      <c r="P189" s="62"/>
      <c r="Q189" s="63"/>
      <c r="R189" s="62"/>
      <c r="S189" s="63"/>
      <c r="T189" s="126"/>
      <c r="U189" s="62"/>
      <c r="V189" s="63"/>
      <c r="W189" s="62"/>
      <c r="X189" s="63"/>
      <c r="Y189" s="62"/>
      <c r="Z189" s="63"/>
      <c r="AA189" s="126"/>
      <c r="AB189" s="62"/>
      <c r="AC189" s="63"/>
      <c r="AD189" s="62"/>
      <c r="AE189" s="63"/>
      <c r="AF189" s="12"/>
    </row>
    <row r="190" spans="1:32" s="4" customFormat="1" ht="15.75">
      <c r="A190" s="329"/>
      <c r="B190" s="9" t="s">
        <v>283</v>
      </c>
      <c r="C190" s="12"/>
      <c r="D190" s="63"/>
      <c r="E190" s="12"/>
      <c r="F190" s="63"/>
      <c r="G190" s="102"/>
      <c r="H190" s="12"/>
      <c r="I190" s="63"/>
      <c r="J190" s="62"/>
      <c r="K190" s="63"/>
      <c r="L190" s="62"/>
      <c r="M190" s="63"/>
      <c r="N190" s="63"/>
      <c r="O190" s="63"/>
      <c r="P190" s="62"/>
      <c r="Q190" s="63"/>
      <c r="R190" s="62"/>
      <c r="S190" s="63"/>
      <c r="T190" s="126"/>
      <c r="U190" s="62"/>
      <c r="V190" s="63"/>
      <c r="W190" s="62"/>
      <c r="X190" s="63"/>
      <c r="Y190" s="62"/>
      <c r="Z190" s="63"/>
      <c r="AA190" s="126"/>
      <c r="AB190" s="62"/>
      <c r="AC190" s="63"/>
      <c r="AD190" s="62"/>
      <c r="AE190" s="63"/>
      <c r="AF190" s="12"/>
    </row>
    <row r="191" spans="1:32" s="1" customFormat="1" ht="34.5" customHeight="1">
      <c r="A191" s="199">
        <v>11.01</v>
      </c>
      <c r="B191" s="93" t="s">
        <v>240</v>
      </c>
      <c r="C191" s="82"/>
      <c r="D191" s="61"/>
      <c r="E191" s="82"/>
      <c r="F191" s="61"/>
      <c r="G191" s="101"/>
      <c r="H191" s="82"/>
      <c r="I191" s="61"/>
      <c r="J191" s="60"/>
      <c r="K191" s="61"/>
      <c r="L191" s="60"/>
      <c r="M191" s="61"/>
      <c r="N191" s="61"/>
      <c r="O191" s="61"/>
      <c r="P191" s="60"/>
      <c r="Q191" s="61"/>
      <c r="R191" s="60"/>
      <c r="S191" s="61"/>
      <c r="T191" s="125"/>
      <c r="U191" s="60"/>
      <c r="V191" s="61"/>
      <c r="W191" s="60"/>
      <c r="X191" s="61"/>
      <c r="Y191" s="60"/>
      <c r="Z191" s="61"/>
      <c r="AA191" s="125"/>
      <c r="AB191" s="60"/>
      <c r="AC191" s="61"/>
      <c r="AD191" s="60"/>
      <c r="AE191" s="61"/>
      <c r="AF191" s="82"/>
    </row>
    <row r="192" spans="1:32" s="1" customFormat="1" ht="21" customHeight="1">
      <c r="A192" s="751"/>
      <c r="B192" s="93" t="s">
        <v>236</v>
      </c>
      <c r="C192" s="82"/>
      <c r="D192" s="61"/>
      <c r="E192" s="82"/>
      <c r="F192" s="61"/>
      <c r="G192" s="101">
        <v>0.01</v>
      </c>
      <c r="H192" s="82">
        <v>412</v>
      </c>
      <c r="I192" s="61">
        <f>H192*G192</f>
        <v>4.12</v>
      </c>
      <c r="J192" s="60">
        <f t="shared" ref="J192:K207" si="312">H192+E192+C192</f>
        <v>412</v>
      </c>
      <c r="K192" s="61">
        <f t="shared" si="312"/>
        <v>4.12</v>
      </c>
      <c r="L192" s="60"/>
      <c r="M192" s="61">
        <v>3.62487</v>
      </c>
      <c r="N192" s="61">
        <f t="shared" ref="N192:O211" si="313">L192/J192%</f>
        <v>0</v>
      </c>
      <c r="O192" s="61">
        <f t="shared" si="313"/>
        <v>87.982281553398053</v>
      </c>
      <c r="P192" s="60">
        <f t="shared" ref="P192:Q210" si="314">J192-L192</f>
        <v>412</v>
      </c>
      <c r="Q192" s="61">
        <f t="shared" si="314"/>
        <v>0.49513000000000007</v>
      </c>
      <c r="R192" s="60"/>
      <c r="S192" s="61"/>
      <c r="T192" s="125">
        <v>1.2E-2</v>
      </c>
      <c r="U192" s="60">
        <v>484</v>
      </c>
      <c r="V192" s="61">
        <f t="shared" ref="V192:V210" si="315">U192*T192</f>
        <v>5.8079999999999998</v>
      </c>
      <c r="W192" s="60">
        <f t="shared" ref="W192:W209" si="316">U192+R192</f>
        <v>484</v>
      </c>
      <c r="X192" s="61">
        <f t="shared" ref="X192:X210" si="317">V192+S192</f>
        <v>5.8079999999999998</v>
      </c>
      <c r="Y192" s="60"/>
      <c r="Z192" s="61"/>
      <c r="AA192" s="125">
        <v>1.2E-2</v>
      </c>
      <c r="AB192" s="60">
        <v>484</v>
      </c>
      <c r="AC192" s="61">
        <f t="shared" ref="AC192:AC210" si="318">AB192*AA192</f>
        <v>5.8079999999999998</v>
      </c>
      <c r="AD192" s="60">
        <f t="shared" ref="AD192:AD209" si="319">AB192+Y192</f>
        <v>484</v>
      </c>
      <c r="AE192" s="61">
        <f t="shared" ref="AE192:AE210" si="320">AC192+Z192</f>
        <v>5.8079999999999998</v>
      </c>
      <c r="AF192" s="82"/>
    </row>
    <row r="193" spans="1:32" s="1" customFormat="1" ht="21" customHeight="1">
      <c r="A193" s="751"/>
      <c r="B193" s="93" t="s">
        <v>237</v>
      </c>
      <c r="C193" s="82"/>
      <c r="D193" s="61"/>
      <c r="E193" s="82"/>
      <c r="F193" s="61"/>
      <c r="G193" s="101">
        <v>0.01</v>
      </c>
      <c r="H193" s="82">
        <v>402</v>
      </c>
      <c r="I193" s="61">
        <f t="shared" ref="I193:I199" si="321">H193*G193</f>
        <v>4.0200000000000005</v>
      </c>
      <c r="J193" s="60">
        <f t="shared" si="312"/>
        <v>402</v>
      </c>
      <c r="K193" s="61">
        <f t="shared" si="312"/>
        <v>4.0200000000000005</v>
      </c>
      <c r="L193" s="60"/>
      <c r="M193" s="61">
        <v>3.50976</v>
      </c>
      <c r="N193" s="61">
        <f t="shared" si="313"/>
        <v>0</v>
      </c>
      <c r="O193" s="61">
        <f t="shared" si="313"/>
        <v>87.307462686567149</v>
      </c>
      <c r="P193" s="60">
        <f t="shared" si="314"/>
        <v>402</v>
      </c>
      <c r="Q193" s="61">
        <f t="shared" si="314"/>
        <v>0.51024000000000047</v>
      </c>
      <c r="R193" s="60"/>
      <c r="S193" s="61"/>
      <c r="T193" s="125">
        <v>1.2E-2</v>
      </c>
      <c r="U193" s="60">
        <v>484</v>
      </c>
      <c r="V193" s="61">
        <f t="shared" si="315"/>
        <v>5.8079999999999998</v>
      </c>
      <c r="W193" s="60">
        <f t="shared" si="316"/>
        <v>484</v>
      </c>
      <c r="X193" s="61">
        <f t="shared" si="317"/>
        <v>5.8079999999999998</v>
      </c>
      <c r="Y193" s="60"/>
      <c r="Z193" s="61"/>
      <c r="AA193" s="125">
        <v>1.2E-2</v>
      </c>
      <c r="AB193" s="60">
        <v>484</v>
      </c>
      <c r="AC193" s="61">
        <f t="shared" si="318"/>
        <v>5.8079999999999998</v>
      </c>
      <c r="AD193" s="60">
        <f t="shared" si="319"/>
        <v>484</v>
      </c>
      <c r="AE193" s="61">
        <f t="shared" si="320"/>
        <v>5.8079999999999998</v>
      </c>
      <c r="AF193" s="82"/>
    </row>
    <row r="194" spans="1:32" s="1" customFormat="1" ht="21" customHeight="1">
      <c r="A194" s="751"/>
      <c r="B194" s="93" t="s">
        <v>241</v>
      </c>
      <c r="C194" s="82"/>
      <c r="D194" s="61"/>
      <c r="E194" s="82"/>
      <c r="F194" s="61"/>
      <c r="G194" s="101">
        <v>0.01</v>
      </c>
      <c r="H194" s="82">
        <v>206</v>
      </c>
      <c r="I194" s="61">
        <f t="shared" si="321"/>
        <v>2.06</v>
      </c>
      <c r="J194" s="60">
        <f t="shared" si="312"/>
        <v>206</v>
      </c>
      <c r="K194" s="61">
        <f t="shared" si="312"/>
        <v>2.06</v>
      </c>
      <c r="L194" s="60"/>
      <c r="M194" s="61">
        <v>1.6097699999999999</v>
      </c>
      <c r="N194" s="61">
        <f t="shared" si="313"/>
        <v>0</v>
      </c>
      <c r="O194" s="61">
        <f t="shared" si="313"/>
        <v>78.144174757281547</v>
      </c>
      <c r="P194" s="60">
        <f t="shared" si="314"/>
        <v>206</v>
      </c>
      <c r="Q194" s="61">
        <f t="shared" si="314"/>
        <v>0.45023000000000013</v>
      </c>
      <c r="R194" s="60"/>
      <c r="S194" s="61"/>
      <c r="T194" s="125">
        <v>1.2E-2</v>
      </c>
      <c r="U194" s="60">
        <v>207</v>
      </c>
      <c r="V194" s="61">
        <f t="shared" si="315"/>
        <v>2.484</v>
      </c>
      <c r="W194" s="60">
        <f t="shared" si="316"/>
        <v>207</v>
      </c>
      <c r="X194" s="61">
        <f t="shared" si="317"/>
        <v>2.484</v>
      </c>
      <c r="Y194" s="60"/>
      <c r="Z194" s="61"/>
      <c r="AA194" s="125">
        <v>1.2E-2</v>
      </c>
      <c r="AB194" s="60">
        <v>207</v>
      </c>
      <c r="AC194" s="61">
        <f t="shared" si="318"/>
        <v>2.484</v>
      </c>
      <c r="AD194" s="60">
        <f t="shared" si="319"/>
        <v>207</v>
      </c>
      <c r="AE194" s="61">
        <f t="shared" si="320"/>
        <v>2.484</v>
      </c>
      <c r="AF194" s="82"/>
    </row>
    <row r="195" spans="1:32" s="1" customFormat="1" ht="21" customHeight="1">
      <c r="A195" s="751">
        <v>11.02</v>
      </c>
      <c r="B195" s="93" t="s">
        <v>242</v>
      </c>
      <c r="C195" s="82"/>
      <c r="D195" s="61"/>
      <c r="E195" s="82"/>
      <c r="F195" s="61"/>
      <c r="G195" s="101"/>
      <c r="H195" s="82"/>
      <c r="I195" s="61">
        <f t="shared" si="321"/>
        <v>0</v>
      </c>
      <c r="J195" s="60">
        <f t="shared" si="312"/>
        <v>0</v>
      </c>
      <c r="K195" s="61">
        <f t="shared" si="312"/>
        <v>0</v>
      </c>
      <c r="L195" s="60"/>
      <c r="M195" s="61"/>
      <c r="N195" s="61"/>
      <c r="O195" s="61"/>
      <c r="P195" s="60">
        <f t="shared" si="314"/>
        <v>0</v>
      </c>
      <c r="Q195" s="61">
        <f t="shared" si="314"/>
        <v>0</v>
      </c>
      <c r="R195" s="60"/>
      <c r="S195" s="61"/>
      <c r="T195" s="125"/>
      <c r="U195" s="60"/>
      <c r="V195" s="61">
        <f t="shared" si="315"/>
        <v>0</v>
      </c>
      <c r="W195" s="60">
        <f t="shared" si="316"/>
        <v>0</v>
      </c>
      <c r="X195" s="61">
        <f t="shared" si="317"/>
        <v>0</v>
      </c>
      <c r="Y195" s="60"/>
      <c r="Z195" s="61"/>
      <c r="AA195" s="125"/>
      <c r="AB195" s="60"/>
      <c r="AC195" s="61">
        <f t="shared" si="318"/>
        <v>0</v>
      </c>
      <c r="AD195" s="60">
        <f t="shared" si="319"/>
        <v>0</v>
      </c>
      <c r="AE195" s="61">
        <f t="shared" si="320"/>
        <v>0</v>
      </c>
      <c r="AF195" s="82"/>
    </row>
    <row r="196" spans="1:32" s="1" customFormat="1" ht="15.75">
      <c r="A196" s="751"/>
      <c r="B196" s="93" t="s">
        <v>236</v>
      </c>
      <c r="C196" s="82"/>
      <c r="D196" s="61"/>
      <c r="E196" s="82"/>
      <c r="F196" s="61"/>
      <c r="G196" s="101">
        <v>5.0000000000000001E-3</v>
      </c>
      <c r="H196" s="82">
        <v>412</v>
      </c>
      <c r="I196" s="61">
        <f t="shared" si="321"/>
        <v>2.06</v>
      </c>
      <c r="J196" s="60">
        <f t="shared" si="312"/>
        <v>412</v>
      </c>
      <c r="K196" s="61">
        <f t="shared" si="312"/>
        <v>2.06</v>
      </c>
      <c r="L196" s="60"/>
      <c r="M196" s="61">
        <v>1.96</v>
      </c>
      <c r="N196" s="61">
        <f t="shared" si="313"/>
        <v>0</v>
      </c>
      <c r="O196" s="61">
        <f t="shared" si="313"/>
        <v>95.145631067961162</v>
      </c>
      <c r="P196" s="60">
        <f t="shared" si="314"/>
        <v>412</v>
      </c>
      <c r="Q196" s="61">
        <f t="shared" si="314"/>
        <v>0.10000000000000009</v>
      </c>
      <c r="R196" s="60"/>
      <c r="S196" s="61"/>
      <c r="T196" s="125">
        <v>0.01</v>
      </c>
      <c r="U196" s="60">
        <v>484</v>
      </c>
      <c r="V196" s="61">
        <f t="shared" si="315"/>
        <v>4.84</v>
      </c>
      <c r="W196" s="60">
        <f t="shared" si="316"/>
        <v>484</v>
      </c>
      <c r="X196" s="61">
        <f t="shared" si="317"/>
        <v>4.84</v>
      </c>
      <c r="Y196" s="60"/>
      <c r="Z196" s="61"/>
      <c r="AA196" s="125">
        <v>0.01</v>
      </c>
      <c r="AB196" s="60">
        <v>484</v>
      </c>
      <c r="AC196" s="61">
        <f t="shared" si="318"/>
        <v>4.84</v>
      </c>
      <c r="AD196" s="60">
        <f t="shared" si="319"/>
        <v>484</v>
      </c>
      <c r="AE196" s="61">
        <f t="shared" si="320"/>
        <v>4.84</v>
      </c>
      <c r="AF196" s="82"/>
    </row>
    <row r="197" spans="1:32" s="1" customFormat="1" ht="15.75">
      <c r="A197" s="751"/>
      <c r="B197" s="93" t="s">
        <v>237</v>
      </c>
      <c r="C197" s="82"/>
      <c r="D197" s="61"/>
      <c r="E197" s="82"/>
      <c r="F197" s="61"/>
      <c r="G197" s="101">
        <v>5.0000000000000001E-3</v>
      </c>
      <c r="H197" s="82">
        <v>402</v>
      </c>
      <c r="I197" s="61">
        <f t="shared" si="321"/>
        <v>2.0100000000000002</v>
      </c>
      <c r="J197" s="60">
        <f t="shared" si="312"/>
        <v>402</v>
      </c>
      <c r="K197" s="61">
        <f t="shared" si="312"/>
        <v>2.0100000000000002</v>
      </c>
      <c r="L197" s="60"/>
      <c r="M197" s="61">
        <v>1.67</v>
      </c>
      <c r="N197" s="61">
        <f t="shared" si="313"/>
        <v>0</v>
      </c>
      <c r="O197" s="61">
        <f t="shared" si="313"/>
        <v>83.084577114427844</v>
      </c>
      <c r="P197" s="60">
        <f t="shared" si="314"/>
        <v>402</v>
      </c>
      <c r="Q197" s="61">
        <f t="shared" si="314"/>
        <v>0.3400000000000003</v>
      </c>
      <c r="R197" s="60"/>
      <c r="S197" s="61"/>
      <c r="T197" s="125">
        <v>0.01</v>
      </c>
      <c r="U197" s="60">
        <v>484</v>
      </c>
      <c r="V197" s="61">
        <f t="shared" si="315"/>
        <v>4.84</v>
      </c>
      <c r="W197" s="60">
        <f t="shared" si="316"/>
        <v>484</v>
      </c>
      <c r="X197" s="61">
        <f t="shared" si="317"/>
        <v>4.84</v>
      </c>
      <c r="Y197" s="60"/>
      <c r="Z197" s="61"/>
      <c r="AA197" s="125">
        <v>0.01</v>
      </c>
      <c r="AB197" s="60">
        <v>484</v>
      </c>
      <c r="AC197" s="61">
        <f t="shared" si="318"/>
        <v>4.84</v>
      </c>
      <c r="AD197" s="60">
        <f t="shared" si="319"/>
        <v>484</v>
      </c>
      <c r="AE197" s="61">
        <f t="shared" si="320"/>
        <v>4.84</v>
      </c>
      <c r="AF197" s="82"/>
    </row>
    <row r="198" spans="1:32" s="1" customFormat="1" ht="15.75">
      <c r="A198" s="751"/>
      <c r="B198" s="93" t="s">
        <v>241</v>
      </c>
      <c r="C198" s="82"/>
      <c r="D198" s="61"/>
      <c r="E198" s="82"/>
      <c r="F198" s="61"/>
      <c r="G198" s="101">
        <v>5.0000000000000001E-3</v>
      </c>
      <c r="H198" s="82">
        <v>206</v>
      </c>
      <c r="I198" s="61">
        <f t="shared" si="321"/>
        <v>1.03</v>
      </c>
      <c r="J198" s="60">
        <f t="shared" si="312"/>
        <v>206</v>
      </c>
      <c r="K198" s="61">
        <f t="shared" si="312"/>
        <v>1.03</v>
      </c>
      <c r="L198" s="60"/>
      <c r="M198" s="61">
        <v>1.01</v>
      </c>
      <c r="N198" s="61">
        <f t="shared" si="313"/>
        <v>0</v>
      </c>
      <c r="O198" s="61">
        <f t="shared" si="313"/>
        <v>98.05825242718447</v>
      </c>
      <c r="P198" s="60">
        <f t="shared" si="314"/>
        <v>206</v>
      </c>
      <c r="Q198" s="61">
        <f t="shared" si="314"/>
        <v>2.0000000000000018E-2</v>
      </c>
      <c r="R198" s="60"/>
      <c r="S198" s="61"/>
      <c r="T198" s="125">
        <v>0.01</v>
      </c>
      <c r="U198" s="60">
        <v>207</v>
      </c>
      <c r="V198" s="61">
        <f t="shared" si="315"/>
        <v>2.0699999999999998</v>
      </c>
      <c r="W198" s="60">
        <f t="shared" si="316"/>
        <v>207</v>
      </c>
      <c r="X198" s="61">
        <f t="shared" si="317"/>
        <v>2.0699999999999998</v>
      </c>
      <c r="Y198" s="60"/>
      <c r="Z198" s="61"/>
      <c r="AA198" s="125">
        <v>0.01</v>
      </c>
      <c r="AB198" s="60">
        <v>207</v>
      </c>
      <c r="AC198" s="61">
        <f t="shared" si="318"/>
        <v>2.0699999999999998</v>
      </c>
      <c r="AD198" s="60">
        <f t="shared" si="319"/>
        <v>207</v>
      </c>
      <c r="AE198" s="61">
        <f t="shared" si="320"/>
        <v>2.0699999999999998</v>
      </c>
      <c r="AF198" s="82"/>
    </row>
    <row r="199" spans="1:32" s="1" customFormat="1" ht="36.75" customHeight="1">
      <c r="A199" s="751">
        <v>11.03</v>
      </c>
      <c r="B199" s="3" t="s">
        <v>243</v>
      </c>
      <c r="C199" s="82"/>
      <c r="D199" s="61"/>
      <c r="E199" s="82"/>
      <c r="F199" s="61"/>
      <c r="G199" s="101"/>
      <c r="H199" s="82"/>
      <c r="I199" s="61">
        <f t="shared" si="321"/>
        <v>0</v>
      </c>
      <c r="J199" s="60">
        <f t="shared" si="312"/>
        <v>0</v>
      </c>
      <c r="K199" s="61">
        <f t="shared" si="312"/>
        <v>0</v>
      </c>
      <c r="L199" s="60"/>
      <c r="M199" s="61"/>
      <c r="N199" s="61"/>
      <c r="O199" s="61"/>
      <c r="P199" s="60">
        <f t="shared" si="314"/>
        <v>0</v>
      </c>
      <c r="Q199" s="61">
        <f t="shared" si="314"/>
        <v>0</v>
      </c>
      <c r="R199" s="60"/>
      <c r="S199" s="61"/>
      <c r="T199" s="125"/>
      <c r="U199" s="60"/>
      <c r="V199" s="61">
        <f t="shared" si="315"/>
        <v>0</v>
      </c>
      <c r="W199" s="60">
        <f t="shared" si="316"/>
        <v>0</v>
      </c>
      <c r="X199" s="61">
        <f t="shared" si="317"/>
        <v>0</v>
      </c>
      <c r="Y199" s="60"/>
      <c r="Z199" s="61"/>
      <c r="AA199" s="125"/>
      <c r="AB199" s="60"/>
      <c r="AC199" s="61">
        <f t="shared" si="318"/>
        <v>0</v>
      </c>
      <c r="AD199" s="60">
        <f t="shared" si="319"/>
        <v>0</v>
      </c>
      <c r="AE199" s="61">
        <f t="shared" si="320"/>
        <v>0</v>
      </c>
      <c r="AF199" s="82"/>
    </row>
    <row r="200" spans="1:32" s="1" customFormat="1" ht="28.5" customHeight="1">
      <c r="A200" s="751">
        <v>11.04</v>
      </c>
      <c r="B200" s="3" t="s">
        <v>244</v>
      </c>
      <c r="C200" s="82"/>
      <c r="D200" s="61"/>
      <c r="E200" s="82"/>
      <c r="F200" s="61"/>
      <c r="G200" s="101"/>
      <c r="H200" s="82"/>
      <c r="I200" s="61"/>
      <c r="J200" s="60"/>
      <c r="K200" s="61">
        <f t="shared" si="312"/>
        <v>0</v>
      </c>
      <c r="L200" s="60"/>
      <c r="M200" s="61"/>
      <c r="N200" s="61"/>
      <c r="O200" s="61"/>
      <c r="P200" s="60">
        <f t="shared" si="314"/>
        <v>0</v>
      </c>
      <c r="Q200" s="61">
        <f t="shared" si="314"/>
        <v>0</v>
      </c>
      <c r="R200" s="60"/>
      <c r="S200" s="61"/>
      <c r="T200" s="125"/>
      <c r="U200" s="60"/>
      <c r="V200" s="61">
        <f t="shared" si="315"/>
        <v>0</v>
      </c>
      <c r="W200" s="60">
        <f t="shared" si="316"/>
        <v>0</v>
      </c>
      <c r="X200" s="61">
        <f t="shared" si="317"/>
        <v>0</v>
      </c>
      <c r="Y200" s="60"/>
      <c r="Z200" s="61"/>
      <c r="AA200" s="125"/>
      <c r="AB200" s="60"/>
      <c r="AC200" s="61">
        <f t="shared" si="318"/>
        <v>0</v>
      </c>
      <c r="AD200" s="60">
        <f t="shared" si="319"/>
        <v>0</v>
      </c>
      <c r="AE200" s="61">
        <f t="shared" si="320"/>
        <v>0</v>
      </c>
      <c r="AF200" s="82"/>
    </row>
    <row r="201" spans="1:32" s="1" customFormat="1" ht="57.75" customHeight="1">
      <c r="A201" s="751"/>
      <c r="B201" s="3" t="s">
        <v>245</v>
      </c>
      <c r="C201" s="82"/>
      <c r="D201" s="61"/>
      <c r="E201" s="82"/>
      <c r="F201" s="61"/>
      <c r="G201" s="101"/>
      <c r="H201" s="82"/>
      <c r="I201" s="61">
        <f t="shared" ref="I201:I203" si="322">H201*G201</f>
        <v>0</v>
      </c>
      <c r="J201" s="60">
        <f t="shared" ref="J201:J203" si="323">H201+E201+C201</f>
        <v>0</v>
      </c>
      <c r="K201" s="61">
        <f t="shared" si="312"/>
        <v>0</v>
      </c>
      <c r="L201" s="60"/>
      <c r="M201" s="61"/>
      <c r="N201" s="61"/>
      <c r="O201" s="61"/>
      <c r="P201" s="60">
        <f t="shared" si="314"/>
        <v>0</v>
      </c>
      <c r="Q201" s="61">
        <f t="shared" si="314"/>
        <v>0</v>
      </c>
      <c r="R201" s="60"/>
      <c r="S201" s="61"/>
      <c r="T201" s="125"/>
      <c r="U201" s="60"/>
      <c r="V201" s="61">
        <f t="shared" si="315"/>
        <v>0</v>
      </c>
      <c r="W201" s="60">
        <f t="shared" si="316"/>
        <v>0</v>
      </c>
      <c r="X201" s="61">
        <f t="shared" si="317"/>
        <v>0</v>
      </c>
      <c r="Y201" s="60"/>
      <c r="Z201" s="61"/>
      <c r="AA201" s="125"/>
      <c r="AB201" s="60"/>
      <c r="AC201" s="61">
        <f t="shared" si="318"/>
        <v>0</v>
      </c>
      <c r="AD201" s="60">
        <f t="shared" si="319"/>
        <v>0</v>
      </c>
      <c r="AE201" s="61">
        <f t="shared" si="320"/>
        <v>0</v>
      </c>
      <c r="AF201" s="82"/>
    </row>
    <row r="202" spans="1:32" s="1" customFormat="1" ht="51" customHeight="1">
      <c r="A202" s="751"/>
      <c r="B202" s="3" t="s">
        <v>246</v>
      </c>
      <c r="C202" s="82"/>
      <c r="D202" s="61"/>
      <c r="E202" s="82"/>
      <c r="F202" s="61"/>
      <c r="G202" s="101"/>
      <c r="H202" s="82"/>
      <c r="I202" s="61">
        <f t="shared" si="322"/>
        <v>0</v>
      </c>
      <c r="J202" s="60">
        <f t="shared" si="323"/>
        <v>0</v>
      </c>
      <c r="K202" s="61">
        <f t="shared" si="312"/>
        <v>0</v>
      </c>
      <c r="L202" s="60"/>
      <c r="M202" s="61"/>
      <c r="N202" s="61"/>
      <c r="O202" s="61"/>
      <c r="P202" s="60">
        <f t="shared" si="314"/>
        <v>0</v>
      </c>
      <c r="Q202" s="61">
        <f t="shared" si="314"/>
        <v>0</v>
      </c>
      <c r="R202" s="60"/>
      <c r="S202" s="61"/>
      <c r="T202" s="125"/>
      <c r="U202" s="60"/>
      <c r="V202" s="61">
        <f t="shared" si="315"/>
        <v>0</v>
      </c>
      <c r="W202" s="60">
        <f t="shared" si="316"/>
        <v>0</v>
      </c>
      <c r="X202" s="61">
        <f t="shared" si="317"/>
        <v>0</v>
      </c>
      <c r="Y202" s="60"/>
      <c r="Z202" s="61"/>
      <c r="AA202" s="125"/>
      <c r="AB202" s="60"/>
      <c r="AC202" s="61">
        <f t="shared" si="318"/>
        <v>0</v>
      </c>
      <c r="AD202" s="60">
        <f t="shared" si="319"/>
        <v>0</v>
      </c>
      <c r="AE202" s="61">
        <f t="shared" si="320"/>
        <v>0</v>
      </c>
      <c r="AF202" s="82"/>
    </row>
    <row r="203" spans="1:32" s="1" customFormat="1" ht="21.75" customHeight="1">
      <c r="A203" s="751"/>
      <c r="B203" s="3" t="s">
        <v>247</v>
      </c>
      <c r="C203" s="82"/>
      <c r="D203" s="61"/>
      <c r="E203" s="82"/>
      <c r="F203" s="61"/>
      <c r="G203" s="101"/>
      <c r="H203" s="82"/>
      <c r="I203" s="61">
        <f t="shared" si="322"/>
        <v>0</v>
      </c>
      <c r="J203" s="60">
        <f t="shared" si="323"/>
        <v>0</v>
      </c>
      <c r="K203" s="61">
        <f t="shared" si="312"/>
        <v>0</v>
      </c>
      <c r="L203" s="60"/>
      <c r="M203" s="61"/>
      <c r="N203" s="61"/>
      <c r="O203" s="61"/>
      <c r="P203" s="60">
        <f t="shared" si="314"/>
        <v>0</v>
      </c>
      <c r="Q203" s="61">
        <f t="shared" si="314"/>
        <v>0</v>
      </c>
      <c r="R203" s="60"/>
      <c r="S203" s="61"/>
      <c r="T203" s="125"/>
      <c r="U203" s="60"/>
      <c r="V203" s="61">
        <f t="shared" si="315"/>
        <v>0</v>
      </c>
      <c r="W203" s="60">
        <f t="shared" si="316"/>
        <v>0</v>
      </c>
      <c r="X203" s="61">
        <f t="shared" si="317"/>
        <v>0</v>
      </c>
      <c r="Y203" s="60"/>
      <c r="Z203" s="61"/>
      <c r="AA203" s="125"/>
      <c r="AB203" s="60"/>
      <c r="AC203" s="61">
        <f t="shared" si="318"/>
        <v>0</v>
      </c>
      <c r="AD203" s="60">
        <f t="shared" si="319"/>
        <v>0</v>
      </c>
      <c r="AE203" s="61">
        <f t="shared" si="320"/>
        <v>0</v>
      </c>
      <c r="AF203" s="82"/>
    </row>
    <row r="204" spans="1:32" s="1" customFormat="1" ht="74.45" customHeight="1">
      <c r="A204" s="751">
        <v>11.05</v>
      </c>
      <c r="B204" s="3" t="s">
        <v>248</v>
      </c>
      <c r="C204" s="82"/>
      <c r="D204" s="61"/>
      <c r="E204" s="82"/>
      <c r="F204" s="61"/>
      <c r="G204" s="101"/>
      <c r="H204" s="82"/>
      <c r="I204" s="61"/>
      <c r="J204" s="60"/>
      <c r="K204" s="61">
        <f t="shared" si="312"/>
        <v>0</v>
      </c>
      <c r="L204" s="60"/>
      <c r="M204" s="61"/>
      <c r="N204" s="61"/>
      <c r="O204" s="61"/>
      <c r="P204" s="60">
        <f t="shared" si="314"/>
        <v>0</v>
      </c>
      <c r="Q204" s="61">
        <f t="shared" si="314"/>
        <v>0</v>
      </c>
      <c r="R204" s="60"/>
      <c r="S204" s="61"/>
      <c r="T204" s="125"/>
      <c r="U204" s="60"/>
      <c r="V204" s="61">
        <f t="shared" si="315"/>
        <v>0</v>
      </c>
      <c r="W204" s="60">
        <f t="shared" si="316"/>
        <v>0</v>
      </c>
      <c r="X204" s="61">
        <f t="shared" si="317"/>
        <v>0</v>
      </c>
      <c r="Y204" s="60"/>
      <c r="Z204" s="61"/>
      <c r="AA204" s="125"/>
      <c r="AB204" s="60"/>
      <c r="AC204" s="61">
        <f t="shared" si="318"/>
        <v>0</v>
      </c>
      <c r="AD204" s="60">
        <f t="shared" si="319"/>
        <v>0</v>
      </c>
      <c r="AE204" s="61">
        <f t="shared" si="320"/>
        <v>0</v>
      </c>
      <c r="AF204" s="82"/>
    </row>
    <row r="205" spans="1:32" s="1" customFormat="1" ht="20.25" customHeight="1">
      <c r="A205" s="751"/>
      <c r="B205" s="93" t="s">
        <v>236</v>
      </c>
      <c r="C205" s="82"/>
      <c r="D205" s="61"/>
      <c r="E205" s="82"/>
      <c r="F205" s="61"/>
      <c r="G205" s="101">
        <v>0.01</v>
      </c>
      <c r="H205" s="82">
        <v>9</v>
      </c>
      <c r="I205" s="61">
        <f t="shared" ref="I205:I208" si="324">H205*G205</f>
        <v>0.09</v>
      </c>
      <c r="J205" s="60">
        <f t="shared" ref="J205:J207" si="325">H205+E205+C205</f>
        <v>9</v>
      </c>
      <c r="K205" s="61">
        <f t="shared" si="312"/>
        <v>0.09</v>
      </c>
      <c r="L205" s="60">
        <v>9</v>
      </c>
      <c r="M205" s="61">
        <v>0.09</v>
      </c>
      <c r="N205" s="61">
        <f t="shared" si="313"/>
        <v>100</v>
      </c>
      <c r="O205" s="61">
        <f t="shared" si="313"/>
        <v>100</v>
      </c>
      <c r="P205" s="60">
        <f t="shared" si="314"/>
        <v>0</v>
      </c>
      <c r="Q205" s="61">
        <f t="shared" si="314"/>
        <v>0</v>
      </c>
      <c r="R205" s="60"/>
      <c r="S205" s="61"/>
      <c r="T205" s="125">
        <v>1.2E-2</v>
      </c>
      <c r="U205" s="60">
        <v>20</v>
      </c>
      <c r="V205" s="61">
        <f t="shared" si="315"/>
        <v>0.24</v>
      </c>
      <c r="W205" s="60">
        <f t="shared" si="316"/>
        <v>20</v>
      </c>
      <c r="X205" s="61">
        <f t="shared" si="317"/>
        <v>0.24</v>
      </c>
      <c r="Y205" s="60"/>
      <c r="Z205" s="61"/>
      <c r="AA205" s="125">
        <v>1.2E-2</v>
      </c>
      <c r="AB205" s="60">
        <v>20</v>
      </c>
      <c r="AC205" s="61">
        <f t="shared" si="318"/>
        <v>0.24</v>
      </c>
      <c r="AD205" s="60">
        <f t="shared" si="319"/>
        <v>20</v>
      </c>
      <c r="AE205" s="61">
        <f t="shared" si="320"/>
        <v>0.24</v>
      </c>
      <c r="AF205" s="82"/>
    </row>
    <row r="206" spans="1:32" s="1" customFormat="1" ht="20.25" customHeight="1">
      <c r="A206" s="751"/>
      <c r="B206" s="93" t="s">
        <v>237</v>
      </c>
      <c r="C206" s="82"/>
      <c r="D206" s="61"/>
      <c r="E206" s="82"/>
      <c r="F206" s="61"/>
      <c r="G206" s="101">
        <v>0.01</v>
      </c>
      <c r="H206" s="82">
        <v>9</v>
      </c>
      <c r="I206" s="61">
        <f t="shared" si="324"/>
        <v>0.09</v>
      </c>
      <c r="J206" s="60">
        <f t="shared" si="325"/>
        <v>9</v>
      </c>
      <c r="K206" s="61">
        <f t="shared" si="312"/>
        <v>0.09</v>
      </c>
      <c r="L206" s="60">
        <v>9</v>
      </c>
      <c r="M206" s="61">
        <v>0.09</v>
      </c>
      <c r="N206" s="61">
        <f t="shared" si="313"/>
        <v>100</v>
      </c>
      <c r="O206" s="61">
        <f t="shared" si="313"/>
        <v>100</v>
      </c>
      <c r="P206" s="60">
        <f t="shared" si="314"/>
        <v>0</v>
      </c>
      <c r="Q206" s="61">
        <f t="shared" si="314"/>
        <v>0</v>
      </c>
      <c r="R206" s="60"/>
      <c r="S206" s="61"/>
      <c r="T206" s="125">
        <v>1.2E-2</v>
      </c>
      <c r="U206" s="60">
        <v>20</v>
      </c>
      <c r="V206" s="61">
        <f t="shared" si="315"/>
        <v>0.24</v>
      </c>
      <c r="W206" s="60">
        <f t="shared" si="316"/>
        <v>20</v>
      </c>
      <c r="X206" s="61">
        <f t="shared" si="317"/>
        <v>0.24</v>
      </c>
      <c r="Y206" s="60"/>
      <c r="Z206" s="61"/>
      <c r="AA206" s="125">
        <v>1.2E-2</v>
      </c>
      <c r="AB206" s="60">
        <v>20</v>
      </c>
      <c r="AC206" s="61">
        <f t="shared" si="318"/>
        <v>0.24</v>
      </c>
      <c r="AD206" s="60">
        <f t="shared" si="319"/>
        <v>20</v>
      </c>
      <c r="AE206" s="61">
        <f t="shared" si="320"/>
        <v>0.24</v>
      </c>
      <c r="AF206" s="82"/>
    </row>
    <row r="207" spans="1:32" s="1" customFormat="1" ht="20.25" customHeight="1">
      <c r="A207" s="751"/>
      <c r="B207" s="93" t="s">
        <v>241</v>
      </c>
      <c r="C207" s="82"/>
      <c r="D207" s="61"/>
      <c r="E207" s="82"/>
      <c r="F207" s="61"/>
      <c r="G207" s="101">
        <v>0.01</v>
      </c>
      <c r="H207" s="82">
        <v>9</v>
      </c>
      <c r="I207" s="61">
        <f t="shared" si="324"/>
        <v>0.09</v>
      </c>
      <c r="J207" s="60">
        <f t="shared" si="325"/>
        <v>9</v>
      </c>
      <c r="K207" s="61">
        <f t="shared" si="312"/>
        <v>0.09</v>
      </c>
      <c r="L207" s="60">
        <v>9</v>
      </c>
      <c r="M207" s="61">
        <v>0.09</v>
      </c>
      <c r="N207" s="61">
        <f t="shared" si="313"/>
        <v>100</v>
      </c>
      <c r="O207" s="61">
        <f t="shared" si="313"/>
        <v>100</v>
      </c>
      <c r="P207" s="60">
        <f t="shared" si="314"/>
        <v>0</v>
      </c>
      <c r="Q207" s="61">
        <f t="shared" si="314"/>
        <v>0</v>
      </c>
      <c r="R207" s="60"/>
      <c r="S207" s="61"/>
      <c r="T207" s="125">
        <v>1.2E-2</v>
      </c>
      <c r="U207" s="60">
        <v>20</v>
      </c>
      <c r="V207" s="61">
        <f t="shared" si="315"/>
        <v>0.24</v>
      </c>
      <c r="W207" s="60">
        <f t="shared" si="316"/>
        <v>20</v>
      </c>
      <c r="X207" s="61">
        <f t="shared" si="317"/>
        <v>0.24</v>
      </c>
      <c r="Y207" s="60"/>
      <c r="Z207" s="61"/>
      <c r="AA207" s="125">
        <v>1.2E-2</v>
      </c>
      <c r="AB207" s="60">
        <v>20</v>
      </c>
      <c r="AC207" s="61">
        <f t="shared" si="318"/>
        <v>0.24</v>
      </c>
      <c r="AD207" s="60">
        <f t="shared" si="319"/>
        <v>20</v>
      </c>
      <c r="AE207" s="61">
        <f t="shared" si="320"/>
        <v>0.24</v>
      </c>
      <c r="AF207" s="82"/>
    </row>
    <row r="208" spans="1:32" s="1" customFormat="1" ht="20.25" customHeight="1">
      <c r="A208" s="751"/>
      <c r="B208" s="3" t="s">
        <v>250</v>
      </c>
      <c r="C208" s="82"/>
      <c r="D208" s="61"/>
      <c r="E208" s="82"/>
      <c r="F208" s="61"/>
      <c r="G208" s="101"/>
      <c r="H208" s="82"/>
      <c r="I208" s="61">
        <f t="shared" si="324"/>
        <v>0</v>
      </c>
      <c r="J208" s="60"/>
      <c r="K208" s="61">
        <f t="shared" ref="K208:K210" si="326">I208+F208+D208</f>
        <v>0</v>
      </c>
      <c r="L208" s="60"/>
      <c r="M208" s="61"/>
      <c r="N208" s="61" t="e">
        <f t="shared" si="313"/>
        <v>#DIV/0!</v>
      </c>
      <c r="O208" s="61" t="e">
        <f t="shared" si="313"/>
        <v>#DIV/0!</v>
      </c>
      <c r="P208" s="60">
        <f t="shared" si="314"/>
        <v>0</v>
      </c>
      <c r="Q208" s="61">
        <f t="shared" si="314"/>
        <v>0</v>
      </c>
      <c r="R208" s="60"/>
      <c r="S208" s="61"/>
      <c r="T208" s="125"/>
      <c r="U208" s="60"/>
      <c r="V208" s="61">
        <f t="shared" si="315"/>
        <v>0</v>
      </c>
      <c r="W208" s="60">
        <f t="shared" si="316"/>
        <v>0</v>
      </c>
      <c r="X208" s="61">
        <f t="shared" si="317"/>
        <v>0</v>
      </c>
      <c r="Y208" s="60"/>
      <c r="Z208" s="61"/>
      <c r="AA208" s="125"/>
      <c r="AB208" s="60"/>
      <c r="AC208" s="61">
        <f t="shared" si="318"/>
        <v>0</v>
      </c>
      <c r="AD208" s="60">
        <f t="shared" si="319"/>
        <v>0</v>
      </c>
      <c r="AE208" s="61">
        <f t="shared" si="320"/>
        <v>0</v>
      </c>
      <c r="AF208" s="82"/>
    </row>
    <row r="209" spans="1:32" s="1" customFormat="1" ht="15.75">
      <c r="A209" s="751">
        <v>11.06</v>
      </c>
      <c r="B209" s="2" t="s">
        <v>249</v>
      </c>
      <c r="C209" s="82"/>
      <c r="D209" s="61"/>
      <c r="E209" s="82"/>
      <c r="F209" s="61"/>
      <c r="G209" s="101">
        <v>0.02</v>
      </c>
      <c r="H209" s="82">
        <v>10</v>
      </c>
      <c r="I209" s="61">
        <f>H209*G209</f>
        <v>0.2</v>
      </c>
      <c r="J209" s="60">
        <f t="shared" ref="J209:J210" si="327">H209+E209+C209</f>
        <v>10</v>
      </c>
      <c r="K209" s="61">
        <f t="shared" si="326"/>
        <v>0.2</v>
      </c>
      <c r="L209" s="60">
        <v>10</v>
      </c>
      <c r="M209" s="61">
        <v>0.2</v>
      </c>
      <c r="N209" s="61">
        <f t="shared" si="313"/>
        <v>100</v>
      </c>
      <c r="O209" s="61">
        <f t="shared" si="313"/>
        <v>100</v>
      </c>
      <c r="P209" s="60">
        <f t="shared" si="314"/>
        <v>0</v>
      </c>
      <c r="Q209" s="61">
        <f t="shared" si="314"/>
        <v>0</v>
      </c>
      <c r="R209" s="60"/>
      <c r="S209" s="61"/>
      <c r="T209" s="125">
        <v>0.02</v>
      </c>
      <c r="U209" s="60">
        <v>10</v>
      </c>
      <c r="V209" s="61">
        <f t="shared" si="315"/>
        <v>0.2</v>
      </c>
      <c r="W209" s="60">
        <f t="shared" si="316"/>
        <v>10</v>
      </c>
      <c r="X209" s="61">
        <f t="shared" si="317"/>
        <v>0.2</v>
      </c>
      <c r="Y209" s="60"/>
      <c r="Z209" s="61"/>
      <c r="AA209" s="125">
        <v>0.02</v>
      </c>
      <c r="AB209" s="60">
        <v>10</v>
      </c>
      <c r="AC209" s="61">
        <f t="shared" si="318"/>
        <v>0.2</v>
      </c>
      <c r="AD209" s="60">
        <f t="shared" si="319"/>
        <v>10</v>
      </c>
      <c r="AE209" s="61">
        <f t="shared" si="320"/>
        <v>0.2</v>
      </c>
      <c r="AF209" s="82"/>
    </row>
    <row r="210" spans="1:32" s="1" customFormat="1" ht="15.75">
      <c r="A210" s="751">
        <v>11.07</v>
      </c>
      <c r="B210" s="2" t="s">
        <v>238</v>
      </c>
      <c r="C210" s="82"/>
      <c r="D210" s="61"/>
      <c r="E210" s="82"/>
      <c r="F210" s="61"/>
      <c r="G210" s="101">
        <v>1.6E-2</v>
      </c>
      <c r="H210" s="82">
        <v>140</v>
      </c>
      <c r="I210" s="61">
        <f>H210*G210</f>
        <v>2.2400000000000002</v>
      </c>
      <c r="J210" s="60">
        <f t="shared" si="327"/>
        <v>140</v>
      </c>
      <c r="K210" s="61">
        <f t="shared" si="326"/>
        <v>2.2400000000000002</v>
      </c>
      <c r="L210" s="60">
        <v>140</v>
      </c>
      <c r="M210" s="61">
        <v>2.2400000000000002</v>
      </c>
      <c r="N210" s="61">
        <f t="shared" si="313"/>
        <v>100</v>
      </c>
      <c r="O210" s="61">
        <f t="shared" si="313"/>
        <v>100</v>
      </c>
      <c r="P210" s="60">
        <f t="shared" si="314"/>
        <v>0</v>
      </c>
      <c r="Q210" s="61">
        <f t="shared" si="314"/>
        <v>0</v>
      </c>
      <c r="R210" s="60"/>
      <c r="S210" s="61"/>
      <c r="T210" s="125">
        <v>1.6E-2</v>
      </c>
      <c r="U210" s="60">
        <v>40</v>
      </c>
      <c r="V210" s="61">
        <f t="shared" si="315"/>
        <v>0.64</v>
      </c>
      <c r="W210" s="60">
        <f>U210+R210</f>
        <v>40</v>
      </c>
      <c r="X210" s="61">
        <f t="shared" si="317"/>
        <v>0.64</v>
      </c>
      <c r="Y210" s="60"/>
      <c r="Z210" s="61"/>
      <c r="AA210" s="125">
        <v>1.6E-2</v>
      </c>
      <c r="AB210" s="60">
        <v>40</v>
      </c>
      <c r="AC210" s="61">
        <f t="shared" si="318"/>
        <v>0.64</v>
      </c>
      <c r="AD210" s="60">
        <f>AB210+Y210</f>
        <v>40</v>
      </c>
      <c r="AE210" s="61">
        <f t="shared" si="320"/>
        <v>0.64</v>
      </c>
      <c r="AF210" s="82"/>
    </row>
    <row r="211" spans="1:32" s="144" customFormat="1" ht="15.75">
      <c r="A211" s="208"/>
      <c r="B211" s="209" t="s">
        <v>35</v>
      </c>
      <c r="C211" s="210">
        <f t="shared" ref="C211" si="328">SUM(C192:C210)</f>
        <v>0</v>
      </c>
      <c r="D211" s="211">
        <f>SUM(D192:D210)</f>
        <v>0</v>
      </c>
      <c r="E211" s="210">
        <f t="shared" ref="E211" si="329">SUM(E192:E210)</f>
        <v>0</v>
      </c>
      <c r="F211" s="211">
        <f>SUM(F192:F210)</f>
        <v>0</v>
      </c>
      <c r="G211" s="212"/>
      <c r="H211" s="210">
        <f>SUM(H196:H210)</f>
        <v>1197</v>
      </c>
      <c r="I211" s="211">
        <f>SUM(I192:I210)</f>
        <v>18.009999999999998</v>
      </c>
      <c r="J211" s="210">
        <f>SUM(J196:J210)</f>
        <v>1197</v>
      </c>
      <c r="K211" s="211">
        <f>SUM(K192:K210)</f>
        <v>18.009999999999998</v>
      </c>
      <c r="L211" s="210">
        <f>SUM(L196:L210)</f>
        <v>177</v>
      </c>
      <c r="M211" s="211">
        <f t="shared" ref="M211" si="330">SUM(M192:M210)</f>
        <v>16.0944</v>
      </c>
      <c r="N211" s="213">
        <f t="shared" si="313"/>
        <v>14.786967418546364</v>
      </c>
      <c r="O211" s="213">
        <f>M211/K211%</f>
        <v>89.363686840644093</v>
      </c>
      <c r="P211" s="210">
        <f>SUM(P196:P210)</f>
        <v>1020</v>
      </c>
      <c r="Q211" s="211">
        <f>SUM(Q192:Q210)</f>
        <v>1.9156000000000011</v>
      </c>
      <c r="R211" s="210">
        <f t="shared" ref="R211" si="331">SUM(R192:R210)</f>
        <v>0</v>
      </c>
      <c r="S211" s="211">
        <f>SUM(S192:S210)</f>
        <v>0</v>
      </c>
      <c r="T211" s="214"/>
      <c r="U211" s="210">
        <f>SUM(U196:U210)</f>
        <v>1285</v>
      </c>
      <c r="V211" s="211">
        <f>SUM(V192:V210)</f>
        <v>27.409999999999993</v>
      </c>
      <c r="W211" s="210">
        <f>SUM(W196:W210)</f>
        <v>1285</v>
      </c>
      <c r="X211" s="211">
        <f>SUM(X192:X210)</f>
        <v>27.409999999999993</v>
      </c>
      <c r="Y211" s="210">
        <f t="shared" ref="Y211" si="332">SUM(Y192:Y210)</f>
        <v>0</v>
      </c>
      <c r="Z211" s="211">
        <f>SUM(Z192:Z210)</f>
        <v>0</v>
      </c>
      <c r="AA211" s="214"/>
      <c r="AB211" s="210">
        <f>SUM(AB196:AB210)</f>
        <v>1285</v>
      </c>
      <c r="AC211" s="211">
        <f>SUM(AC192:AC210)</f>
        <v>27.409999999999993</v>
      </c>
      <c r="AD211" s="210">
        <f>SUM(AD196:AD210)</f>
        <v>1285</v>
      </c>
      <c r="AE211" s="211">
        <f>SUM(AE192:AE210)</f>
        <v>27.409999999999993</v>
      </c>
      <c r="AF211" s="215"/>
    </row>
    <row r="212" spans="1:32" s="4" customFormat="1" ht="34.5" customHeight="1">
      <c r="A212" s="329">
        <v>12</v>
      </c>
      <c r="B212" s="9" t="s">
        <v>77</v>
      </c>
      <c r="C212" s="12"/>
      <c r="D212" s="63"/>
      <c r="E212" s="12"/>
      <c r="F212" s="63"/>
      <c r="G212" s="102"/>
      <c r="H212" s="12"/>
      <c r="I212" s="63"/>
      <c r="J212" s="62"/>
      <c r="K212" s="63"/>
      <c r="L212" s="62"/>
      <c r="M212" s="63"/>
      <c r="N212" s="63"/>
      <c r="O212" s="63"/>
      <c r="P212" s="62"/>
      <c r="Q212" s="63"/>
      <c r="R212" s="62"/>
      <c r="S212" s="63"/>
      <c r="T212" s="126"/>
      <c r="U212" s="62"/>
      <c r="V212" s="63"/>
      <c r="W212" s="62"/>
      <c r="X212" s="63"/>
      <c r="Y212" s="62"/>
      <c r="Z212" s="63"/>
      <c r="AA212" s="126"/>
      <c r="AB212" s="62"/>
      <c r="AC212" s="63"/>
      <c r="AD212" s="62"/>
      <c r="AE212" s="63"/>
      <c r="AF212" s="12"/>
    </row>
    <row r="213" spans="1:32" s="4" customFormat="1" ht="24" customHeight="1">
      <c r="A213" s="329">
        <v>12.01</v>
      </c>
      <c r="B213" s="9" t="s">
        <v>78</v>
      </c>
      <c r="C213" s="12"/>
      <c r="D213" s="63"/>
      <c r="E213" s="12"/>
      <c r="F213" s="63"/>
      <c r="G213" s="102"/>
      <c r="H213" s="12"/>
      <c r="I213" s="63"/>
      <c r="J213" s="62">
        <f t="shared" ref="J213:K224" si="333">H213+E213+C213</f>
        <v>0</v>
      </c>
      <c r="K213" s="63">
        <f t="shared" si="333"/>
        <v>0</v>
      </c>
      <c r="L213" s="62"/>
      <c r="M213" s="63"/>
      <c r="N213" s="63"/>
      <c r="O213" s="63"/>
      <c r="P213" s="62"/>
      <c r="Q213" s="63"/>
      <c r="R213" s="62"/>
      <c r="S213" s="63"/>
      <c r="T213" s="126"/>
      <c r="U213" s="62"/>
      <c r="V213" s="63"/>
      <c r="W213" s="62"/>
      <c r="X213" s="63"/>
      <c r="Y213" s="62"/>
      <c r="Z213" s="63"/>
      <c r="AA213" s="126"/>
      <c r="AB213" s="62"/>
      <c r="AC213" s="63"/>
      <c r="AD213" s="62"/>
      <c r="AE213" s="63"/>
      <c r="AF213" s="12"/>
    </row>
    <row r="214" spans="1:32" s="1" customFormat="1" ht="31.5">
      <c r="A214" s="751"/>
      <c r="B214" s="7" t="s">
        <v>175</v>
      </c>
      <c r="C214" s="82"/>
      <c r="D214" s="61"/>
      <c r="E214" s="82"/>
      <c r="F214" s="61"/>
      <c r="G214" s="101">
        <v>0.56999999999999995</v>
      </c>
      <c r="H214" s="82">
        <v>0</v>
      </c>
      <c r="I214" s="61">
        <f>H214*G214*12</f>
        <v>0</v>
      </c>
      <c r="J214" s="60">
        <f t="shared" si="333"/>
        <v>0</v>
      </c>
      <c r="K214" s="61">
        <f t="shared" si="333"/>
        <v>0</v>
      </c>
      <c r="L214" s="60"/>
      <c r="M214" s="61"/>
      <c r="N214" s="61" t="e">
        <f t="shared" ref="N214:O225" si="334">L214/J214%</f>
        <v>#DIV/0!</v>
      </c>
      <c r="O214" s="61" t="e">
        <f t="shared" si="334"/>
        <v>#DIV/0!</v>
      </c>
      <c r="P214" s="60">
        <f t="shared" ref="P214:Q224" si="335">J214-L214</f>
        <v>0</v>
      </c>
      <c r="Q214" s="61">
        <f t="shared" si="335"/>
        <v>0</v>
      </c>
      <c r="R214" s="60"/>
      <c r="S214" s="61"/>
      <c r="T214" s="125">
        <v>0.75</v>
      </c>
      <c r="U214" s="60">
        <v>7</v>
      </c>
      <c r="V214" s="61">
        <f>U214*T214*12</f>
        <v>63</v>
      </c>
      <c r="W214" s="60">
        <f t="shared" ref="W214:W224" si="336">U214+R214</f>
        <v>7</v>
      </c>
      <c r="X214" s="61">
        <f t="shared" ref="X214:X224" si="337">V214+S214</f>
        <v>63</v>
      </c>
      <c r="Y214" s="60"/>
      <c r="Z214" s="61"/>
      <c r="AA214" s="125">
        <v>0.75</v>
      </c>
      <c r="AB214" s="60">
        <v>7</v>
      </c>
      <c r="AC214" s="61">
        <f>AB214*AA214*12</f>
        <v>63</v>
      </c>
      <c r="AD214" s="60">
        <f t="shared" ref="AD214:AD224" si="338">AB214+Y214</f>
        <v>7</v>
      </c>
      <c r="AE214" s="61">
        <f t="shared" ref="AE214:AE224" si="339">AC214+Z214</f>
        <v>63</v>
      </c>
      <c r="AF214" s="82"/>
    </row>
    <row r="215" spans="1:32" s="1" customFormat="1" ht="21" customHeight="1">
      <c r="A215" s="751"/>
      <c r="B215" s="7" t="s">
        <v>197</v>
      </c>
      <c r="C215" s="82"/>
      <c r="D215" s="61"/>
      <c r="E215" s="82"/>
      <c r="F215" s="61"/>
      <c r="G215" s="101"/>
      <c r="H215" s="82"/>
      <c r="I215" s="61">
        <f>H215*G215*12</f>
        <v>0</v>
      </c>
      <c r="J215" s="60">
        <f t="shared" si="333"/>
        <v>0</v>
      </c>
      <c r="K215" s="61">
        <f t="shared" si="333"/>
        <v>0</v>
      </c>
      <c r="L215" s="60"/>
      <c r="M215" s="61"/>
      <c r="N215" s="61"/>
      <c r="O215" s="61"/>
      <c r="P215" s="60">
        <f t="shared" si="335"/>
        <v>0</v>
      </c>
      <c r="Q215" s="61">
        <f t="shared" si="335"/>
        <v>0</v>
      </c>
      <c r="R215" s="60"/>
      <c r="S215" s="61"/>
      <c r="T215" s="125">
        <v>0.16</v>
      </c>
      <c r="U215" s="60">
        <v>6</v>
      </c>
      <c r="V215" s="61">
        <f>U215*T215*12</f>
        <v>11.52</v>
      </c>
      <c r="W215" s="60">
        <f t="shared" si="336"/>
        <v>6</v>
      </c>
      <c r="X215" s="61">
        <f t="shared" si="337"/>
        <v>11.52</v>
      </c>
      <c r="Y215" s="60"/>
      <c r="Z215" s="61"/>
      <c r="AA215" s="125">
        <v>0.16</v>
      </c>
      <c r="AB215" s="60"/>
      <c r="AC215" s="61">
        <f>AB215*AA215*12</f>
        <v>0</v>
      </c>
      <c r="AD215" s="60">
        <f t="shared" si="338"/>
        <v>0</v>
      </c>
      <c r="AE215" s="61">
        <f t="shared" si="339"/>
        <v>0</v>
      </c>
      <c r="AF215" s="82"/>
    </row>
    <row r="216" spans="1:32" s="1" customFormat="1" ht="24" customHeight="1">
      <c r="A216" s="751"/>
      <c r="B216" s="7" t="s">
        <v>198</v>
      </c>
      <c r="C216" s="82"/>
      <c r="D216" s="61"/>
      <c r="E216" s="82"/>
      <c r="F216" s="61"/>
      <c r="G216" s="101"/>
      <c r="H216" s="82"/>
      <c r="I216" s="61">
        <f>H216*G216*12</f>
        <v>0</v>
      </c>
      <c r="J216" s="60">
        <f t="shared" si="333"/>
        <v>0</v>
      </c>
      <c r="K216" s="61">
        <f t="shared" si="333"/>
        <v>0</v>
      </c>
      <c r="L216" s="60"/>
      <c r="M216" s="61"/>
      <c r="N216" s="61"/>
      <c r="O216" s="61"/>
      <c r="P216" s="60">
        <f t="shared" si="335"/>
        <v>0</v>
      </c>
      <c r="Q216" s="61">
        <f t="shared" si="335"/>
        <v>0</v>
      </c>
      <c r="R216" s="60"/>
      <c r="S216" s="61"/>
      <c r="T216" s="125"/>
      <c r="U216" s="60"/>
      <c r="V216" s="61">
        <f>U216*T216*12</f>
        <v>0</v>
      </c>
      <c r="W216" s="60">
        <f t="shared" si="336"/>
        <v>0</v>
      </c>
      <c r="X216" s="61">
        <f t="shared" si="337"/>
        <v>0</v>
      </c>
      <c r="Y216" s="60"/>
      <c r="Z216" s="61"/>
      <c r="AA216" s="125"/>
      <c r="AB216" s="60"/>
      <c r="AC216" s="61">
        <f>AB216*AA216*12</f>
        <v>0</v>
      </c>
      <c r="AD216" s="60">
        <f t="shared" si="338"/>
        <v>0</v>
      </c>
      <c r="AE216" s="61">
        <f t="shared" si="339"/>
        <v>0</v>
      </c>
      <c r="AF216" s="82"/>
    </row>
    <row r="217" spans="1:32" s="1" customFormat="1" ht="60" customHeight="1">
      <c r="A217" s="751"/>
      <c r="B217" s="7" t="s">
        <v>199</v>
      </c>
      <c r="C217" s="82"/>
      <c r="D217" s="61"/>
      <c r="E217" s="82"/>
      <c r="F217" s="61"/>
      <c r="G217" s="101">
        <v>0.12</v>
      </c>
      <c r="H217" s="82">
        <v>2</v>
      </c>
      <c r="I217" s="61">
        <f>H217*G217*12</f>
        <v>2.88</v>
      </c>
      <c r="J217" s="60">
        <f t="shared" si="333"/>
        <v>2</v>
      </c>
      <c r="K217" s="61">
        <f t="shared" si="333"/>
        <v>2.88</v>
      </c>
      <c r="L217" s="60">
        <v>2</v>
      </c>
      <c r="M217" s="61">
        <f>1.1+0.22</f>
        <v>1.32</v>
      </c>
      <c r="N217" s="61">
        <f t="shared" si="334"/>
        <v>100</v>
      </c>
      <c r="O217" s="61">
        <f t="shared" si="334"/>
        <v>45.833333333333336</v>
      </c>
      <c r="P217" s="60">
        <f t="shared" si="335"/>
        <v>0</v>
      </c>
      <c r="Q217" s="61">
        <f t="shared" si="335"/>
        <v>1.5599999999999998</v>
      </c>
      <c r="R217" s="60"/>
      <c r="S217" s="61"/>
      <c r="T217" s="125">
        <v>0.16</v>
      </c>
      <c r="U217" s="60">
        <v>2</v>
      </c>
      <c r="V217" s="61">
        <f>U217*T217*12</f>
        <v>3.84</v>
      </c>
      <c r="W217" s="60">
        <f t="shared" si="336"/>
        <v>2</v>
      </c>
      <c r="X217" s="61">
        <f t="shared" si="337"/>
        <v>3.84</v>
      </c>
      <c r="Y217" s="60"/>
      <c r="Z217" s="61"/>
      <c r="AA217" s="125">
        <v>0.16</v>
      </c>
      <c r="AB217" s="60">
        <v>2</v>
      </c>
      <c r="AC217" s="61">
        <f>AB217*AA217*12</f>
        <v>3.84</v>
      </c>
      <c r="AD217" s="60">
        <f t="shared" si="338"/>
        <v>2</v>
      </c>
      <c r="AE217" s="61">
        <f t="shared" si="339"/>
        <v>3.84</v>
      </c>
      <c r="AF217" s="82"/>
    </row>
    <row r="218" spans="1:32" s="1" customFormat="1" ht="69.75" customHeight="1">
      <c r="A218" s="751"/>
      <c r="B218" s="7" t="s">
        <v>200</v>
      </c>
      <c r="C218" s="82"/>
      <c r="D218" s="61"/>
      <c r="E218" s="82"/>
      <c r="F218" s="61"/>
      <c r="G218" s="101">
        <v>0.12</v>
      </c>
      <c r="H218" s="82"/>
      <c r="I218" s="61">
        <f>H218*G218*12</f>
        <v>0</v>
      </c>
      <c r="J218" s="60">
        <f t="shared" si="333"/>
        <v>0</v>
      </c>
      <c r="K218" s="61">
        <f t="shared" si="333"/>
        <v>0</v>
      </c>
      <c r="L218" s="60"/>
      <c r="M218" s="61"/>
      <c r="N218" s="61" t="e">
        <f t="shared" si="334"/>
        <v>#DIV/0!</v>
      </c>
      <c r="O218" s="61" t="e">
        <f t="shared" si="334"/>
        <v>#DIV/0!</v>
      </c>
      <c r="P218" s="60">
        <f t="shared" si="335"/>
        <v>0</v>
      </c>
      <c r="Q218" s="61">
        <f t="shared" si="335"/>
        <v>0</v>
      </c>
      <c r="R218" s="60"/>
      <c r="S218" s="61"/>
      <c r="T218" s="125">
        <v>0.16</v>
      </c>
      <c r="U218" s="60"/>
      <c r="V218" s="61">
        <f>U218*T218*12</f>
        <v>0</v>
      </c>
      <c r="W218" s="60">
        <f t="shared" si="336"/>
        <v>0</v>
      </c>
      <c r="X218" s="61">
        <f t="shared" si="337"/>
        <v>0</v>
      </c>
      <c r="Y218" s="60"/>
      <c r="Z218" s="61"/>
      <c r="AA218" s="125">
        <v>0.16</v>
      </c>
      <c r="AB218" s="60"/>
      <c r="AC218" s="61">
        <f>AB218*AA218*12</f>
        <v>0</v>
      </c>
      <c r="AD218" s="60">
        <f t="shared" si="338"/>
        <v>0</v>
      </c>
      <c r="AE218" s="61">
        <f t="shared" si="339"/>
        <v>0</v>
      </c>
      <c r="AF218" s="82"/>
    </row>
    <row r="219" spans="1:32" s="1" customFormat="1" ht="20.25" customHeight="1">
      <c r="A219" s="751">
        <v>12.02</v>
      </c>
      <c r="B219" s="2" t="s">
        <v>79</v>
      </c>
      <c r="C219" s="82"/>
      <c r="D219" s="61"/>
      <c r="E219" s="82"/>
      <c r="F219" s="61"/>
      <c r="G219" s="101"/>
      <c r="H219" s="82"/>
      <c r="I219" s="61">
        <f t="shared" ref="I219:I224" si="340">H219*G219</f>
        <v>0</v>
      </c>
      <c r="J219" s="60">
        <f t="shared" si="333"/>
        <v>0</v>
      </c>
      <c r="K219" s="61">
        <f t="shared" si="333"/>
        <v>0</v>
      </c>
      <c r="L219" s="60"/>
      <c r="M219" s="61"/>
      <c r="N219" s="61"/>
      <c r="O219" s="61"/>
      <c r="P219" s="60">
        <f t="shared" si="335"/>
        <v>0</v>
      </c>
      <c r="Q219" s="61">
        <f t="shared" si="335"/>
        <v>0</v>
      </c>
      <c r="R219" s="60"/>
      <c r="S219" s="61"/>
      <c r="T219" s="125"/>
      <c r="U219" s="60"/>
      <c r="V219" s="61">
        <f t="shared" ref="V219:V224" si="341">U219*T219</f>
        <v>0</v>
      </c>
      <c r="W219" s="60">
        <f t="shared" si="336"/>
        <v>0</v>
      </c>
      <c r="X219" s="61">
        <f t="shared" si="337"/>
        <v>0</v>
      </c>
      <c r="Y219" s="60"/>
      <c r="Z219" s="61"/>
      <c r="AA219" s="125"/>
      <c r="AB219" s="60"/>
      <c r="AC219" s="61">
        <f t="shared" ref="AC219:AC224" si="342">AB219*AA219</f>
        <v>0</v>
      </c>
      <c r="AD219" s="60">
        <f t="shared" si="338"/>
        <v>0</v>
      </c>
      <c r="AE219" s="61">
        <f t="shared" si="339"/>
        <v>0</v>
      </c>
      <c r="AF219" s="82"/>
    </row>
    <row r="220" spans="1:32" s="1" customFormat="1" ht="18" customHeight="1">
      <c r="A220" s="751">
        <v>12.03</v>
      </c>
      <c r="B220" s="7" t="s">
        <v>80</v>
      </c>
      <c r="C220" s="82"/>
      <c r="D220" s="61"/>
      <c r="E220" s="82"/>
      <c r="F220" s="61"/>
      <c r="G220" s="101"/>
      <c r="H220" s="82"/>
      <c r="I220" s="61">
        <f t="shared" si="340"/>
        <v>0</v>
      </c>
      <c r="J220" s="60">
        <f t="shared" si="333"/>
        <v>0</v>
      </c>
      <c r="K220" s="61">
        <f t="shared" si="333"/>
        <v>0</v>
      </c>
      <c r="L220" s="60"/>
      <c r="M220" s="61"/>
      <c r="N220" s="61"/>
      <c r="O220" s="61"/>
      <c r="P220" s="60">
        <f t="shared" si="335"/>
        <v>0</v>
      </c>
      <c r="Q220" s="61">
        <f t="shared" si="335"/>
        <v>0</v>
      </c>
      <c r="R220" s="60"/>
      <c r="S220" s="61"/>
      <c r="T220" s="125"/>
      <c r="U220" s="60"/>
      <c r="V220" s="61">
        <f t="shared" si="341"/>
        <v>0</v>
      </c>
      <c r="W220" s="60">
        <f t="shared" si="336"/>
        <v>0</v>
      </c>
      <c r="X220" s="61">
        <f t="shared" si="337"/>
        <v>0</v>
      </c>
      <c r="Y220" s="60"/>
      <c r="Z220" s="61"/>
      <c r="AA220" s="125"/>
      <c r="AB220" s="60"/>
      <c r="AC220" s="61">
        <f t="shared" si="342"/>
        <v>0</v>
      </c>
      <c r="AD220" s="60">
        <f t="shared" si="338"/>
        <v>0</v>
      </c>
      <c r="AE220" s="61">
        <f t="shared" si="339"/>
        <v>0</v>
      </c>
      <c r="AF220" s="82"/>
    </row>
    <row r="221" spans="1:32" s="1" customFormat="1" ht="56.25">
      <c r="A221" s="751">
        <v>12.04</v>
      </c>
      <c r="B221" s="2" t="s">
        <v>81</v>
      </c>
      <c r="C221" s="82"/>
      <c r="D221" s="61"/>
      <c r="E221" s="82"/>
      <c r="F221" s="61"/>
      <c r="G221" s="101">
        <v>0.5</v>
      </c>
      <c r="H221" s="82">
        <v>3</v>
      </c>
      <c r="I221" s="61">
        <f t="shared" si="340"/>
        <v>1.5</v>
      </c>
      <c r="J221" s="60">
        <f t="shared" si="333"/>
        <v>3</v>
      </c>
      <c r="K221" s="61">
        <f t="shared" si="333"/>
        <v>1.5</v>
      </c>
      <c r="L221" s="60">
        <v>3</v>
      </c>
      <c r="M221" s="61">
        <v>1.5</v>
      </c>
      <c r="N221" s="61">
        <f t="shared" si="334"/>
        <v>100</v>
      </c>
      <c r="O221" s="61">
        <f t="shared" si="334"/>
        <v>100</v>
      </c>
      <c r="P221" s="60">
        <f t="shared" si="335"/>
        <v>0</v>
      </c>
      <c r="Q221" s="61">
        <f t="shared" si="335"/>
        <v>0</v>
      </c>
      <c r="R221" s="60"/>
      <c r="S221" s="61"/>
      <c r="T221" s="125">
        <v>0.5</v>
      </c>
      <c r="U221" s="60">
        <v>3</v>
      </c>
      <c r="V221" s="61">
        <f t="shared" si="341"/>
        <v>1.5</v>
      </c>
      <c r="W221" s="60">
        <f t="shared" si="336"/>
        <v>3</v>
      </c>
      <c r="X221" s="61">
        <f t="shared" si="337"/>
        <v>1.5</v>
      </c>
      <c r="Y221" s="60"/>
      <c r="Z221" s="61"/>
      <c r="AA221" s="125">
        <v>0.5</v>
      </c>
      <c r="AB221" s="60">
        <v>3</v>
      </c>
      <c r="AC221" s="61">
        <f t="shared" si="342"/>
        <v>1.5</v>
      </c>
      <c r="AD221" s="60">
        <f t="shared" si="338"/>
        <v>3</v>
      </c>
      <c r="AE221" s="61">
        <f t="shared" si="339"/>
        <v>1.5</v>
      </c>
      <c r="AF221" s="691" t="s">
        <v>478</v>
      </c>
    </row>
    <row r="222" spans="1:32" s="1" customFormat="1" ht="18" customHeight="1">
      <c r="A222" s="751">
        <v>12.05</v>
      </c>
      <c r="B222" s="2" t="s">
        <v>82</v>
      </c>
      <c r="C222" s="82"/>
      <c r="D222" s="61"/>
      <c r="E222" s="82"/>
      <c r="F222" s="61"/>
      <c r="G222" s="101">
        <v>0.3</v>
      </c>
      <c r="H222" s="82">
        <v>3</v>
      </c>
      <c r="I222" s="61">
        <f t="shared" si="340"/>
        <v>0.89999999999999991</v>
      </c>
      <c r="J222" s="60">
        <f t="shared" si="333"/>
        <v>3</v>
      </c>
      <c r="K222" s="61">
        <f t="shared" si="333"/>
        <v>0.89999999999999991</v>
      </c>
      <c r="L222" s="60">
        <v>3</v>
      </c>
      <c r="M222" s="61">
        <v>0.9</v>
      </c>
      <c r="N222" s="61">
        <f t="shared" si="334"/>
        <v>100</v>
      </c>
      <c r="O222" s="61">
        <f t="shared" si="334"/>
        <v>100.00000000000001</v>
      </c>
      <c r="P222" s="60">
        <f t="shared" si="335"/>
        <v>0</v>
      </c>
      <c r="Q222" s="61">
        <f t="shared" si="335"/>
        <v>0</v>
      </c>
      <c r="R222" s="60"/>
      <c r="S222" s="61"/>
      <c r="T222" s="125">
        <v>0.3</v>
      </c>
      <c r="U222" s="60">
        <v>3</v>
      </c>
      <c r="V222" s="61">
        <f t="shared" si="341"/>
        <v>0.89999999999999991</v>
      </c>
      <c r="W222" s="60">
        <f t="shared" si="336"/>
        <v>3</v>
      </c>
      <c r="X222" s="61">
        <f t="shared" si="337"/>
        <v>0.89999999999999991</v>
      </c>
      <c r="Y222" s="60"/>
      <c r="Z222" s="61"/>
      <c r="AA222" s="125">
        <v>0.3</v>
      </c>
      <c r="AB222" s="60">
        <v>3</v>
      </c>
      <c r="AC222" s="61">
        <f t="shared" si="342"/>
        <v>0.89999999999999991</v>
      </c>
      <c r="AD222" s="60">
        <f t="shared" si="338"/>
        <v>3</v>
      </c>
      <c r="AE222" s="61">
        <f t="shared" si="339"/>
        <v>0.89999999999999991</v>
      </c>
      <c r="AF222" s="691" t="s">
        <v>478</v>
      </c>
    </row>
    <row r="223" spans="1:32" s="1" customFormat="1" ht="20.25" customHeight="1">
      <c r="A223" s="199">
        <v>12.06</v>
      </c>
      <c r="B223" s="2" t="s">
        <v>83</v>
      </c>
      <c r="C223" s="82"/>
      <c r="D223" s="61"/>
      <c r="E223" s="82"/>
      <c r="F223" s="61"/>
      <c r="G223" s="101"/>
      <c r="H223" s="82"/>
      <c r="I223" s="61">
        <f t="shared" si="340"/>
        <v>0</v>
      </c>
      <c r="J223" s="60">
        <f t="shared" si="333"/>
        <v>0</v>
      </c>
      <c r="K223" s="61">
        <f t="shared" si="333"/>
        <v>0</v>
      </c>
      <c r="L223" s="60"/>
      <c r="M223" s="61"/>
      <c r="N223" s="61"/>
      <c r="O223" s="61"/>
      <c r="P223" s="60">
        <f t="shared" si="335"/>
        <v>0</v>
      </c>
      <c r="Q223" s="61">
        <f t="shared" si="335"/>
        <v>0</v>
      </c>
      <c r="R223" s="60"/>
      <c r="S223" s="61"/>
      <c r="T223" s="125"/>
      <c r="U223" s="60"/>
      <c r="V223" s="61">
        <f t="shared" si="341"/>
        <v>0</v>
      </c>
      <c r="W223" s="60">
        <f t="shared" si="336"/>
        <v>0</v>
      </c>
      <c r="X223" s="61">
        <f t="shared" si="337"/>
        <v>0</v>
      </c>
      <c r="Y223" s="60"/>
      <c r="Z223" s="61"/>
      <c r="AA223" s="125"/>
      <c r="AB223" s="60"/>
      <c r="AC223" s="61">
        <f t="shared" si="342"/>
        <v>0</v>
      </c>
      <c r="AD223" s="60">
        <f t="shared" si="338"/>
        <v>0</v>
      </c>
      <c r="AE223" s="61">
        <f t="shared" si="339"/>
        <v>0</v>
      </c>
      <c r="AF223" s="82"/>
    </row>
    <row r="224" spans="1:32" s="1" customFormat="1" ht="20.25" customHeight="1">
      <c r="A224" s="5">
        <v>12.07</v>
      </c>
      <c r="B224" s="7" t="s">
        <v>84</v>
      </c>
      <c r="C224" s="82"/>
      <c r="D224" s="61"/>
      <c r="E224" s="82"/>
      <c r="F224" s="61"/>
      <c r="G224" s="101"/>
      <c r="H224" s="82"/>
      <c r="I224" s="61">
        <f t="shared" si="340"/>
        <v>0</v>
      </c>
      <c r="J224" s="60">
        <f t="shared" si="333"/>
        <v>0</v>
      </c>
      <c r="K224" s="61">
        <f t="shared" si="333"/>
        <v>0</v>
      </c>
      <c r="L224" s="60"/>
      <c r="M224" s="61"/>
      <c r="N224" s="61"/>
      <c r="O224" s="61"/>
      <c r="P224" s="60">
        <f t="shared" si="335"/>
        <v>0</v>
      </c>
      <c r="Q224" s="61">
        <f t="shared" si="335"/>
        <v>0</v>
      </c>
      <c r="R224" s="60"/>
      <c r="S224" s="61"/>
      <c r="T224" s="125"/>
      <c r="U224" s="60"/>
      <c r="V224" s="61">
        <f t="shared" si="341"/>
        <v>0</v>
      </c>
      <c r="W224" s="60">
        <f t="shared" si="336"/>
        <v>0</v>
      </c>
      <c r="X224" s="61">
        <f t="shared" si="337"/>
        <v>0</v>
      </c>
      <c r="Y224" s="60"/>
      <c r="Z224" s="61"/>
      <c r="AA224" s="125"/>
      <c r="AB224" s="60"/>
      <c r="AC224" s="61">
        <f t="shared" si="342"/>
        <v>0</v>
      </c>
      <c r="AD224" s="60">
        <f t="shared" si="338"/>
        <v>0</v>
      </c>
      <c r="AE224" s="61">
        <f t="shared" si="339"/>
        <v>0</v>
      </c>
      <c r="AF224" s="82"/>
    </row>
    <row r="225" spans="1:32" s="144" customFormat="1" ht="15.75">
      <c r="A225" s="208"/>
      <c r="B225" s="209" t="s">
        <v>35</v>
      </c>
      <c r="C225" s="210">
        <f t="shared" ref="C225" si="343">SUM(C214:C224)</f>
        <v>0</v>
      </c>
      <c r="D225" s="211">
        <f>SUM(D214:D224)</f>
        <v>0</v>
      </c>
      <c r="E225" s="210">
        <f t="shared" ref="E225" si="344">SUM(E214:E224)</f>
        <v>0</v>
      </c>
      <c r="F225" s="211">
        <f>SUM(F214:F224)</f>
        <v>0</v>
      </c>
      <c r="G225" s="210">
        <f t="shared" ref="G225:M225" si="345">SUM(G214:G224)</f>
        <v>1.61</v>
      </c>
      <c r="H225" s="211">
        <f>SUM(H214:H224)</f>
        <v>8</v>
      </c>
      <c r="I225" s="211">
        <f t="shared" si="345"/>
        <v>5.2799999999999994</v>
      </c>
      <c r="J225" s="210">
        <f t="shared" si="345"/>
        <v>8</v>
      </c>
      <c r="K225" s="211">
        <f>SUM(K214:K224)</f>
        <v>5.2799999999999994</v>
      </c>
      <c r="L225" s="210">
        <f>L221</f>
        <v>3</v>
      </c>
      <c r="M225" s="211">
        <f t="shared" si="345"/>
        <v>3.72</v>
      </c>
      <c r="N225" s="213">
        <f t="shared" si="334"/>
        <v>37.5</v>
      </c>
      <c r="O225" s="213">
        <f>M225/K225%</f>
        <v>70.454545454545467</v>
      </c>
      <c r="P225" s="210">
        <f>P221</f>
        <v>0</v>
      </c>
      <c r="Q225" s="211">
        <f t="shared" ref="Q225" si="346">SUM(Q214:Q224)</f>
        <v>1.5599999999999998</v>
      </c>
      <c r="R225" s="210">
        <f>SUM(R214:R224)</f>
        <v>0</v>
      </c>
      <c r="S225" s="211">
        <f t="shared" ref="S225" si="347">SUM(S214:S224)</f>
        <v>0</v>
      </c>
      <c r="T225" s="214">
        <v>1.61</v>
      </c>
      <c r="U225" s="210">
        <f>U221</f>
        <v>3</v>
      </c>
      <c r="V225" s="211">
        <f>SUM(V214:V224)</f>
        <v>80.760000000000005</v>
      </c>
      <c r="W225" s="210">
        <f>W221</f>
        <v>3</v>
      </c>
      <c r="X225" s="211">
        <f>SUM(X214:X224)</f>
        <v>80.760000000000005</v>
      </c>
      <c r="Y225" s="210">
        <f>SUM(Y214:Y224)</f>
        <v>0</v>
      </c>
      <c r="Z225" s="211">
        <f t="shared" ref="Z225" si="348">SUM(Z214:Z224)</f>
        <v>0</v>
      </c>
      <c r="AA225" s="214">
        <v>1.61</v>
      </c>
      <c r="AB225" s="210">
        <f>AB221</f>
        <v>3</v>
      </c>
      <c r="AC225" s="211">
        <f>SUM(AC214:AC224)</f>
        <v>69.240000000000009</v>
      </c>
      <c r="AD225" s="210">
        <f>AD221</f>
        <v>3</v>
      </c>
      <c r="AE225" s="211">
        <f>SUM(AE214:AE224)</f>
        <v>69.240000000000009</v>
      </c>
      <c r="AF225" s="215"/>
    </row>
    <row r="226" spans="1:32" s="4" customFormat="1" ht="34.5" customHeight="1">
      <c r="A226" s="329">
        <v>13</v>
      </c>
      <c r="B226" s="9" t="s">
        <v>85</v>
      </c>
      <c r="C226" s="12"/>
      <c r="D226" s="63"/>
      <c r="E226" s="12"/>
      <c r="F226" s="63"/>
      <c r="G226" s="102"/>
      <c r="H226" s="12"/>
      <c r="I226" s="63"/>
      <c r="J226" s="62"/>
      <c r="K226" s="63"/>
      <c r="L226" s="62"/>
      <c r="M226" s="63"/>
      <c r="N226" s="63"/>
      <c r="O226" s="63"/>
      <c r="P226" s="62"/>
      <c r="Q226" s="63"/>
      <c r="R226" s="62"/>
      <c r="S226" s="63"/>
      <c r="T226" s="126"/>
      <c r="U226" s="62"/>
      <c r="V226" s="63"/>
      <c r="W226" s="62"/>
      <c r="X226" s="63"/>
      <c r="Y226" s="62"/>
      <c r="Z226" s="63"/>
      <c r="AA226" s="126"/>
      <c r="AB226" s="62"/>
      <c r="AC226" s="63"/>
      <c r="AD226" s="62"/>
      <c r="AE226" s="63"/>
      <c r="AF226" s="12"/>
    </row>
    <row r="227" spans="1:32" s="1" customFormat="1" ht="34.5" customHeight="1">
      <c r="A227" s="751">
        <v>13.01</v>
      </c>
      <c r="B227" s="830" t="s">
        <v>251</v>
      </c>
      <c r="C227" s="82"/>
      <c r="D227" s="61"/>
      <c r="E227" s="82"/>
      <c r="F227" s="61"/>
      <c r="G227" s="101">
        <v>0.56999999999999995</v>
      </c>
      <c r="H227" s="82">
        <v>5</v>
      </c>
      <c r="I227" s="61">
        <f t="shared" ref="I227" si="349">H227*G227*12</f>
        <v>34.199999999999996</v>
      </c>
      <c r="J227" s="60">
        <f t="shared" ref="J227:K233" si="350">H227+E227+C227</f>
        <v>5</v>
      </c>
      <c r="K227" s="61">
        <f t="shared" si="350"/>
        <v>34.199999999999996</v>
      </c>
      <c r="L227" s="60">
        <v>5</v>
      </c>
      <c r="M227" s="61">
        <f>30.05123+3.81</f>
        <v>33.861229999999999</v>
      </c>
      <c r="N227" s="61">
        <f t="shared" ref="N227:O234" si="351">L227/J227%</f>
        <v>100</v>
      </c>
      <c r="O227" s="61">
        <f t="shared" si="351"/>
        <v>99.009444444444455</v>
      </c>
      <c r="P227" s="60">
        <f t="shared" ref="P227:Q233" si="352">J227-L227</f>
        <v>0</v>
      </c>
      <c r="Q227" s="61">
        <f t="shared" si="352"/>
        <v>0.33876999999999668</v>
      </c>
      <c r="R227" s="60"/>
      <c r="S227" s="61"/>
      <c r="T227" s="125">
        <v>0.75</v>
      </c>
      <c r="U227" s="60">
        <v>30</v>
      </c>
      <c r="V227" s="61">
        <f>U227*T227*12</f>
        <v>270</v>
      </c>
      <c r="W227" s="60">
        <f t="shared" ref="W227:W233" si="353">U227+R227</f>
        <v>30</v>
      </c>
      <c r="X227" s="61">
        <f t="shared" ref="X227:X233" si="354">V227+S227</f>
        <v>270</v>
      </c>
      <c r="Y227" s="60"/>
      <c r="Z227" s="61"/>
      <c r="AA227" s="125">
        <v>0.75</v>
      </c>
      <c r="AB227" s="60">
        <v>30</v>
      </c>
      <c r="AC227" s="61">
        <f>AB227*AA227*12</f>
        <v>270</v>
      </c>
      <c r="AD227" s="60">
        <f t="shared" ref="AD227:AD233" si="355">AB227+Y227</f>
        <v>30</v>
      </c>
      <c r="AE227" s="61">
        <f t="shared" ref="AE227:AE233" si="356">AC227+Z227</f>
        <v>270</v>
      </c>
      <c r="AF227" s="82"/>
    </row>
    <row r="228" spans="1:32" s="1" customFormat="1" ht="24" customHeight="1">
      <c r="A228" s="751">
        <v>13.02</v>
      </c>
      <c r="B228" s="2" t="s">
        <v>79</v>
      </c>
      <c r="C228" s="82"/>
      <c r="D228" s="61"/>
      <c r="E228" s="82"/>
      <c r="F228" s="61"/>
      <c r="G228" s="101"/>
      <c r="H228" s="82"/>
      <c r="I228" s="61">
        <f t="shared" ref="I228:I233" si="357">H228*G228</f>
        <v>0</v>
      </c>
      <c r="J228" s="60">
        <f t="shared" si="350"/>
        <v>0</v>
      </c>
      <c r="K228" s="61">
        <f t="shared" si="350"/>
        <v>0</v>
      </c>
      <c r="L228" s="60"/>
      <c r="M228" s="61"/>
      <c r="N228" s="61" t="e">
        <f t="shared" si="351"/>
        <v>#DIV/0!</v>
      </c>
      <c r="O228" s="61" t="e">
        <f t="shared" si="351"/>
        <v>#DIV/0!</v>
      </c>
      <c r="P228" s="60">
        <f t="shared" si="352"/>
        <v>0</v>
      </c>
      <c r="Q228" s="61">
        <f t="shared" si="352"/>
        <v>0</v>
      </c>
      <c r="R228" s="60"/>
      <c r="S228" s="61"/>
      <c r="T228" s="125"/>
      <c r="U228" s="60"/>
      <c r="V228" s="61">
        <f t="shared" ref="V228:V233" si="358">U228*T228</f>
        <v>0</v>
      </c>
      <c r="W228" s="60">
        <f t="shared" si="353"/>
        <v>0</v>
      </c>
      <c r="X228" s="61">
        <f t="shared" si="354"/>
        <v>0</v>
      </c>
      <c r="Y228" s="60"/>
      <c r="Z228" s="61"/>
      <c r="AA228" s="125"/>
      <c r="AB228" s="60"/>
      <c r="AC228" s="61">
        <f t="shared" ref="AC228:AC233" si="359">AB228*AA228</f>
        <v>0</v>
      </c>
      <c r="AD228" s="60">
        <f t="shared" si="355"/>
        <v>0</v>
      </c>
      <c r="AE228" s="61">
        <f t="shared" si="356"/>
        <v>0</v>
      </c>
      <c r="AF228" s="82"/>
    </row>
    <row r="229" spans="1:32" s="1" customFormat="1" ht="18.75" customHeight="1">
      <c r="A229" s="751">
        <v>13.03</v>
      </c>
      <c r="B229" s="7" t="s">
        <v>86</v>
      </c>
      <c r="C229" s="82"/>
      <c r="D229" s="61"/>
      <c r="E229" s="82"/>
      <c r="F229" s="61"/>
      <c r="G229" s="101"/>
      <c r="H229" s="82"/>
      <c r="I229" s="61">
        <f t="shared" si="357"/>
        <v>0</v>
      </c>
      <c r="J229" s="60">
        <f t="shared" si="350"/>
        <v>0</v>
      </c>
      <c r="K229" s="61">
        <f t="shared" si="350"/>
        <v>0</v>
      </c>
      <c r="L229" s="60"/>
      <c r="M229" s="61"/>
      <c r="N229" s="61" t="e">
        <f t="shared" si="351"/>
        <v>#DIV/0!</v>
      </c>
      <c r="O229" s="61" t="e">
        <f t="shared" si="351"/>
        <v>#DIV/0!</v>
      </c>
      <c r="P229" s="60">
        <f t="shared" si="352"/>
        <v>0</v>
      </c>
      <c r="Q229" s="61">
        <f t="shared" si="352"/>
        <v>0</v>
      </c>
      <c r="R229" s="60"/>
      <c r="S229" s="61"/>
      <c r="T229" s="125"/>
      <c r="U229" s="60"/>
      <c r="V229" s="61">
        <f t="shared" si="358"/>
        <v>0</v>
      </c>
      <c r="W229" s="60">
        <f t="shared" si="353"/>
        <v>0</v>
      </c>
      <c r="X229" s="61">
        <f t="shared" si="354"/>
        <v>0</v>
      </c>
      <c r="Y229" s="60"/>
      <c r="Z229" s="61"/>
      <c r="AA229" s="125"/>
      <c r="AB229" s="60"/>
      <c r="AC229" s="61">
        <f t="shared" si="359"/>
        <v>0</v>
      </c>
      <c r="AD229" s="60">
        <f t="shared" si="355"/>
        <v>0</v>
      </c>
      <c r="AE229" s="61">
        <f t="shared" si="356"/>
        <v>0</v>
      </c>
      <c r="AF229" s="82"/>
    </row>
    <row r="230" spans="1:32" s="1" customFormat="1" ht="56.25">
      <c r="A230" s="751">
        <v>13.04</v>
      </c>
      <c r="B230" s="2" t="s">
        <v>81</v>
      </c>
      <c r="C230" s="82"/>
      <c r="D230" s="61"/>
      <c r="E230" s="82"/>
      <c r="F230" s="61"/>
      <c r="G230" s="101">
        <v>0.1</v>
      </c>
      <c r="H230" s="82">
        <v>46</v>
      </c>
      <c r="I230" s="61">
        <f t="shared" si="357"/>
        <v>4.6000000000000005</v>
      </c>
      <c r="J230" s="60">
        <f t="shared" si="350"/>
        <v>46</v>
      </c>
      <c r="K230" s="61">
        <f t="shared" si="350"/>
        <v>4.6000000000000005</v>
      </c>
      <c r="L230" s="60">
        <v>44</v>
      </c>
      <c r="M230" s="61">
        <v>3.2</v>
      </c>
      <c r="N230" s="61">
        <f t="shared" si="351"/>
        <v>95.65217391304347</v>
      </c>
      <c r="O230" s="61">
        <f t="shared" si="351"/>
        <v>69.565217391304344</v>
      </c>
      <c r="P230" s="60">
        <f t="shared" si="352"/>
        <v>2</v>
      </c>
      <c r="Q230" s="61">
        <f t="shared" si="352"/>
        <v>1.4000000000000004</v>
      </c>
      <c r="R230" s="60"/>
      <c r="S230" s="61"/>
      <c r="T230" s="125">
        <v>0.1</v>
      </c>
      <c r="U230" s="60">
        <v>46</v>
      </c>
      <c r="V230" s="61">
        <f t="shared" si="358"/>
        <v>4.6000000000000005</v>
      </c>
      <c r="W230" s="60">
        <f t="shared" si="353"/>
        <v>46</v>
      </c>
      <c r="X230" s="61">
        <f t="shared" si="354"/>
        <v>4.6000000000000005</v>
      </c>
      <c r="Y230" s="60"/>
      <c r="Z230" s="61"/>
      <c r="AA230" s="125">
        <v>0.1</v>
      </c>
      <c r="AB230" s="60">
        <v>46</v>
      </c>
      <c r="AC230" s="61">
        <f t="shared" si="359"/>
        <v>4.6000000000000005</v>
      </c>
      <c r="AD230" s="60">
        <f t="shared" si="355"/>
        <v>46</v>
      </c>
      <c r="AE230" s="61">
        <f t="shared" si="356"/>
        <v>4.6000000000000005</v>
      </c>
      <c r="AF230" s="691" t="s">
        <v>478</v>
      </c>
    </row>
    <row r="231" spans="1:32" s="1" customFormat="1" ht="18" customHeight="1">
      <c r="A231" s="751">
        <v>13.05</v>
      </c>
      <c r="B231" s="2" t="s">
        <v>82</v>
      </c>
      <c r="C231" s="82"/>
      <c r="D231" s="61"/>
      <c r="E231" s="82"/>
      <c r="F231" s="61"/>
      <c r="G231" s="101">
        <v>0.12</v>
      </c>
      <c r="H231" s="82">
        <v>46</v>
      </c>
      <c r="I231" s="61">
        <f t="shared" si="357"/>
        <v>5.52</v>
      </c>
      <c r="J231" s="60">
        <f t="shared" si="350"/>
        <v>46</v>
      </c>
      <c r="K231" s="61">
        <f t="shared" si="350"/>
        <v>5.52</v>
      </c>
      <c r="L231" s="60">
        <v>44</v>
      </c>
      <c r="M231" s="61">
        <v>2.4</v>
      </c>
      <c r="N231" s="61">
        <f t="shared" si="351"/>
        <v>95.65217391304347</v>
      </c>
      <c r="O231" s="61">
        <f t="shared" si="351"/>
        <v>43.478260869565219</v>
      </c>
      <c r="P231" s="60">
        <f t="shared" si="352"/>
        <v>2</v>
      </c>
      <c r="Q231" s="61">
        <f t="shared" si="352"/>
        <v>3.1199999999999997</v>
      </c>
      <c r="R231" s="60"/>
      <c r="S231" s="61"/>
      <c r="T231" s="125">
        <v>0.12</v>
      </c>
      <c r="U231" s="60">
        <v>46</v>
      </c>
      <c r="V231" s="61">
        <f t="shared" si="358"/>
        <v>5.52</v>
      </c>
      <c r="W231" s="60">
        <f t="shared" si="353"/>
        <v>46</v>
      </c>
      <c r="X231" s="61">
        <f t="shared" si="354"/>
        <v>5.52</v>
      </c>
      <c r="Y231" s="60"/>
      <c r="Z231" s="61"/>
      <c r="AA231" s="125">
        <v>0.12</v>
      </c>
      <c r="AB231" s="60">
        <v>46</v>
      </c>
      <c r="AC231" s="61">
        <f t="shared" si="359"/>
        <v>5.52</v>
      </c>
      <c r="AD231" s="60">
        <f t="shared" si="355"/>
        <v>46</v>
      </c>
      <c r="AE231" s="61">
        <f t="shared" si="356"/>
        <v>5.52</v>
      </c>
      <c r="AF231" s="691" t="s">
        <v>478</v>
      </c>
    </row>
    <row r="232" spans="1:32" s="1" customFormat="1" ht="18" customHeight="1">
      <c r="A232" s="199">
        <v>13.06</v>
      </c>
      <c r="B232" s="2" t="s">
        <v>83</v>
      </c>
      <c r="C232" s="82"/>
      <c r="D232" s="61"/>
      <c r="E232" s="82"/>
      <c r="F232" s="61"/>
      <c r="G232" s="101"/>
      <c r="H232" s="82"/>
      <c r="I232" s="61">
        <f t="shared" si="357"/>
        <v>0</v>
      </c>
      <c r="J232" s="60">
        <f t="shared" si="350"/>
        <v>0</v>
      </c>
      <c r="K232" s="61">
        <f t="shared" si="350"/>
        <v>0</v>
      </c>
      <c r="L232" s="60"/>
      <c r="M232" s="61"/>
      <c r="N232" s="61" t="e">
        <f t="shared" si="351"/>
        <v>#DIV/0!</v>
      </c>
      <c r="O232" s="61" t="e">
        <f t="shared" si="351"/>
        <v>#DIV/0!</v>
      </c>
      <c r="P232" s="60">
        <f t="shared" si="352"/>
        <v>0</v>
      </c>
      <c r="Q232" s="61">
        <f t="shared" si="352"/>
        <v>0</v>
      </c>
      <c r="R232" s="60"/>
      <c r="S232" s="61"/>
      <c r="T232" s="125"/>
      <c r="U232" s="60"/>
      <c r="V232" s="61">
        <f t="shared" si="358"/>
        <v>0</v>
      </c>
      <c r="W232" s="60">
        <f t="shared" si="353"/>
        <v>0</v>
      </c>
      <c r="X232" s="61">
        <f t="shared" si="354"/>
        <v>0</v>
      </c>
      <c r="Y232" s="60"/>
      <c r="Z232" s="61"/>
      <c r="AA232" s="125"/>
      <c r="AB232" s="60"/>
      <c r="AC232" s="61">
        <f t="shared" si="359"/>
        <v>0</v>
      </c>
      <c r="AD232" s="60">
        <f t="shared" si="355"/>
        <v>0</v>
      </c>
      <c r="AE232" s="61">
        <f t="shared" si="356"/>
        <v>0</v>
      </c>
      <c r="AF232" s="82"/>
    </row>
    <row r="233" spans="1:32" s="1" customFormat="1" ht="18" customHeight="1">
      <c r="A233" s="199">
        <v>13.07</v>
      </c>
      <c r="B233" s="7" t="s">
        <v>84</v>
      </c>
      <c r="C233" s="82"/>
      <c r="D233" s="61"/>
      <c r="E233" s="82"/>
      <c r="F233" s="61"/>
      <c r="G233" s="101"/>
      <c r="H233" s="82"/>
      <c r="I233" s="61">
        <f t="shared" si="357"/>
        <v>0</v>
      </c>
      <c r="J233" s="60">
        <f t="shared" si="350"/>
        <v>0</v>
      </c>
      <c r="K233" s="61">
        <f t="shared" si="350"/>
        <v>0</v>
      </c>
      <c r="L233" s="60"/>
      <c r="M233" s="61"/>
      <c r="N233" s="61" t="e">
        <f t="shared" si="351"/>
        <v>#DIV/0!</v>
      </c>
      <c r="O233" s="61" t="e">
        <f t="shared" si="351"/>
        <v>#DIV/0!</v>
      </c>
      <c r="P233" s="60">
        <f t="shared" si="352"/>
        <v>0</v>
      </c>
      <c r="Q233" s="61">
        <f t="shared" si="352"/>
        <v>0</v>
      </c>
      <c r="R233" s="60"/>
      <c r="S233" s="61"/>
      <c r="T233" s="125"/>
      <c r="U233" s="60"/>
      <c r="V233" s="61">
        <f t="shared" si="358"/>
        <v>0</v>
      </c>
      <c r="W233" s="60">
        <f t="shared" si="353"/>
        <v>0</v>
      </c>
      <c r="X233" s="61">
        <f t="shared" si="354"/>
        <v>0</v>
      </c>
      <c r="Y233" s="60"/>
      <c r="Z233" s="61"/>
      <c r="AA233" s="125"/>
      <c r="AB233" s="60"/>
      <c r="AC233" s="61">
        <f t="shared" si="359"/>
        <v>0</v>
      </c>
      <c r="AD233" s="60">
        <f t="shared" si="355"/>
        <v>0</v>
      </c>
      <c r="AE233" s="61">
        <f t="shared" si="356"/>
        <v>0</v>
      </c>
      <c r="AF233" s="82"/>
    </row>
    <row r="234" spans="1:32" s="144" customFormat="1" ht="15.75">
      <c r="A234" s="208"/>
      <c r="B234" s="209" t="s">
        <v>35</v>
      </c>
      <c r="C234" s="210">
        <f t="shared" ref="C234" si="360">SUM(C227:C233)</f>
        <v>0</v>
      </c>
      <c r="D234" s="211">
        <f>SUM(D227:D233)</f>
        <v>0</v>
      </c>
      <c r="E234" s="210">
        <f t="shared" ref="E234" si="361">SUM(E227:E233)</f>
        <v>0</v>
      </c>
      <c r="F234" s="211">
        <f>SUM(F227:F233)</f>
        <v>0</v>
      </c>
      <c r="G234" s="212"/>
      <c r="H234" s="210">
        <f t="shared" ref="H234:J234" si="362">SUM(H227:H233)</f>
        <v>97</v>
      </c>
      <c r="I234" s="211">
        <f>SUM(I227:I233)</f>
        <v>44.319999999999993</v>
      </c>
      <c r="J234" s="210">
        <f t="shared" si="362"/>
        <v>97</v>
      </c>
      <c r="K234" s="211">
        <f>SUM(K227:K233)</f>
        <v>44.319999999999993</v>
      </c>
      <c r="L234" s="210">
        <f>L230</f>
        <v>44</v>
      </c>
      <c r="M234" s="211">
        <f>SUM(M227:M233)</f>
        <v>39.46123</v>
      </c>
      <c r="N234" s="213">
        <f t="shared" si="351"/>
        <v>45.360824742268044</v>
      </c>
      <c r="O234" s="213">
        <f>M234/K234%</f>
        <v>89.03707129963901</v>
      </c>
      <c r="P234" s="210">
        <f>P230</f>
        <v>2</v>
      </c>
      <c r="Q234" s="211">
        <f t="shared" ref="Q234:S234" si="363">SUM(Q227:Q233)</f>
        <v>4.8587699999999963</v>
      </c>
      <c r="R234" s="210">
        <f t="shared" si="363"/>
        <v>0</v>
      </c>
      <c r="S234" s="211">
        <f t="shared" si="363"/>
        <v>0</v>
      </c>
      <c r="T234" s="214"/>
      <c r="U234" s="210">
        <f>U230</f>
        <v>46</v>
      </c>
      <c r="V234" s="211">
        <f>SUM(V227:V233)</f>
        <v>280.12</v>
      </c>
      <c r="W234" s="210">
        <f>W230</f>
        <v>46</v>
      </c>
      <c r="X234" s="211">
        <f>SUM(X227:X233)</f>
        <v>280.12</v>
      </c>
      <c r="Y234" s="210">
        <f t="shared" ref="Y234:Z234" si="364">SUM(Y227:Y233)</f>
        <v>0</v>
      </c>
      <c r="Z234" s="211">
        <f t="shared" si="364"/>
        <v>0</v>
      </c>
      <c r="AA234" s="214"/>
      <c r="AB234" s="210">
        <f>AB230</f>
        <v>46</v>
      </c>
      <c r="AC234" s="211">
        <f>SUM(AC227:AC233)</f>
        <v>280.12</v>
      </c>
      <c r="AD234" s="210">
        <f>AD230</f>
        <v>46</v>
      </c>
      <c r="AE234" s="211">
        <f>SUM(AE227:AE233)</f>
        <v>280.12</v>
      </c>
      <c r="AF234" s="215"/>
    </row>
    <row r="235" spans="1:32" s="4" customFormat="1" ht="34.5" customHeight="1">
      <c r="A235" s="329">
        <v>14</v>
      </c>
      <c r="B235" s="9" t="s">
        <v>87</v>
      </c>
      <c r="C235" s="12"/>
      <c r="D235" s="63"/>
      <c r="E235" s="12"/>
      <c r="F235" s="63"/>
      <c r="G235" s="102"/>
      <c r="H235" s="12"/>
      <c r="I235" s="63"/>
      <c r="J235" s="62"/>
      <c r="K235" s="63"/>
      <c r="L235" s="62"/>
      <c r="M235" s="63"/>
      <c r="N235" s="63"/>
      <c r="O235" s="63"/>
      <c r="P235" s="62"/>
      <c r="Q235" s="63"/>
      <c r="R235" s="62"/>
      <c r="S235" s="63"/>
      <c r="T235" s="126"/>
      <c r="U235" s="62"/>
      <c r="V235" s="63"/>
      <c r="W235" s="62"/>
      <c r="X235" s="63"/>
      <c r="Y235" s="62"/>
      <c r="Z235" s="63"/>
      <c r="AA235" s="126"/>
      <c r="AB235" s="62"/>
      <c r="AC235" s="63"/>
      <c r="AD235" s="62"/>
      <c r="AE235" s="63"/>
      <c r="AF235" s="12"/>
    </row>
    <row r="236" spans="1:32" s="1" customFormat="1" ht="34.5" customHeight="1">
      <c r="A236" s="199">
        <v>14.01</v>
      </c>
      <c r="B236" s="2" t="s">
        <v>284</v>
      </c>
      <c r="C236" s="82"/>
      <c r="D236" s="61"/>
      <c r="E236" s="82"/>
      <c r="F236" s="61"/>
      <c r="G236" s="101"/>
      <c r="H236" s="82"/>
      <c r="I236" s="61"/>
      <c r="J236" s="60">
        <f t="shared" ref="J236:J238" si="365">H236+E236+C236</f>
        <v>0</v>
      </c>
      <c r="K236" s="61">
        <f>I236+F236+D236</f>
        <v>0</v>
      </c>
      <c r="L236" s="60"/>
      <c r="M236" s="61"/>
      <c r="N236" s="61" t="e">
        <f t="shared" ref="N236:O239" si="366">L236/J236%</f>
        <v>#DIV/0!</v>
      </c>
      <c r="O236" s="61" t="e">
        <f t="shared" si="366"/>
        <v>#DIV/0!</v>
      </c>
      <c r="P236" s="60"/>
      <c r="Q236" s="61"/>
      <c r="R236" s="60"/>
      <c r="S236" s="61"/>
      <c r="T236" s="125"/>
      <c r="U236" s="60"/>
      <c r="V236" s="61"/>
      <c r="W236" s="60"/>
      <c r="X236" s="61"/>
      <c r="Y236" s="60"/>
      <c r="Z236" s="61"/>
      <c r="AA236" s="125"/>
      <c r="AB236" s="60"/>
      <c r="AC236" s="61"/>
      <c r="AD236" s="60"/>
      <c r="AE236" s="61"/>
      <c r="AF236" s="82"/>
    </row>
    <row r="237" spans="1:32" s="1" customFormat="1" ht="78" customHeight="1">
      <c r="A237" s="751"/>
      <c r="B237" s="2" t="s">
        <v>285</v>
      </c>
      <c r="C237" s="82"/>
      <c r="D237" s="61"/>
      <c r="E237" s="82"/>
      <c r="F237" s="61"/>
      <c r="G237" s="101">
        <v>47.486153846153798</v>
      </c>
      <c r="H237" s="82">
        <v>1</v>
      </c>
      <c r="I237" s="61">
        <f>+G237*H237</f>
        <v>47.486153846153798</v>
      </c>
      <c r="J237" s="60">
        <f t="shared" si="365"/>
        <v>1</v>
      </c>
      <c r="K237" s="61">
        <f>I237+F237+D237</f>
        <v>47.486153846153798</v>
      </c>
      <c r="L237" s="60">
        <v>1</v>
      </c>
      <c r="M237" s="61">
        <v>45</v>
      </c>
      <c r="N237" s="61">
        <f t="shared" si="366"/>
        <v>100</v>
      </c>
      <c r="O237" s="61">
        <f t="shared" si="366"/>
        <v>94.764465755199993</v>
      </c>
      <c r="P237" s="60">
        <f>J237-L237</f>
        <v>0</v>
      </c>
      <c r="Q237" s="61">
        <f>K237-M237</f>
        <v>2.4861538461537975</v>
      </c>
      <c r="R237" s="60"/>
      <c r="S237" s="61"/>
      <c r="T237" s="125">
        <v>50</v>
      </c>
      <c r="U237" s="60">
        <v>1</v>
      </c>
      <c r="V237" s="61">
        <f>U237*T237</f>
        <v>50</v>
      </c>
      <c r="W237" s="60">
        <f t="shared" ref="W237:W238" si="367">U237+R237</f>
        <v>1</v>
      </c>
      <c r="X237" s="61">
        <f>V237+S237</f>
        <v>50</v>
      </c>
      <c r="Y237" s="60"/>
      <c r="Z237" s="61"/>
      <c r="AA237" s="125">
        <v>50</v>
      </c>
      <c r="AB237" s="60">
        <v>1</v>
      </c>
      <c r="AC237" s="61">
        <f>AB237*AA237</f>
        <v>50</v>
      </c>
      <c r="AD237" s="60">
        <f t="shared" ref="AD237:AD238" si="368">AB237+Y237</f>
        <v>1</v>
      </c>
      <c r="AE237" s="61">
        <f>AC237+Z237</f>
        <v>50</v>
      </c>
      <c r="AF237" s="691" t="s">
        <v>631</v>
      </c>
    </row>
    <row r="238" spans="1:32" s="1" customFormat="1" ht="18.75">
      <c r="A238" s="199"/>
      <c r="B238" s="340" t="s">
        <v>343</v>
      </c>
      <c r="C238" s="82"/>
      <c r="D238" s="61"/>
      <c r="E238" s="82"/>
      <c r="F238" s="61"/>
      <c r="G238" s="101"/>
      <c r="H238" s="82">
        <v>2</v>
      </c>
      <c r="I238" s="61"/>
      <c r="J238" s="60">
        <f t="shared" si="365"/>
        <v>2</v>
      </c>
      <c r="K238" s="61"/>
      <c r="L238" s="60"/>
      <c r="M238" s="61"/>
      <c r="N238" s="61">
        <f t="shared" si="366"/>
        <v>0</v>
      </c>
      <c r="O238" s="61" t="e">
        <f t="shared" si="366"/>
        <v>#DIV/0!</v>
      </c>
      <c r="P238" s="60">
        <f>J238-L238</f>
        <v>2</v>
      </c>
      <c r="Q238" s="61">
        <f>K238-M238</f>
        <v>0</v>
      </c>
      <c r="R238" s="60"/>
      <c r="S238" s="61"/>
      <c r="T238" s="125"/>
      <c r="U238" s="60">
        <v>10</v>
      </c>
      <c r="V238" s="61">
        <f t="shared" ref="V238" si="369">U238*T238</f>
        <v>0</v>
      </c>
      <c r="W238" s="60">
        <f t="shared" si="367"/>
        <v>10</v>
      </c>
      <c r="X238" s="61">
        <f>V238+S238</f>
        <v>0</v>
      </c>
      <c r="Y238" s="60"/>
      <c r="Z238" s="61"/>
      <c r="AA238" s="125"/>
      <c r="AB238" s="60">
        <v>10</v>
      </c>
      <c r="AC238" s="61">
        <f t="shared" ref="AC238" si="370">AB238*AA238</f>
        <v>0</v>
      </c>
      <c r="AD238" s="60">
        <f t="shared" si="368"/>
        <v>10</v>
      </c>
      <c r="AE238" s="61">
        <f>AC238+Z238</f>
        <v>0</v>
      </c>
      <c r="AF238" s="82"/>
    </row>
    <row r="239" spans="1:32" s="144" customFormat="1" ht="18.75">
      <c r="A239" s="208"/>
      <c r="B239" s="209" t="s">
        <v>25</v>
      </c>
      <c r="C239" s="210">
        <f t="shared" ref="C239" si="371">C238+C237</f>
        <v>0</v>
      </c>
      <c r="D239" s="211">
        <f>D238+D237</f>
        <v>0</v>
      </c>
      <c r="E239" s="210">
        <f t="shared" ref="E239" si="372">E238+E237</f>
        <v>0</v>
      </c>
      <c r="F239" s="211">
        <f>F238+F237</f>
        <v>0</v>
      </c>
      <c r="G239" s="212"/>
      <c r="H239" s="210">
        <f>H237</f>
        <v>1</v>
      </c>
      <c r="I239" s="211">
        <f>I238+I237</f>
        <v>47.486153846153798</v>
      </c>
      <c r="J239" s="339">
        <f>J237</f>
        <v>1</v>
      </c>
      <c r="K239" s="211">
        <f>K238+K237</f>
        <v>47.486153846153798</v>
      </c>
      <c r="L239" s="210">
        <f>L237</f>
        <v>1</v>
      </c>
      <c r="M239" s="211">
        <f>M238+M237</f>
        <v>45</v>
      </c>
      <c r="N239" s="213">
        <f t="shared" si="366"/>
        <v>100</v>
      </c>
      <c r="O239" s="213">
        <f>M239/K239%</f>
        <v>94.764465755199993</v>
      </c>
      <c r="P239" s="210">
        <f t="shared" ref="P239" si="373">P238+P237</f>
        <v>2</v>
      </c>
      <c r="Q239" s="211">
        <f>Q238+Q237</f>
        <v>2.4861538461537975</v>
      </c>
      <c r="R239" s="210">
        <f t="shared" ref="R239" si="374">R238+R237</f>
        <v>0</v>
      </c>
      <c r="S239" s="211">
        <f>S238+S237</f>
        <v>0</v>
      </c>
      <c r="T239" s="214"/>
      <c r="U239" s="211"/>
      <c r="V239" s="211">
        <f>V238+V237</f>
        <v>50</v>
      </c>
      <c r="W239" s="211"/>
      <c r="X239" s="211">
        <f>X238+X237</f>
        <v>50</v>
      </c>
      <c r="Y239" s="210">
        <f t="shared" ref="Y239" si="375">Y238+Y237</f>
        <v>0</v>
      </c>
      <c r="Z239" s="211">
        <f>Z238+Z237</f>
        <v>0</v>
      </c>
      <c r="AA239" s="214"/>
      <c r="AB239" s="211"/>
      <c r="AC239" s="211">
        <f>AC238+AC237</f>
        <v>50</v>
      </c>
      <c r="AD239" s="211"/>
      <c r="AE239" s="211">
        <f>AE238+AE237</f>
        <v>50</v>
      </c>
      <c r="AF239" s="215"/>
    </row>
    <row r="240" spans="1:32" s="4" customFormat="1" ht="15.75">
      <c r="A240" s="329">
        <v>15</v>
      </c>
      <c r="B240" s="9" t="s">
        <v>88</v>
      </c>
      <c r="C240" s="12"/>
      <c r="D240" s="63"/>
      <c r="E240" s="12"/>
      <c r="F240" s="63"/>
      <c r="G240" s="102"/>
      <c r="H240" s="12"/>
      <c r="I240" s="63"/>
      <c r="J240" s="62"/>
      <c r="K240" s="63"/>
      <c r="L240" s="62"/>
      <c r="M240" s="63"/>
      <c r="N240" s="63"/>
      <c r="O240" s="63"/>
      <c r="P240" s="62"/>
      <c r="Q240" s="63"/>
      <c r="R240" s="62"/>
      <c r="S240" s="63"/>
      <c r="T240" s="126"/>
      <c r="U240" s="62"/>
      <c r="V240" s="63"/>
      <c r="W240" s="62"/>
      <c r="X240" s="63"/>
      <c r="Y240" s="62"/>
      <c r="Z240" s="63"/>
      <c r="AA240" s="126"/>
      <c r="AB240" s="62"/>
      <c r="AC240" s="63"/>
      <c r="AD240" s="62"/>
      <c r="AE240" s="63"/>
      <c r="AF240" s="12"/>
    </row>
    <row r="241" spans="1:32" s="1" customFormat="1" ht="15.75">
      <c r="A241" s="199">
        <v>15.01</v>
      </c>
      <c r="B241" s="2" t="s">
        <v>92</v>
      </c>
      <c r="C241" s="82"/>
      <c r="D241" s="61"/>
      <c r="E241" s="82"/>
      <c r="F241" s="61"/>
      <c r="G241" s="101"/>
      <c r="H241" s="82"/>
      <c r="I241" s="61">
        <f t="shared" ref="I241:I242" si="376">H241*G241</f>
        <v>0</v>
      </c>
      <c r="J241" s="60">
        <f t="shared" ref="J241:J242" si="377">H241+E241+C241</f>
        <v>0</v>
      </c>
      <c r="K241" s="61">
        <f>I241+F241+D241</f>
        <v>0</v>
      </c>
      <c r="L241" s="60"/>
      <c r="M241" s="61"/>
      <c r="N241" s="61"/>
      <c r="O241" s="61"/>
      <c r="P241" s="60">
        <f>J241-L241</f>
        <v>0</v>
      </c>
      <c r="Q241" s="61">
        <f>K241-M241</f>
        <v>0</v>
      </c>
      <c r="R241" s="60"/>
      <c r="S241" s="61"/>
      <c r="T241" s="125"/>
      <c r="U241" s="60"/>
      <c r="V241" s="61">
        <f>U241*T241</f>
        <v>0</v>
      </c>
      <c r="W241" s="60">
        <f>U241+R241</f>
        <v>0</v>
      </c>
      <c r="X241" s="61">
        <f>V241+S241</f>
        <v>0</v>
      </c>
      <c r="Y241" s="60"/>
      <c r="Z241" s="61"/>
      <c r="AA241" s="125"/>
      <c r="AB241" s="60"/>
      <c r="AC241" s="61">
        <f>AB241*AA241</f>
        <v>0</v>
      </c>
      <c r="AD241" s="60">
        <f>AB241+Y241</f>
        <v>0</v>
      </c>
      <c r="AE241" s="61">
        <f>AC241+Z241</f>
        <v>0</v>
      </c>
      <c r="AF241" s="82"/>
    </row>
    <row r="242" spans="1:32" s="1" customFormat="1" ht="15.75">
      <c r="A242" s="199">
        <v>15.02</v>
      </c>
      <c r="B242" s="2" t="s">
        <v>93</v>
      </c>
      <c r="C242" s="82"/>
      <c r="D242" s="61"/>
      <c r="E242" s="82"/>
      <c r="F242" s="61"/>
      <c r="G242" s="101"/>
      <c r="H242" s="82"/>
      <c r="I242" s="61">
        <f t="shared" si="376"/>
        <v>0</v>
      </c>
      <c r="J242" s="60">
        <f t="shared" si="377"/>
        <v>0</v>
      </c>
      <c r="K242" s="61">
        <f>I242+F242+D242</f>
        <v>0</v>
      </c>
      <c r="L242" s="60"/>
      <c r="M242" s="61"/>
      <c r="N242" s="61"/>
      <c r="O242" s="61"/>
      <c r="P242" s="60">
        <f>J242-L242</f>
        <v>0</v>
      </c>
      <c r="Q242" s="61">
        <f>K242-M242</f>
        <v>0</v>
      </c>
      <c r="R242" s="60"/>
      <c r="S242" s="61"/>
      <c r="T242" s="125"/>
      <c r="U242" s="60"/>
      <c r="V242" s="61">
        <f>U242*T242</f>
        <v>0</v>
      </c>
      <c r="W242" s="60">
        <f>U242+R242</f>
        <v>0</v>
      </c>
      <c r="X242" s="61">
        <f>V242+S242</f>
        <v>0</v>
      </c>
      <c r="Y242" s="60"/>
      <c r="Z242" s="61"/>
      <c r="AA242" s="125"/>
      <c r="AB242" s="60"/>
      <c r="AC242" s="61">
        <f>AB242*AA242</f>
        <v>0</v>
      </c>
      <c r="AD242" s="60">
        <f>AB242+Y242</f>
        <v>0</v>
      </c>
      <c r="AE242" s="61">
        <f>AC242+Z242</f>
        <v>0</v>
      </c>
      <c r="AF242" s="82"/>
    </row>
    <row r="243" spans="1:32" s="144" customFormat="1" ht="15.75">
      <c r="A243" s="208"/>
      <c r="B243" s="209" t="s">
        <v>25</v>
      </c>
      <c r="C243" s="210">
        <f t="shared" ref="C243" si="378">SUM(C241:C242)</f>
        <v>0</v>
      </c>
      <c r="D243" s="211">
        <f>SUM(D241:D242)</f>
        <v>0</v>
      </c>
      <c r="E243" s="210">
        <f t="shared" ref="E243" si="379">SUM(E241:E242)</f>
        <v>0</v>
      </c>
      <c r="F243" s="211">
        <f>SUM(F241:F242)</f>
        <v>0</v>
      </c>
      <c r="G243" s="212"/>
      <c r="H243" s="210">
        <f t="shared" ref="H243:M243" si="380">SUM(H241:H242)</f>
        <v>0</v>
      </c>
      <c r="I243" s="211">
        <f>SUM(I241:I242)</f>
        <v>0</v>
      </c>
      <c r="J243" s="210">
        <f t="shared" si="380"/>
        <v>0</v>
      </c>
      <c r="K243" s="211">
        <f>SUM(K241:K242)</f>
        <v>0</v>
      </c>
      <c r="L243" s="210">
        <f t="shared" si="380"/>
        <v>0</v>
      </c>
      <c r="M243" s="211">
        <f t="shared" si="380"/>
        <v>0</v>
      </c>
      <c r="N243" s="213"/>
      <c r="O243" s="213"/>
      <c r="P243" s="210">
        <f t="shared" ref="P243:S243" si="381">SUM(P241:P242)</f>
        <v>0</v>
      </c>
      <c r="Q243" s="211">
        <f t="shared" si="381"/>
        <v>0</v>
      </c>
      <c r="R243" s="210">
        <f t="shared" si="381"/>
        <v>0</v>
      </c>
      <c r="S243" s="211">
        <f t="shared" si="381"/>
        <v>0</v>
      </c>
      <c r="T243" s="214"/>
      <c r="U243" s="210">
        <f t="shared" ref="U243:W243" si="382">SUM(U241:U242)</f>
        <v>0</v>
      </c>
      <c r="V243" s="211">
        <f>SUM(V241:V242)</f>
        <v>0</v>
      </c>
      <c r="W243" s="210">
        <f t="shared" si="382"/>
        <v>0</v>
      </c>
      <c r="X243" s="211">
        <f>SUM(X241:X242)</f>
        <v>0</v>
      </c>
      <c r="Y243" s="210">
        <f t="shared" ref="Y243:Z243" si="383">SUM(Y241:Y242)</f>
        <v>0</v>
      </c>
      <c r="Z243" s="211">
        <f t="shared" si="383"/>
        <v>0</v>
      </c>
      <c r="AA243" s="214"/>
      <c r="AB243" s="210">
        <f t="shared" ref="AB243" si="384">SUM(AB241:AB242)</f>
        <v>0</v>
      </c>
      <c r="AC243" s="211">
        <f>SUM(AC241:AC242)</f>
        <v>0</v>
      </c>
      <c r="AD243" s="210">
        <f t="shared" ref="AD243" si="385">SUM(AD241:AD242)</f>
        <v>0</v>
      </c>
      <c r="AE243" s="211">
        <f>SUM(AE241:AE242)</f>
        <v>0</v>
      </c>
      <c r="AF243" s="215"/>
    </row>
    <row r="244" spans="1:32" s="4" customFormat="1" ht="15.75">
      <c r="A244" s="329" t="s">
        <v>89</v>
      </c>
      <c r="B244" s="9" t="s">
        <v>90</v>
      </c>
      <c r="C244" s="12"/>
      <c r="D244" s="63"/>
      <c r="E244" s="12"/>
      <c r="F244" s="63"/>
      <c r="G244" s="102"/>
      <c r="H244" s="12"/>
      <c r="I244" s="63"/>
      <c r="J244" s="62"/>
      <c r="K244" s="63"/>
      <c r="L244" s="62"/>
      <c r="M244" s="63"/>
      <c r="N244" s="63"/>
      <c r="O244" s="63"/>
      <c r="P244" s="62"/>
      <c r="Q244" s="63"/>
      <c r="R244" s="62"/>
      <c r="S244" s="63"/>
      <c r="T244" s="126"/>
      <c r="U244" s="62"/>
      <c r="V244" s="63"/>
      <c r="W244" s="62"/>
      <c r="X244" s="63"/>
      <c r="Y244" s="62"/>
      <c r="Z244" s="63"/>
      <c r="AA244" s="126"/>
      <c r="AB244" s="62"/>
      <c r="AC244" s="63"/>
      <c r="AD244" s="62"/>
      <c r="AE244" s="63"/>
      <c r="AF244" s="12"/>
    </row>
    <row r="245" spans="1:32" s="4" customFormat="1" ht="15.75">
      <c r="A245" s="329">
        <v>16</v>
      </c>
      <c r="B245" s="9" t="s">
        <v>91</v>
      </c>
      <c r="C245" s="12"/>
      <c r="D245" s="63"/>
      <c r="E245" s="12"/>
      <c r="F245" s="63"/>
      <c r="G245" s="102"/>
      <c r="H245" s="12"/>
      <c r="I245" s="63">
        <f t="shared" ref="I245:I246" si="386">H245*G245</f>
        <v>0</v>
      </c>
      <c r="J245" s="62"/>
      <c r="K245" s="63"/>
      <c r="L245" s="62"/>
      <c r="M245" s="63"/>
      <c r="N245" s="63"/>
      <c r="O245" s="63"/>
      <c r="P245" s="62"/>
      <c r="Q245" s="63"/>
      <c r="R245" s="62"/>
      <c r="S245" s="63"/>
      <c r="T245" s="126"/>
      <c r="U245" s="62"/>
      <c r="V245" s="63"/>
      <c r="W245" s="62"/>
      <c r="X245" s="63"/>
      <c r="Y245" s="62"/>
      <c r="Z245" s="63"/>
      <c r="AA245" s="126"/>
      <c r="AB245" s="62"/>
      <c r="AC245" s="63"/>
      <c r="AD245" s="62"/>
      <c r="AE245" s="63"/>
      <c r="AF245" s="12"/>
    </row>
    <row r="246" spans="1:32" s="4" customFormat="1" ht="15.75">
      <c r="A246" s="329">
        <v>16.010000000000002</v>
      </c>
      <c r="B246" s="9" t="s">
        <v>92</v>
      </c>
      <c r="C246" s="12"/>
      <c r="D246" s="63"/>
      <c r="E246" s="12"/>
      <c r="F246" s="63"/>
      <c r="G246" s="102"/>
      <c r="H246" s="12"/>
      <c r="I246" s="63">
        <f t="shared" si="386"/>
        <v>0</v>
      </c>
      <c r="J246" s="62">
        <f t="shared" ref="J246:J249" si="387">H246+E246+C246</f>
        <v>0</v>
      </c>
      <c r="K246" s="63">
        <f>I246+F246+D246</f>
        <v>0</v>
      </c>
      <c r="L246" s="62"/>
      <c r="M246" s="63"/>
      <c r="N246" s="61" t="e">
        <f t="shared" ref="N246:O250" si="388">L246/J246%</f>
        <v>#DIV/0!</v>
      </c>
      <c r="O246" s="61" t="e">
        <f t="shared" si="388"/>
        <v>#DIV/0!</v>
      </c>
      <c r="P246" s="60"/>
      <c r="Q246" s="61"/>
      <c r="R246" s="60"/>
      <c r="S246" s="63"/>
      <c r="T246" s="126"/>
      <c r="U246" s="62"/>
      <c r="V246" s="63"/>
      <c r="W246" s="62"/>
      <c r="X246" s="63"/>
      <c r="Y246" s="60"/>
      <c r="Z246" s="63"/>
      <c r="AA246" s="126"/>
      <c r="AB246" s="62"/>
      <c r="AC246" s="63"/>
      <c r="AD246" s="62"/>
      <c r="AE246" s="63"/>
      <c r="AF246" s="12"/>
    </row>
    <row r="247" spans="1:32" s="1" customFormat="1" ht="56.25">
      <c r="A247" s="751"/>
      <c r="B247" s="2" t="s">
        <v>236</v>
      </c>
      <c r="C247" s="82"/>
      <c r="D247" s="61"/>
      <c r="E247" s="82"/>
      <c r="F247" s="61"/>
      <c r="G247" s="101">
        <v>5.0000000000000001E-3</v>
      </c>
      <c r="H247" s="82">
        <v>412</v>
      </c>
      <c r="I247" s="61">
        <f>+G247*H247</f>
        <v>2.06</v>
      </c>
      <c r="J247" s="60">
        <f t="shared" si="387"/>
        <v>412</v>
      </c>
      <c r="K247" s="61">
        <f>I247+F247+D247</f>
        <v>2.06</v>
      </c>
      <c r="L247" s="60"/>
      <c r="M247" s="61">
        <v>1.8</v>
      </c>
      <c r="N247" s="61">
        <f t="shared" si="388"/>
        <v>0</v>
      </c>
      <c r="O247" s="61">
        <f t="shared" si="388"/>
        <v>87.378640776699029</v>
      </c>
      <c r="P247" s="60">
        <f t="shared" ref="P247:Q249" si="389">J247-L247</f>
        <v>412</v>
      </c>
      <c r="Q247" s="61">
        <f t="shared" si="389"/>
        <v>0.26</v>
      </c>
      <c r="R247" s="60"/>
      <c r="S247" s="61"/>
      <c r="T247" s="125">
        <v>5.0000000000000001E-3</v>
      </c>
      <c r="U247" s="60">
        <v>384</v>
      </c>
      <c r="V247" s="61">
        <f>U247*T247</f>
        <v>1.92</v>
      </c>
      <c r="W247" s="60">
        <f t="shared" ref="W247:W249" si="390">U247+R247</f>
        <v>384</v>
      </c>
      <c r="X247" s="61">
        <f>V247+S247</f>
        <v>1.92</v>
      </c>
      <c r="Y247" s="60"/>
      <c r="Z247" s="61"/>
      <c r="AA247" s="125">
        <v>5.0000000000000001E-3</v>
      </c>
      <c r="AB247" s="60">
        <v>384</v>
      </c>
      <c r="AC247" s="61">
        <f>AB247*AA247</f>
        <v>1.92</v>
      </c>
      <c r="AD247" s="60">
        <f t="shared" ref="AD247:AD249" si="391">AB247+Y247</f>
        <v>384</v>
      </c>
      <c r="AE247" s="61">
        <f>AC247+Z247</f>
        <v>1.92</v>
      </c>
      <c r="AF247" s="691" t="s">
        <v>478</v>
      </c>
    </row>
    <row r="248" spans="1:32" s="1" customFormat="1" ht="56.25">
      <c r="A248" s="751"/>
      <c r="B248" s="2" t="s">
        <v>237</v>
      </c>
      <c r="C248" s="82"/>
      <c r="D248" s="61"/>
      <c r="E248" s="82"/>
      <c r="F248" s="61"/>
      <c r="G248" s="101">
        <v>5.0000000000000001E-3</v>
      </c>
      <c r="H248" s="82">
        <v>695</v>
      </c>
      <c r="I248" s="61">
        <f t="shared" ref="I248:I249" si="392">+G248*H248</f>
        <v>3.4750000000000001</v>
      </c>
      <c r="J248" s="60">
        <f t="shared" si="387"/>
        <v>695</v>
      </c>
      <c r="K248" s="61">
        <f>I248+F248+D248</f>
        <v>3.4750000000000001</v>
      </c>
      <c r="L248" s="60"/>
      <c r="M248" s="61">
        <v>2.6</v>
      </c>
      <c r="N248" s="61">
        <f t="shared" si="388"/>
        <v>0</v>
      </c>
      <c r="O248" s="61">
        <f t="shared" si="388"/>
        <v>74.820143884892076</v>
      </c>
      <c r="P248" s="60">
        <f t="shared" si="389"/>
        <v>695</v>
      </c>
      <c r="Q248" s="61">
        <f t="shared" si="389"/>
        <v>0.875</v>
      </c>
      <c r="R248" s="60"/>
      <c r="S248" s="61"/>
      <c r="T248" s="125">
        <v>5.0000000000000001E-3</v>
      </c>
      <c r="U248" s="60">
        <v>585</v>
      </c>
      <c r="V248" s="61">
        <f>U248*T248</f>
        <v>2.9250000000000003</v>
      </c>
      <c r="W248" s="60">
        <f t="shared" si="390"/>
        <v>585</v>
      </c>
      <c r="X248" s="61">
        <f>V248+S248</f>
        <v>2.9250000000000003</v>
      </c>
      <c r="Y248" s="60"/>
      <c r="Z248" s="61"/>
      <c r="AA248" s="125">
        <v>5.0000000000000001E-3</v>
      </c>
      <c r="AB248" s="60">
        <v>585</v>
      </c>
      <c r="AC248" s="61">
        <f>AB248*AA248</f>
        <v>2.9250000000000003</v>
      </c>
      <c r="AD248" s="60">
        <f t="shared" si="391"/>
        <v>585</v>
      </c>
      <c r="AE248" s="61">
        <f>AC248+Z248</f>
        <v>2.9250000000000003</v>
      </c>
      <c r="AF248" s="691" t="s">
        <v>478</v>
      </c>
    </row>
    <row r="249" spans="1:32" s="1" customFormat="1" ht="56.25">
      <c r="A249" s="751">
        <v>16.02</v>
      </c>
      <c r="B249" s="2" t="s">
        <v>252</v>
      </c>
      <c r="C249" s="82"/>
      <c r="D249" s="61"/>
      <c r="E249" s="82"/>
      <c r="F249" s="61"/>
      <c r="G249" s="101">
        <v>5.0000000000000001E-3</v>
      </c>
      <c r="H249" s="82">
        <v>537</v>
      </c>
      <c r="I249" s="61">
        <f t="shared" si="392"/>
        <v>2.6850000000000001</v>
      </c>
      <c r="J249" s="60">
        <f t="shared" si="387"/>
        <v>537</v>
      </c>
      <c r="K249" s="61">
        <f>I249+F249+D249</f>
        <v>2.6850000000000001</v>
      </c>
      <c r="L249" s="60"/>
      <c r="M249" s="61">
        <v>2.1</v>
      </c>
      <c r="N249" s="61">
        <f t="shared" si="388"/>
        <v>0</v>
      </c>
      <c r="O249" s="61">
        <f t="shared" si="388"/>
        <v>78.212290502793309</v>
      </c>
      <c r="P249" s="60">
        <f t="shared" si="389"/>
        <v>537</v>
      </c>
      <c r="Q249" s="61">
        <f t="shared" si="389"/>
        <v>0.58499999999999996</v>
      </c>
      <c r="R249" s="60"/>
      <c r="S249" s="61"/>
      <c r="T249" s="125">
        <v>5.0000000000000001E-3</v>
      </c>
      <c r="U249" s="60">
        <v>428</v>
      </c>
      <c r="V249" s="61">
        <f>U249*T249</f>
        <v>2.14</v>
      </c>
      <c r="W249" s="60">
        <f t="shared" si="390"/>
        <v>428</v>
      </c>
      <c r="X249" s="61">
        <f>V249+S249</f>
        <v>2.14</v>
      </c>
      <c r="Y249" s="60"/>
      <c r="Z249" s="61"/>
      <c r="AA249" s="125">
        <v>5.0000000000000001E-3</v>
      </c>
      <c r="AB249" s="60">
        <v>428</v>
      </c>
      <c r="AC249" s="61">
        <f>AB249*AA249</f>
        <v>2.14</v>
      </c>
      <c r="AD249" s="60">
        <f t="shared" si="391"/>
        <v>428</v>
      </c>
      <c r="AE249" s="61">
        <f>AC249+Z249</f>
        <v>2.14</v>
      </c>
      <c r="AF249" s="691" t="s">
        <v>478</v>
      </c>
    </row>
    <row r="250" spans="1:32" s="144" customFormat="1" ht="15.75">
      <c r="A250" s="208"/>
      <c r="B250" s="209" t="s">
        <v>35</v>
      </c>
      <c r="C250" s="210">
        <f t="shared" ref="C250" si="393">SUM(C247:C249)</f>
        <v>0</v>
      </c>
      <c r="D250" s="211">
        <f>SUM(D247:D249)</f>
        <v>0</v>
      </c>
      <c r="E250" s="210">
        <f t="shared" ref="E250" si="394">SUM(E247:E249)</f>
        <v>0</v>
      </c>
      <c r="F250" s="211">
        <f>SUM(F247:F249)</f>
        <v>0</v>
      </c>
      <c r="G250" s="212"/>
      <c r="H250" s="210">
        <f t="shared" ref="H250:L250" si="395">SUM(H247:H249)</f>
        <v>1644</v>
      </c>
      <c r="I250" s="211">
        <f>SUM(I247:I249)</f>
        <v>8.2200000000000006</v>
      </c>
      <c r="J250" s="210">
        <f t="shared" si="395"/>
        <v>1644</v>
      </c>
      <c r="K250" s="211">
        <f>SUM(K247:K249)</f>
        <v>8.2200000000000006</v>
      </c>
      <c r="L250" s="210">
        <f t="shared" si="395"/>
        <v>0</v>
      </c>
      <c r="M250" s="211">
        <f>SUM(M247:M249)</f>
        <v>6.5</v>
      </c>
      <c r="N250" s="213">
        <f t="shared" si="388"/>
        <v>0</v>
      </c>
      <c r="O250" s="213">
        <f>M250/K250%</f>
        <v>79.075425790754252</v>
      </c>
      <c r="P250" s="210">
        <f t="shared" ref="P250" si="396">SUM(P247:P249)</f>
        <v>1644</v>
      </c>
      <c r="Q250" s="211">
        <f>SUM(Q247:Q249)</f>
        <v>1.72</v>
      </c>
      <c r="R250" s="210">
        <f t="shared" ref="R250" si="397">SUM(R247:R249)</f>
        <v>0</v>
      </c>
      <c r="S250" s="211">
        <f>SUM(S247:S249)</f>
        <v>0</v>
      </c>
      <c r="T250" s="214"/>
      <c r="U250" s="210">
        <f t="shared" ref="U250" si="398">SUM(U247:U249)</f>
        <v>1397</v>
      </c>
      <c r="V250" s="211">
        <f>SUM(V247:V249)</f>
        <v>6.9850000000000012</v>
      </c>
      <c r="W250" s="210">
        <f t="shared" ref="W250" si="399">SUM(W247:W249)</f>
        <v>1397</v>
      </c>
      <c r="X250" s="211">
        <f>SUM(X247:X249)</f>
        <v>6.9850000000000012</v>
      </c>
      <c r="Y250" s="210">
        <f t="shared" ref="Y250" si="400">SUM(Y247:Y249)</f>
        <v>0</v>
      </c>
      <c r="Z250" s="211">
        <f>SUM(Z247:Z249)</f>
        <v>0</v>
      </c>
      <c r="AA250" s="214"/>
      <c r="AB250" s="210">
        <f t="shared" ref="AB250" si="401">SUM(AB247:AB249)</f>
        <v>1397</v>
      </c>
      <c r="AC250" s="211">
        <f>SUM(AC247:AC249)</f>
        <v>6.9850000000000012</v>
      </c>
      <c r="AD250" s="210">
        <f t="shared" ref="AD250" si="402">SUM(AD247:AD249)</f>
        <v>1397</v>
      </c>
      <c r="AE250" s="211">
        <f>SUM(AE247:AE249)</f>
        <v>6.9850000000000012</v>
      </c>
      <c r="AF250" s="215"/>
    </row>
    <row r="251" spans="1:32" s="4" customFormat="1" ht="15.75">
      <c r="A251" s="329">
        <v>17</v>
      </c>
      <c r="B251" s="9" t="s">
        <v>94</v>
      </c>
      <c r="C251" s="12"/>
      <c r="D251" s="63"/>
      <c r="E251" s="12"/>
      <c r="F251" s="63"/>
      <c r="G251" s="102"/>
      <c r="H251" s="12"/>
      <c r="I251" s="63"/>
      <c r="J251" s="62"/>
      <c r="K251" s="63"/>
      <c r="L251" s="62"/>
      <c r="M251" s="63"/>
      <c r="N251" s="63"/>
      <c r="O251" s="63"/>
      <c r="P251" s="62"/>
      <c r="Q251" s="63"/>
      <c r="R251" s="62"/>
      <c r="S251" s="63"/>
      <c r="T251" s="126"/>
      <c r="U251" s="62"/>
      <c r="V251" s="63"/>
      <c r="W251" s="62"/>
      <c r="X251" s="63"/>
      <c r="Y251" s="62"/>
      <c r="Z251" s="63"/>
      <c r="AA251" s="126"/>
      <c r="AB251" s="62"/>
      <c r="AC251" s="63"/>
      <c r="AD251" s="62"/>
      <c r="AE251" s="63"/>
      <c r="AF251" s="12"/>
    </row>
    <row r="252" spans="1:32" s="1" customFormat="1" ht="15.75">
      <c r="A252" s="751">
        <v>17.010000000000002</v>
      </c>
      <c r="B252" s="2" t="s">
        <v>92</v>
      </c>
      <c r="C252" s="82"/>
      <c r="D252" s="61"/>
      <c r="E252" s="82"/>
      <c r="F252" s="61"/>
      <c r="G252" s="101">
        <v>0.05</v>
      </c>
      <c r="H252" s="82">
        <v>584</v>
      </c>
      <c r="I252" s="61">
        <f t="shared" ref="I252:I253" si="403">H252*G252</f>
        <v>29.200000000000003</v>
      </c>
      <c r="J252" s="60">
        <f t="shared" ref="J252:J253" si="404">H252+E252+C252</f>
        <v>584</v>
      </c>
      <c r="K252" s="61">
        <f>I252+F252+D252</f>
        <v>29.200000000000003</v>
      </c>
      <c r="L252" s="60"/>
      <c r="M252" s="61">
        <v>29.200000000000003</v>
      </c>
      <c r="N252" s="61">
        <f t="shared" ref="N252:O254" si="405">L252/J252%</f>
        <v>0</v>
      </c>
      <c r="O252" s="61">
        <f t="shared" si="405"/>
        <v>100</v>
      </c>
      <c r="P252" s="60">
        <f>J252-L252</f>
        <v>584</v>
      </c>
      <c r="Q252" s="61">
        <f>K252-M252</f>
        <v>0</v>
      </c>
      <c r="R252" s="60"/>
      <c r="S252" s="61"/>
      <c r="T252" s="125">
        <v>0.05</v>
      </c>
      <c r="U252" s="60">
        <v>595</v>
      </c>
      <c r="V252" s="61">
        <f>U252*T252</f>
        <v>29.75</v>
      </c>
      <c r="W252" s="60">
        <f t="shared" ref="W252:W253" si="406">U252+R252</f>
        <v>595</v>
      </c>
      <c r="X252" s="61">
        <f>V252+S252</f>
        <v>29.75</v>
      </c>
      <c r="Y252" s="60"/>
      <c r="Z252" s="61"/>
      <c r="AA252" s="125">
        <v>0.05</v>
      </c>
      <c r="AB252" s="60">
        <v>595</v>
      </c>
      <c r="AC252" s="61">
        <f>AB252*AA252</f>
        <v>29.75</v>
      </c>
      <c r="AD252" s="60">
        <f t="shared" ref="AD252:AD253" si="407">AB252+Y252</f>
        <v>595</v>
      </c>
      <c r="AE252" s="61">
        <f>AC252+Z252</f>
        <v>29.75</v>
      </c>
      <c r="AF252" s="82"/>
    </row>
    <row r="253" spans="1:32" s="1" customFormat="1" ht="15.75">
      <c r="A253" s="751">
        <v>17.02</v>
      </c>
      <c r="B253" s="2" t="s">
        <v>93</v>
      </c>
      <c r="C253" s="82"/>
      <c r="D253" s="61"/>
      <c r="E253" s="82"/>
      <c r="F253" s="61"/>
      <c r="G253" s="101">
        <v>7.0000000000000007E-2</v>
      </c>
      <c r="H253" s="82">
        <v>226</v>
      </c>
      <c r="I253" s="61">
        <f t="shared" si="403"/>
        <v>15.820000000000002</v>
      </c>
      <c r="J253" s="60">
        <f t="shared" si="404"/>
        <v>226</v>
      </c>
      <c r="K253" s="61">
        <f>I253+F253+D253</f>
        <v>15.820000000000002</v>
      </c>
      <c r="L253" s="60"/>
      <c r="M253" s="61">
        <v>15.820000000000002</v>
      </c>
      <c r="N253" s="61">
        <f t="shared" si="405"/>
        <v>0</v>
      </c>
      <c r="O253" s="61">
        <f t="shared" si="405"/>
        <v>100.00000000000001</v>
      </c>
      <c r="P253" s="60">
        <f>J253-L253</f>
        <v>226</v>
      </c>
      <c r="Q253" s="61">
        <f>K253-M253</f>
        <v>0</v>
      </c>
      <c r="R253" s="60"/>
      <c r="S253" s="61"/>
      <c r="T253" s="125">
        <v>7.0000000000000007E-2</v>
      </c>
      <c r="U253" s="60">
        <v>226</v>
      </c>
      <c r="V253" s="61">
        <f>U253*T253</f>
        <v>15.820000000000002</v>
      </c>
      <c r="W253" s="60">
        <f t="shared" si="406"/>
        <v>226</v>
      </c>
      <c r="X253" s="61">
        <f>V253+S253</f>
        <v>15.820000000000002</v>
      </c>
      <c r="Y253" s="60"/>
      <c r="Z253" s="61"/>
      <c r="AA253" s="125">
        <v>7.0000000000000007E-2</v>
      </c>
      <c r="AB253" s="60">
        <v>226</v>
      </c>
      <c r="AC253" s="61">
        <f>AB253*AA253</f>
        <v>15.820000000000002</v>
      </c>
      <c r="AD253" s="60">
        <f t="shared" si="407"/>
        <v>226</v>
      </c>
      <c r="AE253" s="61">
        <f>AC253+Z253</f>
        <v>15.820000000000002</v>
      </c>
      <c r="AF253" s="82"/>
    </row>
    <row r="254" spans="1:32" s="144" customFormat="1" ht="15.75">
      <c r="A254" s="208"/>
      <c r="B254" s="209" t="s">
        <v>35</v>
      </c>
      <c r="C254" s="210">
        <f t="shared" ref="C254" si="408">SUM(C252:C253)</f>
        <v>0</v>
      </c>
      <c r="D254" s="211">
        <f>SUM(D252:D253)</f>
        <v>0</v>
      </c>
      <c r="E254" s="210">
        <f t="shared" ref="E254" si="409">SUM(E252:E253)</f>
        <v>0</v>
      </c>
      <c r="F254" s="211">
        <f>SUM(F252:F253)</f>
        <v>0</v>
      </c>
      <c r="G254" s="212"/>
      <c r="H254" s="210">
        <f t="shared" ref="H254:L254" si="410">SUM(H252:H253)</f>
        <v>810</v>
      </c>
      <c r="I254" s="211">
        <f>SUM(I252:I253)</f>
        <v>45.02</v>
      </c>
      <c r="J254" s="210">
        <f t="shared" si="410"/>
        <v>810</v>
      </c>
      <c r="K254" s="211">
        <f>SUM(K252:K253)</f>
        <v>45.02</v>
      </c>
      <c r="L254" s="210">
        <f t="shared" si="410"/>
        <v>0</v>
      </c>
      <c r="M254" s="211">
        <f>SUM(M252:M253)</f>
        <v>45.02</v>
      </c>
      <c r="N254" s="213">
        <f t="shared" si="405"/>
        <v>0</v>
      </c>
      <c r="O254" s="213">
        <f>M254/K254%</f>
        <v>100</v>
      </c>
      <c r="P254" s="210">
        <f t="shared" ref="P254" si="411">SUM(P252:P253)</f>
        <v>810</v>
      </c>
      <c r="Q254" s="211">
        <f>SUM(Q252:Q253)</f>
        <v>0</v>
      </c>
      <c r="R254" s="210">
        <f t="shared" ref="R254" si="412">SUM(R252:R253)</f>
        <v>0</v>
      </c>
      <c r="S254" s="211">
        <f>SUM(S252:S253)</f>
        <v>0</v>
      </c>
      <c r="T254" s="214"/>
      <c r="U254" s="210">
        <f t="shared" ref="U254" si="413">SUM(U252:U253)</f>
        <v>821</v>
      </c>
      <c r="V254" s="211">
        <f>SUM(V252:V253)</f>
        <v>45.57</v>
      </c>
      <c r="W254" s="210">
        <f t="shared" ref="W254" si="414">SUM(W252:W253)</f>
        <v>821</v>
      </c>
      <c r="X254" s="211">
        <f>SUM(X252:X253)</f>
        <v>45.57</v>
      </c>
      <c r="Y254" s="210">
        <f t="shared" ref="Y254" si="415">SUM(Y252:Y253)</f>
        <v>0</v>
      </c>
      <c r="Z254" s="211">
        <f>SUM(Z252:Z253)</f>
        <v>0</v>
      </c>
      <c r="AA254" s="214"/>
      <c r="AB254" s="210">
        <f t="shared" ref="AB254" si="416">SUM(AB252:AB253)</f>
        <v>821</v>
      </c>
      <c r="AC254" s="211">
        <f>SUM(AC252:AC253)</f>
        <v>45.57</v>
      </c>
      <c r="AD254" s="210">
        <f t="shared" ref="AD254" si="417">SUM(AD252:AD253)</f>
        <v>821</v>
      </c>
      <c r="AE254" s="211">
        <f>SUM(AE252:AE253)</f>
        <v>45.57</v>
      </c>
      <c r="AF254" s="215"/>
    </row>
    <row r="255" spans="1:32" s="4" customFormat="1" ht="35.25" customHeight="1">
      <c r="A255" s="329">
        <v>18</v>
      </c>
      <c r="B255" s="9" t="s">
        <v>95</v>
      </c>
      <c r="C255" s="12"/>
      <c r="D255" s="63"/>
      <c r="E255" s="12"/>
      <c r="F255" s="63"/>
      <c r="G255" s="102"/>
      <c r="H255" s="12"/>
      <c r="I255" s="63"/>
      <c r="J255" s="62"/>
      <c r="K255" s="63"/>
      <c r="L255" s="62"/>
      <c r="M255" s="63"/>
      <c r="N255" s="63"/>
      <c r="O255" s="63"/>
      <c r="P255" s="62"/>
      <c r="Q255" s="63"/>
      <c r="R255" s="62"/>
      <c r="S255" s="63"/>
      <c r="T255" s="126"/>
      <c r="U255" s="62"/>
      <c r="V255" s="63"/>
      <c r="W255" s="62"/>
      <c r="X255" s="63"/>
      <c r="Y255" s="62"/>
      <c r="Z255" s="63"/>
      <c r="AA255" s="126"/>
      <c r="AB255" s="62"/>
      <c r="AC255" s="63"/>
      <c r="AD255" s="62"/>
      <c r="AE255" s="63"/>
      <c r="AF255" s="12"/>
    </row>
    <row r="256" spans="1:32" s="1" customFormat="1" ht="24" customHeight="1">
      <c r="A256" s="199">
        <v>18.010000000000002</v>
      </c>
      <c r="B256" s="2" t="s">
        <v>96</v>
      </c>
      <c r="C256" s="82"/>
      <c r="D256" s="61"/>
      <c r="E256" s="82"/>
      <c r="F256" s="61"/>
      <c r="G256" s="101"/>
      <c r="H256" s="82"/>
      <c r="I256" s="61"/>
      <c r="J256" s="60">
        <f t="shared" ref="J256:J257" si="418">H256+E256+C256</f>
        <v>0</v>
      </c>
      <c r="K256" s="61">
        <f>I256+F256+D256</f>
        <v>0</v>
      </c>
      <c r="L256" s="60"/>
      <c r="M256" s="61"/>
      <c r="N256" s="61"/>
      <c r="O256" s="61"/>
      <c r="P256" s="60">
        <f>J256-L256</f>
        <v>0</v>
      </c>
      <c r="Q256" s="61">
        <f>K256-M256</f>
        <v>0</v>
      </c>
      <c r="R256" s="60"/>
      <c r="S256" s="61"/>
      <c r="T256" s="125"/>
      <c r="U256" s="60"/>
      <c r="V256" s="61">
        <f>U256*T256</f>
        <v>0</v>
      </c>
      <c r="W256" s="60">
        <f>U256+R256</f>
        <v>0</v>
      </c>
      <c r="X256" s="61">
        <f>V256+S256</f>
        <v>0</v>
      </c>
      <c r="Y256" s="60"/>
      <c r="Z256" s="61"/>
      <c r="AA256" s="125"/>
      <c r="AB256" s="60"/>
      <c r="AC256" s="61">
        <f>AB256*AA256</f>
        <v>0</v>
      </c>
      <c r="AD256" s="60">
        <f>AB256+Y256</f>
        <v>0</v>
      </c>
      <c r="AE256" s="61">
        <f>AC256+Z256</f>
        <v>0</v>
      </c>
      <c r="AF256" s="82"/>
    </row>
    <row r="257" spans="1:32" s="1" customFormat="1" ht="15.75">
      <c r="A257" s="199">
        <v>18.02</v>
      </c>
      <c r="B257" s="2" t="s">
        <v>239</v>
      </c>
      <c r="C257" s="82"/>
      <c r="D257" s="61"/>
      <c r="E257" s="82"/>
      <c r="F257" s="61"/>
      <c r="G257" s="101"/>
      <c r="H257" s="82"/>
      <c r="I257" s="61">
        <f t="shared" ref="I257" si="419">H257*G257</f>
        <v>0</v>
      </c>
      <c r="J257" s="60">
        <f t="shared" si="418"/>
        <v>0</v>
      </c>
      <c r="K257" s="61">
        <f>I257+F257+D257</f>
        <v>0</v>
      </c>
      <c r="L257" s="60"/>
      <c r="M257" s="61"/>
      <c r="N257" s="61"/>
      <c r="O257" s="61"/>
      <c r="P257" s="60">
        <f>J257-L257</f>
        <v>0</v>
      </c>
      <c r="Q257" s="61">
        <f>K257-M257</f>
        <v>0</v>
      </c>
      <c r="R257" s="60"/>
      <c r="S257" s="61"/>
      <c r="T257" s="125"/>
      <c r="U257" s="60"/>
      <c r="V257" s="61">
        <f>U257*T257</f>
        <v>0</v>
      </c>
      <c r="W257" s="60">
        <f>U257+R257</f>
        <v>0</v>
      </c>
      <c r="X257" s="61">
        <f>V257+S257</f>
        <v>0</v>
      </c>
      <c r="Y257" s="60"/>
      <c r="Z257" s="61"/>
      <c r="AA257" s="125"/>
      <c r="AB257" s="60"/>
      <c r="AC257" s="61">
        <f>AB257*AA257</f>
        <v>0</v>
      </c>
      <c r="AD257" s="60">
        <f>AB257+Y257</f>
        <v>0</v>
      </c>
      <c r="AE257" s="61">
        <f>AC257+Z257</f>
        <v>0</v>
      </c>
      <c r="AF257" s="82"/>
    </row>
    <row r="258" spans="1:32" s="144" customFormat="1" ht="15.75">
      <c r="A258" s="208"/>
      <c r="B258" s="209" t="s">
        <v>35</v>
      </c>
      <c r="C258" s="210">
        <f t="shared" ref="C258" si="420">SUM(C256:C257)</f>
        <v>0</v>
      </c>
      <c r="D258" s="211">
        <f>SUM(D256:D257)</f>
        <v>0</v>
      </c>
      <c r="E258" s="210">
        <f t="shared" ref="E258" si="421">SUM(E256:E257)</f>
        <v>0</v>
      </c>
      <c r="F258" s="211">
        <f>SUM(F256:F257)</f>
        <v>0</v>
      </c>
      <c r="G258" s="212"/>
      <c r="H258" s="210">
        <f t="shared" ref="H258:L258" si="422">SUM(H256:H257)</f>
        <v>0</v>
      </c>
      <c r="I258" s="211">
        <f>SUM(I256:I257)</f>
        <v>0</v>
      </c>
      <c r="J258" s="210">
        <f t="shared" si="422"/>
        <v>0</v>
      </c>
      <c r="K258" s="211">
        <f>SUM(K256:K257)</f>
        <v>0</v>
      </c>
      <c r="L258" s="210">
        <f t="shared" si="422"/>
        <v>0</v>
      </c>
      <c r="M258" s="211">
        <f>SUM(M256:M257)</f>
        <v>0</v>
      </c>
      <c r="N258" s="213"/>
      <c r="O258" s="213"/>
      <c r="P258" s="210">
        <f t="shared" ref="P258" si="423">SUM(P256:P257)</f>
        <v>0</v>
      </c>
      <c r="Q258" s="211">
        <f>SUM(Q256:Q257)</f>
        <v>0</v>
      </c>
      <c r="R258" s="210">
        <f t="shared" ref="R258" si="424">SUM(R256:R257)</f>
        <v>0</v>
      </c>
      <c r="S258" s="211">
        <f>SUM(S256:S257)</f>
        <v>0</v>
      </c>
      <c r="T258" s="214"/>
      <c r="U258" s="210">
        <f t="shared" ref="U258" si="425">SUM(U256:U257)</f>
        <v>0</v>
      </c>
      <c r="V258" s="211">
        <f>SUM(V256:V257)</f>
        <v>0</v>
      </c>
      <c r="W258" s="210">
        <f t="shared" ref="W258" si="426">SUM(W256:W257)</f>
        <v>0</v>
      </c>
      <c r="X258" s="211">
        <f>SUM(X256:X257)</f>
        <v>0</v>
      </c>
      <c r="Y258" s="210">
        <f t="shared" ref="Y258" si="427">SUM(Y256:Y257)</f>
        <v>0</v>
      </c>
      <c r="Z258" s="211">
        <f>SUM(Z256:Z257)</f>
        <v>0</v>
      </c>
      <c r="AA258" s="214"/>
      <c r="AB258" s="210">
        <f t="shared" ref="AB258" si="428">SUM(AB256:AB257)</f>
        <v>0</v>
      </c>
      <c r="AC258" s="211">
        <f>SUM(AC256:AC257)</f>
        <v>0</v>
      </c>
      <c r="AD258" s="210">
        <f t="shared" ref="AD258" si="429">SUM(AD256:AD257)</f>
        <v>0</v>
      </c>
      <c r="AE258" s="211">
        <f>SUM(AE256:AE257)</f>
        <v>0</v>
      </c>
      <c r="AF258" s="215"/>
    </row>
    <row r="259" spans="1:32" s="4" customFormat="1" ht="20.25" customHeight="1">
      <c r="A259" s="329">
        <v>19</v>
      </c>
      <c r="B259" s="9" t="s">
        <v>84</v>
      </c>
      <c r="C259" s="12"/>
      <c r="D259" s="63"/>
      <c r="E259" s="12"/>
      <c r="F259" s="63"/>
      <c r="G259" s="102"/>
      <c r="H259" s="12"/>
      <c r="I259" s="63"/>
      <c r="J259" s="62"/>
      <c r="K259" s="63"/>
      <c r="L259" s="62"/>
      <c r="M259" s="63"/>
      <c r="N259" s="63"/>
      <c r="O259" s="63"/>
      <c r="P259" s="62"/>
      <c r="Q259" s="63"/>
      <c r="R259" s="62"/>
      <c r="S259" s="63"/>
      <c r="T259" s="126"/>
      <c r="U259" s="62"/>
      <c r="V259" s="63"/>
      <c r="W259" s="62"/>
      <c r="X259" s="63"/>
      <c r="Y259" s="62"/>
      <c r="Z259" s="63"/>
      <c r="AA259" s="126"/>
      <c r="AB259" s="62"/>
      <c r="AC259" s="63"/>
      <c r="AD259" s="62"/>
      <c r="AE259" s="63"/>
      <c r="AF259" s="12"/>
    </row>
    <row r="260" spans="1:32" s="1" customFormat="1" ht="56.25">
      <c r="A260" s="751">
        <v>19.010000000000002</v>
      </c>
      <c r="B260" s="2" t="s">
        <v>201</v>
      </c>
      <c r="C260" s="82"/>
      <c r="D260" s="61"/>
      <c r="E260" s="82"/>
      <c r="F260" s="61"/>
      <c r="G260" s="101">
        <v>7.4999999999999997E-2</v>
      </c>
      <c r="H260" s="82">
        <v>809</v>
      </c>
      <c r="I260" s="61">
        <v>50.1</v>
      </c>
      <c r="J260" s="60">
        <f t="shared" ref="J260" si="430">H260+E260+C260</f>
        <v>809</v>
      </c>
      <c r="K260" s="61">
        <f>I260+F260+D260</f>
        <v>50.1</v>
      </c>
      <c r="L260" s="60"/>
      <c r="M260" s="61">
        <v>50.1</v>
      </c>
      <c r="N260" s="61">
        <f t="shared" ref="N260:N261" si="431">L260/J260%</f>
        <v>0</v>
      </c>
      <c r="O260" s="61">
        <f>M260/K260%</f>
        <v>100</v>
      </c>
      <c r="P260" s="60">
        <f>J260-L260</f>
        <v>809</v>
      </c>
      <c r="Q260" s="61">
        <f>K260-M260</f>
        <v>0</v>
      </c>
      <c r="R260" s="60"/>
      <c r="S260" s="61"/>
      <c r="T260" s="125">
        <v>7.4999999999999997E-2</v>
      </c>
      <c r="U260" s="60">
        <v>800</v>
      </c>
      <c r="V260" s="61">
        <v>49.1</v>
      </c>
      <c r="W260" s="60">
        <f>U260+R260</f>
        <v>800</v>
      </c>
      <c r="X260" s="61">
        <f>V260+S260</f>
        <v>49.1</v>
      </c>
      <c r="Y260" s="60"/>
      <c r="Z260" s="61"/>
      <c r="AA260" s="125">
        <v>7.4999999999999997E-2</v>
      </c>
      <c r="AB260" s="60">
        <v>800</v>
      </c>
      <c r="AC260" s="61">
        <v>49.1</v>
      </c>
      <c r="AD260" s="60">
        <f>AB260+Y260</f>
        <v>800</v>
      </c>
      <c r="AE260" s="61">
        <f>AC260+Z260</f>
        <v>49.1</v>
      </c>
      <c r="AF260" s="691" t="s">
        <v>487</v>
      </c>
    </row>
    <row r="261" spans="1:32" s="144" customFormat="1" ht="15.75">
      <c r="A261" s="208"/>
      <c r="B261" s="209" t="s">
        <v>35</v>
      </c>
      <c r="C261" s="210">
        <f t="shared" ref="C261" si="432">C260</f>
        <v>0</v>
      </c>
      <c r="D261" s="211">
        <f>D260</f>
        <v>0</v>
      </c>
      <c r="E261" s="210">
        <f t="shared" ref="E261" si="433">E260</f>
        <v>0</v>
      </c>
      <c r="F261" s="211">
        <f>F260</f>
        <v>0</v>
      </c>
      <c r="G261" s="212"/>
      <c r="H261" s="210">
        <f t="shared" ref="H261:L261" si="434">H260</f>
        <v>809</v>
      </c>
      <c r="I261" s="211">
        <f>I260</f>
        <v>50.1</v>
      </c>
      <c r="J261" s="210">
        <f t="shared" si="434"/>
        <v>809</v>
      </c>
      <c r="K261" s="211">
        <f>K260</f>
        <v>50.1</v>
      </c>
      <c r="L261" s="210">
        <f t="shared" si="434"/>
        <v>0</v>
      </c>
      <c r="M261" s="211">
        <f>M260</f>
        <v>50.1</v>
      </c>
      <c r="N261" s="213">
        <f t="shared" si="431"/>
        <v>0</v>
      </c>
      <c r="O261" s="213">
        <f>M261/K261%</f>
        <v>100</v>
      </c>
      <c r="P261" s="210">
        <f t="shared" ref="P261" si="435">P260</f>
        <v>809</v>
      </c>
      <c r="Q261" s="211">
        <f>Q260</f>
        <v>0</v>
      </c>
      <c r="R261" s="210">
        <f t="shared" ref="R261" si="436">R260</f>
        <v>0</v>
      </c>
      <c r="S261" s="211">
        <f>S260</f>
        <v>0</v>
      </c>
      <c r="T261" s="214"/>
      <c r="U261" s="210">
        <f t="shared" ref="U261" si="437">U260</f>
        <v>800</v>
      </c>
      <c r="V261" s="211">
        <f>V260</f>
        <v>49.1</v>
      </c>
      <c r="W261" s="210">
        <f t="shared" ref="W261" si="438">W260</f>
        <v>800</v>
      </c>
      <c r="X261" s="211">
        <f>X260</f>
        <v>49.1</v>
      </c>
      <c r="Y261" s="210">
        <f t="shared" ref="Y261" si="439">Y260</f>
        <v>0</v>
      </c>
      <c r="Z261" s="211">
        <f>Z260</f>
        <v>0</v>
      </c>
      <c r="AA261" s="214"/>
      <c r="AB261" s="210">
        <f t="shared" ref="AB261" si="440">AB260</f>
        <v>800</v>
      </c>
      <c r="AC261" s="211">
        <f>AC260</f>
        <v>49.1</v>
      </c>
      <c r="AD261" s="210">
        <f t="shared" ref="AD261" si="441">AD260</f>
        <v>800</v>
      </c>
      <c r="AE261" s="211">
        <f>AE260</f>
        <v>49.1</v>
      </c>
      <c r="AF261" s="215"/>
    </row>
    <row r="262" spans="1:32" s="4" customFormat="1" ht="31.5">
      <c r="A262" s="329" t="s">
        <v>97</v>
      </c>
      <c r="B262" s="9" t="s">
        <v>98</v>
      </c>
      <c r="C262" s="12"/>
      <c r="D262" s="63"/>
      <c r="E262" s="12"/>
      <c r="F262" s="63"/>
      <c r="G262" s="102"/>
      <c r="H262" s="12"/>
      <c r="I262" s="63"/>
      <c r="J262" s="62"/>
      <c r="K262" s="63"/>
      <c r="L262" s="62"/>
      <c r="M262" s="63"/>
      <c r="N262" s="63"/>
      <c r="O262" s="63"/>
      <c r="P262" s="62"/>
      <c r="Q262" s="63"/>
      <c r="R262" s="62"/>
      <c r="S262" s="63"/>
      <c r="T262" s="126"/>
      <c r="U262" s="62"/>
      <c r="V262" s="63"/>
      <c r="W262" s="62"/>
      <c r="X262" s="63"/>
      <c r="Y262" s="62"/>
      <c r="Z262" s="63"/>
      <c r="AA262" s="126"/>
      <c r="AB262" s="62"/>
      <c r="AC262" s="63"/>
      <c r="AD262" s="62"/>
      <c r="AE262" s="63"/>
      <c r="AF262" s="12"/>
    </row>
    <row r="263" spans="1:32" s="4" customFormat="1" ht="15.75">
      <c r="A263" s="329">
        <v>20</v>
      </c>
      <c r="B263" s="9" t="s">
        <v>99</v>
      </c>
      <c r="C263" s="12"/>
      <c r="D263" s="63"/>
      <c r="E263" s="12"/>
      <c r="F263" s="63"/>
      <c r="G263" s="102"/>
      <c r="H263" s="12"/>
      <c r="I263" s="63"/>
      <c r="J263" s="62"/>
      <c r="K263" s="63"/>
      <c r="L263" s="62"/>
      <c r="M263" s="63"/>
      <c r="N263" s="63"/>
      <c r="O263" s="63"/>
      <c r="P263" s="62"/>
      <c r="Q263" s="63"/>
      <c r="R263" s="62"/>
      <c r="S263" s="63"/>
      <c r="T263" s="126"/>
      <c r="U263" s="62"/>
      <c r="V263" s="63"/>
      <c r="W263" s="62"/>
      <c r="X263" s="63"/>
      <c r="Y263" s="62"/>
      <c r="Z263" s="63"/>
      <c r="AA263" s="126"/>
      <c r="AB263" s="62"/>
      <c r="AC263" s="63"/>
      <c r="AD263" s="62"/>
      <c r="AE263" s="63"/>
      <c r="AF263" s="12"/>
    </row>
    <row r="264" spans="1:32" s="1" customFormat="1" ht="15.75">
      <c r="A264" s="751">
        <v>20.010000000000002</v>
      </c>
      <c r="B264" s="2" t="s">
        <v>100</v>
      </c>
      <c r="C264" s="82"/>
      <c r="D264" s="61"/>
      <c r="E264" s="82"/>
      <c r="F264" s="61"/>
      <c r="G264" s="101">
        <v>0.03</v>
      </c>
      <c r="H264" s="82">
        <v>253</v>
      </c>
      <c r="I264" s="61">
        <f t="shared" ref="I264" si="442">H264*G264</f>
        <v>7.59</v>
      </c>
      <c r="J264" s="60">
        <f t="shared" ref="J264" si="443">H264+E264+C264</f>
        <v>253</v>
      </c>
      <c r="K264" s="61">
        <f>I264+F264+D264</f>
        <v>7.59</v>
      </c>
      <c r="L264" s="60"/>
      <c r="M264" s="61">
        <v>6.74</v>
      </c>
      <c r="N264" s="61">
        <f t="shared" ref="N264:N265" si="444">L264/J264%</f>
        <v>0</v>
      </c>
      <c r="O264" s="61">
        <f>M264/K264%</f>
        <v>88.801054018445328</v>
      </c>
      <c r="P264" s="60">
        <f>J264-L264</f>
        <v>253</v>
      </c>
      <c r="Q264" s="61">
        <f>K264-M264</f>
        <v>0.84999999999999964</v>
      </c>
      <c r="R264" s="60"/>
      <c r="S264" s="61"/>
      <c r="T264" s="125">
        <v>0.03</v>
      </c>
      <c r="U264" s="60">
        <v>234</v>
      </c>
      <c r="V264" s="61">
        <f>U264*T264</f>
        <v>7.02</v>
      </c>
      <c r="W264" s="60">
        <f>U264+R264</f>
        <v>234</v>
      </c>
      <c r="X264" s="61">
        <f>V264+S264</f>
        <v>7.02</v>
      </c>
      <c r="Y264" s="60"/>
      <c r="Z264" s="61"/>
      <c r="AA264" s="125">
        <v>0.03</v>
      </c>
      <c r="AB264" s="60">
        <v>209</v>
      </c>
      <c r="AC264" s="61">
        <f>AB264*AA264</f>
        <v>6.27</v>
      </c>
      <c r="AD264" s="60">
        <f>AB264+Y264</f>
        <v>209</v>
      </c>
      <c r="AE264" s="61">
        <f>AC264+Z264</f>
        <v>6.27</v>
      </c>
      <c r="AF264" s="82"/>
    </row>
    <row r="265" spans="1:32" s="274" customFormat="1" ht="15.75">
      <c r="A265" s="208"/>
      <c r="B265" s="209" t="s">
        <v>35</v>
      </c>
      <c r="C265" s="273">
        <f t="shared" ref="C265" si="445">C264</f>
        <v>0</v>
      </c>
      <c r="D265" s="211">
        <f>D264</f>
        <v>0</v>
      </c>
      <c r="E265" s="273">
        <f t="shared" ref="E265" si="446">E264</f>
        <v>0</v>
      </c>
      <c r="F265" s="211">
        <f>F264</f>
        <v>0</v>
      </c>
      <c r="G265" s="220"/>
      <c r="H265" s="273">
        <f t="shared" ref="H265:L265" si="447">H264</f>
        <v>253</v>
      </c>
      <c r="I265" s="211">
        <f>I264</f>
        <v>7.59</v>
      </c>
      <c r="J265" s="273">
        <f t="shared" si="447"/>
        <v>253</v>
      </c>
      <c r="K265" s="211">
        <f>K264</f>
        <v>7.59</v>
      </c>
      <c r="L265" s="273">
        <f t="shared" si="447"/>
        <v>0</v>
      </c>
      <c r="M265" s="211">
        <f>M264</f>
        <v>6.74</v>
      </c>
      <c r="N265" s="213">
        <f t="shared" si="444"/>
        <v>0</v>
      </c>
      <c r="O265" s="213">
        <f>M265/K265%</f>
        <v>88.801054018445328</v>
      </c>
      <c r="P265" s="273">
        <f t="shared" ref="P265" si="448">P264</f>
        <v>253</v>
      </c>
      <c r="Q265" s="211">
        <f>Q264</f>
        <v>0.84999999999999964</v>
      </c>
      <c r="R265" s="273">
        <f t="shared" ref="R265" si="449">R264</f>
        <v>0</v>
      </c>
      <c r="S265" s="211">
        <f>S264</f>
        <v>0</v>
      </c>
      <c r="T265" s="262"/>
      <c r="U265" s="273">
        <f t="shared" ref="U265" si="450">U264</f>
        <v>234</v>
      </c>
      <c r="V265" s="211">
        <f>V264</f>
        <v>7.02</v>
      </c>
      <c r="W265" s="273">
        <f t="shared" ref="W265" si="451">W264</f>
        <v>234</v>
      </c>
      <c r="X265" s="211">
        <f>X264</f>
        <v>7.02</v>
      </c>
      <c r="Y265" s="273">
        <f t="shared" ref="Y265" si="452">Y264</f>
        <v>0</v>
      </c>
      <c r="Z265" s="211">
        <f>Z264</f>
        <v>0</v>
      </c>
      <c r="AA265" s="262"/>
      <c r="AB265" s="273">
        <f t="shared" ref="AB265" si="453">AB264</f>
        <v>209</v>
      </c>
      <c r="AC265" s="211">
        <f>AC264</f>
        <v>6.27</v>
      </c>
      <c r="AD265" s="273">
        <f t="shared" ref="AD265" si="454">AD264</f>
        <v>209</v>
      </c>
      <c r="AE265" s="211">
        <f>AE264</f>
        <v>6.27</v>
      </c>
      <c r="AF265" s="218"/>
    </row>
    <row r="266" spans="1:32" s="4" customFormat="1" ht="32.25" customHeight="1">
      <c r="A266" s="329">
        <v>21</v>
      </c>
      <c r="B266" s="9" t="s">
        <v>101</v>
      </c>
      <c r="C266" s="12"/>
      <c r="D266" s="63"/>
      <c r="E266" s="12"/>
      <c r="F266" s="63"/>
      <c r="G266" s="102"/>
      <c r="H266" s="12"/>
      <c r="I266" s="63"/>
      <c r="J266" s="62"/>
      <c r="K266" s="63"/>
      <c r="L266" s="62"/>
      <c r="M266" s="63"/>
      <c r="N266" s="63"/>
      <c r="O266" s="63"/>
      <c r="P266" s="62"/>
      <c r="Q266" s="63"/>
      <c r="R266" s="62"/>
      <c r="S266" s="63"/>
      <c r="T266" s="126"/>
      <c r="U266" s="62"/>
      <c r="V266" s="63"/>
      <c r="W266" s="62"/>
      <c r="X266" s="63"/>
      <c r="Y266" s="62"/>
      <c r="Z266" s="63"/>
      <c r="AA266" s="126"/>
      <c r="AB266" s="62"/>
      <c r="AC266" s="63"/>
      <c r="AD266" s="62"/>
      <c r="AE266" s="63"/>
      <c r="AF266" s="12"/>
    </row>
    <row r="267" spans="1:32" s="1" customFormat="1" ht="15.75">
      <c r="A267" s="751">
        <v>21.01</v>
      </c>
      <c r="B267" s="2" t="s">
        <v>102</v>
      </c>
      <c r="C267" s="82"/>
      <c r="D267" s="61"/>
      <c r="E267" s="82"/>
      <c r="F267" s="61"/>
      <c r="G267" s="101">
        <v>12.5</v>
      </c>
      <c r="H267" s="82">
        <v>1</v>
      </c>
      <c r="I267" s="61">
        <f>+G267*H267</f>
        <v>12.5</v>
      </c>
      <c r="J267" s="60">
        <f t="shared" ref="J267" si="455">H267+E267+C267</f>
        <v>1</v>
      </c>
      <c r="K267" s="61">
        <f>I267+F267+D267</f>
        <v>12.5</v>
      </c>
      <c r="L267" s="60"/>
      <c r="M267" s="61">
        <f>0.82478+10</f>
        <v>10.824780000000001</v>
      </c>
      <c r="N267" s="61">
        <f t="shared" ref="N267:O272" si="456">L267/J267%</f>
        <v>0</v>
      </c>
      <c r="O267" s="61">
        <f t="shared" si="456"/>
        <v>86.598240000000004</v>
      </c>
      <c r="P267" s="60">
        <f t="shared" ref="P267:Q271" si="457">J267-L267</f>
        <v>1</v>
      </c>
      <c r="Q267" s="61">
        <f t="shared" si="457"/>
        <v>1.6752199999999995</v>
      </c>
      <c r="R267" s="60"/>
      <c r="S267" s="61"/>
      <c r="T267" s="125"/>
      <c r="U267" s="60">
        <v>1</v>
      </c>
      <c r="V267" s="61">
        <v>7.49</v>
      </c>
      <c r="W267" s="60">
        <f t="shared" ref="W267:W271" si="458">U267+R267</f>
        <v>1</v>
      </c>
      <c r="X267" s="61">
        <f>V267+S267</f>
        <v>7.49</v>
      </c>
      <c r="Y267" s="60"/>
      <c r="Z267" s="61"/>
      <c r="AA267" s="125">
        <v>12.5</v>
      </c>
      <c r="AB267" s="60">
        <v>1</v>
      </c>
      <c r="AC267" s="61">
        <f>AB267*AA267</f>
        <v>12.5</v>
      </c>
      <c r="AD267" s="60">
        <f t="shared" ref="AD267:AD271" si="459">AB267+Y267</f>
        <v>1</v>
      </c>
      <c r="AE267" s="61">
        <f>AC267+Z267</f>
        <v>12.5</v>
      </c>
      <c r="AF267" s="82"/>
    </row>
    <row r="268" spans="1:32" s="1" customFormat="1" ht="15.75">
      <c r="A268" s="751">
        <v>21.02</v>
      </c>
      <c r="B268" s="2" t="s">
        <v>308</v>
      </c>
      <c r="C268" s="82"/>
      <c r="D268" s="61"/>
      <c r="E268" s="82"/>
      <c r="F268" s="61"/>
      <c r="G268" s="101"/>
      <c r="H268" s="82"/>
      <c r="I268" s="61"/>
      <c r="J268" s="60">
        <f>H268+E268+C268</f>
        <v>0</v>
      </c>
      <c r="K268" s="61">
        <f>I268+F268+D268</f>
        <v>0</v>
      </c>
      <c r="L268" s="60"/>
      <c r="M268" s="61"/>
      <c r="N268" s="61"/>
      <c r="O268" s="61"/>
      <c r="P268" s="60">
        <f t="shared" si="457"/>
        <v>0</v>
      </c>
      <c r="Q268" s="61">
        <f t="shared" si="457"/>
        <v>0</v>
      </c>
      <c r="R268" s="60"/>
      <c r="S268" s="61"/>
      <c r="T268" s="125"/>
      <c r="U268" s="60"/>
      <c r="V268" s="61">
        <f t="shared" ref="V268" si="460">U268*T268</f>
        <v>0</v>
      </c>
      <c r="W268" s="60">
        <f t="shared" si="458"/>
        <v>0</v>
      </c>
      <c r="X268" s="61">
        <f>V268+S268</f>
        <v>0</v>
      </c>
      <c r="Y268" s="60"/>
      <c r="Z268" s="61"/>
      <c r="AA268" s="125"/>
      <c r="AB268" s="60"/>
      <c r="AC268" s="61">
        <f t="shared" ref="AC268" si="461">AB268*AA268</f>
        <v>0</v>
      </c>
      <c r="AD268" s="60">
        <f t="shared" si="459"/>
        <v>0</v>
      </c>
      <c r="AE268" s="61">
        <f>AC268+Z268</f>
        <v>0</v>
      </c>
      <c r="AF268" s="82"/>
    </row>
    <row r="269" spans="1:32" s="1" customFormat="1" ht="15.75">
      <c r="A269" s="751">
        <v>21.03</v>
      </c>
      <c r="B269" s="2" t="s">
        <v>103</v>
      </c>
      <c r="C269" s="82"/>
      <c r="D269" s="61"/>
      <c r="E269" s="82"/>
      <c r="F269" s="61"/>
      <c r="G269" s="101">
        <v>12.5</v>
      </c>
      <c r="H269" s="82">
        <v>1</v>
      </c>
      <c r="I269" s="61">
        <f t="shared" ref="I269:I271" si="462">+G269*H269</f>
        <v>12.5</v>
      </c>
      <c r="J269" s="60">
        <f t="shared" ref="J269:J271" si="463">H269+E269+C269</f>
        <v>1</v>
      </c>
      <c r="K269" s="61">
        <f>I269+F269+D269</f>
        <v>12.5</v>
      </c>
      <c r="L269" s="60"/>
      <c r="M269" s="61">
        <f>0.82478+8</f>
        <v>8.8247800000000005</v>
      </c>
      <c r="N269" s="61">
        <f t="shared" si="456"/>
        <v>0</v>
      </c>
      <c r="O269" s="61">
        <f t="shared" si="456"/>
        <v>70.598240000000004</v>
      </c>
      <c r="P269" s="60">
        <f t="shared" si="457"/>
        <v>1</v>
      </c>
      <c r="Q269" s="61">
        <f t="shared" si="457"/>
        <v>3.6752199999999995</v>
      </c>
      <c r="R269" s="60"/>
      <c r="S269" s="61"/>
      <c r="T269" s="125"/>
      <c r="U269" s="60">
        <v>1</v>
      </c>
      <c r="V269" s="61">
        <v>8.65</v>
      </c>
      <c r="W269" s="60">
        <f t="shared" si="458"/>
        <v>1</v>
      </c>
      <c r="X269" s="61">
        <f>V269+S269</f>
        <v>8.65</v>
      </c>
      <c r="Y269" s="60"/>
      <c r="Z269" s="61"/>
      <c r="AA269" s="125">
        <v>12.5</v>
      </c>
      <c r="AB269" s="60">
        <v>1</v>
      </c>
      <c r="AC269" s="61">
        <f>AB269*AA269</f>
        <v>12.5</v>
      </c>
      <c r="AD269" s="60">
        <f t="shared" si="459"/>
        <v>1</v>
      </c>
      <c r="AE269" s="61">
        <f>AC269+Z269</f>
        <v>12.5</v>
      </c>
      <c r="AF269" s="82"/>
    </row>
    <row r="270" spans="1:32" s="1" customFormat="1" ht="15.75">
      <c r="A270" s="751">
        <v>21.04</v>
      </c>
      <c r="B270" s="2" t="s">
        <v>104</v>
      </c>
      <c r="C270" s="82"/>
      <c r="D270" s="61"/>
      <c r="E270" s="82"/>
      <c r="F270" s="61"/>
      <c r="G270" s="101">
        <v>12.5</v>
      </c>
      <c r="H270" s="82">
        <v>1</v>
      </c>
      <c r="I270" s="61">
        <f t="shared" si="462"/>
        <v>12.5</v>
      </c>
      <c r="J270" s="60">
        <f t="shared" si="463"/>
        <v>1</v>
      </c>
      <c r="K270" s="61">
        <f>I270+F270+D270</f>
        <v>12.5</v>
      </c>
      <c r="L270" s="60"/>
      <c r="M270" s="61">
        <f>0.82477+3</f>
        <v>3.82477</v>
      </c>
      <c r="N270" s="61">
        <f t="shared" si="456"/>
        <v>0</v>
      </c>
      <c r="O270" s="61">
        <f t="shared" si="456"/>
        <v>30.59816</v>
      </c>
      <c r="P270" s="60">
        <f t="shared" si="457"/>
        <v>1</v>
      </c>
      <c r="Q270" s="61">
        <f t="shared" si="457"/>
        <v>8.6752299999999991</v>
      </c>
      <c r="R270" s="60"/>
      <c r="S270" s="61"/>
      <c r="T270" s="125"/>
      <c r="U270" s="60"/>
      <c r="V270" s="61"/>
      <c r="W270" s="60">
        <f t="shared" si="458"/>
        <v>0</v>
      </c>
      <c r="X270" s="61">
        <f>V270+S270</f>
        <v>0</v>
      </c>
      <c r="Y270" s="60"/>
      <c r="Z270" s="61"/>
      <c r="AA270" s="125">
        <v>12.5</v>
      </c>
      <c r="AB270" s="60">
        <v>1</v>
      </c>
      <c r="AC270" s="61">
        <f>AB270*AA270</f>
        <v>12.5</v>
      </c>
      <c r="AD270" s="60">
        <f t="shared" si="459"/>
        <v>1</v>
      </c>
      <c r="AE270" s="61">
        <f>AC270+Z270</f>
        <v>12.5</v>
      </c>
      <c r="AF270" s="82"/>
    </row>
    <row r="271" spans="1:32" s="1" customFormat="1" ht="15.75">
      <c r="A271" s="751">
        <v>21.05</v>
      </c>
      <c r="B271" s="2" t="s">
        <v>105</v>
      </c>
      <c r="C271" s="82"/>
      <c r="D271" s="61"/>
      <c r="E271" s="82"/>
      <c r="F271" s="61"/>
      <c r="G271" s="101">
        <v>12.5</v>
      </c>
      <c r="H271" s="82">
        <v>1</v>
      </c>
      <c r="I271" s="61">
        <f t="shared" si="462"/>
        <v>12.5</v>
      </c>
      <c r="J271" s="60">
        <f t="shared" si="463"/>
        <v>1</v>
      </c>
      <c r="K271" s="61">
        <f>I271+F271+D271</f>
        <v>12.5</v>
      </c>
      <c r="L271" s="60"/>
      <c r="M271" s="61">
        <f>0.82477+3</f>
        <v>3.82477</v>
      </c>
      <c r="N271" s="61">
        <f t="shared" si="456"/>
        <v>0</v>
      </c>
      <c r="O271" s="61">
        <f t="shared" si="456"/>
        <v>30.59816</v>
      </c>
      <c r="P271" s="60">
        <f t="shared" si="457"/>
        <v>1</v>
      </c>
      <c r="Q271" s="61">
        <f t="shared" si="457"/>
        <v>8.6752299999999991</v>
      </c>
      <c r="R271" s="60"/>
      <c r="S271" s="61"/>
      <c r="T271" s="125">
        <v>0.03</v>
      </c>
      <c r="U271" s="60"/>
      <c r="V271" s="61">
        <f>U271*T271</f>
        <v>0</v>
      </c>
      <c r="W271" s="60">
        <f t="shared" si="458"/>
        <v>0</v>
      </c>
      <c r="X271" s="61">
        <f>V271+S271</f>
        <v>0</v>
      </c>
      <c r="Y271" s="60"/>
      <c r="Z271" s="61"/>
      <c r="AA271" s="125">
        <v>12.5</v>
      </c>
      <c r="AB271" s="60">
        <v>1</v>
      </c>
      <c r="AC271" s="61">
        <f>AB271*AA271</f>
        <v>12.5</v>
      </c>
      <c r="AD271" s="60">
        <f t="shared" si="459"/>
        <v>1</v>
      </c>
      <c r="AE271" s="61">
        <f>AC271+Z271</f>
        <v>12.5</v>
      </c>
      <c r="AF271" s="82"/>
    </row>
    <row r="272" spans="1:32" s="144" customFormat="1" ht="18.75">
      <c r="A272" s="208"/>
      <c r="B272" s="209" t="s">
        <v>35</v>
      </c>
      <c r="C272" s="210">
        <f t="shared" ref="C272" si="464">SUM(C267:C271)</f>
        <v>0</v>
      </c>
      <c r="D272" s="211">
        <f>SUM(D267:D271)</f>
        <v>0</v>
      </c>
      <c r="E272" s="210">
        <f t="shared" ref="E272" si="465">SUM(E267:E271)</f>
        <v>0</v>
      </c>
      <c r="F272" s="211">
        <f>SUM(F267:F271)</f>
        <v>0</v>
      </c>
      <c r="G272" s="212"/>
      <c r="H272" s="210">
        <f>H267</f>
        <v>1</v>
      </c>
      <c r="I272" s="211">
        <f>SUM(I267:I271)</f>
        <v>50</v>
      </c>
      <c r="J272" s="210">
        <f>J267</f>
        <v>1</v>
      </c>
      <c r="K272" s="211">
        <f>SUM(K267:K271)</f>
        <v>50</v>
      </c>
      <c r="L272" s="210">
        <f>L267</f>
        <v>0</v>
      </c>
      <c r="M272" s="211">
        <f>SUM(M267:M271)</f>
        <v>27.299100000000003</v>
      </c>
      <c r="N272" s="213">
        <f t="shared" si="456"/>
        <v>0</v>
      </c>
      <c r="O272" s="213">
        <f>M272/K272%</f>
        <v>54.598200000000006</v>
      </c>
      <c r="P272" s="339">
        <f>P267</f>
        <v>1</v>
      </c>
      <c r="Q272" s="211">
        <f>SUM(Q267:Q271)</f>
        <v>22.700899999999997</v>
      </c>
      <c r="R272" s="210">
        <f t="shared" ref="R272" si="466">SUM(R267:R271)</f>
        <v>0</v>
      </c>
      <c r="S272" s="211">
        <f>SUM(S267:S271)</f>
        <v>0</v>
      </c>
      <c r="T272" s="214"/>
      <c r="U272" s="210">
        <f t="shared" ref="U272" si="467">SUM(U267:U271)</f>
        <v>2</v>
      </c>
      <c r="V272" s="211">
        <f>SUM(V267:V271)</f>
        <v>16.14</v>
      </c>
      <c r="W272" s="210">
        <f t="shared" ref="W272" si="468">SUM(W267:W271)</f>
        <v>2</v>
      </c>
      <c r="X272" s="211">
        <f>SUM(X267:X271)</f>
        <v>16.14</v>
      </c>
      <c r="Y272" s="210">
        <f t="shared" ref="Y272" si="469">SUM(Y267:Y271)</f>
        <v>0</v>
      </c>
      <c r="Z272" s="211">
        <f>SUM(Z267:Z271)</f>
        <v>0</v>
      </c>
      <c r="AA272" s="214"/>
      <c r="AB272" s="210">
        <f>AB267</f>
        <v>1</v>
      </c>
      <c r="AC272" s="211">
        <f>SUM(AC267:AC271)</f>
        <v>50</v>
      </c>
      <c r="AD272" s="210">
        <f>AD267</f>
        <v>1</v>
      </c>
      <c r="AE272" s="211">
        <f>SUM(AE267:AE271)</f>
        <v>50</v>
      </c>
      <c r="AF272" s="215"/>
    </row>
    <row r="273" spans="1:32" s="4" customFormat="1" ht="15.75">
      <c r="A273" s="329">
        <v>22</v>
      </c>
      <c r="B273" s="9" t="s">
        <v>106</v>
      </c>
      <c r="C273" s="12"/>
      <c r="D273" s="63"/>
      <c r="E273" s="12"/>
      <c r="F273" s="63"/>
      <c r="G273" s="102"/>
      <c r="H273" s="12"/>
      <c r="I273" s="63"/>
      <c r="J273" s="62"/>
      <c r="K273" s="63"/>
      <c r="L273" s="62"/>
      <c r="M273" s="63"/>
      <c r="N273" s="63"/>
      <c r="O273" s="63"/>
      <c r="P273" s="62"/>
      <c r="Q273" s="63"/>
      <c r="R273" s="62"/>
      <c r="S273" s="63"/>
      <c r="T273" s="126"/>
      <c r="U273" s="62"/>
      <c r="V273" s="63"/>
      <c r="W273" s="62"/>
      <c r="X273" s="63"/>
      <c r="Y273" s="62"/>
      <c r="Z273" s="63"/>
      <c r="AA273" s="126"/>
      <c r="AB273" s="62"/>
      <c r="AC273" s="63"/>
      <c r="AD273" s="62"/>
      <c r="AE273" s="63"/>
      <c r="AF273" s="12"/>
    </row>
    <row r="274" spans="1:32" s="1" customFormat="1" ht="18.75" customHeight="1">
      <c r="A274" s="199">
        <v>22.01</v>
      </c>
      <c r="B274" s="2" t="s">
        <v>107</v>
      </c>
      <c r="C274" s="82"/>
      <c r="D274" s="61"/>
      <c r="E274" s="82"/>
      <c r="F274" s="61"/>
      <c r="G274" s="101"/>
      <c r="H274" s="82"/>
      <c r="I274" s="61">
        <f t="shared" ref="I274:I275" si="470">H274*G274</f>
        <v>0</v>
      </c>
      <c r="J274" s="60">
        <f t="shared" ref="J274:K275" si="471">H274+E274+C274</f>
        <v>0</v>
      </c>
      <c r="K274" s="61">
        <f t="shared" si="471"/>
        <v>0</v>
      </c>
      <c r="L274" s="60"/>
      <c r="M274" s="61"/>
      <c r="N274" s="61"/>
      <c r="O274" s="61"/>
      <c r="P274" s="60"/>
      <c r="Q274" s="61"/>
      <c r="R274" s="60"/>
      <c r="S274" s="61"/>
      <c r="T274" s="125"/>
      <c r="U274" s="60"/>
      <c r="V274" s="61">
        <f>U274*T274</f>
        <v>0</v>
      </c>
      <c r="W274" s="60">
        <f>U274+R274</f>
        <v>0</v>
      </c>
      <c r="X274" s="61">
        <f>V274+S274</f>
        <v>0</v>
      </c>
      <c r="Y274" s="60"/>
      <c r="Z274" s="61"/>
      <c r="AA274" s="125"/>
      <c r="AB274" s="60"/>
      <c r="AC274" s="61">
        <f>AB274*AA274</f>
        <v>0</v>
      </c>
      <c r="AD274" s="60">
        <f>AB274+Y274</f>
        <v>0</v>
      </c>
      <c r="AE274" s="61">
        <f>AC274+Z274</f>
        <v>0</v>
      </c>
      <c r="AF274" s="82"/>
    </row>
    <row r="275" spans="1:32" s="1" customFormat="1" ht="15.75">
      <c r="A275" s="751">
        <v>22.02</v>
      </c>
      <c r="B275" s="82" t="s">
        <v>108</v>
      </c>
      <c r="C275" s="82"/>
      <c r="D275" s="61"/>
      <c r="E275" s="82"/>
      <c r="F275" s="61"/>
      <c r="G275" s="101">
        <v>3.0000000000000001E-3</v>
      </c>
      <c r="H275" s="82">
        <v>4806</v>
      </c>
      <c r="I275" s="61">
        <f t="shared" si="470"/>
        <v>14.418000000000001</v>
      </c>
      <c r="J275" s="60">
        <f t="shared" si="471"/>
        <v>4806</v>
      </c>
      <c r="K275" s="61">
        <f>I275+F275+D275</f>
        <v>14.418000000000001</v>
      </c>
      <c r="L275" s="60"/>
      <c r="M275" s="61">
        <v>14.211819999999999</v>
      </c>
      <c r="N275" s="61">
        <f t="shared" ref="N275:N276" si="472">L275/J275%</f>
        <v>0</v>
      </c>
      <c r="O275" s="61">
        <f>M275/K275%</f>
        <v>98.569981966985708</v>
      </c>
      <c r="P275" s="60">
        <f t="shared" ref="P275:Q275" si="473">J275-L275</f>
        <v>4806</v>
      </c>
      <c r="Q275" s="61">
        <f t="shared" si="473"/>
        <v>0.20618000000000158</v>
      </c>
      <c r="R275" s="60"/>
      <c r="S275" s="61"/>
      <c r="T275" s="125">
        <v>3.0000000000000001E-3</v>
      </c>
      <c r="U275" s="60">
        <v>4866</v>
      </c>
      <c r="V275" s="61">
        <f>U275*T275</f>
        <v>14.598000000000001</v>
      </c>
      <c r="W275" s="60">
        <f>U275+R275</f>
        <v>4866</v>
      </c>
      <c r="X275" s="61">
        <f>V275+S275</f>
        <v>14.598000000000001</v>
      </c>
      <c r="Y275" s="60"/>
      <c r="Z275" s="61"/>
      <c r="AA275" s="125">
        <v>3.0000000000000001E-3</v>
      </c>
      <c r="AB275" s="60">
        <v>4866</v>
      </c>
      <c r="AC275" s="61">
        <f>AB275*AA275</f>
        <v>14.598000000000001</v>
      </c>
      <c r="AD275" s="60">
        <f>AB275+Y275</f>
        <v>4866</v>
      </c>
      <c r="AE275" s="61">
        <f>AC275+Z275</f>
        <v>14.598000000000001</v>
      </c>
      <c r="AF275" s="82"/>
    </row>
    <row r="276" spans="1:32" s="144" customFormat="1" ht="15.75">
      <c r="A276" s="208"/>
      <c r="B276" s="215" t="s">
        <v>25</v>
      </c>
      <c r="C276" s="273">
        <f t="shared" ref="C276" si="474">SUM(C274:C275)</f>
        <v>0</v>
      </c>
      <c r="D276" s="263">
        <f>SUM(D274:D275)</f>
        <v>0</v>
      </c>
      <c r="E276" s="273">
        <f t="shared" ref="E276" si="475">SUM(E274:E275)</f>
        <v>0</v>
      </c>
      <c r="F276" s="263">
        <f>SUM(F274:F275)</f>
        <v>0</v>
      </c>
      <c r="G276" s="212"/>
      <c r="H276" s="273">
        <f t="shared" ref="H276:L276" si="476">SUM(H274:H275)</f>
        <v>4806</v>
      </c>
      <c r="I276" s="263">
        <f>SUM(I274:I275)</f>
        <v>14.418000000000001</v>
      </c>
      <c r="J276" s="273">
        <f t="shared" si="476"/>
        <v>4806</v>
      </c>
      <c r="K276" s="263">
        <f>SUM(K274:K275)</f>
        <v>14.418000000000001</v>
      </c>
      <c r="L276" s="273">
        <f t="shared" si="476"/>
        <v>0</v>
      </c>
      <c r="M276" s="263">
        <f>SUM(M274:M275)</f>
        <v>14.211819999999999</v>
      </c>
      <c r="N276" s="213">
        <f t="shared" si="472"/>
        <v>0</v>
      </c>
      <c r="O276" s="213">
        <f>M276/K276%</f>
        <v>98.569981966985708</v>
      </c>
      <c r="P276" s="273">
        <f t="shared" ref="P276" si="477">SUM(P274:P275)</f>
        <v>4806</v>
      </c>
      <c r="Q276" s="263">
        <f>SUM(Q274:Q275)</f>
        <v>0.20618000000000158</v>
      </c>
      <c r="R276" s="273">
        <f t="shared" ref="R276" si="478">SUM(R274:R275)</f>
        <v>0</v>
      </c>
      <c r="S276" s="263">
        <f>SUM(S274:S275)</f>
        <v>0</v>
      </c>
      <c r="T276" s="214"/>
      <c r="U276" s="273">
        <f t="shared" ref="U276" si="479">SUM(U274:U275)</f>
        <v>4866</v>
      </c>
      <c r="V276" s="263">
        <f>SUM(V274:V275)</f>
        <v>14.598000000000001</v>
      </c>
      <c r="W276" s="273">
        <f t="shared" ref="W276" si="480">SUM(W274:W275)</f>
        <v>4866</v>
      </c>
      <c r="X276" s="263">
        <f>SUM(X274:X275)</f>
        <v>14.598000000000001</v>
      </c>
      <c r="Y276" s="273">
        <f t="shared" ref="Y276" si="481">SUM(Y274:Y275)</f>
        <v>0</v>
      </c>
      <c r="Z276" s="263">
        <f>SUM(Z274:Z275)</f>
        <v>0</v>
      </c>
      <c r="AA276" s="214"/>
      <c r="AB276" s="273">
        <f t="shared" ref="AB276" si="482">SUM(AB274:AB275)</f>
        <v>4866</v>
      </c>
      <c r="AC276" s="263">
        <f>SUM(AC274:AC275)</f>
        <v>14.598000000000001</v>
      </c>
      <c r="AD276" s="273">
        <f t="shared" ref="AD276" si="483">SUM(AD274:AD275)</f>
        <v>4866</v>
      </c>
      <c r="AE276" s="263">
        <f>SUM(AE274:AE275)</f>
        <v>14.598000000000001</v>
      </c>
      <c r="AF276" s="215"/>
    </row>
    <row r="277" spans="1:32" s="4" customFormat="1" ht="15.75">
      <c r="A277" s="329" t="s">
        <v>97</v>
      </c>
      <c r="B277" s="9" t="s">
        <v>109</v>
      </c>
      <c r="C277" s="12"/>
      <c r="D277" s="63"/>
      <c r="E277" s="12"/>
      <c r="F277" s="63"/>
      <c r="G277" s="102"/>
      <c r="H277" s="12"/>
      <c r="I277" s="63"/>
      <c r="J277" s="62"/>
      <c r="K277" s="63"/>
      <c r="L277" s="62"/>
      <c r="M277" s="63"/>
      <c r="N277" s="63"/>
      <c r="O277" s="63"/>
      <c r="P277" s="62"/>
      <c r="Q277" s="63"/>
      <c r="R277" s="62"/>
      <c r="S277" s="63"/>
      <c r="T277" s="126"/>
      <c r="U277" s="62"/>
      <c r="V277" s="63"/>
      <c r="W277" s="62"/>
      <c r="X277" s="63"/>
      <c r="Y277" s="62"/>
      <c r="Z277" s="63"/>
      <c r="AA277" s="126"/>
      <c r="AB277" s="62"/>
      <c r="AC277" s="63"/>
      <c r="AD277" s="62"/>
      <c r="AE277" s="63"/>
      <c r="AF277" s="12"/>
    </row>
    <row r="278" spans="1:32" s="4" customFormat="1" ht="15.75">
      <c r="A278" s="329">
        <v>23</v>
      </c>
      <c r="B278" s="9" t="s">
        <v>110</v>
      </c>
      <c r="C278" s="12"/>
      <c r="D278" s="63"/>
      <c r="E278" s="12"/>
      <c r="F278" s="63"/>
      <c r="G278" s="102"/>
      <c r="H278" s="12"/>
      <c r="I278" s="63"/>
      <c r="J278" s="62"/>
      <c r="K278" s="63"/>
      <c r="L278" s="62"/>
      <c r="M278" s="63"/>
      <c r="N278" s="63"/>
      <c r="O278" s="63"/>
      <c r="P278" s="62"/>
      <c r="Q278" s="63"/>
      <c r="R278" s="62"/>
      <c r="S278" s="63"/>
      <c r="T278" s="126"/>
      <c r="U278" s="62"/>
      <c r="V278" s="63"/>
      <c r="W278" s="62"/>
      <c r="X278" s="63"/>
      <c r="Y278" s="62"/>
      <c r="Z278" s="63"/>
      <c r="AA278" s="126"/>
      <c r="AB278" s="62"/>
      <c r="AC278" s="63"/>
      <c r="AD278" s="62"/>
      <c r="AE278" s="63"/>
      <c r="AF278" s="12"/>
    </row>
    <row r="279" spans="1:32" s="1" customFormat="1" ht="15.75">
      <c r="A279" s="751">
        <v>23.01</v>
      </c>
      <c r="B279" s="2" t="s">
        <v>309</v>
      </c>
      <c r="C279" s="82"/>
      <c r="D279" s="61"/>
      <c r="E279" s="82"/>
      <c r="F279" s="61"/>
      <c r="G279" s="101"/>
      <c r="H279" s="82"/>
      <c r="I279" s="61"/>
      <c r="J279" s="60">
        <f t="shared" ref="J279:K325" si="484">H279+E279+C279</f>
        <v>0</v>
      </c>
      <c r="K279" s="61">
        <f t="shared" si="484"/>
        <v>0</v>
      </c>
      <c r="L279" s="60"/>
      <c r="M279" s="61"/>
      <c r="N279" s="61" t="e">
        <f t="shared" ref="N279:O326" si="485">L279/J279%</f>
        <v>#DIV/0!</v>
      </c>
      <c r="O279" s="61" t="e">
        <f t="shared" si="485"/>
        <v>#DIV/0!</v>
      </c>
      <c r="P279" s="60">
        <f t="shared" ref="P279:Q325" si="486">J279-L279</f>
        <v>0</v>
      </c>
      <c r="Q279" s="61">
        <f t="shared" si="486"/>
        <v>0</v>
      </c>
      <c r="R279" s="60"/>
      <c r="S279" s="61"/>
      <c r="T279" s="125"/>
      <c r="U279" s="60"/>
      <c r="V279" s="61">
        <f t="shared" ref="V279:V324" si="487">U279*T279</f>
        <v>0</v>
      </c>
      <c r="W279" s="60">
        <f t="shared" ref="W279:W325" si="488">U279+R279</f>
        <v>0</v>
      </c>
      <c r="X279" s="61">
        <f t="shared" ref="X279:X325" si="489">V279+S279</f>
        <v>0</v>
      </c>
      <c r="Y279" s="60">
        <f>R279</f>
        <v>0</v>
      </c>
      <c r="Z279" s="61">
        <f>S279</f>
        <v>0</v>
      </c>
      <c r="AA279" s="125"/>
      <c r="AB279" s="60"/>
      <c r="AC279" s="61">
        <f t="shared" ref="AC279:AC280" si="490">AB279*AA279</f>
        <v>0</v>
      </c>
      <c r="AD279" s="60">
        <f t="shared" ref="AD279:AD325" si="491">AB279+Y279</f>
        <v>0</v>
      </c>
      <c r="AE279" s="61">
        <f t="shared" ref="AE279:AE325" si="492">AC279+Z279</f>
        <v>0</v>
      </c>
      <c r="AF279" s="82"/>
    </row>
    <row r="280" spans="1:32" s="1" customFormat="1" ht="15.75">
      <c r="A280" s="751">
        <v>23.02</v>
      </c>
      <c r="B280" s="2" t="s">
        <v>310</v>
      </c>
      <c r="C280" s="82"/>
      <c r="D280" s="61"/>
      <c r="E280" s="82"/>
      <c r="F280" s="61"/>
      <c r="G280" s="101"/>
      <c r="H280" s="82"/>
      <c r="I280" s="61"/>
      <c r="J280" s="60">
        <f t="shared" si="484"/>
        <v>0</v>
      </c>
      <c r="K280" s="61">
        <f t="shared" si="484"/>
        <v>0</v>
      </c>
      <c r="L280" s="60"/>
      <c r="M280" s="61"/>
      <c r="N280" s="61" t="e">
        <f t="shared" si="485"/>
        <v>#DIV/0!</v>
      </c>
      <c r="O280" s="61" t="e">
        <f t="shared" si="485"/>
        <v>#DIV/0!</v>
      </c>
      <c r="P280" s="60">
        <f t="shared" si="486"/>
        <v>0</v>
      </c>
      <c r="Q280" s="61">
        <f t="shared" si="486"/>
        <v>0</v>
      </c>
      <c r="R280" s="60"/>
      <c r="S280" s="61"/>
      <c r="T280" s="125"/>
      <c r="U280" s="60"/>
      <c r="V280" s="61">
        <f t="shared" si="487"/>
        <v>0</v>
      </c>
      <c r="W280" s="60">
        <f t="shared" si="488"/>
        <v>0</v>
      </c>
      <c r="X280" s="61">
        <f t="shared" si="489"/>
        <v>0</v>
      </c>
      <c r="Y280" s="60">
        <f t="shared" ref="Y280:Y325" si="493">R280</f>
        <v>0</v>
      </c>
      <c r="Z280" s="61">
        <f t="shared" ref="Z280:Z325" si="494">S280</f>
        <v>0</v>
      </c>
      <c r="AA280" s="125"/>
      <c r="AB280" s="60"/>
      <c r="AC280" s="61">
        <f t="shared" si="490"/>
        <v>0</v>
      </c>
      <c r="AD280" s="60">
        <f t="shared" si="491"/>
        <v>0</v>
      </c>
      <c r="AE280" s="61">
        <f t="shared" si="492"/>
        <v>0</v>
      </c>
      <c r="AF280" s="82"/>
    </row>
    <row r="281" spans="1:32" s="1" customFormat="1" ht="15.75">
      <c r="A281" s="751">
        <v>23.03</v>
      </c>
      <c r="B281" s="2" t="s">
        <v>170</v>
      </c>
      <c r="C281" s="82"/>
      <c r="D281" s="61"/>
      <c r="E281" s="82"/>
      <c r="F281" s="61"/>
      <c r="G281" s="101">
        <v>20.45</v>
      </c>
      <c r="H281" s="82">
        <v>0</v>
      </c>
      <c r="I281" s="61">
        <f t="shared" ref="I281:I286" si="495">H281*G281</f>
        <v>0</v>
      </c>
      <c r="J281" s="60">
        <f t="shared" si="484"/>
        <v>0</v>
      </c>
      <c r="K281" s="61">
        <f t="shared" si="484"/>
        <v>0</v>
      </c>
      <c r="L281" s="60"/>
      <c r="M281" s="61"/>
      <c r="N281" s="61" t="e">
        <f t="shared" si="485"/>
        <v>#DIV/0!</v>
      </c>
      <c r="O281" s="61" t="e">
        <f t="shared" si="485"/>
        <v>#DIV/0!</v>
      </c>
      <c r="P281" s="60">
        <f t="shared" si="486"/>
        <v>0</v>
      </c>
      <c r="Q281" s="61">
        <f t="shared" si="486"/>
        <v>0</v>
      </c>
      <c r="R281" s="60"/>
      <c r="S281" s="61"/>
      <c r="T281" s="125">
        <v>20.45</v>
      </c>
      <c r="U281" s="60"/>
      <c r="V281" s="61">
        <f>U281*T281</f>
        <v>0</v>
      </c>
      <c r="W281" s="60">
        <f t="shared" si="488"/>
        <v>0</v>
      </c>
      <c r="X281" s="61">
        <f t="shared" si="489"/>
        <v>0</v>
      </c>
      <c r="Y281" s="60">
        <f t="shared" si="493"/>
        <v>0</v>
      </c>
      <c r="Z281" s="61">
        <f t="shared" si="494"/>
        <v>0</v>
      </c>
      <c r="AA281" s="125">
        <v>20.45</v>
      </c>
      <c r="AB281" s="60"/>
      <c r="AC281" s="61">
        <f>AB281*AA281</f>
        <v>0</v>
      </c>
      <c r="AD281" s="60">
        <f t="shared" si="491"/>
        <v>0</v>
      </c>
      <c r="AE281" s="61">
        <f t="shared" si="492"/>
        <v>0</v>
      </c>
      <c r="AF281" s="82"/>
    </row>
    <row r="282" spans="1:32" s="1" customFormat="1" ht="15.75">
      <c r="A282" s="751">
        <v>23.04</v>
      </c>
      <c r="B282" s="2" t="s">
        <v>111</v>
      </c>
      <c r="C282" s="82"/>
      <c r="D282" s="61"/>
      <c r="E282" s="82"/>
      <c r="F282" s="61"/>
      <c r="G282" s="101">
        <v>19.25</v>
      </c>
      <c r="H282" s="82"/>
      <c r="I282" s="61">
        <f t="shared" si="495"/>
        <v>0</v>
      </c>
      <c r="J282" s="60">
        <f t="shared" si="484"/>
        <v>0</v>
      </c>
      <c r="K282" s="61">
        <f t="shared" si="484"/>
        <v>0</v>
      </c>
      <c r="L282" s="60"/>
      <c r="M282" s="61"/>
      <c r="N282" s="61" t="e">
        <f t="shared" si="485"/>
        <v>#DIV/0!</v>
      </c>
      <c r="O282" s="61" t="e">
        <f t="shared" si="485"/>
        <v>#DIV/0!</v>
      </c>
      <c r="P282" s="60">
        <f t="shared" si="486"/>
        <v>0</v>
      </c>
      <c r="Q282" s="61">
        <f t="shared" si="486"/>
        <v>0</v>
      </c>
      <c r="R282" s="60"/>
      <c r="S282" s="61"/>
      <c r="T282" s="125">
        <v>19.25</v>
      </c>
      <c r="U282" s="60"/>
      <c r="V282" s="61">
        <f>U282*T282</f>
        <v>0</v>
      </c>
      <c r="W282" s="60">
        <f t="shared" si="488"/>
        <v>0</v>
      </c>
      <c r="X282" s="61">
        <f t="shared" si="489"/>
        <v>0</v>
      </c>
      <c r="Y282" s="60">
        <f t="shared" si="493"/>
        <v>0</v>
      </c>
      <c r="Z282" s="61">
        <f t="shared" si="494"/>
        <v>0</v>
      </c>
      <c r="AA282" s="125">
        <v>19.25</v>
      </c>
      <c r="AB282" s="60"/>
      <c r="AC282" s="61">
        <f>AB282*AA282</f>
        <v>0</v>
      </c>
      <c r="AD282" s="60">
        <f t="shared" si="491"/>
        <v>0</v>
      </c>
      <c r="AE282" s="61">
        <f t="shared" si="492"/>
        <v>0</v>
      </c>
      <c r="AF282" s="82"/>
    </row>
    <row r="283" spans="1:32" s="1" customFormat="1" ht="15.75">
      <c r="A283" s="751">
        <v>23.05</v>
      </c>
      <c r="B283" s="2" t="s">
        <v>112</v>
      </c>
      <c r="C283" s="82"/>
      <c r="D283" s="61"/>
      <c r="E283" s="82"/>
      <c r="F283" s="61"/>
      <c r="G283" s="101">
        <v>26.69</v>
      </c>
      <c r="H283" s="82">
        <v>0</v>
      </c>
      <c r="I283" s="61">
        <f t="shared" si="495"/>
        <v>0</v>
      </c>
      <c r="J283" s="60">
        <f t="shared" si="484"/>
        <v>0</v>
      </c>
      <c r="K283" s="61">
        <f t="shared" si="484"/>
        <v>0</v>
      </c>
      <c r="L283" s="60"/>
      <c r="M283" s="61"/>
      <c r="N283" s="61" t="e">
        <f t="shared" si="485"/>
        <v>#DIV/0!</v>
      </c>
      <c r="O283" s="61" t="e">
        <f t="shared" si="485"/>
        <v>#DIV/0!</v>
      </c>
      <c r="P283" s="60">
        <f t="shared" si="486"/>
        <v>0</v>
      </c>
      <c r="Q283" s="61">
        <f t="shared" si="486"/>
        <v>0</v>
      </c>
      <c r="R283" s="60"/>
      <c r="S283" s="61"/>
      <c r="T283" s="125">
        <v>26.69</v>
      </c>
      <c r="U283" s="60"/>
      <c r="V283" s="61">
        <f>U283*T283</f>
        <v>0</v>
      </c>
      <c r="W283" s="60">
        <f t="shared" si="488"/>
        <v>0</v>
      </c>
      <c r="X283" s="61">
        <f t="shared" si="489"/>
        <v>0</v>
      </c>
      <c r="Y283" s="60">
        <f t="shared" si="493"/>
        <v>0</v>
      </c>
      <c r="Z283" s="61">
        <f t="shared" si="494"/>
        <v>0</v>
      </c>
      <c r="AA283" s="125">
        <v>26.69</v>
      </c>
      <c r="AB283" s="60"/>
      <c r="AC283" s="61">
        <f>AB283*AA283</f>
        <v>0</v>
      </c>
      <c r="AD283" s="60">
        <f t="shared" si="491"/>
        <v>0</v>
      </c>
      <c r="AE283" s="61">
        <f t="shared" si="492"/>
        <v>0</v>
      </c>
      <c r="AF283" s="82"/>
    </row>
    <row r="284" spans="1:32" s="1" customFormat="1" ht="15.75">
      <c r="A284" s="751">
        <v>23.06</v>
      </c>
      <c r="B284" s="2" t="s">
        <v>113</v>
      </c>
      <c r="C284" s="82"/>
      <c r="D284" s="61"/>
      <c r="E284" s="82"/>
      <c r="F284" s="61"/>
      <c r="G284" s="101">
        <v>24.57</v>
      </c>
      <c r="H284" s="82"/>
      <c r="I284" s="61">
        <f t="shared" si="495"/>
        <v>0</v>
      </c>
      <c r="J284" s="60">
        <f t="shared" si="484"/>
        <v>0</v>
      </c>
      <c r="K284" s="61">
        <f t="shared" si="484"/>
        <v>0</v>
      </c>
      <c r="L284" s="60"/>
      <c r="M284" s="61"/>
      <c r="N284" s="61" t="e">
        <f t="shared" si="485"/>
        <v>#DIV/0!</v>
      </c>
      <c r="O284" s="61" t="e">
        <f t="shared" si="485"/>
        <v>#DIV/0!</v>
      </c>
      <c r="P284" s="60">
        <f t="shared" si="486"/>
        <v>0</v>
      </c>
      <c r="Q284" s="61">
        <f t="shared" si="486"/>
        <v>0</v>
      </c>
      <c r="R284" s="60"/>
      <c r="S284" s="61"/>
      <c r="T284" s="125">
        <v>24.57</v>
      </c>
      <c r="U284" s="60"/>
      <c r="V284" s="61">
        <f>U284*T284</f>
        <v>0</v>
      </c>
      <c r="W284" s="60">
        <f t="shared" si="488"/>
        <v>0</v>
      </c>
      <c r="X284" s="61">
        <f t="shared" si="489"/>
        <v>0</v>
      </c>
      <c r="Y284" s="60">
        <f t="shared" si="493"/>
        <v>0</v>
      </c>
      <c r="Z284" s="61">
        <f t="shared" si="494"/>
        <v>0</v>
      </c>
      <c r="AA284" s="125">
        <v>24.57</v>
      </c>
      <c r="AB284" s="60"/>
      <c r="AC284" s="61">
        <f>AB284*AA284</f>
        <v>0</v>
      </c>
      <c r="AD284" s="60">
        <f t="shared" si="491"/>
        <v>0</v>
      </c>
      <c r="AE284" s="61">
        <f t="shared" si="492"/>
        <v>0</v>
      </c>
      <c r="AF284" s="82"/>
    </row>
    <row r="285" spans="1:32" s="1" customFormat="1" ht="39" customHeight="1">
      <c r="A285" s="751">
        <v>23.07</v>
      </c>
      <c r="B285" s="82" t="s">
        <v>186</v>
      </c>
      <c r="C285" s="82">
        <v>1</v>
      </c>
      <c r="D285" s="61">
        <v>3.18</v>
      </c>
      <c r="E285" s="82"/>
      <c r="F285" s="61"/>
      <c r="G285" s="101"/>
      <c r="H285" s="82"/>
      <c r="I285" s="61">
        <f t="shared" si="495"/>
        <v>0</v>
      </c>
      <c r="J285" s="60">
        <f t="shared" si="484"/>
        <v>1</v>
      </c>
      <c r="K285" s="61">
        <f t="shared" si="484"/>
        <v>3.18</v>
      </c>
      <c r="L285" s="60">
        <v>1</v>
      </c>
      <c r="M285" s="61">
        <v>3.18</v>
      </c>
      <c r="N285" s="61">
        <f t="shared" si="485"/>
        <v>100</v>
      </c>
      <c r="O285" s="61">
        <f t="shared" si="485"/>
        <v>100</v>
      </c>
      <c r="P285" s="60">
        <f t="shared" si="486"/>
        <v>0</v>
      </c>
      <c r="Q285" s="61">
        <f t="shared" si="486"/>
        <v>0</v>
      </c>
      <c r="R285" s="60"/>
      <c r="S285" s="61"/>
      <c r="T285" s="125"/>
      <c r="U285" s="60"/>
      <c r="V285" s="61">
        <f t="shared" si="487"/>
        <v>0</v>
      </c>
      <c r="W285" s="60">
        <f t="shared" si="488"/>
        <v>0</v>
      </c>
      <c r="X285" s="61">
        <f t="shared" si="489"/>
        <v>0</v>
      </c>
      <c r="Y285" s="60">
        <f t="shared" si="493"/>
        <v>0</v>
      </c>
      <c r="Z285" s="61">
        <f t="shared" si="494"/>
        <v>0</v>
      </c>
      <c r="AA285" s="125"/>
      <c r="AB285" s="60"/>
      <c r="AC285" s="61">
        <f t="shared" ref="AC285:AC303" si="496">AB285*AA285</f>
        <v>0</v>
      </c>
      <c r="AD285" s="60">
        <f t="shared" si="491"/>
        <v>0</v>
      </c>
      <c r="AE285" s="61">
        <f t="shared" si="492"/>
        <v>0</v>
      </c>
      <c r="AF285" s="82"/>
    </row>
    <row r="286" spans="1:32" s="1" customFormat="1" ht="36" customHeight="1">
      <c r="A286" s="751">
        <v>23.08</v>
      </c>
      <c r="B286" s="82" t="s">
        <v>187</v>
      </c>
      <c r="C286" s="82"/>
      <c r="D286" s="61"/>
      <c r="E286" s="82"/>
      <c r="F286" s="61"/>
      <c r="G286" s="101"/>
      <c r="H286" s="82"/>
      <c r="I286" s="61">
        <f t="shared" si="495"/>
        <v>0</v>
      </c>
      <c r="J286" s="60">
        <f t="shared" si="484"/>
        <v>0</v>
      </c>
      <c r="K286" s="61">
        <f t="shared" si="484"/>
        <v>0</v>
      </c>
      <c r="L286" s="60"/>
      <c r="M286" s="61"/>
      <c r="N286" s="61" t="e">
        <f t="shared" si="485"/>
        <v>#DIV/0!</v>
      </c>
      <c r="O286" s="61" t="e">
        <f t="shared" si="485"/>
        <v>#DIV/0!</v>
      </c>
      <c r="P286" s="60">
        <f t="shared" si="486"/>
        <v>0</v>
      </c>
      <c r="Q286" s="61">
        <f t="shared" si="486"/>
        <v>0</v>
      </c>
      <c r="R286" s="60"/>
      <c r="S286" s="61"/>
      <c r="T286" s="125"/>
      <c r="U286" s="60"/>
      <c r="V286" s="61">
        <f t="shared" si="487"/>
        <v>0</v>
      </c>
      <c r="W286" s="60">
        <f t="shared" si="488"/>
        <v>0</v>
      </c>
      <c r="X286" s="61">
        <f t="shared" si="489"/>
        <v>0</v>
      </c>
      <c r="Y286" s="60">
        <f t="shared" si="493"/>
        <v>0</v>
      </c>
      <c r="Z286" s="61">
        <f t="shared" si="494"/>
        <v>0</v>
      </c>
      <c r="AA286" s="125"/>
      <c r="AB286" s="60"/>
      <c r="AC286" s="61">
        <f t="shared" si="496"/>
        <v>0</v>
      </c>
      <c r="AD286" s="60">
        <f t="shared" si="491"/>
        <v>0</v>
      </c>
      <c r="AE286" s="61">
        <f t="shared" si="492"/>
        <v>0</v>
      </c>
      <c r="AF286" s="82"/>
    </row>
    <row r="287" spans="1:32" s="1" customFormat="1" ht="18.75">
      <c r="A287" s="751">
        <v>23.09</v>
      </c>
      <c r="B287" s="82" t="s">
        <v>311</v>
      </c>
      <c r="C287" s="82"/>
      <c r="D287" s="61"/>
      <c r="E287" s="82"/>
      <c r="F287" s="61"/>
      <c r="G287" s="101">
        <v>20.45</v>
      </c>
      <c r="H287" s="82">
        <v>0</v>
      </c>
      <c r="I287" s="61"/>
      <c r="J287" s="60">
        <f t="shared" si="484"/>
        <v>0</v>
      </c>
      <c r="K287" s="61">
        <f t="shared" si="484"/>
        <v>0</v>
      </c>
      <c r="L287" s="60"/>
      <c r="M287" s="61"/>
      <c r="N287" s="61" t="e">
        <f t="shared" si="485"/>
        <v>#DIV/0!</v>
      </c>
      <c r="O287" s="61" t="e">
        <f t="shared" si="485"/>
        <v>#DIV/0!</v>
      </c>
      <c r="P287" s="60">
        <f t="shared" si="486"/>
        <v>0</v>
      </c>
      <c r="Q287" s="61">
        <f t="shared" si="486"/>
        <v>0</v>
      </c>
      <c r="R287" s="60"/>
      <c r="S287" s="61"/>
      <c r="T287" s="827">
        <v>27.12</v>
      </c>
      <c r="U287" s="60"/>
      <c r="V287" s="61">
        <f t="shared" ref="V287:V294" si="497">U287*T287</f>
        <v>0</v>
      </c>
      <c r="W287" s="60">
        <f t="shared" si="488"/>
        <v>0</v>
      </c>
      <c r="X287" s="61">
        <f t="shared" si="489"/>
        <v>0</v>
      </c>
      <c r="Y287" s="60">
        <f t="shared" si="493"/>
        <v>0</v>
      </c>
      <c r="Z287" s="61">
        <f t="shared" si="494"/>
        <v>0</v>
      </c>
      <c r="AA287" s="827">
        <v>27.12</v>
      </c>
      <c r="AB287" s="60"/>
      <c r="AC287" s="61">
        <f t="shared" si="496"/>
        <v>0</v>
      </c>
      <c r="AD287" s="60">
        <f t="shared" si="491"/>
        <v>0</v>
      </c>
      <c r="AE287" s="61">
        <f t="shared" si="492"/>
        <v>0</v>
      </c>
      <c r="AF287" s="82"/>
    </row>
    <row r="288" spans="1:32" s="1" customFormat="1" ht="18.75">
      <c r="A288" s="751">
        <v>23.1</v>
      </c>
      <c r="B288" s="82" t="s">
        <v>312</v>
      </c>
      <c r="C288" s="82"/>
      <c r="D288" s="61"/>
      <c r="E288" s="82"/>
      <c r="F288" s="61"/>
      <c r="G288" s="101">
        <v>19.25</v>
      </c>
      <c r="H288" s="82"/>
      <c r="I288" s="61"/>
      <c r="J288" s="60">
        <f t="shared" si="484"/>
        <v>0</v>
      </c>
      <c r="K288" s="61">
        <f t="shared" si="484"/>
        <v>0</v>
      </c>
      <c r="L288" s="60"/>
      <c r="M288" s="61"/>
      <c r="N288" s="61" t="e">
        <f t="shared" si="485"/>
        <v>#DIV/0!</v>
      </c>
      <c r="O288" s="61" t="e">
        <f t="shared" si="485"/>
        <v>#DIV/0!</v>
      </c>
      <c r="P288" s="60">
        <f t="shared" si="486"/>
        <v>0</v>
      </c>
      <c r="Q288" s="61">
        <f t="shared" si="486"/>
        <v>0</v>
      </c>
      <c r="R288" s="60"/>
      <c r="S288" s="61"/>
      <c r="T288" s="827">
        <v>22.474</v>
      </c>
      <c r="U288" s="60"/>
      <c r="V288" s="61">
        <f t="shared" si="497"/>
        <v>0</v>
      </c>
      <c r="W288" s="60">
        <f t="shared" si="488"/>
        <v>0</v>
      </c>
      <c r="X288" s="61">
        <f t="shared" si="489"/>
        <v>0</v>
      </c>
      <c r="Y288" s="60">
        <f t="shared" si="493"/>
        <v>0</v>
      </c>
      <c r="Z288" s="61">
        <f t="shared" si="494"/>
        <v>0</v>
      </c>
      <c r="AA288" s="827">
        <v>22.474</v>
      </c>
      <c r="AB288" s="60"/>
      <c r="AC288" s="61">
        <f t="shared" si="496"/>
        <v>0</v>
      </c>
      <c r="AD288" s="60">
        <f t="shared" si="491"/>
        <v>0</v>
      </c>
      <c r="AE288" s="61">
        <f t="shared" si="492"/>
        <v>0</v>
      </c>
      <c r="AF288" s="82"/>
    </row>
    <row r="289" spans="1:32" s="1" customFormat="1" ht="18.75">
      <c r="A289" s="751">
        <v>23.11</v>
      </c>
      <c r="B289" s="82" t="s">
        <v>314</v>
      </c>
      <c r="C289" s="82"/>
      <c r="D289" s="61"/>
      <c r="E289" s="82"/>
      <c r="F289" s="61"/>
      <c r="G289" s="101">
        <v>26.69</v>
      </c>
      <c r="H289" s="82"/>
      <c r="I289" s="61"/>
      <c r="J289" s="60">
        <f t="shared" si="484"/>
        <v>0</v>
      </c>
      <c r="K289" s="61">
        <f t="shared" si="484"/>
        <v>0</v>
      </c>
      <c r="L289" s="60"/>
      <c r="M289" s="61"/>
      <c r="N289" s="61" t="e">
        <f t="shared" si="485"/>
        <v>#DIV/0!</v>
      </c>
      <c r="O289" s="61" t="e">
        <f t="shared" si="485"/>
        <v>#DIV/0!</v>
      </c>
      <c r="P289" s="60">
        <f t="shared" si="486"/>
        <v>0</v>
      </c>
      <c r="Q289" s="61">
        <f t="shared" si="486"/>
        <v>0</v>
      </c>
      <c r="R289" s="60"/>
      <c r="S289" s="61"/>
      <c r="T289" s="690">
        <v>34.630000000000003</v>
      </c>
      <c r="U289" s="60"/>
      <c r="V289" s="61">
        <f t="shared" si="497"/>
        <v>0</v>
      </c>
      <c r="W289" s="60">
        <f t="shared" si="488"/>
        <v>0</v>
      </c>
      <c r="X289" s="61">
        <f t="shared" si="489"/>
        <v>0</v>
      </c>
      <c r="Y289" s="60">
        <f t="shared" si="493"/>
        <v>0</v>
      </c>
      <c r="Z289" s="61">
        <f t="shared" si="494"/>
        <v>0</v>
      </c>
      <c r="AA289" s="690">
        <v>34.630000000000003</v>
      </c>
      <c r="AB289" s="60"/>
      <c r="AC289" s="61">
        <f t="shared" si="496"/>
        <v>0</v>
      </c>
      <c r="AD289" s="60">
        <f t="shared" si="491"/>
        <v>0</v>
      </c>
      <c r="AE289" s="61">
        <f t="shared" si="492"/>
        <v>0</v>
      </c>
      <c r="AF289" s="82"/>
    </row>
    <row r="290" spans="1:32" s="1" customFormat="1" ht="18.75">
      <c r="A290" s="751">
        <v>23.12</v>
      </c>
      <c r="B290" s="82" t="s">
        <v>313</v>
      </c>
      <c r="C290" s="82"/>
      <c r="D290" s="61"/>
      <c r="E290" s="82"/>
      <c r="F290" s="61"/>
      <c r="G290" s="101">
        <v>24.57</v>
      </c>
      <c r="H290" s="82"/>
      <c r="I290" s="61"/>
      <c r="J290" s="60">
        <f t="shared" si="484"/>
        <v>0</v>
      </c>
      <c r="K290" s="61">
        <f t="shared" si="484"/>
        <v>0</v>
      </c>
      <c r="L290" s="60"/>
      <c r="M290" s="61"/>
      <c r="N290" s="61" t="e">
        <f t="shared" si="485"/>
        <v>#DIV/0!</v>
      </c>
      <c r="O290" s="61" t="e">
        <f t="shared" si="485"/>
        <v>#DIV/0!</v>
      </c>
      <c r="P290" s="60">
        <f t="shared" si="486"/>
        <v>0</v>
      </c>
      <c r="Q290" s="61">
        <f t="shared" si="486"/>
        <v>0</v>
      </c>
      <c r="R290" s="60"/>
      <c r="S290" s="61"/>
      <c r="T290" s="690">
        <v>26.71</v>
      </c>
      <c r="U290" s="60"/>
      <c r="V290" s="61">
        <f t="shared" si="497"/>
        <v>0</v>
      </c>
      <c r="W290" s="60">
        <f t="shared" si="488"/>
        <v>0</v>
      </c>
      <c r="X290" s="61">
        <f t="shared" si="489"/>
        <v>0</v>
      </c>
      <c r="Y290" s="60">
        <f t="shared" si="493"/>
        <v>0</v>
      </c>
      <c r="Z290" s="61">
        <f t="shared" si="494"/>
        <v>0</v>
      </c>
      <c r="AA290" s="690">
        <v>26.71</v>
      </c>
      <c r="AB290" s="60"/>
      <c r="AC290" s="61">
        <f t="shared" si="496"/>
        <v>0</v>
      </c>
      <c r="AD290" s="60">
        <f t="shared" si="491"/>
        <v>0</v>
      </c>
      <c r="AE290" s="61">
        <f t="shared" si="492"/>
        <v>0</v>
      </c>
      <c r="AF290" s="82"/>
    </row>
    <row r="291" spans="1:32" s="1" customFormat="1" ht="18.75">
      <c r="A291" s="751">
        <v>23.13</v>
      </c>
      <c r="B291" s="2" t="s">
        <v>114</v>
      </c>
      <c r="C291" s="82"/>
      <c r="D291" s="61"/>
      <c r="E291" s="82"/>
      <c r="F291" s="61"/>
      <c r="G291" s="101">
        <v>12.86</v>
      </c>
      <c r="H291" s="82">
        <v>9</v>
      </c>
      <c r="I291" s="61">
        <v>115.74</v>
      </c>
      <c r="J291" s="60">
        <f t="shared" si="484"/>
        <v>9</v>
      </c>
      <c r="K291" s="61">
        <f t="shared" si="484"/>
        <v>115.74</v>
      </c>
      <c r="L291" s="60">
        <v>9</v>
      </c>
      <c r="M291" s="61">
        <v>9</v>
      </c>
      <c r="N291" s="61">
        <f t="shared" si="485"/>
        <v>100</v>
      </c>
      <c r="O291" s="61">
        <f t="shared" si="485"/>
        <v>7.7760497667185069</v>
      </c>
      <c r="P291" s="60">
        <f t="shared" si="486"/>
        <v>0</v>
      </c>
      <c r="Q291" s="61">
        <f t="shared" si="486"/>
        <v>106.74</v>
      </c>
      <c r="R291" s="60"/>
      <c r="S291" s="61">
        <f>Q291</f>
        <v>106.74</v>
      </c>
      <c r="T291" s="827">
        <v>19.34</v>
      </c>
      <c r="U291" s="60">
        <v>23</v>
      </c>
      <c r="V291" s="61">
        <f t="shared" si="497"/>
        <v>444.82</v>
      </c>
      <c r="W291" s="60">
        <f t="shared" si="488"/>
        <v>23</v>
      </c>
      <c r="X291" s="61">
        <f t="shared" si="489"/>
        <v>551.55999999999995</v>
      </c>
      <c r="Y291" s="60">
        <f t="shared" si="493"/>
        <v>0</v>
      </c>
      <c r="Z291" s="61">
        <f t="shared" si="494"/>
        <v>106.74</v>
      </c>
      <c r="AA291" s="827">
        <v>19.34</v>
      </c>
      <c r="AB291" s="60">
        <v>8</v>
      </c>
      <c r="AC291" s="61">
        <f t="shared" si="496"/>
        <v>154.72</v>
      </c>
      <c r="AD291" s="60">
        <f t="shared" si="491"/>
        <v>8</v>
      </c>
      <c r="AE291" s="61">
        <f t="shared" si="492"/>
        <v>261.45999999999998</v>
      </c>
      <c r="AF291" s="82"/>
    </row>
    <row r="292" spans="1:32" s="1" customFormat="1" ht="18.75" customHeight="1">
      <c r="A292" s="751">
        <v>23.14</v>
      </c>
      <c r="B292" s="2" t="s">
        <v>115</v>
      </c>
      <c r="C292" s="82"/>
      <c r="D292" s="61"/>
      <c r="E292" s="82"/>
      <c r="F292" s="61"/>
      <c r="G292" s="101">
        <v>11.41</v>
      </c>
      <c r="H292" s="82">
        <v>0</v>
      </c>
      <c r="I292" s="61">
        <f t="shared" ref="I292:I305" si="498">H292*G292</f>
        <v>0</v>
      </c>
      <c r="J292" s="60">
        <f t="shared" si="484"/>
        <v>0</v>
      </c>
      <c r="K292" s="61">
        <f t="shared" si="484"/>
        <v>0</v>
      </c>
      <c r="L292" s="60"/>
      <c r="M292" s="61"/>
      <c r="N292" s="61" t="e">
        <f t="shared" si="485"/>
        <v>#DIV/0!</v>
      </c>
      <c r="O292" s="61" t="e">
        <f t="shared" si="485"/>
        <v>#DIV/0!</v>
      </c>
      <c r="P292" s="60">
        <f t="shared" si="486"/>
        <v>0</v>
      </c>
      <c r="Q292" s="61">
        <f t="shared" si="486"/>
        <v>0</v>
      </c>
      <c r="R292" s="60"/>
      <c r="S292" s="61"/>
      <c r="T292" s="827">
        <v>15.43</v>
      </c>
      <c r="U292" s="60"/>
      <c r="V292" s="61">
        <f t="shared" si="497"/>
        <v>0</v>
      </c>
      <c r="W292" s="60">
        <f t="shared" si="488"/>
        <v>0</v>
      </c>
      <c r="X292" s="61">
        <f t="shared" si="489"/>
        <v>0</v>
      </c>
      <c r="Y292" s="60">
        <f t="shared" si="493"/>
        <v>0</v>
      </c>
      <c r="Z292" s="61">
        <f t="shared" si="494"/>
        <v>0</v>
      </c>
      <c r="AA292" s="827">
        <v>15.43</v>
      </c>
      <c r="AB292" s="60"/>
      <c r="AC292" s="61">
        <f t="shared" si="496"/>
        <v>0</v>
      </c>
      <c r="AD292" s="60">
        <f t="shared" si="491"/>
        <v>0</v>
      </c>
      <c r="AE292" s="61">
        <f t="shared" si="492"/>
        <v>0</v>
      </c>
      <c r="AF292" s="82"/>
    </row>
    <row r="293" spans="1:32" s="1" customFormat="1" ht="18.75" customHeight="1">
      <c r="A293" s="751">
        <v>23.15</v>
      </c>
      <c r="B293" s="2" t="s">
        <v>116</v>
      </c>
      <c r="C293" s="82"/>
      <c r="D293" s="61"/>
      <c r="E293" s="82"/>
      <c r="F293" s="61"/>
      <c r="G293" s="101">
        <v>17.420000000000002</v>
      </c>
      <c r="H293" s="82">
        <v>0</v>
      </c>
      <c r="I293" s="61">
        <v>0</v>
      </c>
      <c r="J293" s="60">
        <f t="shared" si="484"/>
        <v>0</v>
      </c>
      <c r="K293" s="61">
        <f t="shared" si="484"/>
        <v>0</v>
      </c>
      <c r="L293" s="60"/>
      <c r="M293" s="61"/>
      <c r="N293" s="61" t="e">
        <f t="shared" si="485"/>
        <v>#DIV/0!</v>
      </c>
      <c r="O293" s="61" t="e">
        <f t="shared" si="485"/>
        <v>#DIV/0!</v>
      </c>
      <c r="P293" s="60">
        <f t="shared" si="486"/>
        <v>0</v>
      </c>
      <c r="Q293" s="61">
        <f t="shared" si="486"/>
        <v>0</v>
      </c>
      <c r="R293" s="60"/>
      <c r="S293" s="61"/>
      <c r="T293" s="827">
        <v>25.18</v>
      </c>
      <c r="U293" s="60"/>
      <c r="V293" s="61">
        <f t="shared" si="497"/>
        <v>0</v>
      </c>
      <c r="W293" s="60">
        <f t="shared" si="488"/>
        <v>0</v>
      </c>
      <c r="X293" s="61">
        <f t="shared" si="489"/>
        <v>0</v>
      </c>
      <c r="Y293" s="60">
        <f t="shared" si="493"/>
        <v>0</v>
      </c>
      <c r="Z293" s="61">
        <f t="shared" si="494"/>
        <v>0</v>
      </c>
      <c r="AA293" s="827">
        <v>25.18</v>
      </c>
      <c r="AB293" s="60"/>
      <c r="AC293" s="61">
        <f t="shared" si="496"/>
        <v>0</v>
      </c>
      <c r="AD293" s="60">
        <f t="shared" si="491"/>
        <v>0</v>
      </c>
      <c r="AE293" s="61">
        <f t="shared" si="492"/>
        <v>0</v>
      </c>
      <c r="AF293" s="82"/>
    </row>
    <row r="294" spans="1:32" s="1" customFormat="1" ht="18.75" customHeight="1">
      <c r="A294" s="751">
        <v>23.16</v>
      </c>
      <c r="B294" s="2" t="s">
        <v>117</v>
      </c>
      <c r="C294" s="82"/>
      <c r="D294" s="61"/>
      <c r="E294" s="82"/>
      <c r="F294" s="61"/>
      <c r="G294" s="101">
        <v>14.82</v>
      </c>
      <c r="H294" s="82">
        <v>0</v>
      </c>
      <c r="I294" s="61">
        <f t="shared" si="498"/>
        <v>0</v>
      </c>
      <c r="J294" s="60">
        <f t="shared" si="484"/>
        <v>0</v>
      </c>
      <c r="K294" s="61">
        <f t="shared" si="484"/>
        <v>0</v>
      </c>
      <c r="L294" s="60"/>
      <c r="M294" s="61"/>
      <c r="N294" s="61" t="e">
        <f t="shared" si="485"/>
        <v>#DIV/0!</v>
      </c>
      <c r="O294" s="61" t="e">
        <f t="shared" si="485"/>
        <v>#DIV/0!</v>
      </c>
      <c r="P294" s="60">
        <f t="shared" si="486"/>
        <v>0</v>
      </c>
      <c r="Q294" s="61">
        <f t="shared" si="486"/>
        <v>0</v>
      </c>
      <c r="R294" s="60"/>
      <c r="S294" s="61"/>
      <c r="T294" s="827">
        <v>17.489999999999998</v>
      </c>
      <c r="U294" s="60"/>
      <c r="V294" s="61">
        <f t="shared" si="497"/>
        <v>0</v>
      </c>
      <c r="W294" s="60">
        <f t="shared" si="488"/>
        <v>0</v>
      </c>
      <c r="X294" s="61">
        <f t="shared" si="489"/>
        <v>0</v>
      </c>
      <c r="Y294" s="60">
        <f t="shared" si="493"/>
        <v>0</v>
      </c>
      <c r="Z294" s="61">
        <f t="shared" si="494"/>
        <v>0</v>
      </c>
      <c r="AA294" s="827">
        <v>17.489999999999998</v>
      </c>
      <c r="AB294" s="60"/>
      <c r="AC294" s="61">
        <f t="shared" si="496"/>
        <v>0</v>
      </c>
      <c r="AD294" s="60">
        <f t="shared" si="491"/>
        <v>0</v>
      </c>
      <c r="AE294" s="61">
        <f t="shared" si="492"/>
        <v>0</v>
      </c>
      <c r="AF294" s="82"/>
    </row>
    <row r="295" spans="1:32" s="1" customFormat="1" ht="18.75" customHeight="1">
      <c r="A295" s="751">
        <v>23.17</v>
      </c>
      <c r="B295" s="2" t="s">
        <v>300</v>
      </c>
      <c r="C295" s="82"/>
      <c r="D295" s="61"/>
      <c r="E295" s="82"/>
      <c r="F295" s="61"/>
      <c r="G295" s="101"/>
      <c r="H295" s="82"/>
      <c r="I295" s="61">
        <f t="shared" si="498"/>
        <v>0</v>
      </c>
      <c r="J295" s="60">
        <f t="shared" si="484"/>
        <v>0</v>
      </c>
      <c r="K295" s="61">
        <f t="shared" si="484"/>
        <v>0</v>
      </c>
      <c r="L295" s="60"/>
      <c r="M295" s="61"/>
      <c r="N295" s="61" t="e">
        <f t="shared" si="485"/>
        <v>#DIV/0!</v>
      </c>
      <c r="O295" s="61" t="e">
        <f t="shared" si="485"/>
        <v>#DIV/0!</v>
      </c>
      <c r="P295" s="60">
        <f t="shared" si="486"/>
        <v>0</v>
      </c>
      <c r="Q295" s="61">
        <f t="shared" si="486"/>
        <v>0</v>
      </c>
      <c r="R295" s="60"/>
      <c r="S295" s="61"/>
      <c r="T295" s="690"/>
      <c r="U295" s="60"/>
      <c r="V295" s="61">
        <f t="shared" si="487"/>
        <v>0</v>
      </c>
      <c r="W295" s="60">
        <f t="shared" si="488"/>
        <v>0</v>
      </c>
      <c r="X295" s="61">
        <f t="shared" si="489"/>
        <v>0</v>
      </c>
      <c r="Y295" s="60">
        <f t="shared" si="493"/>
        <v>0</v>
      </c>
      <c r="Z295" s="61">
        <f t="shared" si="494"/>
        <v>0</v>
      </c>
      <c r="AA295" s="690"/>
      <c r="AB295" s="60"/>
      <c r="AC295" s="61">
        <f t="shared" si="496"/>
        <v>0</v>
      </c>
      <c r="AD295" s="60">
        <f t="shared" si="491"/>
        <v>0</v>
      </c>
      <c r="AE295" s="61">
        <f t="shared" si="492"/>
        <v>0</v>
      </c>
      <c r="AF295" s="82"/>
    </row>
    <row r="296" spans="1:32" s="1" customFormat="1" ht="18.75" customHeight="1">
      <c r="A296" s="751">
        <v>23.18</v>
      </c>
      <c r="B296" s="2" t="s">
        <v>157</v>
      </c>
      <c r="C296" s="82"/>
      <c r="D296" s="61"/>
      <c r="E296" s="82"/>
      <c r="F296" s="61"/>
      <c r="G296" s="101">
        <v>5.79</v>
      </c>
      <c r="H296" s="82">
        <v>0</v>
      </c>
      <c r="I296" s="61">
        <f t="shared" si="498"/>
        <v>0</v>
      </c>
      <c r="J296" s="60">
        <f t="shared" si="484"/>
        <v>0</v>
      </c>
      <c r="K296" s="61">
        <f t="shared" si="484"/>
        <v>0</v>
      </c>
      <c r="L296" s="60"/>
      <c r="M296" s="61"/>
      <c r="N296" s="61" t="e">
        <f t="shared" si="485"/>
        <v>#DIV/0!</v>
      </c>
      <c r="O296" s="61" t="e">
        <f t="shared" si="485"/>
        <v>#DIV/0!</v>
      </c>
      <c r="P296" s="60">
        <f t="shared" si="486"/>
        <v>0</v>
      </c>
      <c r="Q296" s="61">
        <f t="shared" si="486"/>
        <v>0</v>
      </c>
      <c r="R296" s="60"/>
      <c r="S296" s="61"/>
      <c r="T296" s="827">
        <v>7.92</v>
      </c>
      <c r="U296" s="60">
        <v>8</v>
      </c>
      <c r="V296" s="61">
        <f t="shared" ref="V296:V303" si="499">U296*T296</f>
        <v>63.36</v>
      </c>
      <c r="W296" s="60">
        <f t="shared" si="488"/>
        <v>8</v>
      </c>
      <c r="X296" s="61">
        <f t="shared" si="489"/>
        <v>63.36</v>
      </c>
      <c r="Y296" s="60">
        <f t="shared" si="493"/>
        <v>0</v>
      </c>
      <c r="Z296" s="61">
        <f t="shared" si="494"/>
        <v>0</v>
      </c>
      <c r="AA296" s="827">
        <v>7.92</v>
      </c>
      <c r="AB296" s="60">
        <v>1</v>
      </c>
      <c r="AC296" s="61">
        <f t="shared" si="496"/>
        <v>7.92</v>
      </c>
      <c r="AD296" s="60">
        <f t="shared" si="491"/>
        <v>1</v>
      </c>
      <c r="AE296" s="61">
        <f t="shared" si="492"/>
        <v>7.92</v>
      </c>
      <c r="AF296" s="82"/>
    </row>
    <row r="297" spans="1:32" s="1" customFormat="1" ht="18.75">
      <c r="A297" s="751">
        <v>23.19</v>
      </c>
      <c r="B297" s="2" t="s">
        <v>342</v>
      </c>
      <c r="C297" s="82"/>
      <c r="D297" s="61"/>
      <c r="E297" s="82"/>
      <c r="F297" s="61"/>
      <c r="G297" s="101">
        <v>4.83</v>
      </c>
      <c r="H297" s="82">
        <v>0</v>
      </c>
      <c r="I297" s="61">
        <f t="shared" si="498"/>
        <v>0</v>
      </c>
      <c r="J297" s="60">
        <f t="shared" si="484"/>
        <v>0</v>
      </c>
      <c r="K297" s="61">
        <f t="shared" si="484"/>
        <v>0</v>
      </c>
      <c r="L297" s="60"/>
      <c r="M297" s="61"/>
      <c r="N297" s="61" t="e">
        <f t="shared" si="485"/>
        <v>#DIV/0!</v>
      </c>
      <c r="O297" s="61" t="e">
        <f t="shared" si="485"/>
        <v>#DIV/0!</v>
      </c>
      <c r="P297" s="60">
        <f t="shared" si="486"/>
        <v>0</v>
      </c>
      <c r="Q297" s="61">
        <f t="shared" si="486"/>
        <v>0</v>
      </c>
      <c r="R297" s="60"/>
      <c r="S297" s="61"/>
      <c r="T297" s="827">
        <v>6.25</v>
      </c>
      <c r="U297" s="60"/>
      <c r="V297" s="61">
        <f t="shared" si="499"/>
        <v>0</v>
      </c>
      <c r="W297" s="60">
        <f t="shared" si="488"/>
        <v>0</v>
      </c>
      <c r="X297" s="61">
        <f t="shared" si="489"/>
        <v>0</v>
      </c>
      <c r="Y297" s="60">
        <f t="shared" si="493"/>
        <v>0</v>
      </c>
      <c r="Z297" s="61">
        <f t="shared" si="494"/>
        <v>0</v>
      </c>
      <c r="AA297" s="827">
        <v>6.25</v>
      </c>
      <c r="AB297" s="60"/>
      <c r="AC297" s="61">
        <f t="shared" si="496"/>
        <v>0</v>
      </c>
      <c r="AD297" s="60">
        <f t="shared" si="491"/>
        <v>0</v>
      </c>
      <c r="AE297" s="61">
        <f t="shared" si="492"/>
        <v>0</v>
      </c>
      <c r="AF297" s="82"/>
    </row>
    <row r="298" spans="1:32" s="1" customFormat="1" ht="18.75">
      <c r="A298" s="751">
        <v>23.2</v>
      </c>
      <c r="B298" s="2" t="s">
        <v>302</v>
      </c>
      <c r="C298" s="82"/>
      <c r="D298" s="61"/>
      <c r="E298" s="82"/>
      <c r="F298" s="61"/>
      <c r="G298" s="101">
        <v>2.14</v>
      </c>
      <c r="H298" s="82">
        <v>0</v>
      </c>
      <c r="I298" s="61">
        <f t="shared" si="498"/>
        <v>0</v>
      </c>
      <c r="J298" s="60">
        <f t="shared" si="484"/>
        <v>0</v>
      </c>
      <c r="K298" s="61">
        <f t="shared" si="484"/>
        <v>0</v>
      </c>
      <c r="L298" s="60"/>
      <c r="M298" s="61"/>
      <c r="N298" s="61" t="e">
        <f t="shared" si="485"/>
        <v>#DIV/0!</v>
      </c>
      <c r="O298" s="61" t="e">
        <f t="shared" si="485"/>
        <v>#DIV/0!</v>
      </c>
      <c r="P298" s="60">
        <f t="shared" si="486"/>
        <v>0</v>
      </c>
      <c r="Q298" s="61">
        <f t="shared" si="486"/>
        <v>0</v>
      </c>
      <c r="R298" s="60"/>
      <c r="S298" s="61"/>
      <c r="T298" s="827">
        <v>2.72</v>
      </c>
      <c r="U298" s="60"/>
      <c r="V298" s="61">
        <f t="shared" si="499"/>
        <v>0</v>
      </c>
      <c r="W298" s="60">
        <f t="shared" si="488"/>
        <v>0</v>
      </c>
      <c r="X298" s="61">
        <f t="shared" si="489"/>
        <v>0</v>
      </c>
      <c r="Y298" s="60">
        <f t="shared" si="493"/>
        <v>0</v>
      </c>
      <c r="Z298" s="61">
        <f t="shared" si="494"/>
        <v>0</v>
      </c>
      <c r="AA298" s="827">
        <v>2.72</v>
      </c>
      <c r="AB298" s="60"/>
      <c r="AC298" s="61">
        <f t="shared" si="496"/>
        <v>0</v>
      </c>
      <c r="AD298" s="60">
        <f t="shared" si="491"/>
        <v>0</v>
      </c>
      <c r="AE298" s="61">
        <f t="shared" si="492"/>
        <v>0</v>
      </c>
      <c r="AF298" s="82"/>
    </row>
    <row r="299" spans="1:32" s="1" customFormat="1" ht="18.75" customHeight="1">
      <c r="A299" s="751">
        <v>23.21</v>
      </c>
      <c r="B299" s="2" t="s">
        <v>301</v>
      </c>
      <c r="C299" s="82"/>
      <c r="D299" s="61"/>
      <c r="E299" s="82"/>
      <c r="F299" s="61"/>
      <c r="G299" s="101">
        <v>1.76</v>
      </c>
      <c r="H299" s="82">
        <v>0</v>
      </c>
      <c r="I299" s="61">
        <f t="shared" si="498"/>
        <v>0</v>
      </c>
      <c r="J299" s="60">
        <f t="shared" si="484"/>
        <v>0</v>
      </c>
      <c r="K299" s="61">
        <f t="shared" si="484"/>
        <v>0</v>
      </c>
      <c r="L299" s="60"/>
      <c r="M299" s="61"/>
      <c r="N299" s="61" t="e">
        <f t="shared" si="485"/>
        <v>#DIV/0!</v>
      </c>
      <c r="O299" s="61" t="e">
        <f t="shared" si="485"/>
        <v>#DIV/0!</v>
      </c>
      <c r="P299" s="60">
        <f t="shared" si="486"/>
        <v>0</v>
      </c>
      <c r="Q299" s="61">
        <f t="shared" si="486"/>
        <v>0</v>
      </c>
      <c r="R299" s="60"/>
      <c r="S299" s="61"/>
      <c r="T299" s="827">
        <v>2</v>
      </c>
      <c r="U299" s="60"/>
      <c r="V299" s="61">
        <f t="shared" si="499"/>
        <v>0</v>
      </c>
      <c r="W299" s="60">
        <f t="shared" si="488"/>
        <v>0</v>
      </c>
      <c r="X299" s="61">
        <f t="shared" si="489"/>
        <v>0</v>
      </c>
      <c r="Y299" s="60">
        <f t="shared" si="493"/>
        <v>0</v>
      </c>
      <c r="Z299" s="61">
        <f t="shared" si="494"/>
        <v>0</v>
      </c>
      <c r="AA299" s="827">
        <v>2</v>
      </c>
      <c r="AB299" s="60"/>
      <c r="AC299" s="61">
        <f t="shared" si="496"/>
        <v>0</v>
      </c>
      <c r="AD299" s="60">
        <f t="shared" si="491"/>
        <v>0</v>
      </c>
      <c r="AE299" s="61">
        <f t="shared" si="492"/>
        <v>0</v>
      </c>
      <c r="AF299" s="82"/>
    </row>
    <row r="300" spans="1:32" s="1" customFormat="1" ht="18.75">
      <c r="A300" s="751">
        <v>23.22</v>
      </c>
      <c r="B300" s="2" t="s">
        <v>181</v>
      </c>
      <c r="C300" s="82"/>
      <c r="D300" s="61"/>
      <c r="E300" s="82"/>
      <c r="F300" s="61"/>
      <c r="G300" s="101">
        <v>2.14</v>
      </c>
      <c r="H300" s="82"/>
      <c r="I300" s="61">
        <f t="shared" si="498"/>
        <v>0</v>
      </c>
      <c r="J300" s="60">
        <f t="shared" si="484"/>
        <v>0</v>
      </c>
      <c r="K300" s="61">
        <f t="shared" si="484"/>
        <v>0</v>
      </c>
      <c r="L300" s="60"/>
      <c r="M300" s="61"/>
      <c r="N300" s="61" t="e">
        <f t="shared" si="485"/>
        <v>#DIV/0!</v>
      </c>
      <c r="O300" s="61" t="e">
        <f t="shared" si="485"/>
        <v>#DIV/0!</v>
      </c>
      <c r="P300" s="60">
        <f t="shared" si="486"/>
        <v>0</v>
      </c>
      <c r="Q300" s="61">
        <f t="shared" si="486"/>
        <v>0</v>
      </c>
      <c r="R300" s="60"/>
      <c r="S300" s="61"/>
      <c r="T300" s="827">
        <v>2.72</v>
      </c>
      <c r="U300" s="60">
        <v>16</v>
      </c>
      <c r="V300" s="61">
        <f t="shared" si="499"/>
        <v>43.52</v>
      </c>
      <c r="W300" s="60">
        <f t="shared" si="488"/>
        <v>16</v>
      </c>
      <c r="X300" s="61">
        <f t="shared" si="489"/>
        <v>43.52</v>
      </c>
      <c r="Y300" s="60">
        <f t="shared" si="493"/>
        <v>0</v>
      </c>
      <c r="Z300" s="61">
        <f t="shared" si="494"/>
        <v>0</v>
      </c>
      <c r="AA300" s="827">
        <v>2.72</v>
      </c>
      <c r="AB300" s="60">
        <v>1</v>
      </c>
      <c r="AC300" s="61">
        <f t="shared" si="496"/>
        <v>2.72</v>
      </c>
      <c r="AD300" s="60">
        <f t="shared" si="491"/>
        <v>1</v>
      </c>
      <c r="AE300" s="61">
        <f t="shared" si="492"/>
        <v>2.72</v>
      </c>
      <c r="AF300" s="82"/>
    </row>
    <row r="301" spans="1:32" s="1" customFormat="1" ht="18.75" customHeight="1">
      <c r="A301" s="751">
        <v>23.23</v>
      </c>
      <c r="B301" s="2" t="s">
        <v>182</v>
      </c>
      <c r="C301" s="82"/>
      <c r="D301" s="61"/>
      <c r="E301" s="82"/>
      <c r="F301" s="61"/>
      <c r="G301" s="101">
        <v>1.76</v>
      </c>
      <c r="H301" s="82">
        <v>0</v>
      </c>
      <c r="I301" s="61">
        <f t="shared" si="498"/>
        <v>0</v>
      </c>
      <c r="J301" s="60">
        <f t="shared" si="484"/>
        <v>0</v>
      </c>
      <c r="K301" s="61">
        <f t="shared" si="484"/>
        <v>0</v>
      </c>
      <c r="L301" s="60"/>
      <c r="M301" s="61"/>
      <c r="N301" s="61" t="e">
        <f t="shared" si="485"/>
        <v>#DIV/0!</v>
      </c>
      <c r="O301" s="61" t="e">
        <f t="shared" si="485"/>
        <v>#DIV/0!</v>
      </c>
      <c r="P301" s="60">
        <f t="shared" si="486"/>
        <v>0</v>
      </c>
      <c r="Q301" s="61">
        <f t="shared" si="486"/>
        <v>0</v>
      </c>
      <c r="R301" s="60"/>
      <c r="S301" s="61"/>
      <c r="T301" s="827">
        <v>2</v>
      </c>
      <c r="U301" s="60"/>
      <c r="V301" s="61">
        <f t="shared" si="499"/>
        <v>0</v>
      </c>
      <c r="W301" s="60">
        <f t="shared" si="488"/>
        <v>0</v>
      </c>
      <c r="X301" s="61">
        <f t="shared" si="489"/>
        <v>0</v>
      </c>
      <c r="Y301" s="60">
        <f t="shared" si="493"/>
        <v>0</v>
      </c>
      <c r="Z301" s="61">
        <f t="shared" si="494"/>
        <v>0</v>
      </c>
      <c r="AA301" s="827">
        <v>2</v>
      </c>
      <c r="AB301" s="60"/>
      <c r="AC301" s="61">
        <f t="shared" si="496"/>
        <v>0</v>
      </c>
      <c r="AD301" s="60">
        <f t="shared" si="491"/>
        <v>0</v>
      </c>
      <c r="AE301" s="61">
        <f t="shared" si="492"/>
        <v>0</v>
      </c>
      <c r="AF301" s="82"/>
    </row>
    <row r="302" spans="1:32" s="1" customFormat="1" ht="18.75" customHeight="1">
      <c r="A302" s="751">
        <v>23.24</v>
      </c>
      <c r="B302" s="2" t="s">
        <v>183</v>
      </c>
      <c r="C302" s="82"/>
      <c r="D302" s="61"/>
      <c r="E302" s="82"/>
      <c r="F302" s="61"/>
      <c r="G302" s="101">
        <v>2.14</v>
      </c>
      <c r="H302" s="82"/>
      <c r="I302" s="61">
        <f t="shared" si="498"/>
        <v>0</v>
      </c>
      <c r="J302" s="60">
        <f t="shared" si="484"/>
        <v>0</v>
      </c>
      <c r="K302" s="61">
        <f t="shared" si="484"/>
        <v>0</v>
      </c>
      <c r="L302" s="60"/>
      <c r="M302" s="61"/>
      <c r="N302" s="61" t="e">
        <f t="shared" si="485"/>
        <v>#DIV/0!</v>
      </c>
      <c r="O302" s="61" t="e">
        <f t="shared" si="485"/>
        <v>#DIV/0!</v>
      </c>
      <c r="P302" s="60">
        <f t="shared" si="486"/>
        <v>0</v>
      </c>
      <c r="Q302" s="61">
        <f t="shared" si="486"/>
        <v>0</v>
      </c>
      <c r="R302" s="60"/>
      <c r="S302" s="61"/>
      <c r="T302" s="125">
        <v>2.14</v>
      </c>
      <c r="U302" s="60"/>
      <c r="V302" s="61">
        <f t="shared" si="499"/>
        <v>0</v>
      </c>
      <c r="W302" s="60">
        <f t="shared" si="488"/>
        <v>0</v>
      </c>
      <c r="X302" s="61">
        <f t="shared" si="489"/>
        <v>0</v>
      </c>
      <c r="Y302" s="60">
        <f t="shared" si="493"/>
        <v>0</v>
      </c>
      <c r="Z302" s="61">
        <f t="shared" si="494"/>
        <v>0</v>
      </c>
      <c r="AA302" s="125">
        <v>2.14</v>
      </c>
      <c r="AB302" s="60"/>
      <c r="AC302" s="61">
        <f t="shared" si="496"/>
        <v>0</v>
      </c>
      <c r="AD302" s="60">
        <f t="shared" si="491"/>
        <v>0</v>
      </c>
      <c r="AE302" s="61">
        <f t="shared" si="492"/>
        <v>0</v>
      </c>
      <c r="AF302" s="82"/>
    </row>
    <row r="303" spans="1:32" s="1" customFormat="1" ht="18.75" customHeight="1">
      <c r="A303" s="751">
        <v>23.25</v>
      </c>
      <c r="B303" s="2" t="s">
        <v>184</v>
      </c>
      <c r="C303" s="82"/>
      <c r="D303" s="61"/>
      <c r="E303" s="82"/>
      <c r="F303" s="61"/>
      <c r="G303" s="101">
        <v>1.76</v>
      </c>
      <c r="H303" s="82"/>
      <c r="I303" s="61">
        <f t="shared" si="498"/>
        <v>0</v>
      </c>
      <c r="J303" s="60">
        <f t="shared" si="484"/>
        <v>0</v>
      </c>
      <c r="K303" s="61">
        <f t="shared" si="484"/>
        <v>0</v>
      </c>
      <c r="L303" s="60"/>
      <c r="M303" s="61"/>
      <c r="N303" s="61" t="e">
        <f t="shared" si="485"/>
        <v>#DIV/0!</v>
      </c>
      <c r="O303" s="61" t="e">
        <f t="shared" si="485"/>
        <v>#DIV/0!</v>
      </c>
      <c r="P303" s="60">
        <f t="shared" si="486"/>
        <v>0</v>
      </c>
      <c r="Q303" s="61">
        <f t="shared" si="486"/>
        <v>0</v>
      </c>
      <c r="R303" s="60"/>
      <c r="S303" s="61"/>
      <c r="T303" s="125">
        <v>1.76</v>
      </c>
      <c r="U303" s="60"/>
      <c r="V303" s="61">
        <f t="shared" si="499"/>
        <v>0</v>
      </c>
      <c r="W303" s="60">
        <f t="shared" si="488"/>
        <v>0</v>
      </c>
      <c r="X303" s="61">
        <f t="shared" si="489"/>
        <v>0</v>
      </c>
      <c r="Y303" s="60">
        <f t="shared" si="493"/>
        <v>0</v>
      </c>
      <c r="Z303" s="61">
        <f t="shared" si="494"/>
        <v>0</v>
      </c>
      <c r="AA303" s="125">
        <v>1.76</v>
      </c>
      <c r="AB303" s="60"/>
      <c r="AC303" s="61">
        <f t="shared" si="496"/>
        <v>0</v>
      </c>
      <c r="AD303" s="60">
        <f t="shared" si="491"/>
        <v>0</v>
      </c>
      <c r="AE303" s="61">
        <f t="shared" si="492"/>
        <v>0</v>
      </c>
      <c r="AF303" s="82"/>
    </row>
    <row r="304" spans="1:32" s="1" customFormat="1" ht="18.75" customHeight="1">
      <c r="A304" s="751">
        <v>23.26</v>
      </c>
      <c r="B304" s="2" t="s">
        <v>316</v>
      </c>
      <c r="C304" s="82"/>
      <c r="D304" s="61"/>
      <c r="E304" s="82"/>
      <c r="F304" s="61"/>
      <c r="G304" s="101"/>
      <c r="H304" s="82">
        <v>0</v>
      </c>
      <c r="I304" s="61">
        <v>0</v>
      </c>
      <c r="J304" s="60">
        <f t="shared" si="484"/>
        <v>0</v>
      </c>
      <c r="K304" s="61">
        <f t="shared" si="484"/>
        <v>0</v>
      </c>
      <c r="L304" s="60"/>
      <c r="M304" s="61"/>
      <c r="N304" s="61" t="e">
        <f t="shared" si="485"/>
        <v>#DIV/0!</v>
      </c>
      <c r="O304" s="61" t="e">
        <f t="shared" si="485"/>
        <v>#DIV/0!</v>
      </c>
      <c r="P304" s="60">
        <f t="shared" si="486"/>
        <v>0</v>
      </c>
      <c r="Q304" s="61">
        <f t="shared" si="486"/>
        <v>0</v>
      </c>
      <c r="R304" s="60"/>
      <c r="S304" s="61"/>
      <c r="T304" s="125"/>
      <c r="U304" s="60">
        <v>59</v>
      </c>
      <c r="V304" s="61">
        <v>32.99</v>
      </c>
      <c r="W304" s="60">
        <f t="shared" si="488"/>
        <v>59</v>
      </c>
      <c r="X304" s="61">
        <f t="shared" si="489"/>
        <v>32.99</v>
      </c>
      <c r="Y304" s="60">
        <f t="shared" si="493"/>
        <v>0</v>
      </c>
      <c r="Z304" s="61">
        <f t="shared" si="494"/>
        <v>0</v>
      </c>
      <c r="AA304" s="125"/>
      <c r="AB304" s="60"/>
      <c r="AC304" s="61"/>
      <c r="AD304" s="60">
        <f t="shared" si="491"/>
        <v>0</v>
      </c>
      <c r="AE304" s="61">
        <f t="shared" si="492"/>
        <v>0</v>
      </c>
      <c r="AF304" s="82"/>
    </row>
    <row r="305" spans="1:32" s="1" customFormat="1" ht="15.75">
      <c r="A305" s="751">
        <v>23.2699999999999</v>
      </c>
      <c r="B305" s="2" t="s">
        <v>202</v>
      </c>
      <c r="C305" s="82"/>
      <c r="D305" s="61"/>
      <c r="E305" s="82"/>
      <c r="F305" s="61"/>
      <c r="G305" s="101">
        <v>0.4</v>
      </c>
      <c r="H305" s="82">
        <v>0</v>
      </c>
      <c r="I305" s="61">
        <f t="shared" si="498"/>
        <v>0</v>
      </c>
      <c r="J305" s="60">
        <f t="shared" si="484"/>
        <v>0</v>
      </c>
      <c r="K305" s="61">
        <f t="shared" si="484"/>
        <v>0</v>
      </c>
      <c r="L305" s="60"/>
      <c r="M305" s="61"/>
      <c r="N305" s="61" t="e">
        <f t="shared" si="485"/>
        <v>#DIV/0!</v>
      </c>
      <c r="O305" s="61" t="e">
        <f t="shared" si="485"/>
        <v>#DIV/0!</v>
      </c>
      <c r="P305" s="60">
        <f t="shared" si="486"/>
        <v>0</v>
      </c>
      <c r="Q305" s="61">
        <f t="shared" si="486"/>
        <v>0</v>
      </c>
      <c r="R305" s="60"/>
      <c r="S305" s="61"/>
      <c r="T305" s="125"/>
      <c r="U305" s="60">
        <v>40</v>
      </c>
      <c r="V305" s="61">
        <v>16</v>
      </c>
      <c r="W305" s="60">
        <f t="shared" si="488"/>
        <v>40</v>
      </c>
      <c r="X305" s="61">
        <f t="shared" si="489"/>
        <v>16</v>
      </c>
      <c r="Y305" s="60">
        <f t="shared" si="493"/>
        <v>0</v>
      </c>
      <c r="Z305" s="61">
        <f t="shared" si="494"/>
        <v>0</v>
      </c>
      <c r="AA305" s="125"/>
      <c r="AB305" s="60"/>
      <c r="AC305" s="61"/>
      <c r="AD305" s="60">
        <f t="shared" si="491"/>
        <v>0</v>
      </c>
      <c r="AE305" s="61">
        <f t="shared" si="492"/>
        <v>0</v>
      </c>
      <c r="AF305" s="82"/>
    </row>
    <row r="306" spans="1:32" s="1" customFormat="1" ht="15.75">
      <c r="A306" s="751">
        <v>23.279999999999902</v>
      </c>
      <c r="B306" s="2" t="s">
        <v>118</v>
      </c>
      <c r="C306" s="82">
        <v>14</v>
      </c>
      <c r="D306" s="61">
        <v>16.760000000000002</v>
      </c>
      <c r="E306" s="82"/>
      <c r="F306" s="61"/>
      <c r="G306" s="101"/>
      <c r="H306" s="82">
        <v>0</v>
      </c>
      <c r="I306" s="61">
        <v>0</v>
      </c>
      <c r="J306" s="60">
        <f t="shared" si="484"/>
        <v>14</v>
      </c>
      <c r="K306" s="61">
        <f t="shared" si="484"/>
        <v>16.760000000000002</v>
      </c>
      <c r="L306" s="60">
        <v>14</v>
      </c>
      <c r="M306" s="61">
        <v>16.760000000000002</v>
      </c>
      <c r="N306" s="61">
        <f t="shared" si="485"/>
        <v>99.999999999999986</v>
      </c>
      <c r="O306" s="61">
        <f t="shared" si="485"/>
        <v>100</v>
      </c>
      <c r="P306" s="60">
        <f t="shared" si="486"/>
        <v>0</v>
      </c>
      <c r="Q306" s="61">
        <f t="shared" si="486"/>
        <v>0</v>
      </c>
      <c r="R306" s="60"/>
      <c r="S306" s="61"/>
      <c r="T306" s="125"/>
      <c r="U306" s="60">
        <v>39</v>
      </c>
      <c r="V306" s="61">
        <v>173.8</v>
      </c>
      <c r="W306" s="60">
        <f t="shared" si="488"/>
        <v>39</v>
      </c>
      <c r="X306" s="61">
        <f t="shared" si="489"/>
        <v>173.8</v>
      </c>
      <c r="Y306" s="60">
        <f t="shared" si="493"/>
        <v>0</v>
      </c>
      <c r="Z306" s="61">
        <f t="shared" si="494"/>
        <v>0</v>
      </c>
      <c r="AA306" s="125"/>
      <c r="AB306" s="60"/>
      <c r="AC306" s="61"/>
      <c r="AD306" s="60">
        <f t="shared" si="491"/>
        <v>0</v>
      </c>
      <c r="AE306" s="61">
        <f t="shared" si="492"/>
        <v>0</v>
      </c>
      <c r="AF306" s="82"/>
    </row>
    <row r="307" spans="1:32" s="1" customFormat="1" ht="15.75">
      <c r="A307" s="751">
        <v>23.2899999999999</v>
      </c>
      <c r="B307" s="3" t="s">
        <v>119</v>
      </c>
      <c r="C307" s="82"/>
      <c r="D307" s="61"/>
      <c r="E307" s="82"/>
      <c r="F307" s="61"/>
      <c r="G307" s="101">
        <v>0.3</v>
      </c>
      <c r="H307" s="82">
        <v>0</v>
      </c>
      <c r="I307" s="61">
        <f>H307*G307</f>
        <v>0</v>
      </c>
      <c r="J307" s="60">
        <f t="shared" si="484"/>
        <v>0</v>
      </c>
      <c r="K307" s="61">
        <f t="shared" si="484"/>
        <v>0</v>
      </c>
      <c r="L307" s="60"/>
      <c r="M307" s="61"/>
      <c r="N307" s="61" t="e">
        <f t="shared" si="485"/>
        <v>#DIV/0!</v>
      </c>
      <c r="O307" s="61" t="e">
        <f t="shared" si="485"/>
        <v>#DIV/0!</v>
      </c>
      <c r="P307" s="60">
        <f t="shared" si="486"/>
        <v>0</v>
      </c>
      <c r="Q307" s="61">
        <f t="shared" si="486"/>
        <v>0</v>
      </c>
      <c r="R307" s="60"/>
      <c r="S307" s="61"/>
      <c r="T307" s="125"/>
      <c r="U307" s="60">
        <v>116</v>
      </c>
      <c r="V307" s="61">
        <v>34.799999999999997</v>
      </c>
      <c r="W307" s="60">
        <f t="shared" si="488"/>
        <v>116</v>
      </c>
      <c r="X307" s="61">
        <f t="shared" si="489"/>
        <v>34.799999999999997</v>
      </c>
      <c r="Y307" s="60">
        <f t="shared" si="493"/>
        <v>0</v>
      </c>
      <c r="Z307" s="61">
        <f t="shared" si="494"/>
        <v>0</v>
      </c>
      <c r="AA307" s="125"/>
      <c r="AB307" s="60"/>
      <c r="AC307" s="61"/>
      <c r="AD307" s="60">
        <f t="shared" si="491"/>
        <v>0</v>
      </c>
      <c r="AE307" s="61">
        <f t="shared" si="492"/>
        <v>0</v>
      </c>
      <c r="AF307" s="82"/>
    </row>
    <row r="308" spans="1:32" s="1" customFormat="1" ht="31.5">
      <c r="A308" s="751">
        <v>23.299999999999901</v>
      </c>
      <c r="B308" s="7" t="s">
        <v>120</v>
      </c>
      <c r="C308" s="82"/>
      <c r="D308" s="61"/>
      <c r="E308" s="82"/>
      <c r="F308" s="61"/>
      <c r="G308" s="101">
        <v>7.3</v>
      </c>
      <c r="H308" s="82"/>
      <c r="I308" s="61">
        <f t="shared" ref="I308:I312" si="500">H308*G308</f>
        <v>0</v>
      </c>
      <c r="J308" s="60">
        <f t="shared" si="484"/>
        <v>0</v>
      </c>
      <c r="K308" s="61">
        <f t="shared" si="484"/>
        <v>0</v>
      </c>
      <c r="L308" s="60"/>
      <c r="M308" s="61"/>
      <c r="N308" s="61" t="e">
        <f t="shared" si="485"/>
        <v>#DIV/0!</v>
      </c>
      <c r="O308" s="61" t="e">
        <f t="shared" si="485"/>
        <v>#DIV/0!</v>
      </c>
      <c r="P308" s="60">
        <f t="shared" si="486"/>
        <v>0</v>
      </c>
      <c r="Q308" s="61">
        <f t="shared" si="486"/>
        <v>0</v>
      </c>
      <c r="R308" s="60"/>
      <c r="S308" s="61"/>
      <c r="T308" s="125">
        <v>7.3</v>
      </c>
      <c r="U308" s="60"/>
      <c r="V308" s="61">
        <f>U308*T308</f>
        <v>0</v>
      </c>
      <c r="W308" s="60">
        <f t="shared" si="488"/>
        <v>0</v>
      </c>
      <c r="X308" s="61">
        <f t="shared" si="489"/>
        <v>0</v>
      </c>
      <c r="Y308" s="60">
        <f t="shared" si="493"/>
        <v>0</v>
      </c>
      <c r="Z308" s="61">
        <f t="shared" si="494"/>
        <v>0</v>
      </c>
      <c r="AA308" s="125">
        <v>7.3</v>
      </c>
      <c r="AB308" s="60"/>
      <c r="AC308" s="61">
        <f>AB308*AA308</f>
        <v>0</v>
      </c>
      <c r="AD308" s="60">
        <f t="shared" si="491"/>
        <v>0</v>
      </c>
      <c r="AE308" s="61">
        <f t="shared" si="492"/>
        <v>0</v>
      </c>
      <c r="AF308" s="82"/>
    </row>
    <row r="309" spans="1:32" s="1" customFormat="1" ht="31.5">
      <c r="A309" s="751">
        <v>23.309999999999899</v>
      </c>
      <c r="B309" s="7" t="s">
        <v>121</v>
      </c>
      <c r="C309" s="82"/>
      <c r="D309" s="61"/>
      <c r="E309" s="82"/>
      <c r="F309" s="61"/>
      <c r="G309" s="101">
        <v>6.32</v>
      </c>
      <c r="H309" s="82">
        <v>0</v>
      </c>
      <c r="I309" s="61">
        <f t="shared" si="500"/>
        <v>0</v>
      </c>
      <c r="J309" s="60">
        <f t="shared" si="484"/>
        <v>0</v>
      </c>
      <c r="K309" s="61">
        <f t="shared" si="484"/>
        <v>0</v>
      </c>
      <c r="L309" s="60"/>
      <c r="M309" s="61"/>
      <c r="N309" s="61" t="e">
        <f t="shared" si="485"/>
        <v>#DIV/0!</v>
      </c>
      <c r="O309" s="61" t="e">
        <f t="shared" si="485"/>
        <v>#DIV/0!</v>
      </c>
      <c r="P309" s="60">
        <f t="shared" si="486"/>
        <v>0</v>
      </c>
      <c r="Q309" s="61">
        <f t="shared" si="486"/>
        <v>0</v>
      </c>
      <c r="R309" s="60"/>
      <c r="S309" s="61"/>
      <c r="T309" s="125">
        <v>6.32</v>
      </c>
      <c r="U309" s="60"/>
      <c r="V309" s="61">
        <f>U309*T309</f>
        <v>0</v>
      </c>
      <c r="W309" s="60">
        <f t="shared" si="488"/>
        <v>0</v>
      </c>
      <c r="X309" s="61">
        <f t="shared" si="489"/>
        <v>0</v>
      </c>
      <c r="Y309" s="60">
        <f t="shared" si="493"/>
        <v>0</v>
      </c>
      <c r="Z309" s="61">
        <f t="shared" si="494"/>
        <v>0</v>
      </c>
      <c r="AA309" s="125">
        <v>6.32</v>
      </c>
      <c r="AB309" s="60"/>
      <c r="AC309" s="61">
        <f>AB309*AA309</f>
        <v>0</v>
      </c>
      <c r="AD309" s="60">
        <f t="shared" si="491"/>
        <v>0</v>
      </c>
      <c r="AE309" s="61">
        <f t="shared" si="492"/>
        <v>0</v>
      </c>
      <c r="AF309" s="82"/>
    </row>
    <row r="310" spans="1:32" s="1" customFormat="1" ht="31.5">
      <c r="A310" s="751">
        <v>23.319999999999901</v>
      </c>
      <c r="B310" s="7" t="s">
        <v>122</v>
      </c>
      <c r="C310" s="82"/>
      <c r="D310" s="61"/>
      <c r="E310" s="82"/>
      <c r="F310" s="61"/>
      <c r="G310" s="101">
        <v>7.3</v>
      </c>
      <c r="H310" s="82">
        <v>0</v>
      </c>
      <c r="I310" s="61">
        <f t="shared" si="500"/>
        <v>0</v>
      </c>
      <c r="J310" s="60">
        <f t="shared" si="484"/>
        <v>0</v>
      </c>
      <c r="K310" s="61">
        <f t="shared" si="484"/>
        <v>0</v>
      </c>
      <c r="L310" s="60"/>
      <c r="M310" s="61"/>
      <c r="N310" s="61" t="e">
        <f t="shared" si="485"/>
        <v>#DIV/0!</v>
      </c>
      <c r="O310" s="61" t="e">
        <f t="shared" si="485"/>
        <v>#DIV/0!</v>
      </c>
      <c r="P310" s="60">
        <f t="shared" si="486"/>
        <v>0</v>
      </c>
      <c r="Q310" s="61">
        <f t="shared" si="486"/>
        <v>0</v>
      </c>
      <c r="R310" s="60"/>
      <c r="S310" s="61"/>
      <c r="T310" s="125">
        <v>7.3</v>
      </c>
      <c r="U310" s="60"/>
      <c r="V310" s="61">
        <f>U310*T310</f>
        <v>0</v>
      </c>
      <c r="W310" s="60">
        <f t="shared" si="488"/>
        <v>0</v>
      </c>
      <c r="X310" s="61">
        <f t="shared" si="489"/>
        <v>0</v>
      </c>
      <c r="Y310" s="60">
        <f t="shared" si="493"/>
        <v>0</v>
      </c>
      <c r="Z310" s="61">
        <f t="shared" si="494"/>
        <v>0</v>
      </c>
      <c r="AA310" s="125">
        <v>7.3</v>
      </c>
      <c r="AB310" s="60"/>
      <c r="AC310" s="61">
        <f>AB310*AA310</f>
        <v>0</v>
      </c>
      <c r="AD310" s="60">
        <f t="shared" si="491"/>
        <v>0</v>
      </c>
      <c r="AE310" s="61">
        <f t="shared" si="492"/>
        <v>0</v>
      </c>
      <c r="AF310" s="82"/>
    </row>
    <row r="311" spans="1:32" s="1" customFormat="1" ht="31.5">
      <c r="A311" s="751">
        <v>23.329999999999899</v>
      </c>
      <c r="B311" s="7" t="s">
        <v>123</v>
      </c>
      <c r="C311" s="82"/>
      <c r="D311" s="61"/>
      <c r="E311" s="82"/>
      <c r="F311" s="61"/>
      <c r="G311" s="101">
        <v>6.32</v>
      </c>
      <c r="H311" s="82"/>
      <c r="I311" s="61">
        <f t="shared" si="500"/>
        <v>0</v>
      </c>
      <c r="J311" s="60">
        <f t="shared" si="484"/>
        <v>0</v>
      </c>
      <c r="K311" s="61">
        <f t="shared" si="484"/>
        <v>0</v>
      </c>
      <c r="L311" s="60"/>
      <c r="M311" s="61"/>
      <c r="N311" s="61" t="e">
        <f t="shared" si="485"/>
        <v>#DIV/0!</v>
      </c>
      <c r="O311" s="61" t="e">
        <f t="shared" si="485"/>
        <v>#DIV/0!</v>
      </c>
      <c r="P311" s="60">
        <f t="shared" si="486"/>
        <v>0</v>
      </c>
      <c r="Q311" s="61">
        <f t="shared" si="486"/>
        <v>0</v>
      </c>
      <c r="R311" s="60"/>
      <c r="S311" s="61"/>
      <c r="T311" s="125">
        <v>6.32</v>
      </c>
      <c r="U311" s="60"/>
      <c r="V311" s="61">
        <f>U311*T311</f>
        <v>0</v>
      </c>
      <c r="W311" s="60">
        <f t="shared" si="488"/>
        <v>0</v>
      </c>
      <c r="X311" s="61">
        <f t="shared" si="489"/>
        <v>0</v>
      </c>
      <c r="Y311" s="60">
        <f t="shared" si="493"/>
        <v>0</v>
      </c>
      <c r="Z311" s="61">
        <f t="shared" si="494"/>
        <v>0</v>
      </c>
      <c r="AA311" s="125">
        <v>6.32</v>
      </c>
      <c r="AB311" s="60"/>
      <c r="AC311" s="61">
        <f>AB311*AA311</f>
        <v>0</v>
      </c>
      <c r="AD311" s="60">
        <f t="shared" si="491"/>
        <v>0</v>
      </c>
      <c r="AE311" s="61">
        <f t="shared" si="492"/>
        <v>0</v>
      </c>
      <c r="AF311" s="82"/>
    </row>
    <row r="312" spans="1:32" s="1" customFormat="1" ht="33.75" customHeight="1">
      <c r="A312" s="751">
        <v>23.3399999999999</v>
      </c>
      <c r="B312" s="7" t="s">
        <v>124</v>
      </c>
      <c r="C312" s="82"/>
      <c r="D312" s="61"/>
      <c r="E312" s="82"/>
      <c r="F312" s="61"/>
      <c r="G312" s="101"/>
      <c r="H312" s="82"/>
      <c r="I312" s="61">
        <f t="shared" si="500"/>
        <v>0</v>
      </c>
      <c r="J312" s="60">
        <f t="shared" si="484"/>
        <v>0</v>
      </c>
      <c r="K312" s="61">
        <f t="shared" si="484"/>
        <v>0</v>
      </c>
      <c r="L312" s="60"/>
      <c r="M312" s="61"/>
      <c r="N312" s="61" t="e">
        <f t="shared" si="485"/>
        <v>#DIV/0!</v>
      </c>
      <c r="O312" s="61" t="e">
        <f t="shared" si="485"/>
        <v>#DIV/0!</v>
      </c>
      <c r="P312" s="60">
        <f t="shared" si="486"/>
        <v>0</v>
      </c>
      <c r="Q312" s="61">
        <f t="shared" si="486"/>
        <v>0</v>
      </c>
      <c r="R312" s="60"/>
      <c r="S312" s="61"/>
      <c r="T312" s="125"/>
      <c r="U312" s="60"/>
      <c r="V312" s="61">
        <f t="shared" si="487"/>
        <v>0</v>
      </c>
      <c r="W312" s="60">
        <f t="shared" si="488"/>
        <v>0</v>
      </c>
      <c r="X312" s="61">
        <f t="shared" si="489"/>
        <v>0</v>
      </c>
      <c r="Y312" s="60">
        <f t="shared" si="493"/>
        <v>0</v>
      </c>
      <c r="Z312" s="61">
        <f t="shared" si="494"/>
        <v>0</v>
      </c>
      <c r="AA312" s="125"/>
      <c r="AB312" s="60"/>
      <c r="AC312" s="61"/>
      <c r="AD312" s="60">
        <f t="shared" si="491"/>
        <v>0</v>
      </c>
      <c r="AE312" s="61">
        <f t="shared" si="492"/>
        <v>0</v>
      </c>
      <c r="AF312" s="82"/>
    </row>
    <row r="313" spans="1:32" s="1" customFormat="1" ht="15.75">
      <c r="A313" s="751">
        <v>23.349999999999898</v>
      </c>
      <c r="B313" s="7" t="s">
        <v>315</v>
      </c>
      <c r="C313" s="82"/>
      <c r="D313" s="61"/>
      <c r="E313" s="82"/>
      <c r="F313" s="61"/>
      <c r="G313" s="101"/>
      <c r="H313" s="82"/>
      <c r="I313" s="61"/>
      <c r="J313" s="60">
        <f t="shared" si="484"/>
        <v>0</v>
      </c>
      <c r="K313" s="61">
        <f t="shared" si="484"/>
        <v>0</v>
      </c>
      <c r="L313" s="60"/>
      <c r="M313" s="61"/>
      <c r="N313" s="61" t="e">
        <f t="shared" si="485"/>
        <v>#DIV/0!</v>
      </c>
      <c r="O313" s="61" t="e">
        <f t="shared" si="485"/>
        <v>#DIV/0!</v>
      </c>
      <c r="P313" s="60">
        <f t="shared" si="486"/>
        <v>0</v>
      </c>
      <c r="Q313" s="61">
        <f t="shared" si="486"/>
        <v>0</v>
      </c>
      <c r="R313" s="60"/>
      <c r="S313" s="61"/>
      <c r="T313" s="125"/>
      <c r="U313" s="60"/>
      <c r="V313" s="61">
        <f t="shared" si="487"/>
        <v>0</v>
      </c>
      <c r="W313" s="60">
        <f t="shared" si="488"/>
        <v>0</v>
      </c>
      <c r="X313" s="61">
        <f t="shared" si="489"/>
        <v>0</v>
      </c>
      <c r="Y313" s="60">
        <f t="shared" si="493"/>
        <v>0</v>
      </c>
      <c r="Z313" s="61">
        <f t="shared" si="494"/>
        <v>0</v>
      </c>
      <c r="AA313" s="125"/>
      <c r="AB313" s="60"/>
      <c r="AC313" s="61">
        <f t="shared" ref="AC313" si="501">AB313*AA313</f>
        <v>0</v>
      </c>
      <c r="AD313" s="60">
        <f t="shared" si="491"/>
        <v>0</v>
      </c>
      <c r="AE313" s="61">
        <f t="shared" si="492"/>
        <v>0</v>
      </c>
      <c r="AF313" s="82"/>
    </row>
    <row r="314" spans="1:32" s="1" customFormat="1" ht="21" customHeight="1">
      <c r="A314" s="751">
        <v>23.3599999999999</v>
      </c>
      <c r="B314" s="3" t="s">
        <v>125</v>
      </c>
      <c r="C314" s="82"/>
      <c r="D314" s="61"/>
      <c r="E314" s="82"/>
      <c r="F314" s="61"/>
      <c r="G314" s="101"/>
      <c r="H314" s="82"/>
      <c r="I314" s="61">
        <f t="shared" ref="I314:I316" si="502">H314*G314</f>
        <v>0</v>
      </c>
      <c r="J314" s="60">
        <f t="shared" si="484"/>
        <v>0</v>
      </c>
      <c r="K314" s="61">
        <f t="shared" si="484"/>
        <v>0</v>
      </c>
      <c r="L314" s="60"/>
      <c r="M314" s="61"/>
      <c r="N314" s="61"/>
      <c r="O314" s="61"/>
      <c r="P314" s="60">
        <f t="shared" si="486"/>
        <v>0</v>
      </c>
      <c r="Q314" s="61">
        <f t="shared" si="486"/>
        <v>0</v>
      </c>
      <c r="R314" s="60"/>
      <c r="S314" s="61"/>
      <c r="T314" s="125">
        <v>0.15</v>
      </c>
      <c r="U314" s="60">
        <v>318</v>
      </c>
      <c r="V314" s="61">
        <f>U314*T314</f>
        <v>47.699999999999996</v>
      </c>
      <c r="W314" s="60">
        <f t="shared" si="488"/>
        <v>318</v>
      </c>
      <c r="X314" s="61">
        <f t="shared" si="489"/>
        <v>47.699999999999996</v>
      </c>
      <c r="Y314" s="60">
        <f t="shared" si="493"/>
        <v>0</v>
      </c>
      <c r="Z314" s="61">
        <f t="shared" si="494"/>
        <v>0</v>
      </c>
      <c r="AA314" s="125">
        <v>0.15</v>
      </c>
      <c r="AB314" s="60">
        <v>318</v>
      </c>
      <c r="AC314" s="61">
        <f>AB314*AA314</f>
        <v>47.699999999999996</v>
      </c>
      <c r="AD314" s="60">
        <f t="shared" si="491"/>
        <v>318</v>
      </c>
      <c r="AE314" s="61">
        <f t="shared" si="492"/>
        <v>47.699999999999996</v>
      </c>
      <c r="AF314" s="82"/>
    </row>
    <row r="315" spans="1:32" s="1" customFormat="1" ht="21" customHeight="1">
      <c r="A315" s="751">
        <v>23.369999999999902</v>
      </c>
      <c r="B315" s="3" t="s">
        <v>126</v>
      </c>
      <c r="C315" s="82"/>
      <c r="D315" s="61"/>
      <c r="E315" s="82"/>
      <c r="F315" s="61"/>
      <c r="G315" s="101"/>
      <c r="H315" s="82"/>
      <c r="I315" s="61">
        <f t="shared" si="502"/>
        <v>0</v>
      </c>
      <c r="J315" s="60">
        <f t="shared" si="484"/>
        <v>0</v>
      </c>
      <c r="K315" s="61">
        <f t="shared" si="484"/>
        <v>0</v>
      </c>
      <c r="L315" s="60"/>
      <c r="M315" s="61"/>
      <c r="N315" s="61"/>
      <c r="O315" s="61"/>
      <c r="P315" s="60">
        <f t="shared" si="486"/>
        <v>0</v>
      </c>
      <c r="Q315" s="61">
        <f t="shared" si="486"/>
        <v>0</v>
      </c>
      <c r="R315" s="60"/>
      <c r="S315" s="61"/>
      <c r="T315" s="125"/>
      <c r="U315" s="60"/>
      <c r="V315" s="61">
        <f>U315*T315</f>
        <v>0</v>
      </c>
      <c r="W315" s="60">
        <f t="shared" si="488"/>
        <v>0</v>
      </c>
      <c r="X315" s="61">
        <f t="shared" si="489"/>
        <v>0</v>
      </c>
      <c r="Y315" s="60">
        <f t="shared" si="493"/>
        <v>0</v>
      </c>
      <c r="Z315" s="61">
        <f t="shared" si="494"/>
        <v>0</v>
      </c>
      <c r="AA315" s="125"/>
      <c r="AB315" s="60"/>
      <c r="AC315" s="61">
        <f>AB315*AA315</f>
        <v>0</v>
      </c>
      <c r="AD315" s="60">
        <f t="shared" si="491"/>
        <v>0</v>
      </c>
      <c r="AE315" s="61">
        <f t="shared" si="492"/>
        <v>0</v>
      </c>
      <c r="AF315" s="82"/>
    </row>
    <row r="316" spans="1:32" s="1" customFormat="1" ht="21" customHeight="1">
      <c r="A316" s="751">
        <v>23.3799999999999</v>
      </c>
      <c r="B316" s="3" t="s">
        <v>130</v>
      </c>
      <c r="C316" s="82"/>
      <c r="D316" s="61"/>
      <c r="E316" s="82"/>
      <c r="F316" s="61"/>
      <c r="G316" s="101"/>
      <c r="H316" s="82"/>
      <c r="I316" s="61">
        <f t="shared" si="502"/>
        <v>0</v>
      </c>
      <c r="J316" s="60">
        <f t="shared" si="484"/>
        <v>0</v>
      </c>
      <c r="K316" s="61">
        <f t="shared" si="484"/>
        <v>0</v>
      </c>
      <c r="L316" s="60"/>
      <c r="M316" s="61"/>
      <c r="N316" s="61"/>
      <c r="O316" s="61"/>
      <c r="P316" s="60">
        <f t="shared" si="486"/>
        <v>0</v>
      </c>
      <c r="Q316" s="61">
        <f t="shared" si="486"/>
        <v>0</v>
      </c>
      <c r="R316" s="60"/>
      <c r="S316" s="61"/>
      <c r="T316" s="125"/>
      <c r="U316" s="60"/>
      <c r="V316" s="61">
        <f>U316*T316</f>
        <v>0</v>
      </c>
      <c r="W316" s="60">
        <f t="shared" si="488"/>
        <v>0</v>
      </c>
      <c r="X316" s="61">
        <f t="shared" si="489"/>
        <v>0</v>
      </c>
      <c r="Y316" s="60">
        <f t="shared" si="493"/>
        <v>0</v>
      </c>
      <c r="Z316" s="61">
        <f t="shared" si="494"/>
        <v>0</v>
      </c>
      <c r="AA316" s="125"/>
      <c r="AB316" s="60"/>
      <c r="AC316" s="61">
        <f>AB316*AA316</f>
        <v>0</v>
      </c>
      <c r="AD316" s="60">
        <f t="shared" si="491"/>
        <v>0</v>
      </c>
      <c r="AE316" s="61">
        <f t="shared" si="492"/>
        <v>0</v>
      </c>
      <c r="AF316" s="82"/>
    </row>
    <row r="317" spans="1:32" s="1" customFormat="1" ht="29.25" customHeight="1">
      <c r="A317" s="751">
        <v>23.389999999999901</v>
      </c>
      <c r="B317" s="82" t="s">
        <v>303</v>
      </c>
      <c r="C317" s="82">
        <v>5</v>
      </c>
      <c r="D317" s="61">
        <v>26.23</v>
      </c>
      <c r="E317" s="82"/>
      <c r="F317" s="61"/>
      <c r="G317" s="101"/>
      <c r="H317" s="82">
        <v>3</v>
      </c>
      <c r="I317" s="61">
        <v>18.8</v>
      </c>
      <c r="J317" s="60">
        <f t="shared" si="484"/>
        <v>8</v>
      </c>
      <c r="K317" s="61">
        <f t="shared" si="484"/>
        <v>45.03</v>
      </c>
      <c r="L317" s="60">
        <v>8</v>
      </c>
      <c r="M317" s="61">
        <f>26.23+4.95</f>
        <v>31.18</v>
      </c>
      <c r="N317" s="61">
        <f t="shared" si="485"/>
        <v>100</v>
      </c>
      <c r="O317" s="61">
        <f t="shared" si="485"/>
        <v>69.242727070841653</v>
      </c>
      <c r="P317" s="60">
        <f t="shared" si="486"/>
        <v>0</v>
      </c>
      <c r="Q317" s="61">
        <f t="shared" si="486"/>
        <v>13.850000000000001</v>
      </c>
      <c r="R317" s="60"/>
      <c r="S317" s="61">
        <f>Q317</f>
        <v>13.850000000000001</v>
      </c>
      <c r="T317" s="125"/>
      <c r="U317" s="60">
        <v>85</v>
      </c>
      <c r="V317" s="61">
        <v>469.86</v>
      </c>
      <c r="W317" s="60">
        <f t="shared" si="488"/>
        <v>85</v>
      </c>
      <c r="X317" s="61">
        <f t="shared" si="489"/>
        <v>483.71000000000004</v>
      </c>
      <c r="Y317" s="60"/>
      <c r="Z317" s="61"/>
      <c r="AA317" s="125"/>
      <c r="AB317" s="60">
        <v>3</v>
      </c>
      <c r="AC317" s="61">
        <v>17.670000000000002</v>
      </c>
      <c r="AD317" s="60">
        <f t="shared" si="491"/>
        <v>3</v>
      </c>
      <c r="AE317" s="61">
        <f t="shared" si="492"/>
        <v>17.670000000000002</v>
      </c>
      <c r="AF317" s="82"/>
    </row>
    <row r="318" spans="1:32" s="1" customFormat="1" ht="31.5" customHeight="1">
      <c r="A318" s="751">
        <v>23.399999999999899</v>
      </c>
      <c r="B318" s="2" t="s">
        <v>131</v>
      </c>
      <c r="C318" s="82"/>
      <c r="D318" s="61"/>
      <c r="E318" s="82"/>
      <c r="F318" s="61"/>
      <c r="G318" s="101"/>
      <c r="H318" s="82">
        <v>0</v>
      </c>
      <c r="I318" s="61">
        <v>0</v>
      </c>
      <c r="J318" s="60">
        <f t="shared" si="484"/>
        <v>0</v>
      </c>
      <c r="K318" s="61">
        <f t="shared" si="484"/>
        <v>0</v>
      </c>
      <c r="L318" s="60"/>
      <c r="M318" s="61"/>
      <c r="N318" s="61" t="e">
        <f t="shared" si="485"/>
        <v>#DIV/0!</v>
      </c>
      <c r="O318" s="61" t="e">
        <f t="shared" si="485"/>
        <v>#DIV/0!</v>
      </c>
      <c r="P318" s="60">
        <f t="shared" si="486"/>
        <v>0</v>
      </c>
      <c r="Q318" s="61">
        <f t="shared" si="486"/>
        <v>0</v>
      </c>
      <c r="R318" s="60"/>
      <c r="S318" s="61"/>
      <c r="T318" s="125"/>
      <c r="U318" s="60">
        <v>9</v>
      </c>
      <c r="V318" s="61">
        <v>44.09</v>
      </c>
      <c r="W318" s="60">
        <f t="shared" si="488"/>
        <v>9</v>
      </c>
      <c r="X318" s="61">
        <f t="shared" si="489"/>
        <v>44.09</v>
      </c>
      <c r="Y318" s="60"/>
      <c r="Z318" s="61"/>
      <c r="AA318" s="125"/>
      <c r="AB318" s="60"/>
      <c r="AC318" s="61"/>
      <c r="AD318" s="60">
        <f t="shared" si="491"/>
        <v>0</v>
      </c>
      <c r="AE318" s="61">
        <f t="shared" si="492"/>
        <v>0</v>
      </c>
      <c r="AF318" s="82"/>
    </row>
    <row r="319" spans="1:32" s="1" customFormat="1" ht="21" customHeight="1">
      <c r="A319" s="751">
        <v>23.409999999999901</v>
      </c>
      <c r="B319" s="3" t="s">
        <v>304</v>
      </c>
      <c r="C319" s="82"/>
      <c r="D319" s="61"/>
      <c r="E319" s="82"/>
      <c r="F319" s="61"/>
      <c r="G319" s="101"/>
      <c r="H319" s="82"/>
      <c r="I319" s="61">
        <f t="shared" ref="I319:I324" si="503">H319*G319</f>
        <v>0</v>
      </c>
      <c r="J319" s="60">
        <f t="shared" si="484"/>
        <v>0</v>
      </c>
      <c r="K319" s="61">
        <f t="shared" si="484"/>
        <v>0</v>
      </c>
      <c r="L319" s="60"/>
      <c r="M319" s="61"/>
      <c r="N319" s="61"/>
      <c r="O319" s="61"/>
      <c r="P319" s="60">
        <f t="shared" si="486"/>
        <v>0</v>
      </c>
      <c r="Q319" s="61">
        <f t="shared" si="486"/>
        <v>0</v>
      </c>
      <c r="R319" s="60"/>
      <c r="S319" s="61"/>
      <c r="T319" s="125"/>
      <c r="U319" s="60"/>
      <c r="V319" s="61">
        <f t="shared" si="487"/>
        <v>0</v>
      </c>
      <c r="W319" s="60">
        <f t="shared" si="488"/>
        <v>0</v>
      </c>
      <c r="X319" s="61">
        <f t="shared" si="489"/>
        <v>0</v>
      </c>
      <c r="Y319" s="60">
        <f t="shared" si="493"/>
        <v>0</v>
      </c>
      <c r="Z319" s="61">
        <f t="shared" si="494"/>
        <v>0</v>
      </c>
      <c r="AA319" s="125"/>
      <c r="AB319" s="60"/>
      <c r="AC319" s="61">
        <f t="shared" ref="AC319:AC324" si="504">AB319*AA319</f>
        <v>0</v>
      </c>
      <c r="AD319" s="60">
        <f t="shared" si="491"/>
        <v>0</v>
      </c>
      <c r="AE319" s="61">
        <f t="shared" si="492"/>
        <v>0</v>
      </c>
      <c r="AF319" s="82"/>
    </row>
    <row r="320" spans="1:32" s="1" customFormat="1" ht="50.25" customHeight="1">
      <c r="A320" s="911"/>
      <c r="B320" s="3" t="s">
        <v>127</v>
      </c>
      <c r="C320" s="82"/>
      <c r="D320" s="61"/>
      <c r="E320" s="82"/>
      <c r="F320" s="61"/>
      <c r="G320" s="101"/>
      <c r="H320" s="82"/>
      <c r="I320" s="61">
        <f t="shared" si="503"/>
        <v>0</v>
      </c>
      <c r="J320" s="60">
        <f t="shared" si="484"/>
        <v>0</v>
      </c>
      <c r="K320" s="61">
        <f t="shared" si="484"/>
        <v>0</v>
      </c>
      <c r="L320" s="60"/>
      <c r="M320" s="61"/>
      <c r="N320" s="61"/>
      <c r="O320" s="61"/>
      <c r="P320" s="60">
        <f t="shared" si="486"/>
        <v>0</v>
      </c>
      <c r="Q320" s="61">
        <f t="shared" si="486"/>
        <v>0</v>
      </c>
      <c r="R320" s="60"/>
      <c r="S320" s="61"/>
      <c r="T320" s="125"/>
      <c r="U320" s="60"/>
      <c r="V320" s="61">
        <f t="shared" si="487"/>
        <v>0</v>
      </c>
      <c r="W320" s="60">
        <f t="shared" si="488"/>
        <v>0</v>
      </c>
      <c r="X320" s="61">
        <f t="shared" si="489"/>
        <v>0</v>
      </c>
      <c r="Y320" s="60">
        <f t="shared" si="493"/>
        <v>0</v>
      </c>
      <c r="Z320" s="61">
        <f t="shared" si="494"/>
        <v>0</v>
      </c>
      <c r="AA320" s="125"/>
      <c r="AB320" s="60"/>
      <c r="AC320" s="61">
        <f t="shared" si="504"/>
        <v>0</v>
      </c>
      <c r="AD320" s="60">
        <f t="shared" si="491"/>
        <v>0</v>
      </c>
      <c r="AE320" s="61">
        <f t="shared" si="492"/>
        <v>0</v>
      </c>
      <c r="AF320" s="82"/>
    </row>
    <row r="321" spans="1:33" s="1" customFormat="1" ht="22.5" customHeight="1">
      <c r="A321" s="911"/>
      <c r="B321" s="3" t="s">
        <v>128</v>
      </c>
      <c r="C321" s="82"/>
      <c r="D321" s="61"/>
      <c r="E321" s="82"/>
      <c r="F321" s="61"/>
      <c r="G321" s="101"/>
      <c r="H321" s="82"/>
      <c r="I321" s="61">
        <f t="shared" si="503"/>
        <v>0</v>
      </c>
      <c r="J321" s="60">
        <f t="shared" si="484"/>
        <v>0</v>
      </c>
      <c r="K321" s="61">
        <f t="shared" si="484"/>
        <v>0</v>
      </c>
      <c r="L321" s="60"/>
      <c r="M321" s="61"/>
      <c r="N321" s="61"/>
      <c r="O321" s="61"/>
      <c r="P321" s="60">
        <f t="shared" si="486"/>
        <v>0</v>
      </c>
      <c r="Q321" s="61">
        <f t="shared" si="486"/>
        <v>0</v>
      </c>
      <c r="R321" s="60"/>
      <c r="S321" s="61"/>
      <c r="T321" s="125"/>
      <c r="U321" s="60"/>
      <c r="V321" s="61">
        <f t="shared" si="487"/>
        <v>0</v>
      </c>
      <c r="W321" s="60">
        <f t="shared" si="488"/>
        <v>0</v>
      </c>
      <c r="X321" s="61">
        <f t="shared" si="489"/>
        <v>0</v>
      </c>
      <c r="Y321" s="60">
        <f t="shared" si="493"/>
        <v>0</v>
      </c>
      <c r="Z321" s="61">
        <f t="shared" si="494"/>
        <v>0</v>
      </c>
      <c r="AA321" s="125"/>
      <c r="AB321" s="60"/>
      <c r="AC321" s="61">
        <f t="shared" si="504"/>
        <v>0</v>
      </c>
      <c r="AD321" s="60">
        <f t="shared" si="491"/>
        <v>0</v>
      </c>
      <c r="AE321" s="61">
        <f t="shared" si="492"/>
        <v>0</v>
      </c>
      <c r="AF321" s="82"/>
    </row>
    <row r="322" spans="1:33" s="1" customFormat="1" ht="56.25">
      <c r="A322" s="911"/>
      <c r="B322" s="3" t="s">
        <v>129</v>
      </c>
      <c r="C322" s="82"/>
      <c r="D322" s="61"/>
      <c r="E322" s="82"/>
      <c r="F322" s="61"/>
      <c r="G322" s="101"/>
      <c r="H322" s="82"/>
      <c r="I322" s="61">
        <f t="shared" si="503"/>
        <v>0</v>
      </c>
      <c r="J322" s="60">
        <f t="shared" si="484"/>
        <v>0</v>
      </c>
      <c r="K322" s="61">
        <f t="shared" si="484"/>
        <v>0</v>
      </c>
      <c r="L322" s="60"/>
      <c r="M322" s="61"/>
      <c r="N322" s="61" t="e">
        <f t="shared" si="485"/>
        <v>#DIV/0!</v>
      </c>
      <c r="O322" s="61" t="e">
        <f t="shared" si="485"/>
        <v>#DIV/0!</v>
      </c>
      <c r="P322" s="60">
        <f t="shared" si="486"/>
        <v>0</v>
      </c>
      <c r="Q322" s="61">
        <f t="shared" si="486"/>
        <v>0</v>
      </c>
      <c r="R322" s="60"/>
      <c r="S322" s="61"/>
      <c r="T322" s="125"/>
      <c r="U322" s="60"/>
      <c r="V322" s="61">
        <f t="shared" si="487"/>
        <v>0</v>
      </c>
      <c r="W322" s="60">
        <f t="shared" si="488"/>
        <v>0</v>
      </c>
      <c r="X322" s="61">
        <f t="shared" si="489"/>
        <v>0</v>
      </c>
      <c r="Y322" s="60">
        <f t="shared" si="493"/>
        <v>0</v>
      </c>
      <c r="Z322" s="61">
        <f t="shared" si="494"/>
        <v>0</v>
      </c>
      <c r="AA322" s="125"/>
      <c r="AB322" s="60"/>
      <c r="AC322" s="61"/>
      <c r="AD322" s="60">
        <f t="shared" si="491"/>
        <v>0</v>
      </c>
      <c r="AE322" s="61">
        <f t="shared" si="492"/>
        <v>0</v>
      </c>
      <c r="AF322" s="781" t="s">
        <v>637</v>
      </c>
    </row>
    <row r="323" spans="1:33" s="1" customFormat="1" ht="24" customHeight="1">
      <c r="A323" s="751"/>
      <c r="B323" s="3" t="s">
        <v>305</v>
      </c>
      <c r="C323" s="82"/>
      <c r="D323" s="61"/>
      <c r="E323" s="82"/>
      <c r="F323" s="61"/>
      <c r="G323" s="101"/>
      <c r="H323" s="82"/>
      <c r="I323" s="61">
        <f t="shared" si="503"/>
        <v>0</v>
      </c>
      <c r="J323" s="60">
        <f t="shared" si="484"/>
        <v>0</v>
      </c>
      <c r="K323" s="61">
        <f t="shared" si="484"/>
        <v>0</v>
      </c>
      <c r="L323" s="60"/>
      <c r="M323" s="61"/>
      <c r="N323" s="61"/>
      <c r="O323" s="61"/>
      <c r="P323" s="60">
        <f t="shared" si="486"/>
        <v>0</v>
      </c>
      <c r="Q323" s="61">
        <f t="shared" si="486"/>
        <v>0</v>
      </c>
      <c r="R323" s="60"/>
      <c r="S323" s="61"/>
      <c r="T323" s="125"/>
      <c r="U323" s="60"/>
      <c r="V323" s="61">
        <f t="shared" si="487"/>
        <v>0</v>
      </c>
      <c r="W323" s="60">
        <f t="shared" si="488"/>
        <v>0</v>
      </c>
      <c r="X323" s="61">
        <f t="shared" si="489"/>
        <v>0</v>
      </c>
      <c r="Y323" s="60">
        <f t="shared" si="493"/>
        <v>0</v>
      </c>
      <c r="Z323" s="61">
        <f t="shared" si="494"/>
        <v>0</v>
      </c>
      <c r="AA323" s="125"/>
      <c r="AB323" s="60"/>
      <c r="AC323" s="61">
        <f t="shared" si="504"/>
        <v>0</v>
      </c>
      <c r="AD323" s="60">
        <f t="shared" si="491"/>
        <v>0</v>
      </c>
      <c r="AE323" s="61">
        <f t="shared" si="492"/>
        <v>0</v>
      </c>
      <c r="AF323" s="82"/>
    </row>
    <row r="324" spans="1:33" s="1" customFormat="1" ht="24" customHeight="1">
      <c r="A324" s="751">
        <v>23.42</v>
      </c>
      <c r="B324" s="2" t="s">
        <v>130</v>
      </c>
      <c r="C324" s="82"/>
      <c r="D324" s="61"/>
      <c r="E324" s="82"/>
      <c r="F324" s="61"/>
      <c r="G324" s="101"/>
      <c r="H324" s="82"/>
      <c r="I324" s="61">
        <f t="shared" si="503"/>
        <v>0</v>
      </c>
      <c r="J324" s="60">
        <f t="shared" si="484"/>
        <v>0</v>
      </c>
      <c r="K324" s="61">
        <f t="shared" si="484"/>
        <v>0</v>
      </c>
      <c r="L324" s="60"/>
      <c r="M324" s="61"/>
      <c r="N324" s="61"/>
      <c r="O324" s="61"/>
      <c r="P324" s="60">
        <f t="shared" si="486"/>
        <v>0</v>
      </c>
      <c r="Q324" s="61">
        <f t="shared" si="486"/>
        <v>0</v>
      </c>
      <c r="R324" s="60"/>
      <c r="S324" s="61"/>
      <c r="T324" s="125"/>
      <c r="U324" s="60"/>
      <c r="V324" s="61">
        <f t="shared" si="487"/>
        <v>0</v>
      </c>
      <c r="W324" s="60">
        <f t="shared" si="488"/>
        <v>0</v>
      </c>
      <c r="X324" s="61">
        <f t="shared" si="489"/>
        <v>0</v>
      </c>
      <c r="Y324" s="60">
        <f t="shared" si="493"/>
        <v>0</v>
      </c>
      <c r="Z324" s="61">
        <f t="shared" si="494"/>
        <v>0</v>
      </c>
      <c r="AA324" s="125"/>
      <c r="AB324" s="60"/>
      <c r="AC324" s="61">
        <f t="shared" si="504"/>
        <v>0</v>
      </c>
      <c r="AD324" s="60">
        <f t="shared" si="491"/>
        <v>0</v>
      </c>
      <c r="AE324" s="61">
        <f t="shared" si="492"/>
        <v>0</v>
      </c>
      <c r="AF324" s="82"/>
    </row>
    <row r="325" spans="1:33" s="1" customFormat="1" ht="33.75" customHeight="1">
      <c r="A325" s="751">
        <v>23.43</v>
      </c>
      <c r="B325" s="3" t="s">
        <v>344</v>
      </c>
      <c r="C325" s="82"/>
      <c r="D325" s="61"/>
      <c r="E325" s="82"/>
      <c r="F325" s="61"/>
      <c r="G325" s="101"/>
      <c r="H325" s="82">
        <v>0</v>
      </c>
      <c r="I325" s="61">
        <v>0</v>
      </c>
      <c r="J325" s="60">
        <f t="shared" si="484"/>
        <v>0</v>
      </c>
      <c r="K325" s="61">
        <f t="shared" si="484"/>
        <v>0</v>
      </c>
      <c r="L325" s="60"/>
      <c r="M325" s="61"/>
      <c r="N325" s="61"/>
      <c r="O325" s="61"/>
      <c r="P325" s="60">
        <f t="shared" si="486"/>
        <v>0</v>
      </c>
      <c r="Q325" s="61">
        <f t="shared" si="486"/>
        <v>0</v>
      </c>
      <c r="R325" s="60"/>
      <c r="S325" s="61"/>
      <c r="T325" s="125"/>
      <c r="U325" s="60">
        <v>804</v>
      </c>
      <c r="V325" s="61">
        <v>154.36799999999999</v>
      </c>
      <c r="W325" s="60">
        <f t="shared" si="488"/>
        <v>804</v>
      </c>
      <c r="X325" s="61">
        <f t="shared" si="489"/>
        <v>154.36799999999999</v>
      </c>
      <c r="Y325" s="60">
        <f t="shared" si="493"/>
        <v>0</v>
      </c>
      <c r="Z325" s="61">
        <f t="shared" si="494"/>
        <v>0</v>
      </c>
      <c r="AA325" s="125"/>
      <c r="AB325" s="60"/>
      <c r="AC325" s="61"/>
      <c r="AD325" s="60">
        <f t="shared" si="491"/>
        <v>0</v>
      </c>
      <c r="AE325" s="61">
        <f t="shared" si="492"/>
        <v>0</v>
      </c>
      <c r="AF325" s="781" t="s">
        <v>637</v>
      </c>
    </row>
    <row r="326" spans="1:33" s="144" customFormat="1" ht="16.5" customHeight="1">
      <c r="A326" s="208"/>
      <c r="B326" s="209" t="s">
        <v>25</v>
      </c>
      <c r="C326" s="210">
        <f t="shared" ref="C326:F326" si="505">SUM(C279:C325)</f>
        <v>20</v>
      </c>
      <c r="D326" s="211">
        <f t="shared" si="505"/>
        <v>46.17</v>
      </c>
      <c r="E326" s="210">
        <f t="shared" si="505"/>
        <v>0</v>
      </c>
      <c r="F326" s="211">
        <f t="shared" si="505"/>
        <v>0</v>
      </c>
      <c r="G326" s="212"/>
      <c r="H326" s="210">
        <f t="shared" ref="H326:M326" si="506">SUM(H279:H325)</f>
        <v>12</v>
      </c>
      <c r="I326" s="211">
        <f t="shared" si="506"/>
        <v>134.54</v>
      </c>
      <c r="J326" s="210">
        <f t="shared" si="506"/>
        <v>32</v>
      </c>
      <c r="K326" s="211">
        <f t="shared" si="506"/>
        <v>180.71</v>
      </c>
      <c r="L326" s="210">
        <f t="shared" si="506"/>
        <v>32</v>
      </c>
      <c r="M326" s="211">
        <f t="shared" si="506"/>
        <v>60.120000000000005</v>
      </c>
      <c r="N326" s="216">
        <f t="shared" si="485"/>
        <v>100</v>
      </c>
      <c r="O326" s="216">
        <f>M326/K326%</f>
        <v>33.268773172486306</v>
      </c>
      <c r="P326" s="210">
        <f>SUM(P279:P325)</f>
        <v>0</v>
      </c>
      <c r="Q326" s="211">
        <f>SUM(Q279:Q325)</f>
        <v>120.59</v>
      </c>
      <c r="R326" s="210">
        <f>SUM(R279:R325)</f>
        <v>0</v>
      </c>
      <c r="S326" s="211">
        <f>SUM(S279:S325)</f>
        <v>120.59</v>
      </c>
      <c r="T326" s="214"/>
      <c r="U326" s="210">
        <f t="shared" ref="U326:Z326" si="507">SUM(U279:U325)</f>
        <v>1517</v>
      </c>
      <c r="V326" s="211">
        <f t="shared" si="507"/>
        <v>1525.3079999999998</v>
      </c>
      <c r="W326" s="210">
        <f t="shared" si="507"/>
        <v>1517</v>
      </c>
      <c r="X326" s="211">
        <f t="shared" si="507"/>
        <v>1645.8979999999999</v>
      </c>
      <c r="Y326" s="210">
        <f t="shared" si="507"/>
        <v>0</v>
      </c>
      <c r="Z326" s="211">
        <f t="shared" si="507"/>
        <v>106.74</v>
      </c>
      <c r="AA326" s="214"/>
      <c r="AB326" s="210">
        <f>SUM(AB279:AB325)</f>
        <v>331</v>
      </c>
      <c r="AC326" s="211">
        <f>SUM(AC279:AC325)</f>
        <v>230.72999999999996</v>
      </c>
      <c r="AD326" s="210">
        <f>SUM(AD279:AD325)</f>
        <v>331</v>
      </c>
      <c r="AE326" s="211">
        <f>SUM(AE279:AE325)</f>
        <v>337.47</v>
      </c>
      <c r="AF326" s="215"/>
    </row>
    <row r="327" spans="1:33" s="4" customFormat="1" ht="20.25" customHeight="1">
      <c r="A327" s="329" t="s">
        <v>132</v>
      </c>
      <c r="B327" s="9" t="s">
        <v>133</v>
      </c>
      <c r="C327" s="12"/>
      <c r="D327" s="63"/>
      <c r="E327" s="12"/>
      <c r="F327" s="63"/>
      <c r="G327" s="102"/>
      <c r="H327" s="12"/>
      <c r="I327" s="63"/>
      <c r="J327" s="62"/>
      <c r="K327" s="63"/>
      <c r="L327" s="62"/>
      <c r="M327" s="63"/>
      <c r="N327" s="63"/>
      <c r="O327" s="63"/>
      <c r="P327" s="62"/>
      <c r="Q327" s="63"/>
      <c r="R327" s="62"/>
      <c r="S327" s="63"/>
      <c r="T327" s="126"/>
      <c r="U327" s="62"/>
      <c r="V327" s="63"/>
      <c r="W327" s="62"/>
      <c r="X327" s="63"/>
      <c r="Y327" s="62"/>
      <c r="Z327" s="63"/>
      <c r="AA327" s="126"/>
      <c r="AB327" s="62"/>
      <c r="AC327" s="63"/>
      <c r="AD327" s="62"/>
      <c r="AE327" s="63"/>
      <c r="AF327" s="12"/>
    </row>
    <row r="328" spans="1:33" s="4" customFormat="1" ht="20.25" customHeight="1">
      <c r="A328" s="329">
        <v>24</v>
      </c>
      <c r="B328" s="9" t="s">
        <v>134</v>
      </c>
      <c r="C328" s="12"/>
      <c r="D328" s="63"/>
      <c r="E328" s="12"/>
      <c r="F328" s="63"/>
      <c r="G328" s="102"/>
      <c r="H328" s="12"/>
      <c r="I328" s="63"/>
      <c r="J328" s="62"/>
      <c r="K328" s="63"/>
      <c r="L328" s="62"/>
      <c r="M328" s="63"/>
      <c r="N328" s="63"/>
      <c r="O328" s="63"/>
      <c r="P328" s="62"/>
      <c r="Q328" s="63"/>
      <c r="R328" s="62"/>
      <c r="S328" s="63"/>
      <c r="T328" s="126"/>
      <c r="U328" s="62"/>
      <c r="V328" s="63"/>
      <c r="W328" s="62"/>
      <c r="X328" s="63"/>
      <c r="Y328" s="62"/>
      <c r="Z328" s="63"/>
      <c r="AA328" s="126"/>
      <c r="AB328" s="62"/>
      <c r="AC328" s="63"/>
      <c r="AD328" s="62"/>
      <c r="AE328" s="63"/>
      <c r="AF328" s="12"/>
    </row>
    <row r="329" spans="1:33" s="1" customFormat="1" ht="20.25" customHeight="1">
      <c r="A329" s="199">
        <v>24.01</v>
      </c>
      <c r="B329" s="2" t="s">
        <v>135</v>
      </c>
      <c r="C329" s="82"/>
      <c r="D329" s="61"/>
      <c r="E329" s="82"/>
      <c r="F329" s="61"/>
      <c r="G329" s="101"/>
      <c r="H329" s="82"/>
      <c r="I329" s="61"/>
      <c r="J329" s="60">
        <f t="shared" ref="J329:J332" si="508">H329+E329+C329</f>
        <v>0</v>
      </c>
      <c r="K329" s="61">
        <f>I329+F329+D329</f>
        <v>0</v>
      </c>
      <c r="L329" s="60"/>
      <c r="M329" s="61"/>
      <c r="N329" s="61"/>
      <c r="O329" s="61"/>
      <c r="P329" s="60"/>
      <c r="Q329" s="61"/>
      <c r="R329" s="60"/>
      <c r="S329" s="61"/>
      <c r="T329" s="125"/>
      <c r="U329" s="60"/>
      <c r="V329" s="61"/>
      <c r="W329" s="60">
        <f t="shared" ref="W329:W332" si="509">U329+R329</f>
        <v>0</v>
      </c>
      <c r="X329" s="61">
        <f>V329+S329</f>
        <v>0</v>
      </c>
      <c r="Y329" s="60"/>
      <c r="Z329" s="61"/>
      <c r="AA329" s="125"/>
      <c r="AB329" s="60"/>
      <c r="AC329" s="61"/>
      <c r="AD329" s="60">
        <f t="shared" ref="AD329" si="510">AB329+Y329</f>
        <v>0</v>
      </c>
      <c r="AE329" s="61">
        <f>AC329+Z329</f>
        <v>0</v>
      </c>
      <c r="AF329" s="82"/>
    </row>
    <row r="330" spans="1:33" s="1" customFormat="1" ht="22.5" customHeight="1">
      <c r="A330" s="751"/>
      <c r="B330" s="2" t="s">
        <v>136</v>
      </c>
      <c r="C330" s="82"/>
      <c r="D330" s="61"/>
      <c r="E330" s="82"/>
      <c r="F330" s="61"/>
      <c r="G330" s="101"/>
      <c r="H330" s="82">
        <v>1</v>
      </c>
      <c r="I330" s="61">
        <v>85</v>
      </c>
      <c r="J330" s="60">
        <f t="shared" si="508"/>
        <v>1</v>
      </c>
      <c r="K330" s="61">
        <f>I330+F330+D330</f>
        <v>85</v>
      </c>
      <c r="L330" s="60"/>
      <c r="M330" s="61">
        <v>63.59</v>
      </c>
      <c r="N330" s="61">
        <f t="shared" ref="N330:O333" si="511">L330/J330%</f>
        <v>0</v>
      </c>
      <c r="O330" s="61">
        <f t="shared" si="511"/>
        <v>74.811764705882354</v>
      </c>
      <c r="P330" s="60">
        <f>J330-L330</f>
        <v>1</v>
      </c>
      <c r="Q330" s="61">
        <f>K330-M330</f>
        <v>21.409999999999997</v>
      </c>
      <c r="R330" s="60"/>
      <c r="S330" s="61"/>
      <c r="T330" s="125"/>
      <c r="U330" s="60">
        <v>1</v>
      </c>
      <c r="V330" s="61">
        <v>140</v>
      </c>
      <c r="W330" s="60">
        <f>U330+R330</f>
        <v>1</v>
      </c>
      <c r="X330" s="61">
        <f>V330+S330</f>
        <v>140</v>
      </c>
      <c r="Y330" s="60"/>
      <c r="Z330" s="61"/>
      <c r="AA330" s="125"/>
      <c r="AB330" s="60">
        <v>1</v>
      </c>
      <c r="AC330" s="61">
        <v>137</v>
      </c>
      <c r="AD330" s="60">
        <f>AB330+Y330</f>
        <v>1</v>
      </c>
      <c r="AE330" s="61">
        <f>AC330+Z330</f>
        <v>137</v>
      </c>
      <c r="AF330" s="82">
        <f>AE382*3.5%</f>
        <v>137.59629040010003</v>
      </c>
      <c r="AG330" s="817">
        <f>X330-AC330</f>
        <v>3</v>
      </c>
    </row>
    <row r="331" spans="1:33" s="1" customFormat="1" ht="22.15" customHeight="1">
      <c r="A331" s="199"/>
      <c r="B331" s="3" t="s">
        <v>137</v>
      </c>
      <c r="C331" s="82"/>
      <c r="D331" s="61"/>
      <c r="E331" s="82"/>
      <c r="F331" s="61"/>
      <c r="G331" s="101"/>
      <c r="H331" s="82"/>
      <c r="I331" s="61"/>
      <c r="J331" s="60">
        <f t="shared" si="508"/>
        <v>0</v>
      </c>
      <c r="K331" s="61">
        <f>I331+F331+D331</f>
        <v>0</v>
      </c>
      <c r="L331" s="60"/>
      <c r="M331" s="61"/>
      <c r="N331" s="61"/>
      <c r="O331" s="61"/>
      <c r="P331" s="60"/>
      <c r="Q331" s="61"/>
      <c r="R331" s="60"/>
      <c r="S331" s="61"/>
      <c r="T331" s="125"/>
      <c r="U331" s="60"/>
      <c r="V331" s="61"/>
      <c r="W331" s="60">
        <f t="shared" si="509"/>
        <v>0</v>
      </c>
      <c r="X331" s="61">
        <f>V331+S331</f>
        <v>0</v>
      </c>
      <c r="Y331" s="60"/>
      <c r="Z331" s="61"/>
      <c r="AA331" s="125"/>
      <c r="AB331" s="60"/>
      <c r="AC331" s="61"/>
      <c r="AD331" s="60">
        <f t="shared" ref="AD331:AD332" si="512">AB331+Y331</f>
        <v>0</v>
      </c>
      <c r="AE331" s="61">
        <f>AC331+Z331</f>
        <v>0</v>
      </c>
      <c r="AF331" s="82"/>
    </row>
    <row r="332" spans="1:33" s="1" customFormat="1" ht="22.5" customHeight="1">
      <c r="A332" s="199"/>
      <c r="B332" s="2" t="s">
        <v>138</v>
      </c>
      <c r="C332" s="82"/>
      <c r="D332" s="61"/>
      <c r="E332" s="82"/>
      <c r="F332" s="61"/>
      <c r="G332" s="101"/>
      <c r="H332" s="82"/>
      <c r="I332" s="61"/>
      <c r="J332" s="60">
        <f t="shared" si="508"/>
        <v>0</v>
      </c>
      <c r="K332" s="61">
        <f>I332+F332+D332</f>
        <v>0</v>
      </c>
      <c r="L332" s="60"/>
      <c r="M332" s="61"/>
      <c r="N332" s="61"/>
      <c r="O332" s="61"/>
      <c r="P332" s="60"/>
      <c r="Q332" s="61"/>
      <c r="R332" s="60"/>
      <c r="S332" s="61"/>
      <c r="T332" s="125"/>
      <c r="U332" s="60"/>
      <c r="V332" s="61"/>
      <c r="W332" s="60">
        <f t="shared" si="509"/>
        <v>0</v>
      </c>
      <c r="X332" s="61">
        <f>V332+S332</f>
        <v>0</v>
      </c>
      <c r="Y332" s="60"/>
      <c r="Z332" s="61"/>
      <c r="AA332" s="125"/>
      <c r="AB332" s="60"/>
      <c r="AC332" s="61"/>
      <c r="AD332" s="60">
        <f t="shared" si="512"/>
        <v>0</v>
      </c>
      <c r="AE332" s="61">
        <f>AC332+Z332</f>
        <v>0</v>
      </c>
      <c r="AF332" s="82"/>
    </row>
    <row r="333" spans="1:33" s="144" customFormat="1" ht="15.75">
      <c r="A333" s="208"/>
      <c r="B333" s="209" t="s">
        <v>35</v>
      </c>
      <c r="C333" s="210">
        <f t="shared" ref="C333" si="513">SUM(C330:C332)</f>
        <v>0</v>
      </c>
      <c r="D333" s="211">
        <f>SUM(D330:D332)</f>
        <v>0</v>
      </c>
      <c r="E333" s="210">
        <f t="shared" ref="E333" si="514">SUM(E330:E332)</f>
        <v>0</v>
      </c>
      <c r="F333" s="211">
        <f>SUM(F330:F332)</f>
        <v>0</v>
      </c>
      <c r="G333" s="212"/>
      <c r="H333" s="210">
        <f t="shared" ref="H333:L333" si="515">SUM(H330:H332)</f>
        <v>1</v>
      </c>
      <c r="I333" s="211">
        <f>SUM(I330:I332)</f>
        <v>85</v>
      </c>
      <c r="J333" s="210">
        <f t="shared" si="515"/>
        <v>1</v>
      </c>
      <c r="K333" s="211">
        <f>SUM(K330:K332)</f>
        <v>85</v>
      </c>
      <c r="L333" s="210">
        <f t="shared" si="515"/>
        <v>0</v>
      </c>
      <c r="M333" s="211">
        <f>SUM(M330:M332)</f>
        <v>63.59</v>
      </c>
      <c r="N333" s="216">
        <f t="shared" si="511"/>
        <v>0</v>
      </c>
      <c r="O333" s="216">
        <f>M333/K333%</f>
        <v>74.811764705882354</v>
      </c>
      <c r="P333" s="210">
        <f t="shared" ref="P333" si="516">SUM(P330:P332)</f>
        <v>1</v>
      </c>
      <c r="Q333" s="211">
        <f>SUM(Q330:Q332)</f>
        <v>21.409999999999997</v>
      </c>
      <c r="R333" s="210">
        <f t="shared" ref="R333" si="517">SUM(R330:R332)</f>
        <v>0</v>
      </c>
      <c r="S333" s="211">
        <f>SUM(S330:S332)</f>
        <v>0</v>
      </c>
      <c r="T333" s="214"/>
      <c r="U333" s="210">
        <f t="shared" ref="U333" si="518">SUM(U330:U332)</f>
        <v>1</v>
      </c>
      <c r="V333" s="211">
        <f>SUM(V330:V332)</f>
        <v>140</v>
      </c>
      <c r="W333" s="210">
        <f t="shared" ref="W333" si="519">SUM(W330:W332)</f>
        <v>1</v>
      </c>
      <c r="X333" s="211">
        <f>SUM(X330:X332)</f>
        <v>140</v>
      </c>
      <c r="Y333" s="210">
        <f t="shared" ref="Y333" si="520">SUM(Y330:Y332)</f>
        <v>0</v>
      </c>
      <c r="Z333" s="211">
        <f>SUM(Z330:Z332)</f>
        <v>0</v>
      </c>
      <c r="AA333" s="214"/>
      <c r="AB333" s="210">
        <f t="shared" ref="AB333" si="521">SUM(AB330:AB332)</f>
        <v>1</v>
      </c>
      <c r="AC333" s="211">
        <f>SUM(AC330:AC332)</f>
        <v>137</v>
      </c>
      <c r="AD333" s="210">
        <f t="shared" ref="AD333" si="522">SUM(AD330:AD332)</f>
        <v>1</v>
      </c>
      <c r="AE333" s="211">
        <f>SUM(AE330:AE332)</f>
        <v>137</v>
      </c>
      <c r="AF333" s="216">
        <f>AE333/AE382*100</f>
        <v>3.4848323207385787</v>
      </c>
    </row>
    <row r="334" spans="1:33" s="4" customFormat="1" ht="54.75" customHeight="1">
      <c r="A334" s="329">
        <v>24.02</v>
      </c>
      <c r="B334" s="9" t="s">
        <v>253</v>
      </c>
      <c r="C334" s="12"/>
      <c r="D334" s="63"/>
      <c r="E334" s="12"/>
      <c r="F334" s="63"/>
      <c r="G334" s="102"/>
      <c r="H334" s="12"/>
      <c r="I334" s="63"/>
      <c r="J334" s="62">
        <f t="shared" ref="J334:J338" si="523">H334+E334+C334</f>
        <v>0</v>
      </c>
      <c r="K334" s="63"/>
      <c r="L334" s="62"/>
      <c r="M334" s="63"/>
      <c r="N334" s="61"/>
      <c r="O334" s="61"/>
      <c r="P334" s="60"/>
      <c r="Q334" s="61"/>
      <c r="R334" s="62"/>
      <c r="S334" s="63"/>
      <c r="T334" s="126"/>
      <c r="U334" s="62"/>
      <c r="V334" s="63"/>
      <c r="W334" s="62"/>
      <c r="X334" s="63"/>
      <c r="Y334" s="62"/>
      <c r="Z334" s="63"/>
      <c r="AA334" s="126"/>
      <c r="AB334" s="62"/>
      <c r="AC334" s="63"/>
      <c r="AD334" s="62"/>
      <c r="AE334" s="63"/>
      <c r="AF334" s="12"/>
    </row>
    <row r="335" spans="1:33" s="1" customFormat="1" ht="15.75">
      <c r="A335" s="751"/>
      <c r="B335" s="2" t="s">
        <v>236</v>
      </c>
      <c r="C335" s="82"/>
      <c r="D335" s="61"/>
      <c r="E335" s="82"/>
      <c r="F335" s="61"/>
      <c r="G335" s="116">
        <v>1.2880000000000001E-3</v>
      </c>
      <c r="H335" s="82">
        <v>5285</v>
      </c>
      <c r="I335" s="61">
        <f>+G335*H335</f>
        <v>6.80708</v>
      </c>
      <c r="J335" s="60">
        <f t="shared" si="523"/>
        <v>5285</v>
      </c>
      <c r="K335" s="61">
        <f>I335+F335+D335</f>
        <v>6.80708</v>
      </c>
      <c r="L335" s="60"/>
      <c r="M335" s="61">
        <v>5.18</v>
      </c>
      <c r="N335" s="61">
        <f t="shared" ref="N335:O340" si="524">L335/J335%</f>
        <v>0</v>
      </c>
      <c r="O335" s="61">
        <f t="shared" si="524"/>
        <v>76.097239932540816</v>
      </c>
      <c r="P335" s="60">
        <f t="shared" ref="P335:Q338" si="525">J335-L335</f>
        <v>5285</v>
      </c>
      <c r="Q335" s="61">
        <f t="shared" si="525"/>
        <v>1.6270800000000003</v>
      </c>
      <c r="R335" s="60"/>
      <c r="S335" s="61"/>
      <c r="T335" s="125">
        <v>1.1999999999999999E-3</v>
      </c>
      <c r="U335" s="60">
        <v>5182</v>
      </c>
      <c r="V335" s="61">
        <v>13.5</v>
      </c>
      <c r="W335" s="60">
        <f t="shared" ref="W335:W338" si="526">U335+R335</f>
        <v>5182</v>
      </c>
      <c r="X335" s="61">
        <f>V335+S335</f>
        <v>13.5</v>
      </c>
      <c r="Y335" s="60"/>
      <c r="Z335" s="61"/>
      <c r="AA335" s="125">
        <v>1.1999999999999999E-3</v>
      </c>
      <c r="AB335" s="60">
        <v>5182</v>
      </c>
      <c r="AC335" s="61">
        <v>13.5</v>
      </c>
      <c r="AD335" s="60">
        <f t="shared" ref="AD335:AD338" si="527">AB335+Y335</f>
        <v>5182</v>
      </c>
      <c r="AE335" s="61">
        <f>AC335+Z335</f>
        <v>13.5</v>
      </c>
      <c r="AF335" s="82"/>
      <c r="AG335" s="817">
        <f>X335-AE335</f>
        <v>0</v>
      </c>
    </row>
    <row r="336" spans="1:33" s="1" customFormat="1" ht="15.75">
      <c r="A336" s="751"/>
      <c r="B336" s="2" t="s">
        <v>237</v>
      </c>
      <c r="C336" s="82"/>
      <c r="D336" s="61"/>
      <c r="E336" s="82"/>
      <c r="F336" s="61"/>
      <c r="G336" s="116">
        <v>1.325E-3</v>
      </c>
      <c r="H336" s="82">
        <v>9022</v>
      </c>
      <c r="I336" s="61">
        <f t="shared" ref="I336:I337" si="528">+G336*H336</f>
        <v>11.95415</v>
      </c>
      <c r="J336" s="60">
        <f t="shared" si="523"/>
        <v>9022</v>
      </c>
      <c r="K336" s="61">
        <f>I336+F336+D336</f>
        <v>11.95415</v>
      </c>
      <c r="L336" s="60"/>
      <c r="M336" s="61">
        <v>10.75</v>
      </c>
      <c r="N336" s="61">
        <f t="shared" si="524"/>
        <v>0</v>
      </c>
      <c r="O336" s="61">
        <f t="shared" si="524"/>
        <v>89.926929141762471</v>
      </c>
      <c r="P336" s="60">
        <f t="shared" si="525"/>
        <v>9022</v>
      </c>
      <c r="Q336" s="61">
        <f t="shared" si="525"/>
        <v>1.2041500000000003</v>
      </c>
      <c r="R336" s="60"/>
      <c r="S336" s="61"/>
      <c r="T336" s="125">
        <v>1.1999999999999999E-3</v>
      </c>
      <c r="U336" s="60">
        <v>8840</v>
      </c>
      <c r="V336" s="61">
        <v>21.103999999999999</v>
      </c>
      <c r="W336" s="60">
        <f t="shared" si="526"/>
        <v>8840</v>
      </c>
      <c r="X336" s="61">
        <f>V336+S336</f>
        <v>21.103999999999999</v>
      </c>
      <c r="Y336" s="60"/>
      <c r="Z336" s="61"/>
      <c r="AA336" s="125">
        <v>1.1999999999999999E-3</v>
      </c>
      <c r="AB336" s="60">
        <v>8840</v>
      </c>
      <c r="AC336" s="61">
        <v>21.103999999999999</v>
      </c>
      <c r="AD336" s="60">
        <f t="shared" si="527"/>
        <v>8840</v>
      </c>
      <c r="AE336" s="61">
        <f>AC336+Z336</f>
        <v>21.103999999999999</v>
      </c>
      <c r="AF336" s="82"/>
      <c r="AG336" s="817">
        <f t="shared" ref="AG336:AG337" si="529">X336-AE336</f>
        <v>0</v>
      </c>
    </row>
    <row r="337" spans="1:33" s="1" customFormat="1" ht="15.75">
      <c r="A337" s="751"/>
      <c r="B337" s="2" t="s">
        <v>241</v>
      </c>
      <c r="C337" s="82"/>
      <c r="D337" s="61"/>
      <c r="E337" s="82"/>
      <c r="F337" s="61"/>
      <c r="G337" s="116">
        <v>1.5870000000000001E-3</v>
      </c>
      <c r="H337" s="82">
        <v>11504</v>
      </c>
      <c r="I337" s="61">
        <f t="shared" si="528"/>
        <v>18.256848000000002</v>
      </c>
      <c r="J337" s="60">
        <f t="shared" si="523"/>
        <v>11504</v>
      </c>
      <c r="K337" s="61">
        <f>I337+F337+D337</f>
        <v>18.256848000000002</v>
      </c>
      <c r="L337" s="60"/>
      <c r="M337" s="61">
        <v>13.29</v>
      </c>
      <c r="N337" s="61">
        <f t="shared" si="524"/>
        <v>0</v>
      </c>
      <c r="O337" s="61">
        <f t="shared" si="524"/>
        <v>72.794602879971393</v>
      </c>
      <c r="P337" s="60">
        <f t="shared" si="525"/>
        <v>11504</v>
      </c>
      <c r="Q337" s="61">
        <f t="shared" si="525"/>
        <v>4.9668480000000024</v>
      </c>
      <c r="R337" s="60"/>
      <c r="S337" s="61"/>
      <c r="T337" s="125"/>
      <c r="U337" s="60">
        <v>11275</v>
      </c>
      <c r="V337" s="61">
        <v>44.202500000000001</v>
      </c>
      <c r="W337" s="60">
        <f t="shared" si="526"/>
        <v>11275</v>
      </c>
      <c r="X337" s="61">
        <f>V337+S337</f>
        <v>44.202500000000001</v>
      </c>
      <c r="Y337" s="60"/>
      <c r="Z337" s="61"/>
      <c r="AA337" s="125"/>
      <c r="AB337" s="60">
        <v>11275</v>
      </c>
      <c r="AC337" s="61">
        <v>44.202500000000001</v>
      </c>
      <c r="AD337" s="60">
        <f t="shared" si="527"/>
        <v>11275</v>
      </c>
      <c r="AE337" s="61">
        <f>AC337+Z337</f>
        <v>44.202500000000001</v>
      </c>
      <c r="AF337" s="61">
        <f>(AE335+AE336+AE337)/AE382*100</f>
        <v>2.0045798414911302</v>
      </c>
      <c r="AG337" s="817">
        <f t="shared" si="529"/>
        <v>0</v>
      </c>
    </row>
    <row r="338" spans="1:33" s="1" customFormat="1" ht="39" customHeight="1">
      <c r="A338" s="751">
        <v>24.03</v>
      </c>
      <c r="B338" s="2" t="s">
        <v>139</v>
      </c>
      <c r="C338" s="82"/>
      <c r="D338" s="61"/>
      <c r="E338" s="82"/>
      <c r="F338" s="61"/>
      <c r="G338" s="101"/>
      <c r="H338" s="82">
        <v>1</v>
      </c>
      <c r="I338" s="61">
        <v>11</v>
      </c>
      <c r="J338" s="60">
        <f t="shared" si="523"/>
        <v>1</v>
      </c>
      <c r="K338" s="61">
        <f>I338+F338+D338</f>
        <v>11</v>
      </c>
      <c r="L338" s="60"/>
      <c r="M338" s="61">
        <v>7.15</v>
      </c>
      <c r="N338" s="61">
        <f t="shared" si="524"/>
        <v>0</v>
      </c>
      <c r="O338" s="61">
        <f t="shared" si="524"/>
        <v>65</v>
      </c>
      <c r="P338" s="60">
        <f t="shared" si="525"/>
        <v>1</v>
      </c>
      <c r="Q338" s="61">
        <f t="shared" si="525"/>
        <v>3.8499999999999996</v>
      </c>
      <c r="R338" s="60"/>
      <c r="S338" s="61"/>
      <c r="T338" s="125"/>
      <c r="U338" s="60">
        <v>1</v>
      </c>
      <c r="V338" s="61">
        <v>19.743082860000001</v>
      </c>
      <c r="W338" s="60">
        <f t="shared" si="526"/>
        <v>1</v>
      </c>
      <c r="X338" s="61">
        <f>V338+S338</f>
        <v>19.743082860000001</v>
      </c>
      <c r="Y338" s="60"/>
      <c r="Z338" s="61"/>
      <c r="AA338" s="125"/>
      <c r="AB338" s="60">
        <v>1</v>
      </c>
      <c r="AC338" s="61">
        <v>19.743082860000001</v>
      </c>
      <c r="AD338" s="60">
        <f t="shared" si="527"/>
        <v>1</v>
      </c>
      <c r="AE338" s="61">
        <f>AC338+Z338</f>
        <v>19.743082860000001</v>
      </c>
      <c r="AF338" s="61">
        <f>AE338/AE382*100</f>
        <v>0.50219951285801367</v>
      </c>
    </row>
    <row r="339" spans="1:33" s="144" customFormat="1" ht="15.75">
      <c r="A339" s="208"/>
      <c r="B339" s="209" t="s">
        <v>35</v>
      </c>
      <c r="C339" s="210">
        <f t="shared" ref="C339" si="530">SUM(C335:C338)</f>
        <v>0</v>
      </c>
      <c r="D339" s="211">
        <f>SUM(D335:D338)</f>
        <v>0</v>
      </c>
      <c r="E339" s="210">
        <f t="shared" ref="E339" si="531">SUM(E335:E338)</f>
        <v>0</v>
      </c>
      <c r="F339" s="211">
        <f>SUM(F335:F338)</f>
        <v>0</v>
      </c>
      <c r="G339" s="212"/>
      <c r="H339" s="210">
        <f t="shared" ref="H339" si="532">SUM(H335:H338)</f>
        <v>25812</v>
      </c>
      <c r="I339" s="211">
        <f>SUM(I335:I338)</f>
        <v>48.018078000000003</v>
      </c>
      <c r="J339" s="210">
        <f t="shared" ref="J339" si="533">SUM(J335:J338)</f>
        <v>25812</v>
      </c>
      <c r="K339" s="211">
        <f>SUM(K335:K338)</f>
        <v>48.018078000000003</v>
      </c>
      <c r="L339" s="210">
        <f t="shared" ref="L339" si="534">SUM(L335:L338)</f>
        <v>0</v>
      </c>
      <c r="M339" s="211">
        <f>SUM(M335:M338)</f>
        <v>36.369999999999997</v>
      </c>
      <c r="N339" s="216">
        <f t="shared" si="524"/>
        <v>0</v>
      </c>
      <c r="O339" s="216">
        <f t="shared" si="524"/>
        <v>75.742306887002002</v>
      </c>
      <c r="P339" s="210">
        <f t="shared" ref="P339" si="535">SUM(P335:P338)</f>
        <v>25812</v>
      </c>
      <c r="Q339" s="211">
        <f>SUM(Q335:Q338)</f>
        <v>11.648078000000002</v>
      </c>
      <c r="R339" s="210">
        <f t="shared" ref="R339" si="536">SUM(R335:R338)</f>
        <v>0</v>
      </c>
      <c r="S339" s="211">
        <f>SUM(S335:S338)</f>
        <v>0</v>
      </c>
      <c r="T339" s="214"/>
      <c r="U339" s="210">
        <f t="shared" ref="U339" si="537">SUM(U335:U338)</f>
        <v>25298</v>
      </c>
      <c r="V339" s="211">
        <f>SUM(V335:V338)</f>
        <v>98.549582860000001</v>
      </c>
      <c r="W339" s="210">
        <f t="shared" ref="W339" si="538">SUM(W335:W338)</f>
        <v>25298</v>
      </c>
      <c r="X339" s="211">
        <f>SUM(X335:X338)</f>
        <v>98.549582860000001</v>
      </c>
      <c r="Y339" s="210">
        <f t="shared" ref="Y339" si="539">SUM(Y335:Y338)</f>
        <v>0</v>
      </c>
      <c r="Z339" s="211">
        <f>SUM(Z335:Z338)</f>
        <v>0</v>
      </c>
      <c r="AA339" s="214"/>
      <c r="AB339" s="210">
        <f t="shared" ref="AB339" si="540">SUM(AB335:AB338)</f>
        <v>25298</v>
      </c>
      <c r="AC339" s="211">
        <f>SUM(AC335:AC338)</f>
        <v>98.549582860000001</v>
      </c>
      <c r="AD339" s="210">
        <f t="shared" ref="AD339" si="541">SUM(AD335:AD338)</f>
        <v>25298</v>
      </c>
      <c r="AE339" s="211">
        <f>SUM(AE335:AE338)</f>
        <v>98.549582860000001</v>
      </c>
      <c r="AF339" s="216">
        <f>AF333+AF337+AF338</f>
        <v>5.9916116750877224</v>
      </c>
    </row>
    <row r="340" spans="1:33" s="144" customFormat="1" ht="15.75">
      <c r="A340" s="208"/>
      <c r="B340" s="209" t="s">
        <v>140</v>
      </c>
      <c r="C340" s="210">
        <f>C339+C333+C326+C276+C272+C265+C261+C258+C254+C250+C243+C239+C234+C225+C211+C188+C144+C140+C134+C121+C83+C81+C77+C45</f>
        <v>1066</v>
      </c>
      <c r="D340" s="211">
        <f t="shared" ref="D340:F340" si="542">D339+D333+D326+D276+D272+D265+D261+D258+D254+D250+D243+D239+D234+D225+D211+D188+D144+D140+D134+D121+D83+D81+D77+D45</f>
        <v>46.17</v>
      </c>
      <c r="E340" s="210">
        <f t="shared" si="542"/>
        <v>0</v>
      </c>
      <c r="F340" s="211">
        <f t="shared" si="542"/>
        <v>0</v>
      </c>
      <c r="G340" s="212"/>
      <c r="H340" s="210">
        <f t="shared" ref="H340:M340" si="543">H339+H333+H326+H276+H272+H265+H261+H258+H254+H250+H243+H239+H234+H225+H211+H188+H144+H140+H134+H121+H83+H81+H77+H45</f>
        <v>81348</v>
      </c>
      <c r="I340" s="211">
        <f t="shared" si="543"/>
        <v>2564.8162318461536</v>
      </c>
      <c r="J340" s="210">
        <f t="shared" si="543"/>
        <v>82414</v>
      </c>
      <c r="K340" s="211">
        <f t="shared" si="543"/>
        <v>2610.9862318461537</v>
      </c>
      <c r="L340" s="210">
        <f t="shared" si="543"/>
        <v>44107</v>
      </c>
      <c r="M340" s="211">
        <f t="shared" si="543"/>
        <v>2196.70075</v>
      </c>
      <c r="N340" s="216">
        <f t="shared" si="524"/>
        <v>53.518819618026065</v>
      </c>
      <c r="O340" s="216">
        <f t="shared" si="524"/>
        <v>84.132988646469258</v>
      </c>
      <c r="P340" s="210">
        <f>P339+P333+P326+P276+P272+P265+P261+P258+P254+P250+P243+P239+P234+P225+P211+P188+P144+P140+P134+P121+P83+P81+P77+P45</f>
        <v>38253</v>
      </c>
      <c r="Q340" s="211">
        <f>Q339+Q333+Q326+Q276+Q272+Q265+Q261+Q258+Q254+Q250+Q243+Q239+Q234+Q225+Q211+Q188+Q144+Q140+Q134+Q121+Q83+Q81+Q77+Q45</f>
        <v>414.28548184615369</v>
      </c>
      <c r="R340" s="210">
        <f>R339+R333+R326+R276+R272+R265+R261+R258+R254+R250+R243+R239+R234+R225+R211+R188+R144+R140+R134+R121+R83+R81+R77+R45</f>
        <v>0</v>
      </c>
      <c r="S340" s="211">
        <f>S339+S333+S326+S276+S272+S265+S261+S258+S254+S250+S243+S239+S234+S225+S211+S188+S144+S140+S134+S121+S83+S81+S77+S45</f>
        <v>120.59</v>
      </c>
      <c r="T340" s="214"/>
      <c r="U340" s="210">
        <f t="shared" ref="U340:Z340" si="544">U339+U333+U326+U276+U272+U265+U261+U258+U254+U250+U243+U239+U234+U225+U211+U188+U144+U140+U134+U121+U83+U81+U77+U45</f>
        <v>81302</v>
      </c>
      <c r="V340" s="211">
        <f t="shared" si="544"/>
        <v>5252.2731328599994</v>
      </c>
      <c r="W340" s="210">
        <f t="shared" si="544"/>
        <v>81302</v>
      </c>
      <c r="X340" s="211">
        <f t="shared" si="544"/>
        <v>5372.8631328599995</v>
      </c>
      <c r="Y340" s="210">
        <f t="shared" si="544"/>
        <v>0</v>
      </c>
      <c r="Z340" s="211">
        <f t="shared" si="544"/>
        <v>106.74</v>
      </c>
      <c r="AA340" s="214"/>
      <c r="AB340" s="210">
        <f>AB339+AB333+AB326+AB276+AB272+AB265+AB261+AB258+AB254+AB250+AB243+AB239+AB234+AB225+AB211+AB188+AB144+AB140+AB134+AB121+AB83+AB81+AB77+AB45</f>
        <v>79900</v>
      </c>
      <c r="AC340" s="211">
        <f>AC339+AC333+AC326+AC276+AC272+AC265+AC261+AC258+AC254+AC250+AC243+AC239+AC234+AC225+AC211+AC188+AC144+AC140+AC134+AC121+AC83+AC81+AC77+AC45</f>
        <v>3802.9975828600004</v>
      </c>
      <c r="AD340" s="210">
        <f>AD339+AD333+AD326+AD276+AD272+AD265+AD261+AD258+AD254+AD250+AD243+AD239+AD234+AD225+AD211+AD188+AD144+AD140+AD134+AD121+AD83+AD81+AD77+AD45</f>
        <v>79900</v>
      </c>
      <c r="AE340" s="211">
        <f>AE339+AE333+AE326+AE276+AE272+AE265+AE261+AE258+AE254+AE250+AE243+AE239+AE234+AE225+AE211+AE188+AE144+AE140+AE134+AE121+AE83+AE81+AE77+AE45</f>
        <v>3909.7375828600002</v>
      </c>
      <c r="AF340" s="215"/>
    </row>
    <row r="341" spans="1:33" s="4" customFormat="1" ht="15.75">
      <c r="A341" s="329">
        <v>25</v>
      </c>
      <c r="B341" s="9" t="s">
        <v>141</v>
      </c>
      <c r="C341" s="12"/>
      <c r="D341" s="63"/>
      <c r="E341" s="12"/>
      <c r="F341" s="63"/>
      <c r="G341" s="102"/>
      <c r="H341" s="12"/>
      <c r="I341" s="63"/>
      <c r="J341" s="62"/>
      <c r="K341" s="63"/>
      <c r="L341" s="62"/>
      <c r="M341" s="63"/>
      <c r="N341" s="63"/>
      <c r="O341" s="63"/>
      <c r="P341" s="62"/>
      <c r="Q341" s="63"/>
      <c r="R341" s="62"/>
      <c r="S341" s="63"/>
      <c r="T341" s="126"/>
      <c r="U341" s="62"/>
      <c r="V341" s="63"/>
      <c r="W341" s="62"/>
      <c r="X341" s="63"/>
      <c r="Y341" s="62"/>
      <c r="Z341" s="63"/>
      <c r="AA341" s="126"/>
      <c r="AB341" s="62"/>
      <c r="AC341" s="63"/>
      <c r="AD341" s="62"/>
      <c r="AE341" s="63"/>
      <c r="AF341" s="12"/>
    </row>
    <row r="342" spans="1:33" s="1" customFormat="1" ht="15.75">
      <c r="A342" s="199">
        <v>25.01</v>
      </c>
      <c r="B342" s="2" t="s">
        <v>142</v>
      </c>
      <c r="C342" s="82"/>
      <c r="D342" s="61"/>
      <c r="E342" s="82"/>
      <c r="F342" s="61"/>
      <c r="G342" s="101"/>
      <c r="H342" s="82"/>
      <c r="I342" s="61"/>
      <c r="J342" s="60">
        <f t="shared" ref="J342:J343" si="545">H342+E342+C342</f>
        <v>0</v>
      </c>
      <c r="K342" s="61">
        <f>I342+F342+D342</f>
        <v>0</v>
      </c>
      <c r="L342" s="60"/>
      <c r="M342" s="61"/>
      <c r="N342" s="61" t="e">
        <f t="shared" ref="N342:O345" si="546">L342/J342%</f>
        <v>#DIV/0!</v>
      </c>
      <c r="O342" s="61" t="e">
        <f t="shared" si="546"/>
        <v>#DIV/0!</v>
      </c>
      <c r="P342" s="60">
        <f>J342-L342</f>
        <v>0</v>
      </c>
      <c r="Q342" s="61">
        <f>K342-M342</f>
        <v>0</v>
      </c>
      <c r="R342" s="60"/>
      <c r="S342" s="61"/>
      <c r="T342" s="125"/>
      <c r="U342" s="60"/>
      <c r="V342" s="61">
        <f>U342*T342</f>
        <v>0</v>
      </c>
      <c r="W342" s="60">
        <f>U342+R342</f>
        <v>0</v>
      </c>
      <c r="X342" s="61">
        <f>V342+S342</f>
        <v>0</v>
      </c>
      <c r="Y342" s="60"/>
      <c r="Z342" s="61"/>
      <c r="AA342" s="125"/>
      <c r="AB342" s="60"/>
      <c r="AC342" s="61">
        <f>AB342*AA342</f>
        <v>0</v>
      </c>
      <c r="AD342" s="60">
        <f>AB342+Y342</f>
        <v>0</v>
      </c>
      <c r="AE342" s="61">
        <f>AC342+Z342</f>
        <v>0</v>
      </c>
      <c r="AF342" s="82"/>
    </row>
    <row r="343" spans="1:33" s="1" customFormat="1" ht="15.75">
      <c r="A343" s="199">
        <v>25.02</v>
      </c>
      <c r="B343" s="2" t="s">
        <v>143</v>
      </c>
      <c r="C343" s="82"/>
      <c r="D343" s="61"/>
      <c r="E343" s="82"/>
      <c r="F343" s="61"/>
      <c r="G343" s="101">
        <v>6.0000000000000001E-3</v>
      </c>
      <c r="H343" s="82"/>
      <c r="I343" s="61">
        <f t="shared" ref="I343" si="547">H343*G343</f>
        <v>0</v>
      </c>
      <c r="J343" s="60">
        <f t="shared" si="545"/>
        <v>0</v>
      </c>
      <c r="K343" s="61">
        <f>I343+F343+D343</f>
        <v>0</v>
      </c>
      <c r="L343" s="60"/>
      <c r="M343" s="61"/>
      <c r="N343" s="61" t="e">
        <f t="shared" si="546"/>
        <v>#DIV/0!</v>
      </c>
      <c r="O343" s="61" t="e">
        <f t="shared" si="546"/>
        <v>#DIV/0!</v>
      </c>
      <c r="P343" s="60">
        <f>J343-L343</f>
        <v>0</v>
      </c>
      <c r="Q343" s="61">
        <f>K343-M343</f>
        <v>0</v>
      </c>
      <c r="R343" s="60"/>
      <c r="S343" s="61"/>
      <c r="T343" s="125"/>
      <c r="U343" s="60"/>
      <c r="V343" s="61">
        <f>U343*T343</f>
        <v>0</v>
      </c>
      <c r="W343" s="60">
        <f>U343+R343</f>
        <v>0</v>
      </c>
      <c r="X343" s="61">
        <f>V343+S343</f>
        <v>0</v>
      </c>
      <c r="Y343" s="60"/>
      <c r="Z343" s="61"/>
      <c r="AA343" s="125"/>
      <c r="AB343" s="60"/>
      <c r="AC343" s="61">
        <f>AB343*AA343</f>
        <v>0</v>
      </c>
      <c r="AD343" s="60">
        <f>AB343+Y343</f>
        <v>0</v>
      </c>
      <c r="AE343" s="61">
        <f>AC343+Z343</f>
        <v>0</v>
      </c>
      <c r="AF343" s="82"/>
    </row>
    <row r="344" spans="1:33" s="144" customFormat="1" ht="15.75">
      <c r="A344" s="208"/>
      <c r="B344" s="209" t="s">
        <v>35</v>
      </c>
      <c r="C344" s="210">
        <f t="shared" ref="C344" si="548">SUM(C342:C343)</f>
        <v>0</v>
      </c>
      <c r="D344" s="211">
        <f>SUM(D342:D343)</f>
        <v>0</v>
      </c>
      <c r="E344" s="210">
        <f t="shared" ref="E344" si="549">SUM(E342:E343)</f>
        <v>0</v>
      </c>
      <c r="F344" s="211">
        <f>SUM(F342:F343)</f>
        <v>0</v>
      </c>
      <c r="G344" s="212"/>
      <c r="H344" s="210">
        <f t="shared" ref="H344" si="550">SUM(H342:H343)</f>
        <v>0</v>
      </c>
      <c r="I344" s="211">
        <f>SUM(I342:I343)</f>
        <v>0</v>
      </c>
      <c r="J344" s="210">
        <f t="shared" ref="J344" si="551">SUM(J342:J343)</f>
        <v>0</v>
      </c>
      <c r="K344" s="211">
        <f>SUM(K342:K343)</f>
        <v>0</v>
      </c>
      <c r="L344" s="210">
        <f t="shared" ref="L344" si="552">SUM(L342:L343)</f>
        <v>0</v>
      </c>
      <c r="M344" s="211">
        <f>SUM(M342:M343)</f>
        <v>0</v>
      </c>
      <c r="N344" s="213" t="e">
        <f t="shared" si="546"/>
        <v>#DIV/0!</v>
      </c>
      <c r="O344" s="213" t="e">
        <f t="shared" si="546"/>
        <v>#DIV/0!</v>
      </c>
      <c r="P344" s="210">
        <f t="shared" ref="P344" si="553">SUM(P342:P343)</f>
        <v>0</v>
      </c>
      <c r="Q344" s="211">
        <f>SUM(Q342:Q343)</f>
        <v>0</v>
      </c>
      <c r="R344" s="210">
        <f t="shared" ref="R344" si="554">SUM(R342:R343)</f>
        <v>0</v>
      </c>
      <c r="S344" s="211">
        <f>SUM(S342:S343)</f>
        <v>0</v>
      </c>
      <c r="T344" s="214"/>
      <c r="U344" s="210">
        <f t="shared" ref="U344" si="555">SUM(U342:U343)</f>
        <v>0</v>
      </c>
      <c r="V344" s="211">
        <f>SUM(V342:V343)</f>
        <v>0</v>
      </c>
      <c r="W344" s="210">
        <f t="shared" ref="W344" si="556">SUM(W342:W343)</f>
        <v>0</v>
      </c>
      <c r="X344" s="211">
        <f>SUM(X342:X343)</f>
        <v>0</v>
      </c>
      <c r="Y344" s="210">
        <f t="shared" ref="Y344" si="557">SUM(Y342:Y343)</f>
        <v>0</v>
      </c>
      <c r="Z344" s="211">
        <f>SUM(Z342:Z343)</f>
        <v>0</v>
      </c>
      <c r="AA344" s="214"/>
      <c r="AB344" s="210">
        <f t="shared" ref="AB344" si="558">SUM(AB342:AB343)</f>
        <v>0</v>
      </c>
      <c r="AC344" s="211">
        <f>SUM(AC342:AC343)</f>
        <v>0</v>
      </c>
      <c r="AD344" s="210">
        <f t="shared" ref="AD344" si="559">SUM(AD342:AD343)</f>
        <v>0</v>
      </c>
      <c r="AE344" s="211">
        <f>SUM(AE342:AE343)</f>
        <v>0</v>
      </c>
      <c r="AF344" s="215"/>
    </row>
    <row r="345" spans="1:33" s="144" customFormat="1" ht="15.75">
      <c r="A345" s="208"/>
      <c r="B345" s="209" t="s">
        <v>144</v>
      </c>
      <c r="C345" s="210">
        <f t="shared" ref="C345" si="560">C344+C340</f>
        <v>1066</v>
      </c>
      <c r="D345" s="211">
        <f>D344+D340</f>
        <v>46.17</v>
      </c>
      <c r="E345" s="210">
        <f t="shared" ref="E345" si="561">E344+E340</f>
        <v>0</v>
      </c>
      <c r="F345" s="211">
        <f>F344+F340</f>
        <v>0</v>
      </c>
      <c r="G345" s="212"/>
      <c r="H345" s="210">
        <f t="shared" ref="H345" si="562">H344+H340</f>
        <v>81348</v>
      </c>
      <c r="I345" s="211">
        <f>I344+I340</f>
        <v>2564.8162318461536</v>
      </c>
      <c r="J345" s="210">
        <f t="shared" ref="J345" si="563">J344+J340</f>
        <v>82414</v>
      </c>
      <c r="K345" s="211">
        <f>K344+K340</f>
        <v>2610.9862318461537</v>
      </c>
      <c r="L345" s="210">
        <f t="shared" ref="L345" si="564">L344+L340</f>
        <v>44107</v>
      </c>
      <c r="M345" s="211">
        <f>M344+M340</f>
        <v>2196.70075</v>
      </c>
      <c r="N345" s="213">
        <f t="shared" si="546"/>
        <v>53.518819618026065</v>
      </c>
      <c r="O345" s="213">
        <f t="shared" si="546"/>
        <v>84.132988646469258</v>
      </c>
      <c r="P345" s="210">
        <f t="shared" ref="P345" si="565">P344+P340</f>
        <v>38253</v>
      </c>
      <c r="Q345" s="211">
        <f>Q344+Q340</f>
        <v>414.28548184615369</v>
      </c>
      <c r="R345" s="210">
        <f t="shared" ref="R345" si="566">R344+R340</f>
        <v>0</v>
      </c>
      <c r="S345" s="211">
        <f>S344+S340</f>
        <v>120.59</v>
      </c>
      <c r="T345" s="214"/>
      <c r="U345" s="210">
        <f t="shared" ref="U345" si="567">U344+U340</f>
        <v>81302</v>
      </c>
      <c r="V345" s="211">
        <f>V344+V340</f>
        <v>5252.2731328599994</v>
      </c>
      <c r="W345" s="210">
        <f t="shared" ref="W345" si="568">W344+W340</f>
        <v>81302</v>
      </c>
      <c r="X345" s="211">
        <f>X344+X340</f>
        <v>5372.8631328599995</v>
      </c>
      <c r="Y345" s="210">
        <f t="shared" ref="Y345" si="569">Y344+Y340</f>
        <v>0</v>
      </c>
      <c r="Z345" s="211">
        <f>Z344+Z340</f>
        <v>106.74</v>
      </c>
      <c r="AA345" s="214"/>
      <c r="AB345" s="210">
        <f t="shared" ref="AB345" si="570">AB344+AB340</f>
        <v>79900</v>
      </c>
      <c r="AC345" s="211">
        <f>AC344+AC340</f>
        <v>3802.9975828600004</v>
      </c>
      <c r="AD345" s="210">
        <f t="shared" ref="AD345" si="571">AD344+AD340</f>
        <v>79900</v>
      </c>
      <c r="AE345" s="211">
        <f>AE344+AE340</f>
        <v>3909.7375828600002</v>
      </c>
      <c r="AF345" s="215"/>
    </row>
    <row r="346" spans="1:33" s="38" customFormat="1" ht="49.5" customHeight="1">
      <c r="A346" s="329">
        <v>26</v>
      </c>
      <c r="B346" s="9" t="s">
        <v>145</v>
      </c>
      <c r="C346" s="12"/>
      <c r="D346" s="63"/>
      <c r="E346" s="12"/>
      <c r="F346" s="63"/>
      <c r="G346" s="102"/>
      <c r="H346" s="12"/>
      <c r="I346" s="63"/>
      <c r="J346" s="62"/>
      <c r="K346" s="63"/>
      <c r="L346" s="62"/>
      <c r="M346" s="63"/>
      <c r="N346" s="63"/>
      <c r="O346" s="63"/>
      <c r="P346" s="62"/>
      <c r="Q346" s="63"/>
      <c r="R346" s="62"/>
      <c r="S346" s="63"/>
      <c r="T346" s="126"/>
      <c r="U346" s="62"/>
      <c r="V346" s="63"/>
      <c r="W346" s="62"/>
      <c r="X346" s="63"/>
      <c r="Y346" s="62"/>
      <c r="Z346" s="63"/>
      <c r="AA346" s="126"/>
      <c r="AB346" s="62"/>
      <c r="AC346" s="63"/>
      <c r="AD346" s="62"/>
      <c r="AE346" s="63"/>
      <c r="AF346" s="12"/>
    </row>
    <row r="347" spans="1:33" s="38" customFormat="1" ht="23.25" customHeight="1">
      <c r="A347" s="329"/>
      <c r="B347" s="9" t="s">
        <v>21</v>
      </c>
      <c r="C347" s="12"/>
      <c r="D347" s="63"/>
      <c r="E347" s="12"/>
      <c r="F347" s="63"/>
      <c r="G347" s="102"/>
      <c r="H347" s="12"/>
      <c r="I347" s="63"/>
      <c r="J347" s="62">
        <f t="shared" ref="J347:K357" si="572">H347+E347+C347</f>
        <v>0</v>
      </c>
      <c r="K347" s="63">
        <f t="shared" si="572"/>
        <v>0</v>
      </c>
      <c r="L347" s="62"/>
      <c r="M347" s="63"/>
      <c r="N347" s="63"/>
      <c r="O347" s="63"/>
      <c r="P347" s="62"/>
      <c r="Q347" s="63"/>
      <c r="R347" s="62"/>
      <c r="S347" s="63"/>
      <c r="T347" s="126"/>
      <c r="U347" s="62"/>
      <c r="V347" s="63"/>
      <c r="W347" s="62"/>
      <c r="X347" s="63"/>
      <c r="Y347" s="62"/>
      <c r="Z347" s="63"/>
      <c r="AA347" s="126"/>
      <c r="AB347" s="62"/>
      <c r="AC347" s="63"/>
      <c r="AD347" s="62"/>
      <c r="AE347" s="63"/>
      <c r="AF347" s="12"/>
    </row>
    <row r="348" spans="1:33" ht="21" customHeight="1">
      <c r="A348" s="5">
        <v>26.01</v>
      </c>
      <c r="B348" s="82" t="s">
        <v>179</v>
      </c>
      <c r="C348" s="82"/>
      <c r="D348" s="61"/>
      <c r="E348" s="82"/>
      <c r="F348" s="61"/>
      <c r="G348" s="101"/>
      <c r="H348" s="82"/>
      <c r="I348" s="61">
        <f t="shared" ref="I348:I349" si="573">H348*G348</f>
        <v>0</v>
      </c>
      <c r="J348" s="60">
        <f t="shared" si="572"/>
        <v>0</v>
      </c>
      <c r="K348" s="61">
        <f t="shared" si="572"/>
        <v>0</v>
      </c>
      <c r="L348" s="60"/>
      <c r="M348" s="61"/>
      <c r="N348" s="61"/>
      <c r="O348" s="61"/>
      <c r="P348" s="60">
        <f t="shared" ref="P348:Q357" si="574">J348-L348</f>
        <v>0</v>
      </c>
      <c r="Q348" s="61">
        <f t="shared" si="574"/>
        <v>0</v>
      </c>
      <c r="R348" s="60"/>
      <c r="S348" s="61"/>
      <c r="T348" s="125"/>
      <c r="U348" s="60"/>
      <c r="V348" s="61">
        <f t="shared" ref="V348:V356" si="575">U348*T348</f>
        <v>0</v>
      </c>
      <c r="W348" s="60">
        <f t="shared" ref="W348:W357" si="576">U348+R348</f>
        <v>0</v>
      </c>
      <c r="X348" s="61">
        <f t="shared" ref="X348:X357" si="577">V348+S348</f>
        <v>0</v>
      </c>
      <c r="Y348" s="60"/>
      <c r="Z348" s="61"/>
      <c r="AA348" s="125"/>
      <c r="AB348" s="60"/>
      <c r="AC348" s="61">
        <f t="shared" ref="AC348:AC356" si="578">AB348*AA348</f>
        <v>0</v>
      </c>
      <c r="AD348" s="60">
        <f t="shared" ref="AD348:AD357" si="579">AB348+Y348</f>
        <v>0</v>
      </c>
      <c r="AE348" s="61">
        <f t="shared" ref="AE348:AE357" si="580">AC348+Z348</f>
        <v>0</v>
      </c>
      <c r="AF348" s="82"/>
    </row>
    <row r="349" spans="1:33" ht="21" customHeight="1">
      <c r="A349" s="5">
        <v>26.02</v>
      </c>
      <c r="B349" s="82" t="s">
        <v>180</v>
      </c>
      <c r="C349" s="82"/>
      <c r="D349" s="61"/>
      <c r="E349" s="82"/>
      <c r="F349" s="61"/>
      <c r="G349" s="101"/>
      <c r="H349" s="82"/>
      <c r="I349" s="61">
        <f t="shared" si="573"/>
        <v>0</v>
      </c>
      <c r="J349" s="60">
        <f t="shared" si="572"/>
        <v>0</v>
      </c>
      <c r="K349" s="61">
        <f t="shared" si="572"/>
        <v>0</v>
      </c>
      <c r="L349" s="60"/>
      <c r="M349" s="61"/>
      <c r="N349" s="61"/>
      <c r="O349" s="61"/>
      <c r="P349" s="60">
        <f t="shared" si="574"/>
        <v>0</v>
      </c>
      <c r="Q349" s="61">
        <f t="shared" si="574"/>
        <v>0</v>
      </c>
      <c r="R349" s="60"/>
      <c r="S349" s="61"/>
      <c r="T349" s="125"/>
      <c r="U349" s="60"/>
      <c r="V349" s="61">
        <f t="shared" si="575"/>
        <v>0</v>
      </c>
      <c r="W349" s="60">
        <f t="shared" si="576"/>
        <v>0</v>
      </c>
      <c r="X349" s="61">
        <f t="shared" si="577"/>
        <v>0</v>
      </c>
      <c r="Y349" s="60"/>
      <c r="Z349" s="61"/>
      <c r="AA349" s="125"/>
      <c r="AB349" s="60"/>
      <c r="AC349" s="61">
        <f t="shared" si="578"/>
        <v>0</v>
      </c>
      <c r="AD349" s="60">
        <f t="shared" si="579"/>
        <v>0</v>
      </c>
      <c r="AE349" s="61">
        <f t="shared" si="580"/>
        <v>0</v>
      </c>
      <c r="AF349" s="82"/>
    </row>
    <row r="350" spans="1:33" ht="31.5">
      <c r="A350" s="5">
        <v>26.03</v>
      </c>
      <c r="B350" s="82" t="s">
        <v>317</v>
      </c>
      <c r="C350" s="82"/>
      <c r="D350" s="61"/>
      <c r="E350" s="82"/>
      <c r="F350" s="61"/>
      <c r="G350" s="101"/>
      <c r="H350" s="82"/>
      <c r="I350" s="61">
        <f>H350*G350</f>
        <v>0</v>
      </c>
      <c r="J350" s="60">
        <f t="shared" si="572"/>
        <v>0</v>
      </c>
      <c r="K350" s="61">
        <f t="shared" si="572"/>
        <v>0</v>
      </c>
      <c r="L350" s="60"/>
      <c r="M350" s="61"/>
      <c r="N350" s="61"/>
      <c r="O350" s="61"/>
      <c r="P350" s="60">
        <f t="shared" si="574"/>
        <v>0</v>
      </c>
      <c r="Q350" s="61">
        <f t="shared" si="574"/>
        <v>0</v>
      </c>
      <c r="R350" s="60"/>
      <c r="S350" s="61"/>
      <c r="T350" s="125"/>
      <c r="U350" s="60"/>
      <c r="V350" s="61">
        <f t="shared" si="575"/>
        <v>0</v>
      </c>
      <c r="W350" s="60">
        <f t="shared" si="576"/>
        <v>0</v>
      </c>
      <c r="X350" s="61">
        <f t="shared" si="577"/>
        <v>0</v>
      </c>
      <c r="Y350" s="60"/>
      <c r="Z350" s="61"/>
      <c r="AA350" s="125"/>
      <c r="AB350" s="60"/>
      <c r="AC350" s="61">
        <f t="shared" si="578"/>
        <v>0</v>
      </c>
      <c r="AD350" s="60">
        <f t="shared" si="579"/>
        <v>0</v>
      </c>
      <c r="AE350" s="61">
        <f t="shared" si="580"/>
        <v>0</v>
      </c>
      <c r="AF350" s="82"/>
    </row>
    <row r="351" spans="1:33" ht="21" customHeight="1">
      <c r="A351" s="5">
        <v>26.04</v>
      </c>
      <c r="B351" s="82" t="s">
        <v>146</v>
      </c>
      <c r="C351" s="82"/>
      <c r="D351" s="61"/>
      <c r="E351" s="82"/>
      <c r="F351" s="61"/>
      <c r="G351" s="101"/>
      <c r="H351" s="82"/>
      <c r="I351" s="61">
        <f t="shared" ref="I351:I353" si="581">H351*G351</f>
        <v>0</v>
      </c>
      <c r="J351" s="60">
        <f t="shared" si="572"/>
        <v>0</v>
      </c>
      <c r="K351" s="61">
        <f t="shared" si="572"/>
        <v>0</v>
      </c>
      <c r="L351" s="60"/>
      <c r="M351" s="61"/>
      <c r="N351" s="61"/>
      <c r="O351" s="61"/>
      <c r="P351" s="60">
        <f t="shared" si="574"/>
        <v>0</v>
      </c>
      <c r="Q351" s="61">
        <f t="shared" si="574"/>
        <v>0</v>
      </c>
      <c r="R351" s="60"/>
      <c r="S351" s="61"/>
      <c r="T351" s="125"/>
      <c r="U351" s="60"/>
      <c r="V351" s="61">
        <f t="shared" si="575"/>
        <v>0</v>
      </c>
      <c r="W351" s="60">
        <f t="shared" si="576"/>
        <v>0</v>
      </c>
      <c r="X351" s="61">
        <f t="shared" si="577"/>
        <v>0</v>
      </c>
      <c r="Y351" s="60"/>
      <c r="Z351" s="61"/>
      <c r="AA351" s="125"/>
      <c r="AB351" s="60"/>
      <c r="AC351" s="61">
        <f t="shared" si="578"/>
        <v>0</v>
      </c>
      <c r="AD351" s="60">
        <f t="shared" si="579"/>
        <v>0</v>
      </c>
      <c r="AE351" s="61">
        <f t="shared" si="580"/>
        <v>0</v>
      </c>
      <c r="AF351" s="82"/>
    </row>
    <row r="352" spans="1:33" ht="21" customHeight="1">
      <c r="A352" s="5">
        <v>26.05</v>
      </c>
      <c r="B352" s="82" t="s">
        <v>262</v>
      </c>
      <c r="C352" s="82"/>
      <c r="D352" s="61"/>
      <c r="E352" s="82"/>
      <c r="F352" s="61"/>
      <c r="G352" s="101"/>
      <c r="H352" s="82"/>
      <c r="I352" s="61">
        <f t="shared" si="581"/>
        <v>0</v>
      </c>
      <c r="J352" s="60">
        <f t="shared" si="572"/>
        <v>0</v>
      </c>
      <c r="K352" s="61">
        <f t="shared" si="572"/>
        <v>0</v>
      </c>
      <c r="L352" s="60"/>
      <c r="M352" s="61"/>
      <c r="N352" s="61"/>
      <c r="O352" s="61"/>
      <c r="P352" s="60">
        <f t="shared" si="574"/>
        <v>0</v>
      </c>
      <c r="Q352" s="61">
        <f t="shared" si="574"/>
        <v>0</v>
      </c>
      <c r="R352" s="60"/>
      <c r="S352" s="61"/>
      <c r="T352" s="125"/>
      <c r="U352" s="60"/>
      <c r="V352" s="61">
        <f t="shared" si="575"/>
        <v>0</v>
      </c>
      <c r="W352" s="60">
        <f t="shared" si="576"/>
        <v>0</v>
      </c>
      <c r="X352" s="61">
        <f t="shared" si="577"/>
        <v>0</v>
      </c>
      <c r="Y352" s="60"/>
      <c r="Z352" s="61"/>
      <c r="AA352" s="125"/>
      <c r="AB352" s="60"/>
      <c r="AC352" s="61">
        <f t="shared" si="578"/>
        <v>0</v>
      </c>
      <c r="AD352" s="60">
        <f t="shared" si="579"/>
        <v>0</v>
      </c>
      <c r="AE352" s="61">
        <f t="shared" si="580"/>
        <v>0</v>
      </c>
      <c r="AF352" s="82"/>
    </row>
    <row r="353" spans="1:32" ht="21" customHeight="1">
      <c r="A353" s="5">
        <v>26.06</v>
      </c>
      <c r="B353" s="82" t="s">
        <v>254</v>
      </c>
      <c r="C353" s="82"/>
      <c r="D353" s="61"/>
      <c r="E353" s="82"/>
      <c r="F353" s="61"/>
      <c r="G353" s="101"/>
      <c r="H353" s="82"/>
      <c r="I353" s="61">
        <f t="shared" si="581"/>
        <v>0</v>
      </c>
      <c r="J353" s="60">
        <f t="shared" si="572"/>
        <v>0</v>
      </c>
      <c r="K353" s="61">
        <f t="shared" si="572"/>
        <v>0</v>
      </c>
      <c r="L353" s="60"/>
      <c r="M353" s="61"/>
      <c r="N353" s="61"/>
      <c r="O353" s="61"/>
      <c r="P353" s="60">
        <f t="shared" si="574"/>
        <v>0</v>
      </c>
      <c r="Q353" s="61">
        <f t="shared" si="574"/>
        <v>0</v>
      </c>
      <c r="R353" s="60"/>
      <c r="S353" s="61"/>
      <c r="T353" s="125"/>
      <c r="U353" s="60"/>
      <c r="V353" s="61">
        <f t="shared" si="575"/>
        <v>0</v>
      </c>
      <c r="W353" s="60">
        <f t="shared" si="576"/>
        <v>0</v>
      </c>
      <c r="X353" s="61">
        <f t="shared" si="577"/>
        <v>0</v>
      </c>
      <c r="Y353" s="60"/>
      <c r="Z353" s="61"/>
      <c r="AA353" s="125"/>
      <c r="AB353" s="60"/>
      <c r="AC353" s="61">
        <f t="shared" si="578"/>
        <v>0</v>
      </c>
      <c r="AD353" s="60">
        <f t="shared" si="579"/>
        <v>0</v>
      </c>
      <c r="AE353" s="61">
        <f t="shared" si="580"/>
        <v>0</v>
      </c>
      <c r="AF353" s="82"/>
    </row>
    <row r="354" spans="1:32" ht="21" customHeight="1">
      <c r="A354" s="5">
        <v>26.07</v>
      </c>
      <c r="B354" s="82" t="s">
        <v>147</v>
      </c>
      <c r="C354" s="82"/>
      <c r="D354" s="61"/>
      <c r="E354" s="82"/>
      <c r="F354" s="61"/>
      <c r="G354" s="101"/>
      <c r="H354" s="82"/>
      <c r="I354" s="61">
        <f>H354*G354</f>
        <v>0</v>
      </c>
      <c r="J354" s="60">
        <f t="shared" si="572"/>
        <v>0</v>
      </c>
      <c r="K354" s="61">
        <f t="shared" si="572"/>
        <v>0</v>
      </c>
      <c r="L354" s="60"/>
      <c r="M354" s="61"/>
      <c r="N354" s="61"/>
      <c r="O354" s="61"/>
      <c r="P354" s="60">
        <f t="shared" si="574"/>
        <v>0</v>
      </c>
      <c r="Q354" s="61">
        <f t="shared" si="574"/>
        <v>0</v>
      </c>
      <c r="R354" s="60"/>
      <c r="S354" s="61"/>
      <c r="T354" s="125"/>
      <c r="U354" s="60"/>
      <c r="V354" s="61">
        <f t="shared" si="575"/>
        <v>0</v>
      </c>
      <c r="W354" s="60">
        <f t="shared" si="576"/>
        <v>0</v>
      </c>
      <c r="X354" s="61">
        <f t="shared" si="577"/>
        <v>0</v>
      </c>
      <c r="Y354" s="60"/>
      <c r="Z354" s="61"/>
      <c r="AA354" s="125"/>
      <c r="AB354" s="60"/>
      <c r="AC354" s="61">
        <f t="shared" si="578"/>
        <v>0</v>
      </c>
      <c r="AD354" s="60">
        <f t="shared" si="579"/>
        <v>0</v>
      </c>
      <c r="AE354" s="61">
        <f t="shared" si="580"/>
        <v>0</v>
      </c>
      <c r="AF354" s="82"/>
    </row>
    <row r="355" spans="1:32" ht="21" customHeight="1">
      <c r="A355" s="5">
        <v>26.08</v>
      </c>
      <c r="B355" s="82" t="s">
        <v>148</v>
      </c>
      <c r="C355" s="82"/>
      <c r="D355" s="61"/>
      <c r="E355" s="82"/>
      <c r="F355" s="61"/>
      <c r="G355" s="101"/>
      <c r="H355" s="82"/>
      <c r="I355" s="61">
        <f t="shared" ref="I355:I357" si="582">H355*G355</f>
        <v>0</v>
      </c>
      <c r="J355" s="60">
        <f t="shared" si="572"/>
        <v>0</v>
      </c>
      <c r="K355" s="61">
        <f t="shared" si="572"/>
        <v>0</v>
      </c>
      <c r="L355" s="60"/>
      <c r="M355" s="61"/>
      <c r="N355" s="61"/>
      <c r="O355" s="61"/>
      <c r="P355" s="60">
        <f t="shared" si="574"/>
        <v>0</v>
      </c>
      <c r="Q355" s="61">
        <f t="shared" si="574"/>
        <v>0</v>
      </c>
      <c r="R355" s="60"/>
      <c r="S355" s="61"/>
      <c r="T355" s="125"/>
      <c r="U355" s="60"/>
      <c r="V355" s="61">
        <f t="shared" si="575"/>
        <v>0</v>
      </c>
      <c r="W355" s="60">
        <f t="shared" si="576"/>
        <v>0</v>
      </c>
      <c r="X355" s="61">
        <f t="shared" si="577"/>
        <v>0</v>
      </c>
      <c r="Y355" s="60"/>
      <c r="Z355" s="61"/>
      <c r="AA355" s="125"/>
      <c r="AB355" s="60"/>
      <c r="AC355" s="61">
        <f t="shared" si="578"/>
        <v>0</v>
      </c>
      <c r="AD355" s="60">
        <f t="shared" si="579"/>
        <v>0</v>
      </c>
      <c r="AE355" s="61">
        <f t="shared" si="580"/>
        <v>0</v>
      </c>
      <c r="AF355" s="82"/>
    </row>
    <row r="356" spans="1:32" ht="21" customHeight="1">
      <c r="A356" s="5">
        <v>26.09</v>
      </c>
      <c r="B356" s="82" t="s">
        <v>24</v>
      </c>
      <c r="C356" s="82"/>
      <c r="D356" s="61"/>
      <c r="E356" s="82"/>
      <c r="F356" s="61"/>
      <c r="G356" s="101"/>
      <c r="H356" s="82"/>
      <c r="I356" s="61">
        <f t="shared" si="582"/>
        <v>0</v>
      </c>
      <c r="J356" s="60">
        <f t="shared" si="572"/>
        <v>0</v>
      </c>
      <c r="K356" s="61">
        <f t="shared" si="572"/>
        <v>0</v>
      </c>
      <c r="L356" s="60"/>
      <c r="M356" s="61"/>
      <c r="N356" s="61"/>
      <c r="O356" s="61"/>
      <c r="P356" s="60">
        <f t="shared" si="574"/>
        <v>0</v>
      </c>
      <c r="Q356" s="61">
        <f t="shared" si="574"/>
        <v>0</v>
      </c>
      <c r="R356" s="60"/>
      <c r="S356" s="61"/>
      <c r="T356" s="125"/>
      <c r="U356" s="60"/>
      <c r="V356" s="61">
        <f t="shared" si="575"/>
        <v>0</v>
      </c>
      <c r="W356" s="60">
        <f t="shared" si="576"/>
        <v>0</v>
      </c>
      <c r="X356" s="61">
        <f t="shared" si="577"/>
        <v>0</v>
      </c>
      <c r="Y356" s="60"/>
      <c r="Z356" s="61"/>
      <c r="AA356" s="125"/>
      <c r="AB356" s="60"/>
      <c r="AC356" s="61">
        <f t="shared" si="578"/>
        <v>0</v>
      </c>
      <c r="AD356" s="60">
        <f t="shared" si="579"/>
        <v>0</v>
      </c>
      <c r="AE356" s="61">
        <f t="shared" si="580"/>
        <v>0</v>
      </c>
      <c r="AF356" s="82"/>
    </row>
    <row r="357" spans="1:32" s="1" customFormat="1" ht="21" customHeight="1">
      <c r="A357" s="5">
        <v>26.1</v>
      </c>
      <c r="B357" s="82" t="s">
        <v>149</v>
      </c>
      <c r="C357" s="82"/>
      <c r="D357" s="61"/>
      <c r="E357" s="82"/>
      <c r="F357" s="61"/>
      <c r="G357" s="101">
        <v>0.375</v>
      </c>
      <c r="H357" s="82">
        <v>1</v>
      </c>
      <c r="I357" s="61">
        <f t="shared" si="582"/>
        <v>0.375</v>
      </c>
      <c r="J357" s="60">
        <f t="shared" si="572"/>
        <v>1</v>
      </c>
      <c r="K357" s="61">
        <f t="shared" si="572"/>
        <v>0.375</v>
      </c>
      <c r="L357" s="60">
        <v>1</v>
      </c>
      <c r="M357" s="61">
        <v>0.375</v>
      </c>
      <c r="N357" s="61">
        <f t="shared" ref="N357:O358" si="583">L357/J357%</f>
        <v>100</v>
      </c>
      <c r="O357" s="61">
        <f t="shared" si="583"/>
        <v>100</v>
      </c>
      <c r="P357" s="60">
        <f t="shared" si="574"/>
        <v>0</v>
      </c>
      <c r="Q357" s="61">
        <f t="shared" si="574"/>
        <v>0</v>
      </c>
      <c r="R357" s="60"/>
      <c r="S357" s="61"/>
      <c r="T357" s="125">
        <v>0.375</v>
      </c>
      <c r="U357" s="60"/>
      <c r="V357" s="61">
        <f>U357*T357</f>
        <v>0</v>
      </c>
      <c r="W357" s="60">
        <f t="shared" si="576"/>
        <v>0</v>
      </c>
      <c r="X357" s="61">
        <f t="shared" si="577"/>
        <v>0</v>
      </c>
      <c r="Y357" s="60"/>
      <c r="Z357" s="61"/>
      <c r="AA357" s="125">
        <v>0.375</v>
      </c>
      <c r="AB357" s="60"/>
      <c r="AC357" s="61">
        <f>AB357*AA357</f>
        <v>0</v>
      </c>
      <c r="AD357" s="60">
        <f t="shared" si="579"/>
        <v>0</v>
      </c>
      <c r="AE357" s="61">
        <f t="shared" si="580"/>
        <v>0</v>
      </c>
      <c r="AF357" s="82"/>
    </row>
    <row r="358" spans="1:32" s="144" customFormat="1" ht="20.25" customHeight="1">
      <c r="A358" s="261"/>
      <c r="B358" s="215" t="s">
        <v>150</v>
      </c>
      <c r="C358" s="210">
        <f t="shared" ref="C358" si="584">SUM(C348:C357)</f>
        <v>0</v>
      </c>
      <c r="D358" s="211">
        <f>SUM(D348:D357)</f>
        <v>0</v>
      </c>
      <c r="E358" s="210">
        <f t="shared" ref="E358" si="585">SUM(E348:E357)</f>
        <v>0</v>
      </c>
      <c r="F358" s="211">
        <f>SUM(F348:F357)</f>
        <v>0</v>
      </c>
      <c r="G358" s="212"/>
      <c r="H358" s="210">
        <f t="shared" ref="H358:L358" si="586">SUM(H348:H357)</f>
        <v>1</v>
      </c>
      <c r="I358" s="211">
        <f>SUM(I348:I357)</f>
        <v>0.375</v>
      </c>
      <c r="J358" s="210">
        <f t="shared" si="586"/>
        <v>1</v>
      </c>
      <c r="K358" s="211">
        <f>SUM(K348:K357)</f>
        <v>0.375</v>
      </c>
      <c r="L358" s="210">
        <f t="shared" si="586"/>
        <v>1</v>
      </c>
      <c r="M358" s="211">
        <f>SUM(M348:M357)</f>
        <v>0.375</v>
      </c>
      <c r="N358" s="213">
        <f t="shared" si="583"/>
        <v>100</v>
      </c>
      <c r="O358" s="213">
        <f>M358/K358%</f>
        <v>100</v>
      </c>
      <c r="P358" s="210">
        <f t="shared" ref="P358" si="587">SUM(P348:P357)</f>
        <v>0</v>
      </c>
      <c r="Q358" s="211">
        <f>SUM(Q348:Q357)</f>
        <v>0</v>
      </c>
      <c r="R358" s="210">
        <f t="shared" ref="R358" si="588">SUM(R348:R357)</f>
        <v>0</v>
      </c>
      <c r="S358" s="211">
        <f>SUM(S348:S357)</f>
        <v>0</v>
      </c>
      <c r="T358" s="214"/>
      <c r="U358" s="210">
        <f t="shared" ref="U358" si="589">SUM(U348:U357)</f>
        <v>0</v>
      </c>
      <c r="V358" s="211">
        <f>SUM(V348:V357)</f>
        <v>0</v>
      </c>
      <c r="W358" s="210">
        <f t="shared" ref="W358" si="590">SUM(W348:W357)</f>
        <v>0</v>
      </c>
      <c r="X358" s="211">
        <f>SUM(X348:X357)</f>
        <v>0</v>
      </c>
      <c r="Y358" s="210">
        <f t="shared" ref="Y358" si="591">SUM(Y348:Y357)</f>
        <v>0</v>
      </c>
      <c r="Z358" s="211">
        <f>SUM(Z348:Z357)</f>
        <v>0</v>
      </c>
      <c r="AA358" s="214"/>
      <c r="AB358" s="210">
        <f t="shared" ref="AB358" si="592">SUM(AB348:AB357)</f>
        <v>0</v>
      </c>
      <c r="AC358" s="211">
        <f>SUM(AC348:AC357)</f>
        <v>0</v>
      </c>
      <c r="AD358" s="210">
        <f t="shared" ref="AD358" si="593">SUM(AD348:AD357)</f>
        <v>0</v>
      </c>
      <c r="AE358" s="211">
        <f>SUM(AE348:AE357)</f>
        <v>0</v>
      </c>
      <c r="AF358" s="215"/>
    </row>
    <row r="359" spans="1:32" s="38" customFormat="1" ht="18.75" customHeight="1">
      <c r="A359" s="329"/>
      <c r="B359" s="9" t="s">
        <v>255</v>
      </c>
      <c r="C359" s="12"/>
      <c r="D359" s="63"/>
      <c r="E359" s="12"/>
      <c r="F359" s="63"/>
      <c r="G359" s="102"/>
      <c r="H359" s="12"/>
      <c r="I359" s="63"/>
      <c r="J359" s="62"/>
      <c r="K359" s="63"/>
      <c r="L359" s="62"/>
      <c r="M359" s="63"/>
      <c r="N359" s="63"/>
      <c r="O359" s="63"/>
      <c r="P359" s="62"/>
      <c r="Q359" s="63"/>
      <c r="R359" s="62"/>
      <c r="S359" s="63"/>
      <c r="T359" s="126"/>
      <c r="U359" s="62"/>
      <c r="V359" s="63"/>
      <c r="W359" s="62"/>
      <c r="X359" s="63"/>
      <c r="Y359" s="62"/>
      <c r="Z359" s="63"/>
      <c r="AA359" s="126"/>
      <c r="AB359" s="62"/>
      <c r="AC359" s="63"/>
      <c r="AD359" s="62"/>
      <c r="AE359" s="63"/>
      <c r="AF359" s="12"/>
    </row>
    <row r="360" spans="1:32" ht="20.25" customHeight="1">
      <c r="A360" s="5">
        <v>26.1</v>
      </c>
      <c r="B360" s="82" t="s">
        <v>196</v>
      </c>
      <c r="C360" s="82"/>
      <c r="D360" s="61"/>
      <c r="E360" s="82"/>
      <c r="F360" s="61"/>
      <c r="G360" s="101">
        <v>9</v>
      </c>
      <c r="H360" s="82">
        <v>1</v>
      </c>
      <c r="I360" s="61">
        <f t="shared" ref="I360:I379" si="594">H360*G360</f>
        <v>9</v>
      </c>
      <c r="J360" s="60">
        <f t="shared" ref="J360:K379" si="595">H360+E360+C360</f>
        <v>1</v>
      </c>
      <c r="K360" s="61">
        <f t="shared" si="595"/>
        <v>9</v>
      </c>
      <c r="L360" s="60">
        <v>1</v>
      </c>
      <c r="M360" s="61">
        <v>5.6157399999999997</v>
      </c>
      <c r="N360" s="61">
        <f t="shared" ref="N360:O382" si="596">L360/J360%</f>
        <v>100</v>
      </c>
      <c r="O360" s="61">
        <f t="shared" si="596"/>
        <v>62.397111111111109</v>
      </c>
      <c r="P360" s="60">
        <f t="shared" ref="P360:Q379" si="597">J360-L360</f>
        <v>0</v>
      </c>
      <c r="Q360" s="61">
        <f t="shared" si="597"/>
        <v>3.3842600000000003</v>
      </c>
      <c r="R360" s="60"/>
      <c r="S360" s="61"/>
      <c r="T360" s="125">
        <v>9</v>
      </c>
      <c r="U360" s="60">
        <v>1</v>
      </c>
      <c r="V360" s="61">
        <f t="shared" ref="V360:V379" si="598">U360*T360</f>
        <v>9</v>
      </c>
      <c r="W360" s="60">
        <f t="shared" ref="W360:W379" si="599">U360+R360</f>
        <v>1</v>
      </c>
      <c r="X360" s="61">
        <f t="shared" ref="X360:X379" si="600">V360+S360</f>
        <v>9</v>
      </c>
      <c r="Y360" s="60"/>
      <c r="Z360" s="61"/>
      <c r="AA360" s="125">
        <v>9</v>
      </c>
      <c r="AB360" s="60">
        <v>1</v>
      </c>
      <c r="AC360" s="61">
        <f t="shared" ref="AC360:AC379" si="601">AB360*AA360</f>
        <v>9</v>
      </c>
      <c r="AD360" s="60">
        <f t="shared" ref="AD360:AD379" si="602">AB360+Y360</f>
        <v>1</v>
      </c>
      <c r="AE360" s="61">
        <f t="shared" ref="AE360:AE379" si="603">AC360+Z360</f>
        <v>9</v>
      </c>
      <c r="AF360" s="82"/>
    </row>
    <row r="361" spans="1:32" ht="21.75" customHeight="1">
      <c r="A361" s="5">
        <v>26.11</v>
      </c>
      <c r="B361" s="82" t="s">
        <v>206</v>
      </c>
      <c r="C361" s="82"/>
      <c r="D361" s="61"/>
      <c r="E361" s="82"/>
      <c r="F361" s="61"/>
      <c r="G361" s="101">
        <v>0.6</v>
      </c>
      <c r="H361" s="82">
        <v>1</v>
      </c>
      <c r="I361" s="61">
        <f t="shared" si="594"/>
        <v>0.6</v>
      </c>
      <c r="J361" s="60">
        <f t="shared" si="595"/>
        <v>1</v>
      </c>
      <c r="K361" s="61">
        <f t="shared" si="595"/>
        <v>0.6</v>
      </c>
      <c r="L361" s="60">
        <v>1</v>
      </c>
      <c r="M361" s="61">
        <v>0.41499999999999998</v>
      </c>
      <c r="N361" s="61">
        <f t="shared" si="596"/>
        <v>100</v>
      </c>
      <c r="O361" s="61">
        <f t="shared" si="596"/>
        <v>69.166666666666657</v>
      </c>
      <c r="P361" s="60">
        <f t="shared" si="597"/>
        <v>0</v>
      </c>
      <c r="Q361" s="61">
        <f t="shared" si="597"/>
        <v>0.185</v>
      </c>
      <c r="R361" s="60"/>
      <c r="S361" s="61"/>
      <c r="T361" s="125">
        <v>0.6</v>
      </c>
      <c r="U361" s="60">
        <v>1</v>
      </c>
      <c r="V361" s="61">
        <f t="shared" si="598"/>
        <v>0.6</v>
      </c>
      <c r="W361" s="60">
        <f t="shared" si="599"/>
        <v>1</v>
      </c>
      <c r="X361" s="61">
        <f t="shared" si="600"/>
        <v>0.6</v>
      </c>
      <c r="Y361" s="60"/>
      <c r="Z361" s="61"/>
      <c r="AA361" s="125">
        <v>0.6</v>
      </c>
      <c r="AB361" s="60">
        <v>1</v>
      </c>
      <c r="AC361" s="61">
        <f t="shared" si="601"/>
        <v>0.6</v>
      </c>
      <c r="AD361" s="60">
        <f t="shared" si="602"/>
        <v>1</v>
      </c>
      <c r="AE361" s="61">
        <f t="shared" si="603"/>
        <v>0.6</v>
      </c>
      <c r="AF361" s="82"/>
    </row>
    <row r="362" spans="1:32" ht="51" customHeight="1">
      <c r="A362" s="5">
        <v>26.12</v>
      </c>
      <c r="B362" s="82" t="s">
        <v>256</v>
      </c>
      <c r="C362" s="82"/>
      <c r="D362" s="61"/>
      <c r="E362" s="82"/>
      <c r="F362" s="61"/>
      <c r="G362" s="101">
        <v>0.5</v>
      </c>
      <c r="H362" s="82">
        <v>1</v>
      </c>
      <c r="I362" s="61">
        <f t="shared" si="594"/>
        <v>0.5</v>
      </c>
      <c r="J362" s="60">
        <f t="shared" si="595"/>
        <v>1</v>
      </c>
      <c r="K362" s="61">
        <f t="shared" si="595"/>
        <v>0.5</v>
      </c>
      <c r="L362" s="60">
        <v>1</v>
      </c>
      <c r="M362" s="61">
        <v>0.47534999999999999</v>
      </c>
      <c r="N362" s="61">
        <f t="shared" si="596"/>
        <v>100</v>
      </c>
      <c r="O362" s="61">
        <f t="shared" si="596"/>
        <v>95.07</v>
      </c>
      <c r="P362" s="60">
        <f t="shared" si="597"/>
        <v>0</v>
      </c>
      <c r="Q362" s="61">
        <f t="shared" si="597"/>
        <v>2.4650000000000005E-2</v>
      </c>
      <c r="R362" s="60"/>
      <c r="S362" s="61"/>
      <c r="T362" s="125">
        <v>0.5</v>
      </c>
      <c r="U362" s="60">
        <v>1</v>
      </c>
      <c r="V362" s="61">
        <f t="shared" si="598"/>
        <v>0.5</v>
      </c>
      <c r="W362" s="60">
        <f t="shared" si="599"/>
        <v>1</v>
      </c>
      <c r="X362" s="61">
        <f t="shared" si="600"/>
        <v>0.5</v>
      </c>
      <c r="Y362" s="60"/>
      <c r="Z362" s="61"/>
      <c r="AA362" s="125">
        <v>0.5</v>
      </c>
      <c r="AB362" s="60">
        <v>1</v>
      </c>
      <c r="AC362" s="61">
        <f t="shared" si="601"/>
        <v>0.5</v>
      </c>
      <c r="AD362" s="60">
        <f t="shared" si="602"/>
        <v>1</v>
      </c>
      <c r="AE362" s="61">
        <f t="shared" si="603"/>
        <v>0.5</v>
      </c>
      <c r="AF362" s="82"/>
    </row>
    <row r="363" spans="1:32" s="38" customFormat="1" ht="20.25" customHeight="1">
      <c r="A363" s="331">
        <v>26.13</v>
      </c>
      <c r="B363" s="12" t="s">
        <v>27</v>
      </c>
      <c r="C363" s="12"/>
      <c r="D363" s="63"/>
      <c r="E363" s="12"/>
      <c r="F363" s="63"/>
      <c r="G363" s="102"/>
      <c r="H363" s="12"/>
      <c r="I363" s="63">
        <f t="shared" si="594"/>
        <v>0</v>
      </c>
      <c r="J363" s="62">
        <f t="shared" si="595"/>
        <v>0</v>
      </c>
      <c r="K363" s="63">
        <f t="shared" si="595"/>
        <v>0</v>
      </c>
      <c r="L363" s="60">
        <v>0</v>
      </c>
      <c r="M363" s="63"/>
      <c r="N363" s="61"/>
      <c r="O363" s="61"/>
      <c r="P363" s="60">
        <f t="shared" si="597"/>
        <v>0</v>
      </c>
      <c r="Q363" s="61">
        <f t="shared" si="597"/>
        <v>0</v>
      </c>
      <c r="R363" s="62"/>
      <c r="S363" s="63"/>
      <c r="T363" s="126"/>
      <c r="U363" s="60">
        <v>0</v>
      </c>
      <c r="V363" s="61">
        <f t="shared" si="598"/>
        <v>0</v>
      </c>
      <c r="W363" s="60">
        <f t="shared" si="599"/>
        <v>0</v>
      </c>
      <c r="X363" s="61">
        <f t="shared" si="600"/>
        <v>0</v>
      </c>
      <c r="Y363" s="62"/>
      <c r="Z363" s="63"/>
      <c r="AA363" s="126"/>
      <c r="AB363" s="60">
        <v>0</v>
      </c>
      <c r="AC363" s="61">
        <f t="shared" si="601"/>
        <v>0</v>
      </c>
      <c r="AD363" s="60">
        <f t="shared" si="602"/>
        <v>0</v>
      </c>
      <c r="AE363" s="61">
        <f t="shared" si="603"/>
        <v>0</v>
      </c>
      <c r="AF363" s="12"/>
    </row>
    <row r="364" spans="1:32" ht="20.25" customHeight="1">
      <c r="A364" s="5" t="s">
        <v>212</v>
      </c>
      <c r="B364" s="82" t="s">
        <v>337</v>
      </c>
      <c r="C364" s="82"/>
      <c r="D364" s="61"/>
      <c r="E364" s="82"/>
      <c r="F364" s="61"/>
      <c r="G364" s="101">
        <v>3</v>
      </c>
      <c r="H364" s="82">
        <v>1</v>
      </c>
      <c r="I364" s="61">
        <f t="shared" si="594"/>
        <v>3</v>
      </c>
      <c r="J364" s="60">
        <f t="shared" si="595"/>
        <v>1</v>
      </c>
      <c r="K364" s="61">
        <f t="shared" si="595"/>
        <v>3</v>
      </c>
      <c r="L364" s="60">
        <v>1</v>
      </c>
      <c r="M364" s="61"/>
      <c r="N364" s="61">
        <f t="shared" si="596"/>
        <v>100</v>
      </c>
      <c r="O364" s="61">
        <f t="shared" si="596"/>
        <v>0</v>
      </c>
      <c r="P364" s="60">
        <f t="shared" si="597"/>
        <v>0</v>
      </c>
      <c r="Q364" s="61">
        <f t="shared" si="597"/>
        <v>3</v>
      </c>
      <c r="R364" s="60"/>
      <c r="S364" s="61"/>
      <c r="T364" s="125">
        <v>8.4</v>
      </c>
      <c r="U364" s="60">
        <v>1</v>
      </c>
      <c r="V364" s="61">
        <f t="shared" si="598"/>
        <v>8.4</v>
      </c>
      <c r="W364" s="60">
        <f t="shared" si="599"/>
        <v>1</v>
      </c>
      <c r="X364" s="61">
        <f t="shared" si="600"/>
        <v>8.4</v>
      </c>
      <c r="Y364" s="60"/>
      <c r="Z364" s="61"/>
      <c r="AA364" s="659">
        <f>0.25*12</f>
        <v>3</v>
      </c>
      <c r="AB364" s="60">
        <v>1</v>
      </c>
      <c r="AC364" s="61">
        <f t="shared" si="601"/>
        <v>3</v>
      </c>
      <c r="AD364" s="60">
        <f t="shared" si="602"/>
        <v>1</v>
      </c>
      <c r="AE364" s="61">
        <f t="shared" si="603"/>
        <v>3</v>
      </c>
      <c r="AF364" s="82"/>
    </row>
    <row r="365" spans="1:32" ht="36" customHeight="1">
      <c r="A365" s="5" t="s">
        <v>213</v>
      </c>
      <c r="B365" s="82" t="s">
        <v>204</v>
      </c>
      <c r="C365" s="82"/>
      <c r="D365" s="61"/>
      <c r="E365" s="82"/>
      <c r="F365" s="61"/>
      <c r="G365" s="101"/>
      <c r="H365" s="82"/>
      <c r="I365" s="61">
        <f t="shared" si="594"/>
        <v>0</v>
      </c>
      <c r="J365" s="60">
        <f t="shared" si="595"/>
        <v>0</v>
      </c>
      <c r="K365" s="61">
        <f t="shared" si="595"/>
        <v>0</v>
      </c>
      <c r="L365" s="60">
        <v>0</v>
      </c>
      <c r="M365" s="61"/>
      <c r="N365" s="61"/>
      <c r="O365" s="61"/>
      <c r="P365" s="60">
        <f t="shared" si="597"/>
        <v>0</v>
      </c>
      <c r="Q365" s="61">
        <f t="shared" si="597"/>
        <v>0</v>
      </c>
      <c r="R365" s="60"/>
      <c r="S365" s="61"/>
      <c r="T365" s="125"/>
      <c r="U365" s="60">
        <v>0</v>
      </c>
      <c r="V365" s="61">
        <f t="shared" si="598"/>
        <v>0</v>
      </c>
      <c r="W365" s="60">
        <f t="shared" si="599"/>
        <v>0</v>
      </c>
      <c r="X365" s="61">
        <f t="shared" si="600"/>
        <v>0</v>
      </c>
      <c r="Y365" s="60"/>
      <c r="Z365" s="61"/>
      <c r="AA365" s="125"/>
      <c r="AB365" s="60">
        <v>0</v>
      </c>
      <c r="AC365" s="61">
        <f t="shared" si="601"/>
        <v>0</v>
      </c>
      <c r="AD365" s="60">
        <f t="shared" si="602"/>
        <v>0</v>
      </c>
      <c r="AE365" s="61">
        <f t="shared" si="603"/>
        <v>0</v>
      </c>
      <c r="AF365" s="82"/>
    </row>
    <row r="366" spans="1:32" ht="15.75">
      <c r="A366" s="5" t="s">
        <v>214</v>
      </c>
      <c r="B366" s="82" t="s">
        <v>338</v>
      </c>
      <c r="C366" s="82"/>
      <c r="D366" s="61"/>
      <c r="E366" s="82"/>
      <c r="F366" s="61"/>
      <c r="G366" s="101">
        <v>1.8</v>
      </c>
      <c r="H366" s="82">
        <v>1</v>
      </c>
      <c r="I366" s="61">
        <f t="shared" si="594"/>
        <v>1.8</v>
      </c>
      <c r="J366" s="60">
        <f t="shared" si="595"/>
        <v>1</v>
      </c>
      <c r="K366" s="61">
        <f t="shared" si="595"/>
        <v>1.8</v>
      </c>
      <c r="L366" s="60">
        <v>1</v>
      </c>
      <c r="M366" s="61">
        <f>1.09903+0.4</f>
        <v>1.4990299999999999</v>
      </c>
      <c r="N366" s="61">
        <f t="shared" si="596"/>
        <v>100</v>
      </c>
      <c r="O366" s="61">
        <f t="shared" si="596"/>
        <v>83.279444444444422</v>
      </c>
      <c r="P366" s="60">
        <f t="shared" si="597"/>
        <v>0</v>
      </c>
      <c r="Q366" s="61">
        <f t="shared" si="597"/>
        <v>0.30097000000000018</v>
      </c>
      <c r="R366" s="60"/>
      <c r="S366" s="61"/>
      <c r="T366" s="125">
        <v>2.52</v>
      </c>
      <c r="U366" s="60">
        <v>1</v>
      </c>
      <c r="V366" s="61">
        <f t="shared" si="598"/>
        <v>2.52</v>
      </c>
      <c r="W366" s="60">
        <f t="shared" si="599"/>
        <v>1</v>
      </c>
      <c r="X366" s="61">
        <f t="shared" si="600"/>
        <v>2.52</v>
      </c>
      <c r="Y366" s="60"/>
      <c r="Z366" s="61"/>
      <c r="AA366" s="659">
        <f>0.05*12*3</f>
        <v>1.8000000000000003</v>
      </c>
      <c r="AB366" s="60">
        <v>1</v>
      </c>
      <c r="AC366" s="61">
        <f t="shared" si="601"/>
        <v>1.8000000000000003</v>
      </c>
      <c r="AD366" s="60">
        <f t="shared" si="602"/>
        <v>1</v>
      </c>
      <c r="AE366" s="61">
        <f t="shared" si="603"/>
        <v>1.8000000000000003</v>
      </c>
      <c r="AF366" s="82"/>
    </row>
    <row r="367" spans="1:32" ht="15.75">
      <c r="A367" s="5" t="s">
        <v>215</v>
      </c>
      <c r="B367" s="82" t="s">
        <v>268</v>
      </c>
      <c r="C367" s="82"/>
      <c r="D367" s="61"/>
      <c r="E367" s="82"/>
      <c r="F367" s="61"/>
      <c r="G367" s="101">
        <v>1.2</v>
      </c>
      <c r="H367" s="82">
        <v>1</v>
      </c>
      <c r="I367" s="61">
        <f t="shared" si="594"/>
        <v>1.2</v>
      </c>
      <c r="J367" s="60">
        <f t="shared" si="595"/>
        <v>1</v>
      </c>
      <c r="K367" s="61">
        <f t="shared" si="595"/>
        <v>1.2</v>
      </c>
      <c r="L367" s="60">
        <v>1</v>
      </c>
      <c r="M367" s="61"/>
      <c r="N367" s="61">
        <f t="shared" si="596"/>
        <v>100</v>
      </c>
      <c r="O367" s="61">
        <f t="shared" si="596"/>
        <v>0</v>
      </c>
      <c r="P367" s="60">
        <f t="shared" si="597"/>
        <v>0</v>
      </c>
      <c r="Q367" s="61">
        <f t="shared" si="597"/>
        <v>1.2</v>
      </c>
      <c r="R367" s="60"/>
      <c r="S367" s="61"/>
      <c r="T367" s="125">
        <v>1.2</v>
      </c>
      <c r="U367" s="60">
        <v>1</v>
      </c>
      <c r="V367" s="61">
        <f t="shared" si="598"/>
        <v>1.2</v>
      </c>
      <c r="W367" s="60">
        <f t="shared" si="599"/>
        <v>1</v>
      </c>
      <c r="X367" s="61">
        <f t="shared" si="600"/>
        <v>1.2</v>
      </c>
      <c r="Y367" s="60"/>
      <c r="Z367" s="61"/>
      <c r="AA367" s="125">
        <v>1.2</v>
      </c>
      <c r="AB367" s="60">
        <v>1</v>
      </c>
      <c r="AC367" s="61">
        <f t="shared" si="601"/>
        <v>1.2</v>
      </c>
      <c r="AD367" s="60">
        <f t="shared" si="602"/>
        <v>1</v>
      </c>
      <c r="AE367" s="61">
        <f t="shared" si="603"/>
        <v>1.2</v>
      </c>
      <c r="AF367" s="82"/>
    </row>
    <row r="368" spans="1:32" ht="15.75">
      <c r="A368" s="5" t="s">
        <v>286</v>
      </c>
      <c r="B368" s="82" t="s">
        <v>269</v>
      </c>
      <c r="C368" s="82"/>
      <c r="D368" s="61"/>
      <c r="E368" s="82"/>
      <c r="F368" s="61"/>
      <c r="G368" s="101">
        <v>1.2</v>
      </c>
      <c r="H368" s="82">
        <v>1</v>
      </c>
      <c r="I368" s="61">
        <f t="shared" si="594"/>
        <v>1.2</v>
      </c>
      <c r="J368" s="60">
        <f t="shared" si="595"/>
        <v>1</v>
      </c>
      <c r="K368" s="61">
        <f t="shared" si="595"/>
        <v>1.2</v>
      </c>
      <c r="L368" s="60">
        <v>1</v>
      </c>
      <c r="M368" s="61">
        <v>1.1000000000000001</v>
      </c>
      <c r="N368" s="61">
        <f t="shared" si="596"/>
        <v>100</v>
      </c>
      <c r="O368" s="61">
        <f t="shared" si="596"/>
        <v>91.666666666666671</v>
      </c>
      <c r="P368" s="60">
        <f t="shared" si="597"/>
        <v>0</v>
      </c>
      <c r="Q368" s="61">
        <f t="shared" si="597"/>
        <v>9.9999999999999867E-2</v>
      </c>
      <c r="R368" s="60"/>
      <c r="S368" s="61"/>
      <c r="T368" s="125">
        <v>1.2</v>
      </c>
      <c r="U368" s="60">
        <v>1</v>
      </c>
      <c r="V368" s="61">
        <f t="shared" si="598"/>
        <v>1.2</v>
      </c>
      <c r="W368" s="60">
        <f t="shared" si="599"/>
        <v>1</v>
      </c>
      <c r="X368" s="61">
        <f t="shared" si="600"/>
        <v>1.2</v>
      </c>
      <c r="Y368" s="60"/>
      <c r="Z368" s="61"/>
      <c r="AA368" s="125">
        <v>1.2</v>
      </c>
      <c r="AB368" s="60">
        <v>1</v>
      </c>
      <c r="AC368" s="61">
        <f t="shared" si="601"/>
        <v>1.2</v>
      </c>
      <c r="AD368" s="60">
        <f t="shared" si="602"/>
        <v>1</v>
      </c>
      <c r="AE368" s="61">
        <f t="shared" si="603"/>
        <v>1.2</v>
      </c>
      <c r="AF368" s="82"/>
    </row>
    <row r="369" spans="1:32" ht="36" customHeight="1">
      <c r="A369" s="5" t="s">
        <v>287</v>
      </c>
      <c r="B369" s="82" t="s">
        <v>207</v>
      </c>
      <c r="C369" s="82"/>
      <c r="D369" s="61"/>
      <c r="E369" s="82"/>
      <c r="F369" s="61"/>
      <c r="G369" s="101">
        <v>1.26</v>
      </c>
      <c r="H369" s="82">
        <v>1</v>
      </c>
      <c r="I369" s="61">
        <f t="shared" si="594"/>
        <v>1.26</v>
      </c>
      <c r="J369" s="60">
        <f t="shared" si="595"/>
        <v>1</v>
      </c>
      <c r="K369" s="61">
        <f t="shared" si="595"/>
        <v>1.26</v>
      </c>
      <c r="L369" s="60">
        <v>1</v>
      </c>
      <c r="M369" s="61">
        <v>1.2</v>
      </c>
      <c r="N369" s="61">
        <f t="shared" si="596"/>
        <v>100</v>
      </c>
      <c r="O369" s="61">
        <f t="shared" si="596"/>
        <v>95.238095238095241</v>
      </c>
      <c r="P369" s="60">
        <f t="shared" si="597"/>
        <v>0</v>
      </c>
      <c r="Q369" s="61">
        <f t="shared" si="597"/>
        <v>6.0000000000000053E-2</v>
      </c>
      <c r="R369" s="60"/>
      <c r="S369" s="61"/>
      <c r="T369" s="125">
        <v>1.26</v>
      </c>
      <c r="U369" s="60">
        <v>1</v>
      </c>
      <c r="V369" s="61">
        <f t="shared" si="598"/>
        <v>1.26</v>
      </c>
      <c r="W369" s="60">
        <f t="shared" si="599"/>
        <v>1</v>
      </c>
      <c r="X369" s="61">
        <f t="shared" si="600"/>
        <v>1.26</v>
      </c>
      <c r="Y369" s="60"/>
      <c r="Z369" s="61"/>
      <c r="AA369" s="125">
        <v>1.26</v>
      </c>
      <c r="AB369" s="60">
        <v>1</v>
      </c>
      <c r="AC369" s="61">
        <f t="shared" si="601"/>
        <v>1.26</v>
      </c>
      <c r="AD369" s="60">
        <f t="shared" si="602"/>
        <v>1</v>
      </c>
      <c r="AE369" s="61">
        <f t="shared" si="603"/>
        <v>1.26</v>
      </c>
      <c r="AF369" s="82"/>
    </row>
    <row r="370" spans="1:32" ht="36" customHeight="1">
      <c r="A370" s="5">
        <v>26.14</v>
      </c>
      <c r="B370" s="82" t="s">
        <v>258</v>
      </c>
      <c r="C370" s="82"/>
      <c r="D370" s="61"/>
      <c r="E370" s="82"/>
      <c r="F370" s="61"/>
      <c r="G370" s="101">
        <v>0.5</v>
      </c>
      <c r="H370" s="82">
        <v>1</v>
      </c>
      <c r="I370" s="61">
        <f t="shared" si="594"/>
        <v>0.5</v>
      </c>
      <c r="J370" s="60">
        <f t="shared" si="595"/>
        <v>1</v>
      </c>
      <c r="K370" s="61">
        <f t="shared" si="595"/>
        <v>0.5</v>
      </c>
      <c r="L370" s="60">
        <v>1</v>
      </c>
      <c r="M370" s="61">
        <v>0.34</v>
      </c>
      <c r="N370" s="61">
        <f t="shared" si="596"/>
        <v>100</v>
      </c>
      <c r="O370" s="61">
        <f t="shared" si="596"/>
        <v>68</v>
      </c>
      <c r="P370" s="60">
        <f t="shared" si="597"/>
        <v>0</v>
      </c>
      <c r="Q370" s="61">
        <f t="shared" si="597"/>
        <v>0.15999999999999998</v>
      </c>
      <c r="R370" s="60"/>
      <c r="S370" s="61"/>
      <c r="T370" s="125">
        <v>0.5</v>
      </c>
      <c r="U370" s="60">
        <v>1</v>
      </c>
      <c r="V370" s="101">
        <f t="shared" si="598"/>
        <v>0.5</v>
      </c>
      <c r="W370" s="60">
        <f t="shared" si="599"/>
        <v>1</v>
      </c>
      <c r="X370" s="61">
        <f t="shared" si="600"/>
        <v>0.5</v>
      </c>
      <c r="Y370" s="60"/>
      <c r="Z370" s="61"/>
      <c r="AA370" s="125">
        <v>0.5</v>
      </c>
      <c r="AB370" s="60">
        <v>1</v>
      </c>
      <c r="AC370" s="101">
        <f t="shared" si="601"/>
        <v>0.5</v>
      </c>
      <c r="AD370" s="60">
        <f t="shared" si="602"/>
        <v>1</v>
      </c>
      <c r="AE370" s="61">
        <f t="shared" si="603"/>
        <v>0.5</v>
      </c>
      <c r="AF370" s="82"/>
    </row>
    <row r="371" spans="1:32" ht="31.5">
      <c r="A371" s="5">
        <v>26.15</v>
      </c>
      <c r="B371" s="82" t="s">
        <v>257</v>
      </c>
      <c r="C371" s="82"/>
      <c r="D371" s="61"/>
      <c r="E371" s="82"/>
      <c r="F371" s="61"/>
      <c r="G371" s="101">
        <v>0.5</v>
      </c>
      <c r="H371" s="82">
        <v>1</v>
      </c>
      <c r="I371" s="61">
        <f t="shared" si="594"/>
        <v>0.5</v>
      </c>
      <c r="J371" s="60">
        <f t="shared" si="595"/>
        <v>1</v>
      </c>
      <c r="K371" s="61">
        <f t="shared" si="595"/>
        <v>0.5</v>
      </c>
      <c r="L371" s="60">
        <v>1</v>
      </c>
      <c r="M371" s="61">
        <f>0.20992+0.2</f>
        <v>0.40992000000000001</v>
      </c>
      <c r="N371" s="61">
        <f t="shared" si="596"/>
        <v>100</v>
      </c>
      <c r="O371" s="61">
        <f t="shared" si="596"/>
        <v>81.983999999999995</v>
      </c>
      <c r="P371" s="60">
        <f t="shared" si="597"/>
        <v>0</v>
      </c>
      <c r="Q371" s="61">
        <f t="shared" si="597"/>
        <v>9.0079999999999993E-2</v>
      </c>
      <c r="R371" s="60"/>
      <c r="S371" s="61"/>
      <c r="T371" s="125">
        <v>0.5</v>
      </c>
      <c r="U371" s="60">
        <v>1</v>
      </c>
      <c r="V371" s="101">
        <f t="shared" si="598"/>
        <v>0.5</v>
      </c>
      <c r="W371" s="60">
        <f t="shared" si="599"/>
        <v>1</v>
      </c>
      <c r="X371" s="61">
        <f t="shared" si="600"/>
        <v>0.5</v>
      </c>
      <c r="Y371" s="60"/>
      <c r="Z371" s="61"/>
      <c r="AA371" s="125">
        <v>0.5</v>
      </c>
      <c r="AB371" s="60">
        <v>1</v>
      </c>
      <c r="AC371" s="101">
        <f t="shared" si="601"/>
        <v>0.5</v>
      </c>
      <c r="AD371" s="60">
        <f t="shared" si="602"/>
        <v>1</v>
      </c>
      <c r="AE371" s="61">
        <f t="shared" si="603"/>
        <v>0.5</v>
      </c>
      <c r="AF371" s="82"/>
    </row>
    <row r="372" spans="1:32" ht="31.5">
      <c r="A372" s="5">
        <v>26.16</v>
      </c>
      <c r="B372" s="82" t="s">
        <v>259</v>
      </c>
      <c r="C372" s="82"/>
      <c r="D372" s="61"/>
      <c r="E372" s="82"/>
      <c r="F372" s="61"/>
      <c r="G372" s="101">
        <v>0.625</v>
      </c>
      <c r="H372" s="82">
        <v>1</v>
      </c>
      <c r="I372" s="61">
        <f t="shared" si="594"/>
        <v>0.625</v>
      </c>
      <c r="J372" s="60">
        <f t="shared" si="595"/>
        <v>1</v>
      </c>
      <c r="K372" s="61">
        <f t="shared" si="595"/>
        <v>0.625</v>
      </c>
      <c r="L372" s="60">
        <v>1</v>
      </c>
      <c r="M372" s="61">
        <f>0.49455+0.11</f>
        <v>0.60455000000000003</v>
      </c>
      <c r="N372" s="61">
        <f t="shared" si="596"/>
        <v>100</v>
      </c>
      <c r="O372" s="61">
        <f t="shared" si="596"/>
        <v>96.727999999999994</v>
      </c>
      <c r="P372" s="60">
        <f t="shared" si="597"/>
        <v>0</v>
      </c>
      <c r="Q372" s="61">
        <f t="shared" si="597"/>
        <v>2.0449999999999968E-2</v>
      </c>
      <c r="R372" s="60"/>
      <c r="S372" s="61"/>
      <c r="T372" s="125">
        <v>0.625</v>
      </c>
      <c r="U372" s="60">
        <v>1</v>
      </c>
      <c r="V372" s="101">
        <f t="shared" si="598"/>
        <v>0.625</v>
      </c>
      <c r="W372" s="60">
        <f t="shared" si="599"/>
        <v>1</v>
      </c>
      <c r="X372" s="61">
        <f t="shared" si="600"/>
        <v>0.625</v>
      </c>
      <c r="Y372" s="60"/>
      <c r="Z372" s="61"/>
      <c r="AA372" s="125">
        <v>0.625</v>
      </c>
      <c r="AB372" s="60">
        <v>1</v>
      </c>
      <c r="AC372" s="101">
        <f t="shared" si="601"/>
        <v>0.625</v>
      </c>
      <c r="AD372" s="60">
        <f t="shared" si="602"/>
        <v>1</v>
      </c>
      <c r="AE372" s="61">
        <f t="shared" si="603"/>
        <v>0.625</v>
      </c>
      <c r="AF372" s="82"/>
    </row>
    <row r="373" spans="1:32" ht="18.75" customHeight="1">
      <c r="A373" s="5">
        <v>26.17</v>
      </c>
      <c r="B373" s="82" t="s">
        <v>223</v>
      </c>
      <c r="C373" s="82"/>
      <c r="D373" s="61"/>
      <c r="E373" s="82"/>
      <c r="F373" s="61"/>
      <c r="G373" s="101">
        <v>0.375</v>
      </c>
      <c r="H373" s="82">
        <v>1</v>
      </c>
      <c r="I373" s="61">
        <f t="shared" si="594"/>
        <v>0.375</v>
      </c>
      <c r="J373" s="60">
        <f t="shared" si="595"/>
        <v>1</v>
      </c>
      <c r="K373" s="61">
        <f t="shared" si="595"/>
        <v>0.375</v>
      </c>
      <c r="L373" s="60">
        <v>1</v>
      </c>
      <c r="M373" s="61">
        <v>0.375</v>
      </c>
      <c r="N373" s="61">
        <f t="shared" si="596"/>
        <v>100</v>
      </c>
      <c r="O373" s="61">
        <f t="shared" si="596"/>
        <v>100</v>
      </c>
      <c r="P373" s="60">
        <f t="shared" si="597"/>
        <v>0</v>
      </c>
      <c r="Q373" s="61">
        <f t="shared" si="597"/>
        <v>0</v>
      </c>
      <c r="R373" s="60"/>
      <c r="S373" s="61"/>
      <c r="T373" s="125">
        <v>0.375</v>
      </c>
      <c r="U373" s="60">
        <v>1</v>
      </c>
      <c r="V373" s="101">
        <f t="shared" si="598"/>
        <v>0.375</v>
      </c>
      <c r="W373" s="60">
        <f t="shared" si="599"/>
        <v>1</v>
      </c>
      <c r="X373" s="61">
        <f t="shared" si="600"/>
        <v>0.375</v>
      </c>
      <c r="Y373" s="60"/>
      <c r="Z373" s="61"/>
      <c r="AA373" s="125">
        <v>0.375</v>
      </c>
      <c r="AB373" s="60">
        <v>1</v>
      </c>
      <c r="AC373" s="101">
        <f t="shared" si="601"/>
        <v>0.375</v>
      </c>
      <c r="AD373" s="60">
        <f t="shared" si="602"/>
        <v>1</v>
      </c>
      <c r="AE373" s="61">
        <f t="shared" si="603"/>
        <v>0.375</v>
      </c>
      <c r="AF373" s="82"/>
    </row>
    <row r="374" spans="1:32" ht="22.5" customHeight="1">
      <c r="A374" s="5">
        <v>26.18</v>
      </c>
      <c r="B374" s="82" t="s">
        <v>224</v>
      </c>
      <c r="C374" s="82"/>
      <c r="D374" s="61"/>
      <c r="E374" s="82"/>
      <c r="F374" s="61"/>
      <c r="G374" s="101">
        <v>0.375</v>
      </c>
      <c r="H374" s="82">
        <v>1</v>
      </c>
      <c r="I374" s="61">
        <f t="shared" si="594"/>
        <v>0.375</v>
      </c>
      <c r="J374" s="60">
        <f t="shared" si="595"/>
        <v>1</v>
      </c>
      <c r="K374" s="61">
        <f t="shared" si="595"/>
        <v>0.375</v>
      </c>
      <c r="L374" s="60">
        <v>1</v>
      </c>
      <c r="M374" s="61">
        <v>0.375</v>
      </c>
      <c r="N374" s="61">
        <f t="shared" si="596"/>
        <v>100</v>
      </c>
      <c r="O374" s="61">
        <f t="shared" si="596"/>
        <v>100</v>
      </c>
      <c r="P374" s="60">
        <f t="shared" si="597"/>
        <v>0</v>
      </c>
      <c r="Q374" s="61">
        <f t="shared" si="597"/>
        <v>0</v>
      </c>
      <c r="R374" s="60"/>
      <c r="S374" s="61"/>
      <c r="T374" s="125">
        <v>0.375</v>
      </c>
      <c r="U374" s="60">
        <v>1</v>
      </c>
      <c r="V374" s="101">
        <f t="shared" si="598"/>
        <v>0.375</v>
      </c>
      <c r="W374" s="60">
        <f t="shared" si="599"/>
        <v>1</v>
      </c>
      <c r="X374" s="61">
        <f t="shared" si="600"/>
        <v>0.375</v>
      </c>
      <c r="Y374" s="60"/>
      <c r="Z374" s="61"/>
      <c r="AA374" s="125">
        <v>0.375</v>
      </c>
      <c r="AB374" s="60">
        <v>1</v>
      </c>
      <c r="AC374" s="101">
        <f t="shared" si="601"/>
        <v>0.375</v>
      </c>
      <c r="AD374" s="60">
        <f t="shared" si="602"/>
        <v>1</v>
      </c>
      <c r="AE374" s="61">
        <f t="shared" si="603"/>
        <v>0.375</v>
      </c>
      <c r="AF374" s="82"/>
    </row>
    <row r="375" spans="1:32" ht="35.25" customHeight="1">
      <c r="A375" s="5">
        <v>26.19</v>
      </c>
      <c r="B375" s="141" t="s">
        <v>606</v>
      </c>
      <c r="C375" s="82"/>
      <c r="D375" s="61"/>
      <c r="E375" s="82"/>
      <c r="F375" s="61"/>
      <c r="G375" s="101">
        <v>0.15</v>
      </c>
      <c r="H375" s="82">
        <v>1</v>
      </c>
      <c r="I375" s="61">
        <f t="shared" si="594"/>
        <v>0.15</v>
      </c>
      <c r="J375" s="60">
        <f t="shared" si="595"/>
        <v>1</v>
      </c>
      <c r="K375" s="61">
        <f t="shared" si="595"/>
        <v>0.15</v>
      </c>
      <c r="L375" s="60">
        <v>1</v>
      </c>
      <c r="M375" s="61"/>
      <c r="N375" s="61">
        <f t="shared" si="596"/>
        <v>100</v>
      </c>
      <c r="O375" s="61">
        <f t="shared" si="596"/>
        <v>0</v>
      </c>
      <c r="P375" s="60">
        <f t="shared" si="597"/>
        <v>0</v>
      </c>
      <c r="Q375" s="61">
        <f t="shared" si="597"/>
        <v>0.15</v>
      </c>
      <c r="R375" s="60"/>
      <c r="S375" s="61"/>
      <c r="T375" s="125">
        <v>0.15</v>
      </c>
      <c r="U375" s="60">
        <v>1</v>
      </c>
      <c r="V375" s="101">
        <f t="shared" si="598"/>
        <v>0.15</v>
      </c>
      <c r="W375" s="60">
        <f t="shared" si="599"/>
        <v>1</v>
      </c>
      <c r="X375" s="61">
        <f t="shared" si="600"/>
        <v>0.15</v>
      </c>
      <c r="Y375" s="60"/>
      <c r="Z375" s="61"/>
      <c r="AA375" s="125">
        <v>0.15</v>
      </c>
      <c r="AB375" s="60">
        <v>1</v>
      </c>
      <c r="AC375" s="101">
        <f t="shared" si="601"/>
        <v>0.15</v>
      </c>
      <c r="AD375" s="60">
        <f t="shared" si="602"/>
        <v>1</v>
      </c>
      <c r="AE375" s="61">
        <f t="shared" si="603"/>
        <v>0.15</v>
      </c>
      <c r="AF375" s="82"/>
    </row>
    <row r="376" spans="1:32" ht="37.5">
      <c r="A376" s="5">
        <v>26.2</v>
      </c>
      <c r="B376" s="141" t="s">
        <v>605</v>
      </c>
      <c r="C376" s="82"/>
      <c r="D376" s="61"/>
      <c r="E376" s="82"/>
      <c r="F376" s="61"/>
      <c r="G376" s="101">
        <v>0.15</v>
      </c>
      <c r="H376" s="82">
        <v>1</v>
      </c>
      <c r="I376" s="61">
        <f t="shared" si="594"/>
        <v>0.15</v>
      </c>
      <c r="J376" s="60">
        <f t="shared" si="595"/>
        <v>1</v>
      </c>
      <c r="K376" s="61">
        <f t="shared" si="595"/>
        <v>0.15</v>
      </c>
      <c r="L376" s="60">
        <v>1</v>
      </c>
      <c r="M376" s="61"/>
      <c r="N376" s="61">
        <f t="shared" si="596"/>
        <v>100</v>
      </c>
      <c r="O376" s="61">
        <f t="shared" si="596"/>
        <v>0</v>
      </c>
      <c r="P376" s="60">
        <f t="shared" si="597"/>
        <v>0</v>
      </c>
      <c r="Q376" s="61">
        <f t="shared" si="597"/>
        <v>0.15</v>
      </c>
      <c r="R376" s="60"/>
      <c r="S376" s="61"/>
      <c r="T376" s="125">
        <v>0.15</v>
      </c>
      <c r="U376" s="60">
        <v>1</v>
      </c>
      <c r="V376" s="101">
        <f t="shared" si="598"/>
        <v>0.15</v>
      </c>
      <c r="W376" s="60">
        <f t="shared" si="599"/>
        <v>1</v>
      </c>
      <c r="X376" s="61">
        <f t="shared" si="600"/>
        <v>0.15</v>
      </c>
      <c r="Y376" s="60"/>
      <c r="Z376" s="61"/>
      <c r="AA376" s="125">
        <v>0.15</v>
      </c>
      <c r="AB376" s="60">
        <v>1</v>
      </c>
      <c r="AC376" s="101">
        <f t="shared" si="601"/>
        <v>0.15</v>
      </c>
      <c r="AD376" s="60">
        <f t="shared" si="602"/>
        <v>1</v>
      </c>
      <c r="AE376" s="61">
        <f t="shared" si="603"/>
        <v>0.15</v>
      </c>
      <c r="AF376" s="82"/>
    </row>
    <row r="377" spans="1:32" ht="20.25" customHeight="1">
      <c r="A377" s="5">
        <v>26.21</v>
      </c>
      <c r="B377" s="82" t="s">
        <v>28</v>
      </c>
      <c r="C377" s="82"/>
      <c r="D377" s="61"/>
      <c r="E377" s="82"/>
      <c r="F377" s="61"/>
      <c r="G377" s="101"/>
      <c r="H377" s="82"/>
      <c r="I377" s="61">
        <f t="shared" si="594"/>
        <v>0</v>
      </c>
      <c r="J377" s="60">
        <f t="shared" si="595"/>
        <v>0</v>
      </c>
      <c r="K377" s="61">
        <f t="shared" si="595"/>
        <v>0</v>
      </c>
      <c r="L377" s="60">
        <v>0</v>
      </c>
      <c r="M377" s="61"/>
      <c r="N377" s="61"/>
      <c r="O377" s="61"/>
      <c r="P377" s="60">
        <f t="shared" si="597"/>
        <v>0</v>
      </c>
      <c r="Q377" s="61">
        <f t="shared" si="597"/>
        <v>0</v>
      </c>
      <c r="R377" s="60"/>
      <c r="S377" s="61"/>
      <c r="T377" s="125"/>
      <c r="U377" s="60">
        <v>0</v>
      </c>
      <c r="V377" s="101">
        <f t="shared" si="598"/>
        <v>0</v>
      </c>
      <c r="W377" s="60">
        <f t="shared" si="599"/>
        <v>0</v>
      </c>
      <c r="X377" s="61">
        <f t="shared" si="600"/>
        <v>0</v>
      </c>
      <c r="Y377" s="60"/>
      <c r="Z377" s="61"/>
      <c r="AA377" s="125"/>
      <c r="AB377" s="60">
        <v>0</v>
      </c>
      <c r="AC377" s="101">
        <f t="shared" si="601"/>
        <v>0</v>
      </c>
      <c r="AD377" s="60">
        <f t="shared" si="602"/>
        <v>0</v>
      </c>
      <c r="AE377" s="61">
        <f t="shared" si="603"/>
        <v>0</v>
      </c>
      <c r="AF377" s="82"/>
    </row>
    <row r="378" spans="1:32" ht="21.75" customHeight="1">
      <c r="A378" s="5">
        <v>26.22</v>
      </c>
      <c r="B378" s="82" t="s">
        <v>225</v>
      </c>
      <c r="C378" s="82"/>
      <c r="D378" s="61"/>
      <c r="E378" s="82"/>
      <c r="F378" s="61"/>
      <c r="G378" s="101">
        <v>0.25</v>
      </c>
      <c r="H378" s="82">
        <v>1</v>
      </c>
      <c r="I378" s="61">
        <f t="shared" si="594"/>
        <v>0.25</v>
      </c>
      <c r="J378" s="60">
        <f t="shared" si="595"/>
        <v>1</v>
      </c>
      <c r="K378" s="61">
        <f t="shared" si="595"/>
        <v>0.25</v>
      </c>
      <c r="L378" s="60">
        <v>1</v>
      </c>
      <c r="M378" s="61">
        <v>0.2</v>
      </c>
      <c r="N378" s="61">
        <f t="shared" si="596"/>
        <v>100</v>
      </c>
      <c r="O378" s="61">
        <f t="shared" si="596"/>
        <v>80</v>
      </c>
      <c r="P378" s="60">
        <f t="shared" si="597"/>
        <v>0</v>
      </c>
      <c r="Q378" s="61">
        <f t="shared" si="597"/>
        <v>4.9999999999999989E-2</v>
      </c>
      <c r="R378" s="60"/>
      <c r="S378" s="61"/>
      <c r="T378" s="125">
        <v>0.25</v>
      </c>
      <c r="U378" s="60">
        <v>1</v>
      </c>
      <c r="V378" s="101">
        <f t="shared" si="598"/>
        <v>0.25</v>
      </c>
      <c r="W378" s="60">
        <f t="shared" si="599"/>
        <v>1</v>
      </c>
      <c r="X378" s="61">
        <f t="shared" si="600"/>
        <v>0.25</v>
      </c>
      <c r="Y378" s="60"/>
      <c r="Z378" s="61"/>
      <c r="AA378" s="125">
        <v>0.25</v>
      </c>
      <c r="AB378" s="60">
        <v>1</v>
      </c>
      <c r="AC378" s="101">
        <f t="shared" si="601"/>
        <v>0.25</v>
      </c>
      <c r="AD378" s="60">
        <f t="shared" si="602"/>
        <v>1</v>
      </c>
      <c r="AE378" s="61">
        <f t="shared" si="603"/>
        <v>0.25</v>
      </c>
      <c r="AF378" s="82"/>
    </row>
    <row r="379" spans="1:32" ht="33.75" customHeight="1">
      <c r="A379" s="5">
        <v>26.23</v>
      </c>
      <c r="B379" s="82" t="s">
        <v>260</v>
      </c>
      <c r="C379" s="82"/>
      <c r="D379" s="61"/>
      <c r="E379" s="82"/>
      <c r="F379" s="61"/>
      <c r="G379" s="101">
        <v>0.1</v>
      </c>
      <c r="H379" s="82">
        <v>1</v>
      </c>
      <c r="I379" s="61">
        <f t="shared" si="594"/>
        <v>0.1</v>
      </c>
      <c r="J379" s="60">
        <f t="shared" si="595"/>
        <v>1</v>
      </c>
      <c r="K379" s="61">
        <f t="shared" si="595"/>
        <v>0.1</v>
      </c>
      <c r="L379" s="60">
        <v>1</v>
      </c>
      <c r="M379" s="61"/>
      <c r="N379" s="61">
        <f t="shared" si="596"/>
        <v>100</v>
      </c>
      <c r="O379" s="61">
        <f t="shared" si="596"/>
        <v>0</v>
      </c>
      <c r="P379" s="60">
        <f t="shared" si="597"/>
        <v>0</v>
      </c>
      <c r="Q379" s="61">
        <f t="shared" si="597"/>
        <v>0.1</v>
      </c>
      <c r="R379" s="60"/>
      <c r="S379" s="61"/>
      <c r="T379" s="125">
        <v>0.1</v>
      </c>
      <c r="U379" s="60">
        <v>1</v>
      </c>
      <c r="V379" s="101">
        <f t="shared" si="598"/>
        <v>0.1</v>
      </c>
      <c r="W379" s="60">
        <f t="shared" si="599"/>
        <v>1</v>
      </c>
      <c r="X379" s="61">
        <f t="shared" si="600"/>
        <v>0.1</v>
      </c>
      <c r="Y379" s="60"/>
      <c r="Z379" s="61"/>
      <c r="AA379" s="125">
        <v>0.1</v>
      </c>
      <c r="AB379" s="60">
        <v>1</v>
      </c>
      <c r="AC379" s="101">
        <f t="shared" si="601"/>
        <v>0.1</v>
      </c>
      <c r="AD379" s="60">
        <f t="shared" si="602"/>
        <v>1</v>
      </c>
      <c r="AE379" s="61">
        <f t="shared" si="603"/>
        <v>0.1</v>
      </c>
      <c r="AF379" s="82"/>
    </row>
    <row r="380" spans="1:32" s="144" customFormat="1" ht="21.75" customHeight="1">
      <c r="A380" s="261"/>
      <c r="B380" s="209" t="s">
        <v>25</v>
      </c>
      <c r="C380" s="210">
        <f t="shared" ref="C380" si="604">SUM(C360:C379)</f>
        <v>0</v>
      </c>
      <c r="D380" s="211">
        <f>SUM(D360:D379)</f>
        <v>0</v>
      </c>
      <c r="E380" s="210">
        <f t="shared" ref="E380" si="605">SUM(E360:E379)</f>
        <v>0</v>
      </c>
      <c r="F380" s="211">
        <f>SUM(F360:F379)</f>
        <v>0</v>
      </c>
      <c r="G380" s="212"/>
      <c r="H380" s="210">
        <f t="shared" ref="H380" si="606">SUM(H360:H379)</f>
        <v>17</v>
      </c>
      <c r="I380" s="211">
        <f>SUM(I360:I379)</f>
        <v>21.585000000000001</v>
      </c>
      <c r="J380" s="210">
        <f t="shared" ref="J380" si="607">SUM(J360:J379)</f>
        <v>17</v>
      </c>
      <c r="K380" s="211">
        <f>SUM(K360:K379)</f>
        <v>21.585000000000001</v>
      </c>
      <c r="L380" s="210">
        <f>L360</f>
        <v>1</v>
      </c>
      <c r="M380" s="211">
        <f>SUM(M360:M379)</f>
        <v>12.609589999999997</v>
      </c>
      <c r="N380" s="213">
        <f t="shared" si="596"/>
        <v>5.8823529411764701</v>
      </c>
      <c r="O380" s="213">
        <f t="shared" si="596"/>
        <v>58.418299745193401</v>
      </c>
      <c r="P380" s="210">
        <f>SUM(P360:P379)</f>
        <v>0</v>
      </c>
      <c r="Q380" s="211">
        <f>SUM(Q360:Q379)</f>
        <v>8.9754100000000019</v>
      </c>
      <c r="R380" s="210">
        <f>SUM(R360:R379)</f>
        <v>0</v>
      </c>
      <c r="S380" s="211">
        <f>SUM(S360:S379)</f>
        <v>0</v>
      </c>
      <c r="T380" s="214"/>
      <c r="U380" s="210">
        <f>U360</f>
        <v>1</v>
      </c>
      <c r="V380" s="295">
        <f t="shared" ref="V380:Z380" si="608">SUM(V360:V379)</f>
        <v>27.704999999999998</v>
      </c>
      <c r="W380" s="210">
        <f>W360</f>
        <v>1</v>
      </c>
      <c r="X380" s="211">
        <f t="shared" si="608"/>
        <v>27.704999999999998</v>
      </c>
      <c r="Y380" s="210">
        <f t="shared" si="608"/>
        <v>0</v>
      </c>
      <c r="Z380" s="211">
        <f t="shared" si="608"/>
        <v>0</v>
      </c>
      <c r="AA380" s="214"/>
      <c r="AB380" s="210">
        <f>AB360</f>
        <v>1</v>
      </c>
      <c r="AC380" s="295">
        <f>SUM(AC360:AC379)</f>
        <v>21.585000000000001</v>
      </c>
      <c r="AD380" s="210">
        <f>AD360</f>
        <v>1</v>
      </c>
      <c r="AE380" s="211">
        <f>SUM(AE360:AE379)</f>
        <v>21.585000000000001</v>
      </c>
      <c r="AF380" s="215"/>
    </row>
    <row r="381" spans="1:32" s="144" customFormat="1" ht="21.75" customHeight="1">
      <c r="A381" s="208"/>
      <c r="B381" s="209" t="s">
        <v>5</v>
      </c>
      <c r="C381" s="210">
        <f t="shared" ref="C381" si="609">C380+C358</f>
        <v>0</v>
      </c>
      <c r="D381" s="211">
        <f>D380+D358</f>
        <v>0</v>
      </c>
      <c r="E381" s="210">
        <f t="shared" ref="E381" si="610">E380+E358</f>
        <v>0</v>
      </c>
      <c r="F381" s="211">
        <f>F380+F358</f>
        <v>0</v>
      </c>
      <c r="G381" s="212"/>
      <c r="H381" s="210">
        <f t="shared" ref="H381" si="611">H380+H358</f>
        <v>18</v>
      </c>
      <c r="I381" s="211">
        <f>I380+I358</f>
        <v>21.96</v>
      </c>
      <c r="J381" s="210">
        <f t="shared" ref="J381" si="612">J380+J358</f>
        <v>18</v>
      </c>
      <c r="K381" s="211">
        <f>K380+K358</f>
        <v>21.96</v>
      </c>
      <c r="L381" s="210">
        <f>L380</f>
        <v>1</v>
      </c>
      <c r="M381" s="211">
        <f>M380+M358</f>
        <v>12.984589999999997</v>
      </c>
      <c r="N381" s="213">
        <f t="shared" si="596"/>
        <v>5.5555555555555554</v>
      </c>
      <c r="O381" s="213">
        <f t="shared" si="596"/>
        <v>59.128369763205811</v>
      </c>
      <c r="P381" s="210">
        <f>P380+P358</f>
        <v>0</v>
      </c>
      <c r="Q381" s="211">
        <f>Q380+Q358</f>
        <v>8.9754100000000019</v>
      </c>
      <c r="R381" s="210">
        <f>R380+R358</f>
        <v>0</v>
      </c>
      <c r="S381" s="211">
        <f>S380+S358</f>
        <v>0</v>
      </c>
      <c r="T381" s="214"/>
      <c r="U381" s="210">
        <f>U380</f>
        <v>1</v>
      </c>
      <c r="V381" s="295">
        <f t="shared" ref="V381:Z381" si="613">V380+V358</f>
        <v>27.704999999999998</v>
      </c>
      <c r="W381" s="210">
        <f>W380</f>
        <v>1</v>
      </c>
      <c r="X381" s="211">
        <f t="shared" si="613"/>
        <v>27.704999999999998</v>
      </c>
      <c r="Y381" s="210">
        <f t="shared" si="613"/>
        <v>0</v>
      </c>
      <c r="Z381" s="211">
        <f t="shared" si="613"/>
        <v>0</v>
      </c>
      <c r="AA381" s="214"/>
      <c r="AB381" s="210">
        <f>AB380</f>
        <v>1</v>
      </c>
      <c r="AC381" s="295">
        <f>AC380+AC358</f>
        <v>21.585000000000001</v>
      </c>
      <c r="AD381" s="210">
        <f>AD380</f>
        <v>1</v>
      </c>
      <c r="AE381" s="211">
        <f>AE380+AE358</f>
        <v>21.585000000000001</v>
      </c>
      <c r="AF381" s="215"/>
    </row>
    <row r="382" spans="1:32" s="144" customFormat="1" ht="21.75" customHeight="1">
      <c r="A382" s="261"/>
      <c r="B382" s="209" t="s">
        <v>151</v>
      </c>
      <c r="C382" s="210">
        <f t="shared" ref="C382:F382" si="614">C381+C345</f>
        <v>1066</v>
      </c>
      <c r="D382" s="211">
        <f t="shared" si="614"/>
        <v>46.17</v>
      </c>
      <c r="E382" s="210">
        <f t="shared" si="614"/>
        <v>0</v>
      </c>
      <c r="F382" s="211">
        <f t="shared" si="614"/>
        <v>0</v>
      </c>
      <c r="G382" s="212"/>
      <c r="H382" s="210">
        <f t="shared" ref="H382:M382" si="615">H381+H345</f>
        <v>81366</v>
      </c>
      <c r="I382" s="211">
        <f t="shared" si="615"/>
        <v>2586.7762318461537</v>
      </c>
      <c r="J382" s="210">
        <f t="shared" si="615"/>
        <v>82432</v>
      </c>
      <c r="K382" s="211">
        <f t="shared" si="615"/>
        <v>2632.9462318461538</v>
      </c>
      <c r="L382" s="210">
        <f t="shared" si="615"/>
        <v>44108</v>
      </c>
      <c r="M382" s="211">
        <f t="shared" si="615"/>
        <v>2209.68534</v>
      </c>
      <c r="N382" s="213">
        <f t="shared" si="596"/>
        <v>53.50834627329192</v>
      </c>
      <c r="O382" s="213">
        <f t="shared" si="596"/>
        <v>83.924438458837258</v>
      </c>
      <c r="P382" s="210">
        <f>P381+P345</f>
        <v>38253</v>
      </c>
      <c r="Q382" s="211">
        <f>Q381+Q345</f>
        <v>423.2608918461537</v>
      </c>
      <c r="R382" s="210">
        <f>R381+R345</f>
        <v>0</v>
      </c>
      <c r="S382" s="211">
        <f>S381+S345</f>
        <v>120.59</v>
      </c>
      <c r="T382" s="214"/>
      <c r="U382" s="210">
        <f t="shared" ref="U382:Z382" si="616">U381+U345</f>
        <v>81303</v>
      </c>
      <c r="V382" s="211">
        <f t="shared" si="616"/>
        <v>5279.9781328599993</v>
      </c>
      <c r="W382" s="210">
        <f t="shared" si="616"/>
        <v>81303</v>
      </c>
      <c r="X382" s="211">
        <f t="shared" si="616"/>
        <v>5400.5681328599994</v>
      </c>
      <c r="Y382" s="210">
        <f t="shared" si="616"/>
        <v>0</v>
      </c>
      <c r="Z382" s="211">
        <f t="shared" si="616"/>
        <v>106.74</v>
      </c>
      <c r="AA382" s="214"/>
      <c r="AB382" s="210">
        <f>AB381+AB345</f>
        <v>79901</v>
      </c>
      <c r="AC382" s="211">
        <f>AC381+AC345</f>
        <v>3824.5825828600005</v>
      </c>
      <c r="AD382" s="210">
        <f>AD381+AD345</f>
        <v>79901</v>
      </c>
      <c r="AE382" s="211">
        <f>AE381+AE345</f>
        <v>3931.3225828600002</v>
      </c>
      <c r="AF382" s="215"/>
    </row>
    <row r="383" spans="1:32" ht="15.75" customHeight="1"/>
    <row r="384" spans="1:32" ht="21" customHeight="1">
      <c r="A384" s="910" t="s">
        <v>319</v>
      </c>
      <c r="B384" s="910"/>
      <c r="K384" s="11">
        <f>+SUM([48]Almora:Uttarkashi!K382)</f>
        <v>59991.847413999996</v>
      </c>
      <c r="AC384" s="142" t="s">
        <v>364</v>
      </c>
      <c r="AD384" s="11">
        <f>AC333+AC342</f>
        <v>137</v>
      </c>
      <c r="AE384" s="11">
        <f>AD384/AE382*100</f>
        <v>3.4848323207385787</v>
      </c>
    </row>
    <row r="385" spans="1:31" ht="21" customHeight="1">
      <c r="A385" s="912" t="s">
        <v>320</v>
      </c>
      <c r="B385" s="912"/>
      <c r="K385" s="11">
        <f>+K344</f>
        <v>0</v>
      </c>
      <c r="AC385" s="142" t="s">
        <v>365</v>
      </c>
      <c r="AD385" s="11">
        <f>AC335+AC336+AC337</f>
        <v>78.8065</v>
      </c>
      <c r="AE385" s="11">
        <f>AD385/AE382*100</f>
        <v>2.0045798414911302</v>
      </c>
    </row>
    <row r="386" spans="1:31" ht="22.5" customHeight="1">
      <c r="A386" s="910" t="s">
        <v>321</v>
      </c>
      <c r="B386" s="910"/>
      <c r="K386" s="11">
        <f>+K384+K385</f>
        <v>59991.847413999996</v>
      </c>
      <c r="AC386" s="142" t="s">
        <v>366</v>
      </c>
      <c r="AD386" s="11">
        <f>AC338</f>
        <v>19.743082860000001</v>
      </c>
      <c r="AE386" s="11">
        <f>AD386/AE382*100</f>
        <v>0.50219951285801367</v>
      </c>
    </row>
    <row r="387" spans="1:31" ht="18.75">
      <c r="A387" s="910" t="s">
        <v>322</v>
      </c>
      <c r="B387" s="910"/>
      <c r="K387" s="11" t="b">
        <f>+K382=K386</f>
        <v>0</v>
      </c>
      <c r="AE387" s="11">
        <f>SUM(AE384:AE386)</f>
        <v>5.9916116750877224</v>
      </c>
    </row>
    <row r="388" spans="1:31" ht="20.25" customHeight="1">
      <c r="A388" s="910" t="s">
        <v>323</v>
      </c>
      <c r="B388" s="910"/>
    </row>
    <row r="389" spans="1:31" ht="15.75"/>
    <row r="390" spans="1:31" ht="15.75"/>
    <row r="391" spans="1:31" ht="15.75"/>
    <row r="392" spans="1:31" ht="15.75"/>
  </sheetData>
  <mergeCells count="24">
    <mergeCell ref="A387:B387"/>
    <mergeCell ref="A388:B388"/>
    <mergeCell ref="AA2:AC2"/>
    <mergeCell ref="AD2:AE2"/>
    <mergeCell ref="A320:A322"/>
    <mergeCell ref="A384:B384"/>
    <mergeCell ref="A385:B385"/>
    <mergeCell ref="A386:B386"/>
    <mergeCell ref="L2:O2"/>
    <mergeCell ref="P2:Q2"/>
    <mergeCell ref="R2:S2"/>
    <mergeCell ref="T2:V2"/>
    <mergeCell ref="W2:X2"/>
    <mergeCell ref="Y2:Z2"/>
    <mergeCell ref="A1:A3"/>
    <mergeCell ref="B1:B3"/>
    <mergeCell ref="C1:Q1"/>
    <mergeCell ref="R1:X1"/>
    <mergeCell ref="Y1:AE1"/>
    <mergeCell ref="AF1:AF3"/>
    <mergeCell ref="C2:D2"/>
    <mergeCell ref="E2:F2"/>
    <mergeCell ref="G2:I2"/>
    <mergeCell ref="J2:K2"/>
  </mergeCells>
  <printOptions horizontalCentered="1"/>
  <pageMargins left="0.17" right="0.14000000000000001" top="0.78" bottom="0.31" header="0.39" footer="0.15748031496063"/>
  <pageSetup paperSize="9" scale="55" firstPageNumber="126" fitToHeight="8" orientation="landscape" useFirstPageNumber="1" r:id="rId1"/>
  <headerFooter alignWithMargins="0">
    <oddHeader>&amp;L&amp;"Arial,Bold"&amp;14
Name of the District: Bageshwar&amp;C&amp;"Arial,Bold"&amp;16Costing Sheet for AWP 2017-18 - SSA-RTE&amp;R
&amp;"Arial,Bold"&amp;12(Rs. in lakh)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FFFF00"/>
  </sheetPr>
  <dimension ref="A1:AC342"/>
  <sheetViews>
    <sheetView view="pageBreakPreview" zoomScale="85" zoomScaleSheetLayoutView="85" workbookViewId="0">
      <selection activeCell="L15" sqref="L15"/>
    </sheetView>
  </sheetViews>
  <sheetFormatPr defaultRowHeight="15"/>
  <cols>
    <col min="1" max="1" width="18.42578125" style="835" customWidth="1"/>
    <col min="2" max="2" width="22.85546875" style="835" customWidth="1"/>
    <col min="3" max="3" width="20.7109375" style="835" customWidth="1"/>
    <col min="4" max="4" width="19" style="835" customWidth="1"/>
    <col min="5" max="5" width="20.28515625" style="835" customWidth="1"/>
    <col min="6" max="6" width="20.140625" style="835" customWidth="1"/>
    <col min="7" max="7" width="20.7109375" style="835" customWidth="1"/>
    <col min="8" max="9" width="13" style="835" customWidth="1"/>
    <col min="10" max="16384" width="9.140625" style="835"/>
  </cols>
  <sheetData>
    <row r="1" spans="1:7" ht="41.25" customHeight="1">
      <c r="A1" s="1057" t="s">
        <v>604</v>
      </c>
      <c r="B1" s="1057"/>
      <c r="C1" s="1057"/>
      <c r="D1" s="1057"/>
      <c r="E1" s="1057"/>
      <c r="F1" s="1057"/>
      <c r="G1" s="1057"/>
    </row>
    <row r="2" spans="1:7" ht="47.25" customHeight="1">
      <c r="A2" s="1058" t="s">
        <v>431</v>
      </c>
      <c r="B2" s="1058"/>
      <c r="C2" s="1058"/>
      <c r="D2" s="1058"/>
      <c r="E2" s="1058"/>
      <c r="F2" s="1058"/>
      <c r="G2" s="1058"/>
    </row>
    <row r="3" spans="1:7" ht="39" customHeight="1">
      <c r="A3" s="760"/>
      <c r="B3" s="760"/>
      <c r="C3" s="760"/>
      <c r="D3" s="760"/>
      <c r="E3" s="760"/>
      <c r="F3" s="760"/>
      <c r="G3" s="760" t="s">
        <v>432</v>
      </c>
    </row>
    <row r="4" spans="1:7" s="488" customFormat="1" ht="48" customHeight="1">
      <c r="A4" s="1059" t="s">
        <v>327</v>
      </c>
      <c r="B4" s="1059"/>
      <c r="C4" s="1059"/>
      <c r="D4" s="1059" t="s">
        <v>433</v>
      </c>
      <c r="E4" s="1059"/>
      <c r="F4" s="1059" t="s">
        <v>434</v>
      </c>
      <c r="G4" s="1059"/>
    </row>
    <row r="5" spans="1:7" s="488" customFormat="1" ht="42">
      <c r="A5" s="761" t="s">
        <v>435</v>
      </c>
      <c r="B5" s="761" t="s">
        <v>436</v>
      </c>
      <c r="C5" s="761" t="s">
        <v>437</v>
      </c>
      <c r="D5" s="761" t="s">
        <v>438</v>
      </c>
      <c r="E5" s="761" t="s">
        <v>439</v>
      </c>
      <c r="F5" s="761" t="s">
        <v>438</v>
      </c>
      <c r="G5" s="761" t="s">
        <v>439</v>
      </c>
    </row>
    <row r="6" spans="1:7" s="488" customFormat="1" ht="28.5" customHeight="1">
      <c r="A6" s="836">
        <f>A7/100</f>
        <v>608.2659446358</v>
      </c>
      <c r="B6" s="836">
        <f>B7/100</f>
        <v>252.68970000000002</v>
      </c>
      <c r="C6" s="836">
        <f>C7/100</f>
        <v>156.21979999999999</v>
      </c>
      <c r="D6" s="836">
        <f>D7/100</f>
        <v>11.539200000000001</v>
      </c>
      <c r="E6" s="836"/>
      <c r="F6" s="837"/>
      <c r="G6" s="836">
        <f>G7/100</f>
        <v>6.3986999999999998</v>
      </c>
    </row>
    <row r="7" spans="1:7" s="488" customFormat="1" ht="39" customHeight="1">
      <c r="A7" s="838">
        <f>State!K382</f>
        <v>60826.594463579997</v>
      </c>
      <c r="B7" s="838">
        <v>25268.97</v>
      </c>
      <c r="C7" s="838">
        <v>15621.98</v>
      </c>
      <c r="D7" s="838">
        <v>1153.92</v>
      </c>
      <c r="E7" s="838">
        <v>639.87</v>
      </c>
      <c r="F7" s="838"/>
      <c r="G7" s="838">
        <v>639.87</v>
      </c>
    </row>
    <row r="8" spans="1:7" hidden="1"/>
    <row r="10" spans="1:7">
      <c r="A10" s="839">
        <f>'[55]Bal.of 2nd instal rel-31-1-2017'!$C$9</f>
        <v>2903.7638199999997</v>
      </c>
      <c r="B10" s="839">
        <f>'[55]Adhoc Reles-recpt.PAO&amp;SIS-16-17'!$C$39</f>
        <v>5421.2160000000003</v>
      </c>
    </row>
    <row r="11" spans="1:7">
      <c r="B11" s="839">
        <f>'[55]Bal.of 1st-recpt.PAO&amp;SIS-16-17'!$C$39</f>
        <v>19847.760000000002</v>
      </c>
    </row>
    <row r="12" spans="1:7">
      <c r="B12" s="839">
        <f>SUM(B10:B11)</f>
        <v>25268.976000000002</v>
      </c>
    </row>
    <row r="13" spans="1:7">
      <c r="C13" s="835">
        <v>172.47</v>
      </c>
    </row>
    <row r="15" spans="1:7">
      <c r="A15" s="835">
        <v>60826.59</v>
      </c>
      <c r="B15" s="835">
        <v>252.68970000000002</v>
      </c>
      <c r="C15" s="835">
        <v>156.21979999999999</v>
      </c>
      <c r="D15" s="835">
        <v>11.539200000000001</v>
      </c>
      <c r="E15" s="835">
        <v>6.3986999999999998</v>
      </c>
      <c r="F15" s="835">
        <v>0</v>
      </c>
      <c r="G15" s="835">
        <v>6.3986999999999998</v>
      </c>
    </row>
    <row r="342" spans="22:29" ht="18.75">
      <c r="V342" s="723">
        <v>825.11200000000008</v>
      </c>
      <c r="AB342" s="723"/>
      <c r="AC342" s="723">
        <v>825.11200000000008</v>
      </c>
    </row>
  </sheetData>
  <mergeCells count="5">
    <mergeCell ref="A1:G1"/>
    <mergeCell ref="A2:G2"/>
    <mergeCell ref="A4:C4"/>
    <mergeCell ref="D4:E4"/>
    <mergeCell ref="F4:G4"/>
  </mergeCells>
  <printOptions horizontalCentered="1"/>
  <pageMargins left="0.28000000000000003" right="0.39" top="0.75" bottom="0.75" header="0.3" footer="0.3"/>
  <pageSetup paperSize="9" scale="9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>
  <dimension ref="A1:N20"/>
  <sheetViews>
    <sheetView view="pageBreakPreview" zoomScaleSheetLayoutView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M21" sqref="M21"/>
    </sheetView>
  </sheetViews>
  <sheetFormatPr defaultRowHeight="12.75"/>
  <cols>
    <col min="1" max="1" width="9.140625" style="814"/>
    <col min="2" max="2" width="15.42578125" style="825" customWidth="1"/>
    <col min="3" max="4" width="12.85546875" style="814" customWidth="1"/>
    <col min="5" max="5" width="9.140625" style="814" customWidth="1"/>
    <col min="6" max="6" width="12.85546875" style="814" customWidth="1"/>
    <col min="7" max="7" width="13.7109375" style="814" customWidth="1"/>
    <col min="8" max="8" width="14.42578125" style="814" customWidth="1"/>
    <col min="9" max="10" width="11.5703125" style="814" customWidth="1"/>
    <col min="11" max="11" width="12.85546875" style="814" customWidth="1"/>
    <col min="12" max="14" width="9.140625" style="814" customWidth="1"/>
    <col min="15" max="16384" width="9.140625" style="814"/>
  </cols>
  <sheetData>
    <row r="1" spans="1:14" ht="28.5" customHeight="1">
      <c r="A1" s="1060" t="s">
        <v>674</v>
      </c>
      <c r="B1" s="1060"/>
      <c r="C1" s="1060"/>
      <c r="D1" s="1060"/>
      <c r="E1" s="1060"/>
      <c r="F1" s="1060"/>
      <c r="G1" s="1060"/>
      <c r="H1" s="1060"/>
      <c r="I1" s="1060"/>
      <c r="J1" s="1060"/>
      <c r="K1" s="1060"/>
      <c r="L1" s="1060"/>
      <c r="M1" s="1060"/>
      <c r="N1" s="1060"/>
    </row>
    <row r="2" spans="1:14" s="821" customFormat="1">
      <c r="A2" s="1063" t="s">
        <v>0</v>
      </c>
      <c r="B2" s="1061" t="s">
        <v>368</v>
      </c>
      <c r="C2" s="1063" t="s">
        <v>318</v>
      </c>
      <c r="D2" s="820" t="s">
        <v>668</v>
      </c>
      <c r="E2" s="1061" t="s">
        <v>670</v>
      </c>
      <c r="F2" s="1063" t="s">
        <v>365</v>
      </c>
      <c r="G2" s="1063"/>
      <c r="H2" s="1063"/>
      <c r="I2" s="1063"/>
      <c r="J2" s="1061" t="s">
        <v>670</v>
      </c>
      <c r="K2" s="1061" t="s">
        <v>366</v>
      </c>
      <c r="L2" s="1061" t="s">
        <v>670</v>
      </c>
      <c r="M2" s="1061" t="s">
        <v>29</v>
      </c>
      <c r="N2" s="1061" t="s">
        <v>670</v>
      </c>
    </row>
    <row r="3" spans="1:14" s="821" customFormat="1">
      <c r="A3" s="1063"/>
      <c r="B3" s="1062"/>
      <c r="C3" s="1063"/>
      <c r="D3" s="820" t="s">
        <v>669</v>
      </c>
      <c r="E3" s="1062"/>
      <c r="F3" s="820" t="s">
        <v>671</v>
      </c>
      <c r="G3" s="820" t="s">
        <v>672</v>
      </c>
      <c r="H3" s="820" t="s">
        <v>673</v>
      </c>
      <c r="I3" s="820" t="s">
        <v>29</v>
      </c>
      <c r="J3" s="1062"/>
      <c r="K3" s="1062"/>
      <c r="L3" s="1062"/>
      <c r="M3" s="1062"/>
      <c r="N3" s="1062"/>
    </row>
    <row r="4" spans="1:14" ht="19.5" customHeight="1">
      <c r="A4" s="822">
        <v>1</v>
      </c>
      <c r="B4" s="809" t="s">
        <v>350</v>
      </c>
      <c r="C4" s="811">
        <f>Almora!$AE$382</f>
        <v>10009.367401225001</v>
      </c>
      <c r="D4" s="811">
        <f>Almora!$AE$333</f>
        <v>221.49613599999998</v>
      </c>
      <c r="E4" s="811">
        <f>D4/C4*100</f>
        <v>2.2128884585942172</v>
      </c>
      <c r="F4" s="811">
        <f>Almora!$AE$335</f>
        <v>44.953800000000001</v>
      </c>
      <c r="G4" s="811">
        <f>Almora!$AE$336</f>
        <v>50.192300000000003</v>
      </c>
      <c r="H4" s="811">
        <f>Almora!$AE$337</f>
        <v>104.5526</v>
      </c>
      <c r="I4" s="811">
        <f>SUM(F4:H4)</f>
        <v>199.6987</v>
      </c>
      <c r="J4" s="811">
        <f>I4/C4*100</f>
        <v>1.995118092833317</v>
      </c>
      <c r="K4" s="811">
        <f>Almora!$AE$338</f>
        <v>49.949565225000008</v>
      </c>
      <c r="L4" s="811">
        <f>K4/C4*100</f>
        <v>0.49902819251980807</v>
      </c>
      <c r="M4" s="811">
        <f>D4+I4+K4</f>
        <v>471.14440122500002</v>
      </c>
      <c r="N4" s="811">
        <f>M4/C4*100</f>
        <v>4.707034743947343</v>
      </c>
    </row>
    <row r="5" spans="1:14" ht="19.5" customHeight="1">
      <c r="A5" s="822">
        <v>2</v>
      </c>
      <c r="B5" s="823" t="s">
        <v>351</v>
      </c>
      <c r="C5" s="811">
        <f>Bageshwar!$AE$382</f>
        <v>3931.3225828600002</v>
      </c>
      <c r="D5" s="811">
        <f>Bageshwar!$AE$333</f>
        <v>137</v>
      </c>
      <c r="E5" s="811">
        <f t="shared" ref="E5:E20" si="0">D5/C5*100</f>
        <v>3.4848323207385787</v>
      </c>
      <c r="F5" s="811">
        <f>Bageshwar!$AE$335</f>
        <v>13.5</v>
      </c>
      <c r="G5" s="811">
        <f>Bageshwar!$AE$336</f>
        <v>21.103999999999999</v>
      </c>
      <c r="H5" s="811">
        <f>Bageshwar!$AE$337</f>
        <v>44.202500000000001</v>
      </c>
      <c r="I5" s="811">
        <f t="shared" ref="I5:I17" si="1">SUM(F5:H5)</f>
        <v>78.8065</v>
      </c>
      <c r="J5" s="811">
        <f t="shared" ref="J5:J18" si="2">I5/C5*100</f>
        <v>2.0045798414911302</v>
      </c>
      <c r="K5" s="811">
        <f>Bageshwar!$AE$338</f>
        <v>19.743082860000001</v>
      </c>
      <c r="L5" s="811">
        <f t="shared" ref="L5:L18" si="3">K5/C5*100</f>
        <v>0.50219951285801367</v>
      </c>
      <c r="M5" s="811">
        <f t="shared" ref="M5:M17" si="4">D5+I5+K5</f>
        <v>235.54958285999999</v>
      </c>
      <c r="N5" s="811">
        <f t="shared" ref="N5:N18" si="5">M5/C5*100</f>
        <v>5.9916116750877224</v>
      </c>
    </row>
    <row r="6" spans="1:14" ht="19.5" customHeight="1">
      <c r="A6" s="822">
        <v>3</v>
      </c>
      <c r="B6" s="823" t="s">
        <v>352</v>
      </c>
      <c r="C6" s="811">
        <f>Chamoli!$AE$382</f>
        <v>6952.8695190000008</v>
      </c>
      <c r="D6" s="811">
        <f>Chamoli!$AE$333</f>
        <v>235.53599999999997</v>
      </c>
      <c r="E6" s="811">
        <f t="shared" si="0"/>
        <v>3.3876085169778367</v>
      </c>
      <c r="F6" s="811">
        <f>Chamoli!$AE$335</f>
        <v>24.1877</v>
      </c>
      <c r="G6" s="811">
        <f>Chamoli!$AE$336</f>
        <v>29.511199999999999</v>
      </c>
      <c r="H6" s="811">
        <f>Chamoli!$AE$337</f>
        <v>85.209100000000007</v>
      </c>
      <c r="I6" s="811">
        <f t="shared" si="1"/>
        <v>138.90800000000002</v>
      </c>
      <c r="J6" s="811">
        <f t="shared" si="2"/>
        <v>1.9978513852504816</v>
      </c>
      <c r="K6" s="811">
        <f>Chamoli!$AE$338</f>
        <v>34.725519000000006</v>
      </c>
      <c r="L6" s="811">
        <f t="shared" si="3"/>
        <v>0.49944154575468602</v>
      </c>
      <c r="M6" s="811">
        <f t="shared" si="4"/>
        <v>409.16951899999998</v>
      </c>
      <c r="N6" s="811">
        <f t="shared" si="5"/>
        <v>5.8849014479830046</v>
      </c>
    </row>
    <row r="7" spans="1:14" ht="19.5" customHeight="1">
      <c r="A7" s="822">
        <v>4</v>
      </c>
      <c r="B7" s="823" t="s">
        <v>353</v>
      </c>
      <c r="C7" s="811">
        <f>Champawat!$AE$382</f>
        <v>3394.9854026199996</v>
      </c>
      <c r="D7" s="811">
        <f>Champawat!$AE$333</f>
        <v>94.843023999999986</v>
      </c>
      <c r="E7" s="811">
        <f t="shared" si="0"/>
        <v>2.7936209659931714</v>
      </c>
      <c r="F7" s="811">
        <f>Champawat!$AE$335</f>
        <v>10.137</v>
      </c>
      <c r="G7" s="811">
        <f>Champawat!$AE$336</f>
        <v>14.601599999999998</v>
      </c>
      <c r="H7" s="811">
        <f>Champawat!$AE$337</f>
        <v>43.130400000000002</v>
      </c>
      <c r="I7" s="811">
        <f t="shared" si="1"/>
        <v>67.869</v>
      </c>
      <c r="J7" s="811">
        <f t="shared" si="2"/>
        <v>1.9990954879400571</v>
      </c>
      <c r="K7" s="811">
        <f>Champawat!$AE$338</f>
        <v>16.972878619999999</v>
      </c>
      <c r="L7" s="811">
        <f t="shared" si="3"/>
        <v>0.49993966415589247</v>
      </c>
      <c r="M7" s="811">
        <f t="shared" si="4"/>
        <v>179.68490261999997</v>
      </c>
      <c r="N7" s="811">
        <f t="shared" si="5"/>
        <v>5.2926561180891207</v>
      </c>
    </row>
    <row r="8" spans="1:14" ht="19.5" customHeight="1">
      <c r="A8" s="822">
        <v>5</v>
      </c>
      <c r="B8" s="823" t="s">
        <v>354</v>
      </c>
      <c r="C8" s="811">
        <f>Dehradun!$AE$382</f>
        <v>8598.7556670100003</v>
      </c>
      <c r="D8" s="811">
        <f>Dehradun!$AE$333</f>
        <v>237.41015199999998</v>
      </c>
      <c r="E8" s="811">
        <f t="shared" si="0"/>
        <v>2.7609826490459328</v>
      </c>
      <c r="F8" s="811">
        <f>Dehradun!$AE$335</f>
        <v>35.525300000000001</v>
      </c>
      <c r="G8" s="811">
        <f>Dehradun!$AE$336</f>
        <v>47.690399999999997</v>
      </c>
      <c r="H8" s="811">
        <f>Dehradun!$AE$337</f>
        <v>88.815999999999988</v>
      </c>
      <c r="I8" s="811">
        <f t="shared" si="1"/>
        <v>172.0317</v>
      </c>
      <c r="J8" s="811">
        <f t="shared" si="2"/>
        <v>2.0006580796337441</v>
      </c>
      <c r="K8" s="811">
        <f>Dehradun!$AE$338</f>
        <v>43.027315010000002</v>
      </c>
      <c r="L8" s="811">
        <f t="shared" si="3"/>
        <v>0.50039001776825298</v>
      </c>
      <c r="M8" s="811">
        <f t="shared" si="4"/>
        <v>452.46916700999998</v>
      </c>
      <c r="N8" s="811">
        <f t="shared" si="5"/>
        <v>5.2620307464479303</v>
      </c>
    </row>
    <row r="9" spans="1:14" ht="19.5" customHeight="1">
      <c r="A9" s="822">
        <v>6</v>
      </c>
      <c r="B9" s="823" t="s">
        <v>355</v>
      </c>
      <c r="C9" s="811">
        <f>Haridwar!$AE$382</f>
        <v>7946.2151531400004</v>
      </c>
      <c r="D9" s="811">
        <f>Haridwar!$AE$333</f>
        <v>185.01837999999998</v>
      </c>
      <c r="E9" s="811">
        <f t="shared" si="0"/>
        <v>2.328383720227972</v>
      </c>
      <c r="F9" s="811">
        <f>Haridwar!$AE$335</f>
        <v>49.7</v>
      </c>
      <c r="G9" s="811">
        <f>Haridwar!$AE$336</f>
        <v>58.6</v>
      </c>
      <c r="H9" s="811">
        <f>Haridwar!$AE$337</f>
        <v>50.4</v>
      </c>
      <c r="I9" s="811">
        <f t="shared" si="1"/>
        <v>158.70000000000002</v>
      </c>
      <c r="J9" s="811">
        <f t="shared" si="2"/>
        <v>1.997177233960103</v>
      </c>
      <c r="K9" s="811">
        <f>Haridwar!$AE$338</f>
        <v>39.689273140000005</v>
      </c>
      <c r="L9" s="811">
        <f t="shared" si="3"/>
        <v>0.49947393035685067</v>
      </c>
      <c r="M9" s="811">
        <f t="shared" si="4"/>
        <v>383.40765314000004</v>
      </c>
      <c r="N9" s="811">
        <f t="shared" si="5"/>
        <v>4.8250348845449258</v>
      </c>
    </row>
    <row r="10" spans="1:14" ht="19.5" customHeight="1">
      <c r="A10" s="822">
        <v>7</v>
      </c>
      <c r="B10" s="823" t="s">
        <v>356</v>
      </c>
      <c r="C10" s="811">
        <f>Nainital!$AE$382</f>
        <v>6887.01012455</v>
      </c>
      <c r="D10" s="811">
        <f>Nainital!$AE$333</f>
        <v>168.60399999999998</v>
      </c>
      <c r="E10" s="811">
        <f t="shared" si="0"/>
        <v>2.4481450869221226</v>
      </c>
      <c r="F10" s="811">
        <f>Nainital!$AE$335</f>
        <v>28.462600000000002</v>
      </c>
      <c r="G10" s="811">
        <f>Nainital!$AE$336</f>
        <v>37.704999999999998</v>
      </c>
      <c r="H10" s="811">
        <f>Nainital!$AE$337</f>
        <v>71.392799999999994</v>
      </c>
      <c r="I10" s="811">
        <f t="shared" si="1"/>
        <v>137.56039999999999</v>
      </c>
      <c r="J10" s="811">
        <f t="shared" si="2"/>
        <v>1.9973892518270147</v>
      </c>
      <c r="K10" s="811">
        <f>Nainital!$AE$338</f>
        <v>34.406224549999997</v>
      </c>
      <c r="L10" s="811">
        <f t="shared" si="3"/>
        <v>0.49958144285795014</v>
      </c>
      <c r="M10" s="811">
        <f t="shared" si="4"/>
        <v>340.57062454999999</v>
      </c>
      <c r="N10" s="811">
        <f t="shared" si="5"/>
        <v>4.945115781607087</v>
      </c>
    </row>
    <row r="11" spans="1:14" ht="19.5" customHeight="1">
      <c r="A11" s="822">
        <v>8</v>
      </c>
      <c r="B11" s="823" t="s">
        <v>357</v>
      </c>
      <c r="C11" s="811">
        <f>Pauri!$AE$382</f>
        <v>6751.4386376499988</v>
      </c>
      <c r="D11" s="811">
        <f>Pauri!$AE$333</f>
        <v>174.70599999999999</v>
      </c>
      <c r="E11" s="811">
        <f t="shared" si="0"/>
        <v>2.5876855197311048</v>
      </c>
      <c r="F11" s="811">
        <f>Pauri!$AE$335</f>
        <v>19.622099999999996</v>
      </c>
      <c r="G11" s="811">
        <f>Pauri!$AE$336</f>
        <v>29.164699999999996</v>
      </c>
      <c r="H11" s="811">
        <f>Pauri!$AE$337</f>
        <v>86.422699999999992</v>
      </c>
      <c r="I11" s="811">
        <f t="shared" si="1"/>
        <v>135.20949999999999</v>
      </c>
      <c r="J11" s="811">
        <f t="shared" si="2"/>
        <v>2.0026768701709319</v>
      </c>
      <c r="K11" s="811">
        <f>Pauri!$AE$338</f>
        <v>33.801137649999994</v>
      </c>
      <c r="L11" s="811">
        <f t="shared" si="3"/>
        <v>0.50065089033772647</v>
      </c>
      <c r="M11" s="811">
        <f t="shared" si="4"/>
        <v>343.71663764999994</v>
      </c>
      <c r="N11" s="811">
        <f t="shared" si="5"/>
        <v>5.0910132802397623</v>
      </c>
    </row>
    <row r="12" spans="1:14" ht="19.5" customHeight="1">
      <c r="A12" s="822">
        <v>9</v>
      </c>
      <c r="B12" s="823" t="s">
        <v>358</v>
      </c>
      <c r="C12" s="811">
        <f>Pithoragarh!$AE$382</f>
        <v>7005.7217551000012</v>
      </c>
      <c r="D12" s="811">
        <f>Pithoragarh!$AE$333</f>
        <v>168.60399999999998</v>
      </c>
      <c r="E12" s="811">
        <f t="shared" si="0"/>
        <v>2.4066613818520586</v>
      </c>
      <c r="F12" s="811">
        <f>Pithoragarh!$AE$335</f>
        <v>27.171500000000002</v>
      </c>
      <c r="G12" s="811">
        <f>Pithoragarh!$AE$336</f>
        <v>27.912199999999999</v>
      </c>
      <c r="H12" s="811">
        <f>Pithoragarh!$AE$337</f>
        <v>85.102599999999995</v>
      </c>
      <c r="I12" s="811">
        <f t="shared" si="1"/>
        <v>140.18629999999999</v>
      </c>
      <c r="J12" s="811">
        <f t="shared" si="2"/>
        <v>2.0010258029152763</v>
      </c>
      <c r="K12" s="811">
        <f>Pithoragarh!$AE$338</f>
        <v>35.048455100000005</v>
      </c>
      <c r="L12" s="811">
        <f t="shared" si="3"/>
        <v>0.50028328736415417</v>
      </c>
      <c r="M12" s="811">
        <f t="shared" si="4"/>
        <v>343.83875510000001</v>
      </c>
      <c r="N12" s="811">
        <f t="shared" si="5"/>
        <v>4.9079704721314901</v>
      </c>
    </row>
    <row r="13" spans="1:14" ht="19.5" customHeight="1">
      <c r="A13" s="822">
        <v>10</v>
      </c>
      <c r="B13" s="823" t="s">
        <v>359</v>
      </c>
      <c r="C13" s="811">
        <f>Rudraprayag!$AE$382</f>
        <v>3715.9569422499999</v>
      </c>
      <c r="D13" s="811">
        <f>Rudraprayag!$AE$333</f>
        <v>125.71</v>
      </c>
      <c r="E13" s="811">
        <f t="shared" si="0"/>
        <v>3.3829778426841242</v>
      </c>
      <c r="F13" s="811">
        <f>Rudraprayag!$AE$335</f>
        <v>12.3634</v>
      </c>
      <c r="G13" s="811">
        <f>Rudraprayag!$AE$336</f>
        <v>17.129899999999999</v>
      </c>
      <c r="H13" s="811">
        <f>Rudraprayag!$AE$337</f>
        <v>44.828800000000001</v>
      </c>
      <c r="I13" s="811">
        <f t="shared" si="1"/>
        <v>74.322100000000006</v>
      </c>
      <c r="J13" s="811">
        <f t="shared" si="2"/>
        <v>2.0000796875487534</v>
      </c>
      <c r="K13" s="811">
        <f>Rudraprayag!$AE$338</f>
        <v>18.583342250000001</v>
      </c>
      <c r="L13" s="811">
        <f t="shared" si="3"/>
        <v>0.50009573681302799</v>
      </c>
      <c r="M13" s="811">
        <f t="shared" si="4"/>
        <v>218.61544225</v>
      </c>
      <c r="N13" s="811">
        <f t="shared" si="5"/>
        <v>5.8831532670459055</v>
      </c>
    </row>
    <row r="14" spans="1:14" ht="19.5" customHeight="1">
      <c r="A14" s="822">
        <v>11</v>
      </c>
      <c r="B14" s="823" t="s">
        <v>360</v>
      </c>
      <c r="C14" s="811">
        <f>Tehri!$AE$382</f>
        <v>9269.4957615950007</v>
      </c>
      <c r="D14" s="811">
        <f>Tehri!$AE$333</f>
        <v>207.05880399999998</v>
      </c>
      <c r="E14" s="811">
        <f t="shared" si="0"/>
        <v>2.233765560990681</v>
      </c>
      <c r="F14" s="811">
        <f>Tehri!$AE$335</f>
        <v>36.714600000000004</v>
      </c>
      <c r="G14" s="811">
        <f>Tehri!$AE$336</f>
        <v>42.066800000000001</v>
      </c>
      <c r="H14" s="811">
        <f>Tehri!$AE$337</f>
        <v>106.4337</v>
      </c>
      <c r="I14" s="811">
        <f t="shared" si="1"/>
        <v>185.21510000000001</v>
      </c>
      <c r="J14" s="811">
        <f t="shared" si="2"/>
        <v>1.9981140804592166</v>
      </c>
      <c r="K14" s="811">
        <f>Tehri!$AE$338</f>
        <v>46.306357594999994</v>
      </c>
      <c r="L14" s="811">
        <f t="shared" si="3"/>
        <v>0.49955638133904345</v>
      </c>
      <c r="M14" s="811">
        <f t="shared" si="4"/>
        <v>438.58026159500002</v>
      </c>
      <c r="N14" s="811">
        <f t="shared" si="5"/>
        <v>4.7314360227889418</v>
      </c>
    </row>
    <row r="15" spans="1:14" ht="19.5" customHeight="1">
      <c r="A15" s="822">
        <v>12</v>
      </c>
      <c r="B15" s="823" t="s">
        <v>361</v>
      </c>
      <c r="C15" s="811">
        <f>USNagar!$AE$382</f>
        <v>11126.656551260001</v>
      </c>
      <c r="D15" s="811">
        <f>USNagar!$AE$333</f>
        <v>200.49305199999998</v>
      </c>
      <c r="E15" s="811">
        <f t="shared" si="0"/>
        <v>1.8019164254449449</v>
      </c>
      <c r="F15" s="811">
        <f>USNagar!$AE$335</f>
        <v>57.3215</v>
      </c>
      <c r="G15" s="811">
        <f>USNagar!$AE$336</f>
        <v>75.737499999999997</v>
      </c>
      <c r="H15" s="811">
        <f>USNagar!$AE$337</f>
        <v>88.965000000000003</v>
      </c>
      <c r="I15" s="811">
        <f t="shared" si="1"/>
        <v>222.024</v>
      </c>
      <c r="J15" s="811">
        <f t="shared" si="2"/>
        <v>1.9954242226956995</v>
      </c>
      <c r="K15" s="811">
        <f>USNagar!$AE$338</f>
        <v>55.531999260000006</v>
      </c>
      <c r="L15" s="811">
        <f t="shared" si="3"/>
        <v>0.49908972209366409</v>
      </c>
      <c r="M15" s="811">
        <f t="shared" si="4"/>
        <v>478.04905126</v>
      </c>
      <c r="N15" s="811">
        <f t="shared" si="5"/>
        <v>4.2964303702343081</v>
      </c>
    </row>
    <row r="16" spans="1:14" ht="19.5" customHeight="1">
      <c r="A16" s="822">
        <v>13</v>
      </c>
      <c r="B16" s="823" t="s">
        <v>362</v>
      </c>
      <c r="C16" s="811">
        <f>Uttarkashi!$AE$382</f>
        <v>5502.5798657999994</v>
      </c>
      <c r="D16" s="811">
        <f>Uttarkashi!$AE$333</f>
        <v>192</v>
      </c>
      <c r="E16" s="811">
        <f t="shared" si="0"/>
        <v>3.4892723900898046</v>
      </c>
      <c r="F16" s="811">
        <f>Uttarkashi!$AE$335</f>
        <v>19</v>
      </c>
      <c r="G16" s="811">
        <f>Uttarkashi!$AE$336</f>
        <v>20.6145</v>
      </c>
      <c r="H16" s="811">
        <f>Uttarkashi!$AE$337</f>
        <v>69.871800000000007</v>
      </c>
      <c r="I16" s="811">
        <f t="shared" si="1"/>
        <v>109.4863</v>
      </c>
      <c r="J16" s="811">
        <f t="shared" si="2"/>
        <v>1.9897266858494238</v>
      </c>
      <c r="K16" s="811">
        <f>Uttarkashi!$AE$338</f>
        <v>27.681565799999998</v>
      </c>
      <c r="L16" s="811">
        <f t="shared" si="3"/>
        <v>0.50306522531455311</v>
      </c>
      <c r="M16" s="811">
        <f t="shared" si="4"/>
        <v>329.16786580000002</v>
      </c>
      <c r="N16" s="811">
        <f t="shared" si="5"/>
        <v>5.9820643012537822</v>
      </c>
    </row>
    <row r="17" spans="1:14" ht="19.5" customHeight="1">
      <c r="A17" s="822"/>
      <c r="B17" s="823" t="s">
        <v>667</v>
      </c>
      <c r="C17" s="811">
        <f>State!AE344</f>
        <v>1091.1915000000001</v>
      </c>
      <c r="D17" s="811">
        <f>State!AE342</f>
        <v>825.11200000000008</v>
      </c>
      <c r="E17" s="811"/>
      <c r="F17" s="811">
        <f>State!AG342</f>
        <v>0</v>
      </c>
      <c r="G17" s="811">
        <f>State!AH342</f>
        <v>0</v>
      </c>
      <c r="H17" s="811">
        <f>State!AI342</f>
        <v>0</v>
      </c>
      <c r="I17" s="811">
        <f t="shared" si="1"/>
        <v>0</v>
      </c>
      <c r="J17" s="811">
        <f t="shared" si="2"/>
        <v>0</v>
      </c>
      <c r="K17" s="811">
        <f>State!AK342</f>
        <v>0</v>
      </c>
      <c r="L17" s="811">
        <f t="shared" si="3"/>
        <v>0</v>
      </c>
      <c r="M17" s="811">
        <f t="shared" si="4"/>
        <v>825.11200000000008</v>
      </c>
      <c r="N17" s="811"/>
    </row>
    <row r="18" spans="1:14" s="821" customFormat="1" ht="19.5" customHeight="1">
      <c r="A18" s="820"/>
      <c r="B18" s="824" t="s">
        <v>29</v>
      </c>
      <c r="C18" s="810">
        <f>SUM(C4:C17)</f>
        <v>92183.566864060005</v>
      </c>
      <c r="D18" s="810">
        <f>SUM(D4:D17)</f>
        <v>3173.5915479999999</v>
      </c>
      <c r="E18" s="810">
        <f t="shared" si="0"/>
        <v>3.4426868648725515</v>
      </c>
      <c r="F18" s="810">
        <f>SUM(F4:F17)</f>
        <v>378.65950000000004</v>
      </c>
      <c r="G18" s="810">
        <f>SUM(G4:G17)</f>
        <v>472.0301</v>
      </c>
      <c r="H18" s="810">
        <f>SUM(H4:H17)</f>
        <v>969.32799999999997</v>
      </c>
      <c r="I18" s="810">
        <f>SUM(I4:I17)</f>
        <v>1820.0176000000001</v>
      </c>
      <c r="J18" s="810">
        <f t="shared" si="2"/>
        <v>1.9743406139663904</v>
      </c>
      <c r="K18" s="810">
        <f>SUM(K4:K17)</f>
        <v>455.46671606000001</v>
      </c>
      <c r="L18" s="810">
        <f t="shared" si="3"/>
        <v>0.49408667027569175</v>
      </c>
      <c r="M18" s="810">
        <f>SUM(M4:M17)</f>
        <v>5449.0758640600006</v>
      </c>
      <c r="N18" s="810">
        <f t="shared" si="5"/>
        <v>5.9111141491146348</v>
      </c>
    </row>
    <row r="19" spans="1:14">
      <c r="C19" s="812"/>
      <c r="D19" s="812"/>
      <c r="E19" s="812"/>
      <c r="F19" s="812"/>
      <c r="G19" s="812"/>
      <c r="H19" s="812"/>
      <c r="I19" s="812"/>
      <c r="J19" s="812"/>
      <c r="K19" s="812"/>
      <c r="L19" s="812"/>
      <c r="M19" s="812"/>
      <c r="N19" s="812"/>
    </row>
    <row r="20" spans="1:14">
      <c r="C20" s="813">
        <f>State!$AE$382</f>
        <v>92183.56686406002</v>
      </c>
      <c r="D20" s="813">
        <f>State!AE333+State!AE342</f>
        <v>3173.5915479999999</v>
      </c>
      <c r="E20" s="813">
        <f t="shared" si="0"/>
        <v>3.442686864872551</v>
      </c>
      <c r="F20" s="813">
        <f>State!AE335</f>
        <v>378.65950000000004</v>
      </c>
      <c r="G20" s="813">
        <f>State!AE336</f>
        <v>472.0301</v>
      </c>
      <c r="H20" s="813">
        <f>State!AE337</f>
        <v>969.32799999999997</v>
      </c>
      <c r="I20" s="813">
        <f>State!AE335+State!AE336+State!AE337</f>
        <v>1820.0176000000001</v>
      </c>
      <c r="J20" s="813"/>
      <c r="K20" s="813">
        <f>State!AE338</f>
        <v>455.46671606000001</v>
      </c>
      <c r="L20" s="812"/>
      <c r="M20" s="813">
        <f>State!AE333+State!AE335+State!AE336+State!AE337+State!AE338+State!AE342</f>
        <v>5449.0758640600006</v>
      </c>
      <c r="N20" s="813">
        <f>M20/C20*100</f>
        <v>5.911114149114634</v>
      </c>
    </row>
  </sheetData>
  <mergeCells count="11">
    <mergeCell ref="A1:N1"/>
    <mergeCell ref="E2:E3"/>
    <mergeCell ref="J2:J3"/>
    <mergeCell ref="L2:L3"/>
    <mergeCell ref="N2:N3"/>
    <mergeCell ref="K2:K3"/>
    <mergeCell ref="M2:M3"/>
    <mergeCell ref="F2:I2"/>
    <mergeCell ref="A2:A3"/>
    <mergeCell ref="B2:B3"/>
    <mergeCell ref="C2:C3"/>
  </mergeCells>
  <printOptions horizontalCentered="1"/>
  <pageMargins left="0.34" right="0.16" top="0.75" bottom="0.75" header="0.3" footer="0.3"/>
  <pageSetup scale="83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2:AC342"/>
  <sheetViews>
    <sheetView topLeftCell="A19" workbookViewId="0">
      <selection activeCell="E34" sqref="E34"/>
    </sheetView>
  </sheetViews>
  <sheetFormatPr defaultRowHeight="12.75"/>
  <cols>
    <col min="2" max="2" width="27.42578125" customWidth="1"/>
    <col min="3" max="4" width="13.85546875" customWidth="1"/>
    <col min="5" max="5" width="13.85546875" style="804" customWidth="1"/>
    <col min="6" max="6" width="13.85546875" customWidth="1"/>
  </cols>
  <sheetData>
    <row r="2" spans="1:6" ht="13.5" thickBot="1"/>
    <row r="3" spans="1:6" ht="18.75">
      <c r="A3" s="1070"/>
      <c r="B3" s="1070" t="s">
        <v>468</v>
      </c>
      <c r="C3" s="1070" t="s">
        <v>635</v>
      </c>
      <c r="D3" s="789" t="s">
        <v>642</v>
      </c>
      <c r="E3" s="1072" t="s">
        <v>644</v>
      </c>
      <c r="F3" s="1070" t="s">
        <v>185</v>
      </c>
    </row>
    <row r="4" spans="1:6" ht="19.5" thickBot="1">
      <c r="A4" s="1071"/>
      <c r="B4" s="1071"/>
      <c r="C4" s="1071"/>
      <c r="D4" s="790" t="s">
        <v>643</v>
      </c>
      <c r="E4" s="1073"/>
      <c r="F4" s="1071"/>
    </row>
    <row r="5" spans="1:6" ht="57" thickBot="1">
      <c r="A5" s="791">
        <v>1</v>
      </c>
      <c r="B5" s="792" t="s">
        <v>645</v>
      </c>
      <c r="C5" s="793">
        <v>17739</v>
      </c>
      <c r="D5" s="793">
        <v>8.8699999999999992</v>
      </c>
      <c r="E5" s="805">
        <f>0.0005*17739</f>
        <v>8.8695000000000004</v>
      </c>
      <c r="F5" s="794"/>
    </row>
    <row r="6" spans="1:6" ht="19.5" thickBot="1">
      <c r="A6" s="1074" t="s">
        <v>646</v>
      </c>
      <c r="B6" s="1075"/>
      <c r="C6" s="790">
        <v>17739</v>
      </c>
      <c r="D6" s="790">
        <v>8.8699999999999992</v>
      </c>
      <c r="E6" s="805">
        <f>0.0005*17739</f>
        <v>8.8695000000000004</v>
      </c>
      <c r="F6" s="795"/>
    </row>
    <row r="7" spans="1:6" ht="19.5" thickBot="1">
      <c r="A7" s="796"/>
      <c r="B7" s="1080" t="s">
        <v>647</v>
      </c>
      <c r="C7" s="1081"/>
      <c r="D7" s="797"/>
      <c r="E7" s="806"/>
      <c r="F7" s="797"/>
    </row>
    <row r="8" spans="1:6" ht="113.25" thickBot="1">
      <c r="A8" s="796">
        <v>1</v>
      </c>
      <c r="B8" s="798" t="s">
        <v>648</v>
      </c>
      <c r="C8" s="793">
        <v>13</v>
      </c>
      <c r="D8" s="793">
        <v>5</v>
      </c>
      <c r="E8" s="805">
        <v>5</v>
      </c>
      <c r="F8" s="794"/>
    </row>
    <row r="9" spans="1:6" ht="38.25" thickBot="1">
      <c r="A9" s="796">
        <v>2</v>
      </c>
      <c r="B9" s="798" t="s">
        <v>649</v>
      </c>
      <c r="C9" s="793">
        <v>650</v>
      </c>
      <c r="D9" s="793">
        <v>6</v>
      </c>
      <c r="E9" s="805">
        <v>6</v>
      </c>
      <c r="F9" s="794"/>
    </row>
    <row r="10" spans="1:6" ht="18.75">
      <c r="A10" s="1082">
        <v>3</v>
      </c>
      <c r="B10" s="799" t="s">
        <v>650</v>
      </c>
      <c r="C10" s="1064">
        <v>13</v>
      </c>
      <c r="D10" s="1064">
        <v>104</v>
      </c>
      <c r="E10" s="1066">
        <v>104</v>
      </c>
      <c r="F10" s="1068" t="s">
        <v>652</v>
      </c>
    </row>
    <row r="11" spans="1:6" ht="19.5" thickBot="1">
      <c r="A11" s="1083"/>
      <c r="B11" s="798" t="s">
        <v>651</v>
      </c>
      <c r="C11" s="1065"/>
      <c r="D11" s="1065"/>
      <c r="E11" s="1067"/>
      <c r="F11" s="1069"/>
    </row>
    <row r="12" spans="1:6" ht="38.25" thickBot="1">
      <c r="A12" s="796">
        <v>4</v>
      </c>
      <c r="B12" s="798" t="s">
        <v>653</v>
      </c>
      <c r="C12" s="793">
        <v>13</v>
      </c>
      <c r="D12" s="793">
        <v>3.54</v>
      </c>
      <c r="E12" s="805">
        <v>3.54</v>
      </c>
      <c r="F12" s="794"/>
    </row>
    <row r="13" spans="1:6" ht="19.5" thickBot="1">
      <c r="A13" s="1076" t="s">
        <v>654</v>
      </c>
      <c r="B13" s="1077"/>
      <c r="C13" s="790"/>
      <c r="D13" s="790">
        <v>118.54</v>
      </c>
      <c r="E13" s="807">
        <f>SUM(E8:E12)</f>
        <v>118.54</v>
      </c>
      <c r="F13" s="795"/>
    </row>
    <row r="14" spans="1:6" ht="19.5" thickBot="1">
      <c r="A14" s="796"/>
      <c r="B14" s="1074" t="s">
        <v>655</v>
      </c>
      <c r="C14" s="1075"/>
      <c r="D14" s="797"/>
      <c r="E14" s="806"/>
      <c r="F14" s="797"/>
    </row>
    <row r="15" spans="1:6" ht="38.25" thickBot="1">
      <c r="A15" s="800">
        <v>1</v>
      </c>
      <c r="B15" s="798" t="s">
        <v>656</v>
      </c>
      <c r="C15" s="793">
        <v>793760</v>
      </c>
      <c r="D15" s="793">
        <v>79.38</v>
      </c>
      <c r="E15" s="805">
        <v>79.38</v>
      </c>
      <c r="F15" s="794" t="s">
        <v>657</v>
      </c>
    </row>
    <row r="16" spans="1:6" ht="38.25" thickBot="1">
      <c r="A16" s="800">
        <v>2</v>
      </c>
      <c r="B16" s="798" t="s">
        <v>658</v>
      </c>
      <c r="C16" s="793">
        <v>1679295</v>
      </c>
      <c r="D16" s="793">
        <v>16.79</v>
      </c>
      <c r="E16" s="805">
        <v>16.79</v>
      </c>
      <c r="F16" s="794" t="s">
        <v>659</v>
      </c>
    </row>
    <row r="17" spans="1:6" ht="57" thickBot="1">
      <c r="A17" s="800">
        <v>3</v>
      </c>
      <c r="B17" s="792" t="s">
        <v>660</v>
      </c>
      <c r="C17" s="793" t="s">
        <v>661</v>
      </c>
      <c r="D17" s="793">
        <v>20</v>
      </c>
      <c r="E17" s="805">
        <v>13</v>
      </c>
      <c r="F17" s="794" t="s">
        <v>662</v>
      </c>
    </row>
    <row r="18" spans="1:6" ht="57" thickBot="1">
      <c r="A18" s="800">
        <v>4</v>
      </c>
      <c r="B18" s="801" t="s">
        <v>663</v>
      </c>
      <c r="C18" s="793">
        <v>95</v>
      </c>
      <c r="D18" s="793">
        <v>28.5</v>
      </c>
      <c r="E18" s="805">
        <v>23</v>
      </c>
      <c r="F18" s="794"/>
    </row>
    <row r="19" spans="1:6" ht="57" thickBot="1">
      <c r="A19" s="800">
        <v>5</v>
      </c>
      <c r="B19" s="801" t="s">
        <v>664</v>
      </c>
      <c r="C19" s="793">
        <v>13</v>
      </c>
      <c r="D19" s="793">
        <v>6.5</v>
      </c>
      <c r="E19" s="805">
        <v>6.5</v>
      </c>
      <c r="F19" s="794"/>
    </row>
    <row r="20" spans="1:6" ht="19.5" thickBot="1">
      <c r="A20" s="1078" t="s">
        <v>665</v>
      </c>
      <c r="B20" s="1079"/>
      <c r="C20" s="793"/>
      <c r="D20" s="790">
        <v>151.16999999999999</v>
      </c>
      <c r="E20" s="807">
        <f>SUM(E15:E19)</f>
        <v>138.66999999999999</v>
      </c>
      <c r="F20" s="795"/>
    </row>
    <row r="21" spans="1:6" ht="38.25" thickBot="1">
      <c r="A21" s="802"/>
      <c r="B21" s="803" t="s">
        <v>666</v>
      </c>
      <c r="C21" s="790"/>
      <c r="D21" s="790">
        <v>278.54000000000002</v>
      </c>
      <c r="E21" s="807">
        <f>E6+E13+E20</f>
        <v>266.0795</v>
      </c>
      <c r="F21" s="795"/>
    </row>
    <row r="23" spans="1:6">
      <c r="E23" s="804">
        <f>0.015*17739</f>
        <v>266.08499999999998</v>
      </c>
    </row>
    <row r="26" spans="1:6">
      <c r="E26" s="808">
        <f>E21/17739</f>
        <v>1.4999689948700603E-2</v>
      </c>
    </row>
    <row r="342" spans="22:29" ht="18.75">
      <c r="V342" s="723">
        <v>825.11200000000008</v>
      </c>
      <c r="AB342" s="723"/>
      <c r="AC342" s="723">
        <v>825.11200000000008</v>
      </c>
    </row>
  </sheetData>
  <mergeCells count="15">
    <mergeCell ref="A13:B13"/>
    <mergeCell ref="B14:C14"/>
    <mergeCell ref="A20:B20"/>
    <mergeCell ref="B7:C7"/>
    <mergeCell ref="A10:A11"/>
    <mergeCell ref="C10:C11"/>
    <mergeCell ref="D10:D11"/>
    <mergeCell ref="E10:E11"/>
    <mergeCell ref="F10:F11"/>
    <mergeCell ref="A3:A4"/>
    <mergeCell ref="B3:B4"/>
    <mergeCell ref="C3:C4"/>
    <mergeCell ref="E3:E4"/>
    <mergeCell ref="F3:F4"/>
    <mergeCell ref="A6:B6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1:AC342"/>
  <sheetViews>
    <sheetView topLeftCell="A7" workbookViewId="0">
      <selection activeCell="AJ347" sqref="AJ347"/>
    </sheetView>
  </sheetViews>
  <sheetFormatPr defaultRowHeight="12.75"/>
  <cols>
    <col min="2" max="2" width="55.42578125" customWidth="1"/>
    <col min="3" max="3" width="16.42578125" customWidth="1"/>
    <col min="4" max="4" width="13" style="774" customWidth="1"/>
    <col min="5" max="6" width="9.140625" style="766"/>
    <col min="7" max="7" width="9.140625" style="772"/>
    <col min="8" max="9" width="9.140625" style="769"/>
  </cols>
  <sheetData>
    <row r="1" spans="1:9">
      <c r="A1" s="763"/>
      <c r="C1" s="764" t="s">
        <v>10</v>
      </c>
      <c r="D1" s="1084" t="s">
        <v>633</v>
      </c>
      <c r="E1" s="1085"/>
      <c r="F1" s="1085"/>
      <c r="G1" s="1086" t="s">
        <v>634</v>
      </c>
      <c r="H1" s="1087"/>
      <c r="I1" s="1087"/>
    </row>
    <row r="2" spans="1:9" ht="19.5">
      <c r="A2" s="746" t="s">
        <v>97</v>
      </c>
      <c r="B2" s="685" t="s">
        <v>109</v>
      </c>
      <c r="D2" s="773" t="s">
        <v>635</v>
      </c>
      <c r="E2" s="765" t="s">
        <v>636</v>
      </c>
      <c r="F2" s="765" t="s">
        <v>7</v>
      </c>
      <c r="G2" s="771" t="s">
        <v>635</v>
      </c>
      <c r="H2" s="768" t="s">
        <v>636</v>
      </c>
      <c r="I2" s="768" t="s">
        <v>7</v>
      </c>
    </row>
    <row r="3" spans="1:9" ht="19.5">
      <c r="A3" s="746">
        <v>23</v>
      </c>
      <c r="B3" s="685" t="s">
        <v>110</v>
      </c>
    </row>
    <row r="4" spans="1:9" ht="18.75">
      <c r="A4" s="747">
        <v>23.01</v>
      </c>
      <c r="B4" s="710" t="s">
        <v>309</v>
      </c>
      <c r="C4" s="690"/>
      <c r="E4" s="766">
        <v>0</v>
      </c>
      <c r="F4" s="766">
        <f>E4*D4</f>
        <v>0</v>
      </c>
      <c r="H4" s="769">
        <v>0</v>
      </c>
      <c r="I4" s="769">
        <f>H4*G4</f>
        <v>0</v>
      </c>
    </row>
    <row r="5" spans="1:9" ht="18.75">
      <c r="A5" s="747">
        <v>23.02</v>
      </c>
      <c r="B5" s="710" t="s">
        <v>310</v>
      </c>
      <c r="C5" s="690"/>
      <c r="E5" s="766">
        <v>0</v>
      </c>
      <c r="F5" s="767">
        <f t="shared" ref="F5:F50" si="0">E5*D5</f>
        <v>0</v>
      </c>
      <c r="H5" s="769">
        <v>0</v>
      </c>
      <c r="I5" s="770">
        <f t="shared" ref="I5:I50" si="1">H5*G5</f>
        <v>0</v>
      </c>
    </row>
    <row r="6" spans="1:9" ht="18.75">
      <c r="A6" s="721">
        <v>23.03</v>
      </c>
      <c r="B6" s="722" t="s">
        <v>170</v>
      </c>
      <c r="C6" s="724">
        <v>20.45</v>
      </c>
      <c r="D6" s="773">
        <v>20.45</v>
      </c>
      <c r="E6" s="766">
        <v>0</v>
      </c>
      <c r="F6" s="767">
        <f t="shared" si="0"/>
        <v>0</v>
      </c>
      <c r="G6" s="772">
        <v>27.12</v>
      </c>
      <c r="H6" s="769">
        <v>0</v>
      </c>
      <c r="I6" s="770">
        <f t="shared" si="1"/>
        <v>0</v>
      </c>
    </row>
    <row r="7" spans="1:9" ht="18.75">
      <c r="A7" s="721">
        <v>23.04</v>
      </c>
      <c r="B7" s="722" t="s">
        <v>111</v>
      </c>
      <c r="C7" s="724">
        <v>19.25</v>
      </c>
      <c r="D7" s="774">
        <v>19.25</v>
      </c>
      <c r="E7" s="766">
        <v>0</v>
      </c>
      <c r="F7" s="767">
        <f t="shared" si="0"/>
        <v>0</v>
      </c>
      <c r="G7" s="772">
        <v>22.474</v>
      </c>
      <c r="H7" s="769">
        <v>0</v>
      </c>
      <c r="I7" s="770">
        <f t="shared" si="1"/>
        <v>0</v>
      </c>
    </row>
    <row r="8" spans="1:9" ht="18.75">
      <c r="A8" s="721">
        <v>23.05</v>
      </c>
      <c r="B8" s="722" t="s">
        <v>112</v>
      </c>
      <c r="C8" s="724">
        <v>26.69</v>
      </c>
      <c r="D8" s="774">
        <v>26.69</v>
      </c>
      <c r="E8" s="766">
        <v>0</v>
      </c>
      <c r="F8" s="767">
        <f t="shared" si="0"/>
        <v>0</v>
      </c>
      <c r="G8" s="772">
        <v>34.630000000000003</v>
      </c>
      <c r="H8" s="769">
        <v>0</v>
      </c>
      <c r="I8" s="770">
        <f t="shared" si="1"/>
        <v>0</v>
      </c>
    </row>
    <row r="9" spans="1:9" ht="18.75">
      <c r="A9" s="747">
        <v>23.06</v>
      </c>
      <c r="B9" s="691" t="s">
        <v>113</v>
      </c>
      <c r="C9" s="690"/>
      <c r="D9" s="774">
        <v>24.57</v>
      </c>
      <c r="E9" s="766">
        <v>0</v>
      </c>
      <c r="F9" s="767">
        <f t="shared" si="0"/>
        <v>0</v>
      </c>
      <c r="G9" s="772">
        <v>26.71</v>
      </c>
      <c r="H9" s="769">
        <v>0</v>
      </c>
      <c r="I9" s="770">
        <f t="shared" si="1"/>
        <v>0</v>
      </c>
    </row>
    <row r="10" spans="1:9" ht="37.5">
      <c r="A10" s="721">
        <v>23.07</v>
      </c>
      <c r="B10" s="722" t="s">
        <v>186</v>
      </c>
      <c r="C10" s="724"/>
      <c r="D10" s="774">
        <v>0</v>
      </c>
      <c r="E10" s="766">
        <v>0</v>
      </c>
      <c r="F10" s="767">
        <f t="shared" si="0"/>
        <v>0</v>
      </c>
      <c r="H10" s="769">
        <v>0</v>
      </c>
      <c r="I10" s="770">
        <f t="shared" si="1"/>
        <v>0</v>
      </c>
    </row>
    <row r="11" spans="1:9" ht="56.25">
      <c r="A11" s="747">
        <v>23.08</v>
      </c>
      <c r="B11" s="691" t="s">
        <v>187</v>
      </c>
      <c r="C11" s="690"/>
      <c r="D11" s="774">
        <v>0</v>
      </c>
      <c r="E11" s="766">
        <v>0</v>
      </c>
      <c r="F11" s="767">
        <f t="shared" si="0"/>
        <v>0</v>
      </c>
      <c r="H11" s="769">
        <v>0</v>
      </c>
      <c r="I11" s="770">
        <f t="shared" si="1"/>
        <v>0</v>
      </c>
    </row>
    <row r="12" spans="1:9" ht="18.75">
      <c r="A12" s="721">
        <v>23.09</v>
      </c>
      <c r="B12" s="722" t="s">
        <v>311</v>
      </c>
      <c r="C12" s="724"/>
      <c r="D12" s="775">
        <v>20.45</v>
      </c>
      <c r="E12" s="766">
        <v>2</v>
      </c>
      <c r="F12" s="767">
        <f t="shared" si="0"/>
        <v>40.9</v>
      </c>
      <c r="G12" s="776">
        <v>27.12</v>
      </c>
      <c r="H12" s="769">
        <v>2</v>
      </c>
      <c r="I12" s="770">
        <f t="shared" si="1"/>
        <v>54.24</v>
      </c>
    </row>
    <row r="13" spans="1:9" ht="18.75">
      <c r="A13" s="721">
        <v>23.1</v>
      </c>
      <c r="B13" s="722" t="s">
        <v>312</v>
      </c>
      <c r="C13" s="724"/>
      <c r="D13" s="775">
        <v>19.25</v>
      </c>
      <c r="E13" s="766">
        <v>1</v>
      </c>
      <c r="F13" s="767">
        <f t="shared" si="0"/>
        <v>19.25</v>
      </c>
      <c r="G13" s="776">
        <v>22.474</v>
      </c>
      <c r="H13" s="769">
        <v>1</v>
      </c>
      <c r="I13" s="770">
        <f t="shared" si="1"/>
        <v>22.474</v>
      </c>
    </row>
    <row r="14" spans="1:9" ht="18.75">
      <c r="A14" s="747">
        <v>23.11</v>
      </c>
      <c r="B14" s="691" t="s">
        <v>314</v>
      </c>
      <c r="C14" s="690"/>
      <c r="D14" s="774">
        <v>26.69</v>
      </c>
      <c r="E14" s="766">
        <v>0</v>
      </c>
      <c r="F14" s="767">
        <f t="shared" si="0"/>
        <v>0</v>
      </c>
      <c r="G14" s="772">
        <v>34.630000000000003</v>
      </c>
      <c r="H14" s="769">
        <v>0</v>
      </c>
      <c r="I14" s="770">
        <f t="shared" si="1"/>
        <v>0</v>
      </c>
    </row>
    <row r="15" spans="1:9" ht="18.75">
      <c r="A15" s="747">
        <v>23.12</v>
      </c>
      <c r="B15" s="691" t="s">
        <v>313</v>
      </c>
      <c r="C15" s="690"/>
      <c r="D15" s="774">
        <v>24.57</v>
      </c>
      <c r="E15" s="766">
        <v>0</v>
      </c>
      <c r="F15" s="767">
        <f t="shared" si="0"/>
        <v>0</v>
      </c>
      <c r="G15" s="772">
        <v>26.71</v>
      </c>
      <c r="H15" s="769">
        <v>0</v>
      </c>
      <c r="I15" s="770">
        <f t="shared" si="1"/>
        <v>0</v>
      </c>
    </row>
    <row r="16" spans="1:9" ht="18.75">
      <c r="A16" s="721">
        <v>23.13</v>
      </c>
      <c r="B16" s="722" t="s">
        <v>114</v>
      </c>
      <c r="C16" s="724">
        <v>12.86</v>
      </c>
      <c r="D16" s="775">
        <v>12.86</v>
      </c>
      <c r="E16" s="766">
        <v>419</v>
      </c>
      <c r="F16" s="767">
        <f t="shared" si="0"/>
        <v>5388.34</v>
      </c>
      <c r="G16" s="776">
        <v>19.34</v>
      </c>
      <c r="H16" s="769">
        <v>419</v>
      </c>
      <c r="I16" s="770">
        <f t="shared" si="1"/>
        <v>8103.46</v>
      </c>
    </row>
    <row r="17" spans="1:9" ht="18.75">
      <c r="A17" s="721">
        <v>23.14</v>
      </c>
      <c r="B17" s="722" t="s">
        <v>115</v>
      </c>
      <c r="C17" s="724"/>
      <c r="D17" s="775">
        <v>11.41</v>
      </c>
      <c r="E17" s="766">
        <v>60</v>
      </c>
      <c r="F17" s="767">
        <f t="shared" si="0"/>
        <v>684.6</v>
      </c>
      <c r="G17" s="776">
        <v>15.43</v>
      </c>
      <c r="H17" s="769">
        <v>60</v>
      </c>
      <c r="I17" s="770">
        <f t="shared" si="1"/>
        <v>925.8</v>
      </c>
    </row>
    <row r="18" spans="1:9" ht="18.75">
      <c r="A18" s="721">
        <v>23.15</v>
      </c>
      <c r="B18" s="722" t="s">
        <v>116</v>
      </c>
      <c r="C18" s="724">
        <v>17.420000000000002</v>
      </c>
      <c r="D18" s="775">
        <v>17.420000000000002</v>
      </c>
      <c r="E18" s="766">
        <v>28</v>
      </c>
      <c r="F18" s="767">
        <f t="shared" si="0"/>
        <v>487.76000000000005</v>
      </c>
      <c r="G18" s="776">
        <v>25.18</v>
      </c>
      <c r="H18" s="769">
        <v>28</v>
      </c>
      <c r="I18" s="770">
        <f t="shared" si="1"/>
        <v>705.04</v>
      </c>
    </row>
    <row r="19" spans="1:9" ht="18.75">
      <c r="A19" s="721">
        <v>23.16</v>
      </c>
      <c r="B19" s="722" t="s">
        <v>117</v>
      </c>
      <c r="C19" s="724"/>
      <c r="D19" s="775">
        <v>14.82</v>
      </c>
      <c r="E19" s="766">
        <v>11</v>
      </c>
      <c r="F19" s="767">
        <f t="shared" si="0"/>
        <v>163.02000000000001</v>
      </c>
      <c r="G19" s="776">
        <v>17.489999999999998</v>
      </c>
      <c r="H19" s="769">
        <v>11</v>
      </c>
      <c r="I19" s="770">
        <f t="shared" si="1"/>
        <v>192.39</v>
      </c>
    </row>
    <row r="20" spans="1:9" ht="37.5">
      <c r="A20" s="747">
        <v>23.17</v>
      </c>
      <c r="B20" s="691" t="s">
        <v>300</v>
      </c>
      <c r="C20" s="690"/>
      <c r="D20" s="774">
        <v>0</v>
      </c>
      <c r="E20" s="766">
        <v>0</v>
      </c>
      <c r="F20" s="767">
        <f t="shared" si="0"/>
        <v>0</v>
      </c>
      <c r="H20" s="769">
        <v>0</v>
      </c>
      <c r="I20" s="770">
        <f t="shared" si="1"/>
        <v>0</v>
      </c>
    </row>
    <row r="21" spans="1:9" ht="18.75">
      <c r="A21" s="721">
        <v>23.18</v>
      </c>
      <c r="B21" s="722" t="s">
        <v>157</v>
      </c>
      <c r="C21" s="724">
        <v>5.79</v>
      </c>
      <c r="D21" s="775">
        <v>5.79</v>
      </c>
      <c r="E21" s="766">
        <v>51</v>
      </c>
      <c r="F21" s="767">
        <f t="shared" si="0"/>
        <v>295.29000000000002</v>
      </c>
      <c r="G21" s="776">
        <v>7.92</v>
      </c>
      <c r="H21" s="769">
        <v>51</v>
      </c>
      <c r="I21" s="770">
        <f t="shared" si="1"/>
        <v>403.92</v>
      </c>
    </row>
    <row r="22" spans="1:9" ht="18.75">
      <c r="A22" s="721">
        <v>23.19</v>
      </c>
      <c r="B22" s="722" t="s">
        <v>342</v>
      </c>
      <c r="C22" s="724">
        <v>4.83</v>
      </c>
      <c r="D22" s="775">
        <v>4.83</v>
      </c>
      <c r="E22" s="766">
        <v>243</v>
      </c>
      <c r="F22" s="767">
        <f t="shared" si="0"/>
        <v>1173.69</v>
      </c>
      <c r="G22" s="776">
        <v>6.25</v>
      </c>
      <c r="H22" s="769">
        <v>243</v>
      </c>
      <c r="I22" s="770">
        <f t="shared" si="1"/>
        <v>1518.75</v>
      </c>
    </row>
    <row r="23" spans="1:9" ht="18.75">
      <c r="A23" s="721">
        <v>23.2</v>
      </c>
      <c r="B23" s="722" t="s">
        <v>302</v>
      </c>
      <c r="C23" s="724">
        <v>2.14</v>
      </c>
      <c r="D23" s="775">
        <v>2.14</v>
      </c>
      <c r="E23" s="766">
        <v>304</v>
      </c>
      <c r="F23" s="767">
        <f t="shared" si="0"/>
        <v>650.56000000000006</v>
      </c>
      <c r="G23" s="776">
        <v>2.72</v>
      </c>
      <c r="H23" s="769">
        <v>304</v>
      </c>
      <c r="I23" s="770">
        <f t="shared" si="1"/>
        <v>826.88000000000011</v>
      </c>
    </row>
    <row r="24" spans="1:9" ht="18.75">
      <c r="A24" s="721">
        <v>23.21</v>
      </c>
      <c r="B24" s="722" t="s">
        <v>301</v>
      </c>
      <c r="C24" s="724">
        <v>1.76</v>
      </c>
      <c r="D24" s="775">
        <v>1.76</v>
      </c>
      <c r="E24" s="766">
        <v>89</v>
      </c>
      <c r="F24" s="767">
        <f t="shared" si="0"/>
        <v>156.64000000000001</v>
      </c>
      <c r="G24" s="776">
        <v>2</v>
      </c>
      <c r="H24" s="769">
        <v>89</v>
      </c>
      <c r="I24" s="770">
        <f t="shared" si="1"/>
        <v>178</v>
      </c>
    </row>
    <row r="25" spans="1:9" ht="18.75">
      <c r="A25" s="721">
        <v>23.22</v>
      </c>
      <c r="B25" s="722" t="s">
        <v>181</v>
      </c>
      <c r="C25" s="724">
        <v>2.14</v>
      </c>
      <c r="D25" s="775">
        <v>2.14</v>
      </c>
      <c r="E25" s="766">
        <v>239</v>
      </c>
      <c r="F25" s="767">
        <f t="shared" si="0"/>
        <v>511.46000000000004</v>
      </c>
      <c r="G25" s="776">
        <v>2.72</v>
      </c>
      <c r="H25" s="769">
        <v>239</v>
      </c>
      <c r="I25" s="770">
        <f t="shared" si="1"/>
        <v>650.08000000000004</v>
      </c>
    </row>
    <row r="26" spans="1:9" ht="18.75">
      <c r="A26" s="721">
        <v>23.23</v>
      </c>
      <c r="B26" s="722" t="s">
        <v>182</v>
      </c>
      <c r="C26" s="724">
        <v>1.76</v>
      </c>
      <c r="D26" s="775">
        <v>1.76</v>
      </c>
      <c r="E26" s="766">
        <v>121</v>
      </c>
      <c r="F26" s="767">
        <f t="shared" si="0"/>
        <v>212.96</v>
      </c>
      <c r="G26" s="776">
        <v>2</v>
      </c>
      <c r="H26" s="769">
        <v>121</v>
      </c>
      <c r="I26" s="770">
        <f t="shared" si="1"/>
        <v>242</v>
      </c>
    </row>
    <row r="27" spans="1:9" ht="18.75">
      <c r="A27" s="747">
        <v>23.24</v>
      </c>
      <c r="B27" s="691" t="s">
        <v>183</v>
      </c>
      <c r="C27" s="690"/>
      <c r="D27" s="774">
        <v>2.14</v>
      </c>
      <c r="E27" s="766">
        <v>0</v>
      </c>
      <c r="F27" s="767">
        <f t="shared" si="0"/>
        <v>0</v>
      </c>
      <c r="H27" s="769">
        <v>0</v>
      </c>
      <c r="I27" s="770">
        <f t="shared" si="1"/>
        <v>0</v>
      </c>
    </row>
    <row r="28" spans="1:9" ht="18.75">
      <c r="A28" s="747">
        <v>23.25</v>
      </c>
      <c r="B28" s="691" t="s">
        <v>184</v>
      </c>
      <c r="C28" s="690"/>
      <c r="D28" s="774">
        <v>1.76</v>
      </c>
      <c r="E28" s="766">
        <v>0</v>
      </c>
      <c r="F28" s="767">
        <f t="shared" si="0"/>
        <v>0</v>
      </c>
      <c r="H28" s="769">
        <v>0</v>
      </c>
      <c r="I28" s="770">
        <f t="shared" si="1"/>
        <v>0</v>
      </c>
    </row>
    <row r="29" spans="1:9" ht="18.75">
      <c r="A29" s="721">
        <v>23.26</v>
      </c>
      <c r="B29" s="722" t="s">
        <v>316</v>
      </c>
      <c r="C29" s="724"/>
      <c r="D29" s="774">
        <v>0</v>
      </c>
      <c r="E29" s="766">
        <v>1599</v>
      </c>
      <c r="F29" s="767">
        <f t="shared" si="0"/>
        <v>0</v>
      </c>
      <c r="H29" s="769">
        <v>1599</v>
      </c>
      <c r="I29" s="770">
        <f t="shared" si="1"/>
        <v>0</v>
      </c>
    </row>
    <row r="30" spans="1:9" ht="18.75">
      <c r="A30" s="721">
        <v>23.2699999999999</v>
      </c>
      <c r="B30" s="722" t="s">
        <v>202</v>
      </c>
      <c r="C30" s="724"/>
      <c r="D30" s="774">
        <v>0</v>
      </c>
      <c r="E30" s="766">
        <v>781</v>
      </c>
      <c r="F30" s="767">
        <f t="shared" si="0"/>
        <v>0</v>
      </c>
      <c r="H30" s="769">
        <v>781</v>
      </c>
      <c r="I30" s="770">
        <f t="shared" si="1"/>
        <v>0</v>
      </c>
    </row>
    <row r="31" spans="1:9" ht="18.75">
      <c r="A31" s="721">
        <v>23.279999999999902</v>
      </c>
      <c r="B31" s="722" t="s">
        <v>118</v>
      </c>
      <c r="C31" s="724"/>
      <c r="D31" s="774">
        <v>0</v>
      </c>
      <c r="E31" s="766">
        <v>1230</v>
      </c>
      <c r="F31" s="767">
        <f t="shared" si="0"/>
        <v>0</v>
      </c>
      <c r="H31" s="769">
        <v>1230</v>
      </c>
      <c r="I31" s="770">
        <f t="shared" si="1"/>
        <v>0</v>
      </c>
    </row>
    <row r="32" spans="1:9" ht="18.75">
      <c r="A32" s="721">
        <v>23.2899999999999</v>
      </c>
      <c r="B32" s="722" t="s">
        <v>119</v>
      </c>
      <c r="C32" s="724"/>
      <c r="D32" s="774">
        <v>0</v>
      </c>
      <c r="E32" s="766">
        <v>2776</v>
      </c>
      <c r="F32" s="767">
        <f t="shared" si="0"/>
        <v>0</v>
      </c>
      <c r="H32" s="769">
        <v>2776</v>
      </c>
      <c r="I32" s="770">
        <f t="shared" si="1"/>
        <v>0</v>
      </c>
    </row>
    <row r="33" spans="1:9" ht="37.5">
      <c r="A33" s="747">
        <v>23.299999999999901</v>
      </c>
      <c r="B33" s="691" t="s">
        <v>120</v>
      </c>
      <c r="C33" s="690"/>
      <c r="D33" s="774">
        <v>7.3</v>
      </c>
      <c r="E33" s="766">
        <v>0</v>
      </c>
      <c r="F33" s="767">
        <f t="shared" si="0"/>
        <v>0</v>
      </c>
      <c r="H33" s="769">
        <v>0</v>
      </c>
      <c r="I33" s="770">
        <f t="shared" si="1"/>
        <v>0</v>
      </c>
    </row>
    <row r="34" spans="1:9" ht="37.5">
      <c r="A34" s="747">
        <v>23.309999999999899</v>
      </c>
      <c r="B34" s="691" t="s">
        <v>121</v>
      </c>
      <c r="C34" s="690">
        <v>6.32</v>
      </c>
      <c r="D34" s="774">
        <v>6.32</v>
      </c>
      <c r="E34" s="766">
        <v>0</v>
      </c>
      <c r="F34" s="767">
        <f t="shared" si="0"/>
        <v>0</v>
      </c>
      <c r="G34" s="772">
        <v>6.32</v>
      </c>
      <c r="H34" s="769">
        <v>0</v>
      </c>
      <c r="I34" s="770">
        <f t="shared" si="1"/>
        <v>0</v>
      </c>
    </row>
    <row r="35" spans="1:9" ht="37.5">
      <c r="A35" s="747">
        <v>23.319999999999901</v>
      </c>
      <c r="B35" s="691" t="s">
        <v>122</v>
      </c>
      <c r="C35" s="690"/>
      <c r="D35" s="774">
        <v>7.3</v>
      </c>
      <c r="E35" s="766">
        <v>0</v>
      </c>
      <c r="F35" s="767">
        <f t="shared" si="0"/>
        <v>0</v>
      </c>
      <c r="H35" s="769">
        <v>0</v>
      </c>
      <c r="I35" s="770">
        <f t="shared" si="1"/>
        <v>0</v>
      </c>
    </row>
    <row r="36" spans="1:9" ht="37.5">
      <c r="A36" s="747">
        <v>23.329999999999899</v>
      </c>
      <c r="B36" s="691" t="s">
        <v>123</v>
      </c>
      <c r="C36" s="690">
        <v>6.32</v>
      </c>
      <c r="D36" s="774">
        <v>6.32</v>
      </c>
      <c r="E36" s="766">
        <v>0</v>
      </c>
      <c r="F36" s="767">
        <f t="shared" si="0"/>
        <v>0</v>
      </c>
      <c r="G36" s="772">
        <v>6.32</v>
      </c>
      <c r="H36" s="769">
        <v>0</v>
      </c>
      <c r="I36" s="770">
        <f t="shared" si="1"/>
        <v>0</v>
      </c>
    </row>
    <row r="37" spans="1:9" ht="37.5">
      <c r="A37" s="721">
        <v>23.3399999999999</v>
      </c>
      <c r="B37" s="722" t="s">
        <v>124</v>
      </c>
      <c r="C37" s="724"/>
      <c r="D37" s="774">
        <v>0</v>
      </c>
      <c r="E37" s="766">
        <v>3</v>
      </c>
      <c r="F37" s="767">
        <f t="shared" si="0"/>
        <v>0</v>
      </c>
      <c r="H37" s="769">
        <v>3</v>
      </c>
      <c r="I37" s="770">
        <f t="shared" si="1"/>
        <v>0</v>
      </c>
    </row>
    <row r="38" spans="1:9" ht="18.75">
      <c r="A38" s="721">
        <v>23.349999999999898</v>
      </c>
      <c r="B38" s="722" t="s">
        <v>315</v>
      </c>
      <c r="C38" s="724"/>
      <c r="D38" s="774">
        <v>0</v>
      </c>
      <c r="E38" s="766">
        <v>0</v>
      </c>
      <c r="F38" s="767">
        <f t="shared" si="0"/>
        <v>0</v>
      </c>
      <c r="H38" s="769">
        <v>0</v>
      </c>
      <c r="I38" s="770">
        <f t="shared" si="1"/>
        <v>0</v>
      </c>
    </row>
    <row r="39" spans="1:9" ht="18.75">
      <c r="A39" s="747">
        <v>23.3599999999999</v>
      </c>
      <c r="B39" s="691" t="s">
        <v>125</v>
      </c>
      <c r="C39" s="690">
        <v>0.15</v>
      </c>
      <c r="D39" s="774">
        <v>0.15</v>
      </c>
      <c r="E39" s="766">
        <v>3733</v>
      </c>
      <c r="F39" s="767">
        <f t="shared" si="0"/>
        <v>559.94999999999993</v>
      </c>
      <c r="G39" s="772">
        <v>0.15</v>
      </c>
      <c r="H39" s="769">
        <v>3733</v>
      </c>
      <c r="I39" s="770">
        <f t="shared" si="1"/>
        <v>559.94999999999993</v>
      </c>
    </row>
    <row r="40" spans="1:9" ht="18.75">
      <c r="A40" s="747">
        <v>23.369999999999902</v>
      </c>
      <c r="B40" s="691" t="s">
        <v>126</v>
      </c>
      <c r="C40" s="690"/>
      <c r="D40" s="774">
        <v>0</v>
      </c>
      <c r="E40" s="766">
        <v>0</v>
      </c>
      <c r="F40" s="767">
        <f t="shared" si="0"/>
        <v>0</v>
      </c>
      <c r="H40" s="769">
        <v>0</v>
      </c>
      <c r="I40" s="770">
        <f t="shared" si="1"/>
        <v>0</v>
      </c>
    </row>
    <row r="41" spans="1:9" ht="18.75">
      <c r="A41" s="747">
        <v>23.3799999999999</v>
      </c>
      <c r="B41" s="691" t="s">
        <v>130</v>
      </c>
      <c r="C41" s="690"/>
      <c r="D41" s="774">
        <v>0</v>
      </c>
      <c r="E41" s="766">
        <v>0</v>
      </c>
      <c r="F41" s="767">
        <f t="shared" si="0"/>
        <v>0</v>
      </c>
      <c r="H41" s="769">
        <v>0</v>
      </c>
      <c r="I41" s="770">
        <f t="shared" si="1"/>
        <v>0</v>
      </c>
    </row>
    <row r="42" spans="1:9" ht="18.75">
      <c r="A42" s="718">
        <v>23.389999999999901</v>
      </c>
      <c r="B42" s="719" t="s">
        <v>303</v>
      </c>
      <c r="C42" s="720"/>
      <c r="D42" s="774">
        <v>0</v>
      </c>
      <c r="E42" s="766">
        <v>1045</v>
      </c>
      <c r="F42" s="767">
        <f t="shared" si="0"/>
        <v>0</v>
      </c>
      <c r="H42" s="769">
        <v>1045</v>
      </c>
      <c r="I42" s="770">
        <f t="shared" si="1"/>
        <v>0</v>
      </c>
    </row>
    <row r="43" spans="1:9" ht="18.75">
      <c r="A43" s="718">
        <v>23.399999999999899</v>
      </c>
      <c r="B43" s="719" t="s">
        <v>131</v>
      </c>
      <c r="C43" s="720"/>
      <c r="D43" s="774">
        <v>0</v>
      </c>
      <c r="E43" s="766">
        <v>196</v>
      </c>
      <c r="F43" s="767">
        <f t="shared" si="0"/>
        <v>0</v>
      </c>
      <c r="H43" s="769">
        <v>196</v>
      </c>
      <c r="I43" s="770">
        <f t="shared" si="1"/>
        <v>0</v>
      </c>
    </row>
    <row r="44" spans="1:9" ht="37.5">
      <c r="A44" s="747">
        <v>23.409999999999901</v>
      </c>
      <c r="B44" s="691" t="s">
        <v>304</v>
      </c>
      <c r="C44" s="690"/>
      <c r="D44" s="774">
        <v>0</v>
      </c>
      <c r="E44" s="766">
        <v>0</v>
      </c>
      <c r="F44" s="767">
        <f t="shared" si="0"/>
        <v>0</v>
      </c>
      <c r="H44" s="769">
        <v>0</v>
      </c>
      <c r="I44" s="770">
        <f t="shared" si="1"/>
        <v>0</v>
      </c>
    </row>
    <row r="45" spans="1:9" ht="56.25">
      <c r="A45" s="967"/>
      <c r="B45" s="691" t="s">
        <v>127</v>
      </c>
      <c r="C45" s="690"/>
      <c r="D45" s="774">
        <v>0</v>
      </c>
      <c r="E45" s="766">
        <v>0</v>
      </c>
      <c r="F45" s="767">
        <f t="shared" si="0"/>
        <v>0</v>
      </c>
      <c r="H45" s="769">
        <v>0</v>
      </c>
      <c r="I45" s="770">
        <f t="shared" si="1"/>
        <v>0</v>
      </c>
    </row>
    <row r="46" spans="1:9" ht="18.75">
      <c r="A46" s="967"/>
      <c r="B46" s="691" t="s">
        <v>128</v>
      </c>
      <c r="C46" s="690"/>
      <c r="D46" s="774">
        <v>0</v>
      </c>
      <c r="E46" s="766">
        <v>0</v>
      </c>
      <c r="F46" s="767">
        <f t="shared" si="0"/>
        <v>0</v>
      </c>
      <c r="H46" s="769">
        <v>0</v>
      </c>
      <c r="I46" s="770">
        <f t="shared" si="1"/>
        <v>0</v>
      </c>
    </row>
    <row r="47" spans="1:9" ht="18.75">
      <c r="A47" s="967"/>
      <c r="B47" s="722" t="s">
        <v>129</v>
      </c>
      <c r="C47" s="724"/>
      <c r="D47" s="774">
        <v>0</v>
      </c>
      <c r="E47" s="766">
        <v>1</v>
      </c>
      <c r="F47" s="767">
        <f t="shared" si="0"/>
        <v>0</v>
      </c>
      <c r="H47" s="769">
        <v>1</v>
      </c>
      <c r="I47" s="770">
        <f t="shared" si="1"/>
        <v>0</v>
      </c>
    </row>
    <row r="48" spans="1:9" ht="37.5">
      <c r="A48" s="747"/>
      <c r="B48" s="691" t="s">
        <v>305</v>
      </c>
      <c r="C48" s="690"/>
      <c r="D48" s="774">
        <v>0</v>
      </c>
      <c r="E48" s="766">
        <v>0</v>
      </c>
      <c r="F48" s="767">
        <f t="shared" si="0"/>
        <v>0</v>
      </c>
      <c r="H48" s="769">
        <v>0</v>
      </c>
      <c r="I48" s="770">
        <f t="shared" si="1"/>
        <v>0</v>
      </c>
    </row>
    <row r="49" spans="1:9" ht="18.75">
      <c r="A49" s="747">
        <v>23.42</v>
      </c>
      <c r="B49" s="691" t="s">
        <v>130</v>
      </c>
      <c r="C49" s="690"/>
      <c r="D49" s="774">
        <v>0</v>
      </c>
      <c r="E49" s="766">
        <v>0</v>
      </c>
      <c r="F49" s="767">
        <f t="shared" si="0"/>
        <v>0</v>
      </c>
      <c r="H49" s="769">
        <v>0</v>
      </c>
      <c r="I49" s="770">
        <f t="shared" si="1"/>
        <v>0</v>
      </c>
    </row>
    <row r="50" spans="1:9" ht="37.5">
      <c r="A50" s="721">
        <v>23.43</v>
      </c>
      <c r="B50" s="722" t="s">
        <v>344</v>
      </c>
      <c r="C50" s="724"/>
      <c r="D50" s="774">
        <v>0</v>
      </c>
      <c r="E50" s="766">
        <v>16284</v>
      </c>
      <c r="F50" s="767">
        <f t="shared" si="0"/>
        <v>0</v>
      </c>
      <c r="H50" s="769">
        <v>16284</v>
      </c>
      <c r="I50" s="770">
        <f t="shared" si="1"/>
        <v>0</v>
      </c>
    </row>
    <row r="51" spans="1:9" ht="19.5">
      <c r="A51" s="707"/>
      <c r="B51" s="709" t="s">
        <v>25</v>
      </c>
      <c r="C51" s="704"/>
    </row>
    <row r="342" spans="22:29" ht="18.75">
      <c r="V342" s="723">
        <v>825.11200000000008</v>
      </c>
      <c r="AB342" s="723"/>
      <c r="AC342" s="723">
        <v>825.11200000000008</v>
      </c>
    </row>
  </sheetData>
  <mergeCells count="3">
    <mergeCell ref="A45:A47"/>
    <mergeCell ref="D1:F1"/>
    <mergeCell ref="G1:I1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00B0F0"/>
  </sheetPr>
  <dimension ref="A1:AC392"/>
  <sheetViews>
    <sheetView tabSelected="1" view="pageBreakPreview" zoomScale="57" zoomScaleNormal="85" zoomScaleSheetLayoutView="57" workbookViewId="0">
      <pane xSplit="5" ySplit="3" topLeftCell="F19" activePane="bottomRight" state="frozen"/>
      <selection pane="topRight" activeCell="F1" sqref="F1"/>
      <selection pane="bottomLeft" activeCell="A4" sqref="A4"/>
      <selection pane="bottomRight" activeCell="P34" sqref="P34"/>
    </sheetView>
  </sheetViews>
  <sheetFormatPr defaultRowHeight="18.75"/>
  <cols>
    <col min="1" max="1" width="9.140625" style="551"/>
    <col min="2" max="2" width="40.85546875" style="551" customWidth="1"/>
    <col min="3" max="3" width="15" style="584" hidden="1" customWidth="1"/>
    <col min="4" max="4" width="15.7109375" style="585" hidden="1" customWidth="1"/>
    <col min="5" max="5" width="14.140625" style="551" hidden="1" customWidth="1"/>
    <col min="6" max="6" width="15" style="586" customWidth="1"/>
    <col min="7" max="7" width="15.7109375" style="551" customWidth="1"/>
    <col min="8" max="8" width="14.140625" style="551" customWidth="1"/>
    <col min="9" max="9" width="15" style="586" customWidth="1"/>
    <col min="10" max="10" width="15.7109375" style="551" customWidth="1"/>
    <col min="11" max="11" width="13" style="551" customWidth="1"/>
    <col min="12" max="12" width="15" style="586" customWidth="1"/>
    <col min="13" max="13" width="15.7109375" style="551" customWidth="1"/>
    <col min="14" max="14" width="13" style="551" customWidth="1"/>
    <col min="15" max="15" width="12.5703125" style="586" customWidth="1"/>
    <col min="16" max="16" width="15.7109375" style="551" customWidth="1"/>
    <col min="17" max="17" width="13" style="551" customWidth="1"/>
    <col min="18" max="262" width="9.140625" style="551"/>
    <col min="263" max="263" width="40.85546875" style="551" customWidth="1"/>
    <col min="264" max="264" width="0" style="551" hidden="1" customWidth="1"/>
    <col min="265" max="265" width="20.140625" style="551" customWidth="1"/>
    <col min="266" max="266" width="14.140625" style="551" customWidth="1"/>
    <col min="267" max="267" width="19.85546875" style="551" customWidth="1"/>
    <col min="268" max="268" width="16.5703125" style="551" customWidth="1"/>
    <col min="269" max="269" width="13" style="551" customWidth="1"/>
    <col min="270" max="270" width="17" style="551" customWidth="1"/>
    <col min="271" max="271" width="13" style="551" customWidth="1"/>
    <col min="272" max="272" width="20.42578125" style="551" customWidth="1"/>
    <col min="273" max="273" width="13" style="551" customWidth="1"/>
    <col min="274" max="518" width="9.140625" style="551"/>
    <col min="519" max="519" width="40.85546875" style="551" customWidth="1"/>
    <col min="520" max="520" width="0" style="551" hidden="1" customWidth="1"/>
    <col min="521" max="521" width="20.140625" style="551" customWidth="1"/>
    <col min="522" max="522" width="14.140625" style="551" customWidth="1"/>
    <col min="523" max="523" width="19.85546875" style="551" customWidth="1"/>
    <col min="524" max="524" width="16.5703125" style="551" customWidth="1"/>
    <col min="525" max="525" width="13" style="551" customWidth="1"/>
    <col min="526" max="526" width="17" style="551" customWidth="1"/>
    <col min="527" max="527" width="13" style="551" customWidth="1"/>
    <col min="528" max="528" width="20.42578125" style="551" customWidth="1"/>
    <col min="529" max="529" width="13" style="551" customWidth="1"/>
    <col min="530" max="774" width="9.140625" style="551"/>
    <col min="775" max="775" width="40.85546875" style="551" customWidth="1"/>
    <col min="776" max="776" width="0" style="551" hidden="1" customWidth="1"/>
    <col min="777" max="777" width="20.140625" style="551" customWidth="1"/>
    <col min="778" max="778" width="14.140625" style="551" customWidth="1"/>
    <col min="779" max="779" width="19.85546875" style="551" customWidth="1"/>
    <col min="780" max="780" width="16.5703125" style="551" customWidth="1"/>
    <col min="781" max="781" width="13" style="551" customWidth="1"/>
    <col min="782" max="782" width="17" style="551" customWidth="1"/>
    <col min="783" max="783" width="13" style="551" customWidth="1"/>
    <col min="784" max="784" width="20.42578125" style="551" customWidth="1"/>
    <col min="785" max="785" width="13" style="551" customWidth="1"/>
    <col min="786" max="1030" width="9.140625" style="551"/>
    <col min="1031" max="1031" width="40.85546875" style="551" customWidth="1"/>
    <col min="1032" max="1032" width="0" style="551" hidden="1" customWidth="1"/>
    <col min="1033" max="1033" width="20.140625" style="551" customWidth="1"/>
    <col min="1034" max="1034" width="14.140625" style="551" customWidth="1"/>
    <col min="1035" max="1035" width="19.85546875" style="551" customWidth="1"/>
    <col min="1036" max="1036" width="16.5703125" style="551" customWidth="1"/>
    <col min="1037" max="1037" width="13" style="551" customWidth="1"/>
    <col min="1038" max="1038" width="17" style="551" customWidth="1"/>
    <col min="1039" max="1039" width="13" style="551" customWidth="1"/>
    <col min="1040" max="1040" width="20.42578125" style="551" customWidth="1"/>
    <col min="1041" max="1041" width="13" style="551" customWidth="1"/>
    <col min="1042" max="1286" width="9.140625" style="551"/>
    <col min="1287" max="1287" width="40.85546875" style="551" customWidth="1"/>
    <col min="1288" max="1288" width="0" style="551" hidden="1" customWidth="1"/>
    <col min="1289" max="1289" width="20.140625" style="551" customWidth="1"/>
    <col min="1290" max="1290" width="14.140625" style="551" customWidth="1"/>
    <col min="1291" max="1291" width="19.85546875" style="551" customWidth="1"/>
    <col min="1292" max="1292" width="16.5703125" style="551" customWidth="1"/>
    <col min="1293" max="1293" width="13" style="551" customWidth="1"/>
    <col min="1294" max="1294" width="17" style="551" customWidth="1"/>
    <col min="1295" max="1295" width="13" style="551" customWidth="1"/>
    <col min="1296" max="1296" width="20.42578125" style="551" customWidth="1"/>
    <col min="1297" max="1297" width="13" style="551" customWidth="1"/>
    <col min="1298" max="1542" width="9.140625" style="551"/>
    <col min="1543" max="1543" width="40.85546875" style="551" customWidth="1"/>
    <col min="1544" max="1544" width="0" style="551" hidden="1" customWidth="1"/>
    <col min="1545" max="1545" width="20.140625" style="551" customWidth="1"/>
    <col min="1546" max="1546" width="14.140625" style="551" customWidth="1"/>
    <col min="1547" max="1547" width="19.85546875" style="551" customWidth="1"/>
    <col min="1548" max="1548" width="16.5703125" style="551" customWidth="1"/>
    <col min="1549" max="1549" width="13" style="551" customWidth="1"/>
    <col min="1550" max="1550" width="17" style="551" customWidth="1"/>
    <col min="1551" max="1551" width="13" style="551" customWidth="1"/>
    <col min="1552" max="1552" width="20.42578125" style="551" customWidth="1"/>
    <col min="1553" max="1553" width="13" style="551" customWidth="1"/>
    <col min="1554" max="1798" width="9.140625" style="551"/>
    <col min="1799" max="1799" width="40.85546875" style="551" customWidth="1"/>
    <col min="1800" max="1800" width="0" style="551" hidden="1" customWidth="1"/>
    <col min="1801" max="1801" width="20.140625" style="551" customWidth="1"/>
    <col min="1802" max="1802" width="14.140625" style="551" customWidth="1"/>
    <col min="1803" max="1803" width="19.85546875" style="551" customWidth="1"/>
    <col min="1804" max="1804" width="16.5703125" style="551" customWidth="1"/>
    <col min="1805" max="1805" width="13" style="551" customWidth="1"/>
    <col min="1806" max="1806" width="17" style="551" customWidth="1"/>
    <col min="1807" max="1807" width="13" style="551" customWidth="1"/>
    <col min="1808" max="1808" width="20.42578125" style="551" customWidth="1"/>
    <col min="1809" max="1809" width="13" style="551" customWidth="1"/>
    <col min="1810" max="2054" width="9.140625" style="551"/>
    <col min="2055" max="2055" width="40.85546875" style="551" customWidth="1"/>
    <col min="2056" max="2056" width="0" style="551" hidden="1" customWidth="1"/>
    <col min="2057" max="2057" width="20.140625" style="551" customWidth="1"/>
    <col min="2058" max="2058" width="14.140625" style="551" customWidth="1"/>
    <col min="2059" max="2059" width="19.85546875" style="551" customWidth="1"/>
    <col min="2060" max="2060" width="16.5703125" style="551" customWidth="1"/>
    <col min="2061" max="2061" width="13" style="551" customWidth="1"/>
    <col min="2062" max="2062" width="17" style="551" customWidth="1"/>
    <col min="2063" max="2063" width="13" style="551" customWidth="1"/>
    <col min="2064" max="2064" width="20.42578125" style="551" customWidth="1"/>
    <col min="2065" max="2065" width="13" style="551" customWidth="1"/>
    <col min="2066" max="2310" width="9.140625" style="551"/>
    <col min="2311" max="2311" width="40.85546875" style="551" customWidth="1"/>
    <col min="2312" max="2312" width="0" style="551" hidden="1" customWidth="1"/>
    <col min="2313" max="2313" width="20.140625" style="551" customWidth="1"/>
    <col min="2314" max="2314" width="14.140625" style="551" customWidth="1"/>
    <col min="2315" max="2315" width="19.85546875" style="551" customWidth="1"/>
    <col min="2316" max="2316" width="16.5703125" style="551" customWidth="1"/>
    <col min="2317" max="2317" width="13" style="551" customWidth="1"/>
    <col min="2318" max="2318" width="17" style="551" customWidth="1"/>
    <col min="2319" max="2319" width="13" style="551" customWidth="1"/>
    <col min="2320" max="2320" width="20.42578125" style="551" customWidth="1"/>
    <col min="2321" max="2321" width="13" style="551" customWidth="1"/>
    <col min="2322" max="2566" width="9.140625" style="551"/>
    <col min="2567" max="2567" width="40.85546875" style="551" customWidth="1"/>
    <col min="2568" max="2568" width="0" style="551" hidden="1" customWidth="1"/>
    <col min="2569" max="2569" width="20.140625" style="551" customWidth="1"/>
    <col min="2570" max="2570" width="14.140625" style="551" customWidth="1"/>
    <col min="2571" max="2571" width="19.85546875" style="551" customWidth="1"/>
    <col min="2572" max="2572" width="16.5703125" style="551" customWidth="1"/>
    <col min="2573" max="2573" width="13" style="551" customWidth="1"/>
    <col min="2574" max="2574" width="17" style="551" customWidth="1"/>
    <col min="2575" max="2575" width="13" style="551" customWidth="1"/>
    <col min="2576" max="2576" width="20.42578125" style="551" customWidth="1"/>
    <col min="2577" max="2577" width="13" style="551" customWidth="1"/>
    <col min="2578" max="2822" width="9.140625" style="551"/>
    <col min="2823" max="2823" width="40.85546875" style="551" customWidth="1"/>
    <col min="2824" max="2824" width="0" style="551" hidden="1" customWidth="1"/>
    <col min="2825" max="2825" width="20.140625" style="551" customWidth="1"/>
    <col min="2826" max="2826" width="14.140625" style="551" customWidth="1"/>
    <col min="2827" max="2827" width="19.85546875" style="551" customWidth="1"/>
    <col min="2828" max="2828" width="16.5703125" style="551" customWidth="1"/>
    <col min="2829" max="2829" width="13" style="551" customWidth="1"/>
    <col min="2830" max="2830" width="17" style="551" customWidth="1"/>
    <col min="2831" max="2831" width="13" style="551" customWidth="1"/>
    <col min="2832" max="2832" width="20.42578125" style="551" customWidth="1"/>
    <col min="2833" max="2833" width="13" style="551" customWidth="1"/>
    <col min="2834" max="3078" width="9.140625" style="551"/>
    <col min="3079" max="3079" width="40.85546875" style="551" customWidth="1"/>
    <col min="3080" max="3080" width="0" style="551" hidden="1" customWidth="1"/>
    <col min="3081" max="3081" width="20.140625" style="551" customWidth="1"/>
    <col min="3082" max="3082" width="14.140625" style="551" customWidth="1"/>
    <col min="3083" max="3083" width="19.85546875" style="551" customWidth="1"/>
    <col min="3084" max="3084" width="16.5703125" style="551" customWidth="1"/>
    <col min="3085" max="3085" width="13" style="551" customWidth="1"/>
    <col min="3086" max="3086" width="17" style="551" customWidth="1"/>
    <col min="3087" max="3087" width="13" style="551" customWidth="1"/>
    <col min="3088" max="3088" width="20.42578125" style="551" customWidth="1"/>
    <col min="3089" max="3089" width="13" style="551" customWidth="1"/>
    <col min="3090" max="3334" width="9.140625" style="551"/>
    <col min="3335" max="3335" width="40.85546875" style="551" customWidth="1"/>
    <col min="3336" max="3336" width="0" style="551" hidden="1" customWidth="1"/>
    <col min="3337" max="3337" width="20.140625" style="551" customWidth="1"/>
    <col min="3338" max="3338" width="14.140625" style="551" customWidth="1"/>
    <col min="3339" max="3339" width="19.85546875" style="551" customWidth="1"/>
    <col min="3340" max="3340" width="16.5703125" style="551" customWidth="1"/>
    <col min="3341" max="3341" width="13" style="551" customWidth="1"/>
    <col min="3342" max="3342" width="17" style="551" customWidth="1"/>
    <col min="3343" max="3343" width="13" style="551" customWidth="1"/>
    <col min="3344" max="3344" width="20.42578125" style="551" customWidth="1"/>
    <col min="3345" max="3345" width="13" style="551" customWidth="1"/>
    <col min="3346" max="3590" width="9.140625" style="551"/>
    <col min="3591" max="3591" width="40.85546875" style="551" customWidth="1"/>
    <col min="3592" max="3592" width="0" style="551" hidden="1" customWidth="1"/>
    <col min="3593" max="3593" width="20.140625" style="551" customWidth="1"/>
    <col min="3594" max="3594" width="14.140625" style="551" customWidth="1"/>
    <col min="3595" max="3595" width="19.85546875" style="551" customWidth="1"/>
    <col min="3596" max="3596" width="16.5703125" style="551" customWidth="1"/>
    <col min="3597" max="3597" width="13" style="551" customWidth="1"/>
    <col min="3598" max="3598" width="17" style="551" customWidth="1"/>
    <col min="3599" max="3599" width="13" style="551" customWidth="1"/>
    <col min="3600" max="3600" width="20.42578125" style="551" customWidth="1"/>
    <col min="3601" max="3601" width="13" style="551" customWidth="1"/>
    <col min="3602" max="3846" width="9.140625" style="551"/>
    <col min="3847" max="3847" width="40.85546875" style="551" customWidth="1"/>
    <col min="3848" max="3848" width="0" style="551" hidden="1" customWidth="1"/>
    <col min="3849" max="3849" width="20.140625" style="551" customWidth="1"/>
    <col min="3850" max="3850" width="14.140625" style="551" customWidth="1"/>
    <col min="3851" max="3851" width="19.85546875" style="551" customWidth="1"/>
    <col min="3852" max="3852" width="16.5703125" style="551" customWidth="1"/>
    <col min="3853" max="3853" width="13" style="551" customWidth="1"/>
    <col min="3854" max="3854" width="17" style="551" customWidth="1"/>
    <col min="3855" max="3855" width="13" style="551" customWidth="1"/>
    <col min="3856" max="3856" width="20.42578125" style="551" customWidth="1"/>
    <col min="3857" max="3857" width="13" style="551" customWidth="1"/>
    <col min="3858" max="4102" width="9.140625" style="551"/>
    <col min="4103" max="4103" width="40.85546875" style="551" customWidth="1"/>
    <col min="4104" max="4104" width="0" style="551" hidden="1" customWidth="1"/>
    <col min="4105" max="4105" width="20.140625" style="551" customWidth="1"/>
    <col min="4106" max="4106" width="14.140625" style="551" customWidth="1"/>
    <col min="4107" max="4107" width="19.85546875" style="551" customWidth="1"/>
    <col min="4108" max="4108" width="16.5703125" style="551" customWidth="1"/>
    <col min="4109" max="4109" width="13" style="551" customWidth="1"/>
    <col min="4110" max="4110" width="17" style="551" customWidth="1"/>
    <col min="4111" max="4111" width="13" style="551" customWidth="1"/>
    <col min="4112" max="4112" width="20.42578125" style="551" customWidth="1"/>
    <col min="4113" max="4113" width="13" style="551" customWidth="1"/>
    <col min="4114" max="4358" width="9.140625" style="551"/>
    <col min="4359" max="4359" width="40.85546875" style="551" customWidth="1"/>
    <col min="4360" max="4360" width="0" style="551" hidden="1" customWidth="1"/>
    <col min="4361" max="4361" width="20.140625" style="551" customWidth="1"/>
    <col min="4362" max="4362" width="14.140625" style="551" customWidth="1"/>
    <col min="4363" max="4363" width="19.85546875" style="551" customWidth="1"/>
    <col min="4364" max="4364" width="16.5703125" style="551" customWidth="1"/>
    <col min="4365" max="4365" width="13" style="551" customWidth="1"/>
    <col min="4366" max="4366" width="17" style="551" customWidth="1"/>
    <col min="4367" max="4367" width="13" style="551" customWidth="1"/>
    <col min="4368" max="4368" width="20.42578125" style="551" customWidth="1"/>
    <col min="4369" max="4369" width="13" style="551" customWidth="1"/>
    <col min="4370" max="4614" width="9.140625" style="551"/>
    <col min="4615" max="4615" width="40.85546875" style="551" customWidth="1"/>
    <col min="4616" max="4616" width="0" style="551" hidden="1" customWidth="1"/>
    <col min="4617" max="4617" width="20.140625" style="551" customWidth="1"/>
    <col min="4618" max="4618" width="14.140625" style="551" customWidth="1"/>
    <col min="4619" max="4619" width="19.85546875" style="551" customWidth="1"/>
    <col min="4620" max="4620" width="16.5703125" style="551" customWidth="1"/>
    <col min="4621" max="4621" width="13" style="551" customWidth="1"/>
    <col min="4622" max="4622" width="17" style="551" customWidth="1"/>
    <col min="4623" max="4623" width="13" style="551" customWidth="1"/>
    <col min="4624" max="4624" width="20.42578125" style="551" customWidth="1"/>
    <col min="4625" max="4625" width="13" style="551" customWidth="1"/>
    <col min="4626" max="4870" width="9.140625" style="551"/>
    <col min="4871" max="4871" width="40.85546875" style="551" customWidth="1"/>
    <col min="4872" max="4872" width="0" style="551" hidden="1" customWidth="1"/>
    <col min="4873" max="4873" width="20.140625" style="551" customWidth="1"/>
    <col min="4874" max="4874" width="14.140625" style="551" customWidth="1"/>
    <col min="4875" max="4875" width="19.85546875" style="551" customWidth="1"/>
    <col min="4876" max="4876" width="16.5703125" style="551" customWidth="1"/>
    <col min="4877" max="4877" width="13" style="551" customWidth="1"/>
    <col min="4878" max="4878" width="17" style="551" customWidth="1"/>
    <col min="4879" max="4879" width="13" style="551" customWidth="1"/>
    <col min="4880" max="4880" width="20.42578125" style="551" customWidth="1"/>
    <col min="4881" max="4881" width="13" style="551" customWidth="1"/>
    <col min="4882" max="5126" width="9.140625" style="551"/>
    <col min="5127" max="5127" width="40.85546875" style="551" customWidth="1"/>
    <col min="5128" max="5128" width="0" style="551" hidden="1" customWidth="1"/>
    <col min="5129" max="5129" width="20.140625" style="551" customWidth="1"/>
    <col min="5130" max="5130" width="14.140625" style="551" customWidth="1"/>
    <col min="5131" max="5131" width="19.85546875" style="551" customWidth="1"/>
    <col min="5132" max="5132" width="16.5703125" style="551" customWidth="1"/>
    <col min="5133" max="5133" width="13" style="551" customWidth="1"/>
    <col min="5134" max="5134" width="17" style="551" customWidth="1"/>
    <col min="5135" max="5135" width="13" style="551" customWidth="1"/>
    <col min="5136" max="5136" width="20.42578125" style="551" customWidth="1"/>
    <col min="5137" max="5137" width="13" style="551" customWidth="1"/>
    <col min="5138" max="5382" width="9.140625" style="551"/>
    <col min="5383" max="5383" width="40.85546875" style="551" customWidth="1"/>
    <col min="5384" max="5384" width="0" style="551" hidden="1" customWidth="1"/>
    <col min="5385" max="5385" width="20.140625" style="551" customWidth="1"/>
    <col min="5386" max="5386" width="14.140625" style="551" customWidth="1"/>
    <col min="5387" max="5387" width="19.85546875" style="551" customWidth="1"/>
    <col min="5388" max="5388" width="16.5703125" style="551" customWidth="1"/>
    <col min="5389" max="5389" width="13" style="551" customWidth="1"/>
    <col min="5390" max="5390" width="17" style="551" customWidth="1"/>
    <col min="5391" max="5391" width="13" style="551" customWidth="1"/>
    <col min="5392" max="5392" width="20.42578125" style="551" customWidth="1"/>
    <col min="5393" max="5393" width="13" style="551" customWidth="1"/>
    <col min="5394" max="5638" width="9.140625" style="551"/>
    <col min="5639" max="5639" width="40.85546875" style="551" customWidth="1"/>
    <col min="5640" max="5640" width="0" style="551" hidden="1" customWidth="1"/>
    <col min="5641" max="5641" width="20.140625" style="551" customWidth="1"/>
    <col min="5642" max="5642" width="14.140625" style="551" customWidth="1"/>
    <col min="5643" max="5643" width="19.85546875" style="551" customWidth="1"/>
    <col min="5644" max="5644" width="16.5703125" style="551" customWidth="1"/>
    <col min="5645" max="5645" width="13" style="551" customWidth="1"/>
    <col min="5646" max="5646" width="17" style="551" customWidth="1"/>
    <col min="5647" max="5647" width="13" style="551" customWidth="1"/>
    <col min="5648" max="5648" width="20.42578125" style="551" customWidth="1"/>
    <col min="5649" max="5649" width="13" style="551" customWidth="1"/>
    <col min="5650" max="5894" width="9.140625" style="551"/>
    <col min="5895" max="5895" width="40.85546875" style="551" customWidth="1"/>
    <col min="5896" max="5896" width="0" style="551" hidden="1" customWidth="1"/>
    <col min="5897" max="5897" width="20.140625" style="551" customWidth="1"/>
    <col min="5898" max="5898" width="14.140625" style="551" customWidth="1"/>
    <col min="5899" max="5899" width="19.85546875" style="551" customWidth="1"/>
    <col min="5900" max="5900" width="16.5703125" style="551" customWidth="1"/>
    <col min="5901" max="5901" width="13" style="551" customWidth="1"/>
    <col min="5902" max="5902" width="17" style="551" customWidth="1"/>
    <col min="5903" max="5903" width="13" style="551" customWidth="1"/>
    <col min="5904" max="5904" width="20.42578125" style="551" customWidth="1"/>
    <col min="5905" max="5905" width="13" style="551" customWidth="1"/>
    <col min="5906" max="6150" width="9.140625" style="551"/>
    <col min="6151" max="6151" width="40.85546875" style="551" customWidth="1"/>
    <col min="6152" max="6152" width="0" style="551" hidden="1" customWidth="1"/>
    <col min="6153" max="6153" width="20.140625" style="551" customWidth="1"/>
    <col min="6154" max="6154" width="14.140625" style="551" customWidth="1"/>
    <col min="6155" max="6155" width="19.85546875" style="551" customWidth="1"/>
    <col min="6156" max="6156" width="16.5703125" style="551" customWidth="1"/>
    <col min="6157" max="6157" width="13" style="551" customWidth="1"/>
    <col min="6158" max="6158" width="17" style="551" customWidth="1"/>
    <col min="6159" max="6159" width="13" style="551" customWidth="1"/>
    <col min="6160" max="6160" width="20.42578125" style="551" customWidth="1"/>
    <col min="6161" max="6161" width="13" style="551" customWidth="1"/>
    <col min="6162" max="6406" width="9.140625" style="551"/>
    <col min="6407" max="6407" width="40.85546875" style="551" customWidth="1"/>
    <col min="6408" max="6408" width="0" style="551" hidden="1" customWidth="1"/>
    <col min="6409" max="6409" width="20.140625" style="551" customWidth="1"/>
    <col min="6410" max="6410" width="14.140625" style="551" customWidth="1"/>
    <col min="6411" max="6411" width="19.85546875" style="551" customWidth="1"/>
    <col min="6412" max="6412" width="16.5703125" style="551" customWidth="1"/>
    <col min="6413" max="6413" width="13" style="551" customWidth="1"/>
    <col min="6414" max="6414" width="17" style="551" customWidth="1"/>
    <col min="6415" max="6415" width="13" style="551" customWidth="1"/>
    <col min="6416" max="6416" width="20.42578125" style="551" customWidth="1"/>
    <col min="6417" max="6417" width="13" style="551" customWidth="1"/>
    <col min="6418" max="6662" width="9.140625" style="551"/>
    <col min="6663" max="6663" width="40.85546875" style="551" customWidth="1"/>
    <col min="6664" max="6664" width="0" style="551" hidden="1" customWidth="1"/>
    <col min="6665" max="6665" width="20.140625" style="551" customWidth="1"/>
    <col min="6666" max="6666" width="14.140625" style="551" customWidth="1"/>
    <col min="6667" max="6667" width="19.85546875" style="551" customWidth="1"/>
    <col min="6668" max="6668" width="16.5703125" style="551" customWidth="1"/>
    <col min="6669" max="6669" width="13" style="551" customWidth="1"/>
    <col min="6670" max="6670" width="17" style="551" customWidth="1"/>
    <col min="6671" max="6671" width="13" style="551" customWidth="1"/>
    <col min="6672" max="6672" width="20.42578125" style="551" customWidth="1"/>
    <col min="6673" max="6673" width="13" style="551" customWidth="1"/>
    <col min="6674" max="6918" width="9.140625" style="551"/>
    <col min="6919" max="6919" width="40.85546875" style="551" customWidth="1"/>
    <col min="6920" max="6920" width="0" style="551" hidden="1" customWidth="1"/>
    <col min="6921" max="6921" width="20.140625" style="551" customWidth="1"/>
    <col min="6922" max="6922" width="14.140625" style="551" customWidth="1"/>
    <col min="6923" max="6923" width="19.85546875" style="551" customWidth="1"/>
    <col min="6924" max="6924" width="16.5703125" style="551" customWidth="1"/>
    <col min="6925" max="6925" width="13" style="551" customWidth="1"/>
    <col min="6926" max="6926" width="17" style="551" customWidth="1"/>
    <col min="6927" max="6927" width="13" style="551" customWidth="1"/>
    <col min="6928" max="6928" width="20.42578125" style="551" customWidth="1"/>
    <col min="6929" max="6929" width="13" style="551" customWidth="1"/>
    <col min="6930" max="7174" width="9.140625" style="551"/>
    <col min="7175" max="7175" width="40.85546875" style="551" customWidth="1"/>
    <col min="7176" max="7176" width="0" style="551" hidden="1" customWidth="1"/>
    <col min="7177" max="7177" width="20.140625" style="551" customWidth="1"/>
    <col min="7178" max="7178" width="14.140625" style="551" customWidth="1"/>
    <col min="7179" max="7179" width="19.85546875" style="551" customWidth="1"/>
    <col min="7180" max="7180" width="16.5703125" style="551" customWidth="1"/>
    <col min="7181" max="7181" width="13" style="551" customWidth="1"/>
    <col min="7182" max="7182" width="17" style="551" customWidth="1"/>
    <col min="7183" max="7183" width="13" style="551" customWidth="1"/>
    <col min="7184" max="7184" width="20.42578125" style="551" customWidth="1"/>
    <col min="7185" max="7185" width="13" style="551" customWidth="1"/>
    <col min="7186" max="7430" width="9.140625" style="551"/>
    <col min="7431" max="7431" width="40.85546875" style="551" customWidth="1"/>
    <col min="7432" max="7432" width="0" style="551" hidden="1" customWidth="1"/>
    <col min="7433" max="7433" width="20.140625" style="551" customWidth="1"/>
    <col min="7434" max="7434" width="14.140625" style="551" customWidth="1"/>
    <col min="7435" max="7435" width="19.85546875" style="551" customWidth="1"/>
    <col min="7436" max="7436" width="16.5703125" style="551" customWidth="1"/>
    <col min="7437" max="7437" width="13" style="551" customWidth="1"/>
    <col min="7438" max="7438" width="17" style="551" customWidth="1"/>
    <col min="7439" max="7439" width="13" style="551" customWidth="1"/>
    <col min="7440" max="7440" width="20.42578125" style="551" customWidth="1"/>
    <col min="7441" max="7441" width="13" style="551" customWidth="1"/>
    <col min="7442" max="7686" width="9.140625" style="551"/>
    <col min="7687" max="7687" width="40.85546875" style="551" customWidth="1"/>
    <col min="7688" max="7688" width="0" style="551" hidden="1" customWidth="1"/>
    <col min="7689" max="7689" width="20.140625" style="551" customWidth="1"/>
    <col min="7690" max="7690" width="14.140625" style="551" customWidth="1"/>
    <col min="7691" max="7691" width="19.85546875" style="551" customWidth="1"/>
    <col min="7692" max="7692" width="16.5703125" style="551" customWidth="1"/>
    <col min="7693" max="7693" width="13" style="551" customWidth="1"/>
    <col min="7694" max="7694" width="17" style="551" customWidth="1"/>
    <col min="7695" max="7695" width="13" style="551" customWidth="1"/>
    <col min="7696" max="7696" width="20.42578125" style="551" customWidth="1"/>
    <col min="7697" max="7697" width="13" style="551" customWidth="1"/>
    <col min="7698" max="7942" width="9.140625" style="551"/>
    <col min="7943" max="7943" width="40.85546875" style="551" customWidth="1"/>
    <col min="7944" max="7944" width="0" style="551" hidden="1" customWidth="1"/>
    <col min="7945" max="7945" width="20.140625" style="551" customWidth="1"/>
    <col min="7946" max="7946" width="14.140625" style="551" customWidth="1"/>
    <col min="7947" max="7947" width="19.85546875" style="551" customWidth="1"/>
    <col min="7948" max="7948" width="16.5703125" style="551" customWidth="1"/>
    <col min="7949" max="7949" width="13" style="551" customWidth="1"/>
    <col min="7950" max="7950" width="17" style="551" customWidth="1"/>
    <col min="7951" max="7951" width="13" style="551" customWidth="1"/>
    <col min="7952" max="7952" width="20.42578125" style="551" customWidth="1"/>
    <col min="7953" max="7953" width="13" style="551" customWidth="1"/>
    <col min="7954" max="8198" width="9.140625" style="551"/>
    <col min="8199" max="8199" width="40.85546875" style="551" customWidth="1"/>
    <col min="8200" max="8200" width="0" style="551" hidden="1" customWidth="1"/>
    <col min="8201" max="8201" width="20.140625" style="551" customWidth="1"/>
    <col min="8202" max="8202" width="14.140625" style="551" customWidth="1"/>
    <col min="8203" max="8203" width="19.85546875" style="551" customWidth="1"/>
    <col min="8204" max="8204" width="16.5703125" style="551" customWidth="1"/>
    <col min="8205" max="8205" width="13" style="551" customWidth="1"/>
    <col min="8206" max="8206" width="17" style="551" customWidth="1"/>
    <col min="8207" max="8207" width="13" style="551" customWidth="1"/>
    <col min="8208" max="8208" width="20.42578125" style="551" customWidth="1"/>
    <col min="8209" max="8209" width="13" style="551" customWidth="1"/>
    <col min="8210" max="8454" width="9.140625" style="551"/>
    <col min="8455" max="8455" width="40.85546875" style="551" customWidth="1"/>
    <col min="8456" max="8456" width="0" style="551" hidden="1" customWidth="1"/>
    <col min="8457" max="8457" width="20.140625" style="551" customWidth="1"/>
    <col min="8458" max="8458" width="14.140625" style="551" customWidth="1"/>
    <col min="8459" max="8459" width="19.85546875" style="551" customWidth="1"/>
    <col min="8460" max="8460" width="16.5703125" style="551" customWidth="1"/>
    <col min="8461" max="8461" width="13" style="551" customWidth="1"/>
    <col min="8462" max="8462" width="17" style="551" customWidth="1"/>
    <col min="8463" max="8463" width="13" style="551" customWidth="1"/>
    <col min="8464" max="8464" width="20.42578125" style="551" customWidth="1"/>
    <col min="8465" max="8465" width="13" style="551" customWidth="1"/>
    <col min="8466" max="8710" width="9.140625" style="551"/>
    <col min="8711" max="8711" width="40.85546875" style="551" customWidth="1"/>
    <col min="8712" max="8712" width="0" style="551" hidden="1" customWidth="1"/>
    <col min="8713" max="8713" width="20.140625" style="551" customWidth="1"/>
    <col min="8714" max="8714" width="14.140625" style="551" customWidth="1"/>
    <col min="8715" max="8715" width="19.85546875" style="551" customWidth="1"/>
    <col min="8716" max="8716" width="16.5703125" style="551" customWidth="1"/>
    <col min="8717" max="8717" width="13" style="551" customWidth="1"/>
    <col min="8718" max="8718" width="17" style="551" customWidth="1"/>
    <col min="8719" max="8719" width="13" style="551" customWidth="1"/>
    <col min="8720" max="8720" width="20.42578125" style="551" customWidth="1"/>
    <col min="8721" max="8721" width="13" style="551" customWidth="1"/>
    <col min="8722" max="8966" width="9.140625" style="551"/>
    <col min="8967" max="8967" width="40.85546875" style="551" customWidth="1"/>
    <col min="8968" max="8968" width="0" style="551" hidden="1" customWidth="1"/>
    <col min="8969" max="8969" width="20.140625" style="551" customWidth="1"/>
    <col min="8970" max="8970" width="14.140625" style="551" customWidth="1"/>
    <col min="8971" max="8971" width="19.85546875" style="551" customWidth="1"/>
    <col min="8972" max="8972" width="16.5703125" style="551" customWidth="1"/>
    <col min="8973" max="8973" width="13" style="551" customWidth="1"/>
    <col min="8974" max="8974" width="17" style="551" customWidth="1"/>
    <col min="8975" max="8975" width="13" style="551" customWidth="1"/>
    <col min="8976" max="8976" width="20.42578125" style="551" customWidth="1"/>
    <col min="8977" max="8977" width="13" style="551" customWidth="1"/>
    <col min="8978" max="9222" width="9.140625" style="551"/>
    <col min="9223" max="9223" width="40.85546875" style="551" customWidth="1"/>
    <col min="9224" max="9224" width="0" style="551" hidden="1" customWidth="1"/>
    <col min="9225" max="9225" width="20.140625" style="551" customWidth="1"/>
    <col min="9226" max="9226" width="14.140625" style="551" customWidth="1"/>
    <col min="9227" max="9227" width="19.85546875" style="551" customWidth="1"/>
    <col min="9228" max="9228" width="16.5703125" style="551" customWidth="1"/>
    <col min="9229" max="9229" width="13" style="551" customWidth="1"/>
    <col min="9230" max="9230" width="17" style="551" customWidth="1"/>
    <col min="9231" max="9231" width="13" style="551" customWidth="1"/>
    <col min="9232" max="9232" width="20.42578125" style="551" customWidth="1"/>
    <col min="9233" max="9233" width="13" style="551" customWidth="1"/>
    <col min="9234" max="9478" width="9.140625" style="551"/>
    <col min="9479" max="9479" width="40.85546875" style="551" customWidth="1"/>
    <col min="9480" max="9480" width="0" style="551" hidden="1" customWidth="1"/>
    <col min="9481" max="9481" width="20.140625" style="551" customWidth="1"/>
    <col min="9482" max="9482" width="14.140625" style="551" customWidth="1"/>
    <col min="9483" max="9483" width="19.85546875" style="551" customWidth="1"/>
    <col min="9484" max="9484" width="16.5703125" style="551" customWidth="1"/>
    <col min="9485" max="9485" width="13" style="551" customWidth="1"/>
    <col min="9486" max="9486" width="17" style="551" customWidth="1"/>
    <col min="9487" max="9487" width="13" style="551" customWidth="1"/>
    <col min="9488" max="9488" width="20.42578125" style="551" customWidth="1"/>
    <col min="9489" max="9489" width="13" style="551" customWidth="1"/>
    <col min="9490" max="9734" width="9.140625" style="551"/>
    <col min="9735" max="9735" width="40.85546875" style="551" customWidth="1"/>
    <col min="9736" max="9736" width="0" style="551" hidden="1" customWidth="1"/>
    <col min="9737" max="9737" width="20.140625" style="551" customWidth="1"/>
    <col min="9738" max="9738" width="14.140625" style="551" customWidth="1"/>
    <col min="9739" max="9739" width="19.85546875" style="551" customWidth="1"/>
    <col min="9740" max="9740" width="16.5703125" style="551" customWidth="1"/>
    <col min="9741" max="9741" width="13" style="551" customWidth="1"/>
    <col min="9742" max="9742" width="17" style="551" customWidth="1"/>
    <col min="9743" max="9743" width="13" style="551" customWidth="1"/>
    <col min="9744" max="9744" width="20.42578125" style="551" customWidth="1"/>
    <col min="9745" max="9745" width="13" style="551" customWidth="1"/>
    <col min="9746" max="9990" width="9.140625" style="551"/>
    <col min="9991" max="9991" width="40.85546875" style="551" customWidth="1"/>
    <col min="9992" max="9992" width="0" style="551" hidden="1" customWidth="1"/>
    <col min="9993" max="9993" width="20.140625" style="551" customWidth="1"/>
    <col min="9994" max="9994" width="14.140625" style="551" customWidth="1"/>
    <col min="9995" max="9995" width="19.85546875" style="551" customWidth="1"/>
    <col min="9996" max="9996" width="16.5703125" style="551" customWidth="1"/>
    <col min="9997" max="9997" width="13" style="551" customWidth="1"/>
    <col min="9998" max="9998" width="17" style="551" customWidth="1"/>
    <col min="9999" max="9999" width="13" style="551" customWidth="1"/>
    <col min="10000" max="10000" width="20.42578125" style="551" customWidth="1"/>
    <col min="10001" max="10001" width="13" style="551" customWidth="1"/>
    <col min="10002" max="10246" width="9.140625" style="551"/>
    <col min="10247" max="10247" width="40.85546875" style="551" customWidth="1"/>
    <col min="10248" max="10248" width="0" style="551" hidden="1" customWidth="1"/>
    <col min="10249" max="10249" width="20.140625" style="551" customWidth="1"/>
    <col min="10250" max="10250" width="14.140625" style="551" customWidth="1"/>
    <col min="10251" max="10251" width="19.85546875" style="551" customWidth="1"/>
    <col min="10252" max="10252" width="16.5703125" style="551" customWidth="1"/>
    <col min="10253" max="10253" width="13" style="551" customWidth="1"/>
    <col min="10254" max="10254" width="17" style="551" customWidth="1"/>
    <col min="10255" max="10255" width="13" style="551" customWidth="1"/>
    <col min="10256" max="10256" width="20.42578125" style="551" customWidth="1"/>
    <col min="10257" max="10257" width="13" style="551" customWidth="1"/>
    <col min="10258" max="10502" width="9.140625" style="551"/>
    <col min="10503" max="10503" width="40.85546875" style="551" customWidth="1"/>
    <col min="10504" max="10504" width="0" style="551" hidden="1" customWidth="1"/>
    <col min="10505" max="10505" width="20.140625" style="551" customWidth="1"/>
    <col min="10506" max="10506" width="14.140625" style="551" customWidth="1"/>
    <col min="10507" max="10507" width="19.85546875" style="551" customWidth="1"/>
    <col min="10508" max="10508" width="16.5703125" style="551" customWidth="1"/>
    <col min="10509" max="10509" width="13" style="551" customWidth="1"/>
    <col min="10510" max="10510" width="17" style="551" customWidth="1"/>
    <col min="10511" max="10511" width="13" style="551" customWidth="1"/>
    <col min="10512" max="10512" width="20.42578125" style="551" customWidth="1"/>
    <col min="10513" max="10513" width="13" style="551" customWidth="1"/>
    <col min="10514" max="10758" width="9.140625" style="551"/>
    <col min="10759" max="10759" width="40.85546875" style="551" customWidth="1"/>
    <col min="10760" max="10760" width="0" style="551" hidden="1" customWidth="1"/>
    <col min="10761" max="10761" width="20.140625" style="551" customWidth="1"/>
    <col min="10762" max="10762" width="14.140625" style="551" customWidth="1"/>
    <col min="10763" max="10763" width="19.85546875" style="551" customWidth="1"/>
    <col min="10764" max="10764" width="16.5703125" style="551" customWidth="1"/>
    <col min="10765" max="10765" width="13" style="551" customWidth="1"/>
    <col min="10766" max="10766" width="17" style="551" customWidth="1"/>
    <col min="10767" max="10767" width="13" style="551" customWidth="1"/>
    <col min="10768" max="10768" width="20.42578125" style="551" customWidth="1"/>
    <col min="10769" max="10769" width="13" style="551" customWidth="1"/>
    <col min="10770" max="11014" width="9.140625" style="551"/>
    <col min="11015" max="11015" width="40.85546875" style="551" customWidth="1"/>
    <col min="11016" max="11016" width="0" style="551" hidden="1" customWidth="1"/>
    <col min="11017" max="11017" width="20.140625" style="551" customWidth="1"/>
    <col min="11018" max="11018" width="14.140625" style="551" customWidth="1"/>
    <col min="11019" max="11019" width="19.85546875" style="551" customWidth="1"/>
    <col min="11020" max="11020" width="16.5703125" style="551" customWidth="1"/>
    <col min="11021" max="11021" width="13" style="551" customWidth="1"/>
    <col min="11022" max="11022" width="17" style="551" customWidth="1"/>
    <col min="11023" max="11023" width="13" style="551" customWidth="1"/>
    <col min="11024" max="11024" width="20.42578125" style="551" customWidth="1"/>
    <col min="11025" max="11025" width="13" style="551" customWidth="1"/>
    <col min="11026" max="11270" width="9.140625" style="551"/>
    <col min="11271" max="11271" width="40.85546875" style="551" customWidth="1"/>
    <col min="11272" max="11272" width="0" style="551" hidden="1" customWidth="1"/>
    <col min="11273" max="11273" width="20.140625" style="551" customWidth="1"/>
    <col min="11274" max="11274" width="14.140625" style="551" customWidth="1"/>
    <col min="11275" max="11275" width="19.85546875" style="551" customWidth="1"/>
    <col min="11276" max="11276" width="16.5703125" style="551" customWidth="1"/>
    <col min="11277" max="11277" width="13" style="551" customWidth="1"/>
    <col min="11278" max="11278" width="17" style="551" customWidth="1"/>
    <col min="11279" max="11279" width="13" style="551" customWidth="1"/>
    <col min="11280" max="11280" width="20.42578125" style="551" customWidth="1"/>
    <col min="11281" max="11281" width="13" style="551" customWidth="1"/>
    <col min="11282" max="11526" width="9.140625" style="551"/>
    <col min="11527" max="11527" width="40.85546875" style="551" customWidth="1"/>
    <col min="11528" max="11528" width="0" style="551" hidden="1" customWidth="1"/>
    <col min="11529" max="11529" width="20.140625" style="551" customWidth="1"/>
    <col min="11530" max="11530" width="14.140625" style="551" customWidth="1"/>
    <col min="11531" max="11531" width="19.85546875" style="551" customWidth="1"/>
    <col min="11532" max="11532" width="16.5703125" style="551" customWidth="1"/>
    <col min="11533" max="11533" width="13" style="551" customWidth="1"/>
    <col min="11534" max="11534" width="17" style="551" customWidth="1"/>
    <col min="11535" max="11535" width="13" style="551" customWidth="1"/>
    <col min="11536" max="11536" width="20.42578125" style="551" customWidth="1"/>
    <col min="11537" max="11537" width="13" style="551" customWidth="1"/>
    <col min="11538" max="11782" width="9.140625" style="551"/>
    <col min="11783" max="11783" width="40.85546875" style="551" customWidth="1"/>
    <col min="11784" max="11784" width="0" style="551" hidden="1" customWidth="1"/>
    <col min="11785" max="11785" width="20.140625" style="551" customWidth="1"/>
    <col min="11786" max="11786" width="14.140625" style="551" customWidth="1"/>
    <col min="11787" max="11787" width="19.85546875" style="551" customWidth="1"/>
    <col min="11788" max="11788" width="16.5703125" style="551" customWidth="1"/>
    <col min="11789" max="11789" width="13" style="551" customWidth="1"/>
    <col min="11790" max="11790" width="17" style="551" customWidth="1"/>
    <col min="11791" max="11791" width="13" style="551" customWidth="1"/>
    <col min="11792" max="11792" width="20.42578125" style="551" customWidth="1"/>
    <col min="11793" max="11793" width="13" style="551" customWidth="1"/>
    <col min="11794" max="12038" width="9.140625" style="551"/>
    <col min="12039" max="12039" width="40.85546875" style="551" customWidth="1"/>
    <col min="12040" max="12040" width="0" style="551" hidden="1" customWidth="1"/>
    <col min="12041" max="12041" width="20.140625" style="551" customWidth="1"/>
    <col min="12042" max="12042" width="14.140625" style="551" customWidth="1"/>
    <col min="12043" max="12043" width="19.85546875" style="551" customWidth="1"/>
    <col min="12044" max="12044" width="16.5703125" style="551" customWidth="1"/>
    <col min="12045" max="12045" width="13" style="551" customWidth="1"/>
    <col min="12046" max="12046" width="17" style="551" customWidth="1"/>
    <col min="12047" max="12047" width="13" style="551" customWidth="1"/>
    <col min="12048" max="12048" width="20.42578125" style="551" customWidth="1"/>
    <col min="12049" max="12049" width="13" style="551" customWidth="1"/>
    <col min="12050" max="12294" width="9.140625" style="551"/>
    <col min="12295" max="12295" width="40.85546875" style="551" customWidth="1"/>
    <col min="12296" max="12296" width="0" style="551" hidden="1" customWidth="1"/>
    <col min="12297" max="12297" width="20.140625" style="551" customWidth="1"/>
    <col min="12298" max="12298" width="14.140625" style="551" customWidth="1"/>
    <col min="12299" max="12299" width="19.85546875" style="551" customWidth="1"/>
    <col min="12300" max="12300" width="16.5703125" style="551" customWidth="1"/>
    <col min="12301" max="12301" width="13" style="551" customWidth="1"/>
    <col min="12302" max="12302" width="17" style="551" customWidth="1"/>
    <col min="12303" max="12303" width="13" style="551" customWidth="1"/>
    <col min="12304" max="12304" width="20.42578125" style="551" customWidth="1"/>
    <col min="12305" max="12305" width="13" style="551" customWidth="1"/>
    <col min="12306" max="12550" width="9.140625" style="551"/>
    <col min="12551" max="12551" width="40.85546875" style="551" customWidth="1"/>
    <col min="12552" max="12552" width="0" style="551" hidden="1" customWidth="1"/>
    <col min="12553" max="12553" width="20.140625" style="551" customWidth="1"/>
    <col min="12554" max="12554" width="14.140625" style="551" customWidth="1"/>
    <col min="12555" max="12555" width="19.85546875" style="551" customWidth="1"/>
    <col min="12556" max="12556" width="16.5703125" style="551" customWidth="1"/>
    <col min="12557" max="12557" width="13" style="551" customWidth="1"/>
    <col min="12558" max="12558" width="17" style="551" customWidth="1"/>
    <col min="12559" max="12559" width="13" style="551" customWidth="1"/>
    <col min="12560" max="12560" width="20.42578125" style="551" customWidth="1"/>
    <col min="12561" max="12561" width="13" style="551" customWidth="1"/>
    <col min="12562" max="12806" width="9.140625" style="551"/>
    <col min="12807" max="12807" width="40.85546875" style="551" customWidth="1"/>
    <col min="12808" max="12808" width="0" style="551" hidden="1" customWidth="1"/>
    <col min="12809" max="12809" width="20.140625" style="551" customWidth="1"/>
    <col min="12810" max="12810" width="14.140625" style="551" customWidth="1"/>
    <col min="12811" max="12811" width="19.85546875" style="551" customWidth="1"/>
    <col min="12812" max="12812" width="16.5703125" style="551" customWidth="1"/>
    <col min="12813" max="12813" width="13" style="551" customWidth="1"/>
    <col min="12814" max="12814" width="17" style="551" customWidth="1"/>
    <col min="12815" max="12815" width="13" style="551" customWidth="1"/>
    <col min="12816" max="12816" width="20.42578125" style="551" customWidth="1"/>
    <col min="12817" max="12817" width="13" style="551" customWidth="1"/>
    <col min="12818" max="13062" width="9.140625" style="551"/>
    <col min="13063" max="13063" width="40.85546875" style="551" customWidth="1"/>
    <col min="13064" max="13064" width="0" style="551" hidden="1" customWidth="1"/>
    <col min="13065" max="13065" width="20.140625" style="551" customWidth="1"/>
    <col min="13066" max="13066" width="14.140625" style="551" customWidth="1"/>
    <col min="13067" max="13067" width="19.85546875" style="551" customWidth="1"/>
    <col min="13068" max="13068" width="16.5703125" style="551" customWidth="1"/>
    <col min="13069" max="13069" width="13" style="551" customWidth="1"/>
    <col min="13070" max="13070" width="17" style="551" customWidth="1"/>
    <col min="13071" max="13071" width="13" style="551" customWidth="1"/>
    <col min="13072" max="13072" width="20.42578125" style="551" customWidth="1"/>
    <col min="13073" max="13073" width="13" style="551" customWidth="1"/>
    <col min="13074" max="13318" width="9.140625" style="551"/>
    <col min="13319" max="13319" width="40.85546875" style="551" customWidth="1"/>
    <col min="13320" max="13320" width="0" style="551" hidden="1" customWidth="1"/>
    <col min="13321" max="13321" width="20.140625" style="551" customWidth="1"/>
    <col min="13322" max="13322" width="14.140625" style="551" customWidth="1"/>
    <col min="13323" max="13323" width="19.85546875" style="551" customWidth="1"/>
    <col min="13324" max="13324" width="16.5703125" style="551" customWidth="1"/>
    <col min="13325" max="13325" width="13" style="551" customWidth="1"/>
    <col min="13326" max="13326" width="17" style="551" customWidth="1"/>
    <col min="13327" max="13327" width="13" style="551" customWidth="1"/>
    <col min="13328" max="13328" width="20.42578125" style="551" customWidth="1"/>
    <col min="13329" max="13329" width="13" style="551" customWidth="1"/>
    <col min="13330" max="13574" width="9.140625" style="551"/>
    <col min="13575" max="13575" width="40.85546875" style="551" customWidth="1"/>
    <col min="13576" max="13576" width="0" style="551" hidden="1" customWidth="1"/>
    <col min="13577" max="13577" width="20.140625" style="551" customWidth="1"/>
    <col min="13578" max="13578" width="14.140625" style="551" customWidth="1"/>
    <col min="13579" max="13579" width="19.85546875" style="551" customWidth="1"/>
    <col min="13580" max="13580" width="16.5703125" style="551" customWidth="1"/>
    <col min="13581" max="13581" width="13" style="551" customWidth="1"/>
    <col min="13582" max="13582" width="17" style="551" customWidth="1"/>
    <col min="13583" max="13583" width="13" style="551" customWidth="1"/>
    <col min="13584" max="13584" width="20.42578125" style="551" customWidth="1"/>
    <col min="13585" max="13585" width="13" style="551" customWidth="1"/>
    <col min="13586" max="13830" width="9.140625" style="551"/>
    <col min="13831" max="13831" width="40.85546875" style="551" customWidth="1"/>
    <col min="13832" max="13832" width="0" style="551" hidden="1" customWidth="1"/>
    <col min="13833" max="13833" width="20.140625" style="551" customWidth="1"/>
    <col min="13834" max="13834" width="14.140625" style="551" customWidth="1"/>
    <col min="13835" max="13835" width="19.85546875" style="551" customWidth="1"/>
    <col min="13836" max="13836" width="16.5703125" style="551" customWidth="1"/>
    <col min="13837" max="13837" width="13" style="551" customWidth="1"/>
    <col min="13838" max="13838" width="17" style="551" customWidth="1"/>
    <col min="13839" max="13839" width="13" style="551" customWidth="1"/>
    <col min="13840" max="13840" width="20.42578125" style="551" customWidth="1"/>
    <col min="13841" max="13841" width="13" style="551" customWidth="1"/>
    <col min="13842" max="14086" width="9.140625" style="551"/>
    <col min="14087" max="14087" width="40.85546875" style="551" customWidth="1"/>
    <col min="14088" max="14088" width="0" style="551" hidden="1" customWidth="1"/>
    <col min="14089" max="14089" width="20.140625" style="551" customWidth="1"/>
    <col min="14090" max="14090" width="14.140625" style="551" customWidth="1"/>
    <col min="14091" max="14091" width="19.85546875" style="551" customWidth="1"/>
    <col min="14092" max="14092" width="16.5703125" style="551" customWidth="1"/>
    <col min="14093" max="14093" width="13" style="551" customWidth="1"/>
    <col min="14094" max="14094" width="17" style="551" customWidth="1"/>
    <col min="14095" max="14095" width="13" style="551" customWidth="1"/>
    <col min="14096" max="14096" width="20.42578125" style="551" customWidth="1"/>
    <col min="14097" max="14097" width="13" style="551" customWidth="1"/>
    <col min="14098" max="14342" width="9.140625" style="551"/>
    <col min="14343" max="14343" width="40.85546875" style="551" customWidth="1"/>
    <col min="14344" max="14344" width="0" style="551" hidden="1" customWidth="1"/>
    <col min="14345" max="14345" width="20.140625" style="551" customWidth="1"/>
    <col min="14346" max="14346" width="14.140625" style="551" customWidth="1"/>
    <col min="14347" max="14347" width="19.85546875" style="551" customWidth="1"/>
    <col min="14348" max="14348" width="16.5703125" style="551" customWidth="1"/>
    <col min="14349" max="14349" width="13" style="551" customWidth="1"/>
    <col min="14350" max="14350" width="17" style="551" customWidth="1"/>
    <col min="14351" max="14351" width="13" style="551" customWidth="1"/>
    <col min="14352" max="14352" width="20.42578125" style="551" customWidth="1"/>
    <col min="14353" max="14353" width="13" style="551" customWidth="1"/>
    <col min="14354" max="14598" width="9.140625" style="551"/>
    <col min="14599" max="14599" width="40.85546875" style="551" customWidth="1"/>
    <col min="14600" max="14600" width="0" style="551" hidden="1" customWidth="1"/>
    <col min="14601" max="14601" width="20.140625" style="551" customWidth="1"/>
    <col min="14602" max="14602" width="14.140625" style="551" customWidth="1"/>
    <col min="14603" max="14603" width="19.85546875" style="551" customWidth="1"/>
    <col min="14604" max="14604" width="16.5703125" style="551" customWidth="1"/>
    <col min="14605" max="14605" width="13" style="551" customWidth="1"/>
    <col min="14606" max="14606" width="17" style="551" customWidth="1"/>
    <col min="14607" max="14607" width="13" style="551" customWidth="1"/>
    <col min="14608" max="14608" width="20.42578125" style="551" customWidth="1"/>
    <col min="14609" max="14609" width="13" style="551" customWidth="1"/>
    <col min="14610" max="14854" width="9.140625" style="551"/>
    <col min="14855" max="14855" width="40.85546875" style="551" customWidth="1"/>
    <col min="14856" max="14856" width="0" style="551" hidden="1" customWidth="1"/>
    <col min="14857" max="14857" width="20.140625" style="551" customWidth="1"/>
    <col min="14858" max="14858" width="14.140625" style="551" customWidth="1"/>
    <col min="14859" max="14859" width="19.85546875" style="551" customWidth="1"/>
    <col min="14860" max="14860" width="16.5703125" style="551" customWidth="1"/>
    <col min="14861" max="14861" width="13" style="551" customWidth="1"/>
    <col min="14862" max="14862" width="17" style="551" customWidth="1"/>
    <col min="14863" max="14863" width="13" style="551" customWidth="1"/>
    <col min="14864" max="14864" width="20.42578125" style="551" customWidth="1"/>
    <col min="14865" max="14865" width="13" style="551" customWidth="1"/>
    <col min="14866" max="15110" width="9.140625" style="551"/>
    <col min="15111" max="15111" width="40.85546875" style="551" customWidth="1"/>
    <col min="15112" max="15112" width="0" style="551" hidden="1" customWidth="1"/>
    <col min="15113" max="15113" width="20.140625" style="551" customWidth="1"/>
    <col min="15114" max="15114" width="14.140625" style="551" customWidth="1"/>
    <col min="15115" max="15115" width="19.85546875" style="551" customWidth="1"/>
    <col min="15116" max="15116" width="16.5703125" style="551" customWidth="1"/>
    <col min="15117" max="15117" width="13" style="551" customWidth="1"/>
    <col min="15118" max="15118" width="17" style="551" customWidth="1"/>
    <col min="15119" max="15119" width="13" style="551" customWidth="1"/>
    <col min="15120" max="15120" width="20.42578125" style="551" customWidth="1"/>
    <col min="15121" max="15121" width="13" style="551" customWidth="1"/>
    <col min="15122" max="15366" width="9.140625" style="551"/>
    <col min="15367" max="15367" width="40.85546875" style="551" customWidth="1"/>
    <col min="15368" max="15368" width="0" style="551" hidden="1" customWidth="1"/>
    <col min="15369" max="15369" width="20.140625" style="551" customWidth="1"/>
    <col min="15370" max="15370" width="14.140625" style="551" customWidth="1"/>
    <col min="15371" max="15371" width="19.85546875" style="551" customWidth="1"/>
    <col min="15372" max="15372" width="16.5703125" style="551" customWidth="1"/>
    <col min="15373" max="15373" width="13" style="551" customWidth="1"/>
    <col min="15374" max="15374" width="17" style="551" customWidth="1"/>
    <col min="15375" max="15375" width="13" style="551" customWidth="1"/>
    <col min="15376" max="15376" width="20.42578125" style="551" customWidth="1"/>
    <col min="15377" max="15377" width="13" style="551" customWidth="1"/>
    <col min="15378" max="15622" width="9.140625" style="551"/>
    <col min="15623" max="15623" width="40.85546875" style="551" customWidth="1"/>
    <col min="15624" max="15624" width="0" style="551" hidden="1" customWidth="1"/>
    <col min="15625" max="15625" width="20.140625" style="551" customWidth="1"/>
    <col min="15626" max="15626" width="14.140625" style="551" customWidth="1"/>
    <col min="15627" max="15627" width="19.85546875" style="551" customWidth="1"/>
    <col min="15628" max="15628" width="16.5703125" style="551" customWidth="1"/>
    <col min="15629" max="15629" width="13" style="551" customWidth="1"/>
    <col min="15630" max="15630" width="17" style="551" customWidth="1"/>
    <col min="15631" max="15631" width="13" style="551" customWidth="1"/>
    <col min="15632" max="15632" width="20.42578125" style="551" customWidth="1"/>
    <col min="15633" max="15633" width="13" style="551" customWidth="1"/>
    <col min="15634" max="15878" width="9.140625" style="551"/>
    <col min="15879" max="15879" width="40.85546875" style="551" customWidth="1"/>
    <col min="15880" max="15880" width="0" style="551" hidden="1" customWidth="1"/>
    <col min="15881" max="15881" width="20.140625" style="551" customWidth="1"/>
    <col min="15882" max="15882" width="14.140625" style="551" customWidth="1"/>
    <col min="15883" max="15883" width="19.85546875" style="551" customWidth="1"/>
    <col min="15884" max="15884" width="16.5703125" style="551" customWidth="1"/>
    <col min="15885" max="15885" width="13" style="551" customWidth="1"/>
    <col min="15886" max="15886" width="17" style="551" customWidth="1"/>
    <col min="15887" max="15887" width="13" style="551" customWidth="1"/>
    <col min="15888" max="15888" width="20.42578125" style="551" customWidth="1"/>
    <col min="15889" max="15889" width="13" style="551" customWidth="1"/>
    <col min="15890" max="16134" width="9.140625" style="551"/>
    <col min="16135" max="16135" width="40.85546875" style="551" customWidth="1"/>
    <col min="16136" max="16136" width="0" style="551" hidden="1" customWidth="1"/>
    <col min="16137" max="16137" width="20.140625" style="551" customWidth="1"/>
    <col min="16138" max="16138" width="14.140625" style="551" customWidth="1"/>
    <col min="16139" max="16139" width="19.85546875" style="551" customWidth="1"/>
    <col min="16140" max="16140" width="16.5703125" style="551" customWidth="1"/>
    <col min="16141" max="16141" width="13" style="551" customWidth="1"/>
    <col min="16142" max="16142" width="17" style="551" customWidth="1"/>
    <col min="16143" max="16143" width="13" style="551" customWidth="1"/>
    <col min="16144" max="16144" width="20.42578125" style="551" customWidth="1"/>
    <col min="16145" max="16145" width="13" style="551" customWidth="1"/>
    <col min="16146" max="16384" width="9.140625" style="551"/>
  </cols>
  <sheetData>
    <row r="1" spans="1:17" ht="40.5" customHeight="1">
      <c r="A1" s="1090" t="s">
        <v>615</v>
      </c>
      <c r="B1" s="1090"/>
      <c r="C1" s="1090"/>
      <c r="D1" s="1090"/>
      <c r="E1" s="1090"/>
      <c r="F1" s="1090"/>
      <c r="G1" s="1090"/>
      <c r="H1" s="1090"/>
      <c r="I1" s="1090"/>
      <c r="J1" s="1090"/>
      <c r="K1" s="1090"/>
      <c r="L1" s="1090"/>
      <c r="M1" s="1090"/>
      <c r="N1" s="1090"/>
      <c r="O1" s="745"/>
      <c r="P1" s="745"/>
      <c r="Q1" s="745"/>
    </row>
    <row r="2" spans="1:17" ht="82.5" customHeight="1">
      <c r="A2" s="552" t="s">
        <v>547</v>
      </c>
      <c r="B2" s="553" t="s">
        <v>440</v>
      </c>
      <c r="C2" s="1091" t="s">
        <v>548</v>
      </c>
      <c r="D2" s="1092"/>
      <c r="E2" s="554" t="s">
        <v>442</v>
      </c>
      <c r="F2" s="1088" t="s">
        <v>549</v>
      </c>
      <c r="G2" s="1089"/>
      <c r="H2" s="554" t="s">
        <v>442</v>
      </c>
      <c r="I2" s="1088" t="s">
        <v>550</v>
      </c>
      <c r="J2" s="1089"/>
      <c r="K2" s="555" t="s">
        <v>551</v>
      </c>
      <c r="L2" s="1088" t="s">
        <v>552</v>
      </c>
      <c r="M2" s="1089"/>
      <c r="N2" s="554" t="s">
        <v>442</v>
      </c>
      <c r="O2" s="1088" t="s">
        <v>553</v>
      </c>
      <c r="P2" s="1089"/>
      <c r="Q2" s="554" t="s">
        <v>442</v>
      </c>
    </row>
    <row r="3" spans="1:17">
      <c r="A3" s="552"/>
      <c r="B3" s="553"/>
      <c r="C3" s="556" t="s">
        <v>6</v>
      </c>
      <c r="D3" s="557" t="s">
        <v>7</v>
      </c>
      <c r="E3" s="554"/>
      <c r="F3" s="558" t="s">
        <v>6</v>
      </c>
      <c r="G3" s="555" t="s">
        <v>7</v>
      </c>
      <c r="H3" s="554"/>
      <c r="I3" s="558" t="s">
        <v>6</v>
      </c>
      <c r="J3" s="555" t="s">
        <v>7</v>
      </c>
      <c r="K3" s="555"/>
      <c r="L3" s="558" t="s">
        <v>6</v>
      </c>
      <c r="M3" s="555" t="s">
        <v>7</v>
      </c>
      <c r="N3" s="554"/>
      <c r="O3" s="558" t="s">
        <v>6</v>
      </c>
      <c r="P3" s="555" t="s">
        <v>7</v>
      </c>
      <c r="Q3" s="554"/>
    </row>
    <row r="4" spans="1:17" ht="23.25" customHeight="1">
      <c r="A4" s="552"/>
      <c r="B4" s="559" t="s">
        <v>474</v>
      </c>
      <c r="C4" s="560"/>
      <c r="D4" s="561"/>
      <c r="E4" s="562"/>
      <c r="F4" s="563"/>
      <c r="G4" s="564"/>
      <c r="H4" s="562"/>
      <c r="I4" s="563"/>
      <c r="J4" s="564"/>
      <c r="K4" s="555"/>
      <c r="L4" s="563"/>
      <c r="M4" s="564"/>
      <c r="N4" s="562"/>
      <c r="O4" s="563"/>
      <c r="P4" s="564"/>
      <c r="Q4" s="562"/>
    </row>
    <row r="5" spans="1:17" ht="23.25" customHeight="1">
      <c r="A5" s="552">
        <v>1</v>
      </c>
      <c r="B5" s="565" t="s">
        <v>475</v>
      </c>
      <c r="C5" s="566">
        <v>13033</v>
      </c>
      <c r="D5" s="567">
        <v>1303.2999999999997</v>
      </c>
      <c r="E5" s="568">
        <f t="shared" ref="E5:E12" si="0">D5/$D$37*100</f>
        <v>0.66036758950523233</v>
      </c>
      <c r="F5" s="569">
        <f>State!$J$83</f>
        <v>137491</v>
      </c>
      <c r="G5" s="570">
        <f>State!$K$83</f>
        <v>0</v>
      </c>
      <c r="H5" s="568">
        <f>G5/$G$37*100</f>
        <v>0</v>
      </c>
      <c r="I5" s="569">
        <f>State!$L$83</f>
        <v>0</v>
      </c>
      <c r="J5" s="570">
        <f>State!$M$83</f>
        <v>0</v>
      </c>
      <c r="K5" s="571"/>
      <c r="L5" s="569">
        <f>State!$W$83</f>
        <v>95427</v>
      </c>
      <c r="M5" s="570">
        <f>State!$X$83</f>
        <v>13147.583190000001</v>
      </c>
      <c r="N5" s="568">
        <f>M5/$M$37*100</f>
        <v>10.432433465393705</v>
      </c>
      <c r="O5" s="569">
        <f>State!$AD$83</f>
        <v>82698</v>
      </c>
      <c r="P5" s="570">
        <f>State!$AE$83</f>
        <v>3950.4300000000003</v>
      </c>
      <c r="Q5" s="568">
        <f>P5/$P$37*100</f>
        <v>4.2853950377354852</v>
      </c>
    </row>
    <row r="6" spans="1:17" ht="23.25" customHeight="1">
      <c r="A6" s="552">
        <v>2</v>
      </c>
      <c r="B6" s="572" t="s">
        <v>554</v>
      </c>
      <c r="C6" s="566">
        <v>785519</v>
      </c>
      <c r="D6" s="567">
        <v>1954.8015</v>
      </c>
      <c r="E6" s="568">
        <f t="shared" si="0"/>
        <v>0.99047614096233616</v>
      </c>
      <c r="F6" s="573">
        <f>State!$J$134</f>
        <v>576089</v>
      </c>
      <c r="G6" s="574">
        <f>State!$K$134</f>
        <v>1101.7204999999999</v>
      </c>
      <c r="H6" s="568">
        <f t="shared" ref="H6:H37" si="1">G6/$G$37*100</f>
        <v>1.8112480399665585</v>
      </c>
      <c r="I6" s="573">
        <f>State!$L$134</f>
        <v>504702</v>
      </c>
      <c r="J6" s="574">
        <f>State!$M$134</f>
        <v>839.68930999999998</v>
      </c>
      <c r="K6" s="571">
        <f>J6/G6</f>
        <v>0.76216182779570685</v>
      </c>
      <c r="L6" s="573">
        <f>State!$W$134</f>
        <v>548711</v>
      </c>
      <c r="M6" s="574">
        <f>State!$X$134</f>
        <v>1054.0055</v>
      </c>
      <c r="N6" s="568">
        <f t="shared" ref="N6:N37" si="2">M6/$M$37*100</f>
        <v>0.83633943151410661</v>
      </c>
      <c r="O6" s="573">
        <f>State!$AD$134</f>
        <v>548711</v>
      </c>
      <c r="P6" s="574">
        <f>State!$AE$134</f>
        <v>1054.0055</v>
      </c>
      <c r="Q6" s="568">
        <f t="shared" ref="Q6:Q37" si="3">P6/$P$37*100</f>
        <v>1.1433767816277995</v>
      </c>
    </row>
    <row r="7" spans="1:17" ht="23.25" customHeight="1">
      <c r="A7" s="552">
        <v>3</v>
      </c>
      <c r="B7" s="565" t="s">
        <v>396</v>
      </c>
      <c r="C7" s="566"/>
      <c r="D7" s="567"/>
      <c r="E7" s="568">
        <f t="shared" si="0"/>
        <v>0</v>
      </c>
      <c r="F7" s="569">
        <f>State!$J$140</f>
        <v>681309</v>
      </c>
      <c r="G7" s="570">
        <f>State!$K$140</f>
        <v>2725.2359999999999</v>
      </c>
      <c r="H7" s="568">
        <f t="shared" si="1"/>
        <v>4.4803363134717964</v>
      </c>
      <c r="I7" s="569">
        <f>State!$L$140</f>
        <v>602299</v>
      </c>
      <c r="J7" s="570">
        <f>State!$M$140</f>
        <v>2600.58</v>
      </c>
      <c r="K7" s="571">
        <f t="shared" ref="K7:K37" si="4">J7/G7</f>
        <v>0.95425864035261532</v>
      </c>
      <c r="L7" s="569">
        <f>State!$W$140</f>
        <v>641075</v>
      </c>
      <c r="M7" s="570">
        <f>State!$X$140</f>
        <v>2564.3000000000002</v>
      </c>
      <c r="N7" s="568">
        <f t="shared" si="2"/>
        <v>2.0347381529144046</v>
      </c>
      <c r="O7" s="569">
        <f>State!$AD$140</f>
        <v>641075</v>
      </c>
      <c r="P7" s="570">
        <f>State!$AE$140</f>
        <v>2564.3000000000002</v>
      </c>
      <c r="Q7" s="568">
        <f t="shared" si="3"/>
        <v>2.7817322406080107</v>
      </c>
    </row>
    <row r="8" spans="1:17" ht="23.25" customHeight="1">
      <c r="A8" s="552" t="s">
        <v>555</v>
      </c>
      <c r="B8" s="572" t="s">
        <v>675</v>
      </c>
      <c r="C8" s="566"/>
      <c r="D8" s="567"/>
      <c r="E8" s="568">
        <f t="shared" si="0"/>
        <v>0</v>
      </c>
      <c r="F8" s="573">
        <f>State!$J$77</f>
        <v>1</v>
      </c>
      <c r="G8" s="574">
        <f>State!$K$77</f>
        <v>33.200000000000003</v>
      </c>
      <c r="H8" s="568">
        <f t="shared" si="1"/>
        <v>5.4581388770463792E-2</v>
      </c>
      <c r="I8" s="573">
        <f>State!$L$77</f>
        <v>1</v>
      </c>
      <c r="J8" s="574">
        <f>State!$M$77</f>
        <v>26.9</v>
      </c>
      <c r="K8" s="571"/>
      <c r="L8" s="573">
        <f>State!$W$77</f>
        <v>2</v>
      </c>
      <c r="M8" s="574">
        <f>State!$X$77</f>
        <v>71.25</v>
      </c>
      <c r="N8" s="568">
        <f t="shared" si="2"/>
        <v>5.6535933157255913E-2</v>
      </c>
      <c r="O8" s="573">
        <f>State!$AD$77</f>
        <v>2</v>
      </c>
      <c r="P8" s="574">
        <f>State!$AE$77</f>
        <v>71.25</v>
      </c>
      <c r="Q8" s="568">
        <f t="shared" si="3"/>
        <v>7.7291433195539036E-2</v>
      </c>
    </row>
    <row r="9" spans="1:17" ht="23.25" customHeight="1">
      <c r="A9" s="552" t="s">
        <v>556</v>
      </c>
      <c r="B9" s="575" t="s">
        <v>676</v>
      </c>
      <c r="C9" s="566"/>
      <c r="D9" s="567"/>
      <c r="E9" s="568">
        <f t="shared" si="0"/>
        <v>0</v>
      </c>
      <c r="F9" s="573">
        <f>State!$J$45</f>
        <v>3</v>
      </c>
      <c r="G9" s="574">
        <f>State!$K$45</f>
        <v>70.930000000000007</v>
      </c>
      <c r="H9" s="568">
        <f t="shared" si="1"/>
        <v>0.1166101778761746</v>
      </c>
      <c r="I9" s="573">
        <f>State!$L$45</f>
        <v>2</v>
      </c>
      <c r="J9" s="574">
        <f>State!$M$45</f>
        <v>29.68</v>
      </c>
      <c r="K9" s="571"/>
      <c r="L9" s="573">
        <f>State!$W$45</f>
        <v>2</v>
      </c>
      <c r="M9" s="574">
        <f>State!$X$45</f>
        <v>43.92</v>
      </c>
      <c r="N9" s="568">
        <f t="shared" si="2"/>
        <v>3.484993942830427E-2</v>
      </c>
      <c r="O9" s="573">
        <f>State!$AD$45</f>
        <v>2</v>
      </c>
      <c r="P9" s="574">
        <f>State!$AE$45</f>
        <v>43.545000000000002</v>
      </c>
      <c r="Q9" s="568">
        <f t="shared" si="3"/>
        <v>4.7237269592978914E-2</v>
      </c>
    </row>
    <row r="10" spans="1:17" ht="23.25" customHeight="1">
      <c r="A10" s="552">
        <v>5</v>
      </c>
      <c r="B10" s="572" t="s">
        <v>464</v>
      </c>
      <c r="C10" s="566">
        <v>89</v>
      </c>
      <c r="D10" s="567">
        <v>3298.8650000000002</v>
      </c>
      <c r="E10" s="568">
        <f t="shared" si="0"/>
        <v>1.6714981417579826</v>
      </c>
      <c r="F10" s="573">
        <f>State!$J$381</f>
        <v>28</v>
      </c>
      <c r="G10" s="574">
        <f>State!$K$381</f>
        <v>609.25500000000011</v>
      </c>
      <c r="H10" s="568">
        <f t="shared" si="1"/>
        <v>1.0016260245587023</v>
      </c>
      <c r="I10" s="573">
        <f>State!$L$381</f>
        <v>28</v>
      </c>
      <c r="J10" s="574">
        <f>State!$M$381</f>
        <v>402.96708999999998</v>
      </c>
      <c r="K10" s="571"/>
      <c r="L10" s="573">
        <f>State!$W$381</f>
        <v>28</v>
      </c>
      <c r="M10" s="574">
        <f>State!$X$381</f>
        <v>780.99000000000012</v>
      </c>
      <c r="N10" s="568">
        <f t="shared" si="2"/>
        <v>0.61970524121382875</v>
      </c>
      <c r="O10" s="573">
        <f>State!$AD$381</f>
        <v>28</v>
      </c>
      <c r="P10" s="574">
        <f>State!$AE$381</f>
        <v>609.63000000000011</v>
      </c>
      <c r="Q10" s="568">
        <f t="shared" si="3"/>
        <v>0.66132177430170491</v>
      </c>
    </row>
    <row r="11" spans="1:17" ht="23.25" customHeight="1">
      <c r="A11" s="552">
        <v>6</v>
      </c>
      <c r="B11" s="572" t="s">
        <v>458</v>
      </c>
      <c r="C11" s="566">
        <v>97952</v>
      </c>
      <c r="D11" s="567">
        <v>2644.7039999999997</v>
      </c>
      <c r="E11" s="568">
        <f t="shared" si="0"/>
        <v>1.3400420512812445</v>
      </c>
      <c r="F11" s="573">
        <f>State!$J$265</f>
        <v>7614</v>
      </c>
      <c r="G11" s="574">
        <f>State!$K$265</f>
        <v>228.42</v>
      </c>
      <c r="H11" s="568">
        <f t="shared" si="1"/>
        <v>0.37552653081172704</v>
      </c>
      <c r="I11" s="573">
        <f>State!$L$265</f>
        <v>4451</v>
      </c>
      <c r="J11" s="574">
        <f>State!$M$265</f>
        <v>139.01860000000002</v>
      </c>
      <c r="K11" s="571">
        <f t="shared" si="4"/>
        <v>0.60860957884598554</v>
      </c>
      <c r="L11" s="573">
        <f>State!$W$265</f>
        <v>6939</v>
      </c>
      <c r="M11" s="574">
        <f>State!$X$265</f>
        <v>208.17000000000002</v>
      </c>
      <c r="N11" s="568">
        <f t="shared" si="2"/>
        <v>0.16518014323292579</v>
      </c>
      <c r="O11" s="573">
        <f>State!$AD$265</f>
        <v>5973</v>
      </c>
      <c r="P11" s="574">
        <f>State!$AE$265</f>
        <v>179.19</v>
      </c>
      <c r="Q11" s="568">
        <f t="shared" si="3"/>
        <v>0.19438388651661251</v>
      </c>
    </row>
    <row r="12" spans="1:17" ht="23.25" customHeight="1">
      <c r="A12" s="552">
        <v>7</v>
      </c>
      <c r="B12" s="572" t="s">
        <v>94</v>
      </c>
      <c r="C12" s="566">
        <v>56818</v>
      </c>
      <c r="D12" s="567">
        <v>3303.9999999999991</v>
      </c>
      <c r="E12" s="568">
        <f t="shared" si="0"/>
        <v>1.674099989047255</v>
      </c>
      <c r="F12" s="573">
        <f>State!$J$254</f>
        <v>17475</v>
      </c>
      <c r="G12" s="574">
        <f>State!$K$254</f>
        <v>979.37</v>
      </c>
      <c r="H12" s="568">
        <f t="shared" si="1"/>
        <v>1.6101016481966601</v>
      </c>
      <c r="I12" s="573">
        <f>State!$L$254</f>
        <v>10007</v>
      </c>
      <c r="J12" s="574">
        <f>State!$M$254</f>
        <v>604.5</v>
      </c>
      <c r="K12" s="571">
        <f t="shared" si="4"/>
        <v>0.61723352767595496</v>
      </c>
      <c r="L12" s="573">
        <f>State!$W$254</f>
        <v>17903</v>
      </c>
      <c r="M12" s="574">
        <f>State!$X$254</f>
        <v>1003.29</v>
      </c>
      <c r="N12" s="568">
        <f t="shared" si="2"/>
        <v>0.79609735266446702</v>
      </c>
      <c r="O12" s="573">
        <f>State!$AD$254</f>
        <v>17903</v>
      </c>
      <c r="P12" s="574">
        <f>State!$AE$254</f>
        <v>1003.29</v>
      </c>
      <c r="Q12" s="568">
        <f t="shared" si="3"/>
        <v>1.0883610106772261</v>
      </c>
    </row>
    <row r="13" spans="1:17" ht="23.25" customHeight="1">
      <c r="A13" s="552">
        <v>8</v>
      </c>
      <c r="B13" s="572" t="s">
        <v>557</v>
      </c>
      <c r="C13" s="566"/>
      <c r="D13" s="567"/>
      <c r="E13" s="568"/>
      <c r="F13" s="573">
        <f>State!$J$317+State!$J$318+State!$J$304</f>
        <v>199</v>
      </c>
      <c r="G13" s="574">
        <f>State!$K$317+State!$K$318+State!$K$304</f>
        <v>509.60500000000002</v>
      </c>
      <c r="H13" s="568">
        <f t="shared" si="1"/>
        <v>0.83779965736060846</v>
      </c>
      <c r="I13" s="573">
        <f>State!$L$317+State!$L$318+State!$L$304</f>
        <v>160</v>
      </c>
      <c r="J13" s="574">
        <f>State!$M$317+State!$M$318+State!$M$304</f>
        <v>395.44500000000005</v>
      </c>
      <c r="K13" s="571"/>
      <c r="L13" s="573">
        <f>State!$W$317+State!$W$318+State!$W$304</f>
        <v>2879</v>
      </c>
      <c r="M13" s="574">
        <f>State!$X$317+State!$X$318+State!$X$304</f>
        <v>7491.99</v>
      </c>
      <c r="N13" s="568">
        <f t="shared" si="2"/>
        <v>5.9447950295414689</v>
      </c>
      <c r="O13" s="573">
        <f>State!$AD$317+State!$AD$318+State!$AD$304</f>
        <v>56</v>
      </c>
      <c r="P13" s="574">
        <f>State!$AE$317+State!$AE$318+State!$AE$304</f>
        <v>243.60000000000002</v>
      </c>
      <c r="Q13" s="568">
        <f t="shared" si="3"/>
        <v>0.26425534212537982</v>
      </c>
    </row>
    <row r="14" spans="1:17" ht="23.25" customHeight="1">
      <c r="A14" s="552">
        <v>9</v>
      </c>
      <c r="B14" s="572" t="s">
        <v>84</v>
      </c>
      <c r="C14" s="566">
        <v>55057</v>
      </c>
      <c r="D14" s="567">
        <v>3864.9999999999991</v>
      </c>
      <c r="E14" s="568">
        <f t="shared" ref="E14:E37" si="5">D14/$D$37*100</f>
        <v>1.9583524387613924</v>
      </c>
      <c r="F14" s="573">
        <f>State!$J$261</f>
        <v>16539</v>
      </c>
      <c r="G14" s="574">
        <f>State!$K$261</f>
        <v>978.74999999999989</v>
      </c>
      <c r="H14" s="568">
        <f t="shared" si="1"/>
        <v>1.6090823572015491</v>
      </c>
      <c r="I14" s="573">
        <f>State!$L$261</f>
        <v>8187</v>
      </c>
      <c r="J14" s="574">
        <f>State!$M$261</f>
        <v>507.90000000000003</v>
      </c>
      <c r="K14" s="571">
        <f t="shared" si="4"/>
        <v>0.51892720306513418</v>
      </c>
      <c r="L14" s="573">
        <f>State!$W$261</f>
        <v>16494</v>
      </c>
      <c r="M14" s="574">
        <f>State!$X$261</f>
        <v>977.5</v>
      </c>
      <c r="N14" s="568">
        <f t="shared" si="2"/>
        <v>0.77563332857849332</v>
      </c>
      <c r="O14" s="573">
        <f>State!$AD$261</f>
        <v>16494</v>
      </c>
      <c r="P14" s="574">
        <f>State!$AE$261</f>
        <v>977.5</v>
      </c>
      <c r="Q14" s="568">
        <f t="shared" si="3"/>
        <v>1.0603842238405532</v>
      </c>
    </row>
    <row r="15" spans="1:17" ht="23.25" customHeight="1">
      <c r="A15" s="552">
        <v>10</v>
      </c>
      <c r="B15" s="572" t="s">
        <v>462</v>
      </c>
      <c r="C15" s="566"/>
      <c r="D15" s="567">
        <v>6211.0731999999998</v>
      </c>
      <c r="E15" s="568">
        <f t="shared" si="5"/>
        <v>3.1470815908267862</v>
      </c>
      <c r="F15" s="573">
        <f>State!$J$333+State!$J$342</f>
        <v>13</v>
      </c>
      <c r="G15" s="574">
        <f>State!$K$333+State!$K$342</f>
        <v>2106.48</v>
      </c>
      <c r="H15" s="568">
        <f t="shared" si="1"/>
        <v>3.4630904764218844</v>
      </c>
      <c r="I15" s="573">
        <f>State!$L$333+State!$L$342</f>
        <v>9</v>
      </c>
      <c r="J15" s="574">
        <f>State!$M$333+State!$M$342</f>
        <v>1470.9150800000002</v>
      </c>
      <c r="K15" s="571">
        <f t="shared" si="4"/>
        <v>0.6982810565493146</v>
      </c>
      <c r="L15" s="573">
        <f>State!$W$333+State!$W$342</f>
        <v>13</v>
      </c>
      <c r="M15" s="574">
        <f>State!$X$333+State!$X$342</f>
        <v>3664.4060000000004</v>
      </c>
      <c r="N15" s="568">
        <f t="shared" si="2"/>
        <v>2.907657721783123</v>
      </c>
      <c r="O15" s="573">
        <f>State!$AD$333+State!$AD$342</f>
        <v>13</v>
      </c>
      <c r="P15" s="574">
        <f>State!$AE$333+State!$AE$342</f>
        <v>3173.5915479999999</v>
      </c>
      <c r="Q15" s="568">
        <f t="shared" si="3"/>
        <v>3.4426868648725515</v>
      </c>
    </row>
    <row r="16" spans="1:17" ht="23.25" customHeight="1">
      <c r="A16" s="552"/>
      <c r="B16" s="559" t="s">
        <v>25</v>
      </c>
      <c r="C16" s="560">
        <f>SUM(C5:C15)</f>
        <v>1008468</v>
      </c>
      <c r="D16" s="561">
        <f>SUM(D5:D15)</f>
        <v>22581.743699999999</v>
      </c>
      <c r="E16" s="568">
        <f t="shared" si="5"/>
        <v>11.441917942142229</v>
      </c>
      <c r="F16" s="576">
        <f>SUM(F5:F15)</f>
        <v>1436761</v>
      </c>
      <c r="G16" s="564">
        <f>SUM(G5:G15)</f>
        <v>9342.9664999999986</v>
      </c>
      <c r="H16" s="568">
        <f t="shared" si="1"/>
        <v>15.360002614636123</v>
      </c>
      <c r="I16" s="576">
        <f>SUM(I5:I15)</f>
        <v>1129846</v>
      </c>
      <c r="J16" s="564">
        <f>SUM(J5:J15)</f>
        <v>7017.5950799999991</v>
      </c>
      <c r="K16" s="571">
        <f t="shared" si="4"/>
        <v>0.75110994778799645</v>
      </c>
      <c r="L16" s="576">
        <f>SUM(L5:L15)</f>
        <v>1329473</v>
      </c>
      <c r="M16" s="564">
        <f>SUM(M5:M15)</f>
        <v>31007.404689999999</v>
      </c>
      <c r="N16" s="568">
        <f t="shared" si="2"/>
        <v>24.603965739422083</v>
      </c>
      <c r="O16" s="576">
        <f>SUM(O5:O15)</f>
        <v>1312955</v>
      </c>
      <c r="P16" s="564">
        <f>SUM(P5:P15)</f>
        <v>13870.332048000002</v>
      </c>
      <c r="Q16" s="568">
        <f t="shared" si="3"/>
        <v>15.046425865093843</v>
      </c>
    </row>
    <row r="17" spans="1:17" ht="23.25" customHeight="1">
      <c r="A17" s="552"/>
      <c r="B17" s="559" t="s">
        <v>493</v>
      </c>
      <c r="C17" s="560"/>
      <c r="D17" s="561"/>
      <c r="E17" s="568">
        <f t="shared" si="5"/>
        <v>0</v>
      </c>
      <c r="F17" s="577"/>
      <c r="G17" s="578"/>
      <c r="H17" s="568">
        <f t="shared" si="1"/>
        <v>0</v>
      </c>
      <c r="I17" s="577"/>
      <c r="J17" s="578"/>
      <c r="K17" s="571"/>
      <c r="L17" s="577"/>
      <c r="M17" s="578"/>
      <c r="N17" s="568">
        <f t="shared" si="2"/>
        <v>0</v>
      </c>
      <c r="O17" s="577"/>
      <c r="P17" s="578"/>
      <c r="Q17" s="568">
        <f t="shared" si="3"/>
        <v>0</v>
      </c>
    </row>
    <row r="18" spans="1:17" ht="23.25" customHeight="1">
      <c r="A18" s="552">
        <v>9</v>
      </c>
      <c r="B18" s="565" t="s">
        <v>32</v>
      </c>
      <c r="C18" s="566">
        <v>99989</v>
      </c>
      <c r="D18" s="567">
        <v>2999.6699999999996</v>
      </c>
      <c r="E18" s="568">
        <f t="shared" si="5"/>
        <v>1.5198993686880691</v>
      </c>
      <c r="F18" s="569">
        <f>State!$J$81</f>
        <v>471</v>
      </c>
      <c r="G18" s="570">
        <f>State!$K$81</f>
        <v>14.129999999999999</v>
      </c>
      <c r="H18" s="568">
        <f t="shared" si="1"/>
        <v>2.3229970582128112E-2</v>
      </c>
      <c r="I18" s="569">
        <f>State!$L$81</f>
        <v>428</v>
      </c>
      <c r="J18" s="570">
        <f>State!$M$81</f>
        <v>13.440000000000001</v>
      </c>
      <c r="K18" s="571"/>
      <c r="L18" s="569">
        <f>State!$W$81</f>
        <v>583</v>
      </c>
      <c r="M18" s="570">
        <f>State!$X$81</f>
        <v>17.489999999999998</v>
      </c>
      <c r="N18" s="568">
        <f t="shared" si="2"/>
        <v>1.3878083802391659E-2</v>
      </c>
      <c r="O18" s="569">
        <f>State!$AD$81</f>
        <v>583</v>
      </c>
      <c r="P18" s="570">
        <f>State!$AE$81</f>
        <v>17.489999999999998</v>
      </c>
      <c r="Q18" s="568">
        <f t="shared" si="3"/>
        <v>1.8973012864420737E-2</v>
      </c>
    </row>
    <row r="19" spans="1:17" ht="23.25" customHeight="1">
      <c r="A19" s="552">
        <v>10</v>
      </c>
      <c r="B19" s="572" t="s">
        <v>450</v>
      </c>
      <c r="C19" s="566">
        <v>117411</v>
      </c>
      <c r="D19" s="567">
        <v>6703.3350000000009</v>
      </c>
      <c r="E19" s="568">
        <f t="shared" si="5"/>
        <v>3.3965051604358609</v>
      </c>
      <c r="F19" s="573">
        <f>State!$J$121</f>
        <v>2198</v>
      </c>
      <c r="G19" s="574">
        <f>State!$K$121</f>
        <v>98.134999999999991</v>
      </c>
      <c r="H19" s="568">
        <f t="shared" si="1"/>
        <v>0.16133568033100792</v>
      </c>
      <c r="I19" s="573">
        <f>State!$L$121</f>
        <v>1825</v>
      </c>
      <c r="J19" s="574">
        <f>State!$M$121</f>
        <v>53.114369999999994</v>
      </c>
      <c r="K19" s="571">
        <f t="shared" si="4"/>
        <v>0.54123778468436334</v>
      </c>
      <c r="L19" s="573">
        <f>State!$W$121</f>
        <v>2420</v>
      </c>
      <c r="M19" s="574">
        <f>State!$X$121</f>
        <v>107.77000000000001</v>
      </c>
      <c r="N19" s="568">
        <f t="shared" si="2"/>
        <v>8.5514070405017115E-2</v>
      </c>
      <c r="O19" s="573">
        <f>State!$AD$121</f>
        <v>2420</v>
      </c>
      <c r="P19" s="574">
        <f>State!$AE$121</f>
        <v>107.77000000000001</v>
      </c>
      <c r="Q19" s="568">
        <f t="shared" si="3"/>
        <v>0.11690803867344902</v>
      </c>
    </row>
    <row r="20" spans="1:17" ht="23.25" customHeight="1">
      <c r="A20" s="552">
        <v>11</v>
      </c>
      <c r="B20" s="572" t="s">
        <v>451</v>
      </c>
      <c r="C20" s="566">
        <v>221740</v>
      </c>
      <c r="D20" s="567">
        <v>2621.1840000000007</v>
      </c>
      <c r="E20" s="568">
        <f t="shared" si="5"/>
        <v>1.3281247293253153</v>
      </c>
      <c r="F20" s="573">
        <f>State!$J$211</f>
        <v>32284</v>
      </c>
      <c r="G20" s="574">
        <f>State!$K$211</f>
        <v>482.34499999999997</v>
      </c>
      <c r="H20" s="568">
        <f t="shared" si="1"/>
        <v>0.79298373393040222</v>
      </c>
      <c r="I20" s="573">
        <f>State!$L$211</f>
        <v>24169</v>
      </c>
      <c r="J20" s="574">
        <f>State!$M$211</f>
        <v>371.25778000000008</v>
      </c>
      <c r="K20" s="571">
        <f t="shared" si="4"/>
        <v>0.76969343519679922</v>
      </c>
      <c r="L20" s="573">
        <f>State!$W$211</f>
        <v>30628</v>
      </c>
      <c r="M20" s="574">
        <f>State!$X$211</f>
        <v>651.75599999999986</v>
      </c>
      <c r="N20" s="568">
        <f t="shared" si="2"/>
        <v>0.51715977053811191</v>
      </c>
      <c r="O20" s="573">
        <f>State!$AD$211</f>
        <v>30628</v>
      </c>
      <c r="P20" s="574">
        <f>State!$AE$211</f>
        <v>651.75599999999986</v>
      </c>
      <c r="Q20" s="568">
        <f t="shared" si="3"/>
        <v>0.7070197239830418</v>
      </c>
    </row>
    <row r="21" spans="1:17" ht="23.25" customHeight="1">
      <c r="A21" s="552" t="s">
        <v>558</v>
      </c>
      <c r="B21" s="572" t="s">
        <v>559</v>
      </c>
      <c r="C21" s="566">
        <v>262</v>
      </c>
      <c r="D21" s="567">
        <v>7757.8399999999974</v>
      </c>
      <c r="E21" s="568">
        <f t="shared" si="5"/>
        <v>3.9308110953481705</v>
      </c>
      <c r="F21" s="573">
        <f>State!$J$225</f>
        <v>95</v>
      </c>
      <c r="G21" s="574">
        <f>State!$K$225</f>
        <v>643.72</v>
      </c>
      <c r="H21" s="568">
        <f t="shared" si="1"/>
        <v>1.0582870957627395</v>
      </c>
      <c r="I21" s="573">
        <f>State!$L$225</f>
        <v>89</v>
      </c>
      <c r="J21" s="574">
        <f>State!$M$225</f>
        <v>535.54648999999995</v>
      </c>
      <c r="K21" s="571">
        <f t="shared" si="4"/>
        <v>0.83195564841856695</v>
      </c>
      <c r="L21" s="573">
        <f>State!$W$225</f>
        <v>95</v>
      </c>
      <c r="M21" s="574">
        <f>State!$X$225</f>
        <v>2463.1600000000003</v>
      </c>
      <c r="N21" s="568">
        <f t="shared" si="2"/>
        <v>1.9544848998684416</v>
      </c>
      <c r="O21" s="573">
        <f>State!$AD$225</f>
        <v>95</v>
      </c>
      <c r="P21" s="574">
        <f>State!$AE$225</f>
        <v>2098.3599999999997</v>
      </c>
      <c r="Q21" s="568">
        <f t="shared" si="3"/>
        <v>2.2762842352307544</v>
      </c>
    </row>
    <row r="22" spans="1:17" ht="23.25" customHeight="1">
      <c r="A22" s="552" t="s">
        <v>560</v>
      </c>
      <c r="B22" s="572" t="s">
        <v>310</v>
      </c>
      <c r="C22" s="566">
        <v>4268</v>
      </c>
      <c r="D22" s="567">
        <v>14576.143999999998</v>
      </c>
      <c r="E22" s="568">
        <f t="shared" si="5"/>
        <v>7.3855697671765181</v>
      </c>
      <c r="F22" s="573">
        <f>State!$J$234</f>
        <v>994</v>
      </c>
      <c r="G22" s="574">
        <f>State!$K$234</f>
        <v>2236.4800000000005</v>
      </c>
      <c r="H22" s="568">
        <f t="shared" si="1"/>
        <v>3.6768127818484002</v>
      </c>
      <c r="I22" s="573">
        <f>State!$L$234</f>
        <v>734</v>
      </c>
      <c r="J22" s="574">
        <f>State!$M$234</f>
        <v>1931.3027100000002</v>
      </c>
      <c r="K22" s="571">
        <f t="shared" si="4"/>
        <v>0.86354571022320781</v>
      </c>
      <c r="L22" s="573">
        <f>State!$W$234</f>
        <v>994</v>
      </c>
      <c r="M22" s="574">
        <f>State!$X$234</f>
        <v>7238.6799999999994</v>
      </c>
      <c r="N22" s="568">
        <f t="shared" si="2"/>
        <v>5.7437968930072305</v>
      </c>
      <c r="O22" s="573">
        <f>State!$AD$234</f>
        <v>994</v>
      </c>
      <c r="P22" s="574">
        <f>State!$AE$234</f>
        <v>7238.6799999999994</v>
      </c>
      <c r="Q22" s="568">
        <f t="shared" si="3"/>
        <v>7.8524624792124129</v>
      </c>
    </row>
    <row r="23" spans="1:17" ht="23.25" customHeight="1">
      <c r="A23" s="552">
        <v>13</v>
      </c>
      <c r="B23" s="572" t="s">
        <v>365</v>
      </c>
      <c r="C23" s="566"/>
      <c r="D23" s="567">
        <v>3185.4932306917976</v>
      </c>
      <c r="E23" s="568">
        <f t="shared" si="5"/>
        <v>1.6140539293617566</v>
      </c>
      <c r="F23" s="573">
        <f>State!$J$335+State!$J$336+State!$J$337</f>
        <v>828032</v>
      </c>
      <c r="G23" s="574">
        <f>State!$K$335+State!$K$336+State!$K$337</f>
        <v>925.17160400000012</v>
      </c>
      <c r="H23" s="568">
        <f t="shared" si="1"/>
        <v>1.5209985240155897</v>
      </c>
      <c r="I23" s="573">
        <f>State!$L$335+State!$L$336+State!$L$337</f>
        <v>639884.01212500001</v>
      </c>
      <c r="J23" s="574">
        <f>State!$M$335+State!$M$336+State!$M$337</f>
        <v>523.23109399999998</v>
      </c>
      <c r="K23" s="571">
        <f t="shared" si="4"/>
        <v>0.56555031708474257</v>
      </c>
      <c r="L23" s="573">
        <f>State!$W$335+State!$W$336+State!$W$337</f>
        <v>793760</v>
      </c>
      <c r="M23" s="574">
        <f>State!$X$335+State!$X$336+State!$X$337</f>
        <v>1820.0176000000001</v>
      </c>
      <c r="N23" s="568">
        <f t="shared" si="2"/>
        <v>1.4441599070684816</v>
      </c>
      <c r="O23" s="573">
        <f>State!$AD$335+State!$AD$336+State!$AD$337</f>
        <v>793760</v>
      </c>
      <c r="P23" s="574">
        <f>State!$AE$335+State!$AE$336+State!$AE$337</f>
        <v>1820.0176000000001</v>
      </c>
      <c r="Q23" s="568">
        <f t="shared" si="3"/>
        <v>1.9743406139663904</v>
      </c>
    </row>
    <row r="24" spans="1:17" ht="23.25" customHeight="1">
      <c r="A24" s="552">
        <v>14</v>
      </c>
      <c r="B24" s="572" t="s">
        <v>456</v>
      </c>
      <c r="C24" s="566">
        <v>393</v>
      </c>
      <c r="D24" s="567">
        <v>1965</v>
      </c>
      <c r="E24" s="568">
        <f t="shared" si="5"/>
        <v>0.9956436072874868</v>
      </c>
      <c r="F24" s="573">
        <f>State!$J$237</f>
        <v>13</v>
      </c>
      <c r="G24" s="574">
        <f>State!$K$237</f>
        <v>617.31999999999937</v>
      </c>
      <c r="H24" s="568">
        <f t="shared" si="1"/>
        <v>1.0148850275838153</v>
      </c>
      <c r="I24" s="573">
        <f>State!$L$237</f>
        <v>6</v>
      </c>
      <c r="J24" s="574">
        <f>State!$M$237</f>
        <v>108.12900000000002</v>
      </c>
      <c r="K24" s="571">
        <f t="shared" si="4"/>
        <v>0.17515875072895765</v>
      </c>
      <c r="L24" s="573">
        <f>State!$W$237</f>
        <v>13</v>
      </c>
      <c r="M24" s="574">
        <f>State!$X$237</f>
        <v>650</v>
      </c>
      <c r="N24" s="568">
        <f t="shared" si="2"/>
        <v>0.51576640775040472</v>
      </c>
      <c r="O24" s="573">
        <f>State!$AD$237</f>
        <v>13</v>
      </c>
      <c r="P24" s="574">
        <f>State!$AE$237</f>
        <v>650</v>
      </c>
      <c r="Q24" s="568">
        <f t="shared" si="3"/>
        <v>0.70511482915228596</v>
      </c>
    </row>
    <row r="25" spans="1:17" ht="23.25" customHeight="1">
      <c r="A25" s="552">
        <v>15</v>
      </c>
      <c r="B25" s="572" t="s">
        <v>455</v>
      </c>
      <c r="C25" s="566"/>
      <c r="D25" s="567"/>
      <c r="E25" s="568">
        <f t="shared" si="5"/>
        <v>0</v>
      </c>
      <c r="F25" s="573"/>
      <c r="G25" s="574"/>
      <c r="H25" s="568">
        <f t="shared" si="1"/>
        <v>0</v>
      </c>
      <c r="I25" s="573"/>
      <c r="J25" s="574"/>
      <c r="K25" s="571"/>
      <c r="L25" s="573"/>
      <c r="M25" s="574"/>
      <c r="N25" s="568">
        <f t="shared" si="2"/>
        <v>0</v>
      </c>
      <c r="O25" s="573"/>
      <c r="P25" s="574"/>
      <c r="Q25" s="568">
        <f t="shared" si="3"/>
        <v>0</v>
      </c>
    </row>
    <row r="26" spans="1:17" ht="23.25" customHeight="1">
      <c r="A26" s="552">
        <v>16</v>
      </c>
      <c r="B26" s="572" t="s">
        <v>453</v>
      </c>
      <c r="C26" s="566"/>
      <c r="D26" s="567"/>
      <c r="E26" s="568">
        <f t="shared" si="5"/>
        <v>0</v>
      </c>
      <c r="F26" s="573">
        <f>State!$J$250</f>
        <v>39345</v>
      </c>
      <c r="G26" s="574">
        <f>State!$K$250</f>
        <v>196.72500000000002</v>
      </c>
      <c r="H26" s="568">
        <f t="shared" si="1"/>
        <v>0.32341938873100873</v>
      </c>
      <c r="I26" s="573">
        <f>State!$L$250</f>
        <v>8262</v>
      </c>
      <c r="J26" s="574">
        <f>State!$M$250</f>
        <v>47.81</v>
      </c>
      <c r="K26" s="571">
        <f t="shared" si="4"/>
        <v>0.24302960986148175</v>
      </c>
      <c r="L26" s="573">
        <f>State!$W$250</f>
        <v>38475</v>
      </c>
      <c r="M26" s="574">
        <f>State!$X$250</f>
        <v>192.375</v>
      </c>
      <c r="N26" s="568">
        <f t="shared" si="2"/>
        <v>0.15264701952459095</v>
      </c>
      <c r="O26" s="573">
        <f>State!$AD$250</f>
        <v>38475</v>
      </c>
      <c r="P26" s="574">
        <f>State!$AE$250</f>
        <v>192.375</v>
      </c>
      <c r="Q26" s="568">
        <f t="shared" si="3"/>
        <v>0.20868686962795541</v>
      </c>
    </row>
    <row r="27" spans="1:17" ht="23.25" customHeight="1">
      <c r="A27" s="552">
        <v>17</v>
      </c>
      <c r="B27" s="572" t="s">
        <v>452</v>
      </c>
      <c r="C27" s="566"/>
      <c r="D27" s="567"/>
      <c r="E27" s="568">
        <f t="shared" si="5"/>
        <v>0</v>
      </c>
      <c r="F27" s="573">
        <f>State!$J$144</f>
        <v>0</v>
      </c>
      <c r="G27" s="574">
        <f>State!$K$144</f>
        <v>0</v>
      </c>
      <c r="H27" s="568">
        <f t="shared" si="1"/>
        <v>0</v>
      </c>
      <c r="I27" s="573">
        <f>State!$L$144</f>
        <v>0</v>
      </c>
      <c r="J27" s="574">
        <f>State!$M$144</f>
        <v>0</v>
      </c>
      <c r="K27" s="571"/>
      <c r="L27" s="573">
        <f>State!$W$144</f>
        <v>2</v>
      </c>
      <c r="M27" s="574">
        <f>State!$X$144</f>
        <v>1</v>
      </c>
      <c r="N27" s="568">
        <f t="shared" si="2"/>
        <v>7.9348678115446884E-4</v>
      </c>
      <c r="O27" s="573">
        <f>State!$AD$144</f>
        <v>2</v>
      </c>
      <c r="P27" s="574">
        <f>State!$AE$144</f>
        <v>1</v>
      </c>
      <c r="Q27" s="568">
        <f t="shared" si="3"/>
        <v>1.0847920448496706E-3</v>
      </c>
    </row>
    <row r="28" spans="1:17" ht="23.25" customHeight="1">
      <c r="A28" s="552">
        <v>18</v>
      </c>
      <c r="B28" s="572" t="s">
        <v>143</v>
      </c>
      <c r="C28" s="566">
        <v>55057</v>
      </c>
      <c r="D28" s="567">
        <v>297.51707799999997</v>
      </c>
      <c r="E28" s="568">
        <f t="shared" si="5"/>
        <v>0.15074858868679522</v>
      </c>
      <c r="F28" s="573">
        <f>State!$J$343</f>
        <v>18134</v>
      </c>
      <c r="G28" s="574">
        <f>State!$K$343</f>
        <v>244.99704958000001</v>
      </c>
      <c r="H28" s="568">
        <f t="shared" si="1"/>
        <v>0.40277949429947502</v>
      </c>
      <c r="I28" s="573">
        <f>State!$L$343</f>
        <v>18134</v>
      </c>
      <c r="J28" s="574">
        <f>State!$M$343</f>
        <v>121</v>
      </c>
      <c r="K28" s="571">
        <f t="shared" si="4"/>
        <v>0.49388349862755926</v>
      </c>
      <c r="L28" s="573">
        <f>State!$W$343</f>
        <v>17739</v>
      </c>
      <c r="M28" s="574">
        <f>State!$X$343</f>
        <v>278.54000000000002</v>
      </c>
      <c r="N28" s="568">
        <f t="shared" si="2"/>
        <v>0.22101780802276574</v>
      </c>
      <c r="O28" s="573">
        <f>State!$AD$343</f>
        <v>17739</v>
      </c>
      <c r="P28" s="574">
        <f>State!$AE$343</f>
        <v>266.0795</v>
      </c>
      <c r="Q28" s="568">
        <f t="shared" si="3"/>
        <v>0.28864092489757798</v>
      </c>
    </row>
    <row r="29" spans="1:17" ht="23.25" customHeight="1">
      <c r="A29" s="552">
        <v>19</v>
      </c>
      <c r="B29" s="572" t="s">
        <v>454</v>
      </c>
      <c r="C29" s="566">
        <v>33</v>
      </c>
      <c r="D29" s="567">
        <v>1143.1999999999998</v>
      </c>
      <c r="E29" s="568">
        <f t="shared" si="5"/>
        <v>0.57924670323208893</v>
      </c>
      <c r="F29" s="573">
        <f>State!$J$272</f>
        <v>13</v>
      </c>
      <c r="G29" s="574">
        <f>State!$K$272</f>
        <v>650</v>
      </c>
      <c r="H29" s="568">
        <f t="shared" si="1"/>
        <v>1.068611527132574</v>
      </c>
      <c r="I29" s="573">
        <f>State!$L$272</f>
        <v>7</v>
      </c>
      <c r="J29" s="574">
        <f>State!$M$272</f>
        <v>160.01909999999998</v>
      </c>
      <c r="K29" s="571">
        <f t="shared" si="4"/>
        <v>0.24618323076923074</v>
      </c>
      <c r="L29" s="573">
        <f>State!$W$272</f>
        <v>496</v>
      </c>
      <c r="M29" s="574">
        <f>State!$X$272</f>
        <v>313.29999999999995</v>
      </c>
      <c r="N29" s="568">
        <f t="shared" si="2"/>
        <v>0.24859940853569507</v>
      </c>
      <c r="O29" s="573">
        <f>State!$AD$272</f>
        <v>13</v>
      </c>
      <c r="P29" s="574">
        <f>State!$AE$272</f>
        <v>650</v>
      </c>
      <c r="Q29" s="568">
        <f t="shared" si="3"/>
        <v>0.70511482915228596</v>
      </c>
    </row>
    <row r="30" spans="1:17" ht="23.25" customHeight="1">
      <c r="A30" s="552">
        <v>20</v>
      </c>
      <c r="B30" s="572" t="s">
        <v>459</v>
      </c>
      <c r="C30" s="566"/>
      <c r="D30" s="567">
        <v>868.04847752269688</v>
      </c>
      <c r="E30" s="568">
        <f t="shared" si="5"/>
        <v>0.43983049234662031</v>
      </c>
      <c r="F30" s="573">
        <f>State!$J$338</f>
        <v>13</v>
      </c>
      <c r="G30" s="574">
        <f>State!$K$338</f>
        <v>239.12</v>
      </c>
      <c r="H30" s="568">
        <f t="shared" si="1"/>
        <v>0.39311752056606331</v>
      </c>
      <c r="I30" s="573">
        <f>State!$L$338</f>
        <v>9</v>
      </c>
      <c r="J30" s="574">
        <f>State!$M$338</f>
        <v>100.523</v>
      </c>
      <c r="K30" s="571">
        <f t="shared" si="4"/>
        <v>0.42038725326196053</v>
      </c>
      <c r="L30" s="573">
        <f>State!$W$338</f>
        <v>13</v>
      </c>
      <c r="M30" s="574">
        <f>State!$X$338</f>
        <v>455.46671606000001</v>
      </c>
      <c r="N30" s="568">
        <f t="shared" si="2"/>
        <v>0.36140681844944583</v>
      </c>
      <c r="O30" s="573">
        <f>State!$AD$338</f>
        <v>13</v>
      </c>
      <c r="P30" s="574">
        <f>State!$AE$338</f>
        <v>455.46671606000001</v>
      </c>
      <c r="Q30" s="568">
        <f t="shared" si="3"/>
        <v>0.49408667027569175</v>
      </c>
    </row>
    <row r="31" spans="1:17" ht="23.25" customHeight="1">
      <c r="A31" s="552">
        <v>21</v>
      </c>
      <c r="B31" s="572" t="s">
        <v>106</v>
      </c>
      <c r="C31" s="566">
        <v>196884</v>
      </c>
      <c r="D31" s="567">
        <v>590.65200000000016</v>
      </c>
      <c r="E31" s="568">
        <f t="shared" si="5"/>
        <v>0.29927678775143451</v>
      </c>
      <c r="F31" s="573">
        <f>State!$J$276</f>
        <v>102426</v>
      </c>
      <c r="G31" s="574">
        <f>State!$K$276</f>
        <v>307.27799999999996</v>
      </c>
      <c r="H31" s="568">
        <f t="shared" si="1"/>
        <v>0.50517048128345088</v>
      </c>
      <c r="I31" s="573">
        <f>State!$L$276</f>
        <v>54291</v>
      </c>
      <c r="J31" s="574">
        <f>State!$M$276</f>
        <v>235.02414000000002</v>
      </c>
      <c r="K31" s="571">
        <f t="shared" si="4"/>
        <v>0.76485833675043458</v>
      </c>
      <c r="L31" s="573">
        <f>State!$W$276</f>
        <v>104172</v>
      </c>
      <c r="M31" s="574">
        <f>State!$X$276</f>
        <v>312.51600000000002</v>
      </c>
      <c r="N31" s="568">
        <f t="shared" si="2"/>
        <v>0.24797731489927</v>
      </c>
      <c r="O31" s="573">
        <f>State!$AD$276</f>
        <v>104172</v>
      </c>
      <c r="P31" s="574">
        <f>State!$AE$276</f>
        <v>312.51600000000002</v>
      </c>
      <c r="Q31" s="568">
        <f t="shared" si="3"/>
        <v>0.33901487068823971</v>
      </c>
    </row>
    <row r="32" spans="1:17" ht="23.25" customHeight="1">
      <c r="A32" s="552"/>
      <c r="B32" s="559" t="s">
        <v>25</v>
      </c>
      <c r="C32" s="560">
        <f>SUM(C18:C31)</f>
        <v>696037</v>
      </c>
      <c r="D32" s="561">
        <f>SUM(D18:D31)</f>
        <v>42708.083786214484</v>
      </c>
      <c r="E32" s="568">
        <f t="shared" si="5"/>
        <v>21.639710229640112</v>
      </c>
      <c r="F32" s="576">
        <f>SUM(F18:F31)</f>
        <v>1024018</v>
      </c>
      <c r="G32" s="564">
        <f>SUM(G18:G31)</f>
        <v>6655.4216535800006</v>
      </c>
      <c r="H32" s="568">
        <f t="shared" si="1"/>
        <v>10.941631226066656</v>
      </c>
      <c r="I32" s="576">
        <f>SUM(I18:I31)</f>
        <v>747838.01212500001</v>
      </c>
      <c r="J32" s="564">
        <f>SUM(J18:J31)</f>
        <v>4200.3976840000005</v>
      </c>
      <c r="K32" s="571">
        <f t="shared" si="4"/>
        <v>0.63112420258761148</v>
      </c>
      <c r="L32" s="576">
        <f>SUM(L18:L31)</f>
        <v>989390</v>
      </c>
      <c r="M32" s="564">
        <f>SUM(M18:M31)</f>
        <v>14502.071316059999</v>
      </c>
      <c r="N32" s="568">
        <f t="shared" si="2"/>
        <v>11.507201888653</v>
      </c>
      <c r="O32" s="576">
        <f>SUM(O18:O31)</f>
        <v>988907</v>
      </c>
      <c r="P32" s="564">
        <f>SUM(P18:P31)</f>
        <v>14461.510816059999</v>
      </c>
      <c r="Q32" s="568">
        <f t="shared" si="3"/>
        <v>15.687731889769358</v>
      </c>
    </row>
    <row r="33" spans="1:17" ht="23.25" customHeight="1">
      <c r="A33" s="552"/>
      <c r="B33" s="559" t="s">
        <v>522</v>
      </c>
      <c r="C33" s="560"/>
      <c r="D33" s="561"/>
      <c r="E33" s="568">
        <f t="shared" si="5"/>
        <v>0</v>
      </c>
      <c r="F33" s="577"/>
      <c r="G33" s="578"/>
      <c r="H33" s="568">
        <f t="shared" si="1"/>
        <v>0</v>
      </c>
      <c r="I33" s="577"/>
      <c r="J33" s="578"/>
      <c r="K33" s="571"/>
      <c r="L33" s="577"/>
      <c r="M33" s="578"/>
      <c r="N33" s="568">
        <f t="shared" si="2"/>
        <v>0</v>
      </c>
      <c r="O33" s="577"/>
      <c r="P33" s="578"/>
      <c r="Q33" s="568">
        <f t="shared" si="3"/>
        <v>0</v>
      </c>
    </row>
    <row r="34" spans="1:17" ht="23.25" customHeight="1">
      <c r="A34" s="552">
        <v>23</v>
      </c>
      <c r="B34" s="572" t="s">
        <v>448</v>
      </c>
      <c r="C34" s="579">
        <v>43751</v>
      </c>
      <c r="D34" s="567">
        <v>77167.992000000013</v>
      </c>
      <c r="E34" s="568">
        <f t="shared" si="5"/>
        <v>39.100161792372489</v>
      </c>
      <c r="F34" s="573">
        <f>State!$J$188</f>
        <v>6082</v>
      </c>
      <c r="G34" s="574">
        <f>State!$K$188</f>
        <v>38444.639999999999</v>
      </c>
      <c r="H34" s="568">
        <f t="shared" si="1"/>
        <v>63.203669939172379</v>
      </c>
      <c r="I34" s="573">
        <f>State!$L$188</f>
        <v>4854</v>
      </c>
      <c r="J34" s="574">
        <f>State!$M$188</f>
        <v>30940.693609999998</v>
      </c>
      <c r="K34" s="571">
        <f t="shared" si="4"/>
        <v>0.8048116359003491</v>
      </c>
      <c r="L34" s="573">
        <f>State!$W$188</f>
        <v>7341</v>
      </c>
      <c r="M34" s="574">
        <f>State!$X$188</f>
        <v>53244.240000000005</v>
      </c>
      <c r="N34" s="568">
        <f t="shared" si="2"/>
        <v>42.248600612616023</v>
      </c>
      <c r="O34" s="573">
        <f>State!$AD$188</f>
        <v>6322</v>
      </c>
      <c r="P34" s="574">
        <f>State!$AE$188</f>
        <v>52266</v>
      </c>
      <c r="Q34" s="568">
        <f t="shared" si="3"/>
        <v>56.697741016112893</v>
      </c>
    </row>
    <row r="35" spans="1:17" ht="23.25" customHeight="1">
      <c r="A35" s="552">
        <v>24</v>
      </c>
      <c r="B35" s="572" t="s">
        <v>461</v>
      </c>
      <c r="C35" s="566">
        <v>842267</v>
      </c>
      <c r="D35" s="567">
        <v>54901.957206713785</v>
      </c>
      <c r="E35" s="568">
        <f t="shared" si="5"/>
        <v>27.818210035845166</v>
      </c>
      <c r="F35" s="573">
        <f>State!$J$326-(State!$J$317+State!$J$318+State!$J$304)</f>
        <v>1684</v>
      </c>
      <c r="G35" s="574">
        <f>State!$K$326-(State!$K$317+State!$K$318+State!$K$304)</f>
        <v>6383.5663100000002</v>
      </c>
      <c r="H35" s="568">
        <f t="shared" si="1"/>
        <v>10.494696220124847</v>
      </c>
      <c r="I35" s="573">
        <f>State!$L$326-(State!$L$317+State!$L$318+State!$L$304)</f>
        <v>1051</v>
      </c>
      <c r="J35" s="574">
        <f>State!$M$326-(State!$M$317+State!$M$318+State!$M$304)</f>
        <v>1894.9728</v>
      </c>
      <c r="K35" s="571">
        <f t="shared" si="4"/>
        <v>0.29685174524332619</v>
      </c>
      <c r="L35" s="573">
        <f>State!$W$326-(State!$W$317+State!$W$318+State!$W$304)</f>
        <v>27009</v>
      </c>
      <c r="M35" s="574">
        <f>State!$X$326-(State!$X$317+State!$X$318+State!$X$304)</f>
        <v>27272.328000000009</v>
      </c>
      <c r="N35" s="568">
        <f t="shared" si="2"/>
        <v>21.6402317593089</v>
      </c>
      <c r="O35" s="573">
        <f>State!$AD$326-(State!$AD$317+State!$AD$318+State!$AD$304)</f>
        <v>5129</v>
      </c>
      <c r="P35" s="574">
        <f>State!$AE$326-(State!$AE$317+State!$AE$318+State!$AE$304)</f>
        <v>11585.724</v>
      </c>
      <c r="Q35" s="568">
        <f t="shared" si="3"/>
        <v>12.568101229023906</v>
      </c>
    </row>
    <row r="36" spans="1:17" ht="23.25" customHeight="1">
      <c r="A36" s="552"/>
      <c r="B36" s="559" t="s">
        <v>25</v>
      </c>
      <c r="C36" s="560">
        <f>SUM(C34:C35)</f>
        <v>886018</v>
      </c>
      <c r="D36" s="561">
        <f>SUM(D34:D35)</f>
        <v>132069.94920671379</v>
      </c>
      <c r="E36" s="568">
        <f t="shared" si="5"/>
        <v>66.918371828217659</v>
      </c>
      <c r="F36" s="576">
        <f>SUM(F34:F35)</f>
        <v>7766</v>
      </c>
      <c r="G36" s="564">
        <f>SUM(G34:G35)</f>
        <v>44828.206310000001</v>
      </c>
      <c r="H36" s="568">
        <f t="shared" si="1"/>
        <v>73.698366159297223</v>
      </c>
      <c r="I36" s="576">
        <f>SUM(I34:I35)</f>
        <v>5905</v>
      </c>
      <c r="J36" s="564">
        <f>SUM(J34:J35)</f>
        <v>32835.666409999998</v>
      </c>
      <c r="K36" s="571">
        <f t="shared" si="4"/>
        <v>0.73247781057604389</v>
      </c>
      <c r="L36" s="576">
        <f>SUM(L34:L35)</f>
        <v>34350</v>
      </c>
      <c r="M36" s="564">
        <f>SUM(M34:M35)</f>
        <v>80516.568000000014</v>
      </c>
      <c r="N36" s="568">
        <f>M36/$M$37*100</f>
        <v>63.88883237192492</v>
      </c>
      <c r="O36" s="576">
        <f>SUM(O34:O35)</f>
        <v>11451</v>
      </c>
      <c r="P36" s="564">
        <f>SUM(P34:P35)</f>
        <v>63851.724000000002</v>
      </c>
      <c r="Q36" s="568">
        <f t="shared" si="3"/>
        <v>69.265842245136795</v>
      </c>
    </row>
    <row r="37" spans="1:17" s="580" customFormat="1" ht="23.25" customHeight="1">
      <c r="A37" s="558"/>
      <c r="B37" s="559" t="s">
        <v>153</v>
      </c>
      <c r="C37" s="560">
        <f>C16+C32+C36</f>
        <v>2590523</v>
      </c>
      <c r="D37" s="561">
        <f>D16+D32+D36</f>
        <v>197359.77669292828</v>
      </c>
      <c r="E37" s="568">
        <f t="shared" si="5"/>
        <v>100</v>
      </c>
      <c r="F37" s="576">
        <f>F16+F32+F36</f>
        <v>2468545</v>
      </c>
      <c r="G37" s="564">
        <f>G16+G32+G36</f>
        <v>60826.594463579997</v>
      </c>
      <c r="H37" s="568">
        <f t="shared" si="1"/>
        <v>100</v>
      </c>
      <c r="I37" s="576">
        <f>I16+I32+I36</f>
        <v>1883589.0121249999</v>
      </c>
      <c r="J37" s="564">
        <f>J16+J32+J36</f>
        <v>44053.659174</v>
      </c>
      <c r="K37" s="571">
        <f t="shared" si="4"/>
        <v>0.72424996931855501</v>
      </c>
      <c r="L37" s="576">
        <f>L16+L32+L36</f>
        <v>2353213</v>
      </c>
      <c r="M37" s="564">
        <f>M16+M32+M36</f>
        <v>126026.04400606001</v>
      </c>
      <c r="N37" s="568">
        <f t="shared" si="2"/>
        <v>100</v>
      </c>
      <c r="O37" s="576">
        <f>O16+O32+O36</f>
        <v>2313313</v>
      </c>
      <c r="P37" s="564">
        <f>P16+P32+P36</f>
        <v>92183.566864060005</v>
      </c>
      <c r="Q37" s="568">
        <f t="shared" si="3"/>
        <v>100</v>
      </c>
    </row>
    <row r="39" spans="1:17">
      <c r="C39" s="581">
        <f>'[57]GUJARAT-Annexure-V'!$C$518</f>
        <v>2655725</v>
      </c>
      <c r="D39" s="581">
        <f>'[57]GUJARAT-Annexure-V'!$D$518</f>
        <v>197359.77669292822</v>
      </c>
      <c r="F39" s="582">
        <f>State!$J$382</f>
        <v>2468545</v>
      </c>
      <c r="G39" s="583">
        <f>State!$K$382</f>
        <v>60826.594463579997</v>
      </c>
      <c r="I39" s="582">
        <f>State!$L$382</f>
        <v>1883589.0121249999</v>
      </c>
      <c r="J39" s="583">
        <f>State!$M$382</f>
        <v>44053.659174000008</v>
      </c>
      <c r="L39" s="582">
        <f>State!$W$382</f>
        <v>2353200</v>
      </c>
      <c r="M39" s="583">
        <f>State!$X$382</f>
        <v>126026.04400606004</v>
      </c>
      <c r="O39" s="582">
        <f>State!$AD$382</f>
        <v>2313300</v>
      </c>
      <c r="P39" s="583">
        <f>State!$AE$382</f>
        <v>92183.56686406002</v>
      </c>
    </row>
    <row r="40" spans="1:17">
      <c r="C40" s="584">
        <f>C39-C37</f>
        <v>65202</v>
      </c>
      <c r="D40" s="581">
        <f>D39-D37</f>
        <v>0</v>
      </c>
      <c r="F40" s="582">
        <f>F39-F37</f>
        <v>0</v>
      </c>
      <c r="G40" s="583">
        <f>G39-G37</f>
        <v>0</v>
      </c>
      <c r="I40" s="582">
        <f>I39-I37</f>
        <v>0</v>
      </c>
      <c r="J40" s="583">
        <f>J39-J37</f>
        <v>0</v>
      </c>
      <c r="L40" s="582">
        <f>L39-L37</f>
        <v>-13</v>
      </c>
      <c r="M40" s="583">
        <f>M39-M37</f>
        <v>0</v>
      </c>
      <c r="O40" s="582">
        <f>O39-O37</f>
        <v>-13</v>
      </c>
      <c r="P40" s="583">
        <f>P39-P37</f>
        <v>0</v>
      </c>
    </row>
    <row r="41" spans="1:17">
      <c r="K41" s="583"/>
      <c r="N41" s="583"/>
    </row>
    <row r="342" spans="22:29">
      <c r="V342" s="723">
        <v>825.11200000000008</v>
      </c>
      <c r="AB342" s="723"/>
      <c r="AC342" s="723">
        <v>825.11200000000008</v>
      </c>
    </row>
    <row r="392" spans="19:19">
      <c r="S392" s="583"/>
    </row>
  </sheetData>
  <mergeCells count="6">
    <mergeCell ref="O2:P2"/>
    <mergeCell ref="A1:N1"/>
    <mergeCell ref="C2:D2"/>
    <mergeCell ref="F2:G2"/>
    <mergeCell ref="I2:J2"/>
    <mergeCell ref="L2:M2"/>
  </mergeCells>
  <printOptions horizontalCentered="1"/>
  <pageMargins left="0.28999999999999998" right="0.16" top="0.35" bottom="0.27" header="0.3" footer="0.3"/>
  <pageSetup scale="59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00B0F0"/>
  </sheetPr>
  <dimension ref="A1:AC342"/>
  <sheetViews>
    <sheetView workbookViewId="0">
      <selection activeCell="B8" sqref="B8"/>
    </sheetView>
  </sheetViews>
  <sheetFormatPr defaultRowHeight="15"/>
  <cols>
    <col min="1" max="1" width="13.5703125" style="588" customWidth="1"/>
    <col min="2" max="2" width="16.7109375" style="588" customWidth="1"/>
    <col min="3" max="3" width="15.5703125" style="588" customWidth="1"/>
    <col min="4" max="4" width="14.140625" style="588" customWidth="1"/>
    <col min="5" max="5" width="13.28515625" style="588" customWidth="1"/>
    <col min="6" max="6" width="13.42578125" style="588" customWidth="1"/>
    <col min="7" max="16384" width="9.140625" style="588"/>
  </cols>
  <sheetData>
    <row r="1" spans="1:6">
      <c r="A1" s="587" t="s">
        <v>616</v>
      </c>
    </row>
    <row r="2" spans="1:6" ht="15.75" thickBot="1"/>
    <row r="3" spans="1:6" ht="24.75" customHeight="1" thickBot="1">
      <c r="A3" s="1093" t="s">
        <v>318</v>
      </c>
      <c r="B3" s="1093" t="s">
        <v>561</v>
      </c>
      <c r="C3" s="1093" t="s">
        <v>562</v>
      </c>
      <c r="D3" s="1094" t="s">
        <v>617</v>
      </c>
      <c r="E3" s="1095"/>
      <c r="F3" s="1096"/>
    </row>
    <row r="4" spans="1:6" ht="44.25" customHeight="1">
      <c r="A4" s="1093"/>
      <c r="B4" s="1093"/>
      <c r="C4" s="1093"/>
      <c r="D4" s="589" t="s">
        <v>563</v>
      </c>
      <c r="E4" s="589" t="s">
        <v>562</v>
      </c>
      <c r="F4" s="589" t="s">
        <v>29</v>
      </c>
    </row>
    <row r="5" spans="1:6" s="897" customFormat="1" ht="30.75" customHeight="1">
      <c r="A5" s="896">
        <f>State!AE382</f>
        <v>92183.56686406002</v>
      </c>
      <c r="B5" s="896">
        <f>State!AE326</f>
        <v>11829.324000000001</v>
      </c>
      <c r="C5" s="896">
        <f>A5-B5</f>
        <v>80354.242864060012</v>
      </c>
      <c r="D5" s="896">
        <f>B5*90%</f>
        <v>10646.391600000001</v>
      </c>
      <c r="E5" s="896">
        <f>C5*90%</f>
        <v>72318.818577654019</v>
      </c>
      <c r="F5" s="896">
        <f>D5+E5</f>
        <v>82965.210177654022</v>
      </c>
    </row>
    <row r="10" spans="1:6" ht="78" customHeight="1"/>
    <row r="214" spans="27:27" ht="15.75">
      <c r="AA214" s="590" t="s">
        <v>414</v>
      </c>
    </row>
    <row r="342" spans="22:29" ht="18.75">
      <c r="V342" s="723">
        <v>825.11200000000008</v>
      </c>
      <c r="AB342" s="723"/>
      <c r="AC342" s="723">
        <v>825.11200000000008</v>
      </c>
    </row>
  </sheetData>
  <mergeCells count="4">
    <mergeCell ref="A3:A4"/>
    <mergeCell ref="B3:B4"/>
    <mergeCell ref="C3:C4"/>
    <mergeCell ref="D3:F3"/>
  </mergeCells>
  <pageMargins left="0.7" right="0.7" top="0.75" bottom="0.75" header="0.3" footer="0.3"/>
  <pageSetup orientation="portrait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00B0F0"/>
  </sheetPr>
  <dimension ref="A1:AC430"/>
  <sheetViews>
    <sheetView workbookViewId="0">
      <selection activeCell="C5" sqref="C5:H7"/>
    </sheetView>
  </sheetViews>
  <sheetFormatPr defaultRowHeight="12.75"/>
  <cols>
    <col min="1" max="1" width="5.7109375" style="592" customWidth="1"/>
    <col min="2" max="2" width="14.28515625" style="592" customWidth="1"/>
    <col min="3" max="3" width="9.85546875" style="592" customWidth="1"/>
    <col min="4" max="4" width="13.28515625" style="592" bestFit="1" customWidth="1"/>
    <col min="5" max="5" width="13" style="592" bestFit="1" customWidth="1"/>
    <col min="6" max="6" width="8.85546875" style="592" customWidth="1"/>
    <col min="7" max="7" width="13" style="592" bestFit="1" customWidth="1"/>
    <col min="8" max="8" width="13.5703125" style="592" customWidth="1"/>
    <col min="9" max="15" width="9.140625" style="592"/>
    <col min="16" max="16" width="13.140625" style="592" customWidth="1"/>
    <col min="17" max="17" width="13" style="592" customWidth="1"/>
    <col min="18" max="16384" width="9.140625" style="592"/>
  </cols>
  <sheetData>
    <row r="1" spans="1:8" ht="15">
      <c r="A1" s="591"/>
      <c r="B1" s="1097" t="s">
        <v>618</v>
      </c>
      <c r="C1" s="1097"/>
      <c r="D1" s="1097"/>
      <c r="E1" s="1097"/>
      <c r="F1" s="1097"/>
      <c r="G1" s="1097"/>
      <c r="H1" s="1097"/>
    </row>
    <row r="2" spans="1:8" ht="13.5" thickBot="1"/>
    <row r="3" spans="1:8">
      <c r="A3" s="1098" t="s">
        <v>0</v>
      </c>
      <c r="B3" s="1098" t="s">
        <v>564</v>
      </c>
      <c r="C3" s="1100" t="s">
        <v>565</v>
      </c>
      <c r="D3" s="1101"/>
      <c r="E3" s="1102"/>
      <c r="F3" s="1100" t="s">
        <v>566</v>
      </c>
      <c r="G3" s="1101"/>
      <c r="H3" s="1102"/>
    </row>
    <row r="4" spans="1:8" ht="25.5">
      <c r="A4" s="1099"/>
      <c r="B4" s="1099"/>
      <c r="C4" s="593" t="s">
        <v>567</v>
      </c>
      <c r="D4" s="594" t="s">
        <v>472</v>
      </c>
      <c r="E4" s="595" t="s">
        <v>29</v>
      </c>
      <c r="F4" s="593" t="s">
        <v>567</v>
      </c>
      <c r="G4" s="594" t="s">
        <v>472</v>
      </c>
      <c r="H4" s="595" t="s">
        <v>29</v>
      </c>
    </row>
    <row r="5" spans="1:8">
      <c r="A5" s="596">
        <v>1</v>
      </c>
      <c r="B5" s="597" t="s">
        <v>13</v>
      </c>
      <c r="C5" s="598">
        <f>State!S345</f>
        <v>4538.1099999999997</v>
      </c>
      <c r="D5" s="599">
        <f>State!V345</f>
        <v>120706.94400606002</v>
      </c>
      <c r="E5" s="600">
        <f>SUM(C5:D5)</f>
        <v>125245.05400606002</v>
      </c>
      <c r="F5" s="598">
        <f>State!Z345</f>
        <v>4423.95</v>
      </c>
      <c r="G5" s="599">
        <f>State!AC345</f>
        <v>87149.986864060003</v>
      </c>
      <c r="H5" s="600">
        <f>SUM(F5:G5)</f>
        <v>91573.936864060001</v>
      </c>
    </row>
    <row r="6" spans="1:8" ht="13.5" thickBot="1">
      <c r="A6" s="596">
        <v>2</v>
      </c>
      <c r="B6" s="597" t="s">
        <v>464</v>
      </c>
      <c r="C6" s="598">
        <f>State!S381</f>
        <v>0</v>
      </c>
      <c r="D6" s="599">
        <f>State!V381</f>
        <v>780.99000000000012</v>
      </c>
      <c r="E6" s="600">
        <f>SUM(C6:D6)</f>
        <v>780.99000000000012</v>
      </c>
      <c r="F6" s="598">
        <f>State!Z381</f>
        <v>0</v>
      </c>
      <c r="G6" s="599">
        <f>State!AC381</f>
        <v>609.63000000000011</v>
      </c>
      <c r="H6" s="600">
        <f>SUM(F6:G6)</f>
        <v>609.63000000000011</v>
      </c>
    </row>
    <row r="7" spans="1:8" ht="13.5" thickBot="1">
      <c r="A7" s="601"/>
      <c r="B7" s="602" t="s">
        <v>29</v>
      </c>
      <c r="C7" s="603">
        <f>SUM(C5:C6)</f>
        <v>4538.1099999999997</v>
      </c>
      <c r="D7" s="603">
        <f>SUM(D5:D6)</f>
        <v>121487.93400606002</v>
      </c>
      <c r="E7" s="603">
        <f>SUM(E5:E6)</f>
        <v>126026.04400606002</v>
      </c>
      <c r="F7" s="603">
        <f t="shared" ref="F7:H7" si="0">SUM(F5:F6)</f>
        <v>4423.95</v>
      </c>
      <c r="G7" s="603">
        <f t="shared" si="0"/>
        <v>87759.616864060008</v>
      </c>
      <c r="H7" s="603">
        <f t="shared" si="0"/>
        <v>92183.566864060005</v>
      </c>
    </row>
    <row r="9" spans="1:8">
      <c r="C9" s="604">
        <f>State!S382</f>
        <v>4538.1099999999997</v>
      </c>
      <c r="D9" s="604">
        <f>State!V382</f>
        <v>121487.93400606002</v>
      </c>
      <c r="E9" s="604">
        <f>SUM(C9:D9)</f>
        <v>126026.04400606002</v>
      </c>
      <c r="F9" s="604">
        <f>State!Z382</f>
        <v>4423.95</v>
      </c>
      <c r="G9" s="604">
        <f>State!AC382</f>
        <v>87759.616864060008</v>
      </c>
      <c r="H9" s="604">
        <f>SUM(F9:G9)</f>
        <v>92183.566864060005</v>
      </c>
    </row>
    <row r="10" spans="1:8">
      <c r="C10" s="604">
        <f t="shared" ref="C10:G10" si="1">C7-C9</f>
        <v>0</v>
      </c>
      <c r="D10" s="604">
        <f t="shared" si="1"/>
        <v>0</v>
      </c>
      <c r="E10" s="604">
        <f t="shared" si="1"/>
        <v>0</v>
      </c>
      <c r="F10" s="604">
        <f t="shared" si="1"/>
        <v>0</v>
      </c>
      <c r="G10" s="604">
        <f t="shared" si="1"/>
        <v>0</v>
      </c>
      <c r="H10" s="604">
        <f>H7-H9</f>
        <v>0</v>
      </c>
    </row>
    <row r="11" spans="1:8">
      <c r="H11" s="604"/>
    </row>
    <row r="13" spans="1:8" ht="15.75">
      <c r="H13" s="605"/>
    </row>
    <row r="342" spans="22:29" ht="18.75">
      <c r="V342" s="723">
        <v>825.11200000000008</v>
      </c>
      <c r="AB342" s="723"/>
      <c r="AC342" s="723">
        <v>825.11200000000008</v>
      </c>
    </row>
    <row r="377" spans="27:27" ht="16.5">
      <c r="AA377" s="606" t="s">
        <v>568</v>
      </c>
    </row>
    <row r="430" spans="15:17">
      <c r="O430" s="592">
        <f>SUM(O18+O42+O50+O73+O81+O103+O108+O122+O133+O139+O143+O151+O152+O162+O168+O189+O197+O206+O208+O234+O249+O259+O265+O269+O276+O280+O284+O287+O290+O296+O301+O309+O317+O360+O381+O384+O389+O402+O426)</f>
        <v>0</v>
      </c>
      <c r="P430" s="592">
        <f>SUM(P18+P42+P50+P73+P81+P103+P108+P122+P133+P139+P143+P151+P152+P162+P168+P189+P197+P206+P208+P234+P249+P259+P265+P269+P276+P280+P284+P287+P290+P296+P301+P309+P317+P360+P381+P384+P389+P402+P426)</f>
        <v>0</v>
      </c>
      <c r="Q430" s="592">
        <f>SUM(Q18+Q42+Q50+Q73+Q81+Q103+Q108+Q122+Q133+Q139+Q143+Q151+Q152+Q162+Q168+Q189+Q197+Q206+Q208+Q234+Q249+Q259+Q265+Q269+Q276+Q280+Q284+Q287+Q290+Q296+Q301+Q309+Q317+Q360+Q381+Q384+Q389+Q402+Q426)</f>
        <v>0</v>
      </c>
    </row>
  </sheetData>
  <mergeCells count="5">
    <mergeCell ref="B1:H1"/>
    <mergeCell ref="A3:A4"/>
    <mergeCell ref="B3:B4"/>
    <mergeCell ref="C3:E3"/>
    <mergeCell ref="F3:H3"/>
  </mergeCells>
  <pageMargins left="0.7" right="0.7" top="0.75" bottom="0.75" header="0.3" footer="0.3"/>
  <pageSetup scale="85" orientation="portrait" verticalDpi="0" r:id="rId1"/>
  <rowBreaks count="1" manualBreakCount="1">
    <brk id="7" max="16383" man="1"/>
  </rowBreaks>
  <colBreaks count="1" manualBreakCount="1">
    <brk id="8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92D050"/>
  </sheetPr>
  <dimension ref="A1:AC341"/>
  <sheetViews>
    <sheetView view="pageBreakPreview" zoomScale="70" zoomScaleNormal="85" zoomScaleSheetLayoutView="70" workbookViewId="0">
      <pane xSplit="2" ySplit="6" topLeftCell="C7" activePane="bottomRight" state="frozen"/>
      <selection activeCell="AJ347" sqref="AJ347"/>
      <selection pane="topRight" activeCell="AJ347" sqref="AJ347"/>
      <selection pane="bottomLeft" activeCell="AJ347" sqref="AJ347"/>
      <selection pane="bottomRight" activeCell="V15" sqref="V15"/>
    </sheetView>
  </sheetViews>
  <sheetFormatPr defaultRowHeight="15"/>
  <cols>
    <col min="1" max="1" width="11.5703125" style="607" customWidth="1"/>
    <col min="2" max="2" width="31.7109375" style="607" customWidth="1"/>
    <col min="3" max="3" width="11.7109375" style="648" customWidth="1"/>
    <col min="4" max="4" width="11.7109375" style="649" customWidth="1"/>
    <col min="5" max="5" width="11.7109375" style="648" customWidth="1"/>
    <col min="6" max="6" width="11.7109375" style="649" customWidth="1"/>
    <col min="7" max="7" width="11.7109375" style="648" customWidth="1"/>
    <col min="8" max="8" width="11.7109375" style="649" customWidth="1"/>
    <col min="9" max="9" width="11.7109375" style="648" customWidth="1"/>
    <col min="10" max="11" width="11.7109375" style="607" customWidth="1"/>
    <col min="12" max="16384" width="9.140625" style="607"/>
  </cols>
  <sheetData>
    <row r="1" spans="1:11" ht="19.5" thickBot="1">
      <c r="A1" s="1111" t="s">
        <v>619</v>
      </c>
      <c r="B1" s="1111"/>
      <c r="C1" s="1111"/>
      <c r="D1" s="1111"/>
      <c r="E1" s="1111"/>
      <c r="F1" s="1111"/>
      <c r="G1" s="1111"/>
      <c r="H1" s="1111"/>
      <c r="I1" s="1111"/>
      <c r="J1" s="1111"/>
      <c r="K1" s="1111"/>
    </row>
    <row r="2" spans="1:11" ht="18.75" customHeight="1">
      <c r="A2" s="1112" t="s">
        <v>569</v>
      </c>
      <c r="B2" s="1113"/>
      <c r="C2" s="1113"/>
      <c r="D2" s="1113"/>
      <c r="E2" s="1113"/>
      <c r="F2" s="1113"/>
      <c r="G2" s="1113"/>
      <c r="H2" s="1113"/>
      <c r="I2" s="1113"/>
      <c r="J2" s="1113"/>
      <c r="K2" s="1113"/>
    </row>
    <row r="3" spans="1:11" s="610" customFormat="1" ht="15.75" customHeight="1">
      <c r="A3" s="608" t="s">
        <v>570</v>
      </c>
      <c r="B3" s="608"/>
      <c r="C3" s="609"/>
      <c r="D3" s="1114" t="s">
        <v>571</v>
      </c>
      <c r="E3" s="1114"/>
      <c r="F3" s="1114"/>
      <c r="G3" s="1114"/>
      <c r="H3" s="1114"/>
      <c r="I3" s="1114"/>
      <c r="J3" s="1114"/>
      <c r="K3" s="1114"/>
    </row>
    <row r="4" spans="1:11" s="611" customFormat="1" ht="66" customHeight="1">
      <c r="A4" s="1103" t="s">
        <v>0</v>
      </c>
      <c r="B4" s="1103" t="s">
        <v>572</v>
      </c>
      <c r="C4" s="513" t="s">
        <v>471</v>
      </c>
      <c r="D4" s="1115" t="s">
        <v>573</v>
      </c>
      <c r="E4" s="1115"/>
      <c r="F4" s="1116" t="s">
        <v>5</v>
      </c>
      <c r="G4" s="1117"/>
      <c r="H4" s="1115" t="s">
        <v>574</v>
      </c>
      <c r="I4" s="1115"/>
      <c r="J4" s="1118" t="s">
        <v>575</v>
      </c>
      <c r="K4" s="1118"/>
    </row>
    <row r="5" spans="1:11" s="611" customFormat="1" ht="25.5" customHeight="1">
      <c r="A5" s="1103"/>
      <c r="B5" s="1103"/>
      <c r="C5" s="613" t="s">
        <v>473</v>
      </c>
      <c r="D5" s="612" t="s">
        <v>576</v>
      </c>
      <c r="E5" s="613" t="s">
        <v>473</v>
      </c>
      <c r="F5" s="612" t="s">
        <v>576</v>
      </c>
      <c r="G5" s="613" t="s">
        <v>473</v>
      </c>
      <c r="H5" s="612" t="s">
        <v>576</v>
      </c>
      <c r="I5" s="613" t="s">
        <v>473</v>
      </c>
      <c r="J5" s="614" t="s">
        <v>576</v>
      </c>
      <c r="K5" s="614" t="s">
        <v>473</v>
      </c>
    </row>
    <row r="6" spans="1:11" ht="18.75" customHeight="1">
      <c r="A6" s="1107" t="s">
        <v>577</v>
      </c>
      <c r="B6" s="1107"/>
      <c r="C6" s="1107"/>
      <c r="D6" s="1107"/>
      <c r="E6" s="1107"/>
      <c r="F6" s="1107"/>
      <c r="G6" s="1107"/>
      <c r="H6" s="1107"/>
      <c r="I6" s="1107"/>
      <c r="J6" s="1107"/>
      <c r="K6" s="1107"/>
    </row>
    <row r="7" spans="1:11" ht="36" customHeight="1">
      <c r="A7" s="615">
        <v>1</v>
      </c>
      <c r="B7" s="616" t="s">
        <v>475</v>
      </c>
      <c r="C7" s="477"/>
      <c r="D7" s="617">
        <f>State!H82</f>
        <v>83450</v>
      </c>
      <c r="E7" s="477"/>
      <c r="F7" s="762">
        <f>State!J82</f>
        <v>137491</v>
      </c>
      <c r="G7" s="618">
        <f>E7+C7</f>
        <v>0</v>
      </c>
      <c r="H7" s="617">
        <f>State!L82</f>
        <v>0</v>
      </c>
      <c r="I7" s="477"/>
      <c r="J7" s="619"/>
      <c r="K7" s="619"/>
    </row>
    <row r="8" spans="1:11" ht="15.75">
      <c r="A8" s="1103">
        <v>2</v>
      </c>
      <c r="B8" s="616" t="s">
        <v>476</v>
      </c>
      <c r="C8" s="477"/>
      <c r="D8" s="617"/>
      <c r="E8" s="477"/>
      <c r="F8" s="762"/>
      <c r="G8" s="618"/>
      <c r="H8" s="617"/>
      <c r="I8" s="477"/>
      <c r="J8" s="619"/>
      <c r="K8" s="619"/>
    </row>
    <row r="9" spans="1:11" ht="15.75">
      <c r="A9" s="1103"/>
      <c r="B9" s="616" t="s">
        <v>477</v>
      </c>
      <c r="C9" s="477"/>
      <c r="D9" s="617">
        <f>State!J125+State!J128</f>
        <v>338297</v>
      </c>
      <c r="E9" s="477">
        <f>State!K125+State!K128</f>
        <v>507.44550000000004</v>
      </c>
      <c r="F9" s="762">
        <f t="shared" ref="F9:F18" si="0">D9</f>
        <v>338297</v>
      </c>
      <c r="G9" s="618">
        <f t="shared" ref="G9:G18" si="1">E9+C9</f>
        <v>507.44550000000004</v>
      </c>
      <c r="H9" s="617">
        <f>State!L125+State!L128</f>
        <v>299742</v>
      </c>
      <c r="I9" s="477">
        <f>State!M125+State!M128</f>
        <v>421.51015999999998</v>
      </c>
      <c r="J9" s="619">
        <f>+H9/F9</f>
        <v>0.88603209605760613</v>
      </c>
      <c r="K9" s="619">
        <f>+I9/G9</f>
        <v>0.83065109455104036</v>
      </c>
    </row>
    <row r="10" spans="1:11" ht="15.75">
      <c r="A10" s="1103"/>
      <c r="B10" s="616" t="s">
        <v>479</v>
      </c>
      <c r="C10" s="477"/>
      <c r="D10" s="617">
        <f>State!J131</f>
        <v>237462</v>
      </c>
      <c r="E10" s="477">
        <f>State!K131</f>
        <v>593.65499999999997</v>
      </c>
      <c r="F10" s="762">
        <f t="shared" si="0"/>
        <v>237462</v>
      </c>
      <c r="G10" s="618">
        <f t="shared" si="1"/>
        <v>593.65499999999997</v>
      </c>
      <c r="H10" s="617">
        <f>State!L131</f>
        <v>204641</v>
      </c>
      <c r="I10" s="477">
        <f>State!M131</f>
        <v>417.63964999999996</v>
      </c>
      <c r="J10" s="619">
        <f t="shared" ref="J10:J18" si="2">+H10/F10</f>
        <v>0.86178420126167554</v>
      </c>
      <c r="K10" s="619">
        <f t="shared" ref="K10:K18" si="3">+I10/G10</f>
        <v>0.70350565564174472</v>
      </c>
    </row>
    <row r="11" spans="1:11" ht="15.75">
      <c r="A11" s="1103"/>
      <c r="B11" s="616" t="s">
        <v>480</v>
      </c>
      <c r="C11" s="477"/>
      <c r="D11" s="617">
        <f>State!J127+State!J130+State!J133</f>
        <v>263</v>
      </c>
      <c r="E11" s="477">
        <f>State!K127+State!K130+State!K133</f>
        <v>0.48950000000000005</v>
      </c>
      <c r="F11" s="762">
        <f t="shared" si="0"/>
        <v>263</v>
      </c>
      <c r="G11" s="618">
        <f t="shared" si="1"/>
        <v>0.48950000000000005</v>
      </c>
      <c r="H11" s="617">
        <f>State!L127+State!L130+State!L133</f>
        <v>252</v>
      </c>
      <c r="I11" s="477">
        <f>State!M127+State!M130+State!M133</f>
        <v>0.40900000000000003</v>
      </c>
      <c r="J11" s="619">
        <f t="shared" si="2"/>
        <v>0.95817490494296575</v>
      </c>
      <c r="K11" s="619">
        <f t="shared" si="3"/>
        <v>0.83554647599591414</v>
      </c>
    </row>
    <row r="12" spans="1:11" ht="15.75">
      <c r="A12" s="1103"/>
      <c r="B12" s="620" t="s">
        <v>481</v>
      </c>
      <c r="C12" s="477"/>
      <c r="D12" s="617">
        <f>State!J126+State!J129+State!J132</f>
        <v>67</v>
      </c>
      <c r="E12" s="477">
        <f>State!K126+State!K129+State!K132</f>
        <v>0.1305</v>
      </c>
      <c r="F12" s="762">
        <f t="shared" si="0"/>
        <v>67</v>
      </c>
      <c r="G12" s="618">
        <f t="shared" si="1"/>
        <v>0.1305</v>
      </c>
      <c r="H12" s="617">
        <f>State!L126+State!L129+State!L132</f>
        <v>67</v>
      </c>
      <c r="I12" s="477">
        <f>State!M126+State!M129+State!M132</f>
        <v>0.1305</v>
      </c>
      <c r="J12" s="619">
        <f t="shared" si="2"/>
        <v>1</v>
      </c>
      <c r="K12" s="619">
        <f t="shared" si="3"/>
        <v>1</v>
      </c>
    </row>
    <row r="13" spans="1:11" ht="15.75">
      <c r="A13" s="615">
        <v>3</v>
      </c>
      <c r="B13" s="616" t="s">
        <v>482</v>
      </c>
      <c r="C13" s="477"/>
      <c r="D13" s="617">
        <f>State!J140</f>
        <v>681309</v>
      </c>
      <c r="E13" s="477">
        <f>State!K140</f>
        <v>2725.2359999999999</v>
      </c>
      <c r="F13" s="762">
        <f t="shared" si="0"/>
        <v>681309</v>
      </c>
      <c r="G13" s="618">
        <f t="shared" si="1"/>
        <v>2725.2359999999999</v>
      </c>
      <c r="H13" s="617">
        <f>State!L140</f>
        <v>602299</v>
      </c>
      <c r="I13" s="477">
        <f>State!M140</f>
        <v>2600.58</v>
      </c>
      <c r="J13" s="619">
        <f t="shared" si="2"/>
        <v>0.88403206181042671</v>
      </c>
      <c r="K13" s="619">
        <f t="shared" si="3"/>
        <v>0.95425864035261532</v>
      </c>
    </row>
    <row r="14" spans="1:11" ht="20.25" customHeight="1">
      <c r="A14" s="615">
        <v>4</v>
      </c>
      <c r="B14" s="616" t="s">
        <v>578</v>
      </c>
      <c r="C14" s="477"/>
      <c r="D14" s="617">
        <f>State!J45+State!J77</f>
        <v>4</v>
      </c>
      <c r="E14" s="477">
        <f>State!K45+State!K77</f>
        <v>104.13000000000001</v>
      </c>
      <c r="F14" s="762">
        <f t="shared" si="0"/>
        <v>4</v>
      </c>
      <c r="G14" s="618">
        <f t="shared" si="1"/>
        <v>104.13000000000001</v>
      </c>
      <c r="H14" s="617">
        <f>State!L45+State!L77</f>
        <v>3</v>
      </c>
      <c r="I14" s="477">
        <f>State!M45+State!M77</f>
        <v>56.58</v>
      </c>
      <c r="J14" s="619">
        <f t="shared" si="2"/>
        <v>0.75</v>
      </c>
      <c r="K14" s="619">
        <f t="shared" si="3"/>
        <v>0.54335926246038602</v>
      </c>
    </row>
    <row r="15" spans="1:11" ht="18" customHeight="1">
      <c r="A15" s="615">
        <v>5</v>
      </c>
      <c r="B15" s="616" t="s">
        <v>464</v>
      </c>
      <c r="C15" s="477"/>
      <c r="D15" s="617">
        <f>State!J381</f>
        <v>28</v>
      </c>
      <c r="E15" s="477">
        <f>State!K381</f>
        <v>609.25500000000011</v>
      </c>
      <c r="F15" s="762">
        <f t="shared" si="0"/>
        <v>28</v>
      </c>
      <c r="G15" s="618">
        <f t="shared" si="1"/>
        <v>609.25500000000011</v>
      </c>
      <c r="H15" s="617">
        <f>State!L381</f>
        <v>28</v>
      </c>
      <c r="I15" s="477">
        <f>State!M381</f>
        <v>402.96708999999998</v>
      </c>
      <c r="J15" s="619">
        <f t="shared" si="2"/>
        <v>1</v>
      </c>
      <c r="K15" s="619">
        <f t="shared" si="3"/>
        <v>0.66140957398790312</v>
      </c>
    </row>
    <row r="16" spans="1:11" ht="21.75" customHeight="1">
      <c r="A16" s="615">
        <v>6</v>
      </c>
      <c r="B16" s="616" t="s">
        <v>458</v>
      </c>
      <c r="C16" s="477"/>
      <c r="D16" s="617">
        <f>State!J265</f>
        <v>7614</v>
      </c>
      <c r="E16" s="477">
        <f>State!K265</f>
        <v>228.42</v>
      </c>
      <c r="F16" s="762">
        <f t="shared" si="0"/>
        <v>7614</v>
      </c>
      <c r="G16" s="618">
        <f t="shared" si="1"/>
        <v>228.42</v>
      </c>
      <c r="H16" s="617">
        <f>State!L265</f>
        <v>4451</v>
      </c>
      <c r="I16" s="477">
        <f>State!M265</f>
        <v>139.01860000000002</v>
      </c>
      <c r="J16" s="619">
        <f t="shared" si="2"/>
        <v>0.58458103493564484</v>
      </c>
      <c r="K16" s="619">
        <f t="shared" si="3"/>
        <v>0.60860957884598554</v>
      </c>
    </row>
    <row r="17" spans="1:11" ht="15.75">
      <c r="A17" s="615">
        <v>7</v>
      </c>
      <c r="B17" s="616" t="s">
        <v>94</v>
      </c>
      <c r="C17" s="477"/>
      <c r="D17" s="617">
        <f>State!J254</f>
        <v>17475</v>
      </c>
      <c r="E17" s="477">
        <f>State!K254</f>
        <v>979.37</v>
      </c>
      <c r="F17" s="762">
        <f t="shared" si="0"/>
        <v>17475</v>
      </c>
      <c r="G17" s="618">
        <f t="shared" si="1"/>
        <v>979.37</v>
      </c>
      <c r="H17" s="617">
        <f>State!L254</f>
        <v>10007</v>
      </c>
      <c r="I17" s="477">
        <f>State!M254</f>
        <v>604.5</v>
      </c>
      <c r="J17" s="619">
        <f t="shared" si="2"/>
        <v>0.57264663805436333</v>
      </c>
      <c r="K17" s="619">
        <f t="shared" si="3"/>
        <v>0.61723352767595496</v>
      </c>
    </row>
    <row r="18" spans="1:11" ht="15.75">
      <c r="A18" s="1103">
        <v>8</v>
      </c>
      <c r="B18" s="616" t="s">
        <v>490</v>
      </c>
      <c r="C18" s="477"/>
      <c r="D18" s="617">
        <f>State!J333+State!J342</f>
        <v>13</v>
      </c>
      <c r="E18" s="477">
        <f>State!K333+State!K342</f>
        <v>2106.48</v>
      </c>
      <c r="F18" s="762">
        <f t="shared" si="0"/>
        <v>13</v>
      </c>
      <c r="G18" s="618">
        <f t="shared" si="1"/>
        <v>2106.48</v>
      </c>
      <c r="H18" s="617">
        <f>State!L330+State!L342</f>
        <v>9</v>
      </c>
      <c r="I18" s="477">
        <f>State!M330+State!M342</f>
        <v>1470.9150800000002</v>
      </c>
      <c r="J18" s="619">
        <f t="shared" si="2"/>
        <v>0.69230769230769229</v>
      </c>
      <c r="K18" s="619">
        <f t="shared" si="3"/>
        <v>0.6982810565493146</v>
      </c>
    </row>
    <row r="19" spans="1:11" ht="15.75">
      <c r="A19" s="1103"/>
      <c r="B19" s="621" t="s">
        <v>491</v>
      </c>
      <c r="C19" s="622"/>
      <c r="D19" s="623"/>
      <c r="E19" s="624"/>
      <c r="F19" s="625"/>
      <c r="G19" s="626"/>
      <c r="H19" s="625"/>
      <c r="I19" s="626"/>
      <c r="J19" s="619"/>
      <c r="K19" s="619"/>
    </row>
    <row r="20" spans="1:11" ht="15.75">
      <c r="A20" s="1106" t="s">
        <v>35</v>
      </c>
      <c r="B20" s="1106"/>
      <c r="C20" s="618">
        <f t="shared" ref="C20:I20" si="4">SUM(C7:C19)</f>
        <v>0</v>
      </c>
      <c r="D20" s="762">
        <f>SUM(D7:D19)</f>
        <v>1365982</v>
      </c>
      <c r="E20" s="618">
        <f>SUM(E7:E19)</f>
        <v>7854.6115000000009</v>
      </c>
      <c r="F20" s="762">
        <f t="shared" si="4"/>
        <v>1420023</v>
      </c>
      <c r="G20" s="618">
        <f t="shared" si="4"/>
        <v>7854.6115000000009</v>
      </c>
      <c r="H20" s="762">
        <f t="shared" si="4"/>
        <v>1121499</v>
      </c>
      <c r="I20" s="618">
        <f t="shared" si="4"/>
        <v>6114.2500799999998</v>
      </c>
      <c r="J20" s="619">
        <f>+H20/F20</f>
        <v>0.78977523603490929</v>
      </c>
      <c r="K20" s="619">
        <f>+I20/G20</f>
        <v>0.77842807120377622</v>
      </c>
    </row>
    <row r="21" spans="1:11" ht="18.75" customHeight="1">
      <c r="A21" s="1107" t="s">
        <v>579</v>
      </c>
      <c r="B21" s="1107"/>
      <c r="C21" s="1107"/>
      <c r="D21" s="1107"/>
      <c r="E21" s="1107"/>
      <c r="F21" s="1107"/>
      <c r="G21" s="1107"/>
      <c r="H21" s="1107"/>
      <c r="I21" s="1107"/>
      <c r="J21" s="1107"/>
      <c r="K21" s="1107"/>
    </row>
    <row r="22" spans="1:11" ht="15.75">
      <c r="A22" s="615">
        <v>9</v>
      </c>
      <c r="B22" s="616" t="s">
        <v>494</v>
      </c>
      <c r="C22" s="477"/>
      <c r="D22" s="617">
        <f>State!J81</f>
        <v>471</v>
      </c>
      <c r="E22" s="477">
        <f>State!K81</f>
        <v>14.129999999999999</v>
      </c>
      <c r="F22" s="762">
        <f t="shared" ref="F22" si="5">D22</f>
        <v>471</v>
      </c>
      <c r="G22" s="618">
        <f t="shared" ref="G22" si="6">E22+C22</f>
        <v>14.129999999999999</v>
      </c>
      <c r="H22" s="762">
        <f>State!L81</f>
        <v>428</v>
      </c>
      <c r="I22" s="618">
        <f>State!M81</f>
        <v>13.440000000000001</v>
      </c>
      <c r="J22" s="619">
        <f>+H22/F22</f>
        <v>0.90870488322717624</v>
      </c>
      <c r="K22" s="619">
        <f>+I22/G22</f>
        <v>0.95116772823779205</v>
      </c>
    </row>
    <row r="23" spans="1:11" ht="47.25">
      <c r="A23" s="1108">
        <v>10</v>
      </c>
      <c r="B23" s="616" t="s">
        <v>495</v>
      </c>
      <c r="C23" s="477"/>
      <c r="D23" s="617"/>
      <c r="E23" s="477"/>
      <c r="F23" s="762"/>
      <c r="G23" s="618"/>
      <c r="H23" s="762"/>
      <c r="I23" s="618"/>
      <c r="J23" s="619"/>
      <c r="K23" s="619"/>
    </row>
    <row r="24" spans="1:11" ht="15.75">
      <c r="A24" s="1109"/>
      <c r="B24" s="616" t="s">
        <v>37</v>
      </c>
      <c r="C24" s="477"/>
      <c r="D24" s="617"/>
      <c r="E24" s="477"/>
      <c r="F24" s="762"/>
      <c r="G24" s="618"/>
      <c r="H24" s="762"/>
      <c r="I24" s="618"/>
      <c r="J24" s="619"/>
      <c r="K24" s="619"/>
    </row>
    <row r="25" spans="1:11" ht="15.75">
      <c r="A25" s="1109"/>
      <c r="B25" s="616" t="s">
        <v>496</v>
      </c>
      <c r="C25" s="477"/>
      <c r="D25" s="617">
        <f>State!J90</f>
        <v>40</v>
      </c>
      <c r="E25" s="477">
        <f>State!K86</f>
        <v>8</v>
      </c>
      <c r="F25" s="762">
        <f t="shared" ref="F25" si="7">D25</f>
        <v>40</v>
      </c>
      <c r="G25" s="618">
        <f t="shared" ref="G25" si="8">E25+C25</f>
        <v>8</v>
      </c>
      <c r="H25" s="762">
        <f>State!L90</f>
        <v>40</v>
      </c>
      <c r="I25" s="618">
        <f>State!M90</f>
        <v>8</v>
      </c>
      <c r="J25" s="619">
        <f t="shared" ref="J25:J54" si="9">+H25/F25</f>
        <v>1</v>
      </c>
      <c r="K25" s="619">
        <f t="shared" ref="K25:K54" si="10">+I25/G25</f>
        <v>1</v>
      </c>
    </row>
    <row r="26" spans="1:11" ht="31.5">
      <c r="A26" s="1109"/>
      <c r="B26" s="616" t="s">
        <v>497</v>
      </c>
      <c r="C26" s="477"/>
      <c r="D26" s="617"/>
      <c r="E26" s="477"/>
      <c r="F26" s="762"/>
      <c r="G26" s="618"/>
      <c r="H26" s="762"/>
      <c r="I26" s="618"/>
      <c r="J26" s="619"/>
      <c r="K26" s="619"/>
    </row>
    <row r="27" spans="1:11" ht="15.75">
      <c r="A27" s="1109"/>
      <c r="B27" s="616" t="s">
        <v>580</v>
      </c>
      <c r="C27" s="477"/>
      <c r="D27" s="617"/>
      <c r="E27" s="477"/>
      <c r="F27" s="762"/>
      <c r="G27" s="618"/>
      <c r="H27" s="762"/>
      <c r="I27" s="618"/>
      <c r="J27" s="619"/>
      <c r="K27" s="619"/>
    </row>
    <row r="28" spans="1:11" ht="15.75">
      <c r="A28" s="1109"/>
      <c r="B28" s="616" t="s">
        <v>499</v>
      </c>
      <c r="C28" s="477"/>
      <c r="D28" s="617"/>
      <c r="E28" s="477"/>
      <c r="F28" s="762"/>
      <c r="G28" s="618"/>
      <c r="H28" s="762"/>
      <c r="I28" s="618"/>
      <c r="J28" s="619"/>
      <c r="K28" s="619"/>
    </row>
    <row r="29" spans="1:11" ht="15.75">
      <c r="A29" s="1109"/>
      <c r="B29" s="616" t="s">
        <v>502</v>
      </c>
      <c r="C29" s="477"/>
      <c r="D29" s="617">
        <f>State!J99</f>
        <v>906</v>
      </c>
      <c r="E29" s="477">
        <f>State!K99</f>
        <v>40.769999999999996</v>
      </c>
      <c r="F29" s="762">
        <f t="shared" ref="F29" si="11">D29</f>
        <v>906</v>
      </c>
      <c r="G29" s="618">
        <f t="shared" ref="G29" si="12">E29+C29</f>
        <v>40.769999999999996</v>
      </c>
      <c r="H29" s="617">
        <f>State!L99</f>
        <v>583</v>
      </c>
      <c r="I29" s="477">
        <f>State!M99</f>
        <v>26.364370000000001</v>
      </c>
      <c r="J29" s="619">
        <f t="shared" si="9"/>
        <v>0.64348785871964675</v>
      </c>
      <c r="K29" s="619">
        <f t="shared" si="10"/>
        <v>0.64666102526367431</v>
      </c>
    </row>
    <row r="30" spans="1:11" ht="15.75">
      <c r="A30" s="1109"/>
      <c r="B30" s="616" t="s">
        <v>621</v>
      </c>
      <c r="C30" s="477"/>
      <c r="D30" s="617">
        <f>State!J100</f>
        <v>465</v>
      </c>
      <c r="E30" s="477">
        <f>State!K100</f>
        <v>13.95</v>
      </c>
      <c r="F30" s="762">
        <f t="shared" ref="F30" si="13">D30</f>
        <v>465</v>
      </c>
      <c r="G30" s="618">
        <f t="shared" ref="G30" si="14">E30+C30</f>
        <v>13.95</v>
      </c>
      <c r="H30" s="617">
        <f>State!L100</f>
        <v>415</v>
      </c>
      <c r="I30" s="477">
        <f>State!M100</f>
        <v>10.95</v>
      </c>
      <c r="J30" s="619">
        <f t="shared" si="9"/>
        <v>0.89247311827956988</v>
      </c>
      <c r="K30" s="619">
        <f t="shared" si="10"/>
        <v>0.78494623655913975</v>
      </c>
    </row>
    <row r="31" spans="1:11" ht="31.5">
      <c r="A31" s="1109"/>
      <c r="B31" s="616" t="s">
        <v>501</v>
      </c>
      <c r="C31" s="477"/>
      <c r="D31" s="617"/>
      <c r="E31" s="477"/>
      <c r="F31" s="762"/>
      <c r="G31" s="618"/>
      <c r="H31" s="617"/>
      <c r="I31" s="477"/>
      <c r="J31" s="619"/>
      <c r="K31" s="619"/>
    </row>
    <row r="32" spans="1:11" ht="15.75">
      <c r="A32" s="1109"/>
      <c r="B32" s="616" t="s">
        <v>581</v>
      </c>
      <c r="C32" s="477"/>
      <c r="D32" s="617">
        <f>State!J105</f>
        <v>787</v>
      </c>
      <c r="E32" s="477">
        <f>State!K105</f>
        <v>35.414999999999999</v>
      </c>
      <c r="F32" s="762">
        <f t="shared" ref="F32" si="15">D32</f>
        <v>787</v>
      </c>
      <c r="G32" s="618">
        <f t="shared" ref="G32" si="16">E32+C32</f>
        <v>35.414999999999999</v>
      </c>
      <c r="H32" s="617">
        <f>State!L105</f>
        <v>787</v>
      </c>
      <c r="I32" s="477">
        <f>State!M105</f>
        <v>7.8</v>
      </c>
      <c r="J32" s="619">
        <f t="shared" si="9"/>
        <v>1</v>
      </c>
      <c r="K32" s="619">
        <f t="shared" si="10"/>
        <v>0.22024565861922915</v>
      </c>
    </row>
    <row r="33" spans="1:11" ht="15.75">
      <c r="A33" s="1109"/>
      <c r="B33" s="620" t="s">
        <v>190</v>
      </c>
      <c r="C33" s="477"/>
      <c r="D33" s="617"/>
      <c r="E33" s="477"/>
      <c r="F33" s="762"/>
      <c r="G33" s="618"/>
      <c r="H33" s="617"/>
      <c r="I33" s="477"/>
      <c r="J33" s="619"/>
      <c r="K33" s="619"/>
    </row>
    <row r="34" spans="1:11" ht="15.75">
      <c r="A34" s="1109"/>
      <c r="B34" s="620" t="s">
        <v>505</v>
      </c>
      <c r="C34" s="477"/>
      <c r="D34" s="617"/>
      <c r="E34" s="477"/>
      <c r="F34" s="762">
        <f t="shared" ref="F34" si="17">D34</f>
        <v>0</v>
      </c>
      <c r="G34" s="618">
        <f t="shared" ref="G34" si="18">E34+C34</f>
        <v>0</v>
      </c>
      <c r="H34" s="617"/>
      <c r="I34" s="477"/>
      <c r="J34" s="619"/>
      <c r="K34" s="619"/>
    </row>
    <row r="35" spans="1:11" ht="15.75">
      <c r="A35" s="1109"/>
      <c r="B35" s="620" t="s">
        <v>503</v>
      </c>
      <c r="C35" s="477"/>
      <c r="D35" s="617"/>
      <c r="E35" s="477"/>
      <c r="F35" s="762"/>
      <c r="G35" s="618"/>
      <c r="H35" s="617"/>
      <c r="I35" s="477"/>
      <c r="J35" s="619"/>
      <c r="K35" s="619"/>
    </row>
    <row r="36" spans="1:11" ht="31.5">
      <c r="A36" s="1109"/>
      <c r="B36" s="620" t="s">
        <v>582</v>
      </c>
      <c r="C36" s="477"/>
      <c r="D36" s="617"/>
      <c r="E36" s="477"/>
      <c r="F36" s="762">
        <f t="shared" ref="F36" si="19">D36</f>
        <v>0</v>
      </c>
      <c r="G36" s="618">
        <f t="shared" ref="G36" si="20">E36+C36</f>
        <v>0</v>
      </c>
      <c r="H36" s="617"/>
      <c r="I36" s="477"/>
      <c r="J36" s="619"/>
      <c r="K36" s="619"/>
    </row>
    <row r="37" spans="1:11" ht="31.5">
      <c r="A37" s="1109"/>
      <c r="B37" s="620" t="s">
        <v>583</v>
      </c>
      <c r="C37" s="477"/>
      <c r="D37" s="617"/>
      <c r="E37" s="477"/>
      <c r="F37" s="762"/>
      <c r="G37" s="618"/>
      <c r="H37" s="617"/>
      <c r="I37" s="477"/>
      <c r="J37" s="619"/>
      <c r="K37" s="619"/>
    </row>
    <row r="38" spans="1:11" ht="32.25" customHeight="1">
      <c r="A38" s="1110"/>
      <c r="B38" s="627" t="s">
        <v>584</v>
      </c>
      <c r="C38" s="628"/>
      <c r="D38" s="629"/>
      <c r="E38" s="628"/>
      <c r="F38" s="630"/>
      <c r="G38" s="631"/>
      <c r="H38" s="629"/>
      <c r="I38" s="628"/>
      <c r="J38" s="619"/>
      <c r="K38" s="619"/>
    </row>
    <row r="39" spans="1:11" ht="15.75">
      <c r="A39" s="615">
        <v>11</v>
      </c>
      <c r="B39" s="616" t="s">
        <v>506</v>
      </c>
      <c r="C39" s="477"/>
      <c r="D39" s="617">
        <f>State!H211</f>
        <v>32284</v>
      </c>
      <c r="E39" s="477">
        <f>State!K211</f>
        <v>482.34499999999997</v>
      </c>
      <c r="F39" s="762">
        <f t="shared" ref="F39" si="21">D39</f>
        <v>32284</v>
      </c>
      <c r="G39" s="618">
        <f t="shared" ref="G39" si="22">E39+C39</f>
        <v>482.34499999999997</v>
      </c>
      <c r="H39" s="617">
        <f>State!L211</f>
        <v>24169</v>
      </c>
      <c r="I39" s="477">
        <f>State!M211</f>
        <v>371.25778000000008</v>
      </c>
      <c r="J39" s="619">
        <f t="shared" si="9"/>
        <v>0.74863709577499693</v>
      </c>
      <c r="K39" s="619">
        <f t="shared" si="10"/>
        <v>0.76969343519679922</v>
      </c>
    </row>
    <row r="40" spans="1:11" ht="31.5">
      <c r="A40" s="1103">
        <v>12</v>
      </c>
      <c r="B40" s="616" t="s">
        <v>507</v>
      </c>
      <c r="C40" s="477"/>
      <c r="D40" s="617"/>
      <c r="E40" s="477"/>
      <c r="F40" s="762"/>
      <c r="G40" s="618"/>
      <c r="H40" s="617"/>
      <c r="I40" s="477"/>
      <c r="J40" s="619"/>
      <c r="K40" s="619"/>
    </row>
    <row r="41" spans="1:11" ht="15.75">
      <c r="A41" s="1103"/>
      <c r="B41" s="620" t="s">
        <v>508</v>
      </c>
      <c r="C41" s="477"/>
      <c r="D41" s="617">
        <f>State!J225</f>
        <v>95</v>
      </c>
      <c r="E41" s="477">
        <f>State!K225</f>
        <v>643.72</v>
      </c>
      <c r="F41" s="762">
        <f t="shared" ref="F41:F44" si="23">D41</f>
        <v>95</v>
      </c>
      <c r="G41" s="618">
        <f t="shared" ref="G41:G44" si="24">E41+C41</f>
        <v>643.72</v>
      </c>
      <c r="H41" s="632">
        <f>State!L225</f>
        <v>89</v>
      </c>
      <c r="I41" s="477">
        <f>State!M225</f>
        <v>535.54648999999995</v>
      </c>
      <c r="J41" s="619">
        <f t="shared" si="9"/>
        <v>0.93684210526315792</v>
      </c>
      <c r="K41" s="619">
        <f t="shared" si="10"/>
        <v>0.83195564841856695</v>
      </c>
    </row>
    <row r="42" spans="1:11" ht="15.75">
      <c r="A42" s="1103"/>
      <c r="B42" s="620" t="s">
        <v>509</v>
      </c>
      <c r="C42" s="477"/>
      <c r="D42" s="617">
        <f>State!J234</f>
        <v>994</v>
      </c>
      <c r="E42" s="477">
        <f>State!K234</f>
        <v>2236.4800000000005</v>
      </c>
      <c r="F42" s="762">
        <f t="shared" si="23"/>
        <v>994</v>
      </c>
      <c r="G42" s="618">
        <f t="shared" si="24"/>
        <v>2236.4800000000005</v>
      </c>
      <c r="H42" s="632">
        <f>State!L234</f>
        <v>734</v>
      </c>
      <c r="I42" s="477">
        <f>State!M234</f>
        <v>1931.3027100000002</v>
      </c>
      <c r="J42" s="619">
        <f t="shared" si="9"/>
        <v>0.73843058350100599</v>
      </c>
      <c r="K42" s="619">
        <f t="shared" si="10"/>
        <v>0.86354571022320781</v>
      </c>
    </row>
    <row r="43" spans="1:11" ht="31.5">
      <c r="A43" s="615">
        <v>13</v>
      </c>
      <c r="B43" s="616" t="s">
        <v>510</v>
      </c>
      <c r="C43" s="477"/>
      <c r="D43" s="617">
        <f>State!J335+State!J336+State!J337</f>
        <v>828032</v>
      </c>
      <c r="E43" s="477">
        <f>State!K335+State!K336+State!K337</f>
        <v>925.17160400000012</v>
      </c>
      <c r="F43" s="762">
        <f t="shared" si="23"/>
        <v>828032</v>
      </c>
      <c r="G43" s="618">
        <f t="shared" si="24"/>
        <v>925.17160400000012</v>
      </c>
      <c r="H43" s="632">
        <f>State!L335+State!L336+State!L337</f>
        <v>639884.01212500001</v>
      </c>
      <c r="I43" s="477">
        <f>State!M335+State!M336+State!M337</f>
        <v>523.23109399999998</v>
      </c>
      <c r="J43" s="619">
        <f t="shared" si="9"/>
        <v>0.77277691215436117</v>
      </c>
      <c r="K43" s="619">
        <f t="shared" si="10"/>
        <v>0.56555031708474257</v>
      </c>
    </row>
    <row r="44" spans="1:11" ht="15.75">
      <c r="A44" s="1103">
        <v>14</v>
      </c>
      <c r="B44" s="616" t="s">
        <v>511</v>
      </c>
      <c r="C44" s="477"/>
      <c r="D44" s="617">
        <f>State!J239</f>
        <v>13</v>
      </c>
      <c r="E44" s="477">
        <f>State!K239</f>
        <v>617.31999999999937</v>
      </c>
      <c r="F44" s="762">
        <f t="shared" si="23"/>
        <v>13</v>
      </c>
      <c r="G44" s="618">
        <f t="shared" si="24"/>
        <v>617.31999999999937</v>
      </c>
      <c r="H44" s="632">
        <f>State!L239</f>
        <v>6</v>
      </c>
      <c r="I44" s="477">
        <f>State!M239</f>
        <v>108.12900000000002</v>
      </c>
      <c r="J44" s="619">
        <f t="shared" si="9"/>
        <v>0.46153846153846156</v>
      </c>
      <c r="K44" s="619">
        <f t="shared" si="10"/>
        <v>0.17515875072895765</v>
      </c>
    </row>
    <row r="45" spans="1:11" ht="31.5">
      <c r="A45" s="1103"/>
      <c r="B45" s="616" t="s">
        <v>512</v>
      </c>
      <c r="C45" s="477"/>
      <c r="D45" s="633"/>
      <c r="E45" s="634"/>
      <c r="F45" s="635"/>
      <c r="G45" s="636"/>
      <c r="H45" s="818"/>
      <c r="I45" s="634"/>
      <c r="J45" s="619"/>
      <c r="K45" s="619"/>
    </row>
    <row r="46" spans="1:11" ht="15.75">
      <c r="A46" s="615">
        <v>15</v>
      </c>
      <c r="B46" s="616" t="s">
        <v>514</v>
      </c>
      <c r="C46" s="477"/>
      <c r="D46" s="617"/>
      <c r="E46" s="477"/>
      <c r="F46" s="762"/>
      <c r="G46" s="618"/>
      <c r="H46" s="632"/>
      <c r="I46" s="477"/>
      <c r="J46" s="619"/>
      <c r="K46" s="619"/>
    </row>
    <row r="47" spans="1:11" ht="15.75">
      <c r="A47" s="615">
        <f>A46+1</f>
        <v>16</v>
      </c>
      <c r="B47" s="616" t="s">
        <v>515</v>
      </c>
      <c r="C47" s="477"/>
      <c r="D47" s="617">
        <f>State!J250</f>
        <v>39345</v>
      </c>
      <c r="E47" s="477">
        <f>State!K250</f>
        <v>196.72500000000002</v>
      </c>
      <c r="F47" s="762">
        <f t="shared" ref="F47" si="25">D47</f>
        <v>39345</v>
      </c>
      <c r="G47" s="618">
        <f t="shared" ref="G47" si="26">E47+C47</f>
        <v>196.72500000000002</v>
      </c>
      <c r="H47" s="632">
        <f>State!L250</f>
        <v>8262</v>
      </c>
      <c r="I47" s="477">
        <f>State!M250</f>
        <v>47.81</v>
      </c>
      <c r="J47" s="619">
        <f t="shared" si="9"/>
        <v>0.2099885627144491</v>
      </c>
      <c r="K47" s="619">
        <f t="shared" si="10"/>
        <v>0.24302960986148175</v>
      </c>
    </row>
    <row r="48" spans="1:11" ht="15.75">
      <c r="A48" s="615">
        <f t="shared" ref="A48:A53" si="27">A47+1</f>
        <v>17</v>
      </c>
      <c r="B48" s="616" t="s">
        <v>516</v>
      </c>
      <c r="C48" s="477"/>
      <c r="D48" s="617"/>
      <c r="E48" s="477"/>
      <c r="F48" s="762"/>
      <c r="G48" s="618"/>
      <c r="H48" s="632"/>
      <c r="I48" s="477"/>
      <c r="J48" s="619"/>
      <c r="K48" s="619"/>
    </row>
    <row r="49" spans="1:11" ht="15.75">
      <c r="A49" s="615">
        <f t="shared" si="27"/>
        <v>18</v>
      </c>
      <c r="B49" s="616" t="s">
        <v>143</v>
      </c>
      <c r="C49" s="477"/>
      <c r="D49" s="617">
        <f>State!J343</f>
        <v>18134</v>
      </c>
      <c r="E49" s="477">
        <f>State!K343</f>
        <v>244.99704958000001</v>
      </c>
      <c r="F49" s="762">
        <f t="shared" ref="F49:F50" si="28">D49</f>
        <v>18134</v>
      </c>
      <c r="G49" s="618">
        <f t="shared" ref="G49:G50" si="29">E49+C49</f>
        <v>244.99704958000001</v>
      </c>
      <c r="H49" s="632">
        <f>State!L343</f>
        <v>18134</v>
      </c>
      <c r="I49" s="477">
        <f>State!M343</f>
        <v>121</v>
      </c>
      <c r="J49" s="619">
        <f t="shared" si="9"/>
        <v>1</v>
      </c>
      <c r="K49" s="619">
        <f t="shared" si="10"/>
        <v>0.49388349862755926</v>
      </c>
    </row>
    <row r="50" spans="1:11" ht="15.75">
      <c r="A50" s="1103">
        <f>A49+1</f>
        <v>19</v>
      </c>
      <c r="B50" s="616" t="s">
        <v>519</v>
      </c>
      <c r="C50" s="477"/>
      <c r="D50" s="617">
        <f>State!J272</f>
        <v>13</v>
      </c>
      <c r="E50" s="477">
        <f>State!K272</f>
        <v>650</v>
      </c>
      <c r="F50" s="762">
        <f t="shared" si="28"/>
        <v>13</v>
      </c>
      <c r="G50" s="618">
        <f t="shared" si="29"/>
        <v>650</v>
      </c>
      <c r="H50" s="632">
        <f>State!L272</f>
        <v>7</v>
      </c>
      <c r="I50" s="477">
        <f>State!M272</f>
        <v>160.01909999999998</v>
      </c>
      <c r="J50" s="619">
        <f t="shared" si="9"/>
        <v>0.53846153846153844</v>
      </c>
      <c r="K50" s="619">
        <f t="shared" si="10"/>
        <v>0.24618323076923074</v>
      </c>
    </row>
    <row r="51" spans="1:11" ht="31.5">
      <c r="A51" s="1103"/>
      <c r="B51" s="616" t="s">
        <v>585</v>
      </c>
      <c r="C51" s="477"/>
      <c r="D51" s="637"/>
      <c r="E51" s="638"/>
      <c r="F51" s="639"/>
      <c r="G51" s="640"/>
      <c r="H51" s="819"/>
      <c r="I51" s="638"/>
      <c r="J51" s="619"/>
      <c r="K51" s="619"/>
    </row>
    <row r="52" spans="1:11" ht="31.5">
      <c r="A52" s="615">
        <f>A50+1</f>
        <v>20</v>
      </c>
      <c r="B52" s="616" t="s">
        <v>521</v>
      </c>
      <c r="C52" s="477"/>
      <c r="D52" s="617">
        <f>State!J338</f>
        <v>13</v>
      </c>
      <c r="E52" s="477">
        <f>State!K338</f>
        <v>239.12</v>
      </c>
      <c r="F52" s="762">
        <f t="shared" ref="F52:F53" si="30">D52</f>
        <v>13</v>
      </c>
      <c r="G52" s="618">
        <f t="shared" ref="G52:G53" si="31">E52+C52</f>
        <v>239.12</v>
      </c>
      <c r="H52" s="632">
        <f>State!L338</f>
        <v>9</v>
      </c>
      <c r="I52" s="477">
        <f>State!M338</f>
        <v>100.523</v>
      </c>
      <c r="J52" s="619">
        <f t="shared" si="9"/>
        <v>0.69230769230769229</v>
      </c>
      <c r="K52" s="619">
        <f t="shared" si="10"/>
        <v>0.42038725326196053</v>
      </c>
    </row>
    <row r="53" spans="1:11" ht="15.75">
      <c r="A53" s="615">
        <f t="shared" si="27"/>
        <v>21</v>
      </c>
      <c r="B53" s="616" t="s">
        <v>586</v>
      </c>
      <c r="C53" s="477"/>
      <c r="D53" s="617">
        <f>State!J276</f>
        <v>102426</v>
      </c>
      <c r="E53" s="477">
        <f>State!K276</f>
        <v>307.27799999999996</v>
      </c>
      <c r="F53" s="762">
        <f t="shared" si="30"/>
        <v>102426</v>
      </c>
      <c r="G53" s="618">
        <f t="shared" si="31"/>
        <v>307.27799999999996</v>
      </c>
      <c r="H53" s="632">
        <f>State!L276</f>
        <v>54291</v>
      </c>
      <c r="I53" s="477">
        <f>State!M276</f>
        <v>235.02414000000002</v>
      </c>
      <c r="J53" s="619">
        <f t="shared" si="9"/>
        <v>0.53005096362251769</v>
      </c>
      <c r="K53" s="619">
        <f t="shared" si="10"/>
        <v>0.76485833675043458</v>
      </c>
    </row>
    <row r="54" spans="1:11" s="641" customFormat="1" ht="15.75">
      <c r="A54" s="1106" t="s">
        <v>5</v>
      </c>
      <c r="B54" s="1106"/>
      <c r="C54" s="640">
        <f t="shared" ref="C54:G54" si="32">SUM(C22:C53)</f>
        <v>0</v>
      </c>
      <c r="D54" s="639">
        <f t="shared" si="32"/>
        <v>1024018</v>
      </c>
      <c r="E54" s="640">
        <f t="shared" si="32"/>
        <v>6655.4216535800006</v>
      </c>
      <c r="F54" s="639">
        <f t="shared" si="32"/>
        <v>1024018</v>
      </c>
      <c r="G54" s="640">
        <f t="shared" si="32"/>
        <v>6655.4216535800006</v>
      </c>
      <c r="H54" s="673">
        <f t="shared" ref="H54:I54" si="33">SUM(H22:H53)</f>
        <v>747838.01212500001</v>
      </c>
      <c r="I54" s="640">
        <f t="shared" si="33"/>
        <v>4200.3976840000005</v>
      </c>
      <c r="J54" s="619">
        <f t="shared" si="9"/>
        <v>0.73029772145118543</v>
      </c>
      <c r="K54" s="619">
        <f t="shared" si="10"/>
        <v>0.63112420258761148</v>
      </c>
    </row>
    <row r="55" spans="1:11" ht="18.75" customHeight="1">
      <c r="A55" s="1107" t="s">
        <v>587</v>
      </c>
      <c r="B55" s="1107"/>
      <c r="C55" s="1107"/>
      <c r="D55" s="1107"/>
      <c r="E55" s="1107"/>
      <c r="F55" s="1107"/>
      <c r="G55" s="1107"/>
      <c r="H55" s="1107"/>
      <c r="I55" s="1107"/>
      <c r="J55" s="1107"/>
      <c r="K55" s="1107"/>
    </row>
    <row r="56" spans="1:11" ht="21" customHeight="1">
      <c r="A56" s="615">
        <v>22</v>
      </c>
      <c r="B56" s="616" t="s">
        <v>523</v>
      </c>
      <c r="C56" s="477"/>
      <c r="D56" s="617">
        <f>State!J188</f>
        <v>6082</v>
      </c>
      <c r="E56" s="477">
        <f>State!K188</f>
        <v>38444.639999999999</v>
      </c>
      <c r="F56" s="762">
        <f t="shared" ref="F56:F74" si="34">D56</f>
        <v>6082</v>
      </c>
      <c r="G56" s="618">
        <f t="shared" ref="G56:G74" si="35">E56+C56</f>
        <v>38444.639999999999</v>
      </c>
      <c r="H56" s="617">
        <f>State!L188</f>
        <v>4854</v>
      </c>
      <c r="I56" s="477">
        <f>State!M188</f>
        <v>30940.693609999998</v>
      </c>
      <c r="J56" s="619">
        <f t="shared" ref="J56:J74" si="36">+H56/F56</f>
        <v>0.79809273265373237</v>
      </c>
      <c r="K56" s="619">
        <f t="shared" ref="K56:K70" si="37">+I56/G56</f>
        <v>0.8048116359003491</v>
      </c>
    </row>
    <row r="57" spans="1:11" ht="21" customHeight="1">
      <c r="A57" s="615">
        <f>A56+1</f>
        <v>23</v>
      </c>
      <c r="B57" s="620" t="s">
        <v>524</v>
      </c>
      <c r="C57" s="477">
        <f>State!D281+State!D282+State!D285+State!D291</f>
        <v>135.10999999999999</v>
      </c>
      <c r="D57" s="617">
        <f>State!H283+State!H291+State!H293</f>
        <v>265</v>
      </c>
      <c r="E57" s="477">
        <f>State!I283+State!I291+State!I293</f>
        <v>3540.4399999999996</v>
      </c>
      <c r="F57" s="762">
        <f>State!J281+State!J282+State!J283+State!J285+State!J291+State!J293</f>
        <v>278</v>
      </c>
      <c r="G57" s="618">
        <f t="shared" si="35"/>
        <v>3675.5499999999997</v>
      </c>
      <c r="H57" s="617">
        <f>State!L281+State!L282+State!L283+State!L285+State!L291+State!L293</f>
        <v>22</v>
      </c>
      <c r="I57" s="477">
        <f>State!M281+State!M282+State!M283+State!M285+State!M291+State!M293</f>
        <v>801.89980000000003</v>
      </c>
      <c r="J57" s="619">
        <f t="shared" si="36"/>
        <v>7.9136690647482008E-2</v>
      </c>
      <c r="K57" s="619">
        <f t="shared" si="37"/>
        <v>0.21817137571247844</v>
      </c>
    </row>
    <row r="58" spans="1:11" ht="36" customHeight="1">
      <c r="A58" s="615">
        <f t="shared" ref="A58:A77" si="38">A57+1</f>
        <v>24</v>
      </c>
      <c r="B58" s="620" t="s">
        <v>588</v>
      </c>
      <c r="C58" s="477">
        <f>State!D296+State!D297</f>
        <v>877.92000000000007</v>
      </c>
      <c r="D58" s="617">
        <f>State!H297</f>
        <v>140</v>
      </c>
      <c r="E58" s="477">
        <f>State!I297</f>
        <v>676.2</v>
      </c>
      <c r="F58" s="762">
        <f>State!J296+State!J297</f>
        <v>393</v>
      </c>
      <c r="G58" s="618">
        <f t="shared" si="35"/>
        <v>1554.1200000000001</v>
      </c>
      <c r="H58" s="617">
        <f>State!L296+State!L297</f>
        <v>148</v>
      </c>
      <c r="I58" s="477">
        <f>State!M296+State!M297</f>
        <v>435.43000000000012</v>
      </c>
      <c r="J58" s="619">
        <f t="shared" si="36"/>
        <v>0.37659033078880405</v>
      </c>
      <c r="K58" s="619">
        <f t="shared" si="37"/>
        <v>0.2801778498442849</v>
      </c>
    </row>
    <row r="59" spans="1:11" ht="18" customHeight="1">
      <c r="A59" s="615">
        <f t="shared" si="38"/>
        <v>25</v>
      </c>
      <c r="B59" s="620" t="s">
        <v>526</v>
      </c>
      <c r="C59" s="477"/>
      <c r="D59" s="617"/>
      <c r="E59" s="477"/>
      <c r="F59" s="762">
        <f t="shared" si="34"/>
        <v>0</v>
      </c>
      <c r="G59" s="618">
        <f t="shared" si="35"/>
        <v>0</v>
      </c>
      <c r="H59" s="617"/>
      <c r="I59" s="477"/>
      <c r="J59" s="619"/>
      <c r="K59" s="619"/>
    </row>
    <row r="60" spans="1:11" ht="18" customHeight="1">
      <c r="A60" s="615">
        <f t="shared" si="38"/>
        <v>26</v>
      </c>
      <c r="B60" s="620" t="s">
        <v>589</v>
      </c>
      <c r="C60" s="477"/>
      <c r="D60" s="617"/>
      <c r="E60" s="477"/>
      <c r="F60" s="762">
        <f t="shared" si="34"/>
        <v>0</v>
      </c>
      <c r="G60" s="618">
        <f t="shared" si="35"/>
        <v>0</v>
      </c>
      <c r="H60" s="617"/>
      <c r="I60" s="477"/>
      <c r="J60" s="619"/>
      <c r="K60" s="619"/>
    </row>
    <row r="61" spans="1:11" ht="21" customHeight="1">
      <c r="A61" s="615">
        <f t="shared" si="38"/>
        <v>27</v>
      </c>
      <c r="B61" s="620" t="s">
        <v>590</v>
      </c>
      <c r="C61" s="477">
        <f>State!D322</f>
        <v>2.5</v>
      </c>
      <c r="D61" s="617"/>
      <c r="E61" s="477"/>
      <c r="F61" s="762">
        <f>State!J322</f>
        <v>1</v>
      </c>
      <c r="G61" s="618">
        <f t="shared" si="35"/>
        <v>2.5</v>
      </c>
      <c r="H61" s="617">
        <f>State!L322</f>
        <v>1</v>
      </c>
      <c r="I61" s="477">
        <f>State!M322</f>
        <v>2.5</v>
      </c>
      <c r="J61" s="619">
        <f t="shared" si="36"/>
        <v>1</v>
      </c>
      <c r="K61" s="619">
        <f t="shared" si="37"/>
        <v>1</v>
      </c>
    </row>
    <row r="62" spans="1:11" ht="15.75">
      <c r="A62" s="615">
        <f t="shared" si="38"/>
        <v>28</v>
      </c>
      <c r="B62" s="620" t="s">
        <v>591</v>
      </c>
      <c r="C62" s="477">
        <f>State!D299+State!D300+State!D301</f>
        <v>151.82000000000002</v>
      </c>
      <c r="D62" s="617"/>
      <c r="E62" s="477"/>
      <c r="F62" s="762">
        <f t="shared" si="34"/>
        <v>0</v>
      </c>
      <c r="G62" s="618">
        <f t="shared" si="35"/>
        <v>151.82000000000002</v>
      </c>
      <c r="H62" s="617"/>
      <c r="I62" s="477">
        <f>State!M299+State!M300+State!M301</f>
        <v>151.82000000000002</v>
      </c>
      <c r="J62" s="619"/>
      <c r="K62" s="619">
        <f t="shared" si="37"/>
        <v>1</v>
      </c>
    </row>
    <row r="63" spans="1:11" ht="15.75">
      <c r="A63" s="615">
        <v>29</v>
      </c>
      <c r="B63" s="620" t="s">
        <v>530</v>
      </c>
      <c r="C63" s="477"/>
      <c r="D63" s="617"/>
      <c r="E63" s="477"/>
      <c r="F63" s="762">
        <f t="shared" si="34"/>
        <v>0</v>
      </c>
      <c r="G63" s="618">
        <f t="shared" si="35"/>
        <v>0</v>
      </c>
      <c r="H63" s="617"/>
      <c r="I63" s="477"/>
      <c r="J63" s="619"/>
      <c r="K63" s="619"/>
    </row>
    <row r="64" spans="1:11" ht="20.25" customHeight="1">
      <c r="A64" s="615">
        <v>30</v>
      </c>
      <c r="B64" s="620" t="s">
        <v>527</v>
      </c>
      <c r="C64" s="477">
        <f>State!D309+State!D311</f>
        <v>5.6999999999999993</v>
      </c>
      <c r="D64" s="617"/>
      <c r="E64" s="477"/>
      <c r="F64" s="762">
        <f t="shared" si="34"/>
        <v>0</v>
      </c>
      <c r="G64" s="618">
        <f t="shared" si="35"/>
        <v>5.6999999999999993</v>
      </c>
      <c r="H64" s="617"/>
      <c r="I64" s="477">
        <f>State!M309+State!M311</f>
        <v>5.6999999999999993</v>
      </c>
      <c r="J64" s="619"/>
      <c r="K64" s="619">
        <f t="shared" si="37"/>
        <v>1</v>
      </c>
    </row>
    <row r="65" spans="1:11" ht="15.75">
      <c r="A65" s="1103">
        <f t="shared" si="38"/>
        <v>31</v>
      </c>
      <c r="B65" s="620" t="s">
        <v>592</v>
      </c>
      <c r="C65" s="477"/>
      <c r="D65" s="617"/>
      <c r="E65" s="477"/>
      <c r="F65" s="762">
        <f t="shared" si="34"/>
        <v>0</v>
      </c>
      <c r="G65" s="618">
        <f t="shared" si="35"/>
        <v>0</v>
      </c>
      <c r="H65" s="617"/>
      <c r="I65" s="477"/>
      <c r="J65" s="619"/>
      <c r="K65" s="619"/>
    </row>
    <row r="66" spans="1:11" ht="15.75">
      <c r="A66" s="1103"/>
      <c r="B66" s="620" t="s">
        <v>593</v>
      </c>
      <c r="C66" s="477">
        <f>State!D306</f>
        <v>917.82630999999992</v>
      </c>
      <c r="D66" s="617"/>
      <c r="E66" s="477"/>
      <c r="F66" s="762">
        <f>State!J306</f>
        <v>475</v>
      </c>
      <c r="G66" s="618">
        <f t="shared" si="35"/>
        <v>917.82630999999992</v>
      </c>
      <c r="H66" s="617">
        <f>State!L306</f>
        <v>369</v>
      </c>
      <c r="I66" s="477">
        <f>State!M306</f>
        <v>425.47300000000007</v>
      </c>
      <c r="J66" s="619">
        <f t="shared" si="36"/>
        <v>0.77684210526315789</v>
      </c>
      <c r="K66" s="619">
        <f t="shared" si="37"/>
        <v>0.46356592240202843</v>
      </c>
    </row>
    <row r="67" spans="1:11" ht="15.75">
      <c r="A67" s="1103"/>
      <c r="B67" s="620" t="s">
        <v>622</v>
      </c>
      <c r="C67" s="477">
        <f>State!D307</f>
        <v>26.55</v>
      </c>
      <c r="D67" s="617"/>
      <c r="E67" s="477"/>
      <c r="F67" s="762">
        <f>State!J307</f>
        <v>177</v>
      </c>
      <c r="G67" s="618">
        <f t="shared" si="35"/>
        <v>26.55</v>
      </c>
      <c r="H67" s="617">
        <f>State!L307</f>
        <v>161</v>
      </c>
      <c r="I67" s="477">
        <f>State!M307</f>
        <v>24.150000000000002</v>
      </c>
      <c r="J67" s="619">
        <f t="shared" si="36"/>
        <v>0.90960451977401124</v>
      </c>
      <c r="K67" s="619">
        <f t="shared" si="37"/>
        <v>0.90960451977401136</v>
      </c>
    </row>
    <row r="68" spans="1:11" ht="15.75">
      <c r="A68" s="671"/>
      <c r="B68" s="620" t="s">
        <v>623</v>
      </c>
      <c r="C68" s="477">
        <f>State!D313</f>
        <v>49.5</v>
      </c>
      <c r="D68" s="617"/>
      <c r="E68" s="477"/>
      <c r="F68" s="762">
        <f>State!J313</f>
        <v>360</v>
      </c>
      <c r="G68" s="618">
        <f t="shared" ref="G68" si="39">E68+C68</f>
        <v>49.5</v>
      </c>
      <c r="H68" s="617">
        <f>State!L313</f>
        <v>350</v>
      </c>
      <c r="I68" s="477">
        <f>State!M313</f>
        <v>48</v>
      </c>
      <c r="J68" s="619">
        <f t="shared" si="36"/>
        <v>0.97222222222222221</v>
      </c>
      <c r="K68" s="619">
        <f t="shared" si="37"/>
        <v>0.96969696969696972</v>
      </c>
    </row>
    <row r="69" spans="1:11" ht="15.75">
      <c r="A69" s="615">
        <v>32</v>
      </c>
      <c r="B69" s="620" t="s">
        <v>485</v>
      </c>
      <c r="C69" s="477">
        <f>State!D317+State!D318</f>
        <v>263.84500000000003</v>
      </c>
      <c r="D69" s="617">
        <f>State!H317+State!H318</f>
        <v>58</v>
      </c>
      <c r="E69" s="617">
        <f>State!I317+State!I318</f>
        <v>245.76000000000005</v>
      </c>
      <c r="F69" s="762">
        <f>State!J317+State!J318</f>
        <v>199</v>
      </c>
      <c r="G69" s="618">
        <f>E69+C69</f>
        <v>509.60500000000008</v>
      </c>
      <c r="H69" s="617">
        <f>State!L317+State!L318</f>
        <v>160</v>
      </c>
      <c r="I69" s="477">
        <f>State!M317+State!M318</f>
        <v>395.44500000000005</v>
      </c>
      <c r="J69" s="619">
        <f t="shared" si="36"/>
        <v>0.8040201005025126</v>
      </c>
      <c r="K69" s="619">
        <f t="shared" si="37"/>
        <v>0.77598335966091381</v>
      </c>
    </row>
    <row r="70" spans="1:11" ht="15.75">
      <c r="A70" s="1103">
        <v>33</v>
      </c>
      <c r="B70" s="616" t="s">
        <v>594</v>
      </c>
      <c r="C70" s="477"/>
      <c r="D70" s="617">
        <f>State!J261</f>
        <v>16539</v>
      </c>
      <c r="E70" s="477">
        <f>State!K261</f>
        <v>978.74999999999989</v>
      </c>
      <c r="F70" s="762">
        <f>D70</f>
        <v>16539</v>
      </c>
      <c r="G70" s="618">
        <f>E70+C70</f>
        <v>978.74999999999989</v>
      </c>
      <c r="H70" s="617">
        <f>State!L261</f>
        <v>8187</v>
      </c>
      <c r="I70" s="477">
        <f>State!M261</f>
        <v>507.90000000000003</v>
      </c>
      <c r="J70" s="619">
        <f t="shared" si="36"/>
        <v>0.49501179031380371</v>
      </c>
      <c r="K70" s="619">
        <f t="shared" si="37"/>
        <v>0.51892720306513418</v>
      </c>
    </row>
    <row r="71" spans="1:11" ht="31.5">
      <c r="A71" s="1103"/>
      <c r="B71" s="616" t="s">
        <v>595</v>
      </c>
      <c r="C71" s="477"/>
      <c r="D71" s="623"/>
      <c r="E71" s="624"/>
      <c r="F71" s="762">
        <f>D71</f>
        <v>0</v>
      </c>
      <c r="G71" s="618">
        <f>E71+C71</f>
        <v>0</v>
      </c>
      <c r="H71" s="623"/>
      <c r="I71" s="624"/>
      <c r="J71" s="619"/>
      <c r="K71" s="619"/>
    </row>
    <row r="72" spans="1:11" ht="15" customHeight="1">
      <c r="A72" s="615">
        <f>A70+1</f>
        <v>34</v>
      </c>
      <c r="B72" s="642" t="s">
        <v>535</v>
      </c>
      <c r="C72" s="477"/>
      <c r="D72" s="617"/>
      <c r="E72" s="477"/>
      <c r="F72" s="762">
        <f t="shared" si="34"/>
        <v>0</v>
      </c>
      <c r="G72" s="618">
        <f t="shared" si="35"/>
        <v>0</v>
      </c>
      <c r="H72" s="617"/>
      <c r="I72" s="477"/>
      <c r="J72" s="619"/>
      <c r="K72" s="619"/>
    </row>
    <row r="73" spans="1:11" ht="15.75">
      <c r="A73" s="615">
        <f t="shared" si="38"/>
        <v>35</v>
      </c>
      <c r="B73" s="642" t="s">
        <v>536</v>
      </c>
      <c r="C73" s="477"/>
      <c r="D73" s="617"/>
      <c r="E73" s="477"/>
      <c r="F73" s="762">
        <f t="shared" si="34"/>
        <v>0</v>
      </c>
      <c r="G73" s="618">
        <f t="shared" si="35"/>
        <v>0</v>
      </c>
      <c r="H73" s="617"/>
      <c r="I73" s="477"/>
      <c r="J73" s="619"/>
      <c r="K73" s="619"/>
    </row>
    <row r="74" spans="1:11" ht="47.25">
      <c r="A74" s="615">
        <f t="shared" si="38"/>
        <v>36</v>
      </c>
      <c r="B74" s="620" t="s">
        <v>620</v>
      </c>
      <c r="C74" s="477"/>
      <c r="D74" s="617">
        <f>State!J8</f>
        <v>2</v>
      </c>
      <c r="E74" s="477"/>
      <c r="F74" s="762">
        <f t="shared" si="34"/>
        <v>2</v>
      </c>
      <c r="G74" s="618">
        <f t="shared" si="35"/>
        <v>0</v>
      </c>
      <c r="H74" s="617">
        <f>State!L8</f>
        <v>2</v>
      </c>
      <c r="I74" s="477"/>
      <c r="J74" s="619">
        <f t="shared" si="36"/>
        <v>1</v>
      </c>
      <c r="K74" s="619"/>
    </row>
    <row r="75" spans="1:11" ht="31.5">
      <c r="A75" s="615">
        <f t="shared" si="38"/>
        <v>37</v>
      </c>
      <c r="B75" s="620" t="s">
        <v>538</v>
      </c>
      <c r="C75" s="618"/>
      <c r="D75" s="1104" t="s">
        <v>596</v>
      </c>
      <c r="E75" s="1104"/>
      <c r="F75" s="1104"/>
      <c r="G75" s="1104"/>
      <c r="H75" s="1104"/>
      <c r="I75" s="1104"/>
      <c r="J75" s="1104"/>
      <c r="K75" s="1104"/>
    </row>
    <row r="76" spans="1:11" ht="15.75">
      <c r="A76" s="615">
        <f t="shared" si="38"/>
        <v>38</v>
      </c>
      <c r="B76" s="643" t="s">
        <v>540</v>
      </c>
      <c r="C76" s="640"/>
      <c r="D76" s="1105" t="s">
        <v>597</v>
      </c>
      <c r="E76" s="1105"/>
      <c r="F76" s="1105"/>
      <c r="G76" s="1105"/>
      <c r="H76" s="1105"/>
      <c r="I76" s="1105"/>
      <c r="J76" s="1105"/>
      <c r="K76" s="1105"/>
    </row>
    <row r="77" spans="1:11" ht="15.75">
      <c r="A77" s="615">
        <f t="shared" si="38"/>
        <v>39</v>
      </c>
      <c r="B77" s="620" t="s">
        <v>542</v>
      </c>
      <c r="C77" s="618"/>
      <c r="D77" s="1105" t="s">
        <v>543</v>
      </c>
      <c r="E77" s="1105"/>
      <c r="F77" s="1105"/>
      <c r="G77" s="1105"/>
      <c r="H77" s="1105"/>
      <c r="I77" s="1105"/>
      <c r="J77" s="1105"/>
      <c r="K77" s="1105"/>
    </row>
    <row r="78" spans="1:11" ht="15.75">
      <c r="A78" s="644"/>
      <c r="B78" s="639" t="s">
        <v>29</v>
      </c>
      <c r="C78" s="640">
        <f>SUM(C56:C77)</f>
        <v>2430.7713100000001</v>
      </c>
      <c r="D78" s="639">
        <f>SUM(D56:D77)</f>
        <v>23086</v>
      </c>
      <c r="E78" s="640">
        <f>SUM(E56:E77)</f>
        <v>43885.79</v>
      </c>
      <c r="F78" s="639">
        <f>SUM(F56:F77)</f>
        <v>24506</v>
      </c>
      <c r="G78" s="640">
        <f>SUM(G56:G77)</f>
        <v>46316.561310000005</v>
      </c>
      <c r="H78" s="639">
        <f t="shared" ref="H78:I78" si="40">SUM(H56:H77)</f>
        <v>14254</v>
      </c>
      <c r="I78" s="640">
        <f t="shared" si="40"/>
        <v>33739.011409999999</v>
      </c>
      <c r="J78" s="619">
        <f t="shared" ref="J78:J79" si="41">+H78/F78</f>
        <v>0.58165347261895051</v>
      </c>
      <c r="K78" s="619">
        <f t="shared" ref="K78:K79" si="42">+I78/G78</f>
        <v>0.72844378891132311</v>
      </c>
    </row>
    <row r="79" spans="1:11" ht="15.75">
      <c r="A79" s="644"/>
      <c r="B79" s="639" t="s">
        <v>544</v>
      </c>
      <c r="C79" s="640">
        <f t="shared" ref="C79:I79" si="43">+C78+C54+C20</f>
        <v>2430.7713100000001</v>
      </c>
      <c r="D79" s="639">
        <f t="shared" si="43"/>
        <v>2413086</v>
      </c>
      <c r="E79" s="640">
        <f t="shared" si="43"/>
        <v>58395.823153580001</v>
      </c>
      <c r="F79" s="639">
        <f t="shared" si="43"/>
        <v>2468547</v>
      </c>
      <c r="G79" s="640">
        <f t="shared" si="43"/>
        <v>60826.594463580004</v>
      </c>
      <c r="H79" s="673">
        <f t="shared" si="43"/>
        <v>1883591.0121249999</v>
      </c>
      <c r="I79" s="640">
        <f t="shared" si="43"/>
        <v>44053.659174</v>
      </c>
      <c r="J79" s="619">
        <f t="shared" si="41"/>
        <v>0.7630363173660456</v>
      </c>
      <c r="K79" s="619">
        <f t="shared" si="42"/>
        <v>0.7242499693185549</v>
      </c>
    </row>
    <row r="80" spans="1:11" ht="15.75">
      <c r="A80" s="645"/>
      <c r="B80" s="646"/>
      <c r="C80" s="609"/>
      <c r="D80" s="646"/>
      <c r="E80" s="609"/>
      <c r="F80" s="646"/>
      <c r="G80" s="609"/>
      <c r="H80" s="646"/>
      <c r="I80" s="609"/>
      <c r="J80" s="647"/>
      <c r="K80" s="647"/>
    </row>
    <row r="81" spans="3:9">
      <c r="C81" s="648">
        <f>State!D382</f>
        <v>2430.7713100000001</v>
      </c>
      <c r="D81" s="649">
        <f>State!H382</f>
        <v>2413084</v>
      </c>
      <c r="E81" s="648">
        <f>State!I382</f>
        <v>58395.823153579993</v>
      </c>
      <c r="F81" s="649">
        <f>State!J382</f>
        <v>2468545</v>
      </c>
      <c r="G81" s="672">
        <f>State!K382</f>
        <v>60826.594463579997</v>
      </c>
      <c r="H81" s="649">
        <f>State!L382</f>
        <v>1883589.0121249999</v>
      </c>
      <c r="I81" s="648">
        <f>State!M382</f>
        <v>44053.659174000008</v>
      </c>
    </row>
    <row r="82" spans="3:9">
      <c r="C82" s="648">
        <f>C81-C79</f>
        <v>0</v>
      </c>
      <c r="D82" s="649">
        <f>D81-D79</f>
        <v>-2</v>
      </c>
      <c r="E82" s="648">
        <f t="shared" ref="E82:I82" si="44">E81-E79</f>
        <v>0</v>
      </c>
      <c r="F82" s="649">
        <f t="shared" si="44"/>
        <v>-2</v>
      </c>
      <c r="G82" s="648">
        <f t="shared" si="44"/>
        <v>0</v>
      </c>
      <c r="H82" s="649">
        <f t="shared" si="44"/>
        <v>-2</v>
      </c>
      <c r="I82" s="648">
        <f t="shared" si="44"/>
        <v>0</v>
      </c>
    </row>
    <row r="341" spans="22:29" ht="18.75">
      <c r="V341" s="723">
        <v>825.11200000000008</v>
      </c>
      <c r="AB341" s="723"/>
      <c r="AC341" s="723">
        <v>825.11200000000008</v>
      </c>
    </row>
  </sheetData>
  <mergeCells count="25">
    <mergeCell ref="A23:A38"/>
    <mergeCell ref="A1:K1"/>
    <mergeCell ref="A2:K2"/>
    <mergeCell ref="D3:K3"/>
    <mergeCell ref="A4:A5"/>
    <mergeCell ref="B4:B5"/>
    <mergeCell ref="D4:E4"/>
    <mergeCell ref="F4:G4"/>
    <mergeCell ref="H4:I4"/>
    <mergeCell ref="J4:K4"/>
    <mergeCell ref="A6:K6"/>
    <mergeCell ref="A8:A12"/>
    <mergeCell ref="A18:A19"/>
    <mergeCell ref="A20:B20"/>
    <mergeCell ref="A21:K21"/>
    <mergeCell ref="A70:A71"/>
    <mergeCell ref="D75:K75"/>
    <mergeCell ref="D76:K76"/>
    <mergeCell ref="D77:K77"/>
    <mergeCell ref="A40:A42"/>
    <mergeCell ref="A44:A45"/>
    <mergeCell ref="A50:A51"/>
    <mergeCell ref="A54:B54"/>
    <mergeCell ref="A55:K55"/>
    <mergeCell ref="A65:A67"/>
  </mergeCells>
  <printOptions horizontalCentered="1"/>
  <pageMargins left="0.16" right="0.16" top="0.39" bottom="0.23" header="0.3" footer="0.2"/>
  <pageSetup scale="65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92D050"/>
  </sheetPr>
  <dimension ref="B1:AC423"/>
  <sheetViews>
    <sheetView view="pageBreakPreview" zoomScale="85" zoomScaleNormal="85" zoomScaleSheetLayoutView="85" workbookViewId="0">
      <selection activeCell="D5" sqref="D5:I7"/>
    </sheetView>
  </sheetViews>
  <sheetFormatPr defaultRowHeight="12.75"/>
  <cols>
    <col min="1" max="1" width="5.7109375" style="592" customWidth="1"/>
    <col min="2" max="2" width="8.42578125" style="592" customWidth="1"/>
    <col min="3" max="3" width="17.28515625" style="592" customWidth="1"/>
    <col min="4" max="4" width="15.5703125" style="592" customWidth="1"/>
    <col min="5" max="5" width="17.140625" style="592" customWidth="1"/>
    <col min="6" max="6" width="17.85546875" style="592" customWidth="1"/>
    <col min="7" max="7" width="16.5703125" style="592" customWidth="1"/>
    <col min="8" max="8" width="17.85546875" style="592" customWidth="1"/>
    <col min="9" max="9" width="19.42578125" style="592" customWidth="1"/>
    <col min="10" max="10" width="13.5703125" style="592" customWidth="1"/>
    <col min="11" max="17" width="9.140625" style="592"/>
    <col min="18" max="18" width="13.140625" style="592" customWidth="1"/>
    <col min="19" max="19" width="13" style="592" customWidth="1"/>
    <col min="20" max="16384" width="9.140625" style="592"/>
  </cols>
  <sheetData>
    <row r="1" spans="2:10" ht="18.75">
      <c r="B1" s="1119" t="s">
        <v>604</v>
      </c>
      <c r="C1" s="1119"/>
      <c r="D1" s="1119"/>
      <c r="E1" s="1119"/>
      <c r="F1" s="1119"/>
      <c r="G1" s="1119"/>
      <c r="H1" s="1119"/>
      <c r="I1" s="1119"/>
    </row>
    <row r="2" spans="2:10">
      <c r="C2" s="604"/>
      <c r="E2" s="604"/>
      <c r="F2" s="604"/>
      <c r="J2" s="604"/>
    </row>
    <row r="3" spans="2:10" ht="40.5" customHeight="1">
      <c r="B3" s="1120" t="s">
        <v>467</v>
      </c>
      <c r="C3" s="1120" t="s">
        <v>564</v>
      </c>
      <c r="D3" s="1122" t="s">
        <v>598</v>
      </c>
      <c r="E3" s="1123"/>
      <c r="F3" s="1124"/>
      <c r="G3" s="1122" t="s">
        <v>640</v>
      </c>
      <c r="H3" s="1123"/>
      <c r="I3" s="1124"/>
      <c r="J3" s="604"/>
    </row>
    <row r="4" spans="2:10" ht="20.25">
      <c r="B4" s="1121"/>
      <c r="C4" s="1121"/>
      <c r="D4" s="650" t="s">
        <v>3</v>
      </c>
      <c r="E4" s="650" t="s">
        <v>472</v>
      </c>
      <c r="F4" s="650" t="s">
        <v>29</v>
      </c>
      <c r="G4" s="650" t="s">
        <v>3</v>
      </c>
      <c r="H4" s="650" t="s">
        <v>4</v>
      </c>
      <c r="I4" s="650" t="s">
        <v>29</v>
      </c>
      <c r="J4" s="604"/>
    </row>
    <row r="5" spans="2:10" ht="23.25">
      <c r="B5" s="651">
        <v>1</v>
      </c>
      <c r="C5" s="652" t="s">
        <v>13</v>
      </c>
      <c r="D5" s="653">
        <f>State!D345</f>
        <v>2430.7713100000001</v>
      </c>
      <c r="E5" s="653">
        <f>State!I345</f>
        <v>57786.568153579996</v>
      </c>
      <c r="F5" s="653">
        <f>SUM(D5:E5)</f>
        <v>60217.339463579992</v>
      </c>
      <c r="G5" s="786">
        <v>1239.125</v>
      </c>
      <c r="H5" s="653">
        <f>State!M345-1239.125</f>
        <v>42411.567084000009</v>
      </c>
      <c r="I5" s="655">
        <f>SUM(G5:H5)</f>
        <v>43650.692084000009</v>
      </c>
    </row>
    <row r="6" spans="2:10" ht="23.25">
      <c r="B6" s="651">
        <v>2</v>
      </c>
      <c r="C6" s="652" t="s">
        <v>464</v>
      </c>
      <c r="D6" s="653">
        <f>State!D381</f>
        <v>0</v>
      </c>
      <c r="E6" s="653">
        <f>State!I381</f>
        <v>609.25500000000011</v>
      </c>
      <c r="F6" s="653">
        <f t="shared" ref="F6" si="0">SUM(D6:E6)</f>
        <v>609.25500000000011</v>
      </c>
      <c r="G6" s="654"/>
      <c r="H6" s="653">
        <f>State!M381</f>
        <v>402.96708999999998</v>
      </c>
      <c r="I6" s="655">
        <f>SUM(G6:H6)</f>
        <v>402.96708999999998</v>
      </c>
      <c r="J6" s="605"/>
    </row>
    <row r="7" spans="2:10" ht="22.5">
      <c r="B7" s="651"/>
      <c r="C7" s="651" t="s">
        <v>29</v>
      </c>
      <c r="D7" s="655">
        <f t="shared" ref="D7:E7" si="1">SUM(D5:D6)</f>
        <v>2430.7713100000001</v>
      </c>
      <c r="E7" s="655">
        <f t="shared" si="1"/>
        <v>58395.823153579993</v>
      </c>
      <c r="F7" s="655">
        <f>SUM(F5:F6)</f>
        <v>60826.59446357999</v>
      </c>
      <c r="G7" s="655">
        <f t="shared" ref="G7:I7" si="2">SUM(G5:G6)</f>
        <v>1239.125</v>
      </c>
      <c r="H7" s="655">
        <f t="shared" si="2"/>
        <v>42814.534174000008</v>
      </c>
      <c r="I7" s="655">
        <f t="shared" si="2"/>
        <v>44053.659174000008</v>
      </c>
    </row>
    <row r="9" spans="2:10">
      <c r="D9" s="604" t="e">
        <f>#REF!</f>
        <v>#REF!</v>
      </c>
      <c r="E9" s="604" t="e">
        <f>#REF!</f>
        <v>#REF!</v>
      </c>
      <c r="F9" s="604" t="e">
        <f>#REF!</f>
        <v>#REF!</v>
      </c>
      <c r="G9" s="604"/>
      <c r="H9" s="604"/>
      <c r="I9" s="604">
        <f>'Progress &amp; expdr.-2016-17'!I79</f>
        <v>44053.659174</v>
      </c>
    </row>
    <row r="11" spans="2:10">
      <c r="H11" s="592">
        <v>43650.692084000009</v>
      </c>
    </row>
    <row r="13" spans="2:10">
      <c r="H13" s="604">
        <f>H11-G5</f>
        <v>42411.567084000009</v>
      </c>
    </row>
    <row r="342" spans="22:29" ht="18.75">
      <c r="V342" s="723">
        <v>825.11200000000008</v>
      </c>
      <c r="AB342" s="723"/>
      <c r="AC342" s="723">
        <v>825.11200000000008</v>
      </c>
    </row>
    <row r="370" spans="29:29" ht="16.5">
      <c r="AC370" s="606" t="s">
        <v>568</v>
      </c>
    </row>
    <row r="423" spans="17:19">
      <c r="Q423" s="592">
        <f>SUM(Q11+Q35+Q43+Q66+Q74+Q96+Q101+Q115+Q126+Q132+Q136+Q144+Q145+Q155+Q161+Q182+Q190+Q199+Q201+Q227+Q242+Q252+Q258+Q262+Q269+Q273+Q277+Q280+Q283+Q289+Q294+Q302+Q310+Q353+Q374+Q377+Q382+Q395+Q419)</f>
        <v>0</v>
      </c>
      <c r="R423" s="592">
        <f>SUM(R11+R35+R43+R66+R74+R96+R101+R115+R126+R132+R136+R144+R145+R155+R161+R182+R190+R199+R201+R227+R242+R252+R258+R262+R269+R273+R277+R280+R283+R289+R294+R302+R310+R353+R374+R377+R382+R395+R419)</f>
        <v>0</v>
      </c>
      <c r="S423" s="592">
        <f>SUM(S11+S35+S43+S66+S74+S96+S101+S115+S126+S132+S136+S144+S145+S155+S161+S182+S190+S199+S201+S227+S242+S252+S258+S262+S269+S273+S277+S280+S283+S289+S294+S302+S310+S353+S374+S377+S382+S395+S419)</f>
        <v>0</v>
      </c>
    </row>
  </sheetData>
  <mergeCells count="5">
    <mergeCell ref="B1:I1"/>
    <mergeCell ref="B3:B4"/>
    <mergeCell ref="C3:C4"/>
    <mergeCell ref="D3:F3"/>
    <mergeCell ref="G3:I3"/>
  </mergeCells>
  <pageMargins left="0.7" right="0.7" top="0.75" bottom="0.75" header="0.3" footer="0.3"/>
  <pageSetup scale="66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24"/>
  <dimension ref="A1:AC402"/>
  <sheetViews>
    <sheetView showGridLines="0" zoomScale="85" zoomScaleNormal="85" workbookViewId="0">
      <selection activeCell="H24" sqref="H24"/>
    </sheetView>
  </sheetViews>
  <sheetFormatPr defaultRowHeight="15"/>
  <cols>
    <col min="1" max="1" width="18.140625" style="392" customWidth="1"/>
    <col min="2" max="2" width="10.5703125" style="392" bestFit="1" customWidth="1"/>
    <col min="3" max="7" width="9.140625" style="392"/>
    <col min="8" max="8" width="14.7109375" style="393" customWidth="1"/>
    <col min="9" max="9" width="13.85546875" style="393" customWidth="1"/>
    <col min="10" max="14" width="9.140625" style="393"/>
    <col min="15" max="16384" width="9.140625" style="392"/>
  </cols>
  <sheetData>
    <row r="1" spans="1:19" ht="9" customHeight="1" thickBot="1">
      <c r="O1" s="393"/>
      <c r="P1" s="393"/>
      <c r="Q1" s="393"/>
      <c r="R1" s="393"/>
      <c r="S1" s="393"/>
    </row>
    <row r="2" spans="1:19" ht="21.75" thickBot="1">
      <c r="A2" s="394" t="s">
        <v>345</v>
      </c>
      <c r="B2" s="1125" t="s">
        <v>684</v>
      </c>
      <c r="C2" s="1126"/>
      <c r="I2" s="395" t="s">
        <v>346</v>
      </c>
      <c r="O2" s="393"/>
      <c r="P2" s="393"/>
      <c r="Q2" s="393"/>
      <c r="R2" s="393"/>
      <c r="S2" s="393"/>
    </row>
    <row r="3" spans="1:19" ht="15.75" thickBot="1">
      <c r="A3" s="396"/>
      <c r="B3" s="396"/>
      <c r="C3" s="396"/>
      <c r="D3" s="396"/>
      <c r="E3" s="396"/>
      <c r="F3" s="396"/>
      <c r="O3" s="393"/>
      <c r="P3" s="393"/>
      <c r="Q3" s="393"/>
      <c r="R3" s="393"/>
      <c r="S3" s="393"/>
    </row>
    <row r="4" spans="1:19">
      <c r="A4" s="397" t="s">
        <v>347</v>
      </c>
      <c r="B4" s="398" t="s">
        <v>348</v>
      </c>
      <c r="C4" s="397"/>
      <c r="D4" s="399"/>
      <c r="E4" s="399"/>
      <c r="F4" s="399"/>
      <c r="I4" s="400" t="str">
        <f>B2</f>
        <v>v330</v>
      </c>
      <c r="J4" s="400"/>
      <c r="K4" s="400"/>
      <c r="L4" s="400"/>
      <c r="M4" s="400"/>
      <c r="N4" s="400"/>
      <c r="O4" s="400"/>
      <c r="P4" s="400"/>
      <c r="Q4" s="400"/>
      <c r="R4" s="400"/>
      <c r="S4" s="400"/>
    </row>
    <row r="5" spans="1:19" s="405" customFormat="1">
      <c r="A5" s="401"/>
      <c r="B5" s="402"/>
      <c r="C5" s="401"/>
      <c r="D5" s="403"/>
      <c r="E5" s="403"/>
      <c r="F5" s="404" t="str">
        <f ca="1">IFERROR(INDIRECT(CONCATENATE($A5,"!",B$2)),"")</f>
        <v/>
      </c>
      <c r="H5" s="393"/>
      <c r="I5" s="406"/>
      <c r="J5" s="406"/>
      <c r="K5" s="406"/>
      <c r="L5" s="406">
        <v>3</v>
      </c>
      <c r="M5" s="406"/>
      <c r="N5" s="406"/>
      <c r="O5" s="406"/>
      <c r="P5" s="406"/>
      <c r="Q5" s="406"/>
      <c r="R5" s="406"/>
      <c r="S5" s="406"/>
    </row>
    <row r="6" spans="1:19">
      <c r="A6" s="407" t="s">
        <v>350</v>
      </c>
      <c r="B6" s="903">
        <v>236.8352307692312</v>
      </c>
      <c r="C6" s="409"/>
      <c r="D6" s="410"/>
      <c r="E6" s="411"/>
      <c r="F6" s="404" t="str">
        <f ca="1">IF(LEN(B6)&gt;0,IF(INDIRECT(CONCATENATE($A6,"!",B$2))=B6,"ü","û"),"")</f>
        <v>ü</v>
      </c>
      <c r="G6" s="412"/>
      <c r="H6" s="407" t="s">
        <v>350</v>
      </c>
      <c r="I6" s="413">
        <f ca="1">IFERROR(INDIRECT(CONCATENATE($H6,"!",I$4)),"")</f>
        <v>236.8352307692312</v>
      </c>
      <c r="J6" s="414" t="str">
        <f t="shared" ref="I6:J27" ca="1" si="0">IFERROR(INDIRECT(CONCATENATE($H6,"!",J$4)),"")</f>
        <v/>
      </c>
      <c r="K6" s="414">
        <f ca="1">I6*3</f>
        <v>710.50569230769361</v>
      </c>
      <c r="L6" s="414">
        <v>6</v>
      </c>
      <c r="M6" s="414">
        <f ca="1">I6+L6</f>
        <v>242.8352307692312</v>
      </c>
      <c r="N6" s="414">
        <v>327</v>
      </c>
      <c r="O6" s="414">
        <v>0</v>
      </c>
      <c r="P6" s="414">
        <f>O6*3</f>
        <v>0</v>
      </c>
      <c r="Q6" s="414">
        <f>N6+P6</f>
        <v>327</v>
      </c>
      <c r="R6" s="414" t="str">
        <f t="shared" ref="R6:S27" ca="1" si="1">IFERROR(INDIRECT(CONCATENATE($H6,"!",R$4)),"")</f>
        <v/>
      </c>
      <c r="S6" s="414" t="str">
        <f t="shared" ca="1" si="1"/>
        <v/>
      </c>
    </row>
    <row r="7" spans="1:19">
      <c r="A7" s="415" t="s">
        <v>351</v>
      </c>
      <c r="B7" s="903">
        <v>140</v>
      </c>
      <c r="C7" s="409"/>
      <c r="D7" s="410"/>
      <c r="E7" s="411"/>
      <c r="F7" s="404" t="str">
        <f ca="1">IF(LEN(B7)&gt;0,IF(INDIRECT(CONCATENATE($A7,"!",B$2))=B7,"ü","û"),"")</f>
        <v>ü</v>
      </c>
      <c r="G7" s="411"/>
      <c r="H7" s="415" t="s">
        <v>351</v>
      </c>
      <c r="I7" s="413">
        <f t="shared" ca="1" si="0"/>
        <v>140</v>
      </c>
      <c r="J7" s="414" t="str">
        <f t="shared" ca="1" si="0"/>
        <v/>
      </c>
      <c r="K7" s="414">
        <f t="shared" ref="K7:K38" ca="1" si="2">I7*3</f>
        <v>420</v>
      </c>
      <c r="L7" s="414">
        <v>52</v>
      </c>
      <c r="M7" s="414">
        <f t="shared" ref="M7:M38" ca="1" si="3">I7+L7</f>
        <v>192</v>
      </c>
      <c r="N7" s="414">
        <v>1341</v>
      </c>
      <c r="O7" s="414">
        <v>0</v>
      </c>
      <c r="P7" s="414">
        <f t="shared" ref="P7:P38" si="4">O7*3</f>
        <v>0</v>
      </c>
      <c r="Q7" s="414">
        <f t="shared" ref="Q7:Q38" si="5">N7+P7</f>
        <v>1341</v>
      </c>
      <c r="R7" s="414" t="str">
        <f t="shared" ca="1" si="1"/>
        <v/>
      </c>
      <c r="S7" s="414" t="str">
        <f t="shared" ca="1" si="1"/>
        <v/>
      </c>
    </row>
    <row r="8" spans="1:19">
      <c r="A8" s="416" t="s">
        <v>352</v>
      </c>
      <c r="B8" s="903">
        <v>250</v>
      </c>
      <c r="C8" s="409"/>
      <c r="D8" s="410"/>
      <c r="E8" s="411"/>
      <c r="F8" s="404" t="str">
        <f t="shared" ref="F8:F39" ca="1" si="6">IF(LEN(B8)&gt;0,IF(INDIRECT(CONCATENATE($A8,"!",B$2))=B8,"ü","û"),"")</f>
        <v>ü</v>
      </c>
      <c r="G8" s="411"/>
      <c r="H8" s="416" t="s">
        <v>352</v>
      </c>
      <c r="I8" s="413">
        <f t="shared" ca="1" si="0"/>
        <v>250</v>
      </c>
      <c r="J8" s="414" t="str">
        <f t="shared" ca="1" si="0"/>
        <v/>
      </c>
      <c r="K8" s="414">
        <f t="shared" ca="1" si="2"/>
        <v>750</v>
      </c>
      <c r="L8" s="414">
        <v>82</v>
      </c>
      <c r="M8" s="414">
        <f t="shared" ca="1" si="3"/>
        <v>332</v>
      </c>
      <c r="N8" s="414">
        <v>636</v>
      </c>
      <c r="O8" s="414">
        <v>2</v>
      </c>
      <c r="P8" s="414">
        <f t="shared" si="4"/>
        <v>6</v>
      </c>
      <c r="Q8" s="414">
        <f t="shared" si="5"/>
        <v>642</v>
      </c>
      <c r="R8" s="414" t="str">
        <f t="shared" ca="1" si="1"/>
        <v/>
      </c>
      <c r="S8" s="414" t="str">
        <f t="shared" ca="1" si="1"/>
        <v/>
      </c>
    </row>
    <row r="9" spans="1:19">
      <c r="A9" s="416" t="s">
        <v>353</v>
      </c>
      <c r="B9" s="903">
        <v>110</v>
      </c>
      <c r="C9" s="409"/>
      <c r="D9" s="410"/>
      <c r="E9" s="411"/>
      <c r="F9" s="404" t="str">
        <f t="shared" ca="1" si="6"/>
        <v>ü</v>
      </c>
      <c r="G9" s="411"/>
      <c r="H9" s="416" t="s">
        <v>353</v>
      </c>
      <c r="I9" s="413">
        <f t="shared" ca="1" si="0"/>
        <v>110</v>
      </c>
      <c r="J9" s="414" t="str">
        <f t="shared" ca="1" si="0"/>
        <v/>
      </c>
      <c r="K9" s="414">
        <f t="shared" ca="1" si="2"/>
        <v>330</v>
      </c>
      <c r="L9" s="414">
        <v>19</v>
      </c>
      <c r="M9" s="414">
        <f t="shared" ca="1" si="3"/>
        <v>129</v>
      </c>
      <c r="N9" s="414">
        <v>729</v>
      </c>
      <c r="O9" s="414">
        <v>0</v>
      </c>
      <c r="P9" s="414">
        <f t="shared" si="4"/>
        <v>0</v>
      </c>
      <c r="Q9" s="414">
        <f t="shared" si="5"/>
        <v>729</v>
      </c>
      <c r="R9" s="414" t="str">
        <f t="shared" ca="1" si="1"/>
        <v/>
      </c>
      <c r="S9" s="414" t="str">
        <f t="shared" ca="1" si="1"/>
        <v/>
      </c>
    </row>
    <row r="10" spans="1:19">
      <c r="A10" s="415" t="s">
        <v>354</v>
      </c>
      <c r="B10" s="903">
        <v>250</v>
      </c>
      <c r="C10" s="409"/>
      <c r="D10" s="410"/>
      <c r="E10" s="411"/>
      <c r="F10" s="404" t="str">
        <f t="shared" ca="1" si="6"/>
        <v>ü</v>
      </c>
      <c r="G10" s="411"/>
      <c r="H10" s="415" t="s">
        <v>354</v>
      </c>
      <c r="I10" s="413">
        <f t="shared" ca="1" si="0"/>
        <v>250</v>
      </c>
      <c r="J10" s="414" t="str">
        <f t="shared" ca="1" si="0"/>
        <v/>
      </c>
      <c r="K10" s="414">
        <f t="shared" ca="1" si="2"/>
        <v>750</v>
      </c>
      <c r="L10" s="414">
        <v>108</v>
      </c>
      <c r="M10" s="414">
        <f t="shared" ca="1" si="3"/>
        <v>358</v>
      </c>
      <c r="N10" s="414">
        <v>1495</v>
      </c>
      <c r="O10" s="414">
        <v>0</v>
      </c>
      <c r="P10" s="414">
        <f t="shared" si="4"/>
        <v>0</v>
      </c>
      <c r="Q10" s="414">
        <f t="shared" si="5"/>
        <v>1495</v>
      </c>
      <c r="R10" s="414" t="str">
        <f t="shared" ca="1" si="1"/>
        <v/>
      </c>
      <c r="S10" s="414" t="str">
        <f t="shared" ca="1" si="1"/>
        <v/>
      </c>
    </row>
    <row r="11" spans="1:19">
      <c r="A11" s="415" t="s">
        <v>355</v>
      </c>
      <c r="B11" s="903">
        <v>210</v>
      </c>
      <c r="C11" s="409"/>
      <c r="D11" s="410"/>
      <c r="E11" s="411"/>
      <c r="F11" s="404" t="str">
        <f t="shared" ca="1" si="6"/>
        <v>ü</v>
      </c>
      <c r="G11" s="411"/>
      <c r="H11" s="415" t="s">
        <v>355</v>
      </c>
      <c r="I11" s="413">
        <f t="shared" ca="1" si="0"/>
        <v>210</v>
      </c>
      <c r="J11" s="414" t="str">
        <f t="shared" ca="1" si="0"/>
        <v/>
      </c>
      <c r="K11" s="414">
        <f t="shared" ca="1" si="2"/>
        <v>630</v>
      </c>
      <c r="L11" s="414">
        <v>24</v>
      </c>
      <c r="M11" s="414">
        <f t="shared" ca="1" si="3"/>
        <v>234</v>
      </c>
      <c r="N11" s="414">
        <v>824</v>
      </c>
      <c r="O11" s="414">
        <v>0</v>
      </c>
      <c r="P11" s="414">
        <f t="shared" si="4"/>
        <v>0</v>
      </c>
      <c r="Q11" s="414">
        <f t="shared" si="5"/>
        <v>824</v>
      </c>
      <c r="R11" s="414" t="str">
        <f t="shared" ca="1" si="1"/>
        <v/>
      </c>
      <c r="S11" s="414" t="str">
        <f t="shared" ca="1" si="1"/>
        <v/>
      </c>
    </row>
    <row r="12" spans="1:19">
      <c r="A12" s="415" t="s">
        <v>356</v>
      </c>
      <c r="B12" s="903">
        <v>180</v>
      </c>
      <c r="C12" s="409"/>
      <c r="D12" s="410"/>
      <c r="E12" s="411"/>
      <c r="F12" s="404" t="str">
        <f t="shared" ca="1" si="6"/>
        <v>ü</v>
      </c>
      <c r="G12" s="411"/>
      <c r="H12" s="415" t="s">
        <v>356</v>
      </c>
      <c r="I12" s="413">
        <f t="shared" ca="1" si="0"/>
        <v>180</v>
      </c>
      <c r="J12" s="414" t="str">
        <f ca="1">IFERROR(INDIRECT(CONCATENATE($H12,"!",J$4)),"")</f>
        <v/>
      </c>
      <c r="K12" s="414">
        <f t="shared" ca="1" si="2"/>
        <v>540</v>
      </c>
      <c r="L12" s="414">
        <v>16</v>
      </c>
      <c r="M12" s="414">
        <f t="shared" ca="1" si="3"/>
        <v>196</v>
      </c>
      <c r="N12" s="414">
        <v>888</v>
      </c>
      <c r="O12" s="414">
        <v>0</v>
      </c>
      <c r="P12" s="414">
        <f t="shared" si="4"/>
        <v>0</v>
      </c>
      <c r="Q12" s="414">
        <f t="shared" si="5"/>
        <v>888</v>
      </c>
      <c r="R12" s="414" t="str">
        <f t="shared" ca="1" si="1"/>
        <v/>
      </c>
      <c r="S12" s="414" t="str">
        <f t="shared" ca="1" si="1"/>
        <v/>
      </c>
    </row>
    <row r="13" spans="1:19">
      <c r="A13" s="415" t="s">
        <v>357</v>
      </c>
      <c r="B13" s="903">
        <v>190</v>
      </c>
      <c r="C13" s="409"/>
      <c r="D13" s="410"/>
      <c r="E13" s="411"/>
      <c r="F13" s="404" t="str">
        <f t="shared" ca="1" si="6"/>
        <v>ü</v>
      </c>
      <c r="G13" s="411"/>
      <c r="H13" s="415" t="s">
        <v>357</v>
      </c>
      <c r="I13" s="413">
        <f t="shared" ca="1" si="0"/>
        <v>190</v>
      </c>
      <c r="J13" s="414" t="str">
        <f t="shared" ca="1" si="0"/>
        <v/>
      </c>
      <c r="K13" s="414">
        <f t="shared" ca="1" si="2"/>
        <v>570</v>
      </c>
      <c r="L13" s="414">
        <v>15</v>
      </c>
      <c r="M13" s="414">
        <f t="shared" ca="1" si="3"/>
        <v>205</v>
      </c>
      <c r="N13" s="414">
        <v>224</v>
      </c>
      <c r="O13" s="414">
        <v>1</v>
      </c>
      <c r="P13" s="414">
        <f t="shared" si="4"/>
        <v>3</v>
      </c>
      <c r="Q13" s="414">
        <f t="shared" si="5"/>
        <v>227</v>
      </c>
      <c r="R13" s="414" t="str">
        <f t="shared" ca="1" si="1"/>
        <v/>
      </c>
      <c r="S13" s="414" t="str">
        <f t="shared" ca="1" si="1"/>
        <v/>
      </c>
    </row>
    <row r="14" spans="1:19">
      <c r="A14" s="416" t="s">
        <v>358</v>
      </c>
      <c r="B14" s="903">
        <v>170</v>
      </c>
      <c r="C14" s="409"/>
      <c r="D14" s="410"/>
      <c r="E14" s="411"/>
      <c r="F14" s="404" t="str">
        <f t="shared" ca="1" si="6"/>
        <v>ü</v>
      </c>
      <c r="G14" s="411"/>
      <c r="H14" s="416" t="s">
        <v>358</v>
      </c>
      <c r="I14" s="413">
        <f t="shared" ca="1" si="0"/>
        <v>170</v>
      </c>
      <c r="J14" s="414" t="str">
        <f t="shared" ca="1" si="0"/>
        <v/>
      </c>
      <c r="K14" s="414">
        <f t="shared" ca="1" si="2"/>
        <v>510</v>
      </c>
      <c r="L14" s="414">
        <v>8</v>
      </c>
      <c r="M14" s="414">
        <f t="shared" ca="1" si="3"/>
        <v>178</v>
      </c>
      <c r="N14" s="414">
        <v>487</v>
      </c>
      <c r="O14" s="414">
        <v>0</v>
      </c>
      <c r="P14" s="414">
        <f t="shared" si="4"/>
        <v>0</v>
      </c>
      <c r="Q14" s="414">
        <f t="shared" si="5"/>
        <v>487</v>
      </c>
      <c r="R14" s="414" t="str">
        <f t="shared" ca="1" si="1"/>
        <v/>
      </c>
      <c r="S14" s="414" t="str">
        <f t="shared" ca="1" si="1"/>
        <v/>
      </c>
    </row>
    <row r="15" spans="1:19">
      <c r="A15" s="416" t="s">
        <v>359</v>
      </c>
      <c r="B15" s="903">
        <v>147.23692307692306</v>
      </c>
      <c r="C15" s="409"/>
      <c r="D15" s="410"/>
      <c r="E15" s="411"/>
      <c r="F15" s="404" t="str">
        <f t="shared" ca="1" si="6"/>
        <v>ü</v>
      </c>
      <c r="G15" s="411"/>
      <c r="H15" s="416" t="s">
        <v>359</v>
      </c>
      <c r="I15" s="413">
        <f t="shared" ca="1" si="0"/>
        <v>147.23692307692306</v>
      </c>
      <c r="J15" s="414" t="str">
        <f t="shared" ca="1" si="0"/>
        <v/>
      </c>
      <c r="K15" s="414">
        <f t="shared" ca="1" si="2"/>
        <v>441.71076923076919</v>
      </c>
      <c r="L15" s="414">
        <v>14</v>
      </c>
      <c r="M15" s="414">
        <f t="shared" ca="1" si="3"/>
        <v>161.23692307692306</v>
      </c>
      <c r="N15" s="414">
        <v>379</v>
      </c>
      <c r="O15" s="414">
        <v>0</v>
      </c>
      <c r="P15" s="414">
        <f t="shared" si="4"/>
        <v>0</v>
      </c>
      <c r="Q15" s="414">
        <f t="shared" si="5"/>
        <v>379</v>
      </c>
      <c r="R15" s="414" t="str">
        <f t="shared" ca="1" si="1"/>
        <v/>
      </c>
      <c r="S15" s="414" t="str">
        <f t="shared" ca="1" si="1"/>
        <v/>
      </c>
    </row>
    <row r="16" spans="1:19">
      <c r="A16" s="415" t="s">
        <v>360</v>
      </c>
      <c r="B16" s="903">
        <v>220</v>
      </c>
      <c r="C16" s="409"/>
      <c r="D16" s="410"/>
      <c r="E16" s="411"/>
      <c r="F16" s="404" t="str">
        <f t="shared" ca="1" si="6"/>
        <v>ü</v>
      </c>
      <c r="G16" s="411"/>
      <c r="H16" s="415" t="s">
        <v>360</v>
      </c>
      <c r="I16" s="413">
        <f t="shared" ca="1" si="0"/>
        <v>220</v>
      </c>
      <c r="J16" s="414" t="str">
        <f t="shared" ca="1" si="0"/>
        <v/>
      </c>
      <c r="K16" s="414">
        <f t="shared" ca="1" si="2"/>
        <v>660</v>
      </c>
      <c r="L16" s="414">
        <v>10</v>
      </c>
      <c r="M16" s="414">
        <f t="shared" ca="1" si="3"/>
        <v>230</v>
      </c>
      <c r="N16" s="414">
        <v>267</v>
      </c>
      <c r="O16" s="414">
        <v>0</v>
      </c>
      <c r="P16" s="414">
        <f t="shared" si="4"/>
        <v>0</v>
      </c>
      <c r="Q16" s="414">
        <f t="shared" si="5"/>
        <v>267</v>
      </c>
      <c r="R16" s="414" t="str">
        <f t="shared" ca="1" si="1"/>
        <v/>
      </c>
      <c r="S16" s="414" t="str">
        <f t="shared" ca="1" si="1"/>
        <v/>
      </c>
    </row>
    <row r="17" spans="1:19">
      <c r="A17" s="415" t="s">
        <v>361</v>
      </c>
      <c r="B17" s="903">
        <v>226.85692307692307</v>
      </c>
      <c r="C17" s="409"/>
      <c r="D17" s="410"/>
      <c r="E17" s="411"/>
      <c r="F17" s="404" t="str">
        <f t="shared" ca="1" si="6"/>
        <v>ü</v>
      </c>
      <c r="G17" s="411"/>
      <c r="H17" s="415" t="s">
        <v>361</v>
      </c>
      <c r="I17" s="413">
        <f t="shared" ca="1" si="0"/>
        <v>226.85692307692307</v>
      </c>
      <c r="J17" s="414" t="str">
        <f t="shared" ca="1" si="0"/>
        <v/>
      </c>
      <c r="K17" s="414">
        <f t="shared" ca="1" si="2"/>
        <v>680.5707692307692</v>
      </c>
      <c r="L17" s="414">
        <v>10</v>
      </c>
      <c r="M17" s="414">
        <f t="shared" ca="1" si="3"/>
        <v>236.85692307692307</v>
      </c>
      <c r="N17" s="414">
        <v>583</v>
      </c>
      <c r="O17" s="414">
        <v>0</v>
      </c>
      <c r="P17" s="414">
        <f t="shared" si="4"/>
        <v>0</v>
      </c>
      <c r="Q17" s="414">
        <f t="shared" si="5"/>
        <v>583</v>
      </c>
      <c r="R17" s="414" t="str">
        <f t="shared" ca="1" si="1"/>
        <v/>
      </c>
      <c r="S17" s="414" t="str">
        <f t="shared" ca="1" si="1"/>
        <v/>
      </c>
    </row>
    <row r="18" spans="1:19">
      <c r="A18" s="415" t="s">
        <v>362</v>
      </c>
      <c r="B18" s="903">
        <v>193.07692307692309</v>
      </c>
      <c r="C18" s="409"/>
      <c r="D18" s="410"/>
      <c r="E18" s="411"/>
      <c r="F18" s="404" t="str">
        <f t="shared" ca="1" si="6"/>
        <v>ü</v>
      </c>
      <c r="G18" s="411"/>
      <c r="H18" s="415" t="s">
        <v>362</v>
      </c>
      <c r="I18" s="413">
        <f t="shared" ca="1" si="0"/>
        <v>193.07692307692309</v>
      </c>
      <c r="J18" s="414" t="str">
        <f t="shared" ca="1" si="0"/>
        <v/>
      </c>
      <c r="K18" s="414">
        <f t="shared" ca="1" si="2"/>
        <v>579.23076923076928</v>
      </c>
      <c r="L18" s="414">
        <v>14</v>
      </c>
      <c r="M18" s="414">
        <f t="shared" ca="1" si="3"/>
        <v>207.07692307692309</v>
      </c>
      <c r="N18" s="414">
        <v>233</v>
      </c>
      <c r="O18" s="414">
        <v>0</v>
      </c>
      <c r="P18" s="414">
        <f t="shared" si="4"/>
        <v>0</v>
      </c>
      <c r="Q18" s="414">
        <f t="shared" si="5"/>
        <v>233</v>
      </c>
      <c r="R18" s="414" t="str">
        <f t="shared" ca="1" si="1"/>
        <v/>
      </c>
      <c r="S18" s="414" t="str">
        <f t="shared" ca="1" si="1"/>
        <v/>
      </c>
    </row>
    <row r="19" spans="1:19" ht="15.75" thickBot="1">
      <c r="A19" s="416"/>
      <c r="B19" s="408"/>
      <c r="C19" s="409"/>
      <c r="D19" s="410"/>
      <c r="E19" s="411"/>
      <c r="F19" s="404" t="str">
        <f t="shared" ca="1" si="6"/>
        <v/>
      </c>
      <c r="G19" s="411"/>
      <c r="H19" s="416" t="s">
        <v>363</v>
      </c>
      <c r="I19" s="413">
        <f ca="1">SUM(I6:I18)</f>
        <v>2524.0060000000003</v>
      </c>
      <c r="J19" s="414" t="str">
        <f t="shared" ca="1" si="0"/>
        <v/>
      </c>
      <c r="K19" s="414">
        <f t="shared" ca="1" si="2"/>
        <v>7572.0180000000009</v>
      </c>
      <c r="L19" s="414">
        <v>13</v>
      </c>
      <c r="M19" s="414">
        <f t="shared" ca="1" si="3"/>
        <v>2537.0060000000003</v>
      </c>
      <c r="N19" s="414">
        <v>295</v>
      </c>
      <c r="O19" s="414">
        <v>1</v>
      </c>
      <c r="P19" s="414">
        <f t="shared" si="4"/>
        <v>3</v>
      </c>
      <c r="Q19" s="414">
        <f t="shared" si="5"/>
        <v>298</v>
      </c>
      <c r="R19" s="414" t="str">
        <f t="shared" ca="1" si="1"/>
        <v/>
      </c>
      <c r="S19" s="414" t="str">
        <f t="shared" ca="1" si="1"/>
        <v/>
      </c>
    </row>
    <row r="20" spans="1:19" ht="15.75" thickBot="1">
      <c r="A20" s="416"/>
      <c r="B20" s="408"/>
      <c r="C20" s="409"/>
      <c r="D20" s="410"/>
      <c r="E20" s="411"/>
      <c r="F20" s="404" t="str">
        <f t="shared" ca="1" si="6"/>
        <v/>
      </c>
      <c r="G20" s="411"/>
      <c r="H20" s="416"/>
      <c r="I20" s="413" t="str">
        <f t="shared" ca="1" si="0"/>
        <v/>
      </c>
      <c r="J20" s="414" t="str">
        <f t="shared" ca="1" si="0"/>
        <v/>
      </c>
      <c r="K20" s="414" t="e">
        <f t="shared" ca="1" si="2"/>
        <v>#VALUE!</v>
      </c>
      <c r="L20" s="414">
        <v>6</v>
      </c>
      <c r="M20" s="414" t="e">
        <f t="shared" ca="1" si="3"/>
        <v>#VALUE!</v>
      </c>
      <c r="N20" s="414">
        <v>438</v>
      </c>
      <c r="O20" s="414">
        <v>1</v>
      </c>
      <c r="P20" s="414">
        <f t="shared" si="4"/>
        <v>3</v>
      </c>
      <c r="Q20" s="414">
        <f t="shared" si="5"/>
        <v>441</v>
      </c>
      <c r="R20" s="414" t="str">
        <f t="shared" ca="1" si="1"/>
        <v/>
      </c>
      <c r="S20" s="414" t="str">
        <f t="shared" ca="1" si="1"/>
        <v/>
      </c>
    </row>
    <row r="21" spans="1:19" ht="15.75" thickBot="1">
      <c r="A21" s="415"/>
      <c r="B21" s="408"/>
      <c r="C21" s="409"/>
      <c r="D21" s="410"/>
      <c r="E21" s="411"/>
      <c r="F21" s="404" t="str">
        <f t="shared" ca="1" si="6"/>
        <v/>
      </c>
      <c r="G21" s="411"/>
      <c r="H21" s="415"/>
      <c r="I21" s="413" t="str">
        <f t="shared" ca="1" si="0"/>
        <v/>
      </c>
      <c r="J21" s="414" t="str">
        <f t="shared" ca="1" si="0"/>
        <v/>
      </c>
      <c r="K21" s="414" t="e">
        <f t="shared" ca="1" si="2"/>
        <v>#VALUE!</v>
      </c>
      <c r="L21" s="414">
        <v>1</v>
      </c>
      <c r="M21" s="414" t="e">
        <f t="shared" ca="1" si="3"/>
        <v>#VALUE!</v>
      </c>
      <c r="N21" s="414">
        <v>188</v>
      </c>
      <c r="O21" s="414">
        <v>2</v>
      </c>
      <c r="P21" s="414">
        <f t="shared" si="4"/>
        <v>6</v>
      </c>
      <c r="Q21" s="414">
        <f t="shared" si="5"/>
        <v>194</v>
      </c>
      <c r="R21" s="414" t="str">
        <f t="shared" ca="1" si="1"/>
        <v/>
      </c>
      <c r="S21" s="414" t="str">
        <f t="shared" ca="1" si="1"/>
        <v/>
      </c>
    </row>
    <row r="22" spans="1:19" ht="15.75" thickBot="1">
      <c r="A22" s="415"/>
      <c r="B22" s="408"/>
      <c r="C22" s="409"/>
      <c r="D22" s="392">
        <v>0</v>
      </c>
      <c r="E22" s="411"/>
      <c r="F22" s="404" t="str">
        <f t="shared" ca="1" si="6"/>
        <v/>
      </c>
      <c r="G22" s="411"/>
      <c r="H22" s="415"/>
      <c r="I22" s="413" t="str">
        <f t="shared" ca="1" si="0"/>
        <v/>
      </c>
      <c r="J22" s="414" t="str">
        <f t="shared" ca="1" si="0"/>
        <v/>
      </c>
      <c r="K22" s="414" t="e">
        <f t="shared" ca="1" si="2"/>
        <v>#VALUE!</v>
      </c>
      <c r="L22" s="414">
        <v>42</v>
      </c>
      <c r="M22" s="414" t="e">
        <f t="shared" ca="1" si="3"/>
        <v>#VALUE!</v>
      </c>
      <c r="N22" s="414">
        <v>835</v>
      </c>
      <c r="O22" s="414">
        <v>0</v>
      </c>
      <c r="P22" s="414">
        <f t="shared" si="4"/>
        <v>0</v>
      </c>
      <c r="Q22" s="414">
        <f t="shared" si="5"/>
        <v>835</v>
      </c>
      <c r="R22" s="414" t="str">
        <f t="shared" ca="1" si="1"/>
        <v/>
      </c>
      <c r="S22" s="414" t="str">
        <f t="shared" ca="1" si="1"/>
        <v/>
      </c>
    </row>
    <row r="23" spans="1:19" ht="15.75" thickBot="1">
      <c r="A23" s="415"/>
      <c r="B23" s="408"/>
      <c r="C23" s="409"/>
      <c r="D23" s="410"/>
      <c r="E23" s="411"/>
      <c r="F23" s="404" t="str">
        <f t="shared" ca="1" si="6"/>
        <v/>
      </c>
      <c r="G23" s="411"/>
      <c r="H23" s="415"/>
      <c r="I23" s="413" t="str">
        <f t="shared" ca="1" si="0"/>
        <v/>
      </c>
      <c r="J23" s="414" t="str">
        <f t="shared" ca="1" si="0"/>
        <v/>
      </c>
      <c r="K23" s="414" t="e">
        <f t="shared" ca="1" si="2"/>
        <v>#VALUE!</v>
      </c>
      <c r="L23" s="414">
        <v>6</v>
      </c>
      <c r="M23" s="414" t="e">
        <f t="shared" ca="1" si="3"/>
        <v>#VALUE!</v>
      </c>
      <c r="N23" s="414">
        <v>278</v>
      </c>
      <c r="O23" s="414">
        <v>1</v>
      </c>
      <c r="P23" s="414">
        <f t="shared" si="4"/>
        <v>3</v>
      </c>
      <c r="Q23" s="414">
        <f t="shared" si="5"/>
        <v>281</v>
      </c>
      <c r="R23" s="414" t="str">
        <f t="shared" ca="1" si="1"/>
        <v/>
      </c>
      <c r="S23" s="414" t="str">
        <f t="shared" ca="1" si="1"/>
        <v/>
      </c>
    </row>
    <row r="24" spans="1:19" ht="15.75" thickBot="1">
      <c r="A24" s="415"/>
      <c r="B24" s="408"/>
      <c r="C24" s="409"/>
      <c r="D24" s="410"/>
      <c r="E24" s="411"/>
      <c r="F24" s="404" t="str">
        <f t="shared" ca="1" si="6"/>
        <v/>
      </c>
      <c r="G24" s="411"/>
      <c r="H24" s="415"/>
      <c r="I24" s="413" t="str">
        <f t="shared" ca="1" si="0"/>
        <v/>
      </c>
      <c r="J24" s="414" t="str">
        <f t="shared" ca="1" si="0"/>
        <v/>
      </c>
      <c r="K24" s="414" t="e">
        <f t="shared" ca="1" si="2"/>
        <v>#VALUE!</v>
      </c>
      <c r="L24" s="414">
        <v>6</v>
      </c>
      <c r="M24" s="414" t="e">
        <f t="shared" ca="1" si="3"/>
        <v>#VALUE!</v>
      </c>
      <c r="N24" s="414">
        <v>455</v>
      </c>
      <c r="O24" s="414">
        <v>0</v>
      </c>
      <c r="P24" s="414">
        <f t="shared" si="4"/>
        <v>0</v>
      </c>
      <c r="Q24" s="414">
        <f t="shared" si="5"/>
        <v>455</v>
      </c>
      <c r="R24" s="414" t="str">
        <f t="shared" ca="1" si="1"/>
        <v/>
      </c>
      <c r="S24" s="414" t="str">
        <f t="shared" ca="1" si="1"/>
        <v/>
      </c>
    </row>
    <row r="25" spans="1:19" ht="15.75" thickBot="1">
      <c r="A25" s="415"/>
      <c r="B25" s="408"/>
      <c r="C25" s="409"/>
      <c r="D25" s="410"/>
      <c r="E25" s="411"/>
      <c r="F25" s="404" t="str">
        <f t="shared" ca="1" si="6"/>
        <v/>
      </c>
      <c r="G25" s="411"/>
      <c r="H25" s="415"/>
      <c r="I25" s="413" t="str">
        <f t="shared" ca="1" si="0"/>
        <v/>
      </c>
      <c r="J25" s="414" t="str">
        <f t="shared" ca="1" si="0"/>
        <v/>
      </c>
      <c r="K25" s="414" t="e">
        <f t="shared" ca="1" si="2"/>
        <v>#VALUE!</v>
      </c>
      <c r="L25" s="414">
        <v>17</v>
      </c>
      <c r="M25" s="414" t="e">
        <f t="shared" ca="1" si="3"/>
        <v>#VALUE!</v>
      </c>
      <c r="N25" s="414">
        <v>486</v>
      </c>
      <c r="O25" s="414">
        <v>0</v>
      </c>
      <c r="P25" s="414">
        <f t="shared" si="4"/>
        <v>0</v>
      </c>
      <c r="Q25" s="414">
        <f t="shared" si="5"/>
        <v>486</v>
      </c>
      <c r="R25" s="414" t="str">
        <f t="shared" ca="1" si="1"/>
        <v/>
      </c>
      <c r="S25" s="414" t="str">
        <f t="shared" ca="1" si="1"/>
        <v/>
      </c>
    </row>
    <row r="26" spans="1:19" ht="15.75" thickBot="1">
      <c r="A26" s="415"/>
      <c r="B26" s="408"/>
      <c r="C26" s="409"/>
      <c r="D26" s="410"/>
      <c r="E26" s="411"/>
      <c r="F26" s="404" t="str">
        <f t="shared" ca="1" si="6"/>
        <v/>
      </c>
      <c r="G26" s="411"/>
      <c r="H26" s="415"/>
      <c r="I26" s="413" t="str">
        <f t="shared" ca="1" si="0"/>
        <v/>
      </c>
      <c r="J26" s="414" t="str">
        <f t="shared" ca="1" si="0"/>
        <v/>
      </c>
      <c r="K26" s="414" t="e">
        <f t="shared" ca="1" si="2"/>
        <v>#VALUE!</v>
      </c>
      <c r="L26" s="414">
        <v>3</v>
      </c>
      <c r="M26" s="414" t="e">
        <f t="shared" ca="1" si="3"/>
        <v>#VALUE!</v>
      </c>
      <c r="N26" s="414">
        <v>199</v>
      </c>
      <c r="O26" s="414">
        <v>1</v>
      </c>
      <c r="P26" s="414">
        <f t="shared" si="4"/>
        <v>3</v>
      </c>
      <c r="Q26" s="414">
        <f t="shared" si="5"/>
        <v>202</v>
      </c>
      <c r="R26" s="414" t="str">
        <f t="shared" ca="1" si="1"/>
        <v/>
      </c>
      <c r="S26" s="414" t="str">
        <f t="shared" ca="1" si="1"/>
        <v/>
      </c>
    </row>
    <row r="27" spans="1:19" ht="15.75" thickBot="1">
      <c r="A27" s="417"/>
      <c r="B27" s="408"/>
      <c r="C27" s="417"/>
      <c r="D27" s="411"/>
      <c r="E27" s="411"/>
      <c r="F27" s="404" t="str">
        <f t="shared" ca="1" si="6"/>
        <v/>
      </c>
      <c r="G27" s="411"/>
      <c r="H27" s="417"/>
      <c r="I27" s="418" t="str">
        <f t="shared" ca="1" si="0"/>
        <v/>
      </c>
      <c r="J27" s="419" t="str">
        <f t="shared" ca="1" si="0"/>
        <v/>
      </c>
      <c r="K27" s="414" t="e">
        <f t="shared" ca="1" si="2"/>
        <v>#VALUE!</v>
      </c>
      <c r="L27" s="419">
        <v>31</v>
      </c>
      <c r="M27" s="414" t="e">
        <f t="shared" ca="1" si="3"/>
        <v>#VALUE!</v>
      </c>
      <c r="N27" s="419">
        <v>1284</v>
      </c>
      <c r="O27" s="419">
        <v>1</v>
      </c>
      <c r="P27" s="414">
        <f t="shared" si="4"/>
        <v>3</v>
      </c>
      <c r="Q27" s="414">
        <f t="shared" si="5"/>
        <v>1287</v>
      </c>
      <c r="R27" s="419" t="str">
        <f t="shared" ca="1" si="1"/>
        <v/>
      </c>
      <c r="S27" s="419" t="str">
        <f t="shared" ca="1" si="1"/>
        <v/>
      </c>
    </row>
    <row r="28" spans="1:19" ht="15.75" thickBot="1">
      <c r="B28" s="408"/>
      <c r="F28" s="404" t="str">
        <f t="shared" ca="1" si="6"/>
        <v/>
      </c>
      <c r="H28" s="392"/>
      <c r="I28" s="418" t="str">
        <f t="shared" ref="I28:I38" ca="1" si="7">IFERROR(INDIRECT(CONCATENATE($H28,"!",I$4)),"")</f>
        <v/>
      </c>
      <c r="K28" s="414" t="e">
        <f t="shared" ca="1" si="2"/>
        <v>#VALUE!</v>
      </c>
      <c r="L28" s="393">
        <v>9</v>
      </c>
      <c r="M28" s="414" t="e">
        <f t="shared" ca="1" si="3"/>
        <v>#VALUE!</v>
      </c>
      <c r="N28" s="393">
        <v>359</v>
      </c>
      <c r="O28" s="392">
        <v>1</v>
      </c>
      <c r="P28" s="414">
        <f t="shared" si="4"/>
        <v>3</v>
      </c>
      <c r="Q28" s="414">
        <f t="shared" si="5"/>
        <v>362</v>
      </c>
    </row>
    <row r="29" spans="1:19" ht="15.75" thickBot="1">
      <c r="B29" s="408"/>
      <c r="F29" s="404" t="str">
        <f t="shared" ca="1" si="6"/>
        <v/>
      </c>
      <c r="H29" s="392"/>
      <c r="I29" s="418" t="str">
        <f t="shared" ca="1" si="7"/>
        <v/>
      </c>
      <c r="K29" s="414" t="e">
        <f t="shared" ca="1" si="2"/>
        <v>#VALUE!</v>
      </c>
      <c r="L29" s="393">
        <v>5</v>
      </c>
      <c r="M29" s="414" t="e">
        <f t="shared" ca="1" si="3"/>
        <v>#VALUE!</v>
      </c>
      <c r="N29" s="393">
        <v>236</v>
      </c>
      <c r="O29" s="392">
        <v>0</v>
      </c>
      <c r="P29" s="414">
        <f t="shared" si="4"/>
        <v>0</v>
      </c>
      <c r="Q29" s="414">
        <f t="shared" si="5"/>
        <v>236</v>
      </c>
    </row>
    <row r="30" spans="1:19" ht="15.75" thickBot="1">
      <c r="B30" s="408"/>
      <c r="F30" s="404" t="str">
        <f t="shared" ca="1" si="6"/>
        <v/>
      </c>
      <c r="H30" s="392"/>
      <c r="I30" s="418" t="str">
        <f t="shared" ca="1" si="7"/>
        <v/>
      </c>
      <c r="K30" s="414" t="e">
        <f t="shared" ca="1" si="2"/>
        <v>#VALUE!</v>
      </c>
      <c r="L30" s="393">
        <v>48</v>
      </c>
      <c r="M30" s="414" t="e">
        <f t="shared" ca="1" si="3"/>
        <v>#VALUE!</v>
      </c>
      <c r="N30" s="393">
        <v>1298</v>
      </c>
      <c r="O30" s="392">
        <v>0</v>
      </c>
      <c r="P30" s="414">
        <f t="shared" si="4"/>
        <v>0</v>
      </c>
      <c r="Q30" s="414">
        <f t="shared" si="5"/>
        <v>1298</v>
      </c>
    </row>
    <row r="31" spans="1:19" ht="15.75" thickBot="1">
      <c r="B31" s="408"/>
      <c r="F31" s="404" t="str">
        <f t="shared" ca="1" si="6"/>
        <v/>
      </c>
      <c r="H31" s="392"/>
      <c r="I31" s="418" t="str">
        <f t="shared" ca="1" si="7"/>
        <v/>
      </c>
      <c r="K31" s="414" t="e">
        <f t="shared" ca="1" si="2"/>
        <v>#VALUE!</v>
      </c>
      <c r="L31" s="393">
        <v>9</v>
      </c>
      <c r="M31" s="414" t="e">
        <f t="shared" ca="1" si="3"/>
        <v>#VALUE!</v>
      </c>
      <c r="N31" s="393">
        <v>219</v>
      </c>
      <c r="O31" s="392">
        <v>0</v>
      </c>
      <c r="P31" s="414">
        <f t="shared" si="4"/>
        <v>0</v>
      </c>
      <c r="Q31" s="414">
        <f t="shared" si="5"/>
        <v>219</v>
      </c>
    </row>
    <row r="32" spans="1:19" ht="15.75" thickBot="1">
      <c r="B32" s="408"/>
      <c r="F32" s="404" t="str">
        <f t="shared" ca="1" si="6"/>
        <v/>
      </c>
      <c r="H32" s="392"/>
      <c r="I32" s="418" t="str">
        <f t="shared" ca="1" si="7"/>
        <v/>
      </c>
      <c r="K32" s="414" t="e">
        <f t="shared" ca="1" si="2"/>
        <v>#VALUE!</v>
      </c>
      <c r="L32" s="393">
        <v>20</v>
      </c>
      <c r="M32" s="414" t="e">
        <f t="shared" ca="1" si="3"/>
        <v>#VALUE!</v>
      </c>
      <c r="N32" s="393">
        <v>588</v>
      </c>
      <c r="O32" s="392">
        <v>0</v>
      </c>
      <c r="P32" s="414">
        <f t="shared" si="4"/>
        <v>0</v>
      </c>
      <c r="Q32" s="414">
        <f t="shared" si="5"/>
        <v>588</v>
      </c>
    </row>
    <row r="33" spans="1:17" ht="15.75" thickBot="1">
      <c r="B33" s="408"/>
      <c r="F33" s="404" t="str">
        <f t="shared" ca="1" si="6"/>
        <v/>
      </c>
      <c r="H33" s="392"/>
      <c r="I33" s="418" t="str">
        <f t="shared" ca="1" si="7"/>
        <v/>
      </c>
      <c r="K33" s="414" t="e">
        <f t="shared" ca="1" si="2"/>
        <v>#VALUE!</v>
      </c>
      <c r="L33" s="393">
        <v>0</v>
      </c>
      <c r="M33" s="414" t="e">
        <f t="shared" ca="1" si="3"/>
        <v>#VALUE!</v>
      </c>
      <c r="N33" s="393">
        <v>148</v>
      </c>
      <c r="O33" s="392">
        <v>0</v>
      </c>
      <c r="P33" s="414">
        <f t="shared" si="4"/>
        <v>0</v>
      </c>
      <c r="Q33" s="414">
        <f t="shared" si="5"/>
        <v>148</v>
      </c>
    </row>
    <row r="34" spans="1:17" ht="15.75" thickBot="1">
      <c r="B34" s="408"/>
      <c r="F34" s="404" t="str">
        <f t="shared" ca="1" si="6"/>
        <v/>
      </c>
      <c r="H34" s="392"/>
      <c r="I34" s="418" t="str">
        <f t="shared" ca="1" si="7"/>
        <v/>
      </c>
      <c r="K34" s="414" t="e">
        <f t="shared" ca="1" si="2"/>
        <v>#VALUE!</v>
      </c>
      <c r="L34" s="393">
        <v>4</v>
      </c>
      <c r="M34" s="414" t="e">
        <f t="shared" ca="1" si="3"/>
        <v>#VALUE!</v>
      </c>
      <c r="N34" s="393">
        <v>158</v>
      </c>
      <c r="O34" s="392">
        <v>0</v>
      </c>
      <c r="P34" s="414">
        <f t="shared" si="4"/>
        <v>0</v>
      </c>
      <c r="Q34" s="414">
        <f t="shared" si="5"/>
        <v>158</v>
      </c>
    </row>
    <row r="35" spans="1:17" ht="15.75" thickBot="1">
      <c r="B35" s="408"/>
      <c r="F35" s="404" t="str">
        <f t="shared" ca="1" si="6"/>
        <v/>
      </c>
      <c r="H35" s="392"/>
      <c r="I35" s="418" t="str">
        <f t="shared" ca="1" si="7"/>
        <v/>
      </c>
      <c r="K35" s="414" t="e">
        <f t="shared" ca="1" si="2"/>
        <v>#VALUE!</v>
      </c>
      <c r="L35" s="393">
        <v>17</v>
      </c>
      <c r="M35" s="414" t="e">
        <f t="shared" ca="1" si="3"/>
        <v>#VALUE!</v>
      </c>
      <c r="N35" s="393">
        <v>241</v>
      </c>
      <c r="O35" s="392">
        <v>0</v>
      </c>
      <c r="P35" s="414">
        <f t="shared" si="4"/>
        <v>0</v>
      </c>
      <c r="Q35" s="414">
        <f t="shared" si="5"/>
        <v>241</v>
      </c>
    </row>
    <row r="36" spans="1:17" ht="15.75" thickBot="1">
      <c r="B36" s="408"/>
      <c r="F36" s="404" t="str">
        <f t="shared" ca="1" si="6"/>
        <v/>
      </c>
      <c r="H36" s="392"/>
      <c r="I36" s="418" t="str">
        <f t="shared" ca="1" si="7"/>
        <v/>
      </c>
      <c r="K36" s="414" t="e">
        <f t="shared" ca="1" si="2"/>
        <v>#VALUE!</v>
      </c>
      <c r="L36" s="393">
        <v>6</v>
      </c>
      <c r="M36" s="414" t="e">
        <f t="shared" ca="1" si="3"/>
        <v>#VALUE!</v>
      </c>
      <c r="N36" s="393">
        <v>392</v>
      </c>
      <c r="O36" s="392">
        <v>1</v>
      </c>
      <c r="P36" s="414">
        <f t="shared" si="4"/>
        <v>3</v>
      </c>
      <c r="Q36" s="414">
        <f t="shared" si="5"/>
        <v>395</v>
      </c>
    </row>
    <row r="37" spans="1:17" ht="15.75" thickBot="1">
      <c r="B37" s="408"/>
      <c r="F37" s="404" t="str">
        <f t="shared" ca="1" si="6"/>
        <v/>
      </c>
      <c r="H37" s="392"/>
      <c r="I37" s="418" t="str">
        <f t="shared" ca="1" si="7"/>
        <v/>
      </c>
      <c r="K37" s="414" t="e">
        <f t="shared" ca="1" si="2"/>
        <v>#VALUE!</v>
      </c>
      <c r="L37" s="393">
        <v>2</v>
      </c>
      <c r="M37" s="414" t="e">
        <f t="shared" ca="1" si="3"/>
        <v>#VALUE!</v>
      </c>
      <c r="N37" s="393">
        <v>164</v>
      </c>
      <c r="O37" s="392">
        <v>0</v>
      </c>
      <c r="P37" s="414">
        <f t="shared" si="4"/>
        <v>0</v>
      </c>
      <c r="Q37" s="414">
        <f t="shared" si="5"/>
        <v>164</v>
      </c>
    </row>
    <row r="38" spans="1:17" ht="15.75" thickBot="1">
      <c r="B38" s="408"/>
      <c r="F38" s="404" t="str">
        <f t="shared" ca="1" si="6"/>
        <v/>
      </c>
      <c r="H38" s="392"/>
      <c r="I38" s="418" t="str">
        <f t="shared" ca="1" si="7"/>
        <v/>
      </c>
      <c r="K38" s="414" t="e">
        <f t="shared" ca="1" si="2"/>
        <v>#VALUE!</v>
      </c>
      <c r="L38" s="393">
        <v>53</v>
      </c>
      <c r="M38" s="414" t="e">
        <f t="shared" ca="1" si="3"/>
        <v>#VALUE!</v>
      </c>
      <c r="N38" s="393">
        <v>957</v>
      </c>
      <c r="O38" s="392">
        <v>1</v>
      </c>
      <c r="P38" s="414">
        <f t="shared" si="4"/>
        <v>3</v>
      </c>
      <c r="Q38" s="414">
        <f t="shared" si="5"/>
        <v>960</v>
      </c>
    </row>
    <row r="39" spans="1:17">
      <c r="A39" s="420"/>
      <c r="B39" s="414"/>
      <c r="F39" s="404" t="str">
        <f t="shared" ca="1" si="6"/>
        <v/>
      </c>
      <c r="I39" s="418"/>
    </row>
    <row r="288" spans="4:4">
      <c r="D288" s="392" t="s">
        <v>349</v>
      </c>
    </row>
    <row r="342" spans="22:29" ht="18.75">
      <c r="V342" s="723">
        <v>825.11200000000008</v>
      </c>
      <c r="AB342" s="723"/>
      <c r="AC342" s="723">
        <v>825.11200000000008</v>
      </c>
    </row>
    <row r="400" spans="21:21">
      <c r="U400" s="392">
        <f>SUM(U395:U399)</f>
        <v>0</v>
      </c>
    </row>
    <row r="401" spans="21:21">
      <c r="U401" s="392">
        <f>SUM(U394,U400)</f>
        <v>0</v>
      </c>
    </row>
    <row r="402" spans="21:21">
      <c r="U402" s="392">
        <f>SUM(U193,U217,U320,U339,U354,U387,U401)</f>
        <v>0</v>
      </c>
    </row>
  </sheetData>
  <mergeCells count="1">
    <mergeCell ref="B2:C2"/>
  </mergeCells>
  <pageMargins left="0.7" right="0.7" top="0.75" bottom="0.75" header="0.3" footer="0.3"/>
  <pageSetup paperSize="9" orientation="portrait" verticalDpi="0" r:id="rId1"/>
  <legacyDrawing r:id="rId2"/>
  <controls>
    <control shapeId="2049" r:id="rId3" name="cmdFillValues"/>
  </controls>
</worksheet>
</file>

<file path=xl/worksheets/sheet3.xml><?xml version="1.0" encoding="utf-8"?>
<worksheet xmlns="http://schemas.openxmlformats.org/spreadsheetml/2006/main" xmlns:r="http://schemas.openxmlformats.org/officeDocument/2006/relationships">
  <dimension ref="A1:AG397"/>
  <sheetViews>
    <sheetView showZeros="0" zoomScaleSheetLayoutView="70" workbookViewId="0">
      <pane xSplit="9" ySplit="3" topLeftCell="W329" activePane="bottomRight" state="frozen"/>
      <selection activeCell="V330" sqref="V330"/>
      <selection pane="topRight" activeCell="V330" sqref="V330"/>
      <selection pane="bottomLeft" activeCell="V330" sqref="V330"/>
      <selection pane="bottomRight" activeCell="V330" sqref="V330"/>
    </sheetView>
  </sheetViews>
  <sheetFormatPr defaultColWidth="9.140625" defaultRowHeight="15.75"/>
  <cols>
    <col min="1" max="1" width="7.85546875" style="333" customWidth="1"/>
    <col min="2" max="2" width="42.42578125" style="46" customWidth="1"/>
    <col min="3" max="3" width="9.140625" style="46" hidden="1" customWidth="1"/>
    <col min="4" max="4" width="9.140625" style="49" hidden="1" customWidth="1"/>
    <col min="5" max="5" width="9.140625" style="46" hidden="1" customWidth="1"/>
    <col min="6" max="6" width="9.140625" style="49" hidden="1" customWidth="1"/>
    <col min="7" max="7" width="15.5703125" style="115" hidden="1" customWidth="1"/>
    <col min="8" max="8" width="10.5703125" style="46" hidden="1" customWidth="1"/>
    <col min="9" max="9" width="11" style="49" hidden="1" customWidth="1"/>
    <col min="10" max="10" width="6.5703125" style="325" customWidth="1"/>
    <col min="11" max="11" width="8.85546875" style="49" bestFit="1" customWidth="1"/>
    <col min="12" max="12" width="11.7109375" style="325" bestFit="1" customWidth="1"/>
    <col min="13" max="13" width="11.28515625" style="49" bestFit="1" customWidth="1"/>
    <col min="14" max="14" width="7.140625" style="49" customWidth="1"/>
    <col min="15" max="15" width="5.28515625" style="49" customWidth="1"/>
    <col min="16" max="16" width="5.28515625" style="325" customWidth="1"/>
    <col min="17" max="17" width="11.28515625" style="49" bestFit="1" customWidth="1"/>
    <col min="18" max="18" width="5.7109375" style="325" customWidth="1"/>
    <col min="19" max="19" width="8.85546875" style="49" bestFit="1" customWidth="1"/>
    <col min="20" max="20" width="10.28515625" style="138" bestFit="1" customWidth="1"/>
    <col min="21" max="21" width="9.5703125" style="325" bestFit="1" customWidth="1"/>
    <col min="22" max="22" width="11.28515625" style="49" bestFit="1" customWidth="1"/>
    <col min="23" max="23" width="9.5703125" style="325" bestFit="1" customWidth="1"/>
    <col min="24" max="24" width="8.85546875" style="49" bestFit="1" customWidth="1"/>
    <col min="25" max="25" width="9.140625" style="46"/>
    <col min="26" max="26" width="13" style="46" customWidth="1"/>
    <col min="27" max="27" width="9.140625" style="46"/>
    <col min="28" max="28" width="14.28515625" style="46" customWidth="1"/>
    <col min="29" max="29" width="16.5703125" style="46" customWidth="1"/>
    <col min="30" max="30" width="13.85546875" style="46" customWidth="1"/>
    <col min="31" max="31" width="16" style="46" customWidth="1"/>
    <col min="32" max="32" width="12.7109375" style="46" customWidth="1"/>
    <col min="33" max="16384" width="9.140625" style="46"/>
  </cols>
  <sheetData>
    <row r="1" spans="1:32" s="39" customFormat="1" ht="25.5" customHeight="1">
      <c r="A1" s="928" t="s">
        <v>0</v>
      </c>
      <c r="B1" s="928" t="s">
        <v>1</v>
      </c>
      <c r="C1" s="929" t="s">
        <v>328</v>
      </c>
      <c r="D1" s="930"/>
      <c r="E1" s="930"/>
      <c r="F1" s="930"/>
      <c r="G1" s="930"/>
      <c r="H1" s="930"/>
      <c r="I1" s="930"/>
      <c r="J1" s="930"/>
      <c r="K1" s="930"/>
      <c r="L1" s="930"/>
      <c r="M1" s="930"/>
      <c r="N1" s="930"/>
      <c r="O1" s="930"/>
      <c r="P1" s="930"/>
      <c r="Q1" s="931"/>
      <c r="R1" s="932" t="s">
        <v>325</v>
      </c>
      <c r="S1" s="933"/>
      <c r="T1" s="933"/>
      <c r="U1" s="933"/>
      <c r="V1" s="933"/>
      <c r="W1" s="933"/>
      <c r="X1" s="934"/>
      <c r="Y1" s="907" t="s">
        <v>326</v>
      </c>
      <c r="Z1" s="908"/>
      <c r="AA1" s="908"/>
      <c r="AB1" s="908"/>
      <c r="AC1" s="908"/>
      <c r="AD1" s="908"/>
      <c r="AE1" s="908"/>
      <c r="AF1" s="908" t="s">
        <v>185</v>
      </c>
    </row>
    <row r="2" spans="1:32" s="39" customFormat="1" ht="69" customHeight="1">
      <c r="A2" s="928"/>
      <c r="B2" s="928"/>
      <c r="C2" s="924" t="s">
        <v>3</v>
      </c>
      <c r="D2" s="925"/>
      <c r="E2" s="925" t="s">
        <v>261</v>
      </c>
      <c r="F2" s="925"/>
      <c r="G2" s="925" t="s">
        <v>4</v>
      </c>
      <c r="H2" s="925"/>
      <c r="I2" s="925"/>
      <c r="J2" s="924" t="s">
        <v>680</v>
      </c>
      <c r="K2" s="925"/>
      <c r="L2" s="935" t="s">
        <v>681</v>
      </c>
      <c r="M2" s="936"/>
      <c r="N2" s="936"/>
      <c r="O2" s="937"/>
      <c r="P2" s="938" t="s">
        <v>2</v>
      </c>
      <c r="Q2" s="938"/>
      <c r="R2" s="924" t="s">
        <v>3</v>
      </c>
      <c r="S2" s="925"/>
      <c r="T2" s="925" t="s">
        <v>4</v>
      </c>
      <c r="U2" s="925"/>
      <c r="V2" s="925"/>
      <c r="W2" s="924" t="s">
        <v>5</v>
      </c>
      <c r="X2" s="925"/>
      <c r="Y2" s="909" t="s">
        <v>3</v>
      </c>
      <c r="Z2" s="908"/>
      <c r="AA2" s="908" t="s">
        <v>4</v>
      </c>
      <c r="AB2" s="908"/>
      <c r="AC2" s="908"/>
      <c r="AD2" s="909" t="s">
        <v>5</v>
      </c>
      <c r="AE2" s="908"/>
      <c r="AF2" s="908"/>
    </row>
    <row r="3" spans="1:32" s="39" customFormat="1" ht="31.5">
      <c r="A3" s="928"/>
      <c r="B3" s="928"/>
      <c r="C3" s="80" t="s">
        <v>6</v>
      </c>
      <c r="D3" s="335" t="s">
        <v>7</v>
      </c>
      <c r="E3" s="80" t="s">
        <v>6</v>
      </c>
      <c r="F3" s="335" t="s">
        <v>7</v>
      </c>
      <c r="G3" s="334" t="s">
        <v>10</v>
      </c>
      <c r="H3" s="80" t="s">
        <v>6</v>
      </c>
      <c r="I3" s="335" t="s">
        <v>7</v>
      </c>
      <c r="J3" s="145" t="s">
        <v>6</v>
      </c>
      <c r="K3" s="146" t="s">
        <v>7</v>
      </c>
      <c r="L3" s="145" t="s">
        <v>6</v>
      </c>
      <c r="M3" s="146" t="s">
        <v>7</v>
      </c>
      <c r="N3" s="146" t="s">
        <v>8</v>
      </c>
      <c r="O3" s="146" t="s">
        <v>9</v>
      </c>
      <c r="P3" s="145" t="s">
        <v>6</v>
      </c>
      <c r="Q3" s="146" t="s">
        <v>7</v>
      </c>
      <c r="R3" s="145" t="s">
        <v>6</v>
      </c>
      <c r="S3" s="146" t="s">
        <v>7</v>
      </c>
      <c r="T3" s="147" t="s">
        <v>10</v>
      </c>
      <c r="U3" s="145" t="s">
        <v>6</v>
      </c>
      <c r="V3" s="146" t="s">
        <v>7</v>
      </c>
      <c r="W3" s="145" t="s">
        <v>6</v>
      </c>
      <c r="X3" s="146" t="s">
        <v>7</v>
      </c>
      <c r="Y3" s="74" t="s">
        <v>6</v>
      </c>
      <c r="Z3" s="331" t="s">
        <v>7</v>
      </c>
      <c r="AA3" s="330" t="s">
        <v>10</v>
      </c>
      <c r="AB3" s="74" t="s">
        <v>6</v>
      </c>
      <c r="AC3" s="331" t="s">
        <v>7</v>
      </c>
      <c r="AD3" s="74" t="s">
        <v>6</v>
      </c>
      <c r="AE3" s="331" t="s">
        <v>7</v>
      </c>
      <c r="AF3" s="908"/>
    </row>
    <row r="4" spans="1:32" s="39" customFormat="1">
      <c r="A4" s="40" t="s">
        <v>11</v>
      </c>
      <c r="B4" s="41" t="s">
        <v>12</v>
      </c>
      <c r="C4" s="59"/>
      <c r="D4" s="40"/>
      <c r="E4" s="59"/>
      <c r="F4" s="40"/>
      <c r="G4" s="111"/>
      <c r="H4" s="59"/>
      <c r="I4" s="40"/>
      <c r="J4" s="322"/>
      <c r="K4" s="148"/>
      <c r="L4" s="322"/>
      <c r="M4" s="148"/>
      <c r="N4" s="148"/>
      <c r="O4" s="148"/>
      <c r="P4" s="322"/>
      <c r="Q4" s="148"/>
      <c r="R4" s="322"/>
      <c r="S4" s="148"/>
      <c r="T4" s="149"/>
      <c r="U4" s="322"/>
      <c r="V4" s="148"/>
      <c r="W4" s="322"/>
      <c r="X4" s="148"/>
      <c r="Y4" s="322"/>
      <c r="Z4" s="148"/>
      <c r="AA4" s="149"/>
      <c r="AB4" s="322"/>
      <c r="AC4" s="148"/>
      <c r="AD4" s="322"/>
      <c r="AE4" s="148"/>
      <c r="AF4" s="59"/>
    </row>
    <row r="5" spans="1:32" s="39" customFormat="1">
      <c r="A5" s="40"/>
      <c r="B5" s="41" t="s">
        <v>13</v>
      </c>
      <c r="C5" s="59"/>
      <c r="D5" s="40"/>
      <c r="E5" s="59"/>
      <c r="F5" s="40"/>
      <c r="G5" s="111"/>
      <c r="H5" s="59"/>
      <c r="I5" s="40"/>
      <c r="J5" s="322"/>
      <c r="K5" s="148"/>
      <c r="L5" s="322"/>
      <c r="M5" s="148"/>
      <c r="N5" s="148"/>
      <c r="O5" s="148"/>
      <c r="P5" s="322"/>
      <c r="Q5" s="148"/>
      <c r="R5" s="322"/>
      <c r="S5" s="148"/>
      <c r="T5" s="149"/>
      <c r="U5" s="322"/>
      <c r="V5" s="148"/>
      <c r="W5" s="322"/>
      <c r="X5" s="148"/>
      <c r="Y5" s="322"/>
      <c r="Z5" s="148"/>
      <c r="AA5" s="149"/>
      <c r="AB5" s="322"/>
      <c r="AC5" s="148"/>
      <c r="AD5" s="322"/>
      <c r="AE5" s="148"/>
      <c r="AF5" s="59"/>
    </row>
    <row r="6" spans="1:32" s="42" customFormat="1">
      <c r="A6" s="71">
        <v>1</v>
      </c>
      <c r="B6" s="41" t="s">
        <v>14</v>
      </c>
      <c r="C6" s="44"/>
      <c r="D6" s="69"/>
      <c r="E6" s="44"/>
      <c r="F6" s="69"/>
      <c r="G6" s="112"/>
      <c r="H6" s="44"/>
      <c r="I6" s="69"/>
      <c r="J6" s="323"/>
      <c r="K6" s="150"/>
      <c r="L6" s="323"/>
      <c r="M6" s="150"/>
      <c r="N6" s="150"/>
      <c r="O6" s="150"/>
      <c r="P6" s="323"/>
      <c r="Q6" s="150"/>
      <c r="R6" s="323"/>
      <c r="S6" s="150"/>
      <c r="T6" s="151"/>
      <c r="U6" s="323"/>
      <c r="V6" s="150"/>
      <c r="W6" s="323"/>
      <c r="X6" s="150"/>
      <c r="Y6" s="323"/>
      <c r="Z6" s="150"/>
      <c r="AA6" s="151"/>
      <c r="AB6" s="323"/>
      <c r="AC6" s="150"/>
      <c r="AD6" s="323"/>
      <c r="AE6" s="150"/>
      <c r="AF6" s="44"/>
    </row>
    <row r="7" spans="1:32" s="42" customFormat="1">
      <c r="A7" s="71">
        <v>1.01</v>
      </c>
      <c r="B7" s="43" t="s">
        <v>15</v>
      </c>
      <c r="C7" s="44"/>
      <c r="D7" s="69"/>
      <c r="E7" s="44"/>
      <c r="F7" s="69"/>
      <c r="G7" s="112"/>
      <c r="H7" s="44"/>
      <c r="I7" s="69"/>
      <c r="J7" s="323">
        <f t="shared" ref="J7:K20" si="0">H7+E7+C7</f>
        <v>0</v>
      </c>
      <c r="K7" s="150">
        <f t="shared" si="0"/>
        <v>0</v>
      </c>
      <c r="L7" s="323"/>
      <c r="M7" s="150"/>
      <c r="N7" s="150"/>
      <c r="O7" s="150"/>
      <c r="P7" s="323"/>
      <c r="Q7" s="150"/>
      <c r="R7" s="323"/>
      <c r="S7" s="150"/>
      <c r="T7" s="151"/>
      <c r="U7" s="323"/>
      <c r="V7" s="150"/>
      <c r="W7" s="323"/>
      <c r="X7" s="150"/>
      <c r="Y7" s="323"/>
      <c r="Z7" s="150"/>
      <c r="AA7" s="151"/>
      <c r="AB7" s="323"/>
      <c r="AC7" s="150"/>
      <c r="AD7" s="323"/>
      <c r="AE7" s="150"/>
      <c r="AF7" s="44"/>
    </row>
    <row r="8" spans="1:32" s="42" customFormat="1">
      <c r="A8" s="71">
        <v>1.02</v>
      </c>
      <c r="B8" s="43" t="s">
        <v>16</v>
      </c>
      <c r="C8" s="44"/>
      <c r="D8" s="69"/>
      <c r="E8" s="44"/>
      <c r="F8" s="69"/>
      <c r="G8" s="112"/>
      <c r="H8" s="44">
        <v>0</v>
      </c>
      <c r="I8" s="69"/>
      <c r="J8" s="323">
        <f t="shared" si="0"/>
        <v>0</v>
      </c>
      <c r="K8" s="150">
        <f t="shared" si="0"/>
        <v>0</v>
      </c>
      <c r="L8" s="323"/>
      <c r="M8" s="150"/>
      <c r="N8" s="150"/>
      <c r="O8" s="150"/>
      <c r="P8" s="323"/>
      <c r="Q8" s="150"/>
      <c r="R8" s="323"/>
      <c r="S8" s="150"/>
      <c r="T8" s="151"/>
      <c r="U8" s="323"/>
      <c r="V8" s="150"/>
      <c r="W8" s="323"/>
      <c r="X8" s="150"/>
      <c r="Y8" s="323"/>
      <c r="Z8" s="150"/>
      <c r="AA8" s="151"/>
      <c r="AB8" s="323"/>
      <c r="AC8" s="150"/>
      <c r="AD8" s="323"/>
      <c r="AE8" s="150"/>
      <c r="AF8" s="44"/>
    </row>
    <row r="9" spans="1:32" s="42" customFormat="1">
      <c r="A9" s="71">
        <v>1.03</v>
      </c>
      <c r="B9" s="43" t="s">
        <v>210</v>
      </c>
      <c r="C9" s="44"/>
      <c r="D9" s="69"/>
      <c r="E9" s="44"/>
      <c r="F9" s="69"/>
      <c r="G9" s="112"/>
      <c r="H9" s="44"/>
      <c r="I9" s="69"/>
      <c r="J9" s="323">
        <f t="shared" si="0"/>
        <v>0</v>
      </c>
      <c r="K9" s="150">
        <f t="shared" si="0"/>
        <v>0</v>
      </c>
      <c r="L9" s="323"/>
      <c r="M9" s="150"/>
      <c r="N9" s="150"/>
      <c r="O9" s="150"/>
      <c r="P9" s="323"/>
      <c r="Q9" s="150"/>
      <c r="R9" s="323"/>
      <c r="S9" s="150"/>
      <c r="T9" s="151"/>
      <c r="U9" s="323"/>
      <c r="V9" s="150"/>
      <c r="W9" s="323"/>
      <c r="X9" s="150"/>
      <c r="Y9" s="323"/>
      <c r="Z9" s="150"/>
      <c r="AA9" s="151"/>
      <c r="AB9" s="323"/>
      <c r="AC9" s="150"/>
      <c r="AD9" s="323"/>
      <c r="AE9" s="150"/>
      <c r="AF9" s="44"/>
    </row>
    <row r="10" spans="1:32" s="42" customFormat="1" ht="18.75" customHeight="1">
      <c r="A10" s="71">
        <v>1.04</v>
      </c>
      <c r="B10" s="44" t="s">
        <v>17</v>
      </c>
      <c r="C10" s="44"/>
      <c r="D10" s="69"/>
      <c r="E10" s="44"/>
      <c r="F10" s="69"/>
      <c r="G10" s="112"/>
      <c r="H10" s="44"/>
      <c r="I10" s="69"/>
      <c r="J10" s="323">
        <f t="shared" si="0"/>
        <v>0</v>
      </c>
      <c r="K10" s="150">
        <f t="shared" si="0"/>
        <v>0</v>
      </c>
      <c r="L10" s="323"/>
      <c r="M10" s="150"/>
      <c r="N10" s="150"/>
      <c r="O10" s="150"/>
      <c r="P10" s="323"/>
      <c r="Q10" s="150"/>
      <c r="R10" s="323"/>
      <c r="S10" s="150"/>
      <c r="T10" s="151"/>
      <c r="U10" s="323"/>
      <c r="V10" s="150"/>
      <c r="W10" s="323"/>
      <c r="X10" s="150"/>
      <c r="Y10" s="323"/>
      <c r="Z10" s="150"/>
      <c r="AA10" s="151"/>
      <c r="AB10" s="323"/>
      <c r="AC10" s="150"/>
      <c r="AD10" s="323"/>
      <c r="AE10" s="150"/>
      <c r="AF10" s="44"/>
    </row>
    <row r="11" spans="1:32" s="42" customFormat="1">
      <c r="A11" s="71">
        <v>1.05</v>
      </c>
      <c r="B11" s="44" t="s">
        <v>18</v>
      </c>
      <c r="C11" s="44"/>
      <c r="D11" s="69"/>
      <c r="E11" s="44"/>
      <c r="F11" s="69"/>
      <c r="G11" s="112"/>
      <c r="H11" s="44"/>
      <c r="I11" s="69"/>
      <c r="J11" s="323">
        <f t="shared" si="0"/>
        <v>0</v>
      </c>
      <c r="K11" s="150">
        <f t="shared" si="0"/>
        <v>0</v>
      </c>
      <c r="L11" s="323"/>
      <c r="M11" s="150"/>
      <c r="N11" s="150"/>
      <c r="O11" s="150"/>
      <c r="P11" s="323"/>
      <c r="Q11" s="150"/>
      <c r="R11" s="323"/>
      <c r="S11" s="150"/>
      <c r="T11" s="151"/>
      <c r="U11" s="323"/>
      <c r="V11" s="150"/>
      <c r="W11" s="323"/>
      <c r="X11" s="150"/>
      <c r="Y11" s="323"/>
      <c r="Z11" s="150"/>
      <c r="AA11" s="151"/>
      <c r="AB11" s="323"/>
      <c r="AC11" s="150"/>
      <c r="AD11" s="323"/>
      <c r="AE11" s="150"/>
      <c r="AF11" s="44"/>
    </row>
    <row r="12" spans="1:32" s="42" customFormat="1">
      <c r="A12" s="71">
        <v>1.06</v>
      </c>
      <c r="B12" s="3" t="s">
        <v>19</v>
      </c>
      <c r="C12" s="44"/>
      <c r="D12" s="69"/>
      <c r="E12" s="44"/>
      <c r="F12" s="69"/>
      <c r="G12" s="112"/>
      <c r="H12" s="44"/>
      <c r="I12" s="69"/>
      <c r="J12" s="323">
        <f t="shared" si="0"/>
        <v>0</v>
      </c>
      <c r="K12" s="150">
        <f t="shared" si="0"/>
        <v>0</v>
      </c>
      <c r="L12" s="323"/>
      <c r="M12" s="150"/>
      <c r="N12" s="150"/>
      <c r="O12" s="150"/>
      <c r="P12" s="323"/>
      <c r="Q12" s="150"/>
      <c r="R12" s="323"/>
      <c r="S12" s="150"/>
      <c r="T12" s="151"/>
      <c r="U12" s="323"/>
      <c r="V12" s="150"/>
      <c r="W12" s="323"/>
      <c r="X12" s="150"/>
      <c r="Y12" s="323"/>
      <c r="Z12" s="150"/>
      <c r="AA12" s="151"/>
      <c r="AB12" s="323"/>
      <c r="AC12" s="150"/>
      <c r="AD12" s="323"/>
      <c r="AE12" s="150"/>
      <c r="AF12" s="44"/>
    </row>
    <row r="13" spans="1:32" s="42" customFormat="1" ht="31.5">
      <c r="A13" s="71">
        <v>1.07</v>
      </c>
      <c r="B13" s="3" t="s">
        <v>20</v>
      </c>
      <c r="C13" s="44"/>
      <c r="D13" s="69"/>
      <c r="E13" s="44"/>
      <c r="F13" s="69"/>
      <c r="G13" s="112"/>
      <c r="H13" s="44"/>
      <c r="I13" s="69"/>
      <c r="J13" s="323">
        <f t="shared" si="0"/>
        <v>0</v>
      </c>
      <c r="K13" s="150">
        <f t="shared" si="0"/>
        <v>0</v>
      </c>
      <c r="L13" s="323"/>
      <c r="M13" s="150"/>
      <c r="N13" s="150"/>
      <c r="O13" s="150"/>
      <c r="P13" s="323"/>
      <c r="Q13" s="150"/>
      <c r="R13" s="323"/>
      <c r="S13" s="150"/>
      <c r="T13" s="151"/>
      <c r="U13" s="323"/>
      <c r="V13" s="150"/>
      <c r="W13" s="323"/>
      <c r="X13" s="150"/>
      <c r="Y13" s="323"/>
      <c r="Z13" s="150"/>
      <c r="AA13" s="151"/>
      <c r="AB13" s="323"/>
      <c r="AC13" s="150"/>
      <c r="AD13" s="323"/>
      <c r="AE13" s="150"/>
      <c r="AF13" s="44"/>
    </row>
    <row r="14" spans="1:32" s="45" customFormat="1" ht="37.5" customHeight="1">
      <c r="A14" s="40">
        <v>2</v>
      </c>
      <c r="B14" s="342" t="s">
        <v>152</v>
      </c>
      <c r="C14" s="48"/>
      <c r="D14" s="67"/>
      <c r="E14" s="48"/>
      <c r="F14" s="67"/>
      <c r="G14" s="113"/>
      <c r="H14" s="48"/>
      <c r="I14" s="67"/>
      <c r="J14" s="324">
        <f t="shared" si="0"/>
        <v>0</v>
      </c>
      <c r="K14" s="152">
        <f t="shared" si="0"/>
        <v>0</v>
      </c>
      <c r="L14" s="324"/>
      <c r="M14" s="152"/>
      <c r="N14" s="150"/>
      <c r="O14" s="152"/>
      <c r="P14" s="324"/>
      <c r="Q14" s="152"/>
      <c r="R14" s="324"/>
      <c r="S14" s="152"/>
      <c r="T14" s="153"/>
      <c r="U14" s="324"/>
      <c r="V14" s="152"/>
      <c r="W14" s="324"/>
      <c r="X14" s="152"/>
      <c r="Y14" s="324"/>
      <c r="Z14" s="152"/>
      <c r="AA14" s="153"/>
      <c r="AB14" s="324"/>
      <c r="AC14" s="152"/>
      <c r="AD14" s="324"/>
      <c r="AE14" s="152"/>
      <c r="AF14" s="48"/>
    </row>
    <row r="15" spans="1:32" s="42" customFormat="1" ht="22.5" customHeight="1">
      <c r="A15" s="71"/>
      <c r="B15" s="3" t="s">
        <v>211</v>
      </c>
      <c r="C15" s="44"/>
      <c r="D15" s="69"/>
      <c r="E15" s="44"/>
      <c r="F15" s="69"/>
      <c r="G15" s="112"/>
      <c r="H15" s="44"/>
      <c r="I15" s="69"/>
      <c r="J15" s="323">
        <f t="shared" si="0"/>
        <v>0</v>
      </c>
      <c r="K15" s="150">
        <f t="shared" si="0"/>
        <v>0</v>
      </c>
      <c r="L15" s="323"/>
      <c r="M15" s="150"/>
      <c r="N15" s="150"/>
      <c r="O15" s="150"/>
      <c r="P15" s="323"/>
      <c r="Q15" s="150"/>
      <c r="R15" s="323"/>
      <c r="S15" s="150"/>
      <c r="T15" s="151"/>
      <c r="U15" s="323"/>
      <c r="V15" s="150"/>
      <c r="W15" s="323"/>
      <c r="X15" s="150"/>
      <c r="Y15" s="323"/>
      <c r="Z15" s="150"/>
      <c r="AA15" s="151"/>
      <c r="AB15" s="323"/>
      <c r="AC15" s="150"/>
      <c r="AD15" s="323"/>
      <c r="AE15" s="150"/>
      <c r="AF15" s="44"/>
    </row>
    <row r="16" spans="1:32" s="45" customFormat="1">
      <c r="A16" s="40"/>
      <c r="B16" s="15" t="s">
        <v>21</v>
      </c>
      <c r="C16" s="48"/>
      <c r="D16" s="67"/>
      <c r="E16" s="48"/>
      <c r="F16" s="67"/>
      <c r="G16" s="113"/>
      <c r="H16" s="48"/>
      <c r="I16" s="67"/>
      <c r="J16" s="324">
        <f t="shared" si="0"/>
        <v>0</v>
      </c>
      <c r="K16" s="152">
        <f t="shared" si="0"/>
        <v>0</v>
      </c>
      <c r="L16" s="324"/>
      <c r="M16" s="152"/>
      <c r="N16" s="150"/>
      <c r="O16" s="152"/>
      <c r="P16" s="324"/>
      <c r="Q16" s="152"/>
      <c r="R16" s="324"/>
      <c r="S16" s="152"/>
      <c r="T16" s="153"/>
      <c r="U16" s="324"/>
      <c r="V16" s="152"/>
      <c r="W16" s="324"/>
      <c r="X16" s="152"/>
      <c r="Y16" s="324"/>
      <c r="Z16" s="152"/>
      <c r="AA16" s="153"/>
      <c r="AB16" s="324"/>
      <c r="AC16" s="152"/>
      <c r="AD16" s="324"/>
      <c r="AE16" s="152"/>
      <c r="AF16" s="48"/>
    </row>
    <row r="17" spans="1:32" s="42" customFormat="1" ht="31.5">
      <c r="A17" s="71">
        <v>2.0099999999999998</v>
      </c>
      <c r="B17" s="362" t="s">
        <v>22</v>
      </c>
      <c r="C17" s="44"/>
      <c r="D17" s="69"/>
      <c r="E17" s="44"/>
      <c r="F17" s="69"/>
      <c r="G17" s="378">
        <v>2</v>
      </c>
      <c r="H17" s="44"/>
      <c r="I17" s="69">
        <f>H17*G17</f>
        <v>0</v>
      </c>
      <c r="J17" s="323">
        <f t="shared" si="0"/>
        <v>0</v>
      </c>
      <c r="K17" s="150">
        <f t="shared" si="0"/>
        <v>0</v>
      </c>
      <c r="L17" s="323"/>
      <c r="M17" s="150"/>
      <c r="N17" s="150"/>
      <c r="O17" s="150"/>
      <c r="P17" s="323">
        <f t="shared" ref="P17:Q20" si="1">J17-L17</f>
        <v>0</v>
      </c>
      <c r="Q17" s="150">
        <f t="shared" si="1"/>
        <v>0</v>
      </c>
      <c r="R17" s="323"/>
      <c r="S17" s="150"/>
      <c r="T17" s="151">
        <v>2</v>
      </c>
      <c r="U17" s="323"/>
      <c r="V17" s="150">
        <f>U17*T17</f>
        <v>0</v>
      </c>
      <c r="W17" s="323">
        <f>U17+R17</f>
        <v>0</v>
      </c>
      <c r="X17" s="150">
        <f>V17+S17</f>
        <v>0</v>
      </c>
      <c r="Y17" s="323"/>
      <c r="Z17" s="150"/>
      <c r="AA17" s="151">
        <v>2</v>
      </c>
      <c r="AB17" s="323"/>
      <c r="AC17" s="150">
        <f>AB17*AA17</f>
        <v>0</v>
      </c>
      <c r="AD17" s="323">
        <f>AB17+Y17</f>
        <v>0</v>
      </c>
      <c r="AE17" s="150">
        <f>AC17+Z17</f>
        <v>0</v>
      </c>
      <c r="AF17" s="44"/>
    </row>
    <row r="18" spans="1:32" s="42" customFormat="1">
      <c r="A18" s="71">
        <v>2.02</v>
      </c>
      <c r="B18" s="362" t="s">
        <v>23</v>
      </c>
      <c r="C18" s="44"/>
      <c r="D18" s="69"/>
      <c r="E18" s="44"/>
      <c r="F18" s="69"/>
      <c r="G18" s="378">
        <v>3</v>
      </c>
      <c r="H18" s="44"/>
      <c r="I18" s="69">
        <f t="shared" ref="I18:I20" si="2">H18*G18</f>
        <v>0</v>
      </c>
      <c r="J18" s="323">
        <f t="shared" si="0"/>
        <v>0</v>
      </c>
      <c r="K18" s="150">
        <f t="shared" si="0"/>
        <v>0</v>
      </c>
      <c r="L18" s="323"/>
      <c r="M18" s="150"/>
      <c r="N18" s="150"/>
      <c r="O18" s="150"/>
      <c r="P18" s="323">
        <f t="shared" si="1"/>
        <v>0</v>
      </c>
      <c r="Q18" s="150">
        <f t="shared" si="1"/>
        <v>0</v>
      </c>
      <c r="R18" s="323"/>
      <c r="S18" s="150"/>
      <c r="T18" s="151">
        <v>3</v>
      </c>
      <c r="U18" s="323"/>
      <c r="V18" s="150">
        <f>U18*T18</f>
        <v>0</v>
      </c>
      <c r="W18" s="323">
        <f t="shared" ref="W18:W20" si="3">U18+R18</f>
        <v>0</v>
      </c>
      <c r="X18" s="150">
        <f>V18+S18</f>
        <v>0</v>
      </c>
      <c r="Y18" s="323"/>
      <c r="Z18" s="150"/>
      <c r="AA18" s="151">
        <v>3</v>
      </c>
      <c r="AB18" s="323"/>
      <c r="AC18" s="150">
        <f>AB18*AA18</f>
        <v>0</v>
      </c>
      <c r="AD18" s="323">
        <f t="shared" ref="AD18:AD20" si="4">AB18+Y18</f>
        <v>0</v>
      </c>
      <c r="AE18" s="150">
        <f>AC18+Z18</f>
        <v>0</v>
      </c>
      <c r="AF18" s="44"/>
    </row>
    <row r="19" spans="1:32" s="42" customFormat="1" ht="93.75">
      <c r="A19" s="71">
        <v>2.0299999999999998</v>
      </c>
      <c r="B19" s="362" t="s">
        <v>24</v>
      </c>
      <c r="C19" s="44"/>
      <c r="D19" s="69"/>
      <c r="E19" s="44"/>
      <c r="F19" s="69"/>
      <c r="G19" s="112"/>
      <c r="H19" s="44"/>
      <c r="I19" s="69">
        <f t="shared" si="2"/>
        <v>0</v>
      </c>
      <c r="J19" s="323">
        <f t="shared" si="0"/>
        <v>0</v>
      </c>
      <c r="K19" s="150">
        <f t="shared" si="0"/>
        <v>0</v>
      </c>
      <c r="L19" s="323"/>
      <c r="M19" s="150"/>
      <c r="N19" s="150"/>
      <c r="O19" s="150"/>
      <c r="P19" s="323">
        <f t="shared" si="1"/>
        <v>0</v>
      </c>
      <c r="Q19" s="150">
        <f t="shared" si="1"/>
        <v>0</v>
      </c>
      <c r="R19" s="323"/>
      <c r="S19" s="150"/>
      <c r="T19" s="151">
        <f>0.0075*50</f>
        <v>0.375</v>
      </c>
      <c r="U19" s="323"/>
      <c r="V19" s="150"/>
      <c r="W19" s="323">
        <f t="shared" si="3"/>
        <v>0</v>
      </c>
      <c r="X19" s="150">
        <f>V19+S19</f>
        <v>0</v>
      </c>
      <c r="Y19" s="323"/>
      <c r="Z19" s="150"/>
      <c r="AA19" s="151">
        <f>0.0075*50</f>
        <v>0.375</v>
      </c>
      <c r="AB19" s="323"/>
      <c r="AC19" s="150"/>
      <c r="AD19" s="323">
        <f t="shared" si="4"/>
        <v>0</v>
      </c>
      <c r="AE19" s="150">
        <f>AC19+Z19</f>
        <v>0</v>
      </c>
      <c r="AF19" s="780" t="s">
        <v>484</v>
      </c>
    </row>
    <row r="20" spans="1:32" s="42" customFormat="1">
      <c r="A20" s="71">
        <v>2.04</v>
      </c>
      <c r="B20" s="362" t="s">
        <v>149</v>
      </c>
      <c r="C20" s="44"/>
      <c r="D20" s="69"/>
      <c r="E20" s="44"/>
      <c r="F20" s="69"/>
      <c r="G20" s="112">
        <v>0.375</v>
      </c>
      <c r="H20" s="44"/>
      <c r="I20" s="69">
        <f t="shared" si="2"/>
        <v>0</v>
      </c>
      <c r="J20" s="323">
        <f t="shared" si="0"/>
        <v>0</v>
      </c>
      <c r="K20" s="150">
        <f t="shared" si="0"/>
        <v>0</v>
      </c>
      <c r="L20" s="323"/>
      <c r="M20" s="150"/>
      <c r="N20" s="150"/>
      <c r="O20" s="150"/>
      <c r="P20" s="323">
        <f t="shared" si="1"/>
        <v>0</v>
      </c>
      <c r="Q20" s="150">
        <f t="shared" si="1"/>
        <v>0</v>
      </c>
      <c r="R20" s="323"/>
      <c r="S20" s="150"/>
      <c r="T20" s="151">
        <v>0.375</v>
      </c>
      <c r="U20" s="323"/>
      <c r="V20" s="150">
        <f>U20*T20</f>
        <v>0</v>
      </c>
      <c r="W20" s="323">
        <f t="shared" si="3"/>
        <v>0</v>
      </c>
      <c r="X20" s="150">
        <f>V20+S20</f>
        <v>0</v>
      </c>
      <c r="Y20" s="323"/>
      <c r="Z20" s="150"/>
      <c r="AA20" s="151">
        <v>0.375</v>
      </c>
      <c r="AB20" s="323"/>
      <c r="AC20" s="150">
        <f>AB20*AA20</f>
        <v>0</v>
      </c>
      <c r="AD20" s="323">
        <f t="shared" si="4"/>
        <v>0</v>
      </c>
      <c r="AE20" s="150">
        <f>AC20+Z20</f>
        <v>0</v>
      </c>
      <c r="AF20" s="44"/>
    </row>
    <row r="21" spans="1:32" s="260" customFormat="1">
      <c r="A21" s="250"/>
      <c r="B21" s="363" t="s">
        <v>231</v>
      </c>
      <c r="C21" s="379">
        <f t="shared" ref="C21" si="5">SUM(C17:C20)</f>
        <v>0</v>
      </c>
      <c r="D21" s="380">
        <f>SUM(D17:D20)</f>
        <v>0</v>
      </c>
      <c r="E21" s="379">
        <f t="shared" ref="E21" si="6">SUM(E17:E20)</f>
        <v>0</v>
      </c>
      <c r="F21" s="380">
        <f>SUM(F17:F20)</f>
        <v>0</v>
      </c>
      <c r="G21" s="254"/>
      <c r="H21" s="379">
        <f t="shared" ref="H21:M21" si="7">SUM(H17:H20)</f>
        <v>0</v>
      </c>
      <c r="I21" s="380">
        <f>SUM(I17:I20)</f>
        <v>0</v>
      </c>
      <c r="J21" s="381">
        <f t="shared" si="7"/>
        <v>0</v>
      </c>
      <c r="K21" s="382">
        <f>SUM(K17:K20)</f>
        <v>0</v>
      </c>
      <c r="L21" s="381">
        <f t="shared" si="7"/>
        <v>0</v>
      </c>
      <c r="M21" s="382">
        <f t="shared" si="7"/>
        <v>0</v>
      </c>
      <c r="N21" s="257"/>
      <c r="O21" s="257"/>
      <c r="P21" s="381">
        <f t="shared" ref="P21:S21" si="8">SUM(P17:P20)</f>
        <v>0</v>
      </c>
      <c r="Q21" s="382">
        <f t="shared" si="8"/>
        <v>0</v>
      </c>
      <c r="R21" s="381">
        <f t="shared" si="8"/>
        <v>0</v>
      </c>
      <c r="S21" s="382">
        <f t="shared" si="8"/>
        <v>0</v>
      </c>
      <c r="T21" s="258"/>
      <c r="U21" s="381">
        <f t="shared" ref="U21:W21" si="9">SUM(U17:U20)</f>
        <v>0</v>
      </c>
      <c r="V21" s="382">
        <f t="shared" si="9"/>
        <v>0</v>
      </c>
      <c r="W21" s="381">
        <f t="shared" si="9"/>
        <v>0</v>
      </c>
      <c r="X21" s="382">
        <f>SUM(X17:X20)</f>
        <v>0</v>
      </c>
      <c r="Y21" s="381">
        <f t="shared" ref="Y21:Z21" si="10">SUM(Y17:Y20)</f>
        <v>0</v>
      </c>
      <c r="Z21" s="382">
        <f t="shared" si="10"/>
        <v>0</v>
      </c>
      <c r="AA21" s="258"/>
      <c r="AB21" s="381">
        <f t="shared" ref="AB21:AD21" si="11">SUM(AB17:AB20)</f>
        <v>0</v>
      </c>
      <c r="AC21" s="382">
        <f t="shared" si="11"/>
        <v>0</v>
      </c>
      <c r="AD21" s="381">
        <f t="shared" si="11"/>
        <v>0</v>
      </c>
      <c r="AE21" s="382">
        <f>SUM(AE17:AE20)</f>
        <v>0</v>
      </c>
      <c r="AF21" s="259"/>
    </row>
    <row r="22" spans="1:32" s="45" customFormat="1" ht="18" customHeight="1">
      <c r="A22" s="40"/>
      <c r="B22" s="15" t="s">
        <v>271</v>
      </c>
      <c r="C22" s="48"/>
      <c r="D22" s="67"/>
      <c r="E22" s="48"/>
      <c r="F22" s="67"/>
      <c r="G22" s="113"/>
      <c r="H22" s="48"/>
      <c r="I22" s="67"/>
      <c r="J22" s="324"/>
      <c r="K22" s="152"/>
      <c r="L22" s="324"/>
      <c r="M22" s="152"/>
      <c r="N22" s="152"/>
      <c r="O22" s="150"/>
      <c r="P22" s="324"/>
      <c r="Q22" s="152"/>
      <c r="R22" s="324"/>
      <c r="S22" s="152"/>
      <c r="T22" s="153"/>
      <c r="U22" s="324"/>
      <c r="V22" s="152"/>
      <c r="W22" s="324"/>
      <c r="X22" s="152"/>
      <c r="Y22" s="324"/>
      <c r="Z22" s="152"/>
      <c r="AA22" s="153"/>
      <c r="AB22" s="324"/>
      <c r="AC22" s="152"/>
      <c r="AD22" s="324"/>
      <c r="AE22" s="152"/>
      <c r="AF22" s="48"/>
    </row>
    <row r="23" spans="1:32" s="42" customFormat="1" ht="20.25" customHeight="1">
      <c r="A23" s="71">
        <v>2.0499999999999998</v>
      </c>
      <c r="B23" s="362" t="s">
        <v>205</v>
      </c>
      <c r="C23" s="44"/>
      <c r="D23" s="69"/>
      <c r="E23" s="44"/>
      <c r="F23" s="69"/>
      <c r="G23" s="112">
        <v>9</v>
      </c>
      <c r="H23" s="44"/>
      <c r="I23" s="69">
        <f t="shared" ref="I23:I43" si="12">H23*G23</f>
        <v>0</v>
      </c>
      <c r="J23" s="323">
        <f t="shared" ref="J23:K43" si="13">H23+E23+C23</f>
        <v>0</v>
      </c>
      <c r="K23" s="150">
        <f t="shared" si="13"/>
        <v>0</v>
      </c>
      <c r="L23" s="323"/>
      <c r="M23" s="150"/>
      <c r="N23" s="150"/>
      <c r="O23" s="150"/>
      <c r="P23" s="323">
        <f t="shared" ref="P23:Q43" si="14">J23-L23</f>
        <v>0</v>
      </c>
      <c r="Q23" s="150">
        <f t="shared" si="14"/>
        <v>0</v>
      </c>
      <c r="R23" s="323"/>
      <c r="S23" s="150"/>
      <c r="T23" s="151">
        <v>9</v>
      </c>
      <c r="U23" s="323"/>
      <c r="V23" s="150">
        <f t="shared" ref="V23:V43" si="15">U23*T23</f>
        <v>0</v>
      </c>
      <c r="W23" s="323">
        <f t="shared" ref="W23:W37" si="16">U23+R23</f>
        <v>0</v>
      </c>
      <c r="X23" s="150">
        <f t="shared" ref="X23:X43" si="17">V23+S23</f>
        <v>0</v>
      </c>
      <c r="Y23" s="323"/>
      <c r="Z23" s="150"/>
      <c r="AA23" s="151">
        <v>9</v>
      </c>
      <c r="AB23" s="323"/>
      <c r="AC23" s="150">
        <f t="shared" ref="AC23:AC43" si="18">AB23*AA23</f>
        <v>0</v>
      </c>
      <c r="AD23" s="323">
        <f t="shared" ref="AD23:AD38" si="19">AB23+Y23</f>
        <v>0</v>
      </c>
      <c r="AE23" s="150">
        <f t="shared" ref="AE23:AE43" si="20">AC23+Z23</f>
        <v>0</v>
      </c>
      <c r="AF23" s="44"/>
    </row>
    <row r="24" spans="1:32" s="42" customFormat="1" ht="21" customHeight="1">
      <c r="A24" s="71">
        <v>2.06</v>
      </c>
      <c r="B24" s="362" t="s">
        <v>206</v>
      </c>
      <c r="C24" s="44"/>
      <c r="D24" s="69"/>
      <c r="E24" s="44"/>
      <c r="F24" s="69"/>
      <c r="G24" s="112">
        <v>0.6</v>
      </c>
      <c r="H24" s="44"/>
      <c r="I24" s="69">
        <f t="shared" si="12"/>
        <v>0</v>
      </c>
      <c r="J24" s="323">
        <f t="shared" si="13"/>
        <v>0</v>
      </c>
      <c r="K24" s="150">
        <f t="shared" si="13"/>
        <v>0</v>
      </c>
      <c r="L24" s="323"/>
      <c r="M24" s="150"/>
      <c r="N24" s="150"/>
      <c r="O24" s="150"/>
      <c r="P24" s="323">
        <f t="shared" si="14"/>
        <v>0</v>
      </c>
      <c r="Q24" s="150">
        <f t="shared" si="14"/>
        <v>0</v>
      </c>
      <c r="R24" s="323"/>
      <c r="S24" s="150"/>
      <c r="T24" s="151">
        <v>0.6</v>
      </c>
      <c r="U24" s="323"/>
      <c r="V24" s="150">
        <f t="shared" si="15"/>
        <v>0</v>
      </c>
      <c r="W24" s="323">
        <f t="shared" si="16"/>
        <v>0</v>
      </c>
      <c r="X24" s="150">
        <f t="shared" si="17"/>
        <v>0</v>
      </c>
      <c r="Y24" s="323"/>
      <c r="Z24" s="150"/>
      <c r="AA24" s="151">
        <v>0.6</v>
      </c>
      <c r="AB24" s="323"/>
      <c r="AC24" s="150">
        <f t="shared" si="18"/>
        <v>0</v>
      </c>
      <c r="AD24" s="323">
        <f t="shared" si="19"/>
        <v>0</v>
      </c>
      <c r="AE24" s="150">
        <f t="shared" si="20"/>
        <v>0</v>
      </c>
      <c r="AF24" s="44"/>
    </row>
    <row r="25" spans="1:32" s="42" customFormat="1" ht="47.25">
      <c r="A25" s="71">
        <v>2.0699999999999998</v>
      </c>
      <c r="B25" s="44" t="s">
        <v>256</v>
      </c>
      <c r="C25" s="44"/>
      <c r="D25" s="69"/>
      <c r="E25" s="44"/>
      <c r="F25" s="69"/>
      <c r="G25" s="112"/>
      <c r="H25" s="44"/>
      <c r="I25" s="69">
        <f t="shared" si="12"/>
        <v>0</v>
      </c>
      <c r="J25" s="323">
        <f t="shared" si="13"/>
        <v>0</v>
      </c>
      <c r="K25" s="150">
        <f t="shared" si="13"/>
        <v>0</v>
      </c>
      <c r="L25" s="323"/>
      <c r="M25" s="150"/>
      <c r="N25" s="150"/>
      <c r="O25" s="150"/>
      <c r="P25" s="323">
        <f t="shared" si="14"/>
        <v>0</v>
      </c>
      <c r="Q25" s="150">
        <f t="shared" si="14"/>
        <v>0</v>
      </c>
      <c r="R25" s="323"/>
      <c r="S25" s="150"/>
      <c r="T25" s="151">
        <v>0.5</v>
      </c>
      <c r="U25" s="323"/>
      <c r="V25" s="150">
        <f t="shared" si="15"/>
        <v>0</v>
      </c>
      <c r="W25" s="323">
        <f t="shared" si="16"/>
        <v>0</v>
      </c>
      <c r="X25" s="150">
        <f t="shared" si="17"/>
        <v>0</v>
      </c>
      <c r="Y25" s="323"/>
      <c r="Z25" s="150"/>
      <c r="AA25" s="151">
        <v>0.5</v>
      </c>
      <c r="AB25" s="323"/>
      <c r="AC25" s="150">
        <f t="shared" si="18"/>
        <v>0</v>
      </c>
      <c r="AD25" s="323">
        <f t="shared" si="19"/>
        <v>0</v>
      </c>
      <c r="AE25" s="150">
        <f t="shared" si="20"/>
        <v>0</v>
      </c>
      <c r="AF25" s="44"/>
    </row>
    <row r="26" spans="1:32" s="42" customFormat="1">
      <c r="A26" s="71">
        <v>2.08</v>
      </c>
      <c r="B26" s="362" t="s">
        <v>27</v>
      </c>
      <c r="C26" s="44"/>
      <c r="D26" s="69"/>
      <c r="E26" s="44"/>
      <c r="F26" s="69"/>
      <c r="G26" s="112"/>
      <c r="H26" s="44"/>
      <c r="I26" s="69">
        <f t="shared" si="12"/>
        <v>0</v>
      </c>
      <c r="J26" s="323">
        <f t="shared" si="13"/>
        <v>0</v>
      </c>
      <c r="K26" s="150">
        <f t="shared" si="13"/>
        <v>0</v>
      </c>
      <c r="L26" s="323"/>
      <c r="M26" s="150"/>
      <c r="N26" s="150"/>
      <c r="O26" s="150"/>
      <c r="P26" s="323">
        <f t="shared" si="14"/>
        <v>0</v>
      </c>
      <c r="Q26" s="150">
        <f t="shared" si="14"/>
        <v>0</v>
      </c>
      <c r="R26" s="323"/>
      <c r="S26" s="150"/>
      <c r="T26" s="151"/>
      <c r="U26" s="323"/>
      <c r="V26" s="150">
        <f t="shared" si="15"/>
        <v>0</v>
      </c>
      <c r="W26" s="323">
        <f t="shared" si="16"/>
        <v>0</v>
      </c>
      <c r="X26" s="150">
        <f t="shared" si="17"/>
        <v>0</v>
      </c>
      <c r="Y26" s="323"/>
      <c r="Z26" s="150"/>
      <c r="AA26" s="151"/>
      <c r="AB26" s="323"/>
      <c r="AC26" s="150">
        <f t="shared" si="18"/>
        <v>0</v>
      </c>
      <c r="AD26" s="323">
        <f t="shared" si="19"/>
        <v>0</v>
      </c>
      <c r="AE26" s="150">
        <f t="shared" si="20"/>
        <v>0</v>
      </c>
      <c r="AF26" s="44"/>
    </row>
    <row r="27" spans="1:32">
      <c r="A27" s="71" t="s">
        <v>212</v>
      </c>
      <c r="B27" s="44" t="s">
        <v>272</v>
      </c>
      <c r="C27" s="44"/>
      <c r="D27" s="69"/>
      <c r="E27" s="44"/>
      <c r="F27" s="69"/>
      <c r="G27" s="112">
        <v>3</v>
      </c>
      <c r="H27" s="44"/>
      <c r="I27" s="69">
        <f t="shared" si="12"/>
        <v>0</v>
      </c>
      <c r="J27" s="323">
        <f t="shared" si="13"/>
        <v>0</v>
      </c>
      <c r="K27" s="150">
        <f t="shared" si="13"/>
        <v>0</v>
      </c>
      <c r="L27" s="323"/>
      <c r="M27" s="150"/>
      <c r="N27" s="150"/>
      <c r="O27" s="150"/>
      <c r="P27" s="323">
        <f t="shared" si="14"/>
        <v>0</v>
      </c>
      <c r="Q27" s="150">
        <f t="shared" si="14"/>
        <v>0</v>
      </c>
      <c r="R27" s="323"/>
      <c r="S27" s="150"/>
      <c r="T27" s="151">
        <v>3</v>
      </c>
      <c r="U27" s="323"/>
      <c r="V27" s="150">
        <f t="shared" si="15"/>
        <v>0</v>
      </c>
      <c r="W27" s="323">
        <f t="shared" si="16"/>
        <v>0</v>
      </c>
      <c r="X27" s="150">
        <f t="shared" si="17"/>
        <v>0</v>
      </c>
      <c r="Y27" s="323"/>
      <c r="Z27" s="150"/>
      <c r="AA27" s="151">
        <v>3</v>
      </c>
      <c r="AB27" s="323"/>
      <c r="AC27" s="150">
        <f t="shared" si="18"/>
        <v>0</v>
      </c>
      <c r="AD27" s="323">
        <f t="shared" si="19"/>
        <v>0</v>
      </c>
      <c r="AE27" s="150">
        <f t="shared" si="20"/>
        <v>0</v>
      </c>
      <c r="AF27" s="44"/>
    </row>
    <row r="28" spans="1:32" ht="36.75" customHeight="1">
      <c r="A28" s="71" t="s">
        <v>213</v>
      </c>
      <c r="B28" s="44" t="s">
        <v>219</v>
      </c>
      <c r="C28" s="44"/>
      <c r="D28" s="69"/>
      <c r="E28" s="44"/>
      <c r="F28" s="69"/>
      <c r="G28" s="112"/>
      <c r="H28" s="44"/>
      <c r="I28" s="69">
        <f t="shared" si="12"/>
        <v>0</v>
      </c>
      <c r="J28" s="323">
        <f t="shared" si="13"/>
        <v>0</v>
      </c>
      <c r="K28" s="150">
        <f t="shared" si="13"/>
        <v>0</v>
      </c>
      <c r="L28" s="323"/>
      <c r="M28" s="150"/>
      <c r="N28" s="150"/>
      <c r="O28" s="150"/>
      <c r="P28" s="323">
        <f t="shared" si="14"/>
        <v>0</v>
      </c>
      <c r="Q28" s="150">
        <f t="shared" si="14"/>
        <v>0</v>
      </c>
      <c r="R28" s="323"/>
      <c r="S28" s="150"/>
      <c r="T28" s="151"/>
      <c r="U28" s="323"/>
      <c r="V28" s="150">
        <f t="shared" si="15"/>
        <v>0</v>
      </c>
      <c r="W28" s="323">
        <f t="shared" si="16"/>
        <v>0</v>
      </c>
      <c r="X28" s="150">
        <f t="shared" si="17"/>
        <v>0</v>
      </c>
      <c r="Y28" s="323"/>
      <c r="Z28" s="150"/>
      <c r="AA28" s="151"/>
      <c r="AB28" s="323"/>
      <c r="AC28" s="150">
        <f t="shared" si="18"/>
        <v>0</v>
      </c>
      <c r="AD28" s="323">
        <f t="shared" si="19"/>
        <v>0</v>
      </c>
      <c r="AE28" s="150">
        <f t="shared" si="20"/>
        <v>0</v>
      </c>
      <c r="AF28" s="44"/>
    </row>
    <row r="29" spans="1:32" ht="36" customHeight="1">
      <c r="A29" s="71" t="s">
        <v>214</v>
      </c>
      <c r="B29" s="44" t="s">
        <v>204</v>
      </c>
      <c r="C29" s="44"/>
      <c r="D29" s="69"/>
      <c r="E29" s="44"/>
      <c r="F29" s="69"/>
      <c r="G29" s="112"/>
      <c r="H29" s="44"/>
      <c r="I29" s="69">
        <f t="shared" si="12"/>
        <v>0</v>
      </c>
      <c r="J29" s="323">
        <f t="shared" si="13"/>
        <v>0</v>
      </c>
      <c r="K29" s="150">
        <f t="shared" si="13"/>
        <v>0</v>
      </c>
      <c r="L29" s="323"/>
      <c r="M29" s="150"/>
      <c r="N29" s="150"/>
      <c r="O29" s="150"/>
      <c r="P29" s="323">
        <f t="shared" si="14"/>
        <v>0</v>
      </c>
      <c r="Q29" s="150">
        <f t="shared" si="14"/>
        <v>0</v>
      </c>
      <c r="R29" s="323"/>
      <c r="S29" s="150"/>
      <c r="T29" s="151"/>
      <c r="U29" s="323"/>
      <c r="V29" s="150">
        <f t="shared" si="15"/>
        <v>0</v>
      </c>
      <c r="W29" s="323">
        <f t="shared" si="16"/>
        <v>0</v>
      </c>
      <c r="X29" s="150">
        <f t="shared" si="17"/>
        <v>0</v>
      </c>
      <c r="Y29" s="323"/>
      <c r="Z29" s="150"/>
      <c r="AA29" s="151"/>
      <c r="AB29" s="323"/>
      <c r="AC29" s="150">
        <f t="shared" si="18"/>
        <v>0</v>
      </c>
      <c r="AD29" s="323">
        <f t="shared" si="19"/>
        <v>0</v>
      </c>
      <c r="AE29" s="150">
        <f t="shared" si="20"/>
        <v>0</v>
      </c>
      <c r="AF29" s="44"/>
    </row>
    <row r="30" spans="1:32" ht="20.25" customHeight="1">
      <c r="A30" s="71" t="s">
        <v>215</v>
      </c>
      <c r="B30" s="44" t="s">
        <v>273</v>
      </c>
      <c r="C30" s="44"/>
      <c r="D30" s="69"/>
      <c r="E30" s="44"/>
      <c r="F30" s="69"/>
      <c r="G30" s="112">
        <v>1.8</v>
      </c>
      <c r="H30" s="44"/>
      <c r="I30" s="69">
        <f t="shared" si="12"/>
        <v>0</v>
      </c>
      <c r="J30" s="323">
        <f t="shared" si="13"/>
        <v>0</v>
      </c>
      <c r="K30" s="150">
        <f t="shared" si="13"/>
        <v>0</v>
      </c>
      <c r="L30" s="323"/>
      <c r="M30" s="150"/>
      <c r="N30" s="150"/>
      <c r="O30" s="150"/>
      <c r="P30" s="323">
        <f t="shared" si="14"/>
        <v>0</v>
      </c>
      <c r="Q30" s="150">
        <f t="shared" si="14"/>
        <v>0</v>
      </c>
      <c r="R30" s="323"/>
      <c r="S30" s="150"/>
      <c r="T30" s="151">
        <v>1.8</v>
      </c>
      <c r="U30" s="323"/>
      <c r="V30" s="150">
        <f t="shared" si="15"/>
        <v>0</v>
      </c>
      <c r="W30" s="323">
        <f t="shared" si="16"/>
        <v>0</v>
      </c>
      <c r="X30" s="150">
        <f t="shared" si="17"/>
        <v>0</v>
      </c>
      <c r="Y30" s="323"/>
      <c r="Z30" s="150"/>
      <c r="AA30" s="151">
        <v>1.8</v>
      </c>
      <c r="AB30" s="323"/>
      <c r="AC30" s="150">
        <f t="shared" si="18"/>
        <v>0</v>
      </c>
      <c r="AD30" s="323">
        <f t="shared" si="19"/>
        <v>0</v>
      </c>
      <c r="AE30" s="150">
        <f t="shared" si="20"/>
        <v>0</v>
      </c>
      <c r="AF30" s="44"/>
    </row>
    <row r="31" spans="1:32">
      <c r="A31" s="71" t="s">
        <v>216</v>
      </c>
      <c r="B31" s="44" t="s">
        <v>274</v>
      </c>
      <c r="C31" s="44"/>
      <c r="D31" s="69"/>
      <c r="E31" s="44"/>
      <c r="F31" s="69"/>
      <c r="G31" s="112">
        <v>1.2</v>
      </c>
      <c r="H31" s="44"/>
      <c r="I31" s="69">
        <f t="shared" si="12"/>
        <v>0</v>
      </c>
      <c r="J31" s="323">
        <f t="shared" si="13"/>
        <v>0</v>
      </c>
      <c r="K31" s="150">
        <f t="shared" si="13"/>
        <v>0</v>
      </c>
      <c r="L31" s="323"/>
      <c r="M31" s="150"/>
      <c r="N31" s="150"/>
      <c r="O31" s="150"/>
      <c r="P31" s="323">
        <f t="shared" si="14"/>
        <v>0</v>
      </c>
      <c r="Q31" s="150">
        <f t="shared" si="14"/>
        <v>0</v>
      </c>
      <c r="R31" s="323"/>
      <c r="S31" s="150"/>
      <c r="T31" s="151">
        <v>1.2</v>
      </c>
      <c r="U31" s="323"/>
      <c r="V31" s="150">
        <f t="shared" si="15"/>
        <v>0</v>
      </c>
      <c r="W31" s="323">
        <f t="shared" si="16"/>
        <v>0</v>
      </c>
      <c r="X31" s="150">
        <f t="shared" si="17"/>
        <v>0</v>
      </c>
      <c r="Y31" s="323"/>
      <c r="Z31" s="150"/>
      <c r="AA31" s="151">
        <v>1.2</v>
      </c>
      <c r="AB31" s="323"/>
      <c r="AC31" s="150">
        <f t="shared" si="18"/>
        <v>0</v>
      </c>
      <c r="AD31" s="323">
        <f t="shared" si="19"/>
        <v>0</v>
      </c>
      <c r="AE31" s="150">
        <f t="shared" si="20"/>
        <v>0</v>
      </c>
      <c r="AF31" s="44"/>
    </row>
    <row r="32" spans="1:32" ht="31.5">
      <c r="A32" s="71" t="s">
        <v>217</v>
      </c>
      <c r="B32" s="44" t="s">
        <v>275</v>
      </c>
      <c r="C32" s="44"/>
      <c r="D32" s="69"/>
      <c r="E32" s="44"/>
      <c r="F32" s="69"/>
      <c r="G32" s="112">
        <v>1.2</v>
      </c>
      <c r="H32" s="44"/>
      <c r="I32" s="69">
        <f t="shared" si="12"/>
        <v>0</v>
      </c>
      <c r="J32" s="323">
        <f t="shared" si="13"/>
        <v>0</v>
      </c>
      <c r="K32" s="150">
        <f t="shared" si="13"/>
        <v>0</v>
      </c>
      <c r="L32" s="323"/>
      <c r="M32" s="150"/>
      <c r="N32" s="150"/>
      <c r="O32" s="150"/>
      <c r="P32" s="323">
        <f t="shared" si="14"/>
        <v>0</v>
      </c>
      <c r="Q32" s="150">
        <f t="shared" si="14"/>
        <v>0</v>
      </c>
      <c r="R32" s="323"/>
      <c r="S32" s="150"/>
      <c r="T32" s="151">
        <v>1.2</v>
      </c>
      <c r="U32" s="323"/>
      <c r="V32" s="150">
        <f t="shared" si="15"/>
        <v>0</v>
      </c>
      <c r="W32" s="323">
        <f t="shared" si="16"/>
        <v>0</v>
      </c>
      <c r="X32" s="150">
        <f t="shared" si="17"/>
        <v>0</v>
      </c>
      <c r="Y32" s="323"/>
      <c r="Z32" s="150"/>
      <c r="AA32" s="151">
        <v>1.2</v>
      </c>
      <c r="AB32" s="323"/>
      <c r="AC32" s="150">
        <f t="shared" si="18"/>
        <v>0</v>
      </c>
      <c r="AD32" s="323">
        <f t="shared" si="19"/>
        <v>0</v>
      </c>
      <c r="AE32" s="150">
        <f t="shared" si="20"/>
        <v>0</v>
      </c>
      <c r="AF32" s="44"/>
    </row>
    <row r="33" spans="1:32" ht="31.5">
      <c r="A33" s="71" t="s">
        <v>218</v>
      </c>
      <c r="B33" s="44" t="s">
        <v>276</v>
      </c>
      <c r="C33" s="44"/>
      <c r="D33" s="69"/>
      <c r="E33" s="44"/>
      <c r="F33" s="69"/>
      <c r="G33" s="112">
        <v>1.26</v>
      </c>
      <c r="H33" s="44"/>
      <c r="I33" s="69">
        <f t="shared" si="12"/>
        <v>0</v>
      </c>
      <c r="J33" s="323">
        <f t="shared" si="13"/>
        <v>0</v>
      </c>
      <c r="K33" s="150">
        <f t="shared" si="13"/>
        <v>0</v>
      </c>
      <c r="L33" s="323"/>
      <c r="M33" s="150"/>
      <c r="N33" s="150"/>
      <c r="O33" s="150"/>
      <c r="P33" s="323">
        <f t="shared" si="14"/>
        <v>0</v>
      </c>
      <c r="Q33" s="150">
        <f t="shared" si="14"/>
        <v>0</v>
      </c>
      <c r="R33" s="323"/>
      <c r="S33" s="150"/>
      <c r="T33" s="151">
        <v>1.26</v>
      </c>
      <c r="U33" s="323"/>
      <c r="V33" s="150">
        <f t="shared" si="15"/>
        <v>0</v>
      </c>
      <c r="W33" s="323">
        <f t="shared" si="16"/>
        <v>0</v>
      </c>
      <c r="X33" s="150">
        <f t="shared" si="17"/>
        <v>0</v>
      </c>
      <c r="Y33" s="323"/>
      <c r="Z33" s="150"/>
      <c r="AA33" s="151">
        <v>1.26</v>
      </c>
      <c r="AB33" s="323"/>
      <c r="AC33" s="150">
        <f t="shared" si="18"/>
        <v>0</v>
      </c>
      <c r="AD33" s="323">
        <f t="shared" si="19"/>
        <v>0</v>
      </c>
      <c r="AE33" s="150">
        <f t="shared" si="20"/>
        <v>0</v>
      </c>
      <c r="AF33" s="44"/>
    </row>
    <row r="34" spans="1:32" s="42" customFormat="1" ht="31.5">
      <c r="A34" s="71">
        <v>2.09</v>
      </c>
      <c r="B34" s="362" t="s">
        <v>277</v>
      </c>
      <c r="C34" s="44"/>
      <c r="D34" s="69"/>
      <c r="E34" s="44"/>
      <c r="F34" s="69"/>
      <c r="G34" s="112"/>
      <c r="H34" s="44"/>
      <c r="I34" s="69">
        <f t="shared" si="12"/>
        <v>0</v>
      </c>
      <c r="J34" s="323">
        <f t="shared" si="13"/>
        <v>0</v>
      </c>
      <c r="K34" s="150">
        <f t="shared" si="13"/>
        <v>0</v>
      </c>
      <c r="L34" s="323"/>
      <c r="M34" s="150"/>
      <c r="N34" s="150"/>
      <c r="O34" s="150"/>
      <c r="P34" s="323">
        <f t="shared" si="14"/>
        <v>0</v>
      </c>
      <c r="Q34" s="150">
        <f t="shared" si="14"/>
        <v>0</v>
      </c>
      <c r="R34" s="323"/>
      <c r="S34" s="150"/>
      <c r="T34" s="151">
        <v>0.5</v>
      </c>
      <c r="U34" s="323"/>
      <c r="V34" s="150">
        <f t="shared" si="15"/>
        <v>0</v>
      </c>
      <c r="W34" s="323">
        <f t="shared" si="16"/>
        <v>0</v>
      </c>
      <c r="X34" s="150">
        <f t="shared" si="17"/>
        <v>0</v>
      </c>
      <c r="Y34" s="323"/>
      <c r="Z34" s="150"/>
      <c r="AA34" s="151">
        <v>0.5</v>
      </c>
      <c r="AB34" s="323"/>
      <c r="AC34" s="150">
        <f t="shared" si="18"/>
        <v>0</v>
      </c>
      <c r="AD34" s="323">
        <f t="shared" si="19"/>
        <v>0</v>
      </c>
      <c r="AE34" s="150">
        <f t="shared" si="20"/>
        <v>0</v>
      </c>
      <c r="AF34" s="44"/>
    </row>
    <row r="35" spans="1:32" s="42" customFormat="1" ht="34.5" customHeight="1">
      <c r="A35" s="71">
        <v>2.1</v>
      </c>
      <c r="B35" s="362" t="s">
        <v>221</v>
      </c>
      <c r="C35" s="44"/>
      <c r="D35" s="69"/>
      <c r="E35" s="44"/>
      <c r="F35" s="69"/>
      <c r="G35" s="112">
        <v>0.5</v>
      </c>
      <c r="H35" s="44"/>
      <c r="I35" s="69">
        <f t="shared" si="12"/>
        <v>0</v>
      </c>
      <c r="J35" s="323">
        <f t="shared" si="13"/>
        <v>0</v>
      </c>
      <c r="K35" s="150">
        <f t="shared" si="13"/>
        <v>0</v>
      </c>
      <c r="L35" s="323"/>
      <c r="M35" s="150"/>
      <c r="N35" s="150"/>
      <c r="O35" s="150"/>
      <c r="P35" s="323">
        <f t="shared" si="14"/>
        <v>0</v>
      </c>
      <c r="Q35" s="150">
        <f t="shared" si="14"/>
        <v>0</v>
      </c>
      <c r="R35" s="323"/>
      <c r="S35" s="150"/>
      <c r="T35" s="151">
        <v>0.5</v>
      </c>
      <c r="U35" s="323"/>
      <c r="V35" s="150">
        <f t="shared" si="15"/>
        <v>0</v>
      </c>
      <c r="W35" s="323">
        <f t="shared" si="16"/>
        <v>0</v>
      </c>
      <c r="X35" s="150">
        <f t="shared" si="17"/>
        <v>0</v>
      </c>
      <c r="Y35" s="323"/>
      <c r="Z35" s="150"/>
      <c r="AA35" s="151">
        <v>0.5</v>
      </c>
      <c r="AB35" s="323"/>
      <c r="AC35" s="150">
        <f t="shared" si="18"/>
        <v>0</v>
      </c>
      <c r="AD35" s="323">
        <f t="shared" si="19"/>
        <v>0</v>
      </c>
      <c r="AE35" s="150">
        <f t="shared" si="20"/>
        <v>0</v>
      </c>
      <c r="AF35" s="44"/>
    </row>
    <row r="36" spans="1:32" s="42" customFormat="1" ht="36" customHeight="1">
      <c r="A36" s="71">
        <v>2.11</v>
      </c>
      <c r="B36" s="362" t="s">
        <v>222</v>
      </c>
      <c r="C36" s="44"/>
      <c r="D36" s="69"/>
      <c r="E36" s="44"/>
      <c r="F36" s="69"/>
      <c r="G36" s="112">
        <v>0.625</v>
      </c>
      <c r="H36" s="44"/>
      <c r="I36" s="69">
        <f t="shared" si="12"/>
        <v>0</v>
      </c>
      <c r="J36" s="323">
        <f t="shared" si="13"/>
        <v>0</v>
      </c>
      <c r="K36" s="150">
        <f t="shared" si="13"/>
        <v>0</v>
      </c>
      <c r="L36" s="323"/>
      <c r="M36" s="150"/>
      <c r="N36" s="150"/>
      <c r="O36" s="150"/>
      <c r="P36" s="323">
        <f t="shared" si="14"/>
        <v>0</v>
      </c>
      <c r="Q36" s="150">
        <f t="shared" si="14"/>
        <v>0</v>
      </c>
      <c r="R36" s="323"/>
      <c r="S36" s="150"/>
      <c r="T36" s="151">
        <v>0.625</v>
      </c>
      <c r="U36" s="323"/>
      <c r="V36" s="150">
        <f t="shared" si="15"/>
        <v>0</v>
      </c>
      <c r="W36" s="323">
        <f t="shared" si="16"/>
        <v>0</v>
      </c>
      <c r="X36" s="150">
        <f t="shared" si="17"/>
        <v>0</v>
      </c>
      <c r="Y36" s="323"/>
      <c r="Z36" s="150"/>
      <c r="AA36" s="151">
        <v>0.625</v>
      </c>
      <c r="AB36" s="323"/>
      <c r="AC36" s="150">
        <f t="shared" si="18"/>
        <v>0</v>
      </c>
      <c r="AD36" s="323">
        <f t="shared" si="19"/>
        <v>0</v>
      </c>
      <c r="AE36" s="150">
        <f t="shared" si="20"/>
        <v>0</v>
      </c>
      <c r="AF36" s="44"/>
    </row>
    <row r="37" spans="1:32" s="42" customFormat="1" ht="20.25" customHeight="1">
      <c r="A37" s="71">
        <v>2.12</v>
      </c>
      <c r="B37" s="362" t="s">
        <v>223</v>
      </c>
      <c r="C37" s="44"/>
      <c r="D37" s="69"/>
      <c r="E37" s="44"/>
      <c r="F37" s="69"/>
      <c r="G37" s="112">
        <v>0.375</v>
      </c>
      <c r="H37" s="44"/>
      <c r="I37" s="69">
        <f t="shared" si="12"/>
        <v>0</v>
      </c>
      <c r="J37" s="323">
        <f t="shared" si="13"/>
        <v>0</v>
      </c>
      <c r="K37" s="150">
        <f t="shared" si="13"/>
        <v>0</v>
      </c>
      <c r="L37" s="323"/>
      <c r="M37" s="150"/>
      <c r="N37" s="150"/>
      <c r="O37" s="150"/>
      <c r="P37" s="323">
        <f t="shared" si="14"/>
        <v>0</v>
      </c>
      <c r="Q37" s="150">
        <f t="shared" si="14"/>
        <v>0</v>
      </c>
      <c r="R37" s="323"/>
      <c r="S37" s="150"/>
      <c r="T37" s="151">
        <v>0.375</v>
      </c>
      <c r="U37" s="323"/>
      <c r="V37" s="150">
        <f t="shared" si="15"/>
        <v>0</v>
      </c>
      <c r="W37" s="323">
        <f t="shared" si="16"/>
        <v>0</v>
      </c>
      <c r="X37" s="150">
        <f t="shared" si="17"/>
        <v>0</v>
      </c>
      <c r="Y37" s="323"/>
      <c r="Z37" s="150"/>
      <c r="AA37" s="151">
        <v>0.375</v>
      </c>
      <c r="AB37" s="323"/>
      <c r="AC37" s="150">
        <f t="shared" si="18"/>
        <v>0</v>
      </c>
      <c r="AD37" s="323">
        <f t="shared" si="19"/>
        <v>0</v>
      </c>
      <c r="AE37" s="150">
        <f t="shared" si="20"/>
        <v>0</v>
      </c>
      <c r="AF37" s="44"/>
    </row>
    <row r="38" spans="1:32" s="42" customFormat="1" ht="20.25" customHeight="1">
      <c r="A38" s="71">
        <v>2.13</v>
      </c>
      <c r="B38" s="362" t="s">
        <v>224</v>
      </c>
      <c r="C38" s="44"/>
      <c r="D38" s="69"/>
      <c r="E38" s="44"/>
      <c r="F38" s="69"/>
      <c r="G38" s="112">
        <v>0.375</v>
      </c>
      <c r="H38" s="44"/>
      <c r="I38" s="69">
        <f t="shared" si="12"/>
        <v>0</v>
      </c>
      <c r="J38" s="323">
        <f t="shared" si="13"/>
        <v>0</v>
      </c>
      <c r="K38" s="150">
        <f t="shared" si="13"/>
        <v>0</v>
      </c>
      <c r="L38" s="323"/>
      <c r="M38" s="150"/>
      <c r="N38" s="150"/>
      <c r="O38" s="150"/>
      <c r="P38" s="323">
        <f t="shared" si="14"/>
        <v>0</v>
      </c>
      <c r="Q38" s="150">
        <f t="shared" si="14"/>
        <v>0</v>
      </c>
      <c r="R38" s="323"/>
      <c r="S38" s="150"/>
      <c r="T38" s="151">
        <v>0.375</v>
      </c>
      <c r="U38" s="323"/>
      <c r="V38" s="150">
        <f t="shared" si="15"/>
        <v>0</v>
      </c>
      <c r="W38" s="323">
        <f t="shared" ref="W38" si="21">U38+R38</f>
        <v>0</v>
      </c>
      <c r="X38" s="150">
        <f t="shared" si="17"/>
        <v>0</v>
      </c>
      <c r="Y38" s="323"/>
      <c r="Z38" s="150"/>
      <c r="AA38" s="151">
        <v>0.375</v>
      </c>
      <c r="AB38" s="323"/>
      <c r="AC38" s="150">
        <f t="shared" si="18"/>
        <v>0</v>
      </c>
      <c r="AD38" s="323">
        <f t="shared" si="19"/>
        <v>0</v>
      </c>
      <c r="AE38" s="150">
        <f t="shared" si="20"/>
        <v>0</v>
      </c>
      <c r="AF38" s="44"/>
    </row>
    <row r="39" spans="1:32" s="42" customFormat="1" ht="20.25" customHeight="1">
      <c r="A39" s="71">
        <v>2.14</v>
      </c>
      <c r="B39" s="362" t="s">
        <v>606</v>
      </c>
      <c r="C39" s="44"/>
      <c r="D39" s="69"/>
      <c r="E39" s="44"/>
      <c r="F39" s="69"/>
      <c r="G39" s="112"/>
      <c r="H39" s="44"/>
      <c r="I39" s="69">
        <f t="shared" si="12"/>
        <v>0</v>
      </c>
      <c r="J39" s="323">
        <f t="shared" si="13"/>
        <v>0</v>
      </c>
      <c r="K39" s="150">
        <f t="shared" si="13"/>
        <v>0</v>
      </c>
      <c r="L39" s="323"/>
      <c r="M39" s="150"/>
      <c r="N39" s="150"/>
      <c r="O39" s="150"/>
      <c r="P39" s="323">
        <f t="shared" si="14"/>
        <v>0</v>
      </c>
      <c r="Q39" s="150">
        <f t="shared" si="14"/>
        <v>0</v>
      </c>
      <c r="R39" s="323"/>
      <c r="S39" s="150"/>
      <c r="T39" s="151">
        <f>0.003*50</f>
        <v>0.15</v>
      </c>
      <c r="U39" s="323"/>
      <c r="V39" s="150">
        <f t="shared" si="15"/>
        <v>0</v>
      </c>
      <c r="W39" s="323">
        <f>U39+R39</f>
        <v>0</v>
      </c>
      <c r="X39" s="150">
        <f t="shared" si="17"/>
        <v>0</v>
      </c>
      <c r="Y39" s="323"/>
      <c r="Z39" s="150"/>
      <c r="AA39" s="151">
        <f>0.003*50</f>
        <v>0.15</v>
      </c>
      <c r="AB39" s="323"/>
      <c r="AC39" s="150">
        <f t="shared" si="18"/>
        <v>0</v>
      </c>
      <c r="AD39" s="323">
        <f>AB39+Y39</f>
        <v>0</v>
      </c>
      <c r="AE39" s="150">
        <f t="shared" si="20"/>
        <v>0</v>
      </c>
      <c r="AF39" s="44"/>
    </row>
    <row r="40" spans="1:32" s="42" customFormat="1" ht="20.25" customHeight="1">
      <c r="A40" s="71">
        <v>2.15</v>
      </c>
      <c r="B40" s="362" t="s">
        <v>605</v>
      </c>
      <c r="C40" s="44"/>
      <c r="D40" s="69"/>
      <c r="E40" s="44"/>
      <c r="F40" s="69"/>
      <c r="G40" s="112"/>
      <c r="H40" s="44"/>
      <c r="I40" s="69">
        <f t="shared" si="12"/>
        <v>0</v>
      </c>
      <c r="J40" s="323">
        <f t="shared" si="13"/>
        <v>0</v>
      </c>
      <c r="K40" s="150">
        <f t="shared" si="13"/>
        <v>0</v>
      </c>
      <c r="L40" s="323"/>
      <c r="M40" s="150"/>
      <c r="N40" s="150"/>
      <c r="O40" s="150"/>
      <c r="P40" s="323">
        <f t="shared" si="14"/>
        <v>0</v>
      </c>
      <c r="Q40" s="150">
        <f t="shared" si="14"/>
        <v>0</v>
      </c>
      <c r="R40" s="323"/>
      <c r="S40" s="150"/>
      <c r="T40" s="151">
        <v>0.15</v>
      </c>
      <c r="U40" s="323"/>
      <c r="V40" s="150">
        <f t="shared" si="15"/>
        <v>0</v>
      </c>
      <c r="W40" s="323">
        <f>U40+R40</f>
        <v>0</v>
      </c>
      <c r="X40" s="150">
        <f t="shared" si="17"/>
        <v>0</v>
      </c>
      <c r="Y40" s="323"/>
      <c r="Z40" s="150"/>
      <c r="AA40" s="151">
        <v>0.15</v>
      </c>
      <c r="AB40" s="323"/>
      <c r="AC40" s="150">
        <f t="shared" si="18"/>
        <v>0</v>
      </c>
      <c r="AD40" s="323">
        <f>AB40+Y40</f>
        <v>0</v>
      </c>
      <c r="AE40" s="150">
        <f t="shared" si="20"/>
        <v>0</v>
      </c>
      <c r="AF40" s="44"/>
    </row>
    <row r="41" spans="1:32" s="42" customFormat="1">
      <c r="A41" s="71">
        <v>2.16</v>
      </c>
      <c r="B41" s="383" t="s">
        <v>31</v>
      </c>
      <c r="C41" s="44"/>
      <c r="D41" s="69"/>
      <c r="E41" s="44"/>
      <c r="F41" s="69"/>
      <c r="G41" s="112"/>
      <c r="H41" s="44"/>
      <c r="I41" s="69">
        <f t="shared" si="12"/>
        <v>0</v>
      </c>
      <c r="J41" s="323">
        <f t="shared" si="13"/>
        <v>0</v>
      </c>
      <c r="K41" s="150">
        <f t="shared" si="13"/>
        <v>0</v>
      </c>
      <c r="L41" s="323"/>
      <c r="M41" s="150"/>
      <c r="N41" s="150"/>
      <c r="O41" s="150"/>
      <c r="P41" s="323">
        <f t="shared" si="14"/>
        <v>0</v>
      </c>
      <c r="Q41" s="150">
        <f t="shared" si="14"/>
        <v>0</v>
      </c>
      <c r="R41" s="323"/>
      <c r="S41" s="150"/>
      <c r="T41" s="151"/>
      <c r="U41" s="323"/>
      <c r="V41" s="150">
        <f t="shared" si="15"/>
        <v>0</v>
      </c>
      <c r="W41" s="323">
        <f>U41+R41</f>
        <v>0</v>
      </c>
      <c r="X41" s="150">
        <f t="shared" si="17"/>
        <v>0</v>
      </c>
      <c r="Y41" s="323"/>
      <c r="Z41" s="150"/>
      <c r="AA41" s="151"/>
      <c r="AB41" s="323"/>
      <c r="AC41" s="150">
        <f t="shared" si="18"/>
        <v>0</v>
      </c>
      <c r="AD41" s="323">
        <f>AB41+Y41</f>
        <v>0</v>
      </c>
      <c r="AE41" s="150">
        <f t="shared" si="20"/>
        <v>0</v>
      </c>
      <c r="AF41" s="44"/>
    </row>
    <row r="42" spans="1:32" s="42" customFormat="1" ht="21" customHeight="1">
      <c r="A42" s="71">
        <v>2.17</v>
      </c>
      <c r="B42" s="383" t="s">
        <v>225</v>
      </c>
      <c r="C42" s="44"/>
      <c r="D42" s="69"/>
      <c r="E42" s="44"/>
      <c r="F42" s="69"/>
      <c r="G42" s="112">
        <v>0.25</v>
      </c>
      <c r="H42" s="44"/>
      <c r="I42" s="69">
        <f t="shared" si="12"/>
        <v>0</v>
      </c>
      <c r="J42" s="323">
        <f t="shared" si="13"/>
        <v>0</v>
      </c>
      <c r="K42" s="150">
        <f t="shared" si="13"/>
        <v>0</v>
      </c>
      <c r="L42" s="323"/>
      <c r="M42" s="150"/>
      <c r="N42" s="150"/>
      <c r="O42" s="150"/>
      <c r="P42" s="323">
        <f t="shared" si="14"/>
        <v>0</v>
      </c>
      <c r="Q42" s="150">
        <f t="shared" si="14"/>
        <v>0</v>
      </c>
      <c r="R42" s="323"/>
      <c r="S42" s="150"/>
      <c r="T42" s="151">
        <v>0.25</v>
      </c>
      <c r="U42" s="323"/>
      <c r="V42" s="150">
        <f t="shared" si="15"/>
        <v>0</v>
      </c>
      <c r="W42" s="323">
        <f>U42+R42</f>
        <v>0</v>
      </c>
      <c r="X42" s="150">
        <f t="shared" si="17"/>
        <v>0</v>
      </c>
      <c r="Y42" s="323"/>
      <c r="Z42" s="150"/>
      <c r="AA42" s="151">
        <v>0.25</v>
      </c>
      <c r="AB42" s="323"/>
      <c r="AC42" s="150">
        <f t="shared" si="18"/>
        <v>0</v>
      </c>
      <c r="AD42" s="323">
        <f>AB42+Y42</f>
        <v>0</v>
      </c>
      <c r="AE42" s="150">
        <f t="shared" si="20"/>
        <v>0</v>
      </c>
      <c r="AF42" s="44"/>
    </row>
    <row r="43" spans="1:32" s="42" customFormat="1" ht="21" customHeight="1">
      <c r="A43" s="71">
        <v>2.1800000000000002</v>
      </c>
      <c r="B43" s="383" t="s">
        <v>203</v>
      </c>
      <c r="C43" s="44"/>
      <c r="D43" s="69"/>
      <c r="E43" s="44"/>
      <c r="F43" s="69"/>
      <c r="G43" s="112"/>
      <c r="H43" s="44"/>
      <c r="I43" s="69">
        <f t="shared" si="12"/>
        <v>0</v>
      </c>
      <c r="J43" s="323">
        <f t="shared" si="13"/>
        <v>0</v>
      </c>
      <c r="K43" s="150">
        <f t="shared" si="13"/>
        <v>0</v>
      </c>
      <c r="L43" s="323"/>
      <c r="M43" s="150"/>
      <c r="N43" s="150"/>
      <c r="O43" s="150"/>
      <c r="P43" s="323">
        <f t="shared" si="14"/>
        <v>0</v>
      </c>
      <c r="Q43" s="150">
        <f t="shared" si="14"/>
        <v>0</v>
      </c>
      <c r="R43" s="323"/>
      <c r="S43" s="150"/>
      <c r="T43" s="151">
        <f>0.002*50</f>
        <v>0.1</v>
      </c>
      <c r="U43" s="323"/>
      <c r="V43" s="150">
        <f t="shared" si="15"/>
        <v>0</v>
      </c>
      <c r="W43" s="323">
        <f>U43+R43</f>
        <v>0</v>
      </c>
      <c r="X43" s="150">
        <f t="shared" si="17"/>
        <v>0</v>
      </c>
      <c r="Y43" s="323"/>
      <c r="Z43" s="150"/>
      <c r="AA43" s="151">
        <f>0.002*50</f>
        <v>0.1</v>
      </c>
      <c r="AB43" s="323"/>
      <c r="AC43" s="150">
        <f t="shared" si="18"/>
        <v>0</v>
      </c>
      <c r="AD43" s="323">
        <f>AB43+Y43</f>
        <v>0</v>
      </c>
      <c r="AE43" s="150">
        <f t="shared" si="20"/>
        <v>0</v>
      </c>
      <c r="AF43" s="44"/>
    </row>
    <row r="44" spans="1:32" s="260" customFormat="1">
      <c r="A44" s="250"/>
      <c r="B44" s="384" t="s">
        <v>266</v>
      </c>
      <c r="C44" s="379">
        <f t="shared" ref="C44:F45" si="22">SUM(C40:C43)</f>
        <v>0</v>
      </c>
      <c r="D44" s="380">
        <f t="shared" si="22"/>
        <v>0</v>
      </c>
      <c r="E44" s="379">
        <f t="shared" si="22"/>
        <v>0</v>
      </c>
      <c r="F44" s="380">
        <f t="shared" si="22"/>
        <v>0</v>
      </c>
      <c r="G44" s="254"/>
      <c r="H44" s="379">
        <f t="shared" ref="H44:K45" si="23">SUM(H40:H43)</f>
        <v>0</v>
      </c>
      <c r="I44" s="380">
        <f t="shared" si="23"/>
        <v>0</v>
      </c>
      <c r="J44" s="381">
        <f t="shared" si="23"/>
        <v>0</v>
      </c>
      <c r="K44" s="382">
        <f t="shared" si="23"/>
        <v>0</v>
      </c>
      <c r="L44" s="381">
        <f>L23</f>
        <v>0</v>
      </c>
      <c r="M44" s="382">
        <f t="shared" ref="M44:M45" si="24">SUM(M40:M43)</f>
        <v>0</v>
      </c>
      <c r="N44" s="257"/>
      <c r="O44" s="257"/>
      <c r="P44" s="381">
        <f>P23</f>
        <v>0</v>
      </c>
      <c r="Q44" s="382">
        <f t="shared" ref="Q44:Q45" si="25">SUM(Q40:Q43)</f>
        <v>0</v>
      </c>
      <c r="R44" s="381"/>
      <c r="S44" s="382">
        <f t="shared" ref="S44:S45" si="26">SUM(S40:S43)</f>
        <v>0</v>
      </c>
      <c r="T44" s="258"/>
      <c r="U44" s="381">
        <f>U23</f>
        <v>0</v>
      </c>
      <c r="V44" s="382">
        <f>SUM(V23:V43)</f>
        <v>0</v>
      </c>
      <c r="W44" s="381">
        <f>W23</f>
        <v>0</v>
      </c>
      <c r="X44" s="382">
        <f>SUM(X23:X43)</f>
        <v>0</v>
      </c>
      <c r="Y44" s="381"/>
      <c r="Z44" s="382">
        <f t="shared" ref="Z44:Z45" si="27">SUM(Z40:Z43)</f>
        <v>0</v>
      </c>
      <c r="AA44" s="258"/>
      <c r="AB44" s="381">
        <f>AB23</f>
        <v>0</v>
      </c>
      <c r="AC44" s="382">
        <f>SUM(AC23:AC43)</f>
        <v>0</v>
      </c>
      <c r="AD44" s="381">
        <f>AD23</f>
        <v>0</v>
      </c>
      <c r="AE44" s="382">
        <f>SUM(AE23:AE43)</f>
        <v>0</v>
      </c>
      <c r="AF44" s="259"/>
    </row>
    <row r="45" spans="1:32" s="260" customFormat="1">
      <c r="A45" s="250"/>
      <c r="B45" s="363" t="s">
        <v>233</v>
      </c>
      <c r="C45" s="379">
        <f t="shared" si="22"/>
        <v>0</v>
      </c>
      <c r="D45" s="380">
        <f t="shared" si="22"/>
        <v>0</v>
      </c>
      <c r="E45" s="379">
        <f t="shared" si="22"/>
        <v>0</v>
      </c>
      <c r="F45" s="380">
        <f t="shared" si="22"/>
        <v>0</v>
      </c>
      <c r="G45" s="254"/>
      <c r="H45" s="379">
        <f t="shared" si="23"/>
        <v>0</v>
      </c>
      <c r="I45" s="380">
        <f t="shared" si="23"/>
        <v>0</v>
      </c>
      <c r="J45" s="381">
        <f t="shared" si="23"/>
        <v>0</v>
      </c>
      <c r="K45" s="382">
        <f t="shared" si="23"/>
        <v>0</v>
      </c>
      <c r="L45" s="381">
        <f>L44</f>
        <v>0</v>
      </c>
      <c r="M45" s="382">
        <f t="shared" si="24"/>
        <v>0</v>
      </c>
      <c r="N45" s="257"/>
      <c r="O45" s="257"/>
      <c r="P45" s="381">
        <f>P44</f>
        <v>0</v>
      </c>
      <c r="Q45" s="382">
        <f t="shared" si="25"/>
        <v>0</v>
      </c>
      <c r="R45" s="381"/>
      <c r="S45" s="382">
        <f t="shared" si="26"/>
        <v>0</v>
      </c>
      <c r="T45" s="258"/>
      <c r="U45" s="381">
        <f>U44</f>
        <v>0</v>
      </c>
      <c r="V45" s="382">
        <f>V44+V21</f>
        <v>0</v>
      </c>
      <c r="W45" s="381">
        <f>W44</f>
        <v>0</v>
      </c>
      <c r="X45" s="382">
        <f>X44+X21</f>
        <v>0</v>
      </c>
      <c r="Y45" s="381"/>
      <c r="Z45" s="382">
        <f t="shared" si="27"/>
        <v>0</v>
      </c>
      <c r="AA45" s="258"/>
      <c r="AB45" s="381">
        <f>AB44</f>
        <v>0</v>
      </c>
      <c r="AC45" s="382">
        <f>AC44+AC21</f>
        <v>0</v>
      </c>
      <c r="AD45" s="381">
        <f>AD44</f>
        <v>0</v>
      </c>
      <c r="AE45" s="382">
        <f>AE44+AE21</f>
        <v>0</v>
      </c>
      <c r="AF45" s="259"/>
    </row>
    <row r="46" spans="1:32" s="45" customFormat="1" ht="32.25" customHeight="1">
      <c r="A46" s="40">
        <v>3</v>
      </c>
      <c r="B46" s="342" t="s">
        <v>152</v>
      </c>
      <c r="C46" s="48"/>
      <c r="D46" s="67"/>
      <c r="E46" s="48"/>
      <c r="F46" s="67"/>
      <c r="G46" s="113"/>
      <c r="H46" s="48"/>
      <c r="I46" s="67"/>
      <c r="J46" s="324"/>
      <c r="K46" s="152"/>
      <c r="L46" s="324"/>
      <c r="M46" s="152"/>
      <c r="N46" s="150"/>
      <c r="O46" s="150"/>
      <c r="P46" s="323">
        <f t="shared" ref="P46:Q51" si="28">J46-L46</f>
        <v>0</v>
      </c>
      <c r="Q46" s="150">
        <f t="shared" si="28"/>
        <v>0</v>
      </c>
      <c r="R46" s="324"/>
      <c r="S46" s="152"/>
      <c r="T46" s="153"/>
      <c r="U46" s="324"/>
      <c r="V46" s="150">
        <f t="shared" ref="V46:V47" si="29">U46*T46</f>
        <v>0</v>
      </c>
      <c r="W46" s="323">
        <f t="shared" ref="W46:W51" si="30">U46+R46</f>
        <v>0</v>
      </c>
      <c r="X46" s="150">
        <f t="shared" ref="X46:X51" si="31">V46+S46</f>
        <v>0</v>
      </c>
      <c r="Y46" s="324"/>
      <c r="Z46" s="152"/>
      <c r="AA46" s="153"/>
      <c r="AB46" s="324"/>
      <c r="AC46" s="150">
        <f t="shared" ref="AC46:AC47" si="32">AB46*AA46</f>
        <v>0</v>
      </c>
      <c r="AD46" s="323">
        <f t="shared" ref="AD46:AD51" si="33">AB46+Y46</f>
        <v>0</v>
      </c>
      <c r="AE46" s="150">
        <f t="shared" ref="AE46:AE51" si="34">AC46+Z46</f>
        <v>0</v>
      </c>
      <c r="AF46" s="48"/>
    </row>
    <row r="47" spans="1:32" s="42" customFormat="1" ht="23.25" customHeight="1">
      <c r="A47" s="71"/>
      <c r="B47" s="16" t="s">
        <v>21</v>
      </c>
      <c r="C47" s="44"/>
      <c r="D47" s="69"/>
      <c r="E47" s="44"/>
      <c r="F47" s="69"/>
      <c r="G47" s="112"/>
      <c r="H47" s="44"/>
      <c r="I47" s="69"/>
      <c r="J47" s="323"/>
      <c r="K47" s="150"/>
      <c r="L47" s="323"/>
      <c r="M47" s="150"/>
      <c r="N47" s="150"/>
      <c r="O47" s="150"/>
      <c r="P47" s="323">
        <f t="shared" si="28"/>
        <v>0</v>
      </c>
      <c r="Q47" s="150">
        <f t="shared" si="28"/>
        <v>0</v>
      </c>
      <c r="R47" s="323"/>
      <c r="S47" s="150"/>
      <c r="T47" s="151"/>
      <c r="U47" s="323"/>
      <c r="V47" s="150">
        <f t="shared" si="29"/>
        <v>0</v>
      </c>
      <c r="W47" s="323">
        <f t="shared" si="30"/>
        <v>0</v>
      </c>
      <c r="X47" s="150">
        <f t="shared" si="31"/>
        <v>0</v>
      </c>
      <c r="Y47" s="323"/>
      <c r="Z47" s="150"/>
      <c r="AA47" s="151"/>
      <c r="AB47" s="323"/>
      <c r="AC47" s="150">
        <f t="shared" si="32"/>
        <v>0</v>
      </c>
      <c r="AD47" s="323">
        <f t="shared" si="33"/>
        <v>0</v>
      </c>
      <c r="AE47" s="150">
        <f t="shared" si="34"/>
        <v>0</v>
      </c>
      <c r="AF47" s="44"/>
    </row>
    <row r="48" spans="1:32" s="42" customFormat="1" ht="21" customHeight="1">
      <c r="A48" s="71">
        <v>3.01</v>
      </c>
      <c r="B48" s="362" t="s">
        <v>22</v>
      </c>
      <c r="C48" s="44"/>
      <c r="D48" s="69"/>
      <c r="E48" s="44"/>
      <c r="F48" s="69"/>
      <c r="G48" s="112"/>
      <c r="H48" s="44"/>
      <c r="I48" s="69">
        <f t="shared" ref="I48:I50" si="35">H48*G48</f>
        <v>0</v>
      </c>
      <c r="J48" s="323">
        <f t="shared" ref="J48:J51" si="36">H48+E48+C48</f>
        <v>0</v>
      </c>
      <c r="K48" s="150">
        <f>I48+F48+D48</f>
        <v>0</v>
      </c>
      <c r="L48" s="323"/>
      <c r="M48" s="150"/>
      <c r="N48" s="150"/>
      <c r="O48" s="150"/>
      <c r="P48" s="323">
        <f t="shared" si="28"/>
        <v>0</v>
      </c>
      <c r="Q48" s="150">
        <f t="shared" si="28"/>
        <v>0</v>
      </c>
      <c r="R48" s="323"/>
      <c r="S48" s="150"/>
      <c r="T48" s="151"/>
      <c r="U48" s="323"/>
      <c r="V48" s="150">
        <f>U48*T48</f>
        <v>0</v>
      </c>
      <c r="W48" s="323">
        <f t="shared" si="30"/>
        <v>0</v>
      </c>
      <c r="X48" s="150">
        <f t="shared" si="31"/>
        <v>0</v>
      </c>
      <c r="Y48" s="323"/>
      <c r="Z48" s="150"/>
      <c r="AA48" s="151"/>
      <c r="AB48" s="323"/>
      <c r="AC48" s="150">
        <f>AB48*AA48</f>
        <v>0</v>
      </c>
      <c r="AD48" s="323">
        <f t="shared" si="33"/>
        <v>0</v>
      </c>
      <c r="AE48" s="150">
        <f t="shared" si="34"/>
        <v>0</v>
      </c>
      <c r="AF48" s="44"/>
    </row>
    <row r="49" spans="1:32" s="42" customFormat="1" ht="21" customHeight="1">
      <c r="A49" s="71">
        <v>3.02</v>
      </c>
      <c r="B49" s="362" t="s">
        <v>23</v>
      </c>
      <c r="C49" s="44"/>
      <c r="D49" s="69"/>
      <c r="E49" s="44"/>
      <c r="F49" s="69"/>
      <c r="G49" s="112"/>
      <c r="H49" s="44"/>
      <c r="I49" s="69">
        <f t="shared" si="35"/>
        <v>0</v>
      </c>
      <c r="J49" s="323">
        <f t="shared" si="36"/>
        <v>0</v>
      </c>
      <c r="K49" s="150">
        <f>I49+F49+D49</f>
        <v>0</v>
      </c>
      <c r="L49" s="323"/>
      <c r="M49" s="150"/>
      <c r="N49" s="150"/>
      <c r="O49" s="150"/>
      <c r="P49" s="323">
        <f t="shared" si="28"/>
        <v>0</v>
      </c>
      <c r="Q49" s="150">
        <f t="shared" si="28"/>
        <v>0</v>
      </c>
      <c r="R49" s="323"/>
      <c r="S49" s="150"/>
      <c r="T49" s="151"/>
      <c r="U49" s="323"/>
      <c r="V49" s="150">
        <f>U49*T49</f>
        <v>0</v>
      </c>
      <c r="W49" s="323">
        <f t="shared" si="30"/>
        <v>0</v>
      </c>
      <c r="X49" s="150">
        <f t="shared" si="31"/>
        <v>0</v>
      </c>
      <c r="Y49" s="323"/>
      <c r="Z49" s="150"/>
      <c r="AA49" s="151"/>
      <c r="AB49" s="323"/>
      <c r="AC49" s="150">
        <f>AB49*AA49</f>
        <v>0</v>
      </c>
      <c r="AD49" s="323">
        <f t="shared" si="33"/>
        <v>0</v>
      </c>
      <c r="AE49" s="150">
        <f t="shared" si="34"/>
        <v>0</v>
      </c>
      <c r="AF49" s="44"/>
    </row>
    <row r="50" spans="1:32" s="42" customFormat="1" ht="21" customHeight="1">
      <c r="A50" s="71">
        <v>3.03</v>
      </c>
      <c r="B50" s="362" t="s">
        <v>24</v>
      </c>
      <c r="C50" s="44"/>
      <c r="D50" s="69"/>
      <c r="E50" s="44"/>
      <c r="F50" s="69"/>
      <c r="G50" s="112"/>
      <c r="H50" s="44"/>
      <c r="I50" s="69">
        <f t="shared" si="35"/>
        <v>0</v>
      </c>
      <c r="J50" s="323">
        <f t="shared" si="36"/>
        <v>0</v>
      </c>
      <c r="K50" s="150">
        <f>I50+F50+D50</f>
        <v>0</v>
      </c>
      <c r="L50" s="323"/>
      <c r="M50" s="150"/>
      <c r="N50" s="150"/>
      <c r="O50" s="150"/>
      <c r="P50" s="323">
        <f t="shared" si="28"/>
        <v>0</v>
      </c>
      <c r="Q50" s="150">
        <f t="shared" si="28"/>
        <v>0</v>
      </c>
      <c r="R50" s="323"/>
      <c r="S50" s="150"/>
      <c r="T50" s="151"/>
      <c r="U50" s="323"/>
      <c r="V50" s="150">
        <f>U50*T50</f>
        <v>0</v>
      </c>
      <c r="W50" s="323">
        <f t="shared" si="30"/>
        <v>0</v>
      </c>
      <c r="X50" s="150">
        <f t="shared" si="31"/>
        <v>0</v>
      </c>
      <c r="Y50" s="323"/>
      <c r="Z50" s="150"/>
      <c r="AA50" s="151"/>
      <c r="AB50" s="323"/>
      <c r="AC50" s="150">
        <f>AB50*AA50</f>
        <v>0</v>
      </c>
      <c r="AD50" s="323">
        <f t="shared" si="33"/>
        <v>0</v>
      </c>
      <c r="AE50" s="150">
        <f t="shared" si="34"/>
        <v>0</v>
      </c>
      <c r="AF50" s="44"/>
    </row>
    <row r="51" spans="1:32" s="42" customFormat="1" ht="21" customHeight="1">
      <c r="A51" s="71">
        <v>3.04</v>
      </c>
      <c r="B51" s="362" t="s">
        <v>149</v>
      </c>
      <c r="C51" s="44"/>
      <c r="D51" s="69"/>
      <c r="E51" s="44"/>
      <c r="F51" s="69"/>
      <c r="G51" s="112">
        <v>0.75</v>
      </c>
      <c r="H51" s="44"/>
      <c r="I51" s="69">
        <f>H51*G51</f>
        <v>0</v>
      </c>
      <c r="J51" s="323">
        <f t="shared" si="36"/>
        <v>0</v>
      </c>
      <c r="K51" s="150">
        <f>I51+F51+D51</f>
        <v>0</v>
      </c>
      <c r="L51" s="323"/>
      <c r="M51" s="150"/>
      <c r="N51" s="150"/>
      <c r="O51" s="150"/>
      <c r="P51" s="323">
        <f t="shared" si="28"/>
        <v>0</v>
      </c>
      <c r="Q51" s="150">
        <f t="shared" si="28"/>
        <v>0</v>
      </c>
      <c r="R51" s="323"/>
      <c r="S51" s="150"/>
      <c r="T51" s="151">
        <v>0.75</v>
      </c>
      <c r="U51" s="323"/>
      <c r="V51" s="150">
        <f>U51*T51</f>
        <v>0</v>
      </c>
      <c r="W51" s="323">
        <f t="shared" si="30"/>
        <v>0</v>
      </c>
      <c r="X51" s="150">
        <f t="shared" si="31"/>
        <v>0</v>
      </c>
      <c r="Y51" s="323"/>
      <c r="Z51" s="150"/>
      <c r="AA51" s="151">
        <v>0.75</v>
      </c>
      <c r="AB51" s="323"/>
      <c r="AC51" s="150">
        <f>AB51*AA51</f>
        <v>0</v>
      </c>
      <c r="AD51" s="323">
        <f t="shared" si="33"/>
        <v>0</v>
      </c>
      <c r="AE51" s="150">
        <f t="shared" si="34"/>
        <v>0</v>
      </c>
      <c r="AF51" s="780" t="s">
        <v>484</v>
      </c>
    </row>
    <row r="52" spans="1:32" s="260" customFormat="1">
      <c r="A52" s="250"/>
      <c r="B52" s="363" t="s">
        <v>231</v>
      </c>
      <c r="C52" s="252">
        <f t="shared" ref="C52" si="37">SUM(C48:C51)</f>
        <v>0</v>
      </c>
      <c r="D52" s="253">
        <f>SUM(D48:D51)</f>
        <v>0</v>
      </c>
      <c r="E52" s="252">
        <f t="shared" ref="E52" si="38">SUM(E48:E51)</f>
        <v>0</v>
      </c>
      <c r="F52" s="253">
        <f>SUM(F48:F51)</f>
        <v>0</v>
      </c>
      <c r="G52" s="254"/>
      <c r="H52" s="252">
        <f t="shared" ref="H52:M52" si="39">SUM(H48:H51)</f>
        <v>0</v>
      </c>
      <c r="I52" s="253">
        <f>SUM(I48:I51)</f>
        <v>0</v>
      </c>
      <c r="J52" s="255">
        <f t="shared" si="39"/>
        <v>0</v>
      </c>
      <c r="K52" s="256">
        <f>SUM(K48:K51)</f>
        <v>0</v>
      </c>
      <c r="L52" s="255">
        <f t="shared" si="39"/>
        <v>0</v>
      </c>
      <c r="M52" s="256">
        <f t="shared" si="39"/>
        <v>0</v>
      </c>
      <c r="N52" s="257"/>
      <c r="O52" s="257"/>
      <c r="P52" s="255">
        <f t="shared" ref="P52:S52" si="40">SUM(P48:P51)</f>
        <v>0</v>
      </c>
      <c r="Q52" s="256">
        <f t="shared" si="40"/>
        <v>0</v>
      </c>
      <c r="R52" s="255">
        <f t="shared" si="40"/>
        <v>0</v>
      </c>
      <c r="S52" s="256">
        <f t="shared" si="40"/>
        <v>0</v>
      </c>
      <c r="T52" s="258"/>
      <c r="U52" s="255">
        <f t="shared" ref="U52:W52" si="41">SUM(U48:U51)</f>
        <v>0</v>
      </c>
      <c r="V52" s="256">
        <f>SUM(V48:V51)</f>
        <v>0</v>
      </c>
      <c r="W52" s="255">
        <f t="shared" si="41"/>
        <v>0</v>
      </c>
      <c r="X52" s="256">
        <f>SUM(X48:X51)</f>
        <v>0</v>
      </c>
      <c r="Y52" s="255">
        <f t="shared" ref="Y52:Z52" si="42">SUM(Y48:Y51)</f>
        <v>0</v>
      </c>
      <c r="Z52" s="256">
        <f t="shared" si="42"/>
        <v>0</v>
      </c>
      <c r="AA52" s="258"/>
      <c r="AB52" s="255">
        <f t="shared" ref="AB52" si="43">SUM(AB48:AB51)</f>
        <v>0</v>
      </c>
      <c r="AC52" s="256">
        <f>SUM(AC48:AC51)</f>
        <v>0</v>
      </c>
      <c r="AD52" s="255">
        <f t="shared" ref="AD52" si="44">SUM(AD48:AD51)</f>
        <v>0</v>
      </c>
      <c r="AE52" s="256">
        <f>SUM(AE48:AE51)</f>
        <v>0</v>
      </c>
      <c r="AF52" s="259"/>
    </row>
    <row r="53" spans="1:32" s="45" customFormat="1">
      <c r="A53" s="40"/>
      <c r="B53" s="15" t="s">
        <v>26</v>
      </c>
      <c r="C53" s="48"/>
      <c r="D53" s="67"/>
      <c r="E53" s="48"/>
      <c r="F53" s="67"/>
      <c r="G53" s="113"/>
      <c r="H53" s="48"/>
      <c r="I53" s="67"/>
      <c r="J53" s="324"/>
      <c r="K53" s="152"/>
      <c r="L53" s="324"/>
      <c r="M53" s="152"/>
      <c r="N53" s="152"/>
      <c r="O53" s="152"/>
      <c r="P53" s="324"/>
      <c r="Q53" s="152"/>
      <c r="R53" s="324"/>
      <c r="S53" s="152"/>
      <c r="T53" s="153"/>
      <c r="U53" s="324"/>
      <c r="V53" s="152"/>
      <c r="W53" s="324"/>
      <c r="X53" s="152"/>
      <c r="Y53" s="324"/>
      <c r="Z53" s="152"/>
      <c r="AA53" s="153"/>
      <c r="AB53" s="324"/>
      <c r="AC53" s="152"/>
      <c r="AD53" s="324"/>
      <c r="AE53" s="152"/>
      <c r="AF53" s="48"/>
    </row>
    <row r="54" spans="1:32" s="42" customFormat="1" ht="22.5" customHeight="1">
      <c r="A54" s="71">
        <v>3.05</v>
      </c>
      <c r="B54" s="362" t="s">
        <v>205</v>
      </c>
      <c r="C54" s="44"/>
      <c r="D54" s="69"/>
      <c r="E54" s="44"/>
      <c r="F54" s="69"/>
      <c r="G54" s="112">
        <v>18</v>
      </c>
      <c r="H54" s="44"/>
      <c r="I54" s="69">
        <f t="shared" ref="I54:I75" si="45">H54*G54</f>
        <v>0</v>
      </c>
      <c r="J54" s="323">
        <f t="shared" ref="J54:K75" si="46">H54+E54+C54</f>
        <v>0</v>
      </c>
      <c r="K54" s="150">
        <f t="shared" si="46"/>
        <v>0</v>
      </c>
      <c r="L54" s="323"/>
      <c r="M54" s="150"/>
      <c r="N54" s="150"/>
      <c r="O54" s="150"/>
      <c r="P54" s="323">
        <f t="shared" ref="P54:Q75" si="47">J54-L54</f>
        <v>0</v>
      </c>
      <c r="Q54" s="150">
        <f t="shared" si="47"/>
        <v>0</v>
      </c>
      <c r="R54" s="323"/>
      <c r="S54" s="150"/>
      <c r="T54" s="151">
        <v>18</v>
      </c>
      <c r="U54" s="323"/>
      <c r="V54" s="150">
        <f t="shared" ref="V54:V75" si="48">U54*T54</f>
        <v>0</v>
      </c>
      <c r="W54" s="323">
        <f t="shared" ref="W54:W75" si="49">U54+R54</f>
        <v>0</v>
      </c>
      <c r="X54" s="150">
        <f t="shared" ref="X54:X75" si="50">V54+S54</f>
        <v>0</v>
      </c>
      <c r="Y54" s="323"/>
      <c r="Z54" s="150"/>
      <c r="AA54" s="151">
        <v>18</v>
      </c>
      <c r="AB54" s="323"/>
      <c r="AC54" s="150">
        <f t="shared" ref="AC54:AC75" si="51">AB54*AA54</f>
        <v>0</v>
      </c>
      <c r="AD54" s="323">
        <f t="shared" ref="AD54:AD75" si="52">AB54+Y54</f>
        <v>0</v>
      </c>
      <c r="AE54" s="150">
        <f t="shared" ref="AE54:AE75" si="53">AC54+Z54</f>
        <v>0</v>
      </c>
      <c r="AF54" s="44"/>
    </row>
    <row r="55" spans="1:32" s="42" customFormat="1" ht="21" customHeight="1">
      <c r="A55" s="71">
        <v>3.06</v>
      </c>
      <c r="B55" s="362" t="s">
        <v>206</v>
      </c>
      <c r="C55" s="44"/>
      <c r="D55" s="69"/>
      <c r="E55" s="44"/>
      <c r="F55" s="69"/>
      <c r="G55" s="112">
        <v>1.2</v>
      </c>
      <c r="H55" s="44"/>
      <c r="I55" s="69">
        <f t="shared" si="45"/>
        <v>0</v>
      </c>
      <c r="J55" s="323">
        <f t="shared" si="46"/>
        <v>0</v>
      </c>
      <c r="K55" s="150">
        <f t="shared" si="46"/>
        <v>0</v>
      </c>
      <c r="L55" s="323"/>
      <c r="M55" s="150"/>
      <c r="N55" s="150"/>
      <c r="O55" s="150"/>
      <c r="P55" s="323">
        <f t="shared" si="47"/>
        <v>0</v>
      </c>
      <c r="Q55" s="150">
        <f t="shared" si="47"/>
        <v>0</v>
      </c>
      <c r="R55" s="323"/>
      <c r="S55" s="150"/>
      <c r="T55" s="151">
        <v>1.2</v>
      </c>
      <c r="U55" s="323"/>
      <c r="V55" s="150">
        <f t="shared" si="48"/>
        <v>0</v>
      </c>
      <c r="W55" s="323">
        <f t="shared" si="49"/>
        <v>0</v>
      </c>
      <c r="X55" s="150">
        <f t="shared" si="50"/>
        <v>0</v>
      </c>
      <c r="Y55" s="323"/>
      <c r="Z55" s="150"/>
      <c r="AA55" s="151">
        <v>1.2</v>
      </c>
      <c r="AB55" s="323"/>
      <c r="AC55" s="150">
        <f t="shared" si="51"/>
        <v>0</v>
      </c>
      <c r="AD55" s="323">
        <f t="shared" si="52"/>
        <v>0</v>
      </c>
      <c r="AE55" s="150">
        <f t="shared" si="53"/>
        <v>0</v>
      </c>
      <c r="AF55" s="44"/>
    </row>
    <row r="56" spans="1:32" s="42" customFormat="1" ht="37.5" customHeight="1">
      <c r="A56" s="71">
        <v>3.07</v>
      </c>
      <c r="B56" s="44" t="s">
        <v>226</v>
      </c>
      <c r="C56" s="44"/>
      <c r="D56" s="69"/>
      <c r="E56" s="44"/>
      <c r="F56" s="69"/>
      <c r="G56" s="112"/>
      <c r="H56" s="44"/>
      <c r="I56" s="69">
        <f t="shared" si="45"/>
        <v>0</v>
      </c>
      <c r="J56" s="323">
        <f t="shared" si="46"/>
        <v>0</v>
      </c>
      <c r="K56" s="150">
        <f t="shared" si="46"/>
        <v>0</v>
      </c>
      <c r="L56" s="323"/>
      <c r="M56" s="150"/>
      <c r="N56" s="150"/>
      <c r="O56" s="150"/>
      <c r="P56" s="323">
        <f t="shared" si="47"/>
        <v>0</v>
      </c>
      <c r="Q56" s="150">
        <f t="shared" si="47"/>
        <v>0</v>
      </c>
      <c r="R56" s="323"/>
      <c r="S56" s="150"/>
      <c r="T56" s="151">
        <v>1</v>
      </c>
      <c r="U56" s="323"/>
      <c r="V56" s="150">
        <f t="shared" si="48"/>
        <v>0</v>
      </c>
      <c r="W56" s="323">
        <f t="shared" si="49"/>
        <v>0</v>
      </c>
      <c r="X56" s="150">
        <f t="shared" si="50"/>
        <v>0</v>
      </c>
      <c r="Y56" s="323"/>
      <c r="Z56" s="150"/>
      <c r="AA56" s="151">
        <v>1</v>
      </c>
      <c r="AB56" s="323"/>
      <c r="AC56" s="150">
        <f t="shared" si="51"/>
        <v>0</v>
      </c>
      <c r="AD56" s="323">
        <f t="shared" si="52"/>
        <v>0</v>
      </c>
      <c r="AE56" s="150">
        <f t="shared" si="53"/>
        <v>0</v>
      </c>
      <c r="AF56" s="44"/>
    </row>
    <row r="57" spans="1:32" s="42" customFormat="1" ht="21" customHeight="1">
      <c r="A57" s="71">
        <v>3.08</v>
      </c>
      <c r="B57" s="362" t="s">
        <v>27</v>
      </c>
      <c r="C57" s="44"/>
      <c r="D57" s="69"/>
      <c r="E57" s="44"/>
      <c r="F57" s="69"/>
      <c r="G57" s="112"/>
      <c r="H57" s="44"/>
      <c r="I57" s="69">
        <f t="shared" si="45"/>
        <v>0</v>
      </c>
      <c r="J57" s="323">
        <f t="shared" si="46"/>
        <v>0</v>
      </c>
      <c r="K57" s="150">
        <f t="shared" si="46"/>
        <v>0</v>
      </c>
      <c r="L57" s="323"/>
      <c r="M57" s="150"/>
      <c r="N57" s="150"/>
      <c r="O57" s="150"/>
      <c r="P57" s="323">
        <f t="shared" si="47"/>
        <v>0</v>
      </c>
      <c r="Q57" s="150">
        <f t="shared" si="47"/>
        <v>0</v>
      </c>
      <c r="R57" s="323"/>
      <c r="S57" s="150"/>
      <c r="T57" s="151"/>
      <c r="U57" s="323"/>
      <c r="V57" s="150">
        <f t="shared" si="48"/>
        <v>0</v>
      </c>
      <c r="W57" s="323">
        <f t="shared" si="49"/>
        <v>0</v>
      </c>
      <c r="X57" s="150">
        <f t="shared" si="50"/>
        <v>0</v>
      </c>
      <c r="Y57" s="323"/>
      <c r="Z57" s="150"/>
      <c r="AA57" s="151"/>
      <c r="AB57" s="323"/>
      <c r="AC57" s="150">
        <f t="shared" si="51"/>
        <v>0</v>
      </c>
      <c r="AD57" s="323">
        <f t="shared" si="52"/>
        <v>0</v>
      </c>
      <c r="AE57" s="150">
        <f t="shared" si="53"/>
        <v>0</v>
      </c>
      <c r="AF57" s="44"/>
    </row>
    <row r="58" spans="1:32" ht="20.25" customHeight="1">
      <c r="A58" s="71" t="s">
        <v>212</v>
      </c>
      <c r="B58" s="44" t="s">
        <v>227</v>
      </c>
      <c r="C58" s="44"/>
      <c r="D58" s="69"/>
      <c r="E58" s="44"/>
      <c r="F58" s="69"/>
      <c r="G58" s="112">
        <v>3</v>
      </c>
      <c r="H58" s="44"/>
      <c r="I58" s="69">
        <f t="shared" si="45"/>
        <v>0</v>
      </c>
      <c r="J58" s="323">
        <f t="shared" si="46"/>
        <v>0</v>
      </c>
      <c r="K58" s="150">
        <f t="shared" si="46"/>
        <v>0</v>
      </c>
      <c r="L58" s="323"/>
      <c r="M58" s="150"/>
      <c r="N58" s="150"/>
      <c r="O58" s="150"/>
      <c r="P58" s="323">
        <f t="shared" si="47"/>
        <v>0</v>
      </c>
      <c r="Q58" s="150">
        <f t="shared" si="47"/>
        <v>0</v>
      </c>
      <c r="R58" s="323"/>
      <c r="S58" s="150"/>
      <c r="T58" s="151">
        <v>3</v>
      </c>
      <c r="U58" s="323"/>
      <c r="V58" s="150">
        <f t="shared" si="48"/>
        <v>0</v>
      </c>
      <c r="W58" s="323">
        <f t="shared" si="49"/>
        <v>0</v>
      </c>
      <c r="X58" s="150">
        <f t="shared" si="50"/>
        <v>0</v>
      </c>
      <c r="Y58" s="323"/>
      <c r="Z58" s="150"/>
      <c r="AA58" s="151">
        <v>3</v>
      </c>
      <c r="AB58" s="323"/>
      <c r="AC58" s="150">
        <f t="shared" si="51"/>
        <v>0</v>
      </c>
      <c r="AD58" s="323">
        <f t="shared" si="52"/>
        <v>0</v>
      </c>
      <c r="AE58" s="150">
        <f t="shared" si="53"/>
        <v>0</v>
      </c>
      <c r="AF58" s="44"/>
    </row>
    <row r="59" spans="1:32" ht="34.5" customHeight="1">
      <c r="A59" s="71" t="s">
        <v>213</v>
      </c>
      <c r="B59" s="44" t="s">
        <v>228</v>
      </c>
      <c r="C59" s="44"/>
      <c r="D59" s="69"/>
      <c r="E59" s="44"/>
      <c r="F59" s="69"/>
      <c r="G59" s="112"/>
      <c r="H59" s="44"/>
      <c r="I59" s="69">
        <f t="shared" si="45"/>
        <v>0</v>
      </c>
      <c r="J59" s="323">
        <f t="shared" si="46"/>
        <v>0</v>
      </c>
      <c r="K59" s="150">
        <f t="shared" si="46"/>
        <v>0</v>
      </c>
      <c r="L59" s="323"/>
      <c r="M59" s="150"/>
      <c r="N59" s="150"/>
      <c r="O59" s="150"/>
      <c r="P59" s="323">
        <f t="shared" si="47"/>
        <v>0</v>
      </c>
      <c r="Q59" s="150">
        <f t="shared" si="47"/>
        <v>0</v>
      </c>
      <c r="R59" s="323"/>
      <c r="S59" s="150"/>
      <c r="T59" s="151"/>
      <c r="U59" s="323"/>
      <c r="V59" s="150">
        <f t="shared" si="48"/>
        <v>0</v>
      </c>
      <c r="W59" s="323">
        <f t="shared" si="49"/>
        <v>0</v>
      </c>
      <c r="X59" s="150">
        <f t="shared" si="50"/>
        <v>0</v>
      </c>
      <c r="Y59" s="323"/>
      <c r="Z59" s="150"/>
      <c r="AA59" s="151"/>
      <c r="AB59" s="323"/>
      <c r="AC59" s="150">
        <f t="shared" si="51"/>
        <v>0</v>
      </c>
      <c r="AD59" s="323">
        <f t="shared" si="52"/>
        <v>0</v>
      </c>
      <c r="AE59" s="150">
        <f t="shared" si="53"/>
        <v>0</v>
      </c>
      <c r="AF59" s="44"/>
    </row>
    <row r="60" spans="1:32" ht="36" customHeight="1">
      <c r="A60" s="71" t="s">
        <v>214</v>
      </c>
      <c r="B60" s="44" t="s">
        <v>230</v>
      </c>
      <c r="C60" s="44"/>
      <c r="D60" s="69"/>
      <c r="E60" s="44"/>
      <c r="F60" s="69"/>
      <c r="G60" s="112"/>
      <c r="H60" s="44"/>
      <c r="I60" s="69">
        <f t="shared" si="45"/>
        <v>0</v>
      </c>
      <c r="J60" s="323">
        <f t="shared" si="46"/>
        <v>0</v>
      </c>
      <c r="K60" s="150">
        <f t="shared" si="46"/>
        <v>0</v>
      </c>
      <c r="L60" s="323"/>
      <c r="M60" s="150"/>
      <c r="N60" s="150"/>
      <c r="O60" s="150"/>
      <c r="P60" s="323">
        <f t="shared" si="47"/>
        <v>0</v>
      </c>
      <c r="Q60" s="150">
        <f t="shared" si="47"/>
        <v>0</v>
      </c>
      <c r="R60" s="323"/>
      <c r="S60" s="150"/>
      <c r="T60" s="151"/>
      <c r="U60" s="323"/>
      <c r="V60" s="150">
        <f t="shared" si="48"/>
        <v>0</v>
      </c>
      <c r="W60" s="323">
        <f t="shared" si="49"/>
        <v>0</v>
      </c>
      <c r="X60" s="150">
        <f t="shared" si="50"/>
        <v>0</v>
      </c>
      <c r="Y60" s="323"/>
      <c r="Z60" s="150"/>
      <c r="AA60" s="151"/>
      <c r="AB60" s="323"/>
      <c r="AC60" s="150">
        <f t="shared" si="51"/>
        <v>0</v>
      </c>
      <c r="AD60" s="323">
        <f t="shared" si="52"/>
        <v>0</v>
      </c>
      <c r="AE60" s="150">
        <f t="shared" si="53"/>
        <v>0</v>
      </c>
      <c r="AF60" s="44"/>
    </row>
    <row r="61" spans="1:32" ht="36" customHeight="1">
      <c r="A61" s="71" t="s">
        <v>215</v>
      </c>
      <c r="B61" s="44" t="s">
        <v>204</v>
      </c>
      <c r="C61" s="44"/>
      <c r="D61" s="69"/>
      <c r="E61" s="44"/>
      <c r="F61" s="69"/>
      <c r="G61" s="112"/>
      <c r="H61" s="44"/>
      <c r="I61" s="69">
        <f t="shared" si="45"/>
        <v>0</v>
      </c>
      <c r="J61" s="323">
        <f t="shared" si="46"/>
        <v>0</v>
      </c>
      <c r="K61" s="150">
        <f t="shared" si="46"/>
        <v>0</v>
      </c>
      <c r="L61" s="323"/>
      <c r="M61" s="150"/>
      <c r="N61" s="150"/>
      <c r="O61" s="150"/>
      <c r="P61" s="323">
        <f t="shared" si="47"/>
        <v>0</v>
      </c>
      <c r="Q61" s="150">
        <f t="shared" si="47"/>
        <v>0</v>
      </c>
      <c r="R61" s="323"/>
      <c r="S61" s="150"/>
      <c r="T61" s="151"/>
      <c r="U61" s="323"/>
      <c r="V61" s="150">
        <f t="shared" si="48"/>
        <v>0</v>
      </c>
      <c r="W61" s="323">
        <f t="shared" si="49"/>
        <v>0</v>
      </c>
      <c r="X61" s="150">
        <f t="shared" si="50"/>
        <v>0</v>
      </c>
      <c r="Y61" s="323"/>
      <c r="Z61" s="150"/>
      <c r="AA61" s="151"/>
      <c r="AB61" s="323"/>
      <c r="AC61" s="150">
        <f t="shared" si="51"/>
        <v>0</v>
      </c>
      <c r="AD61" s="323">
        <f t="shared" si="52"/>
        <v>0</v>
      </c>
      <c r="AE61" s="150">
        <f t="shared" si="53"/>
        <v>0</v>
      </c>
      <c r="AF61" s="44"/>
    </row>
    <row r="62" spans="1:32">
      <c r="A62" s="71" t="s">
        <v>216</v>
      </c>
      <c r="B62" s="44" t="s">
        <v>267</v>
      </c>
      <c r="C62" s="44"/>
      <c r="D62" s="69"/>
      <c r="E62" s="44"/>
      <c r="F62" s="69"/>
      <c r="G62" s="112">
        <v>1.8</v>
      </c>
      <c r="H62" s="44"/>
      <c r="I62" s="69">
        <f t="shared" si="45"/>
        <v>0</v>
      </c>
      <c r="J62" s="323">
        <f t="shared" si="46"/>
        <v>0</v>
      </c>
      <c r="K62" s="150">
        <f t="shared" si="46"/>
        <v>0</v>
      </c>
      <c r="L62" s="323">
        <f>J62</f>
        <v>0</v>
      </c>
      <c r="M62" s="150"/>
      <c r="N62" s="150"/>
      <c r="O62" s="150"/>
      <c r="P62" s="323">
        <f t="shared" si="47"/>
        <v>0</v>
      </c>
      <c r="Q62" s="150">
        <f t="shared" si="47"/>
        <v>0</v>
      </c>
      <c r="R62" s="323"/>
      <c r="S62" s="150"/>
      <c r="T62" s="151">
        <v>1.8</v>
      </c>
      <c r="U62" s="323"/>
      <c r="V62" s="150">
        <f t="shared" si="48"/>
        <v>0</v>
      </c>
      <c r="W62" s="323">
        <f t="shared" si="49"/>
        <v>0</v>
      </c>
      <c r="X62" s="150">
        <f t="shared" si="50"/>
        <v>0</v>
      </c>
      <c r="Y62" s="323"/>
      <c r="Z62" s="150"/>
      <c r="AA62" s="151">
        <v>1.8</v>
      </c>
      <c r="AB62" s="323"/>
      <c r="AC62" s="150">
        <f t="shared" si="51"/>
        <v>0</v>
      </c>
      <c r="AD62" s="323">
        <f t="shared" si="52"/>
        <v>0</v>
      </c>
      <c r="AE62" s="150">
        <f t="shared" si="53"/>
        <v>0</v>
      </c>
      <c r="AF62" s="44"/>
    </row>
    <row r="63" spans="1:32">
      <c r="A63" s="71" t="s">
        <v>217</v>
      </c>
      <c r="B63" s="44" t="s">
        <v>268</v>
      </c>
      <c r="C63" s="44"/>
      <c r="D63" s="69"/>
      <c r="E63" s="44"/>
      <c r="F63" s="69"/>
      <c r="G63" s="112">
        <v>1.2</v>
      </c>
      <c r="H63" s="44"/>
      <c r="I63" s="69">
        <f t="shared" si="45"/>
        <v>0</v>
      </c>
      <c r="J63" s="323">
        <f t="shared" si="46"/>
        <v>0</v>
      </c>
      <c r="K63" s="150">
        <f t="shared" si="46"/>
        <v>0</v>
      </c>
      <c r="L63" s="323">
        <f t="shared" ref="L63:L65" si="54">J63</f>
        <v>0</v>
      </c>
      <c r="M63" s="150"/>
      <c r="N63" s="150"/>
      <c r="O63" s="150"/>
      <c r="P63" s="323">
        <f t="shared" si="47"/>
        <v>0</v>
      </c>
      <c r="Q63" s="150">
        <f t="shared" si="47"/>
        <v>0</v>
      </c>
      <c r="R63" s="323"/>
      <c r="S63" s="150"/>
      <c r="T63" s="151">
        <v>1.2</v>
      </c>
      <c r="U63" s="323"/>
      <c r="V63" s="150">
        <f t="shared" si="48"/>
        <v>0</v>
      </c>
      <c r="W63" s="323">
        <f t="shared" si="49"/>
        <v>0</v>
      </c>
      <c r="X63" s="150">
        <f t="shared" si="50"/>
        <v>0</v>
      </c>
      <c r="Y63" s="323"/>
      <c r="Z63" s="150"/>
      <c r="AA63" s="151">
        <v>1.2</v>
      </c>
      <c r="AB63" s="323"/>
      <c r="AC63" s="150">
        <f t="shared" si="51"/>
        <v>0</v>
      </c>
      <c r="AD63" s="323">
        <f t="shared" si="52"/>
        <v>0</v>
      </c>
      <c r="AE63" s="150">
        <f t="shared" si="53"/>
        <v>0</v>
      </c>
      <c r="AF63" s="44"/>
    </row>
    <row r="64" spans="1:32">
      <c r="A64" s="71" t="s">
        <v>218</v>
      </c>
      <c r="B64" s="44" t="s">
        <v>269</v>
      </c>
      <c r="C64" s="44"/>
      <c r="D64" s="69"/>
      <c r="E64" s="44"/>
      <c r="F64" s="69"/>
      <c r="G64" s="112">
        <v>1.2</v>
      </c>
      <c r="H64" s="44"/>
      <c r="I64" s="69">
        <f t="shared" si="45"/>
        <v>0</v>
      </c>
      <c r="J64" s="323">
        <f t="shared" si="46"/>
        <v>0</v>
      </c>
      <c r="K64" s="150">
        <f t="shared" si="46"/>
        <v>0</v>
      </c>
      <c r="L64" s="323">
        <f t="shared" si="54"/>
        <v>0</v>
      </c>
      <c r="M64" s="150"/>
      <c r="N64" s="150"/>
      <c r="O64" s="150"/>
      <c r="P64" s="323">
        <f t="shared" si="47"/>
        <v>0</v>
      </c>
      <c r="Q64" s="150">
        <f t="shared" si="47"/>
        <v>0</v>
      </c>
      <c r="R64" s="323"/>
      <c r="S64" s="150"/>
      <c r="T64" s="151">
        <v>1.2</v>
      </c>
      <c r="U64" s="323"/>
      <c r="V64" s="150">
        <f t="shared" si="48"/>
        <v>0</v>
      </c>
      <c r="W64" s="323">
        <f t="shared" si="49"/>
        <v>0</v>
      </c>
      <c r="X64" s="150">
        <f t="shared" si="50"/>
        <v>0</v>
      </c>
      <c r="Y64" s="323"/>
      <c r="Z64" s="150"/>
      <c r="AA64" s="151">
        <v>1.2</v>
      </c>
      <c r="AB64" s="323"/>
      <c r="AC64" s="150">
        <f t="shared" si="51"/>
        <v>0</v>
      </c>
      <c r="AD64" s="323">
        <f t="shared" si="52"/>
        <v>0</v>
      </c>
      <c r="AE64" s="150">
        <f t="shared" si="53"/>
        <v>0</v>
      </c>
      <c r="AF64" s="44"/>
    </row>
    <row r="65" spans="1:32" ht="33.75" customHeight="1">
      <c r="A65" s="71" t="s">
        <v>229</v>
      </c>
      <c r="B65" s="44" t="s">
        <v>208</v>
      </c>
      <c r="C65" s="44"/>
      <c r="D65" s="69"/>
      <c r="E65" s="44"/>
      <c r="F65" s="69"/>
      <c r="G65" s="112">
        <v>1.8</v>
      </c>
      <c r="H65" s="44"/>
      <c r="I65" s="69">
        <f t="shared" si="45"/>
        <v>0</v>
      </c>
      <c r="J65" s="323">
        <f t="shared" si="46"/>
        <v>0</v>
      </c>
      <c r="K65" s="150">
        <f t="shared" si="46"/>
        <v>0</v>
      </c>
      <c r="L65" s="323">
        <f t="shared" si="54"/>
        <v>0</v>
      </c>
      <c r="M65" s="150"/>
      <c r="N65" s="150"/>
      <c r="O65" s="150"/>
      <c r="P65" s="323">
        <f t="shared" si="47"/>
        <v>0</v>
      </c>
      <c r="Q65" s="150">
        <f t="shared" si="47"/>
        <v>0</v>
      </c>
      <c r="R65" s="323"/>
      <c r="S65" s="150"/>
      <c r="T65" s="151">
        <v>1.8</v>
      </c>
      <c r="U65" s="323"/>
      <c r="V65" s="150">
        <f t="shared" si="48"/>
        <v>0</v>
      </c>
      <c r="W65" s="323">
        <f t="shared" si="49"/>
        <v>0</v>
      </c>
      <c r="X65" s="150">
        <f t="shared" si="50"/>
        <v>0</v>
      </c>
      <c r="Y65" s="323"/>
      <c r="Z65" s="150"/>
      <c r="AA65" s="151">
        <v>1.8</v>
      </c>
      <c r="AB65" s="323"/>
      <c r="AC65" s="150">
        <f t="shared" si="51"/>
        <v>0</v>
      </c>
      <c r="AD65" s="323">
        <f t="shared" si="52"/>
        <v>0</v>
      </c>
      <c r="AE65" s="150">
        <f t="shared" si="53"/>
        <v>0</v>
      </c>
      <c r="AF65" s="44"/>
    </row>
    <row r="66" spans="1:32" s="42" customFormat="1" ht="36" customHeight="1">
      <c r="A66" s="71">
        <v>3.09</v>
      </c>
      <c r="B66" s="362" t="s">
        <v>220</v>
      </c>
      <c r="C66" s="44"/>
      <c r="D66" s="69"/>
      <c r="E66" s="44"/>
      <c r="F66" s="69"/>
      <c r="G66" s="112"/>
      <c r="H66" s="44"/>
      <c r="I66" s="69">
        <f t="shared" si="45"/>
        <v>0</v>
      </c>
      <c r="J66" s="323">
        <f t="shared" si="46"/>
        <v>0</v>
      </c>
      <c r="K66" s="150">
        <f t="shared" si="46"/>
        <v>0</v>
      </c>
      <c r="L66" s="323"/>
      <c r="M66" s="150"/>
      <c r="N66" s="150"/>
      <c r="O66" s="150"/>
      <c r="P66" s="323">
        <f t="shared" si="47"/>
        <v>0</v>
      </c>
      <c r="Q66" s="150">
        <f t="shared" si="47"/>
        <v>0</v>
      </c>
      <c r="R66" s="323"/>
      <c r="S66" s="150"/>
      <c r="T66" s="151"/>
      <c r="U66" s="323"/>
      <c r="V66" s="150">
        <f t="shared" si="48"/>
        <v>0</v>
      </c>
      <c r="W66" s="323">
        <f t="shared" si="49"/>
        <v>0</v>
      </c>
      <c r="X66" s="150">
        <f t="shared" si="50"/>
        <v>0</v>
      </c>
      <c r="Y66" s="323"/>
      <c r="Z66" s="150"/>
      <c r="AA66" s="151"/>
      <c r="AB66" s="323"/>
      <c r="AC66" s="150">
        <f t="shared" si="51"/>
        <v>0</v>
      </c>
      <c r="AD66" s="323">
        <f t="shared" si="52"/>
        <v>0</v>
      </c>
      <c r="AE66" s="150">
        <f t="shared" si="53"/>
        <v>0</v>
      </c>
      <c r="AF66" s="44"/>
    </row>
    <row r="67" spans="1:32" s="42" customFormat="1" ht="31.5">
      <c r="A67" s="71">
        <v>3.1</v>
      </c>
      <c r="B67" s="362" t="s">
        <v>221</v>
      </c>
      <c r="C67" s="44"/>
      <c r="D67" s="69"/>
      <c r="E67" s="44"/>
      <c r="F67" s="69"/>
      <c r="G67" s="112">
        <v>1</v>
      </c>
      <c r="H67" s="44"/>
      <c r="I67" s="69">
        <f t="shared" si="45"/>
        <v>0</v>
      </c>
      <c r="J67" s="323">
        <f t="shared" si="46"/>
        <v>0</v>
      </c>
      <c r="K67" s="150">
        <f t="shared" si="46"/>
        <v>0</v>
      </c>
      <c r="L67" s="323"/>
      <c r="M67" s="150"/>
      <c r="N67" s="150"/>
      <c r="O67" s="150"/>
      <c r="P67" s="323">
        <f t="shared" si="47"/>
        <v>0</v>
      </c>
      <c r="Q67" s="150">
        <f t="shared" si="47"/>
        <v>0</v>
      </c>
      <c r="R67" s="323"/>
      <c r="S67" s="150"/>
      <c r="T67" s="151">
        <v>1</v>
      </c>
      <c r="U67" s="323"/>
      <c r="V67" s="150">
        <f t="shared" si="48"/>
        <v>0</v>
      </c>
      <c r="W67" s="323">
        <f t="shared" si="49"/>
        <v>0</v>
      </c>
      <c r="X67" s="150">
        <f t="shared" si="50"/>
        <v>0</v>
      </c>
      <c r="Y67" s="323"/>
      <c r="Z67" s="150"/>
      <c r="AA67" s="151">
        <v>1</v>
      </c>
      <c r="AB67" s="323"/>
      <c r="AC67" s="150">
        <f t="shared" si="51"/>
        <v>0</v>
      </c>
      <c r="AD67" s="323">
        <f t="shared" si="52"/>
        <v>0</v>
      </c>
      <c r="AE67" s="150">
        <f t="shared" si="53"/>
        <v>0</v>
      </c>
      <c r="AF67" s="44"/>
    </row>
    <row r="68" spans="1:32" s="42" customFormat="1" ht="21" customHeight="1">
      <c r="A68" s="71">
        <v>3.11</v>
      </c>
      <c r="B68" s="364" t="s">
        <v>324</v>
      </c>
      <c r="C68" s="44"/>
      <c r="D68" s="69"/>
      <c r="E68" s="44"/>
      <c r="F68" s="69"/>
      <c r="G68" s="112">
        <v>1.25</v>
      </c>
      <c r="H68" s="44"/>
      <c r="I68" s="69">
        <f t="shared" si="45"/>
        <v>0</v>
      </c>
      <c r="J68" s="323">
        <f t="shared" si="46"/>
        <v>0</v>
      </c>
      <c r="K68" s="150">
        <f t="shared" si="46"/>
        <v>0</v>
      </c>
      <c r="L68" s="323"/>
      <c r="M68" s="150"/>
      <c r="N68" s="150"/>
      <c r="O68" s="150"/>
      <c r="P68" s="323">
        <f t="shared" si="47"/>
        <v>0</v>
      </c>
      <c r="Q68" s="150">
        <f t="shared" si="47"/>
        <v>0</v>
      </c>
      <c r="R68" s="323"/>
      <c r="S68" s="150"/>
      <c r="T68" s="151">
        <v>1.25</v>
      </c>
      <c r="U68" s="323"/>
      <c r="V68" s="150">
        <f t="shared" si="48"/>
        <v>0</v>
      </c>
      <c r="W68" s="323">
        <f t="shared" si="49"/>
        <v>0</v>
      </c>
      <c r="X68" s="150">
        <f t="shared" si="50"/>
        <v>0</v>
      </c>
      <c r="Y68" s="323"/>
      <c r="Z68" s="150"/>
      <c r="AA68" s="151">
        <v>1.25</v>
      </c>
      <c r="AB68" s="323"/>
      <c r="AC68" s="150">
        <f t="shared" si="51"/>
        <v>0</v>
      </c>
      <c r="AD68" s="323">
        <f t="shared" si="52"/>
        <v>0</v>
      </c>
      <c r="AE68" s="150">
        <f t="shared" si="53"/>
        <v>0</v>
      </c>
      <c r="AF68" s="44"/>
    </row>
    <row r="69" spans="1:32" s="42" customFormat="1" ht="21" customHeight="1">
      <c r="A69" s="71">
        <v>3.12</v>
      </c>
      <c r="B69" s="362" t="s">
        <v>223</v>
      </c>
      <c r="C69" s="44"/>
      <c r="D69" s="69"/>
      <c r="E69" s="44"/>
      <c r="F69" s="69"/>
      <c r="G69" s="112">
        <v>0.75</v>
      </c>
      <c r="H69" s="44"/>
      <c r="I69" s="69">
        <f t="shared" si="45"/>
        <v>0</v>
      </c>
      <c r="J69" s="323">
        <f t="shared" si="46"/>
        <v>0</v>
      </c>
      <c r="K69" s="150">
        <f t="shared" si="46"/>
        <v>0</v>
      </c>
      <c r="L69" s="323"/>
      <c r="M69" s="150"/>
      <c r="N69" s="150"/>
      <c r="O69" s="150"/>
      <c r="P69" s="323">
        <f t="shared" si="47"/>
        <v>0</v>
      </c>
      <c r="Q69" s="150">
        <f t="shared" si="47"/>
        <v>0</v>
      </c>
      <c r="R69" s="323"/>
      <c r="S69" s="150"/>
      <c r="T69" s="151">
        <v>0.75</v>
      </c>
      <c r="U69" s="323"/>
      <c r="V69" s="150">
        <f t="shared" si="48"/>
        <v>0</v>
      </c>
      <c r="W69" s="323">
        <f t="shared" si="49"/>
        <v>0</v>
      </c>
      <c r="X69" s="150">
        <f t="shared" si="50"/>
        <v>0</v>
      </c>
      <c r="Y69" s="323"/>
      <c r="Z69" s="150"/>
      <c r="AA69" s="151">
        <v>0.75</v>
      </c>
      <c r="AB69" s="323"/>
      <c r="AC69" s="150">
        <f t="shared" si="51"/>
        <v>0</v>
      </c>
      <c r="AD69" s="323">
        <f t="shared" si="52"/>
        <v>0</v>
      </c>
      <c r="AE69" s="150">
        <f t="shared" si="53"/>
        <v>0</v>
      </c>
      <c r="AF69" s="44"/>
    </row>
    <row r="70" spans="1:32" s="42" customFormat="1" ht="21" customHeight="1">
      <c r="A70" s="71">
        <v>3.13</v>
      </c>
      <c r="B70" s="362" t="s">
        <v>224</v>
      </c>
      <c r="C70" s="44"/>
      <c r="D70" s="69"/>
      <c r="E70" s="44"/>
      <c r="F70" s="69"/>
      <c r="G70" s="112">
        <v>0.75</v>
      </c>
      <c r="H70" s="44"/>
      <c r="I70" s="69">
        <f t="shared" si="45"/>
        <v>0</v>
      </c>
      <c r="J70" s="323">
        <f t="shared" si="46"/>
        <v>0</v>
      </c>
      <c r="K70" s="150">
        <f t="shared" si="46"/>
        <v>0</v>
      </c>
      <c r="L70" s="323"/>
      <c r="M70" s="150"/>
      <c r="N70" s="150"/>
      <c r="O70" s="150"/>
      <c r="P70" s="323">
        <f t="shared" si="47"/>
        <v>0</v>
      </c>
      <c r="Q70" s="150">
        <f t="shared" si="47"/>
        <v>0</v>
      </c>
      <c r="R70" s="323"/>
      <c r="S70" s="150"/>
      <c r="T70" s="151">
        <v>0.75</v>
      </c>
      <c r="U70" s="323"/>
      <c r="V70" s="150">
        <f t="shared" si="48"/>
        <v>0</v>
      </c>
      <c r="W70" s="323">
        <f t="shared" si="49"/>
        <v>0</v>
      </c>
      <c r="X70" s="150">
        <f t="shared" si="50"/>
        <v>0</v>
      </c>
      <c r="Y70" s="323"/>
      <c r="Z70" s="150"/>
      <c r="AA70" s="151">
        <v>0.75</v>
      </c>
      <c r="AB70" s="323"/>
      <c r="AC70" s="150">
        <f t="shared" si="51"/>
        <v>0</v>
      </c>
      <c r="AD70" s="323">
        <f t="shared" si="52"/>
        <v>0</v>
      </c>
      <c r="AE70" s="150">
        <f t="shared" si="53"/>
        <v>0</v>
      </c>
      <c r="AF70" s="44"/>
    </row>
    <row r="71" spans="1:32" s="42" customFormat="1" ht="21" customHeight="1">
      <c r="A71" s="71">
        <v>3.14</v>
      </c>
      <c r="B71" s="658" t="s">
        <v>606</v>
      </c>
      <c r="C71" s="44"/>
      <c r="D71" s="69"/>
      <c r="E71" s="44"/>
      <c r="F71" s="69"/>
      <c r="G71" s="112"/>
      <c r="H71" s="44"/>
      <c r="I71" s="69">
        <f t="shared" si="45"/>
        <v>0</v>
      </c>
      <c r="J71" s="323">
        <f t="shared" si="46"/>
        <v>0</v>
      </c>
      <c r="K71" s="150">
        <f t="shared" si="46"/>
        <v>0</v>
      </c>
      <c r="L71" s="323"/>
      <c r="M71" s="150"/>
      <c r="N71" s="150"/>
      <c r="O71" s="150"/>
      <c r="P71" s="323">
        <f t="shared" si="47"/>
        <v>0</v>
      </c>
      <c r="Q71" s="150">
        <f t="shared" si="47"/>
        <v>0</v>
      </c>
      <c r="R71" s="323"/>
      <c r="S71" s="150"/>
      <c r="T71" s="151"/>
      <c r="U71" s="323"/>
      <c r="V71" s="150">
        <f t="shared" si="48"/>
        <v>0</v>
      </c>
      <c r="W71" s="323">
        <f t="shared" si="49"/>
        <v>0</v>
      </c>
      <c r="X71" s="150">
        <f t="shared" si="50"/>
        <v>0</v>
      </c>
      <c r="Y71" s="323"/>
      <c r="Z71" s="150"/>
      <c r="AA71" s="151"/>
      <c r="AB71" s="323"/>
      <c r="AC71" s="150">
        <f t="shared" si="51"/>
        <v>0</v>
      </c>
      <c r="AD71" s="323">
        <f t="shared" si="52"/>
        <v>0</v>
      </c>
      <c r="AE71" s="150">
        <f t="shared" si="53"/>
        <v>0</v>
      </c>
      <c r="AF71" s="44"/>
    </row>
    <row r="72" spans="1:32" s="42" customFormat="1" ht="33.75" customHeight="1">
      <c r="A72" s="71">
        <v>3.15</v>
      </c>
      <c r="B72" s="658" t="s">
        <v>605</v>
      </c>
      <c r="C72" s="44"/>
      <c r="D72" s="69"/>
      <c r="E72" s="44"/>
      <c r="F72" s="69"/>
      <c r="G72" s="112"/>
      <c r="H72" s="44"/>
      <c r="I72" s="69">
        <f t="shared" si="45"/>
        <v>0</v>
      </c>
      <c r="J72" s="323">
        <f t="shared" si="46"/>
        <v>0</v>
      </c>
      <c r="K72" s="150">
        <f t="shared" si="46"/>
        <v>0</v>
      </c>
      <c r="L72" s="323"/>
      <c r="M72" s="150"/>
      <c r="N72" s="150"/>
      <c r="O72" s="150"/>
      <c r="P72" s="323">
        <f t="shared" si="47"/>
        <v>0</v>
      </c>
      <c r="Q72" s="150">
        <f t="shared" si="47"/>
        <v>0</v>
      </c>
      <c r="R72" s="323"/>
      <c r="S72" s="150"/>
      <c r="T72" s="151">
        <v>0.3</v>
      </c>
      <c r="U72" s="323"/>
      <c r="V72" s="150">
        <f t="shared" si="48"/>
        <v>0</v>
      </c>
      <c r="W72" s="323">
        <f t="shared" si="49"/>
        <v>0</v>
      </c>
      <c r="X72" s="150">
        <f t="shared" si="50"/>
        <v>0</v>
      </c>
      <c r="Y72" s="323"/>
      <c r="Z72" s="150"/>
      <c r="AA72" s="151">
        <v>0.3</v>
      </c>
      <c r="AB72" s="323"/>
      <c r="AC72" s="150">
        <f t="shared" si="51"/>
        <v>0</v>
      </c>
      <c r="AD72" s="323">
        <f t="shared" si="52"/>
        <v>0</v>
      </c>
      <c r="AE72" s="150">
        <f t="shared" si="53"/>
        <v>0</v>
      </c>
      <c r="AF72" s="44"/>
    </row>
    <row r="73" spans="1:32" s="42" customFormat="1">
      <c r="A73" s="71">
        <v>3.16</v>
      </c>
      <c r="B73" s="383" t="s">
        <v>31</v>
      </c>
      <c r="C73" s="44"/>
      <c r="D73" s="69"/>
      <c r="E73" s="44"/>
      <c r="F73" s="69"/>
      <c r="G73" s="112"/>
      <c r="H73" s="44"/>
      <c r="I73" s="69">
        <f t="shared" si="45"/>
        <v>0</v>
      </c>
      <c r="J73" s="323">
        <f t="shared" si="46"/>
        <v>0</v>
      </c>
      <c r="K73" s="150">
        <f t="shared" si="46"/>
        <v>0</v>
      </c>
      <c r="L73" s="323"/>
      <c r="M73" s="150"/>
      <c r="N73" s="150"/>
      <c r="O73" s="150"/>
      <c r="P73" s="323">
        <f t="shared" si="47"/>
        <v>0</v>
      </c>
      <c r="Q73" s="150">
        <f t="shared" si="47"/>
        <v>0</v>
      </c>
      <c r="R73" s="323"/>
      <c r="S73" s="150"/>
      <c r="T73" s="151"/>
      <c r="U73" s="323"/>
      <c r="V73" s="150">
        <f t="shared" si="48"/>
        <v>0</v>
      </c>
      <c r="W73" s="323">
        <f t="shared" si="49"/>
        <v>0</v>
      </c>
      <c r="X73" s="150">
        <f t="shared" si="50"/>
        <v>0</v>
      </c>
      <c r="Y73" s="323"/>
      <c r="Z73" s="150"/>
      <c r="AA73" s="151"/>
      <c r="AB73" s="323"/>
      <c r="AC73" s="150">
        <f t="shared" si="51"/>
        <v>0</v>
      </c>
      <c r="AD73" s="323">
        <f t="shared" si="52"/>
        <v>0</v>
      </c>
      <c r="AE73" s="150">
        <f t="shared" si="53"/>
        <v>0</v>
      </c>
      <c r="AF73" s="44"/>
    </row>
    <row r="74" spans="1:32" s="42" customFormat="1" ht="22.5" customHeight="1">
      <c r="A74" s="71">
        <v>3.17</v>
      </c>
      <c r="B74" s="383" t="s">
        <v>225</v>
      </c>
      <c r="C74" s="44"/>
      <c r="D74" s="69"/>
      <c r="E74" s="44"/>
      <c r="F74" s="69"/>
      <c r="G74" s="112">
        <v>0.5</v>
      </c>
      <c r="H74" s="44"/>
      <c r="I74" s="69">
        <f t="shared" si="45"/>
        <v>0</v>
      </c>
      <c r="J74" s="323">
        <f t="shared" si="46"/>
        <v>0</v>
      </c>
      <c r="K74" s="150">
        <f t="shared" si="46"/>
        <v>0</v>
      </c>
      <c r="L74" s="323">
        <v>1016</v>
      </c>
      <c r="M74" s="150"/>
      <c r="N74" s="150"/>
      <c r="O74" s="150"/>
      <c r="P74" s="323">
        <f t="shared" si="47"/>
        <v>-1016</v>
      </c>
      <c r="Q74" s="150">
        <f t="shared" si="47"/>
        <v>0</v>
      </c>
      <c r="R74" s="323"/>
      <c r="S74" s="150"/>
      <c r="T74" s="151">
        <v>0.5</v>
      </c>
      <c r="U74" s="323"/>
      <c r="V74" s="150">
        <f t="shared" si="48"/>
        <v>0</v>
      </c>
      <c r="W74" s="323">
        <f t="shared" si="49"/>
        <v>0</v>
      </c>
      <c r="X74" s="150">
        <f t="shared" si="50"/>
        <v>0</v>
      </c>
      <c r="Y74" s="323"/>
      <c r="Z74" s="150"/>
      <c r="AA74" s="151">
        <v>0.5</v>
      </c>
      <c r="AB74" s="323"/>
      <c r="AC74" s="150">
        <f t="shared" si="51"/>
        <v>0</v>
      </c>
      <c r="AD74" s="323">
        <f t="shared" si="52"/>
        <v>0</v>
      </c>
      <c r="AE74" s="150">
        <f t="shared" si="53"/>
        <v>0</v>
      </c>
      <c r="AF74" s="44"/>
    </row>
    <row r="75" spans="1:32" s="42" customFormat="1" ht="24" customHeight="1">
      <c r="A75" s="71">
        <v>3.18</v>
      </c>
      <c r="B75" s="383" t="s">
        <v>203</v>
      </c>
      <c r="C75" s="44"/>
      <c r="D75" s="69"/>
      <c r="E75" s="44"/>
      <c r="F75" s="69"/>
      <c r="G75" s="112"/>
      <c r="H75" s="44"/>
      <c r="I75" s="69">
        <f t="shared" si="45"/>
        <v>0</v>
      </c>
      <c r="J75" s="323">
        <f t="shared" si="46"/>
        <v>0</v>
      </c>
      <c r="K75" s="150">
        <f t="shared" si="46"/>
        <v>0</v>
      </c>
      <c r="L75" s="323"/>
      <c r="M75" s="150"/>
      <c r="N75" s="150"/>
      <c r="O75" s="150"/>
      <c r="P75" s="323">
        <f t="shared" si="47"/>
        <v>0</v>
      </c>
      <c r="Q75" s="150">
        <f t="shared" si="47"/>
        <v>0</v>
      </c>
      <c r="R75" s="323"/>
      <c r="S75" s="150"/>
      <c r="T75" s="151"/>
      <c r="U75" s="323"/>
      <c r="V75" s="150">
        <f t="shared" si="48"/>
        <v>0</v>
      </c>
      <c r="W75" s="323">
        <f t="shared" si="49"/>
        <v>0</v>
      </c>
      <c r="X75" s="150">
        <f t="shared" si="50"/>
        <v>0</v>
      </c>
      <c r="Y75" s="323"/>
      <c r="Z75" s="150"/>
      <c r="AA75" s="151"/>
      <c r="AB75" s="323"/>
      <c r="AC75" s="150">
        <f t="shared" si="51"/>
        <v>0</v>
      </c>
      <c r="AD75" s="323">
        <f t="shared" si="52"/>
        <v>0</v>
      </c>
      <c r="AE75" s="150">
        <f t="shared" si="53"/>
        <v>0</v>
      </c>
      <c r="AF75" s="44"/>
    </row>
    <row r="76" spans="1:32" s="260" customFormat="1">
      <c r="A76" s="250"/>
      <c r="B76" s="384" t="s">
        <v>171</v>
      </c>
      <c r="C76" s="290">
        <f t="shared" ref="C76" si="55">SUM(C54:C75)</f>
        <v>0</v>
      </c>
      <c r="D76" s="291">
        <f>SUM(D54:D75)</f>
        <v>0</v>
      </c>
      <c r="E76" s="290">
        <f t="shared" ref="E76" si="56">SUM(E54:E75)</f>
        <v>0</v>
      </c>
      <c r="F76" s="291">
        <f>SUM(F54:F75)</f>
        <v>0</v>
      </c>
      <c r="G76" s="254"/>
      <c r="H76" s="290">
        <f t="shared" ref="H76" si="57">SUM(H54:H75)</f>
        <v>0</v>
      </c>
      <c r="I76" s="291">
        <f>SUM(I54:I75)</f>
        <v>0</v>
      </c>
      <c r="J76" s="292">
        <f t="shared" ref="J76" si="58">SUM(J54:J75)</f>
        <v>0</v>
      </c>
      <c r="K76" s="293">
        <f>SUM(K54:K75)</f>
        <v>0</v>
      </c>
      <c r="L76" s="381">
        <f>L62</f>
        <v>0</v>
      </c>
      <c r="M76" s="293">
        <f>SUM(M54:M75)</f>
        <v>0</v>
      </c>
      <c r="N76" s="257"/>
      <c r="O76" s="257"/>
      <c r="P76" s="292">
        <f>P54</f>
        <v>0</v>
      </c>
      <c r="Q76" s="293">
        <f>SUM(Q54:Q75)</f>
        <v>0</v>
      </c>
      <c r="R76" s="292">
        <f>SUM(R54:R75)</f>
        <v>0</v>
      </c>
      <c r="S76" s="293">
        <f>SUM(S54:S75)</f>
        <v>0</v>
      </c>
      <c r="T76" s="258"/>
      <c r="U76" s="381">
        <f>U54</f>
        <v>0</v>
      </c>
      <c r="V76" s="293">
        <f>SUM(V54:V75)</f>
        <v>0</v>
      </c>
      <c r="W76" s="381">
        <f>W54</f>
        <v>0</v>
      </c>
      <c r="X76" s="293">
        <f>SUM(X54:X75)</f>
        <v>0</v>
      </c>
      <c r="Y76" s="292">
        <f>SUM(Y54:Y75)</f>
        <v>0</v>
      </c>
      <c r="Z76" s="293">
        <f>SUM(Z54:Z75)</f>
        <v>0</v>
      </c>
      <c r="AA76" s="258"/>
      <c r="AB76" s="381">
        <f>AB54</f>
        <v>0</v>
      </c>
      <c r="AC76" s="293">
        <f>SUM(AC54:AC75)</f>
        <v>0</v>
      </c>
      <c r="AD76" s="381">
        <f>AD54</f>
        <v>0</v>
      </c>
      <c r="AE76" s="293">
        <f>SUM(AE54:AE75)</f>
        <v>0</v>
      </c>
      <c r="AF76" s="259"/>
    </row>
    <row r="77" spans="1:32" s="260" customFormat="1">
      <c r="A77" s="250"/>
      <c r="B77" s="363" t="s">
        <v>234</v>
      </c>
      <c r="C77" s="290">
        <f t="shared" ref="C77:F77" si="59">C76+C52</f>
        <v>0</v>
      </c>
      <c r="D77" s="291">
        <f t="shared" si="59"/>
        <v>0</v>
      </c>
      <c r="E77" s="290">
        <f t="shared" si="59"/>
        <v>0</v>
      </c>
      <c r="F77" s="291">
        <f t="shared" si="59"/>
        <v>0</v>
      </c>
      <c r="G77" s="254"/>
      <c r="H77" s="290">
        <f>H76+H52</f>
        <v>0</v>
      </c>
      <c r="I77" s="291">
        <f>I76+I52</f>
        <v>0</v>
      </c>
      <c r="J77" s="292">
        <f>J76+J52</f>
        <v>0</v>
      </c>
      <c r="K77" s="293">
        <f>K76+K52</f>
        <v>0</v>
      </c>
      <c r="L77" s="381">
        <f>L76</f>
        <v>0</v>
      </c>
      <c r="M77" s="293">
        <f>M76+M52</f>
        <v>0</v>
      </c>
      <c r="N77" s="257"/>
      <c r="O77" s="257"/>
      <c r="P77" s="292">
        <f>P76</f>
        <v>0</v>
      </c>
      <c r="Q77" s="293">
        <f>Q76+Q52</f>
        <v>0</v>
      </c>
      <c r="R77" s="292">
        <f>R76+R52</f>
        <v>0</v>
      </c>
      <c r="S77" s="293">
        <f>S76+S52</f>
        <v>0</v>
      </c>
      <c r="T77" s="258"/>
      <c r="U77" s="381">
        <f>U76</f>
        <v>0</v>
      </c>
      <c r="V77" s="293">
        <f>V76+V52</f>
        <v>0</v>
      </c>
      <c r="W77" s="381">
        <f>W76</f>
        <v>0</v>
      </c>
      <c r="X77" s="293">
        <f>X76+X52</f>
        <v>0</v>
      </c>
      <c r="Y77" s="292">
        <f>Y76+Y52</f>
        <v>0</v>
      </c>
      <c r="Z77" s="293">
        <f>Z76+Z52</f>
        <v>0</v>
      </c>
      <c r="AA77" s="258"/>
      <c r="AB77" s="381">
        <f>AB76</f>
        <v>0</v>
      </c>
      <c r="AC77" s="293">
        <f>AC76+AC52</f>
        <v>0</v>
      </c>
      <c r="AD77" s="381">
        <f>AD76</f>
        <v>0</v>
      </c>
      <c r="AE77" s="293">
        <f>AE76+AE52</f>
        <v>0</v>
      </c>
      <c r="AF77" s="259"/>
    </row>
    <row r="78" spans="1:32" s="42" customFormat="1">
      <c r="A78" s="71">
        <v>4</v>
      </c>
      <c r="B78" s="385" t="s">
        <v>32</v>
      </c>
      <c r="C78" s="44"/>
      <c r="D78" s="69"/>
      <c r="E78" s="44"/>
      <c r="F78" s="69"/>
      <c r="G78" s="112"/>
      <c r="H78" s="44"/>
      <c r="I78" s="69"/>
      <c r="J78" s="323"/>
      <c r="K78" s="150"/>
      <c r="L78" s="323"/>
      <c r="M78" s="150"/>
      <c r="N78" s="150"/>
      <c r="O78" s="150"/>
      <c r="P78" s="323">
        <f t="shared" ref="P78:Q80" si="60">J78-L78</f>
        <v>0</v>
      </c>
      <c r="Q78" s="150">
        <f t="shared" si="60"/>
        <v>0</v>
      </c>
      <c r="R78" s="323"/>
      <c r="S78" s="150"/>
      <c r="T78" s="151"/>
      <c r="U78" s="323"/>
      <c r="V78" s="150">
        <f t="shared" ref="V78" si="61">U78*T78</f>
        <v>0</v>
      </c>
      <c r="W78" s="323">
        <f t="shared" ref="W78:W80" si="62">U78+R78</f>
        <v>0</v>
      </c>
      <c r="X78" s="150">
        <f>V78+S78</f>
        <v>0</v>
      </c>
      <c r="Y78" s="323"/>
      <c r="Z78" s="150"/>
      <c r="AA78" s="151"/>
      <c r="AB78" s="323"/>
      <c r="AC78" s="150">
        <f t="shared" ref="AC78" si="63">AB78*AA78</f>
        <v>0</v>
      </c>
      <c r="AD78" s="323">
        <f t="shared" ref="AD78:AD80" si="64">AB78+Y78</f>
        <v>0</v>
      </c>
      <c r="AE78" s="150">
        <f>AC78+Z78</f>
        <v>0</v>
      </c>
      <c r="AF78" s="44"/>
    </row>
    <row r="79" spans="1:32" s="42" customFormat="1" ht="22.5" customHeight="1">
      <c r="A79" s="71">
        <v>4.01</v>
      </c>
      <c r="B79" s="43" t="s">
        <v>33</v>
      </c>
      <c r="C79" s="44"/>
      <c r="D79" s="69"/>
      <c r="E79" s="44"/>
      <c r="F79" s="69"/>
      <c r="G79" s="112">
        <v>0.03</v>
      </c>
      <c r="H79" s="44">
        <v>77</v>
      </c>
      <c r="I79" s="69">
        <f t="shared" ref="I79:I80" si="65">H79*G79</f>
        <v>2.31</v>
      </c>
      <c r="J79" s="323">
        <f t="shared" ref="J79:J80" si="66">H79+E79+C79</f>
        <v>77</v>
      </c>
      <c r="K79" s="150">
        <f>I79+F79+D79</f>
        <v>2.31</v>
      </c>
      <c r="L79" s="323">
        <v>77</v>
      </c>
      <c r="M79" s="150">
        <v>2.31</v>
      </c>
      <c r="N79" s="150">
        <f>L79/H79%</f>
        <v>100</v>
      </c>
      <c r="O79" s="150">
        <f>M79/I79%</f>
        <v>100</v>
      </c>
      <c r="P79" s="323">
        <f t="shared" si="60"/>
        <v>0</v>
      </c>
      <c r="Q79" s="150">
        <f t="shared" si="60"/>
        <v>0</v>
      </c>
      <c r="R79" s="323"/>
      <c r="S79" s="150"/>
      <c r="T79" s="151">
        <v>0.03</v>
      </c>
      <c r="U79" s="323">
        <v>77</v>
      </c>
      <c r="V79" s="150">
        <f>U79*T79</f>
        <v>2.31</v>
      </c>
      <c r="W79" s="323">
        <f t="shared" si="62"/>
        <v>77</v>
      </c>
      <c r="X79" s="150">
        <f>V79+S79</f>
        <v>2.31</v>
      </c>
      <c r="Y79" s="323"/>
      <c r="Z79" s="150"/>
      <c r="AA79" s="151">
        <v>0.03</v>
      </c>
      <c r="AB79" s="323">
        <v>77</v>
      </c>
      <c r="AC79" s="150">
        <f>AB79*AA79</f>
        <v>2.31</v>
      </c>
      <c r="AD79" s="323">
        <f t="shared" si="64"/>
        <v>77</v>
      </c>
      <c r="AE79" s="150">
        <f>AC79+Z79</f>
        <v>2.31</v>
      </c>
      <c r="AF79" s="44"/>
    </row>
    <row r="80" spans="1:32" s="42" customFormat="1" ht="35.25" customHeight="1">
      <c r="A80" s="71">
        <v>4.0199999999999996</v>
      </c>
      <c r="B80" s="43" t="s">
        <v>34</v>
      </c>
      <c r="C80" s="44"/>
      <c r="D80" s="69"/>
      <c r="E80" s="44"/>
      <c r="F80" s="69"/>
      <c r="G80" s="112"/>
      <c r="H80" s="44"/>
      <c r="I80" s="69">
        <f t="shared" si="65"/>
        <v>0</v>
      </c>
      <c r="J80" s="323">
        <f t="shared" si="66"/>
        <v>0</v>
      </c>
      <c r="K80" s="150">
        <f>I80+F80+D80</f>
        <v>0</v>
      </c>
      <c r="L80" s="323"/>
      <c r="M80" s="150"/>
      <c r="N80" s="150"/>
      <c r="O80" s="150"/>
      <c r="P80" s="323">
        <f t="shared" si="60"/>
        <v>0</v>
      </c>
      <c r="Q80" s="150">
        <f t="shared" si="60"/>
        <v>0</v>
      </c>
      <c r="R80" s="323"/>
      <c r="S80" s="150"/>
      <c r="T80" s="151"/>
      <c r="U80" s="323"/>
      <c r="V80" s="150">
        <f>U80*T80</f>
        <v>0</v>
      </c>
      <c r="W80" s="323">
        <f t="shared" si="62"/>
        <v>0</v>
      </c>
      <c r="X80" s="150">
        <f>V80+S80</f>
        <v>0</v>
      </c>
      <c r="Y80" s="323"/>
      <c r="Z80" s="150"/>
      <c r="AA80" s="151"/>
      <c r="AB80" s="323"/>
      <c r="AC80" s="150">
        <f>AB80*AA80</f>
        <v>0</v>
      </c>
      <c r="AD80" s="323">
        <f t="shared" si="64"/>
        <v>0</v>
      </c>
      <c r="AE80" s="150">
        <f>AC80+Z80</f>
        <v>0</v>
      </c>
      <c r="AF80" s="44"/>
    </row>
    <row r="81" spans="1:32" s="260" customFormat="1">
      <c r="A81" s="250"/>
      <c r="B81" s="298" t="s">
        <v>35</v>
      </c>
      <c r="C81" s="252">
        <f t="shared" ref="C81" si="67">SUM(C79:C80)</f>
        <v>0</v>
      </c>
      <c r="D81" s="253">
        <f>SUM(D79:D80)</f>
        <v>0</v>
      </c>
      <c r="E81" s="252">
        <f t="shared" ref="E81" si="68">SUM(E79:E80)</f>
        <v>0</v>
      </c>
      <c r="F81" s="253">
        <f>SUM(F79:F80)</f>
        <v>0</v>
      </c>
      <c r="G81" s="254"/>
      <c r="H81" s="252">
        <f t="shared" ref="H81:M81" si="69">SUM(H79:H80)</f>
        <v>77</v>
      </c>
      <c r="I81" s="253">
        <f>SUM(I79:I80)</f>
        <v>2.31</v>
      </c>
      <c r="J81" s="255">
        <f t="shared" si="69"/>
        <v>77</v>
      </c>
      <c r="K81" s="256">
        <f>SUM(K79:K80)</f>
        <v>2.31</v>
      </c>
      <c r="L81" s="255">
        <f t="shared" si="69"/>
        <v>77</v>
      </c>
      <c r="M81" s="256">
        <f t="shared" si="69"/>
        <v>2.31</v>
      </c>
      <c r="N81" s="257">
        <f>L81/J81%</f>
        <v>100</v>
      </c>
      <c r="O81" s="257">
        <f>M81/K81%</f>
        <v>100</v>
      </c>
      <c r="P81" s="255">
        <f t="shared" ref="P81:S81" si="70">SUM(P79:P80)</f>
        <v>0</v>
      </c>
      <c r="Q81" s="256">
        <f t="shared" si="70"/>
        <v>0</v>
      </c>
      <c r="R81" s="255">
        <f t="shared" si="70"/>
        <v>0</v>
      </c>
      <c r="S81" s="256">
        <f t="shared" si="70"/>
        <v>0</v>
      </c>
      <c r="T81" s="258"/>
      <c r="U81" s="255">
        <f t="shared" ref="U81:W81" si="71">SUM(U79:U80)</f>
        <v>77</v>
      </c>
      <c r="V81" s="256">
        <f>SUM(V79:V80)</f>
        <v>2.31</v>
      </c>
      <c r="W81" s="255">
        <f t="shared" si="71"/>
        <v>77</v>
      </c>
      <c r="X81" s="256">
        <f>SUM(X79:X80)</f>
        <v>2.31</v>
      </c>
      <c r="Y81" s="255">
        <f t="shared" ref="Y81:Z81" si="72">SUM(Y79:Y80)</f>
        <v>0</v>
      </c>
      <c r="Z81" s="256">
        <f t="shared" si="72"/>
        <v>0</v>
      </c>
      <c r="AA81" s="258"/>
      <c r="AB81" s="255">
        <f t="shared" ref="AB81" si="73">SUM(AB79:AB80)</f>
        <v>77</v>
      </c>
      <c r="AC81" s="256">
        <f>SUM(AC79:AC80)</f>
        <v>2.31</v>
      </c>
      <c r="AD81" s="255">
        <f t="shared" ref="AD81" si="74">SUM(AD79:AD80)</f>
        <v>77</v>
      </c>
      <c r="AE81" s="256">
        <f>SUM(AE79:AE80)</f>
        <v>2.31</v>
      </c>
      <c r="AF81" s="259"/>
    </row>
    <row r="82" spans="1:32" s="42" customFormat="1" ht="69.75" customHeight="1">
      <c r="A82" s="40">
        <v>5</v>
      </c>
      <c r="B82" s="41" t="s">
        <v>235</v>
      </c>
      <c r="C82" s="44">
        <v>1905</v>
      </c>
      <c r="D82" s="69">
        <v>0</v>
      </c>
      <c r="E82" s="44"/>
      <c r="F82" s="69"/>
      <c r="G82" s="112"/>
      <c r="H82" s="44">
        <v>2274</v>
      </c>
      <c r="I82" s="69">
        <v>0</v>
      </c>
      <c r="J82" s="323">
        <f t="shared" ref="J82" si="75">H82+E82+C82</f>
        <v>4179</v>
      </c>
      <c r="K82" s="150">
        <v>0</v>
      </c>
      <c r="L82" s="323"/>
      <c r="M82" s="150"/>
      <c r="N82" s="150">
        <f>L82/J82%</f>
        <v>0</v>
      </c>
      <c r="O82" s="150"/>
      <c r="P82" s="323"/>
      <c r="Q82" s="150">
        <f>K82-M82</f>
        <v>0</v>
      </c>
      <c r="R82" s="323"/>
      <c r="S82" s="150"/>
      <c r="T82" s="151"/>
      <c r="U82" s="323">
        <v>2475</v>
      </c>
      <c r="V82" s="150">
        <v>313.40978999999999</v>
      </c>
      <c r="W82" s="323">
        <f>U82+R82</f>
        <v>2475</v>
      </c>
      <c r="X82" s="150">
        <f>V82+S82</f>
        <v>313.40978999999999</v>
      </c>
      <c r="Y82" s="323"/>
      <c r="Z82" s="150"/>
      <c r="AA82" s="151"/>
      <c r="AB82" s="323">
        <v>2274</v>
      </c>
      <c r="AC82" s="150">
        <v>96.97</v>
      </c>
      <c r="AD82" s="323">
        <f>AB82+Y82</f>
        <v>2274</v>
      </c>
      <c r="AE82" s="150">
        <f>AC82+Z82</f>
        <v>96.97</v>
      </c>
      <c r="AF82" s="44"/>
    </row>
    <row r="83" spans="1:32" s="260" customFormat="1">
      <c r="A83" s="250"/>
      <c r="B83" s="251" t="s">
        <v>35</v>
      </c>
      <c r="C83" s="252">
        <f t="shared" ref="C83:E83" si="76">C82</f>
        <v>1905</v>
      </c>
      <c r="D83" s="253">
        <f t="shared" si="76"/>
        <v>0</v>
      </c>
      <c r="E83" s="252">
        <f t="shared" si="76"/>
        <v>0</v>
      </c>
      <c r="F83" s="253">
        <f>F82</f>
        <v>0</v>
      </c>
      <c r="G83" s="254">
        <v>0</v>
      </c>
      <c r="H83" s="252">
        <f t="shared" ref="H83:M83" si="77">H82</f>
        <v>2274</v>
      </c>
      <c r="I83" s="253">
        <f>I82</f>
        <v>0</v>
      </c>
      <c r="J83" s="255">
        <f t="shared" si="77"/>
        <v>4179</v>
      </c>
      <c r="K83" s="256">
        <f>K82</f>
        <v>0</v>
      </c>
      <c r="L83" s="255">
        <f t="shared" si="77"/>
        <v>0</v>
      </c>
      <c r="M83" s="256">
        <f t="shared" si="77"/>
        <v>0</v>
      </c>
      <c r="N83" s="257">
        <f>L83/J83%</f>
        <v>0</v>
      </c>
      <c r="O83" s="257"/>
      <c r="P83" s="255">
        <f t="shared" ref="P83:S83" si="78">P82</f>
        <v>0</v>
      </c>
      <c r="Q83" s="256">
        <f t="shared" si="78"/>
        <v>0</v>
      </c>
      <c r="R83" s="255">
        <f t="shared" si="78"/>
        <v>0</v>
      </c>
      <c r="S83" s="256">
        <f t="shared" si="78"/>
        <v>0</v>
      </c>
      <c r="T83" s="258">
        <v>0</v>
      </c>
      <c r="U83" s="255">
        <f t="shared" ref="U83:W83" si="79">U82</f>
        <v>2475</v>
      </c>
      <c r="V83" s="256">
        <f>V82</f>
        <v>313.40978999999999</v>
      </c>
      <c r="W83" s="255">
        <f t="shared" si="79"/>
        <v>2475</v>
      </c>
      <c r="X83" s="256">
        <f>X82</f>
        <v>313.40978999999999</v>
      </c>
      <c r="Y83" s="255">
        <f t="shared" ref="Y83:Z83" si="80">Y82</f>
        <v>0</v>
      </c>
      <c r="Z83" s="256">
        <f t="shared" si="80"/>
        <v>0</v>
      </c>
      <c r="AA83" s="258">
        <v>0</v>
      </c>
      <c r="AB83" s="255">
        <f t="shared" ref="AB83" si="81">AB82</f>
        <v>2274</v>
      </c>
      <c r="AC83" s="256">
        <f>AC82</f>
        <v>96.97</v>
      </c>
      <c r="AD83" s="255">
        <f t="shared" ref="AD83" si="82">AD82</f>
        <v>2274</v>
      </c>
      <c r="AE83" s="256">
        <f>AE82</f>
        <v>96.97</v>
      </c>
      <c r="AF83" s="259"/>
    </row>
    <row r="84" spans="1:32" s="42" customFormat="1" ht="31.5">
      <c r="A84" s="40">
        <v>6</v>
      </c>
      <c r="B84" s="41" t="s">
        <v>36</v>
      </c>
      <c r="C84" s="44"/>
      <c r="D84" s="69"/>
      <c r="E84" s="44"/>
      <c r="F84" s="69"/>
      <c r="G84" s="112"/>
      <c r="H84" s="44"/>
      <c r="I84" s="69"/>
      <c r="J84" s="323"/>
      <c r="K84" s="150"/>
      <c r="L84" s="323"/>
      <c r="M84" s="150"/>
      <c r="N84" s="150"/>
      <c r="O84" s="150"/>
      <c r="P84" s="323">
        <f t="shared" ref="P84:Q89" si="83">J84-L84</f>
        <v>0</v>
      </c>
      <c r="Q84" s="150">
        <f t="shared" si="83"/>
        <v>0</v>
      </c>
      <c r="R84" s="323"/>
      <c r="S84" s="150"/>
      <c r="T84" s="151"/>
      <c r="U84" s="323"/>
      <c r="V84" s="150">
        <f t="shared" ref="V84:V85" si="84">U84*T84</f>
        <v>0</v>
      </c>
      <c r="W84" s="323">
        <f t="shared" ref="W84:W89" si="85">U84+R84</f>
        <v>0</v>
      </c>
      <c r="X84" s="150">
        <f t="shared" ref="X84:X89" si="86">V84+S84</f>
        <v>0</v>
      </c>
      <c r="Y84" s="323"/>
      <c r="Z84" s="150"/>
      <c r="AA84" s="151"/>
      <c r="AB84" s="323"/>
      <c r="AC84" s="150">
        <f t="shared" ref="AC84:AC85" si="87">AB84*AA84</f>
        <v>0</v>
      </c>
      <c r="AD84" s="323">
        <f t="shared" ref="AD84:AD89" si="88">AB84+Y84</f>
        <v>0</v>
      </c>
      <c r="AE84" s="150">
        <f t="shared" ref="AE84:AE89" si="89">AC84+Z84</f>
        <v>0</v>
      </c>
      <c r="AF84" s="44"/>
    </row>
    <row r="85" spans="1:32" s="42" customFormat="1">
      <c r="A85" s="40">
        <v>6.01</v>
      </c>
      <c r="B85" s="41" t="s">
        <v>37</v>
      </c>
      <c r="C85" s="44"/>
      <c r="D85" s="69"/>
      <c r="E85" s="44"/>
      <c r="F85" s="69"/>
      <c r="G85" s="112"/>
      <c r="H85" s="44"/>
      <c r="I85" s="69">
        <f t="shared" ref="I85:I86" si="90">H85*G85</f>
        <v>0</v>
      </c>
      <c r="J85" s="323">
        <f t="shared" ref="J85:J86" si="91">H85+E85+C85</f>
        <v>0</v>
      </c>
      <c r="K85" s="150">
        <f>I85+F85+D85</f>
        <v>0</v>
      </c>
      <c r="L85" s="323"/>
      <c r="M85" s="150"/>
      <c r="N85" s="150"/>
      <c r="O85" s="150"/>
      <c r="P85" s="323">
        <f t="shared" si="83"/>
        <v>0</v>
      </c>
      <c r="Q85" s="150">
        <f t="shared" si="83"/>
        <v>0</v>
      </c>
      <c r="R85" s="323"/>
      <c r="S85" s="150"/>
      <c r="T85" s="151"/>
      <c r="U85" s="323"/>
      <c r="V85" s="150">
        <f t="shared" si="84"/>
        <v>0</v>
      </c>
      <c r="W85" s="323">
        <f t="shared" si="85"/>
        <v>0</v>
      </c>
      <c r="X85" s="150">
        <f t="shared" si="86"/>
        <v>0</v>
      </c>
      <c r="Y85" s="323"/>
      <c r="Z85" s="150"/>
      <c r="AA85" s="151"/>
      <c r="AB85" s="323"/>
      <c r="AC85" s="150">
        <f t="shared" si="87"/>
        <v>0</v>
      </c>
      <c r="AD85" s="323">
        <f t="shared" si="88"/>
        <v>0</v>
      </c>
      <c r="AE85" s="150">
        <f t="shared" si="89"/>
        <v>0</v>
      </c>
      <c r="AF85" s="44"/>
    </row>
    <row r="86" spans="1:32" s="42" customFormat="1" ht="93.75">
      <c r="A86" s="71"/>
      <c r="B86" s="43" t="s">
        <v>38</v>
      </c>
      <c r="C86" s="44"/>
      <c r="D86" s="69"/>
      <c r="E86" s="44"/>
      <c r="F86" s="69"/>
      <c r="G86" s="112">
        <v>0.2</v>
      </c>
      <c r="H86" s="44"/>
      <c r="I86" s="69">
        <f t="shared" si="90"/>
        <v>0</v>
      </c>
      <c r="J86" s="323">
        <f t="shared" si="91"/>
        <v>0</v>
      </c>
      <c r="K86" s="150">
        <f>I86+F86+D86</f>
        <v>0</v>
      </c>
      <c r="L86" s="323"/>
      <c r="M86" s="150"/>
      <c r="N86" s="150"/>
      <c r="O86" s="150"/>
      <c r="P86" s="323">
        <f t="shared" si="83"/>
        <v>0</v>
      </c>
      <c r="Q86" s="150">
        <f t="shared" si="83"/>
        <v>0</v>
      </c>
      <c r="R86" s="323"/>
      <c r="S86" s="150"/>
      <c r="T86" s="151">
        <v>0.2</v>
      </c>
      <c r="U86" s="323"/>
      <c r="V86" s="150">
        <f>U86*T86</f>
        <v>0</v>
      </c>
      <c r="W86" s="323">
        <f t="shared" si="85"/>
        <v>0</v>
      </c>
      <c r="X86" s="150">
        <f t="shared" si="86"/>
        <v>0</v>
      </c>
      <c r="Y86" s="323"/>
      <c r="Z86" s="150"/>
      <c r="AA86" s="151">
        <v>0.2</v>
      </c>
      <c r="AB86" s="323"/>
      <c r="AC86" s="150">
        <f>AB86*AA86</f>
        <v>0</v>
      </c>
      <c r="AD86" s="323">
        <f t="shared" si="88"/>
        <v>0</v>
      </c>
      <c r="AE86" s="150">
        <f t="shared" si="89"/>
        <v>0</v>
      </c>
      <c r="AF86" s="780" t="s">
        <v>478</v>
      </c>
    </row>
    <row r="87" spans="1:32" s="42" customFormat="1">
      <c r="A87" s="71"/>
      <c r="B87" s="43" t="s">
        <v>39</v>
      </c>
      <c r="C87" s="44"/>
      <c r="D87" s="69"/>
      <c r="E87" s="44"/>
      <c r="F87" s="69"/>
      <c r="G87" s="112"/>
      <c r="H87" s="44"/>
      <c r="I87" s="69"/>
      <c r="J87" s="323"/>
      <c r="K87" s="150"/>
      <c r="L87" s="323"/>
      <c r="M87" s="150"/>
      <c r="N87" s="150"/>
      <c r="O87" s="150"/>
      <c r="P87" s="323">
        <f t="shared" si="83"/>
        <v>0</v>
      </c>
      <c r="Q87" s="150">
        <f t="shared" si="83"/>
        <v>0</v>
      </c>
      <c r="R87" s="323"/>
      <c r="S87" s="150"/>
      <c r="T87" s="151"/>
      <c r="U87" s="323"/>
      <c r="V87" s="150">
        <f t="shared" ref="V87:V89" si="92">U87*T87</f>
        <v>0</v>
      </c>
      <c r="W87" s="323">
        <f t="shared" si="85"/>
        <v>0</v>
      </c>
      <c r="X87" s="150">
        <f t="shared" si="86"/>
        <v>0</v>
      </c>
      <c r="Y87" s="323"/>
      <c r="Z87" s="150"/>
      <c r="AA87" s="151"/>
      <c r="AB87" s="323"/>
      <c r="AC87" s="150">
        <f t="shared" ref="AC87:AC89" si="93">AB87*AA87</f>
        <v>0</v>
      </c>
      <c r="AD87" s="323">
        <f t="shared" si="88"/>
        <v>0</v>
      </c>
      <c r="AE87" s="150">
        <f t="shared" si="89"/>
        <v>0</v>
      </c>
      <c r="AF87" s="44"/>
    </row>
    <row r="88" spans="1:32" s="42" customFormat="1">
      <c r="A88" s="71"/>
      <c r="B88" s="43" t="s">
        <v>40</v>
      </c>
      <c r="C88" s="44"/>
      <c r="D88" s="69"/>
      <c r="E88" s="44"/>
      <c r="F88" s="69"/>
      <c r="G88" s="112"/>
      <c r="H88" s="44"/>
      <c r="I88" s="69">
        <f t="shared" ref="I88:I89" si="94">H88*G88</f>
        <v>0</v>
      </c>
      <c r="J88" s="323">
        <f t="shared" ref="J88:J89" si="95">H88+E88+C88</f>
        <v>0</v>
      </c>
      <c r="K88" s="150">
        <f>I88+F88+D88</f>
        <v>0</v>
      </c>
      <c r="L88" s="323"/>
      <c r="M88" s="150"/>
      <c r="N88" s="150"/>
      <c r="O88" s="150"/>
      <c r="P88" s="323">
        <f t="shared" si="83"/>
        <v>0</v>
      </c>
      <c r="Q88" s="150">
        <f t="shared" si="83"/>
        <v>0</v>
      </c>
      <c r="R88" s="323"/>
      <c r="S88" s="150"/>
      <c r="T88" s="151"/>
      <c r="U88" s="323"/>
      <c r="V88" s="150">
        <f t="shared" si="92"/>
        <v>0</v>
      </c>
      <c r="W88" s="323">
        <f t="shared" si="85"/>
        <v>0</v>
      </c>
      <c r="X88" s="150">
        <f t="shared" si="86"/>
        <v>0</v>
      </c>
      <c r="Y88" s="323"/>
      <c r="Z88" s="150"/>
      <c r="AA88" s="151"/>
      <c r="AB88" s="323"/>
      <c r="AC88" s="150">
        <f t="shared" si="93"/>
        <v>0</v>
      </c>
      <c r="AD88" s="323">
        <f t="shared" si="88"/>
        <v>0</v>
      </c>
      <c r="AE88" s="150">
        <f t="shared" si="89"/>
        <v>0</v>
      </c>
      <c r="AF88" s="44"/>
    </row>
    <row r="89" spans="1:32" s="42" customFormat="1">
      <c r="A89" s="71"/>
      <c r="B89" s="43" t="s">
        <v>41</v>
      </c>
      <c r="C89" s="44"/>
      <c r="D89" s="69"/>
      <c r="E89" s="44"/>
      <c r="F89" s="69"/>
      <c r="G89" s="112"/>
      <c r="H89" s="44"/>
      <c r="I89" s="69">
        <f t="shared" si="94"/>
        <v>0</v>
      </c>
      <c r="J89" s="323">
        <f t="shared" si="95"/>
        <v>0</v>
      </c>
      <c r="K89" s="150">
        <f>I89+F89+D89</f>
        <v>0</v>
      </c>
      <c r="L89" s="323"/>
      <c r="M89" s="150"/>
      <c r="N89" s="150"/>
      <c r="O89" s="150"/>
      <c r="P89" s="323">
        <f t="shared" si="83"/>
        <v>0</v>
      </c>
      <c r="Q89" s="150">
        <f t="shared" si="83"/>
        <v>0</v>
      </c>
      <c r="R89" s="323"/>
      <c r="S89" s="150"/>
      <c r="T89" s="151"/>
      <c r="U89" s="323"/>
      <c r="V89" s="150">
        <f t="shared" si="92"/>
        <v>0</v>
      </c>
      <c r="W89" s="323">
        <f t="shared" si="85"/>
        <v>0</v>
      </c>
      <c r="X89" s="150">
        <f t="shared" si="86"/>
        <v>0</v>
      </c>
      <c r="Y89" s="323"/>
      <c r="Z89" s="150"/>
      <c r="AA89" s="151"/>
      <c r="AB89" s="323"/>
      <c r="AC89" s="150">
        <f t="shared" si="93"/>
        <v>0</v>
      </c>
      <c r="AD89" s="323">
        <f t="shared" si="88"/>
        <v>0</v>
      </c>
      <c r="AE89" s="150">
        <f t="shared" si="89"/>
        <v>0</v>
      </c>
      <c r="AF89" s="44"/>
    </row>
    <row r="90" spans="1:32" s="260" customFormat="1">
      <c r="A90" s="250"/>
      <c r="B90" s="251" t="s">
        <v>25</v>
      </c>
      <c r="C90" s="252">
        <f t="shared" ref="C90" si="96">SUM(C86:C89)</f>
        <v>0</v>
      </c>
      <c r="D90" s="253">
        <f>SUM(D86:D89)</f>
        <v>0</v>
      </c>
      <c r="E90" s="252">
        <f t="shared" ref="E90" si="97">SUM(E86:E89)</f>
        <v>0</v>
      </c>
      <c r="F90" s="253">
        <f>SUM(F86:F89)</f>
        <v>0</v>
      </c>
      <c r="G90" s="254"/>
      <c r="H90" s="252">
        <f t="shared" ref="H90:M90" si="98">SUM(H86:H89)</f>
        <v>0</v>
      </c>
      <c r="I90" s="253">
        <f>SUM(I86:I89)</f>
        <v>0</v>
      </c>
      <c r="J90" s="255">
        <f t="shared" si="98"/>
        <v>0</v>
      </c>
      <c r="K90" s="256">
        <f>SUM(K86:K89)</f>
        <v>0</v>
      </c>
      <c r="L90" s="255">
        <f t="shared" si="98"/>
        <v>0</v>
      </c>
      <c r="M90" s="256">
        <f t="shared" si="98"/>
        <v>0</v>
      </c>
      <c r="N90" s="257"/>
      <c r="O90" s="257"/>
      <c r="P90" s="255">
        <f t="shared" ref="P90" si="99">SUM(P86:P89)</f>
        <v>0</v>
      </c>
      <c r="Q90" s="256">
        <f>SUM(Q86:Q89)</f>
        <v>0</v>
      </c>
      <c r="R90" s="255">
        <f t="shared" ref="R90" si="100">SUM(R86:R89)</f>
        <v>0</v>
      </c>
      <c r="S90" s="256">
        <f>SUM(S86:S89)</f>
        <v>0</v>
      </c>
      <c r="T90" s="258"/>
      <c r="U90" s="255">
        <f t="shared" ref="U90:W90" si="101">SUM(U86:U89)</f>
        <v>0</v>
      </c>
      <c r="V90" s="256">
        <f>SUM(V86:V89)</f>
        <v>0</v>
      </c>
      <c r="W90" s="255">
        <f t="shared" si="101"/>
        <v>0</v>
      </c>
      <c r="X90" s="256">
        <f>SUM(X86:X89)</f>
        <v>0</v>
      </c>
      <c r="Y90" s="255">
        <f t="shared" ref="Y90" si="102">SUM(Y86:Y89)</f>
        <v>0</v>
      </c>
      <c r="Z90" s="256">
        <f>SUM(Z86:Z89)</f>
        <v>0</v>
      </c>
      <c r="AA90" s="258"/>
      <c r="AB90" s="255">
        <f t="shared" ref="AB90" si="103">SUM(AB86:AB89)</f>
        <v>0</v>
      </c>
      <c r="AC90" s="256">
        <f>SUM(AC86:AC89)</f>
        <v>0</v>
      </c>
      <c r="AD90" s="255">
        <f t="shared" ref="AD90" si="104">SUM(AD86:AD89)</f>
        <v>0</v>
      </c>
      <c r="AE90" s="256">
        <f>SUM(AE86:AE89)</f>
        <v>0</v>
      </c>
      <c r="AF90" s="259"/>
    </row>
    <row r="91" spans="1:32" s="42" customFormat="1" ht="31.5">
      <c r="A91" s="40">
        <v>6.02</v>
      </c>
      <c r="B91" s="41" t="s">
        <v>42</v>
      </c>
      <c r="C91" s="44"/>
      <c r="D91" s="69"/>
      <c r="E91" s="44"/>
      <c r="F91" s="69"/>
      <c r="G91" s="112"/>
      <c r="H91" s="44"/>
      <c r="I91" s="69"/>
      <c r="J91" s="323"/>
      <c r="K91" s="150"/>
      <c r="L91" s="323"/>
      <c r="M91" s="150"/>
      <c r="N91" s="150"/>
      <c r="O91" s="150"/>
      <c r="P91" s="323">
        <f t="shared" ref="P91:Q95" si="105">J91-L91</f>
        <v>0</v>
      </c>
      <c r="Q91" s="150">
        <f t="shared" si="105"/>
        <v>0</v>
      </c>
      <c r="R91" s="323"/>
      <c r="S91" s="150"/>
      <c r="T91" s="151"/>
      <c r="U91" s="323"/>
      <c r="V91" s="150">
        <f t="shared" ref="V91" si="106">U91*T91</f>
        <v>0</v>
      </c>
      <c r="W91" s="323">
        <f t="shared" ref="W91:W95" si="107">U91+R91</f>
        <v>0</v>
      </c>
      <c r="X91" s="150">
        <f>V91+S91</f>
        <v>0</v>
      </c>
      <c r="Y91" s="323"/>
      <c r="Z91" s="150"/>
      <c r="AA91" s="151"/>
      <c r="AB91" s="323"/>
      <c r="AC91" s="150">
        <f t="shared" ref="AC91" si="108">AB91*AA91</f>
        <v>0</v>
      </c>
      <c r="AD91" s="323">
        <f t="shared" ref="AD91:AD95" si="109">AB91+Y91</f>
        <v>0</v>
      </c>
      <c r="AE91" s="150">
        <f>AC91+Z91</f>
        <v>0</v>
      </c>
      <c r="AF91" s="44"/>
    </row>
    <row r="92" spans="1:32" s="42" customFormat="1" ht="93.75">
      <c r="A92" s="71"/>
      <c r="B92" s="43" t="s">
        <v>38</v>
      </c>
      <c r="C92" s="44"/>
      <c r="D92" s="69"/>
      <c r="E92" s="44"/>
      <c r="F92" s="69"/>
      <c r="G92" s="112"/>
      <c r="H92" s="44"/>
      <c r="I92" s="69">
        <f t="shared" ref="I92:I95" si="110">H92*G92</f>
        <v>0</v>
      </c>
      <c r="J92" s="323">
        <f t="shared" ref="J92:J95" si="111">H92+E92+C92</f>
        <v>0</v>
      </c>
      <c r="K92" s="150">
        <f>I92+F92+D92</f>
        <v>0</v>
      </c>
      <c r="L92" s="323"/>
      <c r="M92" s="150"/>
      <c r="N92" s="150"/>
      <c r="O92" s="150"/>
      <c r="P92" s="323">
        <f t="shared" si="105"/>
        <v>0</v>
      </c>
      <c r="Q92" s="150">
        <f t="shared" si="105"/>
        <v>0</v>
      </c>
      <c r="R92" s="323"/>
      <c r="S92" s="150"/>
      <c r="T92" s="151">
        <v>0.2</v>
      </c>
      <c r="U92" s="323"/>
      <c r="V92" s="150">
        <f>U92*T92</f>
        <v>0</v>
      </c>
      <c r="W92" s="323">
        <f t="shared" si="107"/>
        <v>0</v>
      </c>
      <c r="X92" s="150">
        <f>V92+S92</f>
        <v>0</v>
      </c>
      <c r="Y92" s="323"/>
      <c r="Z92" s="150"/>
      <c r="AA92" s="151">
        <v>0.2</v>
      </c>
      <c r="AB92" s="323"/>
      <c r="AC92" s="150">
        <f>AB92*AA92</f>
        <v>0</v>
      </c>
      <c r="AD92" s="323">
        <f t="shared" si="109"/>
        <v>0</v>
      </c>
      <c r="AE92" s="150">
        <f>AC92+Z92</f>
        <v>0</v>
      </c>
      <c r="AF92" s="780" t="s">
        <v>478</v>
      </c>
    </row>
    <row r="93" spans="1:32" s="42" customFormat="1">
      <c r="A93" s="71"/>
      <c r="B93" s="43" t="s">
        <v>39</v>
      </c>
      <c r="C93" s="44"/>
      <c r="D93" s="69"/>
      <c r="E93" s="44"/>
      <c r="F93" s="69"/>
      <c r="G93" s="112"/>
      <c r="H93" s="44"/>
      <c r="I93" s="69">
        <f t="shared" si="110"/>
        <v>0</v>
      </c>
      <c r="J93" s="323">
        <f t="shared" si="111"/>
        <v>0</v>
      </c>
      <c r="K93" s="150">
        <f>I93+F93+D93</f>
        <v>0</v>
      </c>
      <c r="L93" s="323"/>
      <c r="M93" s="150"/>
      <c r="N93" s="150"/>
      <c r="O93" s="150"/>
      <c r="P93" s="323">
        <f t="shared" si="105"/>
        <v>0</v>
      </c>
      <c r="Q93" s="150">
        <f t="shared" si="105"/>
        <v>0</v>
      </c>
      <c r="R93" s="323"/>
      <c r="S93" s="150"/>
      <c r="T93" s="151"/>
      <c r="U93" s="323"/>
      <c r="V93" s="150">
        <f>U93*T93</f>
        <v>0</v>
      </c>
      <c r="W93" s="323">
        <f t="shared" si="107"/>
        <v>0</v>
      </c>
      <c r="X93" s="150">
        <f>V93+S93</f>
        <v>0</v>
      </c>
      <c r="Y93" s="323"/>
      <c r="Z93" s="150"/>
      <c r="AA93" s="151"/>
      <c r="AB93" s="323"/>
      <c r="AC93" s="150">
        <f>AB93*AA93</f>
        <v>0</v>
      </c>
      <c r="AD93" s="323">
        <f t="shared" si="109"/>
        <v>0</v>
      </c>
      <c r="AE93" s="150">
        <f>AC93+Z93</f>
        <v>0</v>
      </c>
      <c r="AF93" s="44"/>
    </row>
    <row r="94" spans="1:32" s="42" customFormat="1">
      <c r="A94" s="71"/>
      <c r="B94" s="43" t="s">
        <v>40</v>
      </c>
      <c r="C94" s="44"/>
      <c r="D94" s="69"/>
      <c r="E94" s="44"/>
      <c r="F94" s="69"/>
      <c r="G94" s="112"/>
      <c r="H94" s="44"/>
      <c r="I94" s="69">
        <f t="shared" si="110"/>
        <v>0</v>
      </c>
      <c r="J94" s="323">
        <f t="shared" si="111"/>
        <v>0</v>
      </c>
      <c r="K94" s="150">
        <f>I94+F94+D94</f>
        <v>0</v>
      </c>
      <c r="L94" s="323"/>
      <c r="M94" s="150"/>
      <c r="N94" s="150"/>
      <c r="O94" s="150"/>
      <c r="P94" s="323">
        <f t="shared" si="105"/>
        <v>0</v>
      </c>
      <c r="Q94" s="150">
        <f t="shared" si="105"/>
        <v>0</v>
      </c>
      <c r="R94" s="323"/>
      <c r="S94" s="150"/>
      <c r="T94" s="151"/>
      <c r="U94" s="323"/>
      <c r="V94" s="150">
        <f>U94*T94</f>
        <v>0</v>
      </c>
      <c r="W94" s="323">
        <f t="shared" si="107"/>
        <v>0</v>
      </c>
      <c r="X94" s="150">
        <f>V94+S94</f>
        <v>0</v>
      </c>
      <c r="Y94" s="323"/>
      <c r="Z94" s="150"/>
      <c r="AA94" s="151"/>
      <c r="AB94" s="323"/>
      <c r="AC94" s="150">
        <f>AB94*AA94</f>
        <v>0</v>
      </c>
      <c r="AD94" s="323">
        <f t="shared" si="109"/>
        <v>0</v>
      </c>
      <c r="AE94" s="150">
        <f>AC94+Z94</f>
        <v>0</v>
      </c>
      <c r="AF94" s="44"/>
    </row>
    <row r="95" spans="1:32" s="42" customFormat="1">
      <c r="A95" s="71"/>
      <c r="B95" s="43" t="s">
        <v>41</v>
      </c>
      <c r="C95" s="44"/>
      <c r="D95" s="69"/>
      <c r="E95" s="44"/>
      <c r="F95" s="69"/>
      <c r="G95" s="112"/>
      <c r="H95" s="44"/>
      <c r="I95" s="69">
        <f t="shared" si="110"/>
        <v>0</v>
      </c>
      <c r="J95" s="323">
        <f t="shared" si="111"/>
        <v>0</v>
      </c>
      <c r="K95" s="150">
        <f>I95+F95+D95</f>
        <v>0</v>
      </c>
      <c r="L95" s="323"/>
      <c r="M95" s="150"/>
      <c r="N95" s="150"/>
      <c r="O95" s="150"/>
      <c r="P95" s="323">
        <f t="shared" si="105"/>
        <v>0</v>
      </c>
      <c r="Q95" s="150">
        <f t="shared" si="105"/>
        <v>0</v>
      </c>
      <c r="R95" s="323"/>
      <c r="S95" s="150"/>
      <c r="T95" s="151"/>
      <c r="U95" s="323"/>
      <c r="V95" s="150">
        <f>U95*T95</f>
        <v>0</v>
      </c>
      <c r="W95" s="323">
        <f t="shared" si="107"/>
        <v>0</v>
      </c>
      <c r="X95" s="150">
        <f>V95+S95</f>
        <v>0</v>
      </c>
      <c r="Y95" s="323"/>
      <c r="Z95" s="150"/>
      <c r="AA95" s="151"/>
      <c r="AB95" s="323"/>
      <c r="AC95" s="150">
        <f>AB95*AA95</f>
        <v>0</v>
      </c>
      <c r="AD95" s="323">
        <f t="shared" si="109"/>
        <v>0</v>
      </c>
      <c r="AE95" s="150">
        <f>AC95+Z95</f>
        <v>0</v>
      </c>
      <c r="AF95" s="44"/>
    </row>
    <row r="96" spans="1:32" s="260" customFormat="1">
      <c r="A96" s="250"/>
      <c r="B96" s="251" t="s">
        <v>25</v>
      </c>
      <c r="C96" s="252">
        <f t="shared" ref="C96" si="112">SUM(C92:C95)</f>
        <v>0</v>
      </c>
      <c r="D96" s="253">
        <f>SUM(D92:D95)</f>
        <v>0</v>
      </c>
      <c r="E96" s="252">
        <f t="shared" ref="E96" si="113">SUM(E92:E95)</f>
        <v>0</v>
      </c>
      <c r="F96" s="253">
        <f>SUM(F92:F95)</f>
        <v>0</v>
      </c>
      <c r="G96" s="254">
        <v>0</v>
      </c>
      <c r="H96" s="252">
        <f t="shared" ref="H96:M96" si="114">SUM(H92:H95)</f>
        <v>0</v>
      </c>
      <c r="I96" s="253">
        <f>SUM(I92:I95)</f>
        <v>0</v>
      </c>
      <c r="J96" s="255">
        <f t="shared" si="114"/>
        <v>0</v>
      </c>
      <c r="K96" s="256">
        <f>SUM(K92:K95)</f>
        <v>0</v>
      </c>
      <c r="L96" s="255">
        <f t="shared" si="114"/>
        <v>0</v>
      </c>
      <c r="M96" s="256">
        <f t="shared" si="114"/>
        <v>0</v>
      </c>
      <c r="N96" s="257"/>
      <c r="O96" s="257"/>
      <c r="P96" s="255">
        <f t="shared" ref="P96:S96" si="115">SUM(P92:P95)</f>
        <v>0</v>
      </c>
      <c r="Q96" s="256">
        <f t="shared" si="115"/>
        <v>0</v>
      </c>
      <c r="R96" s="255">
        <f t="shared" si="115"/>
        <v>0</v>
      </c>
      <c r="S96" s="256">
        <f t="shared" si="115"/>
        <v>0</v>
      </c>
      <c r="T96" s="258">
        <v>0</v>
      </c>
      <c r="U96" s="255">
        <f t="shared" ref="U96:W96" si="116">SUM(U92:U95)</f>
        <v>0</v>
      </c>
      <c r="V96" s="256">
        <f>SUM(V92:V95)</f>
        <v>0</v>
      </c>
      <c r="W96" s="255">
        <f t="shared" si="116"/>
        <v>0</v>
      </c>
      <c r="X96" s="256">
        <f>SUM(X92:X95)</f>
        <v>0</v>
      </c>
      <c r="Y96" s="255">
        <f t="shared" ref="Y96:Z96" si="117">SUM(Y92:Y95)</f>
        <v>0</v>
      </c>
      <c r="Z96" s="256">
        <f t="shared" si="117"/>
        <v>0</v>
      </c>
      <c r="AA96" s="258">
        <v>0</v>
      </c>
      <c r="AB96" s="255">
        <f t="shared" ref="AB96" si="118">SUM(AB92:AB95)</f>
        <v>0</v>
      </c>
      <c r="AC96" s="256">
        <f>SUM(AC92:AC95)</f>
        <v>0</v>
      </c>
      <c r="AD96" s="255">
        <f t="shared" ref="AD96" si="119">SUM(AD92:AD95)</f>
        <v>0</v>
      </c>
      <c r="AE96" s="256">
        <f>SUM(AE92:AE95)</f>
        <v>0</v>
      </c>
      <c r="AF96" s="259"/>
    </row>
    <row r="97" spans="1:32" s="45" customFormat="1" ht="24" customHeight="1">
      <c r="A97" s="40">
        <v>6.03</v>
      </c>
      <c r="B97" s="41" t="s">
        <v>43</v>
      </c>
      <c r="C97" s="48"/>
      <c r="D97" s="67"/>
      <c r="E97" s="48"/>
      <c r="F97" s="67"/>
      <c r="G97" s="113"/>
      <c r="H97" s="48"/>
      <c r="I97" s="67"/>
      <c r="J97" s="324"/>
      <c r="K97" s="152"/>
      <c r="L97" s="324"/>
      <c r="M97" s="152"/>
      <c r="N97" s="150"/>
      <c r="O97" s="150"/>
      <c r="P97" s="323">
        <f t="shared" ref="P97:Q101" si="120">J97-L97</f>
        <v>0</v>
      </c>
      <c r="Q97" s="150">
        <f t="shared" si="120"/>
        <v>0</v>
      </c>
      <c r="R97" s="324"/>
      <c r="S97" s="152"/>
      <c r="T97" s="153"/>
      <c r="U97" s="324"/>
      <c r="V97" s="150">
        <f t="shared" ref="V97" si="121">U97*T97</f>
        <v>0</v>
      </c>
      <c r="W97" s="323">
        <f t="shared" ref="W97:W101" si="122">U97+R97</f>
        <v>0</v>
      </c>
      <c r="X97" s="150">
        <f>V97+S97</f>
        <v>0</v>
      </c>
      <c r="Y97" s="324"/>
      <c r="Z97" s="152"/>
      <c r="AA97" s="153"/>
      <c r="AB97" s="324"/>
      <c r="AC97" s="150">
        <f t="shared" ref="AC97" si="123">AB97*AA97</f>
        <v>0</v>
      </c>
      <c r="AD97" s="323">
        <f t="shared" ref="AD97:AD101" si="124">AB97+Y97</f>
        <v>0</v>
      </c>
      <c r="AE97" s="150">
        <f>AC97+Z97</f>
        <v>0</v>
      </c>
      <c r="AF97" s="48"/>
    </row>
    <row r="98" spans="1:32" s="42" customFormat="1">
      <c r="A98" s="71"/>
      <c r="B98" s="43" t="s">
        <v>38</v>
      </c>
      <c r="C98" s="44"/>
      <c r="D98" s="69"/>
      <c r="E98" s="44"/>
      <c r="F98" s="69"/>
      <c r="G98" s="112"/>
      <c r="H98" s="44"/>
      <c r="I98" s="69">
        <f t="shared" ref="I98:I101" si="125">H98*G98</f>
        <v>0</v>
      </c>
      <c r="J98" s="323">
        <f t="shared" ref="J98:J101" si="126">H98+E98+C98</f>
        <v>0</v>
      </c>
      <c r="K98" s="150">
        <f>I98+F98+D98</f>
        <v>0</v>
      </c>
      <c r="L98" s="323"/>
      <c r="M98" s="150"/>
      <c r="N98" s="150"/>
      <c r="O98" s="150"/>
      <c r="P98" s="323">
        <f t="shared" si="120"/>
        <v>0</v>
      </c>
      <c r="Q98" s="150">
        <f t="shared" si="120"/>
        <v>0</v>
      </c>
      <c r="R98" s="323"/>
      <c r="S98" s="150"/>
      <c r="T98" s="151"/>
      <c r="U98" s="323"/>
      <c r="V98" s="150">
        <f>U98*T98</f>
        <v>0</v>
      </c>
      <c r="W98" s="323">
        <f t="shared" si="122"/>
        <v>0</v>
      </c>
      <c r="X98" s="150">
        <f>V98+S98</f>
        <v>0</v>
      </c>
      <c r="Y98" s="323"/>
      <c r="Z98" s="150"/>
      <c r="AA98" s="151"/>
      <c r="AB98" s="323"/>
      <c r="AC98" s="150">
        <f>AB98*AA98</f>
        <v>0</v>
      </c>
      <c r="AD98" s="323">
        <f t="shared" si="124"/>
        <v>0</v>
      </c>
      <c r="AE98" s="150">
        <f>AC98+Z98</f>
        <v>0</v>
      </c>
      <c r="AF98" s="44"/>
    </row>
    <row r="99" spans="1:32" s="42" customFormat="1" ht="93.75">
      <c r="A99" s="71"/>
      <c r="B99" s="43" t="s">
        <v>39</v>
      </c>
      <c r="C99" s="44"/>
      <c r="D99" s="69"/>
      <c r="E99" s="44"/>
      <c r="F99" s="69"/>
      <c r="G99" s="112">
        <v>4.4999999999999998E-2</v>
      </c>
      <c r="H99" s="44"/>
      <c r="I99" s="69">
        <f t="shared" si="125"/>
        <v>0</v>
      </c>
      <c r="J99" s="323">
        <f t="shared" si="126"/>
        <v>0</v>
      </c>
      <c r="K99" s="150">
        <f>I99+F99+D99</f>
        <v>0</v>
      </c>
      <c r="L99" s="323"/>
      <c r="M99" s="150"/>
      <c r="N99" s="150"/>
      <c r="O99" s="150"/>
      <c r="P99" s="323">
        <f t="shared" si="120"/>
        <v>0</v>
      </c>
      <c r="Q99" s="150">
        <f t="shared" si="120"/>
        <v>0</v>
      </c>
      <c r="R99" s="323"/>
      <c r="S99" s="150"/>
      <c r="T99" s="151">
        <v>4.4999999999999998E-2</v>
      </c>
      <c r="U99" s="323"/>
      <c r="V99" s="150">
        <f>U99*T99</f>
        <v>0</v>
      </c>
      <c r="W99" s="323">
        <f t="shared" si="122"/>
        <v>0</v>
      </c>
      <c r="X99" s="150">
        <f>V99+S99</f>
        <v>0</v>
      </c>
      <c r="Y99" s="323"/>
      <c r="Z99" s="150"/>
      <c r="AA99" s="151">
        <v>4.4999999999999998E-2</v>
      </c>
      <c r="AB99" s="323"/>
      <c r="AC99" s="150">
        <f>AB99*AA99</f>
        <v>0</v>
      </c>
      <c r="AD99" s="323">
        <f t="shared" si="124"/>
        <v>0</v>
      </c>
      <c r="AE99" s="150">
        <f>AC99+Z99</f>
        <v>0</v>
      </c>
      <c r="AF99" s="780" t="s">
        <v>478</v>
      </c>
    </row>
    <row r="100" spans="1:32" s="42" customFormat="1" ht="93.75">
      <c r="A100" s="71"/>
      <c r="B100" s="43" t="s">
        <v>40</v>
      </c>
      <c r="C100" s="44"/>
      <c r="D100" s="69"/>
      <c r="E100" s="44"/>
      <c r="F100" s="69"/>
      <c r="G100" s="112">
        <v>0.03</v>
      </c>
      <c r="H100" s="44">
        <v>65</v>
      </c>
      <c r="I100" s="69">
        <f t="shared" si="125"/>
        <v>1.95</v>
      </c>
      <c r="J100" s="323">
        <f t="shared" si="126"/>
        <v>65</v>
      </c>
      <c r="K100" s="150">
        <f>I100+F100+D100</f>
        <v>1.95</v>
      </c>
      <c r="L100" s="323">
        <v>65</v>
      </c>
      <c r="M100" s="150">
        <v>1.95</v>
      </c>
      <c r="N100" s="150">
        <f>L100/J100%</f>
        <v>100</v>
      </c>
      <c r="O100" s="150">
        <f>M100/K100%</f>
        <v>100</v>
      </c>
      <c r="P100" s="323">
        <f t="shared" si="120"/>
        <v>0</v>
      </c>
      <c r="Q100" s="150">
        <f t="shared" si="120"/>
        <v>0</v>
      </c>
      <c r="R100" s="323"/>
      <c r="S100" s="150"/>
      <c r="T100" s="151">
        <v>0.03</v>
      </c>
      <c r="U100" s="323">
        <v>102</v>
      </c>
      <c r="V100" s="150">
        <f>U100*T100</f>
        <v>3.06</v>
      </c>
      <c r="W100" s="323">
        <f t="shared" si="122"/>
        <v>102</v>
      </c>
      <c r="X100" s="150">
        <f>V100+S100</f>
        <v>3.06</v>
      </c>
      <c r="Y100" s="323"/>
      <c r="Z100" s="150"/>
      <c r="AA100" s="151">
        <v>0.03</v>
      </c>
      <c r="AB100" s="323">
        <v>102</v>
      </c>
      <c r="AC100" s="150">
        <f>AB100*AA100</f>
        <v>3.06</v>
      </c>
      <c r="AD100" s="323">
        <f t="shared" si="124"/>
        <v>102</v>
      </c>
      <c r="AE100" s="150">
        <f>AC100+Z100</f>
        <v>3.06</v>
      </c>
      <c r="AF100" s="780" t="s">
        <v>478</v>
      </c>
    </row>
    <row r="101" spans="1:32" s="42" customFormat="1">
      <c r="A101" s="71"/>
      <c r="B101" s="43" t="s">
        <v>41</v>
      </c>
      <c r="C101" s="44"/>
      <c r="D101" s="69"/>
      <c r="E101" s="44"/>
      <c r="F101" s="69"/>
      <c r="G101" s="112"/>
      <c r="H101" s="44"/>
      <c r="I101" s="69">
        <f t="shared" si="125"/>
        <v>0</v>
      </c>
      <c r="J101" s="323">
        <f t="shared" si="126"/>
        <v>0</v>
      </c>
      <c r="K101" s="150">
        <f>I101+F101+D101</f>
        <v>0</v>
      </c>
      <c r="L101" s="323"/>
      <c r="M101" s="150"/>
      <c r="N101" s="150"/>
      <c r="O101" s="150"/>
      <c r="P101" s="323">
        <f t="shared" si="120"/>
        <v>0</v>
      </c>
      <c r="Q101" s="150">
        <f t="shared" si="120"/>
        <v>0</v>
      </c>
      <c r="R101" s="323"/>
      <c r="S101" s="150"/>
      <c r="T101" s="151"/>
      <c r="U101" s="323"/>
      <c r="V101" s="150">
        <f>U101*T101</f>
        <v>0</v>
      </c>
      <c r="W101" s="323">
        <f t="shared" si="122"/>
        <v>0</v>
      </c>
      <c r="X101" s="150">
        <f>V101+S101</f>
        <v>0</v>
      </c>
      <c r="Y101" s="323"/>
      <c r="Z101" s="150"/>
      <c r="AA101" s="151"/>
      <c r="AB101" s="323"/>
      <c r="AC101" s="150">
        <f>AB101*AA101</f>
        <v>0</v>
      </c>
      <c r="AD101" s="323">
        <f t="shared" si="124"/>
        <v>0</v>
      </c>
      <c r="AE101" s="150">
        <f>AC101+Z101</f>
        <v>0</v>
      </c>
      <c r="AF101" s="44"/>
    </row>
    <row r="102" spans="1:32" s="260" customFormat="1">
      <c r="A102" s="250"/>
      <c r="B102" s="251" t="s">
        <v>25</v>
      </c>
      <c r="C102" s="252">
        <f t="shared" ref="C102" si="127">SUM(C98:C101)</f>
        <v>0</v>
      </c>
      <c r="D102" s="380">
        <f>SUM(D98:D101)</f>
        <v>0</v>
      </c>
      <c r="E102" s="252">
        <f t="shared" ref="E102" si="128">SUM(E98:E101)</f>
        <v>0</v>
      </c>
      <c r="F102" s="380">
        <f>SUM(F98:F101)</f>
        <v>0</v>
      </c>
      <c r="G102" s="254"/>
      <c r="H102" s="252">
        <f t="shared" ref="H102:M102" si="129">SUM(H98:H101)</f>
        <v>65</v>
      </c>
      <c r="I102" s="380">
        <f>SUM(I98:I101)</f>
        <v>1.95</v>
      </c>
      <c r="J102" s="255">
        <f t="shared" si="129"/>
        <v>65</v>
      </c>
      <c r="K102" s="382">
        <f>SUM(K98:K101)</f>
        <v>1.95</v>
      </c>
      <c r="L102" s="255">
        <f t="shared" si="129"/>
        <v>65</v>
      </c>
      <c r="M102" s="382">
        <f t="shared" si="129"/>
        <v>1.95</v>
      </c>
      <c r="N102" s="257">
        <f>L102/J102%</f>
        <v>100</v>
      </c>
      <c r="O102" s="257">
        <f>M102/K102%</f>
        <v>100</v>
      </c>
      <c r="P102" s="255">
        <f t="shared" ref="P102:S102" si="130">SUM(P98:P101)</f>
        <v>0</v>
      </c>
      <c r="Q102" s="382">
        <f t="shared" si="130"/>
        <v>0</v>
      </c>
      <c r="R102" s="255">
        <f t="shared" si="130"/>
        <v>0</v>
      </c>
      <c r="S102" s="382">
        <f t="shared" si="130"/>
        <v>0</v>
      </c>
      <c r="T102" s="258"/>
      <c r="U102" s="255">
        <f t="shared" ref="U102:W102" si="131">SUM(U98:U101)</f>
        <v>102</v>
      </c>
      <c r="V102" s="382">
        <f>SUM(V98:V101)</f>
        <v>3.06</v>
      </c>
      <c r="W102" s="255">
        <f t="shared" si="131"/>
        <v>102</v>
      </c>
      <c r="X102" s="382">
        <f>SUM(X98:X101)</f>
        <v>3.06</v>
      </c>
      <c r="Y102" s="255">
        <f t="shared" ref="Y102:Z102" si="132">SUM(Y98:Y101)</f>
        <v>0</v>
      </c>
      <c r="Z102" s="382">
        <f t="shared" si="132"/>
        <v>0</v>
      </c>
      <c r="AA102" s="258"/>
      <c r="AB102" s="255">
        <f t="shared" ref="AB102" si="133">SUM(AB98:AB101)</f>
        <v>102</v>
      </c>
      <c r="AC102" s="382">
        <f>SUM(AC98:AC101)</f>
        <v>3.06</v>
      </c>
      <c r="AD102" s="255">
        <f t="shared" ref="AD102" si="134">SUM(AD98:AD101)</f>
        <v>102</v>
      </c>
      <c r="AE102" s="382">
        <f>SUM(AE98:AE101)</f>
        <v>3.06</v>
      </c>
      <c r="AF102" s="259"/>
    </row>
    <row r="103" spans="1:32" s="45" customFormat="1" ht="31.5">
      <c r="A103" s="40">
        <v>6.04</v>
      </c>
      <c r="B103" s="41" t="s">
        <v>44</v>
      </c>
      <c r="C103" s="48"/>
      <c r="D103" s="67"/>
      <c r="E103" s="48"/>
      <c r="F103" s="67"/>
      <c r="G103" s="113"/>
      <c r="H103" s="48"/>
      <c r="I103" s="67"/>
      <c r="J103" s="324"/>
      <c r="K103" s="152"/>
      <c r="L103" s="324"/>
      <c r="M103" s="152"/>
      <c r="N103" s="150"/>
      <c r="O103" s="150"/>
      <c r="P103" s="323">
        <f t="shared" ref="P103:Q107" si="135">J103-L103</f>
        <v>0</v>
      </c>
      <c r="Q103" s="150">
        <f t="shared" si="135"/>
        <v>0</v>
      </c>
      <c r="R103" s="324"/>
      <c r="S103" s="152"/>
      <c r="T103" s="153"/>
      <c r="U103" s="324"/>
      <c r="V103" s="150">
        <f t="shared" ref="V103" si="136">U103*T103</f>
        <v>0</v>
      </c>
      <c r="W103" s="323">
        <f t="shared" ref="W103:W107" si="137">U103+R103</f>
        <v>0</v>
      </c>
      <c r="X103" s="150">
        <f>V103+S103</f>
        <v>0</v>
      </c>
      <c r="Y103" s="324"/>
      <c r="Z103" s="152"/>
      <c r="AA103" s="153"/>
      <c r="AB103" s="324"/>
      <c r="AC103" s="150">
        <f t="shared" ref="AC103" si="138">AB103*AA103</f>
        <v>0</v>
      </c>
      <c r="AD103" s="323">
        <f t="shared" ref="AD103:AD107" si="139">AB103+Y103</f>
        <v>0</v>
      </c>
      <c r="AE103" s="150">
        <f>AC103+Z103</f>
        <v>0</v>
      </c>
      <c r="AF103" s="48"/>
    </row>
    <row r="104" spans="1:32" s="42" customFormat="1">
      <c r="A104" s="71"/>
      <c r="B104" s="43" t="s">
        <v>38</v>
      </c>
      <c r="C104" s="44"/>
      <c r="D104" s="69"/>
      <c r="E104" s="44"/>
      <c r="F104" s="69"/>
      <c r="G104" s="112"/>
      <c r="H104" s="44"/>
      <c r="I104" s="69">
        <f t="shared" ref="I104:I107" si="140">H104*G104</f>
        <v>0</v>
      </c>
      <c r="J104" s="323">
        <f t="shared" ref="J104:J107" si="141">H104+E104+C104</f>
        <v>0</v>
      </c>
      <c r="K104" s="150">
        <f>I104+F104+D104</f>
        <v>0</v>
      </c>
      <c r="L104" s="323"/>
      <c r="M104" s="150"/>
      <c r="N104" s="150"/>
      <c r="O104" s="150"/>
      <c r="P104" s="323">
        <f t="shared" si="135"/>
        <v>0</v>
      </c>
      <c r="Q104" s="150">
        <f t="shared" si="135"/>
        <v>0</v>
      </c>
      <c r="R104" s="323"/>
      <c r="S104" s="150"/>
      <c r="T104" s="151"/>
      <c r="U104" s="323"/>
      <c r="V104" s="150">
        <f>U104*T104</f>
        <v>0</v>
      </c>
      <c r="W104" s="323">
        <f t="shared" si="137"/>
        <v>0</v>
      </c>
      <c r="X104" s="150">
        <f>V104+S104</f>
        <v>0</v>
      </c>
      <c r="Y104" s="323"/>
      <c r="Z104" s="150"/>
      <c r="AA104" s="151"/>
      <c r="AB104" s="323"/>
      <c r="AC104" s="150">
        <f>AB104*AA104</f>
        <v>0</v>
      </c>
      <c r="AD104" s="323">
        <f t="shared" si="139"/>
        <v>0</v>
      </c>
      <c r="AE104" s="150">
        <f>AC104+Z104</f>
        <v>0</v>
      </c>
      <c r="AF104" s="44"/>
    </row>
    <row r="105" spans="1:32" s="42" customFormat="1" ht="93.75">
      <c r="A105" s="71"/>
      <c r="B105" s="43" t="s">
        <v>39</v>
      </c>
      <c r="C105" s="44"/>
      <c r="D105" s="69"/>
      <c r="E105" s="44"/>
      <c r="F105" s="69"/>
      <c r="G105" s="112">
        <v>4.4999999999999998E-2</v>
      </c>
      <c r="H105" s="44"/>
      <c r="I105" s="69">
        <f t="shared" si="140"/>
        <v>0</v>
      </c>
      <c r="J105" s="323">
        <f t="shared" si="141"/>
        <v>0</v>
      </c>
      <c r="K105" s="150">
        <f>I105+F105+D105</f>
        <v>0</v>
      </c>
      <c r="L105" s="323"/>
      <c r="M105" s="150"/>
      <c r="N105" s="150"/>
      <c r="O105" s="150"/>
      <c r="P105" s="323">
        <f t="shared" si="135"/>
        <v>0</v>
      </c>
      <c r="Q105" s="150">
        <f t="shared" si="135"/>
        <v>0</v>
      </c>
      <c r="R105" s="323"/>
      <c r="S105" s="150"/>
      <c r="T105" s="151">
        <v>4.4999999999999998E-2</v>
      </c>
      <c r="U105" s="323"/>
      <c r="V105" s="150">
        <f>U105*T105</f>
        <v>0</v>
      </c>
      <c r="W105" s="323">
        <f t="shared" si="137"/>
        <v>0</v>
      </c>
      <c r="X105" s="150">
        <f>V105+S105</f>
        <v>0</v>
      </c>
      <c r="Y105" s="323"/>
      <c r="Z105" s="150"/>
      <c r="AA105" s="151">
        <v>4.4999999999999998E-2</v>
      </c>
      <c r="AB105" s="323"/>
      <c r="AC105" s="150">
        <f>AB105*AA105</f>
        <v>0</v>
      </c>
      <c r="AD105" s="323">
        <f t="shared" si="139"/>
        <v>0</v>
      </c>
      <c r="AE105" s="150">
        <f>AC105+Z105</f>
        <v>0</v>
      </c>
      <c r="AF105" s="780" t="s">
        <v>478</v>
      </c>
    </row>
    <row r="106" spans="1:32" s="42" customFormat="1">
      <c r="A106" s="71"/>
      <c r="B106" s="43" t="s">
        <v>40</v>
      </c>
      <c r="C106" s="44"/>
      <c r="D106" s="69"/>
      <c r="E106" s="44"/>
      <c r="F106" s="69"/>
      <c r="G106" s="112">
        <v>2.6749999999999999E-2</v>
      </c>
      <c r="H106" s="44"/>
      <c r="I106" s="69">
        <f t="shared" si="140"/>
        <v>0</v>
      </c>
      <c r="J106" s="323">
        <f t="shared" si="141"/>
        <v>0</v>
      </c>
      <c r="K106" s="150">
        <f>I106+F106+D106</f>
        <v>0</v>
      </c>
      <c r="L106" s="323"/>
      <c r="M106" s="150"/>
      <c r="N106" s="150"/>
      <c r="O106" s="150"/>
      <c r="P106" s="323">
        <f t="shared" si="135"/>
        <v>0</v>
      </c>
      <c r="Q106" s="150">
        <f t="shared" si="135"/>
        <v>0</v>
      </c>
      <c r="R106" s="323"/>
      <c r="S106" s="150"/>
      <c r="T106" s="151">
        <v>0.03</v>
      </c>
      <c r="U106" s="323"/>
      <c r="V106" s="150">
        <f>U106*T106</f>
        <v>0</v>
      </c>
      <c r="W106" s="323">
        <f t="shared" si="137"/>
        <v>0</v>
      </c>
      <c r="X106" s="150">
        <f>V106+S106</f>
        <v>0</v>
      </c>
      <c r="Y106" s="323"/>
      <c r="Z106" s="150"/>
      <c r="AA106" s="151">
        <v>0.03</v>
      </c>
      <c r="AB106" s="323"/>
      <c r="AC106" s="150">
        <f>AB106*AA106</f>
        <v>0</v>
      </c>
      <c r="AD106" s="323">
        <f t="shared" si="139"/>
        <v>0</v>
      </c>
      <c r="AE106" s="150">
        <f>AC106+Z106</f>
        <v>0</v>
      </c>
      <c r="AF106" s="44"/>
    </row>
    <row r="107" spans="1:32" s="42" customFormat="1">
      <c r="A107" s="71"/>
      <c r="B107" s="43" t="s">
        <v>41</v>
      </c>
      <c r="C107" s="44"/>
      <c r="D107" s="69"/>
      <c r="E107" s="44"/>
      <c r="F107" s="69"/>
      <c r="G107" s="112"/>
      <c r="H107" s="44"/>
      <c r="I107" s="69">
        <f t="shared" si="140"/>
        <v>0</v>
      </c>
      <c r="J107" s="323">
        <f t="shared" si="141"/>
        <v>0</v>
      </c>
      <c r="K107" s="150">
        <f>I107+F107+D107</f>
        <v>0</v>
      </c>
      <c r="L107" s="323"/>
      <c r="M107" s="150"/>
      <c r="N107" s="150"/>
      <c r="O107" s="150"/>
      <c r="P107" s="323">
        <f t="shared" si="135"/>
        <v>0</v>
      </c>
      <c r="Q107" s="150">
        <f t="shared" si="135"/>
        <v>0</v>
      </c>
      <c r="R107" s="323"/>
      <c r="S107" s="150"/>
      <c r="T107" s="151"/>
      <c r="U107" s="323"/>
      <c r="V107" s="150">
        <f>U107*T107</f>
        <v>0</v>
      </c>
      <c r="W107" s="323">
        <f t="shared" si="137"/>
        <v>0</v>
      </c>
      <c r="X107" s="150">
        <f>V107+S107</f>
        <v>0</v>
      </c>
      <c r="Y107" s="323"/>
      <c r="Z107" s="150"/>
      <c r="AA107" s="151"/>
      <c r="AB107" s="323"/>
      <c r="AC107" s="150">
        <f>AB107*AA107</f>
        <v>0</v>
      </c>
      <c r="AD107" s="323">
        <f t="shared" si="139"/>
        <v>0</v>
      </c>
      <c r="AE107" s="150">
        <f>AC107+Z107</f>
        <v>0</v>
      </c>
      <c r="AF107" s="44"/>
    </row>
    <row r="108" spans="1:32" s="260" customFormat="1">
      <c r="A108" s="250"/>
      <c r="B108" s="251" t="s">
        <v>25</v>
      </c>
      <c r="C108" s="252">
        <f t="shared" ref="C108" si="142">SUM(C104:C107)</f>
        <v>0</v>
      </c>
      <c r="D108" s="253">
        <f>SUM(D104:D107)</f>
        <v>0</v>
      </c>
      <c r="E108" s="252">
        <f t="shared" ref="E108" si="143">SUM(E104:E107)</f>
        <v>0</v>
      </c>
      <c r="F108" s="253">
        <f>SUM(F104:F107)</f>
        <v>0</v>
      </c>
      <c r="G108" s="254"/>
      <c r="H108" s="252">
        <f t="shared" ref="H108:M108" si="144">SUM(H104:H107)</f>
        <v>0</v>
      </c>
      <c r="I108" s="253">
        <f>SUM(I104:I107)</f>
        <v>0</v>
      </c>
      <c r="J108" s="255">
        <f t="shared" si="144"/>
        <v>0</v>
      </c>
      <c r="K108" s="256">
        <f>SUM(K104:K107)</f>
        <v>0</v>
      </c>
      <c r="L108" s="255">
        <f t="shared" si="144"/>
        <v>0</v>
      </c>
      <c r="M108" s="256">
        <f t="shared" si="144"/>
        <v>0</v>
      </c>
      <c r="N108" s="257"/>
      <c r="O108" s="257"/>
      <c r="P108" s="255">
        <f t="shared" ref="P108:S108" si="145">SUM(P104:P107)</f>
        <v>0</v>
      </c>
      <c r="Q108" s="256">
        <f t="shared" si="145"/>
        <v>0</v>
      </c>
      <c r="R108" s="255">
        <f t="shared" si="145"/>
        <v>0</v>
      </c>
      <c r="S108" s="256">
        <f t="shared" si="145"/>
        <v>0</v>
      </c>
      <c r="T108" s="258"/>
      <c r="U108" s="255">
        <f t="shared" ref="U108:W108" si="146">SUM(U104:U107)</f>
        <v>0</v>
      </c>
      <c r="V108" s="256">
        <f>SUM(V104:V107)</f>
        <v>0</v>
      </c>
      <c r="W108" s="255">
        <f t="shared" si="146"/>
        <v>0</v>
      </c>
      <c r="X108" s="256">
        <f>SUM(X104:X107)</f>
        <v>0</v>
      </c>
      <c r="Y108" s="255">
        <f t="shared" ref="Y108:Z108" si="147">SUM(Y104:Y107)</f>
        <v>0</v>
      </c>
      <c r="Z108" s="256">
        <f t="shared" si="147"/>
        <v>0</v>
      </c>
      <c r="AA108" s="258"/>
      <c r="AB108" s="255">
        <f t="shared" ref="AB108" si="148">SUM(AB104:AB107)</f>
        <v>0</v>
      </c>
      <c r="AC108" s="256">
        <f>SUM(AC104:AC107)</f>
        <v>0</v>
      </c>
      <c r="AD108" s="255">
        <f t="shared" ref="AD108" si="149">SUM(AD104:AD107)</f>
        <v>0</v>
      </c>
      <c r="AE108" s="256">
        <f>SUM(AE104:AE107)</f>
        <v>0</v>
      </c>
      <c r="AF108" s="259"/>
    </row>
    <row r="109" spans="1:32" s="45" customFormat="1">
      <c r="A109" s="40">
        <v>6.05</v>
      </c>
      <c r="B109" s="41" t="s">
        <v>190</v>
      </c>
      <c r="C109" s="48"/>
      <c r="D109" s="67"/>
      <c r="E109" s="48"/>
      <c r="F109" s="67"/>
      <c r="G109" s="113"/>
      <c r="H109" s="48"/>
      <c r="I109" s="67"/>
      <c r="J109" s="324"/>
      <c r="K109" s="152"/>
      <c r="L109" s="324"/>
      <c r="M109" s="152"/>
      <c r="N109" s="150"/>
      <c r="O109" s="150"/>
      <c r="P109" s="323">
        <f t="shared" ref="P109:Q113" si="150">J109-L109</f>
        <v>0</v>
      </c>
      <c r="Q109" s="150">
        <f t="shared" si="150"/>
        <v>0</v>
      </c>
      <c r="R109" s="324"/>
      <c r="S109" s="152"/>
      <c r="T109" s="153"/>
      <c r="U109" s="324"/>
      <c r="V109" s="150">
        <f>U109*T109</f>
        <v>0</v>
      </c>
      <c r="W109" s="323">
        <f t="shared" ref="W109:W113" si="151">U109+R109</f>
        <v>0</v>
      </c>
      <c r="X109" s="150">
        <f>V109+S109</f>
        <v>0</v>
      </c>
      <c r="Y109" s="324"/>
      <c r="Z109" s="152"/>
      <c r="AA109" s="153"/>
      <c r="AB109" s="324"/>
      <c r="AC109" s="150">
        <f>AB109*AA109</f>
        <v>0</v>
      </c>
      <c r="AD109" s="323">
        <f t="shared" ref="AD109:AD113" si="152">AB109+Y109</f>
        <v>0</v>
      </c>
      <c r="AE109" s="150">
        <f>AC109+Z109</f>
        <v>0</v>
      </c>
      <c r="AF109" s="48"/>
    </row>
    <row r="110" spans="1:32" s="42" customFormat="1">
      <c r="A110" s="71"/>
      <c r="B110" s="43" t="s">
        <v>38</v>
      </c>
      <c r="C110" s="44"/>
      <c r="D110" s="69"/>
      <c r="E110" s="44"/>
      <c r="F110" s="69"/>
      <c r="G110" s="112"/>
      <c r="H110" s="44"/>
      <c r="I110" s="69">
        <f t="shared" ref="I110:I113" si="153">H110*G110</f>
        <v>0</v>
      </c>
      <c r="J110" s="323">
        <f t="shared" ref="J110:J113" si="154">H110+E110+C110</f>
        <v>0</v>
      </c>
      <c r="K110" s="150">
        <f>I110+F110+D110</f>
        <v>0</v>
      </c>
      <c r="L110" s="323"/>
      <c r="M110" s="150"/>
      <c r="N110" s="150"/>
      <c r="O110" s="150"/>
      <c r="P110" s="323">
        <f t="shared" si="150"/>
        <v>0</v>
      </c>
      <c r="Q110" s="150">
        <f t="shared" si="150"/>
        <v>0</v>
      </c>
      <c r="R110" s="323"/>
      <c r="S110" s="150"/>
      <c r="T110" s="151"/>
      <c r="U110" s="323"/>
      <c r="V110" s="150">
        <f>U110*T110</f>
        <v>0</v>
      </c>
      <c r="W110" s="323">
        <f t="shared" si="151"/>
        <v>0</v>
      </c>
      <c r="X110" s="150">
        <f>V110+S110</f>
        <v>0</v>
      </c>
      <c r="Y110" s="323"/>
      <c r="Z110" s="150"/>
      <c r="AA110" s="151"/>
      <c r="AB110" s="323"/>
      <c r="AC110" s="150">
        <f>AB110*AA110</f>
        <v>0</v>
      </c>
      <c r="AD110" s="323">
        <f t="shared" si="152"/>
        <v>0</v>
      </c>
      <c r="AE110" s="150">
        <f>AC110+Z110</f>
        <v>0</v>
      </c>
      <c r="AF110" s="44"/>
    </row>
    <row r="111" spans="1:32" s="42" customFormat="1">
      <c r="A111" s="71"/>
      <c r="B111" s="43" t="s">
        <v>39</v>
      </c>
      <c r="C111" s="44"/>
      <c r="D111" s="69"/>
      <c r="E111" s="44"/>
      <c r="F111" s="69"/>
      <c r="G111" s="112"/>
      <c r="H111" s="44"/>
      <c r="I111" s="69">
        <f t="shared" si="153"/>
        <v>0</v>
      </c>
      <c r="J111" s="323">
        <f t="shared" si="154"/>
        <v>0</v>
      </c>
      <c r="K111" s="150">
        <f>I111+F111+D111</f>
        <v>0</v>
      </c>
      <c r="L111" s="323"/>
      <c r="M111" s="150"/>
      <c r="N111" s="150"/>
      <c r="O111" s="150"/>
      <c r="P111" s="323">
        <f t="shared" si="150"/>
        <v>0</v>
      </c>
      <c r="Q111" s="150">
        <f t="shared" si="150"/>
        <v>0</v>
      </c>
      <c r="R111" s="323"/>
      <c r="S111" s="150"/>
      <c r="T111" s="151"/>
      <c r="U111" s="323"/>
      <c r="V111" s="150">
        <f>U111*T111</f>
        <v>0</v>
      </c>
      <c r="W111" s="323">
        <f t="shared" si="151"/>
        <v>0</v>
      </c>
      <c r="X111" s="150">
        <f>V111+S111</f>
        <v>0</v>
      </c>
      <c r="Y111" s="323"/>
      <c r="Z111" s="150"/>
      <c r="AA111" s="151"/>
      <c r="AB111" s="323"/>
      <c r="AC111" s="150">
        <f>AB111*AA111</f>
        <v>0</v>
      </c>
      <c r="AD111" s="323">
        <f t="shared" si="152"/>
        <v>0</v>
      </c>
      <c r="AE111" s="150">
        <f>AC111+Z111</f>
        <v>0</v>
      </c>
      <c r="AF111" s="44"/>
    </row>
    <row r="112" spans="1:32" s="42" customFormat="1">
      <c r="A112" s="71"/>
      <c r="B112" s="43" t="s">
        <v>40</v>
      </c>
      <c r="C112" s="44"/>
      <c r="D112" s="69"/>
      <c r="E112" s="44"/>
      <c r="F112" s="69"/>
      <c r="G112" s="112"/>
      <c r="H112" s="44"/>
      <c r="I112" s="69">
        <f t="shared" si="153"/>
        <v>0</v>
      </c>
      <c r="J112" s="323">
        <f t="shared" si="154"/>
        <v>0</v>
      </c>
      <c r="K112" s="150">
        <f>I112+F112+D112</f>
        <v>0</v>
      </c>
      <c r="L112" s="323"/>
      <c r="M112" s="150"/>
      <c r="N112" s="150"/>
      <c r="O112" s="150"/>
      <c r="P112" s="323">
        <f t="shared" si="150"/>
        <v>0</v>
      </c>
      <c r="Q112" s="150">
        <f t="shared" si="150"/>
        <v>0</v>
      </c>
      <c r="R112" s="323"/>
      <c r="S112" s="150"/>
      <c r="T112" s="151"/>
      <c r="U112" s="323"/>
      <c r="V112" s="150">
        <f>U112*T112</f>
        <v>0</v>
      </c>
      <c r="W112" s="323">
        <f t="shared" si="151"/>
        <v>0</v>
      </c>
      <c r="X112" s="150">
        <f>V112+S112</f>
        <v>0</v>
      </c>
      <c r="Y112" s="323"/>
      <c r="Z112" s="150"/>
      <c r="AA112" s="151"/>
      <c r="AB112" s="323"/>
      <c r="AC112" s="150">
        <f>AB112*AA112</f>
        <v>0</v>
      </c>
      <c r="AD112" s="323">
        <f t="shared" si="152"/>
        <v>0</v>
      </c>
      <c r="AE112" s="150">
        <f>AC112+Z112</f>
        <v>0</v>
      </c>
      <c r="AF112" s="44"/>
    </row>
    <row r="113" spans="1:32" s="42" customFormat="1">
      <c r="A113" s="71"/>
      <c r="B113" s="43" t="s">
        <v>41</v>
      </c>
      <c r="C113" s="44"/>
      <c r="D113" s="69"/>
      <c r="E113" s="44"/>
      <c r="F113" s="69"/>
      <c r="G113" s="112"/>
      <c r="H113" s="44"/>
      <c r="I113" s="69">
        <f t="shared" si="153"/>
        <v>0</v>
      </c>
      <c r="J113" s="323">
        <f t="shared" si="154"/>
        <v>0</v>
      </c>
      <c r="K113" s="150">
        <f>I113+F113+D113</f>
        <v>0</v>
      </c>
      <c r="L113" s="323"/>
      <c r="M113" s="150"/>
      <c r="N113" s="150"/>
      <c r="O113" s="150"/>
      <c r="P113" s="323">
        <f t="shared" si="150"/>
        <v>0</v>
      </c>
      <c r="Q113" s="150">
        <f t="shared" si="150"/>
        <v>0</v>
      </c>
      <c r="R113" s="323"/>
      <c r="S113" s="150"/>
      <c r="T113" s="151"/>
      <c r="U113" s="323"/>
      <c r="V113" s="150">
        <f>U113*T113</f>
        <v>0</v>
      </c>
      <c r="W113" s="323">
        <f t="shared" si="151"/>
        <v>0</v>
      </c>
      <c r="X113" s="150">
        <f>V113+S113</f>
        <v>0</v>
      </c>
      <c r="Y113" s="323"/>
      <c r="Z113" s="150"/>
      <c r="AA113" s="151"/>
      <c r="AB113" s="323"/>
      <c r="AC113" s="150">
        <f>AB113*AA113</f>
        <v>0</v>
      </c>
      <c r="AD113" s="323">
        <f t="shared" si="152"/>
        <v>0</v>
      </c>
      <c r="AE113" s="150">
        <f>AC113+Z113</f>
        <v>0</v>
      </c>
      <c r="AF113" s="44"/>
    </row>
    <row r="114" spans="1:32" s="260" customFormat="1">
      <c r="A114" s="250"/>
      <c r="B114" s="251" t="s">
        <v>35</v>
      </c>
      <c r="C114" s="252">
        <f t="shared" ref="C114" si="155">SUM(C110:C113)</f>
        <v>0</v>
      </c>
      <c r="D114" s="253">
        <f>SUM(D110:D113)</f>
        <v>0</v>
      </c>
      <c r="E114" s="252">
        <f t="shared" ref="E114" si="156">SUM(E110:E113)</f>
        <v>0</v>
      </c>
      <c r="F114" s="253">
        <f>SUM(F110:F113)</f>
        <v>0</v>
      </c>
      <c r="G114" s="254"/>
      <c r="H114" s="252">
        <f t="shared" ref="H114:M114" si="157">SUM(H110:H113)</f>
        <v>0</v>
      </c>
      <c r="I114" s="253">
        <f>SUM(I110:I113)</f>
        <v>0</v>
      </c>
      <c r="J114" s="255">
        <f t="shared" si="157"/>
        <v>0</v>
      </c>
      <c r="K114" s="256">
        <f>SUM(K110:K113)</f>
        <v>0</v>
      </c>
      <c r="L114" s="255">
        <f t="shared" si="157"/>
        <v>0</v>
      </c>
      <c r="M114" s="256">
        <f t="shared" si="157"/>
        <v>0</v>
      </c>
      <c r="N114" s="257"/>
      <c r="O114" s="257"/>
      <c r="P114" s="255">
        <f t="shared" ref="P114:S114" si="158">SUM(P110:P113)</f>
        <v>0</v>
      </c>
      <c r="Q114" s="256">
        <f t="shared" si="158"/>
        <v>0</v>
      </c>
      <c r="R114" s="255">
        <f t="shared" si="158"/>
        <v>0</v>
      </c>
      <c r="S114" s="256">
        <f t="shared" si="158"/>
        <v>0</v>
      </c>
      <c r="T114" s="258"/>
      <c r="U114" s="255">
        <f t="shared" ref="U114:W114" si="159">SUM(U110:U113)</f>
        <v>0</v>
      </c>
      <c r="V114" s="256">
        <f>SUM(V110:V113)</f>
        <v>0</v>
      </c>
      <c r="W114" s="255">
        <f t="shared" si="159"/>
        <v>0</v>
      </c>
      <c r="X114" s="256">
        <f>SUM(X110:X113)</f>
        <v>0</v>
      </c>
      <c r="Y114" s="255">
        <f t="shared" ref="Y114:Z114" si="160">SUM(Y110:Y113)</f>
        <v>0</v>
      </c>
      <c r="Z114" s="256">
        <f t="shared" si="160"/>
        <v>0</v>
      </c>
      <c r="AA114" s="258"/>
      <c r="AB114" s="255">
        <f t="shared" ref="AB114" si="161">SUM(AB110:AB113)</f>
        <v>0</v>
      </c>
      <c r="AC114" s="256">
        <f>SUM(AC110:AC113)</f>
        <v>0</v>
      </c>
      <c r="AD114" s="255">
        <f t="shared" ref="AD114" si="162">SUM(AD110:AD113)</f>
        <v>0</v>
      </c>
      <c r="AE114" s="256">
        <f>SUM(AE110:AE113)</f>
        <v>0</v>
      </c>
      <c r="AF114" s="259"/>
    </row>
    <row r="115" spans="1:32" s="45" customFormat="1">
      <c r="A115" s="40">
        <v>6.06</v>
      </c>
      <c r="B115" s="41" t="s">
        <v>45</v>
      </c>
      <c r="C115" s="48"/>
      <c r="D115" s="67"/>
      <c r="E115" s="48"/>
      <c r="F115" s="67"/>
      <c r="G115" s="113"/>
      <c r="H115" s="48"/>
      <c r="I115" s="67"/>
      <c r="J115" s="324"/>
      <c r="K115" s="152"/>
      <c r="L115" s="324"/>
      <c r="M115" s="152"/>
      <c r="N115" s="152"/>
      <c r="O115" s="152"/>
      <c r="P115" s="324"/>
      <c r="Q115" s="152"/>
      <c r="R115" s="324"/>
      <c r="S115" s="152"/>
      <c r="T115" s="153"/>
      <c r="U115" s="324"/>
      <c r="V115" s="152"/>
      <c r="W115" s="324"/>
      <c r="X115" s="152"/>
      <c r="Y115" s="324"/>
      <c r="Z115" s="152"/>
      <c r="AA115" s="153"/>
      <c r="AB115" s="324"/>
      <c r="AC115" s="152"/>
      <c r="AD115" s="324"/>
      <c r="AE115" s="152"/>
      <c r="AF115" s="48"/>
    </row>
    <row r="116" spans="1:32" s="42" customFormat="1">
      <c r="A116" s="71"/>
      <c r="B116" s="43" t="s">
        <v>38</v>
      </c>
      <c r="C116" s="44"/>
      <c r="D116" s="69"/>
      <c r="E116" s="44"/>
      <c r="F116" s="69"/>
      <c r="G116" s="112"/>
      <c r="H116" s="44"/>
      <c r="I116" s="69">
        <f t="shared" ref="I116:I119" si="163">H116*G116</f>
        <v>0</v>
      </c>
      <c r="J116" s="323">
        <f t="shared" ref="J116:J119" si="164">H116+E116+C116</f>
        <v>0</v>
      </c>
      <c r="K116" s="150">
        <f>I116+F116+D116</f>
        <v>0</v>
      </c>
      <c r="L116" s="323"/>
      <c r="M116" s="150"/>
      <c r="N116" s="150"/>
      <c r="O116" s="150"/>
      <c r="P116" s="323">
        <f t="shared" ref="P116:Q119" si="165">J116-L116</f>
        <v>0</v>
      </c>
      <c r="Q116" s="150">
        <f t="shared" si="165"/>
        <v>0</v>
      </c>
      <c r="R116" s="323"/>
      <c r="S116" s="150"/>
      <c r="T116" s="151"/>
      <c r="U116" s="323"/>
      <c r="V116" s="150">
        <f>U116*T116</f>
        <v>0</v>
      </c>
      <c r="W116" s="323">
        <f t="shared" ref="W116:W119" si="166">U116+R116</f>
        <v>0</v>
      </c>
      <c r="X116" s="150">
        <f>V116+S116</f>
        <v>0</v>
      </c>
      <c r="Y116" s="323"/>
      <c r="Z116" s="150"/>
      <c r="AA116" s="151"/>
      <c r="AB116" s="323"/>
      <c r="AC116" s="150">
        <f>AB116*AA116</f>
        <v>0</v>
      </c>
      <c r="AD116" s="323">
        <f t="shared" ref="AD116:AD119" si="167">AB116+Y116</f>
        <v>0</v>
      </c>
      <c r="AE116" s="150">
        <f>AC116+Z116</f>
        <v>0</v>
      </c>
      <c r="AF116" s="44"/>
    </row>
    <row r="117" spans="1:32" s="42" customFormat="1">
      <c r="A117" s="71"/>
      <c r="B117" s="43" t="s">
        <v>39</v>
      </c>
      <c r="C117" s="44"/>
      <c r="D117" s="69"/>
      <c r="E117" s="44"/>
      <c r="F117" s="69"/>
      <c r="G117" s="112"/>
      <c r="H117" s="44"/>
      <c r="I117" s="69">
        <f t="shared" si="163"/>
        <v>0</v>
      </c>
      <c r="J117" s="323">
        <f t="shared" si="164"/>
        <v>0</v>
      </c>
      <c r="K117" s="150">
        <f>I117+F117+D117</f>
        <v>0</v>
      </c>
      <c r="L117" s="323"/>
      <c r="M117" s="150"/>
      <c r="N117" s="150"/>
      <c r="O117" s="150"/>
      <c r="P117" s="323">
        <f t="shared" si="165"/>
        <v>0</v>
      </c>
      <c r="Q117" s="150">
        <f t="shared" si="165"/>
        <v>0</v>
      </c>
      <c r="R117" s="323"/>
      <c r="S117" s="150"/>
      <c r="T117" s="151"/>
      <c r="U117" s="323"/>
      <c r="V117" s="150">
        <f>U117*T117</f>
        <v>0</v>
      </c>
      <c r="W117" s="323">
        <f t="shared" si="166"/>
        <v>0</v>
      </c>
      <c r="X117" s="150">
        <f>V117+S117</f>
        <v>0</v>
      </c>
      <c r="Y117" s="323"/>
      <c r="Z117" s="150"/>
      <c r="AA117" s="151"/>
      <c r="AB117" s="323"/>
      <c r="AC117" s="150">
        <f>AB117*AA117</f>
        <v>0</v>
      </c>
      <c r="AD117" s="323">
        <f t="shared" si="167"/>
        <v>0</v>
      </c>
      <c r="AE117" s="150">
        <f>AC117+Z117</f>
        <v>0</v>
      </c>
      <c r="AF117" s="44"/>
    </row>
    <row r="118" spans="1:32" s="42" customFormat="1">
      <c r="A118" s="71"/>
      <c r="B118" s="43" t="s">
        <v>40</v>
      </c>
      <c r="C118" s="44"/>
      <c r="D118" s="69"/>
      <c r="E118" s="44"/>
      <c r="F118" s="69"/>
      <c r="G118" s="112"/>
      <c r="H118" s="44"/>
      <c r="I118" s="69">
        <f t="shared" si="163"/>
        <v>0</v>
      </c>
      <c r="J118" s="323">
        <f t="shared" si="164"/>
        <v>0</v>
      </c>
      <c r="K118" s="150">
        <f>I118+F118+D118</f>
        <v>0</v>
      </c>
      <c r="L118" s="323"/>
      <c r="M118" s="150"/>
      <c r="N118" s="150"/>
      <c r="O118" s="150"/>
      <c r="P118" s="323">
        <f t="shared" si="165"/>
        <v>0</v>
      </c>
      <c r="Q118" s="150">
        <f t="shared" si="165"/>
        <v>0</v>
      </c>
      <c r="R118" s="323"/>
      <c r="S118" s="150"/>
      <c r="T118" s="151"/>
      <c r="U118" s="323"/>
      <c r="V118" s="150">
        <f>U118*T118</f>
        <v>0</v>
      </c>
      <c r="W118" s="323">
        <f t="shared" si="166"/>
        <v>0</v>
      </c>
      <c r="X118" s="150">
        <f>V118+S118</f>
        <v>0</v>
      </c>
      <c r="Y118" s="323"/>
      <c r="Z118" s="150"/>
      <c r="AA118" s="151"/>
      <c r="AB118" s="323"/>
      <c r="AC118" s="150">
        <f>AB118*AA118</f>
        <v>0</v>
      </c>
      <c r="AD118" s="323">
        <f t="shared" si="167"/>
        <v>0</v>
      </c>
      <c r="AE118" s="150">
        <f>AC118+Z118</f>
        <v>0</v>
      </c>
      <c r="AF118" s="44"/>
    </row>
    <row r="119" spans="1:32" s="42" customFormat="1">
      <c r="A119" s="71"/>
      <c r="B119" s="43" t="s">
        <v>41</v>
      </c>
      <c r="C119" s="44"/>
      <c r="D119" s="69"/>
      <c r="E119" s="44"/>
      <c r="F119" s="69"/>
      <c r="G119" s="112"/>
      <c r="H119" s="44"/>
      <c r="I119" s="69">
        <f t="shared" si="163"/>
        <v>0</v>
      </c>
      <c r="J119" s="323">
        <f t="shared" si="164"/>
        <v>0</v>
      </c>
      <c r="K119" s="150">
        <f>I119+F119+D119</f>
        <v>0</v>
      </c>
      <c r="L119" s="323"/>
      <c r="M119" s="150"/>
      <c r="N119" s="150"/>
      <c r="O119" s="150"/>
      <c r="P119" s="323">
        <f t="shared" si="165"/>
        <v>0</v>
      </c>
      <c r="Q119" s="150">
        <f t="shared" si="165"/>
        <v>0</v>
      </c>
      <c r="R119" s="323"/>
      <c r="S119" s="150"/>
      <c r="T119" s="151"/>
      <c r="U119" s="323"/>
      <c r="V119" s="150">
        <f>U119*T119</f>
        <v>0</v>
      </c>
      <c r="W119" s="323">
        <f t="shared" si="166"/>
        <v>0</v>
      </c>
      <c r="X119" s="150">
        <f>V119+S119</f>
        <v>0</v>
      </c>
      <c r="Y119" s="323"/>
      <c r="Z119" s="150"/>
      <c r="AA119" s="151"/>
      <c r="AB119" s="323"/>
      <c r="AC119" s="150">
        <f>AB119*AA119</f>
        <v>0</v>
      </c>
      <c r="AD119" s="323">
        <f t="shared" si="167"/>
        <v>0</v>
      </c>
      <c r="AE119" s="150">
        <f>AC119+Z119</f>
        <v>0</v>
      </c>
      <c r="AF119" s="44"/>
    </row>
    <row r="120" spans="1:32" s="260" customFormat="1">
      <c r="A120" s="250"/>
      <c r="B120" s="251" t="s">
        <v>35</v>
      </c>
      <c r="C120" s="252">
        <f t="shared" ref="C120" si="168">SUM(C116:C119)</f>
        <v>0</v>
      </c>
      <c r="D120" s="253">
        <f>SUM(D116:D119)</f>
        <v>0</v>
      </c>
      <c r="E120" s="252">
        <f t="shared" ref="E120" si="169">SUM(E116:E119)</f>
        <v>0</v>
      </c>
      <c r="F120" s="253">
        <f>SUM(F116:F119)</f>
        <v>0</v>
      </c>
      <c r="G120" s="254"/>
      <c r="H120" s="252">
        <f t="shared" ref="H120" si="170">SUM(H116:H119)</f>
        <v>0</v>
      </c>
      <c r="I120" s="253">
        <f>SUM(I116:I119)</f>
        <v>0</v>
      </c>
      <c r="J120" s="255">
        <f t="shared" ref="J120:M120" si="171">SUM(J116:J119)</f>
        <v>0</v>
      </c>
      <c r="K120" s="256">
        <f>SUM(K116:K119)</f>
        <v>0</v>
      </c>
      <c r="L120" s="255">
        <f t="shared" si="171"/>
        <v>0</v>
      </c>
      <c r="M120" s="256">
        <f t="shared" si="171"/>
        <v>0</v>
      </c>
      <c r="N120" s="257"/>
      <c r="O120" s="257"/>
      <c r="P120" s="255">
        <f t="shared" ref="P120:S120" si="172">SUM(P116:P119)</f>
        <v>0</v>
      </c>
      <c r="Q120" s="256">
        <f t="shared" si="172"/>
        <v>0</v>
      </c>
      <c r="R120" s="255">
        <f t="shared" si="172"/>
        <v>0</v>
      </c>
      <c r="S120" s="256">
        <f t="shared" si="172"/>
        <v>0</v>
      </c>
      <c r="T120" s="258"/>
      <c r="U120" s="255">
        <f t="shared" ref="U120:W120" si="173">SUM(U116:U119)</f>
        <v>0</v>
      </c>
      <c r="V120" s="256">
        <f>SUM(V116:V119)</f>
        <v>0</v>
      </c>
      <c r="W120" s="255">
        <f t="shared" si="173"/>
        <v>0</v>
      </c>
      <c r="X120" s="256">
        <f>SUM(X116:X119)</f>
        <v>0</v>
      </c>
      <c r="Y120" s="255">
        <f t="shared" ref="Y120:Z120" si="174">SUM(Y116:Y119)</f>
        <v>0</v>
      </c>
      <c r="Z120" s="256">
        <f t="shared" si="174"/>
        <v>0</v>
      </c>
      <c r="AA120" s="258"/>
      <c r="AB120" s="255">
        <f t="shared" ref="AB120" si="175">SUM(AB116:AB119)</f>
        <v>0</v>
      </c>
      <c r="AC120" s="256">
        <f>SUM(AC116:AC119)</f>
        <v>0</v>
      </c>
      <c r="AD120" s="255">
        <f t="shared" ref="AD120" si="176">SUM(AD116:AD119)</f>
        <v>0</v>
      </c>
      <c r="AE120" s="256">
        <f>SUM(AE116:AE119)</f>
        <v>0</v>
      </c>
      <c r="AF120" s="259"/>
    </row>
    <row r="121" spans="1:32" s="260" customFormat="1">
      <c r="A121" s="250"/>
      <c r="B121" s="251" t="s">
        <v>5</v>
      </c>
      <c r="C121" s="252">
        <f t="shared" ref="C121" si="177">C120+C114+C108+C102+C96+C90</f>
        <v>0</v>
      </c>
      <c r="D121" s="253">
        <f>D120+D114+D108+D102+D96+D90</f>
        <v>0</v>
      </c>
      <c r="E121" s="252">
        <f t="shared" ref="E121" si="178">E120+E114+E108+E102+E96+E90</f>
        <v>0</v>
      </c>
      <c r="F121" s="253">
        <f>F120+F114+F108+F102+F96+F90</f>
        <v>0</v>
      </c>
      <c r="G121" s="254"/>
      <c r="H121" s="252">
        <f t="shared" ref="H121" si="179">H120+H114+H108+H102+H96+H90</f>
        <v>65</v>
      </c>
      <c r="I121" s="253">
        <f>I120+I114+I108+I102+I96+I90</f>
        <v>1.95</v>
      </c>
      <c r="J121" s="255">
        <f t="shared" ref="J121:M121" si="180">J120+J114+J108+J102+J96+J90</f>
        <v>65</v>
      </c>
      <c r="K121" s="256">
        <f>K120+K114+K108+K102+K96+K90</f>
        <v>1.95</v>
      </c>
      <c r="L121" s="255">
        <f t="shared" si="180"/>
        <v>65</v>
      </c>
      <c r="M121" s="256">
        <f t="shared" si="180"/>
        <v>1.95</v>
      </c>
      <c r="N121" s="257">
        <f>L121/J121%</f>
        <v>100</v>
      </c>
      <c r="O121" s="257">
        <f>M121/K121%</f>
        <v>100</v>
      </c>
      <c r="P121" s="255">
        <f t="shared" ref="P121:S121" si="181">P120+P114+P108+P102+P96+P90</f>
        <v>0</v>
      </c>
      <c r="Q121" s="256">
        <f t="shared" si="181"/>
        <v>0</v>
      </c>
      <c r="R121" s="255">
        <f t="shared" si="181"/>
        <v>0</v>
      </c>
      <c r="S121" s="256">
        <f t="shared" si="181"/>
        <v>0</v>
      </c>
      <c r="T121" s="258"/>
      <c r="U121" s="255">
        <f t="shared" ref="U121:W121" si="182">U120+U114+U108+U102+U96+U90</f>
        <v>102</v>
      </c>
      <c r="V121" s="256">
        <f>V120+V114+V108+V102+V96+V90</f>
        <v>3.06</v>
      </c>
      <c r="W121" s="255">
        <f t="shared" si="182"/>
        <v>102</v>
      </c>
      <c r="X121" s="256">
        <f>X120+X114+X108+X102+X96+X90</f>
        <v>3.06</v>
      </c>
      <c r="Y121" s="255">
        <f t="shared" ref="Y121:Z121" si="183">Y120+Y114+Y108+Y102+Y96+Y90</f>
        <v>0</v>
      </c>
      <c r="Z121" s="256">
        <f t="shared" si="183"/>
        <v>0</v>
      </c>
      <c r="AA121" s="258"/>
      <c r="AB121" s="255">
        <f t="shared" ref="AB121" si="184">AB120+AB114+AB108+AB102+AB96+AB90</f>
        <v>102</v>
      </c>
      <c r="AC121" s="256">
        <f>AC120+AC114+AC108+AC102+AC96+AC90</f>
        <v>3.06</v>
      </c>
      <c r="AD121" s="255">
        <f t="shared" ref="AD121" si="185">AD120+AD114+AD108+AD102+AD96+AD90</f>
        <v>102</v>
      </c>
      <c r="AE121" s="256">
        <f>AE120+AE114+AE108+AE102+AE96+AE90</f>
        <v>3.06</v>
      </c>
      <c r="AF121" s="259"/>
    </row>
    <row r="122" spans="1:32" s="45" customFormat="1">
      <c r="A122" s="40" t="s">
        <v>46</v>
      </c>
      <c r="B122" s="41" t="s">
        <v>47</v>
      </c>
      <c r="C122" s="48"/>
      <c r="D122" s="67"/>
      <c r="E122" s="48"/>
      <c r="F122" s="67"/>
      <c r="G122" s="113"/>
      <c r="H122" s="48"/>
      <c r="I122" s="67"/>
      <c r="J122" s="324"/>
      <c r="K122" s="152"/>
      <c r="L122" s="324"/>
      <c r="M122" s="152"/>
      <c r="N122" s="152"/>
      <c r="O122" s="152"/>
      <c r="P122" s="324"/>
      <c r="Q122" s="152"/>
      <c r="R122" s="324"/>
      <c r="S122" s="152"/>
      <c r="T122" s="153"/>
      <c r="U122" s="324"/>
      <c r="V122" s="152"/>
      <c r="W122" s="324"/>
      <c r="X122" s="152"/>
      <c r="Y122" s="324"/>
      <c r="Z122" s="152"/>
      <c r="AA122" s="153"/>
      <c r="AB122" s="324"/>
      <c r="AC122" s="152"/>
      <c r="AD122" s="324"/>
      <c r="AE122" s="152"/>
      <c r="AF122" s="48"/>
    </row>
    <row r="123" spans="1:32" s="45" customFormat="1">
      <c r="A123" s="40">
        <v>7</v>
      </c>
      <c r="B123" s="41" t="s">
        <v>48</v>
      </c>
      <c r="C123" s="48"/>
      <c r="D123" s="67"/>
      <c r="E123" s="48"/>
      <c r="F123" s="67"/>
      <c r="G123" s="113"/>
      <c r="H123" s="48"/>
      <c r="I123" s="67"/>
      <c r="J123" s="324">
        <f t="shared" ref="J123:K133" si="186">H123+E123+C123</f>
        <v>0</v>
      </c>
      <c r="K123" s="152">
        <f t="shared" si="186"/>
        <v>0</v>
      </c>
      <c r="L123" s="324"/>
      <c r="M123" s="152"/>
      <c r="N123" s="152"/>
      <c r="O123" s="152"/>
      <c r="P123" s="324"/>
      <c r="Q123" s="152"/>
      <c r="R123" s="324"/>
      <c r="S123" s="152"/>
      <c r="T123" s="153"/>
      <c r="U123" s="324"/>
      <c r="V123" s="152"/>
      <c r="W123" s="324"/>
      <c r="X123" s="152"/>
      <c r="Y123" s="324"/>
      <c r="Z123" s="152"/>
      <c r="AA123" s="153"/>
      <c r="AB123" s="324"/>
      <c r="AC123" s="152"/>
      <c r="AD123" s="324"/>
      <c r="AE123" s="152"/>
      <c r="AF123" s="48"/>
    </row>
    <row r="124" spans="1:32" s="42" customFormat="1">
      <c r="A124" s="71">
        <v>7.01</v>
      </c>
      <c r="B124" s="43" t="s">
        <v>49</v>
      </c>
      <c r="C124" s="44"/>
      <c r="D124" s="69"/>
      <c r="E124" s="44"/>
      <c r="F124" s="69"/>
      <c r="G124" s="112"/>
      <c r="H124" s="44"/>
      <c r="I124" s="69"/>
      <c r="J124" s="323">
        <f t="shared" si="186"/>
        <v>0</v>
      </c>
      <c r="K124" s="150">
        <f t="shared" si="186"/>
        <v>0</v>
      </c>
      <c r="L124" s="323"/>
      <c r="M124" s="150"/>
      <c r="N124" s="150"/>
      <c r="O124" s="150"/>
      <c r="P124" s="323">
        <f t="shared" ref="P124:Q133" si="187">J124-L124</f>
        <v>0</v>
      </c>
      <c r="Q124" s="150">
        <f t="shared" si="187"/>
        <v>0</v>
      </c>
      <c r="R124" s="323"/>
      <c r="S124" s="150"/>
      <c r="T124" s="151"/>
      <c r="U124" s="323"/>
      <c r="V124" s="150">
        <f t="shared" ref="V124:V133" si="188">U124*T124</f>
        <v>0</v>
      </c>
      <c r="W124" s="323">
        <f t="shared" ref="W124:W133" si="189">U124+R124</f>
        <v>0</v>
      </c>
      <c r="X124" s="150">
        <f t="shared" ref="X124:X133" si="190">V124+S124</f>
        <v>0</v>
      </c>
      <c r="Y124" s="323"/>
      <c r="Z124" s="150"/>
      <c r="AA124" s="151"/>
      <c r="AB124" s="323"/>
      <c r="AC124" s="150">
        <f t="shared" ref="AC124:AC133" si="191">AB124*AA124</f>
        <v>0</v>
      </c>
      <c r="AD124" s="323">
        <f t="shared" ref="AD124:AD133" si="192">AB124+Y124</f>
        <v>0</v>
      </c>
      <c r="AE124" s="150">
        <f t="shared" ref="AE124:AE133" si="193">AC124+Z124</f>
        <v>0</v>
      </c>
      <c r="AF124" s="44"/>
    </row>
    <row r="125" spans="1:32" s="42" customFormat="1">
      <c r="A125" s="71"/>
      <c r="B125" s="43" t="s">
        <v>263</v>
      </c>
      <c r="C125" s="44"/>
      <c r="D125" s="69"/>
      <c r="E125" s="44"/>
      <c r="F125" s="69"/>
      <c r="G125" s="112">
        <v>1.5E-3</v>
      </c>
      <c r="H125" s="44">
        <v>6058</v>
      </c>
      <c r="I125" s="69">
        <f t="shared" ref="I125" si="194">H125*G125</f>
        <v>9.0869999999999997</v>
      </c>
      <c r="J125" s="323">
        <f t="shared" si="186"/>
        <v>6058</v>
      </c>
      <c r="K125" s="150">
        <f t="shared" si="186"/>
        <v>9.0869999999999997</v>
      </c>
      <c r="L125" s="323">
        <v>6058</v>
      </c>
      <c r="M125" s="150">
        <v>9.0869999999999997</v>
      </c>
      <c r="N125" s="150">
        <f>L125/J125%</f>
        <v>100</v>
      </c>
      <c r="O125" s="150">
        <f>M125/K125%</f>
        <v>100</v>
      </c>
      <c r="P125" s="323">
        <f t="shared" si="187"/>
        <v>0</v>
      </c>
      <c r="Q125" s="150">
        <f t="shared" si="187"/>
        <v>0</v>
      </c>
      <c r="R125" s="323"/>
      <c r="S125" s="150"/>
      <c r="T125" s="151">
        <v>1.5E-3</v>
      </c>
      <c r="U125" s="323">
        <v>5934</v>
      </c>
      <c r="V125" s="150">
        <f t="shared" si="188"/>
        <v>8.9009999999999998</v>
      </c>
      <c r="W125" s="323">
        <f t="shared" si="189"/>
        <v>5934</v>
      </c>
      <c r="X125" s="150">
        <f t="shared" si="190"/>
        <v>8.9009999999999998</v>
      </c>
      <c r="Y125" s="323"/>
      <c r="Z125" s="150"/>
      <c r="AA125" s="151">
        <v>1.5E-3</v>
      </c>
      <c r="AB125" s="323">
        <v>5934</v>
      </c>
      <c r="AC125" s="150">
        <f t="shared" si="191"/>
        <v>8.9009999999999998</v>
      </c>
      <c r="AD125" s="323">
        <f t="shared" si="192"/>
        <v>5934</v>
      </c>
      <c r="AE125" s="150">
        <f t="shared" si="193"/>
        <v>8.9009999999999998</v>
      </c>
      <c r="AF125" s="44"/>
    </row>
    <row r="126" spans="1:32" s="42" customFormat="1">
      <c r="A126" s="71"/>
      <c r="B126" s="43" t="s">
        <v>278</v>
      </c>
      <c r="C126" s="44"/>
      <c r="D126" s="69"/>
      <c r="E126" s="44"/>
      <c r="F126" s="69"/>
      <c r="G126" s="112">
        <v>1.5E-3</v>
      </c>
      <c r="H126" s="44">
        <v>3</v>
      </c>
      <c r="I126" s="69">
        <f>H126*G126</f>
        <v>4.5000000000000005E-3</v>
      </c>
      <c r="J126" s="323">
        <f t="shared" si="186"/>
        <v>3</v>
      </c>
      <c r="K126" s="150">
        <f t="shared" si="186"/>
        <v>4.5000000000000005E-3</v>
      </c>
      <c r="L126" s="323">
        <v>3</v>
      </c>
      <c r="M126" s="150">
        <v>4.5000000000000005E-3</v>
      </c>
      <c r="N126" s="150">
        <f>L126/J126%</f>
        <v>100</v>
      </c>
      <c r="O126" s="150">
        <f>M126/K126%</f>
        <v>100</v>
      </c>
      <c r="P126" s="323">
        <f t="shared" si="187"/>
        <v>0</v>
      </c>
      <c r="Q126" s="150">
        <f t="shared" si="187"/>
        <v>0</v>
      </c>
      <c r="R126" s="323"/>
      <c r="S126" s="150"/>
      <c r="T126" s="151">
        <v>1.5E-3</v>
      </c>
      <c r="U126" s="323">
        <v>3</v>
      </c>
      <c r="V126" s="155">
        <f t="shared" si="188"/>
        <v>4.5000000000000005E-3</v>
      </c>
      <c r="W126" s="323">
        <f t="shared" si="189"/>
        <v>3</v>
      </c>
      <c r="X126" s="155">
        <f t="shared" si="190"/>
        <v>4.5000000000000005E-3</v>
      </c>
      <c r="Y126" s="323"/>
      <c r="Z126" s="150"/>
      <c r="AA126" s="151">
        <v>1.5E-3</v>
      </c>
      <c r="AB126" s="323">
        <v>3</v>
      </c>
      <c r="AC126" s="155">
        <f t="shared" si="191"/>
        <v>4.5000000000000005E-3</v>
      </c>
      <c r="AD126" s="323">
        <f t="shared" si="192"/>
        <v>3</v>
      </c>
      <c r="AE126" s="155">
        <f t="shared" si="193"/>
        <v>4.5000000000000005E-3</v>
      </c>
      <c r="AF126" s="44"/>
    </row>
    <row r="127" spans="1:32" s="42" customFormat="1">
      <c r="A127" s="71"/>
      <c r="B127" s="43" t="s">
        <v>280</v>
      </c>
      <c r="C127" s="44"/>
      <c r="D127" s="69"/>
      <c r="E127" s="44"/>
      <c r="F127" s="69"/>
      <c r="G127" s="112">
        <v>1.5E-3</v>
      </c>
      <c r="H127" s="44">
        <v>0</v>
      </c>
      <c r="I127" s="69">
        <f>H127*G127</f>
        <v>0</v>
      </c>
      <c r="J127" s="323">
        <f t="shared" si="186"/>
        <v>0</v>
      </c>
      <c r="K127" s="150">
        <f t="shared" si="186"/>
        <v>0</v>
      </c>
      <c r="L127" s="323"/>
      <c r="M127" s="150"/>
      <c r="N127" s="150"/>
      <c r="O127" s="150"/>
      <c r="P127" s="323">
        <f t="shared" si="187"/>
        <v>0</v>
      </c>
      <c r="Q127" s="150">
        <f t="shared" si="187"/>
        <v>0</v>
      </c>
      <c r="R127" s="323"/>
      <c r="S127" s="150"/>
      <c r="T127" s="151">
        <v>1.5E-3</v>
      </c>
      <c r="U127" s="323">
        <v>0</v>
      </c>
      <c r="V127" s="150">
        <f t="shared" si="188"/>
        <v>0</v>
      </c>
      <c r="W127" s="323">
        <f t="shared" si="189"/>
        <v>0</v>
      </c>
      <c r="X127" s="150">
        <f t="shared" si="190"/>
        <v>0</v>
      </c>
      <c r="Y127" s="323"/>
      <c r="Z127" s="150"/>
      <c r="AA127" s="151">
        <v>1.5E-3</v>
      </c>
      <c r="AB127" s="323">
        <v>0</v>
      </c>
      <c r="AC127" s="150">
        <f t="shared" si="191"/>
        <v>0</v>
      </c>
      <c r="AD127" s="323">
        <f t="shared" si="192"/>
        <v>0</v>
      </c>
      <c r="AE127" s="150">
        <f t="shared" si="193"/>
        <v>0</v>
      </c>
      <c r="AF127" s="44"/>
    </row>
    <row r="128" spans="1:32" s="42" customFormat="1">
      <c r="A128" s="71"/>
      <c r="B128" s="43" t="s">
        <v>279</v>
      </c>
      <c r="C128" s="44"/>
      <c r="D128" s="69"/>
      <c r="E128" s="44"/>
      <c r="F128" s="69"/>
      <c r="G128" s="112">
        <v>1.5E-3</v>
      </c>
      <c r="H128" s="44">
        <v>9392</v>
      </c>
      <c r="I128" s="69">
        <f t="shared" ref="I128:I133" si="195">H128*G128</f>
        <v>14.088000000000001</v>
      </c>
      <c r="J128" s="323">
        <f t="shared" si="186"/>
        <v>9392</v>
      </c>
      <c r="K128" s="150">
        <f t="shared" si="186"/>
        <v>14.088000000000001</v>
      </c>
      <c r="L128" s="323">
        <v>9392</v>
      </c>
      <c r="M128" s="150">
        <v>14.088000000000001</v>
      </c>
      <c r="N128" s="150">
        <f t="shared" ref="N128:O134" si="196">L128/J128%</f>
        <v>100</v>
      </c>
      <c r="O128" s="150">
        <f t="shared" si="196"/>
        <v>100</v>
      </c>
      <c r="P128" s="323">
        <f t="shared" si="187"/>
        <v>0</v>
      </c>
      <c r="Q128" s="150">
        <f t="shared" si="187"/>
        <v>0</v>
      </c>
      <c r="R128" s="323"/>
      <c r="S128" s="150"/>
      <c r="T128" s="151">
        <v>1.5E-3</v>
      </c>
      <c r="U128" s="323">
        <v>8855</v>
      </c>
      <c r="V128" s="150">
        <f t="shared" si="188"/>
        <v>13.282500000000001</v>
      </c>
      <c r="W128" s="323">
        <f t="shared" si="189"/>
        <v>8855</v>
      </c>
      <c r="X128" s="150">
        <f t="shared" si="190"/>
        <v>13.282500000000001</v>
      </c>
      <c r="Y128" s="323"/>
      <c r="Z128" s="150"/>
      <c r="AA128" s="151">
        <v>1.5E-3</v>
      </c>
      <c r="AB128" s="323">
        <v>8855</v>
      </c>
      <c r="AC128" s="150">
        <f t="shared" si="191"/>
        <v>13.282500000000001</v>
      </c>
      <c r="AD128" s="323">
        <f t="shared" si="192"/>
        <v>8855</v>
      </c>
      <c r="AE128" s="150">
        <f t="shared" si="193"/>
        <v>13.282500000000001</v>
      </c>
      <c r="AF128" s="44"/>
    </row>
    <row r="129" spans="1:32" s="42" customFormat="1">
      <c r="A129" s="71"/>
      <c r="B129" s="43" t="s">
        <v>281</v>
      </c>
      <c r="C129" s="44"/>
      <c r="D129" s="69"/>
      <c r="E129" s="44"/>
      <c r="F129" s="69"/>
      <c r="G129" s="112">
        <v>1.5E-3</v>
      </c>
      <c r="H129" s="44">
        <v>4</v>
      </c>
      <c r="I129" s="69">
        <f t="shared" si="195"/>
        <v>6.0000000000000001E-3</v>
      </c>
      <c r="J129" s="323">
        <f t="shared" si="186"/>
        <v>4</v>
      </c>
      <c r="K129" s="150">
        <f t="shared" si="186"/>
        <v>6.0000000000000001E-3</v>
      </c>
      <c r="L129" s="323">
        <v>4</v>
      </c>
      <c r="M129" s="150">
        <v>6.0000000000000001E-3</v>
      </c>
      <c r="N129" s="150">
        <f t="shared" si="196"/>
        <v>100</v>
      </c>
      <c r="O129" s="150">
        <f t="shared" si="196"/>
        <v>100</v>
      </c>
      <c r="P129" s="323">
        <f t="shared" si="187"/>
        <v>0</v>
      </c>
      <c r="Q129" s="150">
        <f t="shared" si="187"/>
        <v>0</v>
      </c>
      <c r="R129" s="323"/>
      <c r="S129" s="150"/>
      <c r="T129" s="151">
        <v>1.5E-3</v>
      </c>
      <c r="U129" s="323">
        <v>6</v>
      </c>
      <c r="V129" s="156">
        <f t="shared" si="188"/>
        <v>9.0000000000000011E-3</v>
      </c>
      <c r="W129" s="323">
        <f t="shared" si="189"/>
        <v>6</v>
      </c>
      <c r="X129" s="156">
        <f t="shared" si="190"/>
        <v>9.0000000000000011E-3</v>
      </c>
      <c r="Y129" s="323"/>
      <c r="Z129" s="150"/>
      <c r="AA129" s="151">
        <v>1.5E-3</v>
      </c>
      <c r="AB129" s="323">
        <v>6</v>
      </c>
      <c r="AC129" s="156">
        <f t="shared" si="191"/>
        <v>9.0000000000000011E-3</v>
      </c>
      <c r="AD129" s="323">
        <f t="shared" si="192"/>
        <v>6</v>
      </c>
      <c r="AE129" s="156">
        <f t="shared" si="193"/>
        <v>9.0000000000000011E-3</v>
      </c>
      <c r="AF129" s="44"/>
    </row>
    <row r="130" spans="1:32" s="42" customFormat="1">
      <c r="A130" s="71"/>
      <c r="B130" s="43" t="s">
        <v>282</v>
      </c>
      <c r="C130" s="44"/>
      <c r="D130" s="69"/>
      <c r="E130" s="44"/>
      <c r="F130" s="69"/>
      <c r="G130" s="112">
        <v>1.5E-3</v>
      </c>
      <c r="H130" s="44">
        <v>25</v>
      </c>
      <c r="I130" s="69">
        <f t="shared" si="195"/>
        <v>3.7499999999999999E-2</v>
      </c>
      <c r="J130" s="323">
        <f t="shared" si="186"/>
        <v>25</v>
      </c>
      <c r="K130" s="150">
        <f t="shared" si="186"/>
        <v>3.7499999999999999E-2</v>
      </c>
      <c r="L130" s="323">
        <v>25</v>
      </c>
      <c r="M130" s="150">
        <v>3.7499999999999999E-2</v>
      </c>
      <c r="N130" s="150">
        <f t="shared" si="196"/>
        <v>100</v>
      </c>
      <c r="O130" s="150">
        <f t="shared" si="196"/>
        <v>100</v>
      </c>
      <c r="P130" s="323">
        <f t="shared" si="187"/>
        <v>0</v>
      </c>
      <c r="Q130" s="150">
        <f t="shared" si="187"/>
        <v>0</v>
      </c>
      <c r="R130" s="323"/>
      <c r="S130" s="150"/>
      <c r="T130" s="151">
        <v>1.5E-3</v>
      </c>
      <c r="U130" s="323">
        <v>22</v>
      </c>
      <c r="V130" s="150">
        <f t="shared" si="188"/>
        <v>3.3000000000000002E-2</v>
      </c>
      <c r="W130" s="323">
        <f t="shared" si="189"/>
        <v>22</v>
      </c>
      <c r="X130" s="150">
        <f t="shared" si="190"/>
        <v>3.3000000000000002E-2</v>
      </c>
      <c r="Y130" s="323"/>
      <c r="Z130" s="150"/>
      <c r="AA130" s="151">
        <v>1.5E-3</v>
      </c>
      <c r="AB130" s="323">
        <v>22</v>
      </c>
      <c r="AC130" s="150">
        <f t="shared" si="191"/>
        <v>3.3000000000000002E-2</v>
      </c>
      <c r="AD130" s="323">
        <f t="shared" si="192"/>
        <v>22</v>
      </c>
      <c r="AE130" s="150">
        <f t="shared" si="193"/>
        <v>3.3000000000000002E-2</v>
      </c>
      <c r="AF130" s="44"/>
    </row>
    <row r="131" spans="1:32" s="42" customFormat="1">
      <c r="A131" s="71">
        <v>7.02</v>
      </c>
      <c r="B131" s="43" t="s">
        <v>50</v>
      </c>
      <c r="C131" s="44"/>
      <c r="D131" s="69"/>
      <c r="E131" s="44"/>
      <c r="F131" s="69"/>
      <c r="G131" s="112">
        <v>2.5000000000000001E-3</v>
      </c>
      <c r="H131" s="44">
        <v>11891</v>
      </c>
      <c r="I131" s="69">
        <f t="shared" si="195"/>
        <v>29.727499999999999</v>
      </c>
      <c r="J131" s="323">
        <f t="shared" si="186"/>
        <v>11891</v>
      </c>
      <c r="K131" s="150">
        <f t="shared" si="186"/>
        <v>29.727499999999999</v>
      </c>
      <c r="L131" s="323">
        <v>11891</v>
      </c>
      <c r="M131" s="150">
        <v>29.727499999999999</v>
      </c>
      <c r="N131" s="150">
        <f t="shared" si="196"/>
        <v>100</v>
      </c>
      <c r="O131" s="150">
        <f t="shared" si="196"/>
        <v>100</v>
      </c>
      <c r="P131" s="323">
        <f t="shared" si="187"/>
        <v>0</v>
      </c>
      <c r="Q131" s="150">
        <f t="shared" si="187"/>
        <v>0</v>
      </c>
      <c r="R131" s="323"/>
      <c r="S131" s="150"/>
      <c r="T131" s="151">
        <v>2.5000000000000001E-3</v>
      </c>
      <c r="U131" s="323">
        <v>11541</v>
      </c>
      <c r="V131" s="150">
        <f t="shared" si="188"/>
        <v>28.852499999999999</v>
      </c>
      <c r="W131" s="323">
        <f t="shared" si="189"/>
        <v>11541</v>
      </c>
      <c r="X131" s="150">
        <f t="shared" si="190"/>
        <v>28.852499999999999</v>
      </c>
      <c r="Y131" s="323"/>
      <c r="Z131" s="150"/>
      <c r="AA131" s="151">
        <v>2.5000000000000001E-3</v>
      </c>
      <c r="AB131" s="323">
        <v>11541</v>
      </c>
      <c r="AC131" s="150">
        <f t="shared" si="191"/>
        <v>28.852499999999999</v>
      </c>
      <c r="AD131" s="323">
        <f t="shared" si="192"/>
        <v>11541</v>
      </c>
      <c r="AE131" s="150">
        <f t="shared" si="193"/>
        <v>28.852499999999999</v>
      </c>
      <c r="AF131" s="44"/>
    </row>
    <row r="132" spans="1:32" s="42" customFormat="1">
      <c r="A132" s="71">
        <v>7.03</v>
      </c>
      <c r="B132" s="43" t="s">
        <v>51</v>
      </c>
      <c r="C132" s="44"/>
      <c r="D132" s="69"/>
      <c r="E132" s="44"/>
      <c r="F132" s="69"/>
      <c r="G132" s="112">
        <v>2.5000000000000001E-3</v>
      </c>
      <c r="H132" s="44">
        <v>2</v>
      </c>
      <c r="I132" s="69">
        <f t="shared" si="195"/>
        <v>5.0000000000000001E-3</v>
      </c>
      <c r="J132" s="323">
        <f t="shared" si="186"/>
        <v>2</v>
      </c>
      <c r="K132" s="150">
        <f t="shared" si="186"/>
        <v>5.0000000000000001E-3</v>
      </c>
      <c r="L132" s="323">
        <v>2</v>
      </c>
      <c r="M132" s="150">
        <v>5.0000000000000001E-3</v>
      </c>
      <c r="N132" s="150">
        <f t="shared" si="196"/>
        <v>100</v>
      </c>
      <c r="O132" s="150">
        <f t="shared" si="196"/>
        <v>100</v>
      </c>
      <c r="P132" s="323">
        <f t="shared" si="187"/>
        <v>0</v>
      </c>
      <c r="Q132" s="150">
        <f t="shared" si="187"/>
        <v>0</v>
      </c>
      <c r="R132" s="323"/>
      <c r="S132" s="150"/>
      <c r="T132" s="151">
        <v>2.5000000000000001E-3</v>
      </c>
      <c r="U132" s="323">
        <v>6</v>
      </c>
      <c r="V132" s="156">
        <f t="shared" si="188"/>
        <v>1.4999999999999999E-2</v>
      </c>
      <c r="W132" s="323">
        <f t="shared" si="189"/>
        <v>6</v>
      </c>
      <c r="X132" s="156">
        <f t="shared" si="190"/>
        <v>1.4999999999999999E-2</v>
      </c>
      <c r="Y132" s="323"/>
      <c r="Z132" s="150"/>
      <c r="AA132" s="151">
        <v>2.5000000000000001E-3</v>
      </c>
      <c r="AB132" s="323">
        <v>6</v>
      </c>
      <c r="AC132" s="156">
        <f t="shared" si="191"/>
        <v>1.4999999999999999E-2</v>
      </c>
      <c r="AD132" s="323">
        <f t="shared" si="192"/>
        <v>6</v>
      </c>
      <c r="AE132" s="156">
        <f t="shared" si="193"/>
        <v>1.4999999999999999E-2</v>
      </c>
      <c r="AF132" s="44"/>
    </row>
    <row r="133" spans="1:32" s="42" customFormat="1">
      <c r="A133" s="71">
        <v>7.04</v>
      </c>
      <c r="B133" s="43" t="s">
        <v>52</v>
      </c>
      <c r="C133" s="44"/>
      <c r="D133" s="69"/>
      <c r="E133" s="44"/>
      <c r="F133" s="69"/>
      <c r="G133" s="112">
        <v>2.5000000000000001E-3</v>
      </c>
      <c r="H133" s="44">
        <v>33</v>
      </c>
      <c r="I133" s="69">
        <f t="shared" si="195"/>
        <v>8.2500000000000004E-2</v>
      </c>
      <c r="J133" s="323">
        <f t="shared" si="186"/>
        <v>33</v>
      </c>
      <c r="K133" s="150">
        <f t="shared" si="186"/>
        <v>8.2500000000000004E-2</v>
      </c>
      <c r="L133" s="323">
        <v>33</v>
      </c>
      <c r="M133" s="150">
        <v>8.2500000000000004E-2</v>
      </c>
      <c r="N133" s="150">
        <f t="shared" si="196"/>
        <v>100</v>
      </c>
      <c r="O133" s="150">
        <f t="shared" si="196"/>
        <v>100</v>
      </c>
      <c r="P133" s="323">
        <f t="shared" si="187"/>
        <v>0</v>
      </c>
      <c r="Q133" s="150">
        <f t="shared" si="187"/>
        <v>0</v>
      </c>
      <c r="R133" s="323"/>
      <c r="S133" s="150"/>
      <c r="T133" s="151">
        <v>2.5000000000000001E-3</v>
      </c>
      <c r="U133" s="323">
        <v>27</v>
      </c>
      <c r="V133" s="156">
        <f t="shared" si="188"/>
        <v>6.7500000000000004E-2</v>
      </c>
      <c r="W133" s="323">
        <f t="shared" si="189"/>
        <v>27</v>
      </c>
      <c r="X133" s="156">
        <f t="shared" si="190"/>
        <v>6.7500000000000004E-2</v>
      </c>
      <c r="Y133" s="323"/>
      <c r="Z133" s="150"/>
      <c r="AA133" s="151">
        <v>2.5000000000000001E-3</v>
      </c>
      <c r="AB133" s="323">
        <v>27</v>
      </c>
      <c r="AC133" s="156">
        <f t="shared" si="191"/>
        <v>6.7500000000000004E-2</v>
      </c>
      <c r="AD133" s="323">
        <f t="shared" si="192"/>
        <v>27</v>
      </c>
      <c r="AE133" s="156">
        <f t="shared" si="193"/>
        <v>6.7500000000000004E-2</v>
      </c>
      <c r="AF133" s="44"/>
    </row>
    <row r="134" spans="1:32" s="260" customFormat="1">
      <c r="A134" s="250"/>
      <c r="B134" s="251" t="s">
        <v>25</v>
      </c>
      <c r="C134" s="252">
        <f t="shared" ref="C134" si="197">SUM(C125:C133)</f>
        <v>0</v>
      </c>
      <c r="D134" s="253">
        <f>SUM(D125:D133)</f>
        <v>0</v>
      </c>
      <c r="E134" s="252">
        <f t="shared" ref="E134" si="198">SUM(E125:E133)</f>
        <v>0</v>
      </c>
      <c r="F134" s="253">
        <f>SUM(F125:F133)</f>
        <v>0</v>
      </c>
      <c r="G134" s="254"/>
      <c r="H134" s="252">
        <f t="shared" ref="H134:M134" si="199">SUM(H125:H133)</f>
        <v>27408</v>
      </c>
      <c r="I134" s="253">
        <f>SUM(I125:I133)</f>
        <v>53.038000000000011</v>
      </c>
      <c r="J134" s="255">
        <f t="shared" si="199"/>
        <v>27408</v>
      </c>
      <c r="K134" s="256">
        <f>SUM(K125:K133)</f>
        <v>53.038000000000011</v>
      </c>
      <c r="L134" s="255">
        <f t="shared" si="199"/>
        <v>27408</v>
      </c>
      <c r="M134" s="256">
        <f t="shared" si="199"/>
        <v>53.038000000000011</v>
      </c>
      <c r="N134" s="257">
        <f t="shared" si="196"/>
        <v>100</v>
      </c>
      <c r="O134" s="257">
        <f t="shared" si="196"/>
        <v>100</v>
      </c>
      <c r="P134" s="255">
        <f t="shared" ref="P134" si="200">SUM(P125:P133)</f>
        <v>0</v>
      </c>
      <c r="Q134" s="256">
        <f>SUM(Q125:Q133)</f>
        <v>0</v>
      </c>
      <c r="R134" s="255">
        <f t="shared" ref="R134" si="201">SUM(R125:R133)</f>
        <v>0</v>
      </c>
      <c r="S134" s="256">
        <f>SUM(S125:S133)</f>
        <v>0</v>
      </c>
      <c r="T134" s="258"/>
      <c r="U134" s="255">
        <f t="shared" ref="U134" si="202">SUM(U125:U133)</f>
        <v>26394</v>
      </c>
      <c r="V134" s="256">
        <f>SUM(V125:V133)</f>
        <v>51.165000000000006</v>
      </c>
      <c r="W134" s="255">
        <f t="shared" ref="W134" si="203">SUM(W125:W133)</f>
        <v>26394</v>
      </c>
      <c r="X134" s="256">
        <f>SUM(X125:X133)</f>
        <v>51.165000000000006</v>
      </c>
      <c r="Y134" s="255">
        <f t="shared" ref="Y134" si="204">SUM(Y125:Y133)</f>
        <v>0</v>
      </c>
      <c r="Z134" s="256">
        <f>SUM(Z125:Z133)</f>
        <v>0</v>
      </c>
      <c r="AA134" s="258"/>
      <c r="AB134" s="255">
        <f t="shared" ref="AB134" si="205">SUM(AB125:AB133)</f>
        <v>26394</v>
      </c>
      <c r="AC134" s="256">
        <f>SUM(AC125:AC133)</f>
        <v>51.165000000000006</v>
      </c>
      <c r="AD134" s="255">
        <f t="shared" ref="AD134" si="206">SUM(AD125:AD133)</f>
        <v>26394</v>
      </c>
      <c r="AE134" s="256">
        <f>SUM(AE125:AE133)</f>
        <v>51.165000000000006</v>
      </c>
      <c r="AF134" s="259"/>
    </row>
    <row r="135" spans="1:32" s="45" customFormat="1">
      <c r="A135" s="40">
        <v>8</v>
      </c>
      <c r="B135" s="41" t="s">
        <v>53</v>
      </c>
      <c r="C135" s="48"/>
      <c r="D135" s="67"/>
      <c r="E135" s="48"/>
      <c r="F135" s="67"/>
      <c r="G135" s="113"/>
      <c r="H135" s="48"/>
      <c r="I135" s="67"/>
      <c r="J135" s="324"/>
      <c r="K135" s="152"/>
      <c r="L135" s="324"/>
      <c r="M135" s="152"/>
      <c r="N135" s="152"/>
      <c r="O135" s="152"/>
      <c r="P135" s="324"/>
      <c r="Q135" s="152"/>
      <c r="R135" s="324"/>
      <c r="S135" s="152"/>
      <c r="T135" s="153"/>
      <c r="U135" s="324"/>
      <c r="V135" s="152"/>
      <c r="W135" s="324"/>
      <c r="X135" s="152"/>
      <c r="Y135" s="324"/>
      <c r="Z135" s="152"/>
      <c r="AA135" s="153"/>
      <c r="AB135" s="324"/>
      <c r="AC135" s="152"/>
      <c r="AD135" s="324"/>
      <c r="AE135" s="152"/>
      <c r="AF135" s="48"/>
    </row>
    <row r="136" spans="1:32" s="42" customFormat="1">
      <c r="A136" s="71">
        <v>8.01</v>
      </c>
      <c r="B136" s="43" t="s">
        <v>54</v>
      </c>
      <c r="C136" s="44"/>
      <c r="D136" s="69"/>
      <c r="E136" s="44"/>
      <c r="F136" s="69"/>
      <c r="G136" s="112">
        <v>4.0000000000000001E-3</v>
      </c>
      <c r="H136" s="44">
        <v>20455</v>
      </c>
      <c r="I136" s="69">
        <f t="shared" ref="I136:I139" si="207">H136*G136</f>
        <v>81.820000000000007</v>
      </c>
      <c r="J136" s="323">
        <f t="shared" ref="J136:J139" si="208">H136+E136+C136</f>
        <v>20455</v>
      </c>
      <c r="K136" s="150">
        <f>I136+F136+D136</f>
        <v>81.820000000000007</v>
      </c>
      <c r="L136" s="323">
        <v>19563</v>
      </c>
      <c r="M136" s="150">
        <v>78.251999999999995</v>
      </c>
      <c r="N136" s="150">
        <f t="shared" ref="N136:O140" si="209">L136/J136%</f>
        <v>95.6392080175996</v>
      </c>
      <c r="O136" s="150">
        <f t="shared" si="209"/>
        <v>95.6392080175996</v>
      </c>
      <c r="P136" s="323">
        <f t="shared" ref="P136:Q139" si="210">J136-L136</f>
        <v>892</v>
      </c>
      <c r="Q136" s="150">
        <f t="shared" si="210"/>
        <v>3.5680000000000121</v>
      </c>
      <c r="R136" s="323"/>
      <c r="S136" s="150"/>
      <c r="T136" s="151">
        <v>4.0000000000000001E-3</v>
      </c>
      <c r="U136" s="323">
        <v>19625</v>
      </c>
      <c r="V136" s="150">
        <f>U136*T136</f>
        <v>78.5</v>
      </c>
      <c r="W136" s="323">
        <f t="shared" ref="W136:W139" si="211">U136+R136</f>
        <v>19625</v>
      </c>
      <c r="X136" s="150">
        <f>V136+S136</f>
        <v>78.5</v>
      </c>
      <c r="Y136" s="323"/>
      <c r="Z136" s="150"/>
      <c r="AA136" s="151">
        <v>4.0000000000000001E-3</v>
      </c>
      <c r="AB136" s="323">
        <v>19625</v>
      </c>
      <c r="AC136" s="150">
        <f>AB136*AA136</f>
        <v>78.5</v>
      </c>
      <c r="AD136" s="323">
        <f t="shared" ref="AD136:AD139" si="212">AB136+Y136</f>
        <v>19625</v>
      </c>
      <c r="AE136" s="150">
        <f>AC136+Z136</f>
        <v>78.5</v>
      </c>
      <c r="AF136" s="44"/>
    </row>
    <row r="137" spans="1:32" s="42" customFormat="1">
      <c r="A137" s="71">
        <v>8.02</v>
      </c>
      <c r="B137" s="43" t="s">
        <v>55</v>
      </c>
      <c r="C137" s="44"/>
      <c r="D137" s="69"/>
      <c r="E137" s="44"/>
      <c r="F137" s="69"/>
      <c r="G137" s="112">
        <v>4.0000000000000001E-3</v>
      </c>
      <c r="H137" s="44">
        <v>6079</v>
      </c>
      <c r="I137" s="69">
        <f t="shared" si="207"/>
        <v>24.315999999999999</v>
      </c>
      <c r="J137" s="323">
        <f t="shared" si="208"/>
        <v>6079</v>
      </c>
      <c r="K137" s="150">
        <f>I137+F137+D137</f>
        <v>24.315999999999999</v>
      </c>
      <c r="L137" s="323">
        <v>5863</v>
      </c>
      <c r="M137" s="150">
        <v>23.452000000000002</v>
      </c>
      <c r="N137" s="150">
        <f t="shared" si="209"/>
        <v>96.446784010528049</v>
      </c>
      <c r="O137" s="150">
        <f t="shared" si="209"/>
        <v>96.446784010528063</v>
      </c>
      <c r="P137" s="323">
        <f t="shared" si="210"/>
        <v>216</v>
      </c>
      <c r="Q137" s="150">
        <f t="shared" si="210"/>
        <v>0.86399999999999721</v>
      </c>
      <c r="R137" s="323"/>
      <c r="S137" s="150"/>
      <c r="T137" s="151">
        <v>4.0000000000000001E-3</v>
      </c>
      <c r="U137" s="323">
        <v>5907</v>
      </c>
      <c r="V137" s="150">
        <f>U137*T137</f>
        <v>23.628</v>
      </c>
      <c r="W137" s="323">
        <f t="shared" si="211"/>
        <v>5907</v>
      </c>
      <c r="X137" s="150">
        <f>V137+S137</f>
        <v>23.628</v>
      </c>
      <c r="Y137" s="323"/>
      <c r="Z137" s="150"/>
      <c r="AA137" s="151">
        <v>4.0000000000000001E-3</v>
      </c>
      <c r="AB137" s="323">
        <v>5907</v>
      </c>
      <c r="AC137" s="150">
        <f>AB137*AA137</f>
        <v>23.628</v>
      </c>
      <c r="AD137" s="323">
        <f t="shared" si="212"/>
        <v>5907</v>
      </c>
      <c r="AE137" s="150">
        <f>AC137+Z137</f>
        <v>23.628</v>
      </c>
      <c r="AF137" s="44"/>
    </row>
    <row r="138" spans="1:32" s="42" customFormat="1">
      <c r="A138" s="71">
        <v>8.0299999999999994</v>
      </c>
      <c r="B138" s="43" t="s">
        <v>56</v>
      </c>
      <c r="C138" s="44"/>
      <c r="D138" s="69"/>
      <c r="E138" s="44"/>
      <c r="F138" s="69"/>
      <c r="G138" s="112">
        <v>4.0000000000000001E-3</v>
      </c>
      <c r="H138" s="44">
        <v>170</v>
      </c>
      <c r="I138" s="69">
        <f t="shared" si="207"/>
        <v>0.68</v>
      </c>
      <c r="J138" s="323">
        <f t="shared" si="208"/>
        <v>170</v>
      </c>
      <c r="K138" s="150">
        <f>I138+F138+D138</f>
        <v>0.68</v>
      </c>
      <c r="L138" s="323">
        <v>170</v>
      </c>
      <c r="M138" s="150">
        <v>0.68</v>
      </c>
      <c r="N138" s="150">
        <f t="shared" si="209"/>
        <v>100</v>
      </c>
      <c r="O138" s="150">
        <f t="shared" si="209"/>
        <v>100</v>
      </c>
      <c r="P138" s="323">
        <f t="shared" si="210"/>
        <v>0</v>
      </c>
      <c r="Q138" s="150">
        <f t="shared" si="210"/>
        <v>0</v>
      </c>
      <c r="R138" s="323"/>
      <c r="S138" s="150"/>
      <c r="T138" s="151">
        <v>4.0000000000000001E-3</v>
      </c>
      <c r="U138" s="323">
        <v>174</v>
      </c>
      <c r="V138" s="150">
        <f>U138*T138</f>
        <v>0.69600000000000006</v>
      </c>
      <c r="W138" s="323">
        <f t="shared" si="211"/>
        <v>174</v>
      </c>
      <c r="X138" s="150">
        <f>V138+S138</f>
        <v>0.69600000000000006</v>
      </c>
      <c r="Y138" s="323"/>
      <c r="Z138" s="150"/>
      <c r="AA138" s="151">
        <v>4.0000000000000001E-3</v>
      </c>
      <c r="AB138" s="323">
        <v>174</v>
      </c>
      <c r="AC138" s="150">
        <f>AB138*AA138</f>
        <v>0.69600000000000006</v>
      </c>
      <c r="AD138" s="323">
        <f t="shared" si="212"/>
        <v>174</v>
      </c>
      <c r="AE138" s="150">
        <f>AC138+Z138</f>
        <v>0.69600000000000006</v>
      </c>
      <c r="AF138" s="44"/>
    </row>
    <row r="139" spans="1:32" s="42" customFormat="1">
      <c r="A139" s="71">
        <v>8.0399999999999991</v>
      </c>
      <c r="B139" s="43" t="s">
        <v>57</v>
      </c>
      <c r="C139" s="44"/>
      <c r="D139" s="69"/>
      <c r="E139" s="44"/>
      <c r="F139" s="69"/>
      <c r="G139" s="112">
        <v>4.0000000000000001E-3</v>
      </c>
      <c r="H139" s="44">
        <v>9830</v>
      </c>
      <c r="I139" s="69">
        <f t="shared" si="207"/>
        <v>39.32</v>
      </c>
      <c r="J139" s="323">
        <f t="shared" si="208"/>
        <v>9830</v>
      </c>
      <c r="K139" s="150">
        <f>I139+F139+D139</f>
        <v>39.32</v>
      </c>
      <c r="L139" s="323">
        <v>9798</v>
      </c>
      <c r="M139" s="150">
        <v>39.192</v>
      </c>
      <c r="N139" s="150">
        <f t="shared" si="209"/>
        <v>99.674465920651073</v>
      </c>
      <c r="O139" s="150">
        <f t="shared" si="209"/>
        <v>99.674465920651073</v>
      </c>
      <c r="P139" s="323">
        <f t="shared" si="210"/>
        <v>32</v>
      </c>
      <c r="Q139" s="150">
        <f t="shared" si="210"/>
        <v>0.12800000000000011</v>
      </c>
      <c r="R139" s="323"/>
      <c r="S139" s="150"/>
      <c r="T139" s="151">
        <v>4.0000000000000001E-3</v>
      </c>
      <c r="U139" s="323">
        <v>9798</v>
      </c>
      <c r="V139" s="150">
        <f>U139*T139</f>
        <v>39.192</v>
      </c>
      <c r="W139" s="323">
        <f t="shared" si="211"/>
        <v>9798</v>
      </c>
      <c r="X139" s="150">
        <f>V139+S139</f>
        <v>39.192</v>
      </c>
      <c r="Y139" s="323"/>
      <c r="Z139" s="150"/>
      <c r="AA139" s="151">
        <v>4.0000000000000001E-3</v>
      </c>
      <c r="AB139" s="323">
        <v>9798</v>
      </c>
      <c r="AC139" s="150">
        <f>AB139*AA139</f>
        <v>39.192</v>
      </c>
      <c r="AD139" s="323">
        <f t="shared" si="212"/>
        <v>9798</v>
      </c>
      <c r="AE139" s="150">
        <f>AC139+Z139</f>
        <v>39.192</v>
      </c>
      <c r="AF139" s="44"/>
    </row>
    <row r="140" spans="1:32" s="260" customFormat="1">
      <c r="A140" s="250"/>
      <c r="B140" s="251" t="s">
        <v>35</v>
      </c>
      <c r="C140" s="252">
        <f t="shared" ref="C140" si="213">SUM(C136:C139)</f>
        <v>0</v>
      </c>
      <c r="D140" s="253">
        <f>SUM(D136:D139)</f>
        <v>0</v>
      </c>
      <c r="E140" s="252">
        <f t="shared" ref="E140" si="214">SUM(E136:E139)</f>
        <v>0</v>
      </c>
      <c r="F140" s="253">
        <f>SUM(F136:F139)</f>
        <v>0</v>
      </c>
      <c r="G140" s="254"/>
      <c r="H140" s="252">
        <f t="shared" ref="H140:L140" si="215">SUM(H136:H139)</f>
        <v>36534</v>
      </c>
      <c r="I140" s="253">
        <f>SUM(I136:I139)</f>
        <v>146.13600000000002</v>
      </c>
      <c r="J140" s="255">
        <f t="shared" si="215"/>
        <v>36534</v>
      </c>
      <c r="K140" s="256">
        <f>SUM(K136:K139)</f>
        <v>146.13600000000002</v>
      </c>
      <c r="L140" s="255">
        <f t="shared" si="215"/>
        <v>35394</v>
      </c>
      <c r="M140" s="256">
        <f>SUM(M136:M139)</f>
        <v>141.57599999999999</v>
      </c>
      <c r="N140" s="257">
        <f t="shared" si="209"/>
        <v>96.879618985055018</v>
      </c>
      <c r="O140" s="257">
        <f t="shared" si="209"/>
        <v>96.879618985055004</v>
      </c>
      <c r="P140" s="255">
        <f t="shared" ref="P140:S140" si="216">SUM(P136:P139)</f>
        <v>1140</v>
      </c>
      <c r="Q140" s="256">
        <f t="shared" si="216"/>
        <v>4.5600000000000094</v>
      </c>
      <c r="R140" s="255">
        <f t="shared" si="216"/>
        <v>0</v>
      </c>
      <c r="S140" s="256">
        <f t="shared" si="216"/>
        <v>0</v>
      </c>
      <c r="T140" s="258"/>
      <c r="U140" s="255">
        <f t="shared" ref="U140:W140" si="217">SUM(U136:U139)</f>
        <v>35504</v>
      </c>
      <c r="V140" s="256">
        <f>SUM(V136:V139)</f>
        <v>142.01599999999999</v>
      </c>
      <c r="W140" s="255">
        <f t="shared" si="217"/>
        <v>35504</v>
      </c>
      <c r="X140" s="256">
        <f>SUM(X136:X139)</f>
        <v>142.01599999999999</v>
      </c>
      <c r="Y140" s="255">
        <f t="shared" ref="Y140:Z140" si="218">SUM(Y136:Y139)</f>
        <v>0</v>
      </c>
      <c r="Z140" s="256">
        <f t="shared" si="218"/>
        <v>0</v>
      </c>
      <c r="AA140" s="258"/>
      <c r="AB140" s="255">
        <f t="shared" ref="AB140" si="219">SUM(AB136:AB139)</f>
        <v>35504</v>
      </c>
      <c r="AC140" s="256">
        <f>SUM(AC136:AC139)</f>
        <v>142.01599999999999</v>
      </c>
      <c r="AD140" s="255">
        <f t="shared" ref="AD140" si="220">SUM(AD136:AD139)</f>
        <v>35504</v>
      </c>
      <c r="AE140" s="256">
        <f>SUM(AE136:AE139)</f>
        <v>142.01599999999999</v>
      </c>
      <c r="AF140" s="259"/>
    </row>
    <row r="141" spans="1:32" s="45" customFormat="1">
      <c r="A141" s="40">
        <v>9</v>
      </c>
      <c r="B141" s="41" t="s">
        <v>58</v>
      </c>
      <c r="C141" s="48"/>
      <c r="D141" s="67"/>
      <c r="E141" s="48"/>
      <c r="F141" s="67"/>
      <c r="G141" s="113"/>
      <c r="H141" s="48"/>
      <c r="I141" s="67"/>
      <c r="J141" s="324">
        <f t="shared" ref="J141:J143" si="221">H141+E141+C141</f>
        <v>0</v>
      </c>
      <c r="K141" s="152">
        <f>I141+F141+D141</f>
        <v>0</v>
      </c>
      <c r="L141" s="324"/>
      <c r="M141" s="152"/>
      <c r="N141" s="152"/>
      <c r="O141" s="152"/>
      <c r="P141" s="324"/>
      <c r="Q141" s="152"/>
      <c r="R141" s="324"/>
      <c r="S141" s="152"/>
      <c r="T141" s="153"/>
      <c r="U141" s="324"/>
      <c r="V141" s="152"/>
      <c r="W141" s="324"/>
      <c r="X141" s="152"/>
      <c r="Y141" s="324"/>
      <c r="Z141" s="152"/>
      <c r="AA141" s="153"/>
      <c r="AB141" s="324"/>
      <c r="AC141" s="152"/>
      <c r="AD141" s="324"/>
      <c r="AE141" s="152"/>
      <c r="AF141" s="48"/>
    </row>
    <row r="142" spans="1:32" s="42" customFormat="1">
      <c r="A142" s="71">
        <v>9.01</v>
      </c>
      <c r="B142" s="43" t="s">
        <v>59</v>
      </c>
      <c r="C142" s="44"/>
      <c r="D142" s="69"/>
      <c r="E142" s="44"/>
      <c r="F142" s="69"/>
      <c r="G142" s="112"/>
      <c r="H142" s="44"/>
      <c r="I142" s="69">
        <f t="shared" ref="I142:I143" si="222">H142*G142</f>
        <v>0</v>
      </c>
      <c r="J142" s="323">
        <f t="shared" si="221"/>
        <v>0</v>
      </c>
      <c r="K142" s="150">
        <f>I142+F142+D142</f>
        <v>0</v>
      </c>
      <c r="L142" s="323"/>
      <c r="M142" s="150"/>
      <c r="N142" s="150"/>
      <c r="O142" s="150"/>
      <c r="P142" s="323">
        <f>J142-L142</f>
        <v>0</v>
      </c>
      <c r="Q142" s="150">
        <f>K142-M142</f>
        <v>0</v>
      </c>
      <c r="R142" s="323"/>
      <c r="S142" s="150"/>
      <c r="T142" s="151"/>
      <c r="U142" s="323"/>
      <c r="V142" s="150">
        <f t="shared" ref="V142" si="223">U142*T142</f>
        <v>0</v>
      </c>
      <c r="W142" s="323">
        <f t="shared" ref="W142:W143" si="224">U142+R142</f>
        <v>0</v>
      </c>
      <c r="X142" s="150">
        <f>V142+S142</f>
        <v>0</v>
      </c>
      <c r="Y142" s="323"/>
      <c r="Z142" s="150"/>
      <c r="AA142" s="151"/>
      <c r="AB142" s="323"/>
      <c r="AC142" s="150">
        <f t="shared" ref="AC142" si="225">AB142*AA142</f>
        <v>0</v>
      </c>
      <c r="AD142" s="323">
        <f t="shared" ref="AD142:AD143" si="226">AB142+Y142</f>
        <v>0</v>
      </c>
      <c r="AE142" s="150">
        <f>AC142+Z142</f>
        <v>0</v>
      </c>
      <c r="AF142" s="44"/>
    </row>
    <row r="143" spans="1:32" s="42" customFormat="1">
      <c r="A143" s="71">
        <v>9.02</v>
      </c>
      <c r="B143" s="43" t="s">
        <v>60</v>
      </c>
      <c r="C143" s="44"/>
      <c r="D143" s="69"/>
      <c r="E143" s="44"/>
      <c r="F143" s="69"/>
      <c r="G143" s="112"/>
      <c r="H143" s="44"/>
      <c r="I143" s="69">
        <f t="shared" si="222"/>
        <v>0</v>
      </c>
      <c r="J143" s="323">
        <f t="shared" si="221"/>
        <v>0</v>
      </c>
      <c r="K143" s="150">
        <f>I143+F143+D143</f>
        <v>0</v>
      </c>
      <c r="L143" s="323"/>
      <c r="M143" s="150"/>
      <c r="N143" s="150"/>
      <c r="O143" s="150"/>
      <c r="P143" s="323">
        <f>J143-L143</f>
        <v>0</v>
      </c>
      <c r="Q143" s="150">
        <f>K143-M143</f>
        <v>0</v>
      </c>
      <c r="R143" s="323"/>
      <c r="S143" s="150"/>
      <c r="T143" s="151">
        <v>0.5</v>
      </c>
      <c r="U143" s="323"/>
      <c r="V143" s="150">
        <f>U143*T143</f>
        <v>0</v>
      </c>
      <c r="W143" s="323">
        <f t="shared" si="224"/>
        <v>0</v>
      </c>
      <c r="X143" s="150">
        <f>V143+S143</f>
        <v>0</v>
      </c>
      <c r="Y143" s="323"/>
      <c r="Z143" s="150"/>
      <c r="AA143" s="151">
        <v>0.5</v>
      </c>
      <c r="AB143" s="323"/>
      <c r="AC143" s="150">
        <f>AB143*AA143</f>
        <v>0</v>
      </c>
      <c r="AD143" s="323">
        <f t="shared" si="226"/>
        <v>0</v>
      </c>
      <c r="AE143" s="150">
        <f>AC143+Z143</f>
        <v>0</v>
      </c>
      <c r="AF143" s="44"/>
    </row>
    <row r="144" spans="1:32" s="260" customFormat="1">
      <c r="A144" s="250"/>
      <c r="B144" s="251" t="s">
        <v>35</v>
      </c>
      <c r="C144" s="252">
        <f t="shared" ref="C144" si="227">SUM(C142:C143)</f>
        <v>0</v>
      </c>
      <c r="D144" s="253">
        <f>SUM(D142:D143)</f>
        <v>0</v>
      </c>
      <c r="E144" s="252">
        <f t="shared" ref="E144" si="228">SUM(E142:E143)</f>
        <v>0</v>
      </c>
      <c r="F144" s="253">
        <f>SUM(F142:F143)</f>
        <v>0</v>
      </c>
      <c r="G144" s="254"/>
      <c r="H144" s="252">
        <f t="shared" ref="H144:S144" si="229">SUM(H142:H143)</f>
        <v>0</v>
      </c>
      <c r="I144" s="253">
        <f>SUM(I142:I143)</f>
        <v>0</v>
      </c>
      <c r="J144" s="255">
        <f t="shared" si="229"/>
        <v>0</v>
      </c>
      <c r="K144" s="256">
        <f>SUM(K142:K143)</f>
        <v>0</v>
      </c>
      <c r="L144" s="255">
        <f t="shared" si="229"/>
        <v>0</v>
      </c>
      <c r="M144" s="256">
        <f t="shared" si="229"/>
        <v>0</v>
      </c>
      <c r="N144" s="257"/>
      <c r="O144" s="257"/>
      <c r="P144" s="255">
        <f t="shared" si="229"/>
        <v>0</v>
      </c>
      <c r="Q144" s="256">
        <f t="shared" si="229"/>
        <v>0</v>
      </c>
      <c r="R144" s="255">
        <f t="shared" si="229"/>
        <v>0</v>
      </c>
      <c r="S144" s="256">
        <f t="shared" si="229"/>
        <v>0</v>
      </c>
      <c r="T144" s="258"/>
      <c r="U144" s="255">
        <f t="shared" ref="U144:W144" si="230">SUM(U142:U143)</f>
        <v>0</v>
      </c>
      <c r="V144" s="256">
        <f>SUM(V142:V143)</f>
        <v>0</v>
      </c>
      <c r="W144" s="255">
        <f t="shared" si="230"/>
        <v>0</v>
      </c>
      <c r="X144" s="256">
        <f>SUM(X142:X143)</f>
        <v>0</v>
      </c>
      <c r="Y144" s="255">
        <f t="shared" ref="Y144:Z144" si="231">SUM(Y142:Y143)</f>
        <v>0</v>
      </c>
      <c r="Z144" s="256">
        <f t="shared" si="231"/>
        <v>0</v>
      </c>
      <c r="AA144" s="258"/>
      <c r="AB144" s="255">
        <f t="shared" ref="AB144" si="232">SUM(AB142:AB143)</f>
        <v>0</v>
      </c>
      <c r="AC144" s="256">
        <f>SUM(AC142:AC143)</f>
        <v>0</v>
      </c>
      <c r="AD144" s="255">
        <f t="shared" ref="AD144" si="233">SUM(AD142:AD143)</f>
        <v>0</v>
      </c>
      <c r="AE144" s="256">
        <f>SUM(AE142:AE143)</f>
        <v>0</v>
      </c>
      <c r="AF144" s="259"/>
    </row>
    <row r="145" spans="1:32" s="45" customFormat="1">
      <c r="A145" s="40" t="s">
        <v>61</v>
      </c>
      <c r="B145" s="41" t="s">
        <v>62</v>
      </c>
      <c r="C145" s="48"/>
      <c r="D145" s="67"/>
      <c r="E145" s="48"/>
      <c r="F145" s="67"/>
      <c r="G145" s="113"/>
      <c r="H145" s="48"/>
      <c r="I145" s="67"/>
      <c r="J145" s="324"/>
      <c r="K145" s="152"/>
      <c r="L145" s="324"/>
      <c r="M145" s="152"/>
      <c r="N145" s="152"/>
      <c r="O145" s="152"/>
      <c r="P145" s="324"/>
      <c r="Q145" s="152"/>
      <c r="R145" s="324"/>
      <c r="S145" s="152"/>
      <c r="T145" s="153"/>
      <c r="U145" s="324"/>
      <c r="V145" s="152"/>
      <c r="W145" s="324"/>
      <c r="X145" s="152"/>
      <c r="Y145" s="324"/>
      <c r="Z145" s="152"/>
      <c r="AA145" s="153"/>
      <c r="AB145" s="324"/>
      <c r="AC145" s="152"/>
      <c r="AD145" s="324"/>
      <c r="AE145" s="152"/>
      <c r="AF145" s="48"/>
    </row>
    <row r="146" spans="1:32" s="45" customFormat="1">
      <c r="A146" s="40">
        <v>10</v>
      </c>
      <c r="B146" s="41" t="s">
        <v>63</v>
      </c>
      <c r="C146" s="48"/>
      <c r="D146" s="67"/>
      <c r="E146" s="48"/>
      <c r="F146" s="67"/>
      <c r="G146" s="113"/>
      <c r="H146" s="48"/>
      <c r="I146" s="67"/>
      <c r="J146" s="324">
        <f t="shared" ref="J146" si="234">H146+E146+C146</f>
        <v>0</v>
      </c>
      <c r="K146" s="152">
        <f>I146+F146+D146</f>
        <v>0</v>
      </c>
      <c r="L146" s="324"/>
      <c r="M146" s="152"/>
      <c r="N146" s="152"/>
      <c r="O146" s="152"/>
      <c r="P146" s="324"/>
      <c r="Q146" s="152"/>
      <c r="R146" s="324"/>
      <c r="S146" s="152"/>
      <c r="T146" s="153"/>
      <c r="U146" s="324"/>
      <c r="V146" s="152"/>
      <c r="W146" s="324"/>
      <c r="X146" s="152"/>
      <c r="Y146" s="324"/>
      <c r="Z146" s="152"/>
      <c r="AA146" s="153"/>
      <c r="AB146" s="324"/>
      <c r="AC146" s="152"/>
      <c r="AD146" s="324"/>
      <c r="AE146" s="152"/>
      <c r="AF146" s="48"/>
    </row>
    <row r="147" spans="1:32" s="45" customFormat="1">
      <c r="A147" s="40"/>
      <c r="B147" s="41" t="s">
        <v>288</v>
      </c>
      <c r="C147" s="48"/>
      <c r="D147" s="67"/>
      <c r="E147" s="48"/>
      <c r="F147" s="67"/>
      <c r="G147" s="113"/>
      <c r="H147" s="48"/>
      <c r="I147" s="67"/>
      <c r="J147" s="324"/>
      <c r="K147" s="152"/>
      <c r="L147" s="324"/>
      <c r="M147" s="152"/>
      <c r="N147" s="152"/>
      <c r="O147" s="152"/>
      <c r="P147" s="324"/>
      <c r="Q147" s="152"/>
      <c r="R147" s="324"/>
      <c r="S147" s="152"/>
      <c r="T147" s="153"/>
      <c r="U147" s="324"/>
      <c r="V147" s="152"/>
      <c r="W147" s="324"/>
      <c r="X147" s="152"/>
      <c r="Y147" s="324"/>
      <c r="Z147" s="152"/>
      <c r="AA147" s="153"/>
      <c r="AB147" s="324"/>
      <c r="AC147" s="152"/>
      <c r="AD147" s="324"/>
      <c r="AE147" s="152"/>
      <c r="AF147" s="48"/>
    </row>
    <row r="148" spans="1:32" s="42" customFormat="1">
      <c r="A148" s="35">
        <v>10.01</v>
      </c>
      <c r="B148" s="16" t="s">
        <v>64</v>
      </c>
      <c r="C148" s="44"/>
      <c r="D148" s="69"/>
      <c r="E148" s="44"/>
      <c r="F148" s="69"/>
      <c r="G148" s="112">
        <v>0.52</v>
      </c>
      <c r="H148" s="44"/>
      <c r="I148" s="69">
        <f>H148*G148*12</f>
        <v>0</v>
      </c>
      <c r="J148" s="323">
        <f t="shared" ref="J148:K164" si="235">H148+E148+C148</f>
        <v>0</v>
      </c>
      <c r="K148" s="150">
        <f t="shared" si="235"/>
        <v>0</v>
      </c>
      <c r="L148" s="323"/>
      <c r="M148" s="150"/>
      <c r="N148" s="150"/>
      <c r="O148" s="150"/>
      <c r="P148" s="323">
        <f t="shared" ref="P148:Q164" si="236">J148-L148</f>
        <v>0</v>
      </c>
      <c r="Q148" s="150">
        <f t="shared" si="236"/>
        <v>0</v>
      </c>
      <c r="R148" s="323"/>
      <c r="S148" s="150"/>
      <c r="T148" s="151">
        <v>0.65</v>
      </c>
      <c r="U148" s="323"/>
      <c r="V148" s="150">
        <f t="shared" ref="V148:V164" si="237">U148*T148*12</f>
        <v>0</v>
      </c>
      <c r="W148" s="323">
        <f t="shared" ref="W148:W164" si="238">U148+R148</f>
        <v>0</v>
      </c>
      <c r="X148" s="150">
        <f t="shared" ref="X148:X164" si="239">V148+S148</f>
        <v>0</v>
      </c>
      <c r="Y148" s="323"/>
      <c r="Z148" s="150"/>
      <c r="AA148" s="151">
        <v>0.65</v>
      </c>
      <c r="AB148" s="323"/>
      <c r="AC148" s="150">
        <f t="shared" ref="AC148:AC164" si="240">AB148*AA148*12</f>
        <v>0</v>
      </c>
      <c r="AD148" s="323">
        <f t="shared" ref="AD148:AD164" si="241">AB148+Y148</f>
        <v>0</v>
      </c>
      <c r="AE148" s="150">
        <f t="shared" ref="AE148:AE164" si="242">AC148+Z148</f>
        <v>0</v>
      </c>
      <c r="AF148" s="44"/>
    </row>
    <row r="149" spans="1:32" s="42" customFormat="1">
      <c r="A149" s="35">
        <v>10.02</v>
      </c>
      <c r="B149" s="16" t="s">
        <v>289</v>
      </c>
      <c r="C149" s="44"/>
      <c r="D149" s="69"/>
      <c r="E149" s="44"/>
      <c r="F149" s="69"/>
      <c r="G149" s="112">
        <v>0.13</v>
      </c>
      <c r="H149" s="44"/>
      <c r="I149" s="69">
        <f>H149*G149*12</f>
        <v>0</v>
      </c>
      <c r="J149" s="323">
        <f t="shared" si="235"/>
        <v>0</v>
      </c>
      <c r="K149" s="150">
        <f t="shared" si="235"/>
        <v>0</v>
      </c>
      <c r="L149" s="323"/>
      <c r="M149" s="150"/>
      <c r="N149" s="150"/>
      <c r="O149" s="150"/>
      <c r="P149" s="323">
        <f t="shared" si="236"/>
        <v>0</v>
      </c>
      <c r="Q149" s="150">
        <f t="shared" si="236"/>
        <v>0</v>
      </c>
      <c r="R149" s="323"/>
      <c r="S149" s="150"/>
      <c r="T149" s="151">
        <v>0.13</v>
      </c>
      <c r="U149" s="323"/>
      <c r="V149" s="150">
        <f t="shared" si="237"/>
        <v>0</v>
      </c>
      <c r="W149" s="323">
        <f t="shared" si="238"/>
        <v>0</v>
      </c>
      <c r="X149" s="150">
        <f t="shared" si="239"/>
        <v>0</v>
      </c>
      <c r="Y149" s="323"/>
      <c r="Z149" s="150"/>
      <c r="AA149" s="151">
        <v>0.13</v>
      </c>
      <c r="AB149" s="323"/>
      <c r="AC149" s="150">
        <f t="shared" si="240"/>
        <v>0</v>
      </c>
      <c r="AD149" s="323">
        <f t="shared" si="241"/>
        <v>0</v>
      </c>
      <c r="AE149" s="150">
        <f t="shared" si="242"/>
        <v>0</v>
      </c>
      <c r="AF149" s="44"/>
    </row>
    <row r="150" spans="1:32" s="42" customFormat="1" ht="31.5">
      <c r="A150" s="35">
        <v>10.029999999999999</v>
      </c>
      <c r="B150" s="16" t="s">
        <v>68</v>
      </c>
      <c r="C150" s="44"/>
      <c r="D150" s="69"/>
      <c r="E150" s="44"/>
      <c r="F150" s="69"/>
      <c r="G150" s="112"/>
      <c r="H150" s="44"/>
      <c r="I150" s="69">
        <f t="shared" ref="I150:I161" si="243">H150*G150*12</f>
        <v>0</v>
      </c>
      <c r="J150" s="323">
        <f t="shared" si="235"/>
        <v>0</v>
      </c>
      <c r="K150" s="150">
        <f t="shared" si="235"/>
        <v>0</v>
      </c>
      <c r="L150" s="323"/>
      <c r="M150" s="150"/>
      <c r="N150" s="150"/>
      <c r="O150" s="150"/>
      <c r="P150" s="323">
        <f t="shared" si="236"/>
        <v>0</v>
      </c>
      <c r="Q150" s="150">
        <f t="shared" si="236"/>
        <v>0</v>
      </c>
      <c r="R150" s="323"/>
      <c r="S150" s="150"/>
      <c r="T150" s="151"/>
      <c r="U150" s="323"/>
      <c r="V150" s="150">
        <f t="shared" si="237"/>
        <v>0</v>
      </c>
      <c r="W150" s="323">
        <f t="shared" si="238"/>
        <v>0</v>
      </c>
      <c r="X150" s="150">
        <f t="shared" si="239"/>
        <v>0</v>
      </c>
      <c r="Y150" s="323"/>
      <c r="Z150" s="150"/>
      <c r="AA150" s="151"/>
      <c r="AB150" s="323"/>
      <c r="AC150" s="150">
        <f t="shared" si="240"/>
        <v>0</v>
      </c>
      <c r="AD150" s="323">
        <f t="shared" si="241"/>
        <v>0</v>
      </c>
      <c r="AE150" s="150">
        <f t="shared" si="242"/>
        <v>0</v>
      </c>
      <c r="AF150" s="44"/>
    </row>
    <row r="151" spans="1:32" s="45" customFormat="1">
      <c r="A151" s="84"/>
      <c r="B151" s="15" t="s">
        <v>73</v>
      </c>
      <c r="C151" s="48"/>
      <c r="D151" s="67"/>
      <c r="E151" s="48"/>
      <c r="F151" s="67"/>
      <c r="G151" s="113"/>
      <c r="H151" s="48"/>
      <c r="I151" s="67">
        <f t="shared" si="243"/>
        <v>0</v>
      </c>
      <c r="J151" s="324">
        <f t="shared" si="235"/>
        <v>0</v>
      </c>
      <c r="K151" s="152">
        <f t="shared" si="235"/>
        <v>0</v>
      </c>
      <c r="L151" s="324"/>
      <c r="M151" s="152"/>
      <c r="N151" s="150"/>
      <c r="O151" s="150"/>
      <c r="P151" s="323">
        <f t="shared" si="236"/>
        <v>0</v>
      </c>
      <c r="Q151" s="150">
        <f t="shared" si="236"/>
        <v>0</v>
      </c>
      <c r="R151" s="324"/>
      <c r="S151" s="152"/>
      <c r="T151" s="153"/>
      <c r="U151" s="324"/>
      <c r="V151" s="150">
        <f t="shared" si="237"/>
        <v>0</v>
      </c>
      <c r="W151" s="323">
        <f t="shared" si="238"/>
        <v>0</v>
      </c>
      <c r="X151" s="150">
        <f t="shared" si="239"/>
        <v>0</v>
      </c>
      <c r="Y151" s="324"/>
      <c r="Z151" s="152"/>
      <c r="AA151" s="153"/>
      <c r="AB151" s="324"/>
      <c r="AC151" s="150">
        <f t="shared" si="240"/>
        <v>0</v>
      </c>
      <c r="AD151" s="323">
        <f t="shared" si="241"/>
        <v>0</v>
      </c>
      <c r="AE151" s="150">
        <f t="shared" si="242"/>
        <v>0</v>
      </c>
      <c r="AF151" s="48"/>
    </row>
    <row r="152" spans="1:32" s="42" customFormat="1" ht="31.5">
      <c r="A152" s="35">
        <v>10.039999999999999</v>
      </c>
      <c r="B152" s="16" t="s">
        <v>290</v>
      </c>
      <c r="C152" s="44"/>
      <c r="D152" s="69"/>
      <c r="E152" s="44"/>
      <c r="F152" s="69"/>
      <c r="G152" s="112"/>
      <c r="H152" s="44"/>
      <c r="I152" s="69">
        <f t="shared" si="243"/>
        <v>0</v>
      </c>
      <c r="J152" s="323">
        <f t="shared" si="235"/>
        <v>0</v>
      </c>
      <c r="K152" s="150">
        <f t="shared" si="235"/>
        <v>0</v>
      </c>
      <c r="L152" s="323"/>
      <c r="M152" s="150"/>
      <c r="N152" s="150"/>
      <c r="O152" s="150"/>
      <c r="P152" s="323">
        <f t="shared" si="236"/>
        <v>0</v>
      </c>
      <c r="Q152" s="150">
        <f t="shared" si="236"/>
        <v>0</v>
      </c>
      <c r="R152" s="323"/>
      <c r="S152" s="150"/>
      <c r="T152" s="151"/>
      <c r="U152" s="323"/>
      <c r="V152" s="150">
        <f t="shared" si="237"/>
        <v>0</v>
      </c>
      <c r="W152" s="323">
        <f t="shared" si="238"/>
        <v>0</v>
      </c>
      <c r="X152" s="150">
        <f t="shared" si="239"/>
        <v>0</v>
      </c>
      <c r="Y152" s="323"/>
      <c r="Z152" s="150"/>
      <c r="AA152" s="151"/>
      <c r="AB152" s="323"/>
      <c r="AC152" s="150">
        <f t="shared" si="240"/>
        <v>0</v>
      </c>
      <c r="AD152" s="323">
        <f t="shared" si="241"/>
        <v>0</v>
      </c>
      <c r="AE152" s="150">
        <f t="shared" si="242"/>
        <v>0</v>
      </c>
      <c r="AF152" s="44"/>
    </row>
    <row r="153" spans="1:32" s="42" customFormat="1">
      <c r="A153" s="35"/>
      <c r="B153" s="17" t="s">
        <v>65</v>
      </c>
      <c r="C153" s="44"/>
      <c r="D153" s="69"/>
      <c r="E153" s="44"/>
      <c r="F153" s="69"/>
      <c r="G153" s="112">
        <v>0.6</v>
      </c>
      <c r="H153" s="44"/>
      <c r="I153" s="69">
        <f t="shared" si="243"/>
        <v>0</v>
      </c>
      <c r="J153" s="323">
        <f t="shared" si="235"/>
        <v>0</v>
      </c>
      <c r="K153" s="150">
        <f t="shared" si="235"/>
        <v>0</v>
      </c>
      <c r="L153" s="323"/>
      <c r="M153" s="150"/>
      <c r="N153" s="150"/>
      <c r="O153" s="150"/>
      <c r="P153" s="323">
        <f t="shared" si="236"/>
        <v>0</v>
      </c>
      <c r="Q153" s="150">
        <f t="shared" si="236"/>
        <v>0</v>
      </c>
      <c r="R153" s="323"/>
      <c r="S153" s="150"/>
      <c r="T153" s="151">
        <v>0.75</v>
      </c>
      <c r="U153" s="323"/>
      <c r="V153" s="150">
        <f t="shared" si="237"/>
        <v>0</v>
      </c>
      <c r="W153" s="323">
        <f t="shared" si="238"/>
        <v>0</v>
      </c>
      <c r="X153" s="150">
        <f t="shared" si="239"/>
        <v>0</v>
      </c>
      <c r="Y153" s="323"/>
      <c r="Z153" s="150"/>
      <c r="AA153" s="151">
        <v>0.75</v>
      </c>
      <c r="AB153" s="323"/>
      <c r="AC153" s="150">
        <f t="shared" si="240"/>
        <v>0</v>
      </c>
      <c r="AD153" s="323">
        <f t="shared" si="241"/>
        <v>0</v>
      </c>
      <c r="AE153" s="150">
        <f t="shared" si="242"/>
        <v>0</v>
      </c>
      <c r="AF153" s="44"/>
    </row>
    <row r="154" spans="1:32" s="42" customFormat="1">
      <c r="A154" s="35"/>
      <c r="B154" s="17" t="s">
        <v>66</v>
      </c>
      <c r="C154" s="44"/>
      <c r="D154" s="69"/>
      <c r="E154" s="44"/>
      <c r="F154" s="69"/>
      <c r="G154" s="112">
        <v>0.6</v>
      </c>
      <c r="H154" s="44"/>
      <c r="I154" s="69">
        <f t="shared" si="243"/>
        <v>0</v>
      </c>
      <c r="J154" s="323">
        <f t="shared" si="235"/>
        <v>0</v>
      </c>
      <c r="K154" s="150">
        <f t="shared" si="235"/>
        <v>0</v>
      </c>
      <c r="L154" s="323"/>
      <c r="M154" s="150"/>
      <c r="N154" s="150"/>
      <c r="O154" s="150"/>
      <c r="P154" s="323">
        <f t="shared" si="236"/>
        <v>0</v>
      </c>
      <c r="Q154" s="150">
        <f t="shared" si="236"/>
        <v>0</v>
      </c>
      <c r="R154" s="323"/>
      <c r="S154" s="150"/>
      <c r="T154" s="151">
        <v>0.75</v>
      </c>
      <c r="U154" s="323"/>
      <c r="V154" s="150">
        <f t="shared" si="237"/>
        <v>0</v>
      </c>
      <c r="W154" s="323">
        <f t="shared" si="238"/>
        <v>0</v>
      </c>
      <c r="X154" s="150">
        <f t="shared" si="239"/>
        <v>0</v>
      </c>
      <c r="Y154" s="323"/>
      <c r="Z154" s="150"/>
      <c r="AA154" s="151">
        <v>0.75</v>
      </c>
      <c r="AB154" s="323"/>
      <c r="AC154" s="150">
        <f t="shared" si="240"/>
        <v>0</v>
      </c>
      <c r="AD154" s="323">
        <f t="shared" si="241"/>
        <v>0</v>
      </c>
      <c r="AE154" s="150">
        <f t="shared" si="242"/>
        <v>0</v>
      </c>
      <c r="AF154" s="44"/>
    </row>
    <row r="155" spans="1:32" s="42" customFormat="1">
      <c r="A155" s="35"/>
      <c r="B155" s="17" t="s">
        <v>67</v>
      </c>
      <c r="C155" s="44"/>
      <c r="D155" s="69"/>
      <c r="E155" s="44"/>
      <c r="F155" s="69"/>
      <c r="G155" s="112">
        <v>0.6</v>
      </c>
      <c r="H155" s="44"/>
      <c r="I155" s="69">
        <f t="shared" si="243"/>
        <v>0</v>
      </c>
      <c r="J155" s="323">
        <f t="shared" si="235"/>
        <v>0</v>
      </c>
      <c r="K155" s="150">
        <f t="shared" si="235"/>
        <v>0</v>
      </c>
      <c r="L155" s="323"/>
      <c r="M155" s="150"/>
      <c r="N155" s="150"/>
      <c r="O155" s="150"/>
      <c r="P155" s="323">
        <f t="shared" si="236"/>
        <v>0</v>
      </c>
      <c r="Q155" s="150">
        <f t="shared" si="236"/>
        <v>0</v>
      </c>
      <c r="R155" s="323"/>
      <c r="S155" s="150"/>
      <c r="T155" s="151">
        <v>0.75</v>
      </c>
      <c r="U155" s="323"/>
      <c r="V155" s="150">
        <f t="shared" si="237"/>
        <v>0</v>
      </c>
      <c r="W155" s="323">
        <f t="shared" si="238"/>
        <v>0</v>
      </c>
      <c r="X155" s="150">
        <f t="shared" si="239"/>
        <v>0</v>
      </c>
      <c r="Y155" s="323"/>
      <c r="Z155" s="150"/>
      <c r="AA155" s="151">
        <v>0.75</v>
      </c>
      <c r="AB155" s="323"/>
      <c r="AC155" s="150">
        <f t="shared" si="240"/>
        <v>0</v>
      </c>
      <c r="AD155" s="323">
        <f t="shared" si="241"/>
        <v>0</v>
      </c>
      <c r="AE155" s="150">
        <f t="shared" si="242"/>
        <v>0</v>
      </c>
      <c r="AF155" s="44"/>
    </row>
    <row r="156" spans="1:32" s="42" customFormat="1" ht="31.5">
      <c r="A156" s="35">
        <v>10.050000000000001</v>
      </c>
      <c r="B156" s="16" t="s">
        <v>291</v>
      </c>
      <c r="C156" s="44"/>
      <c r="D156" s="69"/>
      <c r="E156" s="44"/>
      <c r="F156" s="69"/>
      <c r="G156" s="112"/>
      <c r="H156" s="44"/>
      <c r="I156" s="69">
        <f t="shared" si="243"/>
        <v>0</v>
      </c>
      <c r="J156" s="323">
        <f t="shared" si="235"/>
        <v>0</v>
      </c>
      <c r="K156" s="150">
        <f t="shared" si="235"/>
        <v>0</v>
      </c>
      <c r="L156" s="323"/>
      <c r="M156" s="150"/>
      <c r="N156" s="150"/>
      <c r="O156" s="150"/>
      <c r="P156" s="323">
        <f t="shared" si="236"/>
        <v>0</v>
      </c>
      <c r="Q156" s="150">
        <f t="shared" si="236"/>
        <v>0</v>
      </c>
      <c r="R156" s="323"/>
      <c r="S156" s="150"/>
      <c r="T156" s="151"/>
      <c r="U156" s="323"/>
      <c r="V156" s="150">
        <f t="shared" si="237"/>
        <v>0</v>
      </c>
      <c r="W156" s="323">
        <f t="shared" si="238"/>
        <v>0</v>
      </c>
      <c r="X156" s="150">
        <f t="shared" si="239"/>
        <v>0</v>
      </c>
      <c r="Y156" s="323"/>
      <c r="Z156" s="150"/>
      <c r="AA156" s="151"/>
      <c r="AB156" s="323"/>
      <c r="AC156" s="150">
        <f t="shared" si="240"/>
        <v>0</v>
      </c>
      <c r="AD156" s="323">
        <f t="shared" si="241"/>
        <v>0</v>
      </c>
      <c r="AE156" s="150">
        <f t="shared" si="242"/>
        <v>0</v>
      </c>
      <c r="AF156" s="44"/>
    </row>
    <row r="157" spans="1:32" s="42" customFormat="1">
      <c r="A157" s="35"/>
      <c r="B157" s="17" t="s">
        <v>65</v>
      </c>
      <c r="C157" s="44"/>
      <c r="D157" s="69"/>
      <c r="E157" s="44"/>
      <c r="F157" s="69"/>
      <c r="G157" s="112"/>
      <c r="H157" s="44"/>
      <c r="I157" s="69">
        <f t="shared" si="243"/>
        <v>0</v>
      </c>
      <c r="J157" s="323">
        <f t="shared" si="235"/>
        <v>0</v>
      </c>
      <c r="K157" s="150">
        <f t="shared" si="235"/>
        <v>0</v>
      </c>
      <c r="L157" s="323"/>
      <c r="M157" s="150"/>
      <c r="N157" s="150"/>
      <c r="O157" s="150"/>
      <c r="P157" s="323">
        <f t="shared" si="236"/>
        <v>0</v>
      </c>
      <c r="Q157" s="150">
        <f t="shared" si="236"/>
        <v>0</v>
      </c>
      <c r="R157" s="323"/>
      <c r="S157" s="150"/>
      <c r="T157" s="151"/>
      <c r="U157" s="323"/>
      <c r="V157" s="150">
        <f t="shared" si="237"/>
        <v>0</v>
      </c>
      <c r="W157" s="323">
        <f t="shared" si="238"/>
        <v>0</v>
      </c>
      <c r="X157" s="150">
        <f t="shared" si="239"/>
        <v>0</v>
      </c>
      <c r="Y157" s="323"/>
      <c r="Z157" s="150"/>
      <c r="AA157" s="151"/>
      <c r="AB157" s="323"/>
      <c r="AC157" s="150">
        <f t="shared" si="240"/>
        <v>0</v>
      </c>
      <c r="AD157" s="323">
        <f t="shared" si="241"/>
        <v>0</v>
      </c>
      <c r="AE157" s="150">
        <f t="shared" si="242"/>
        <v>0</v>
      </c>
      <c r="AF157" s="44"/>
    </row>
    <row r="158" spans="1:32" s="42" customFormat="1">
      <c r="A158" s="35"/>
      <c r="B158" s="17" t="s">
        <v>66</v>
      </c>
      <c r="C158" s="44"/>
      <c r="D158" s="69"/>
      <c r="E158" s="44"/>
      <c r="F158" s="69"/>
      <c r="G158" s="112"/>
      <c r="H158" s="44"/>
      <c r="I158" s="69">
        <f t="shared" si="243"/>
        <v>0</v>
      </c>
      <c r="J158" s="323">
        <f t="shared" si="235"/>
        <v>0</v>
      </c>
      <c r="K158" s="150">
        <f t="shared" si="235"/>
        <v>0</v>
      </c>
      <c r="L158" s="323"/>
      <c r="M158" s="150"/>
      <c r="N158" s="150"/>
      <c r="O158" s="150"/>
      <c r="P158" s="323">
        <f t="shared" si="236"/>
        <v>0</v>
      </c>
      <c r="Q158" s="150">
        <f t="shared" si="236"/>
        <v>0</v>
      </c>
      <c r="R158" s="323"/>
      <c r="S158" s="150"/>
      <c r="T158" s="151"/>
      <c r="U158" s="323"/>
      <c r="V158" s="150">
        <f t="shared" si="237"/>
        <v>0</v>
      </c>
      <c r="W158" s="323">
        <f t="shared" si="238"/>
        <v>0</v>
      </c>
      <c r="X158" s="150">
        <f t="shared" si="239"/>
        <v>0</v>
      </c>
      <c r="Y158" s="323"/>
      <c r="Z158" s="150"/>
      <c r="AA158" s="151"/>
      <c r="AB158" s="323"/>
      <c r="AC158" s="150">
        <f t="shared" si="240"/>
        <v>0</v>
      </c>
      <c r="AD158" s="323">
        <f t="shared" si="241"/>
        <v>0</v>
      </c>
      <c r="AE158" s="150">
        <f t="shared" si="242"/>
        <v>0</v>
      </c>
      <c r="AF158" s="44"/>
    </row>
    <row r="159" spans="1:32" s="42" customFormat="1">
      <c r="A159" s="35"/>
      <c r="B159" s="17" t="s">
        <v>67</v>
      </c>
      <c r="C159" s="44"/>
      <c r="D159" s="69"/>
      <c r="E159" s="44"/>
      <c r="F159" s="69"/>
      <c r="G159" s="112"/>
      <c r="H159" s="44"/>
      <c r="I159" s="69">
        <f t="shared" si="243"/>
        <v>0</v>
      </c>
      <c r="J159" s="323">
        <f t="shared" si="235"/>
        <v>0</v>
      </c>
      <c r="K159" s="150">
        <f t="shared" si="235"/>
        <v>0</v>
      </c>
      <c r="L159" s="323"/>
      <c r="M159" s="150"/>
      <c r="N159" s="150"/>
      <c r="O159" s="150"/>
      <c r="P159" s="323">
        <f t="shared" si="236"/>
        <v>0</v>
      </c>
      <c r="Q159" s="150">
        <f t="shared" si="236"/>
        <v>0</v>
      </c>
      <c r="R159" s="323"/>
      <c r="S159" s="150"/>
      <c r="T159" s="151"/>
      <c r="U159" s="323"/>
      <c r="V159" s="150">
        <f t="shared" si="237"/>
        <v>0</v>
      </c>
      <c r="W159" s="323">
        <f t="shared" si="238"/>
        <v>0</v>
      </c>
      <c r="X159" s="150">
        <f t="shared" si="239"/>
        <v>0</v>
      </c>
      <c r="Y159" s="323"/>
      <c r="Z159" s="150"/>
      <c r="AA159" s="151"/>
      <c r="AB159" s="323"/>
      <c r="AC159" s="150">
        <f t="shared" si="240"/>
        <v>0</v>
      </c>
      <c r="AD159" s="323">
        <f t="shared" si="241"/>
        <v>0</v>
      </c>
      <c r="AE159" s="150">
        <f t="shared" si="242"/>
        <v>0</v>
      </c>
      <c r="AF159" s="44"/>
    </row>
    <row r="160" spans="1:32" s="42" customFormat="1" ht="31.5">
      <c r="A160" s="35">
        <v>10.06</v>
      </c>
      <c r="B160" s="17" t="s">
        <v>292</v>
      </c>
      <c r="C160" s="44"/>
      <c r="D160" s="69"/>
      <c r="E160" s="44"/>
      <c r="F160" s="69"/>
      <c r="G160" s="112"/>
      <c r="H160" s="44"/>
      <c r="I160" s="69">
        <f t="shared" si="243"/>
        <v>0</v>
      </c>
      <c r="J160" s="323">
        <f t="shared" si="235"/>
        <v>0</v>
      </c>
      <c r="K160" s="150">
        <f t="shared" si="235"/>
        <v>0</v>
      </c>
      <c r="L160" s="323"/>
      <c r="M160" s="150"/>
      <c r="N160" s="150"/>
      <c r="O160" s="150"/>
      <c r="P160" s="323">
        <f t="shared" si="236"/>
        <v>0</v>
      </c>
      <c r="Q160" s="150">
        <f t="shared" si="236"/>
        <v>0</v>
      </c>
      <c r="R160" s="323"/>
      <c r="S160" s="150"/>
      <c r="T160" s="151"/>
      <c r="U160" s="323"/>
      <c r="V160" s="150">
        <f t="shared" si="237"/>
        <v>0</v>
      </c>
      <c r="W160" s="323">
        <f t="shared" si="238"/>
        <v>0</v>
      </c>
      <c r="X160" s="150">
        <f t="shared" si="239"/>
        <v>0</v>
      </c>
      <c r="Y160" s="323"/>
      <c r="Z160" s="150"/>
      <c r="AA160" s="151"/>
      <c r="AB160" s="323"/>
      <c r="AC160" s="150">
        <f t="shared" si="240"/>
        <v>0</v>
      </c>
      <c r="AD160" s="323">
        <f t="shared" si="241"/>
        <v>0</v>
      </c>
      <c r="AE160" s="150">
        <f t="shared" si="242"/>
        <v>0</v>
      </c>
      <c r="AF160" s="44"/>
    </row>
    <row r="161" spans="1:32" s="42" customFormat="1" ht="31.5">
      <c r="A161" s="31">
        <v>10.07</v>
      </c>
      <c r="B161" s="37" t="s">
        <v>69</v>
      </c>
      <c r="C161" s="44"/>
      <c r="D161" s="69"/>
      <c r="E161" s="44"/>
      <c r="F161" s="69"/>
      <c r="G161" s="112"/>
      <c r="H161" s="44"/>
      <c r="I161" s="69">
        <f t="shared" si="243"/>
        <v>0</v>
      </c>
      <c r="J161" s="323">
        <f t="shared" si="235"/>
        <v>0</v>
      </c>
      <c r="K161" s="150">
        <f t="shared" si="235"/>
        <v>0</v>
      </c>
      <c r="L161" s="323"/>
      <c r="M161" s="150"/>
      <c r="N161" s="150"/>
      <c r="O161" s="150"/>
      <c r="P161" s="323">
        <f t="shared" si="236"/>
        <v>0</v>
      </c>
      <c r="Q161" s="150">
        <f t="shared" si="236"/>
        <v>0</v>
      </c>
      <c r="R161" s="323"/>
      <c r="S161" s="150"/>
      <c r="T161" s="151"/>
      <c r="U161" s="323"/>
      <c r="V161" s="150">
        <f t="shared" si="237"/>
        <v>0</v>
      </c>
      <c r="W161" s="323">
        <f t="shared" si="238"/>
        <v>0</v>
      </c>
      <c r="X161" s="150">
        <f t="shared" si="239"/>
        <v>0</v>
      </c>
      <c r="Y161" s="323"/>
      <c r="Z161" s="150"/>
      <c r="AA161" s="151"/>
      <c r="AB161" s="323"/>
      <c r="AC161" s="150">
        <f t="shared" si="240"/>
        <v>0</v>
      </c>
      <c r="AD161" s="323">
        <f t="shared" si="241"/>
        <v>0</v>
      </c>
      <c r="AE161" s="150">
        <f t="shared" si="242"/>
        <v>0</v>
      </c>
      <c r="AF161" s="44"/>
    </row>
    <row r="162" spans="1:32" s="42" customFormat="1">
      <c r="A162" s="31"/>
      <c r="B162" s="37" t="s">
        <v>70</v>
      </c>
      <c r="C162" s="44"/>
      <c r="D162" s="69"/>
      <c r="E162" s="44"/>
      <c r="F162" s="69"/>
      <c r="G162" s="112">
        <v>0.08</v>
      </c>
      <c r="H162" s="44"/>
      <c r="I162" s="69"/>
      <c r="J162" s="323">
        <f t="shared" si="235"/>
        <v>0</v>
      </c>
      <c r="K162" s="150">
        <f t="shared" si="235"/>
        <v>0</v>
      </c>
      <c r="L162" s="323"/>
      <c r="M162" s="150"/>
      <c r="N162" s="150"/>
      <c r="O162" s="150"/>
      <c r="P162" s="323">
        <f t="shared" si="236"/>
        <v>0</v>
      </c>
      <c r="Q162" s="150">
        <f t="shared" si="236"/>
        <v>0</v>
      </c>
      <c r="R162" s="323"/>
      <c r="S162" s="150"/>
      <c r="T162" s="151">
        <v>8.0000000000000002E-3</v>
      </c>
      <c r="U162" s="323"/>
      <c r="V162" s="150">
        <f t="shared" si="237"/>
        <v>0</v>
      </c>
      <c r="W162" s="323">
        <f t="shared" si="238"/>
        <v>0</v>
      </c>
      <c r="X162" s="150">
        <f t="shared" si="239"/>
        <v>0</v>
      </c>
      <c r="Y162" s="323"/>
      <c r="Z162" s="150"/>
      <c r="AA162" s="151">
        <v>8.0000000000000002E-3</v>
      </c>
      <c r="AB162" s="323"/>
      <c r="AC162" s="150">
        <f t="shared" si="240"/>
        <v>0</v>
      </c>
      <c r="AD162" s="323">
        <f t="shared" si="241"/>
        <v>0</v>
      </c>
      <c r="AE162" s="150">
        <f t="shared" si="242"/>
        <v>0</v>
      </c>
      <c r="AF162" s="44"/>
    </row>
    <row r="163" spans="1:32" s="42" customFormat="1">
      <c r="A163" s="31"/>
      <c r="B163" s="37" t="s">
        <v>71</v>
      </c>
      <c r="C163" s="44"/>
      <c r="D163" s="69"/>
      <c r="E163" s="44"/>
      <c r="F163" s="69"/>
      <c r="G163" s="112">
        <v>0.08</v>
      </c>
      <c r="H163" s="44"/>
      <c r="I163" s="69"/>
      <c r="J163" s="323">
        <f t="shared" si="235"/>
        <v>0</v>
      </c>
      <c r="K163" s="150">
        <f t="shared" si="235"/>
        <v>0</v>
      </c>
      <c r="L163" s="323"/>
      <c r="M163" s="150"/>
      <c r="N163" s="150"/>
      <c r="O163" s="150"/>
      <c r="P163" s="323">
        <f t="shared" si="236"/>
        <v>0</v>
      </c>
      <c r="Q163" s="150">
        <f t="shared" si="236"/>
        <v>0</v>
      </c>
      <c r="R163" s="323"/>
      <c r="S163" s="150"/>
      <c r="T163" s="151">
        <v>8.0000000000000002E-3</v>
      </c>
      <c r="U163" s="323"/>
      <c r="V163" s="150">
        <f t="shared" si="237"/>
        <v>0</v>
      </c>
      <c r="W163" s="323">
        <f t="shared" si="238"/>
        <v>0</v>
      </c>
      <c r="X163" s="150">
        <f t="shared" si="239"/>
        <v>0</v>
      </c>
      <c r="Y163" s="323"/>
      <c r="Z163" s="150"/>
      <c r="AA163" s="151">
        <v>8.0000000000000002E-3</v>
      </c>
      <c r="AB163" s="323"/>
      <c r="AC163" s="150">
        <f t="shared" si="240"/>
        <v>0</v>
      </c>
      <c r="AD163" s="323">
        <f t="shared" si="241"/>
        <v>0</v>
      </c>
      <c r="AE163" s="150">
        <f t="shared" si="242"/>
        <v>0</v>
      </c>
      <c r="AF163" s="44"/>
    </row>
    <row r="164" spans="1:32" s="42" customFormat="1">
      <c r="A164" s="31"/>
      <c r="B164" s="37" t="s">
        <v>72</v>
      </c>
      <c r="C164" s="44"/>
      <c r="D164" s="69"/>
      <c r="E164" s="44"/>
      <c r="F164" s="69"/>
      <c r="G164" s="112">
        <v>0.08</v>
      </c>
      <c r="H164" s="44"/>
      <c r="I164" s="69"/>
      <c r="J164" s="323">
        <f t="shared" si="235"/>
        <v>0</v>
      </c>
      <c r="K164" s="150">
        <f t="shared" si="235"/>
        <v>0</v>
      </c>
      <c r="L164" s="323"/>
      <c r="M164" s="150"/>
      <c r="N164" s="150"/>
      <c r="O164" s="150"/>
      <c r="P164" s="323">
        <f t="shared" si="236"/>
        <v>0</v>
      </c>
      <c r="Q164" s="150">
        <f t="shared" si="236"/>
        <v>0</v>
      </c>
      <c r="R164" s="323"/>
      <c r="S164" s="150"/>
      <c r="T164" s="151">
        <v>8.0000000000000002E-3</v>
      </c>
      <c r="U164" s="323"/>
      <c r="V164" s="150">
        <f t="shared" si="237"/>
        <v>0</v>
      </c>
      <c r="W164" s="323">
        <f t="shared" si="238"/>
        <v>0</v>
      </c>
      <c r="X164" s="150">
        <f t="shared" si="239"/>
        <v>0</v>
      </c>
      <c r="Y164" s="323"/>
      <c r="Z164" s="150"/>
      <c r="AA164" s="151">
        <v>8.0000000000000002E-3</v>
      </c>
      <c r="AB164" s="323"/>
      <c r="AC164" s="150">
        <f t="shared" si="240"/>
        <v>0</v>
      </c>
      <c r="AD164" s="323">
        <f t="shared" si="241"/>
        <v>0</v>
      </c>
      <c r="AE164" s="150">
        <f t="shared" si="242"/>
        <v>0</v>
      </c>
      <c r="AF164" s="44"/>
    </row>
    <row r="165" spans="1:32" s="260" customFormat="1">
      <c r="A165" s="266"/>
      <c r="B165" s="268" t="s">
        <v>35</v>
      </c>
      <c r="C165" s="252">
        <f t="shared" ref="C165:F165" si="244">SUM(C148:C164)</f>
        <v>0</v>
      </c>
      <c r="D165" s="253">
        <f t="shared" si="244"/>
        <v>0</v>
      </c>
      <c r="E165" s="252">
        <f t="shared" si="244"/>
        <v>0</v>
      </c>
      <c r="F165" s="253">
        <f t="shared" si="244"/>
        <v>0</v>
      </c>
      <c r="G165" s="254"/>
      <c r="H165" s="252">
        <f>SUM(H148:H164)</f>
        <v>0</v>
      </c>
      <c r="I165" s="253">
        <f>SUM(I148:I164)</f>
        <v>0</v>
      </c>
      <c r="J165" s="255">
        <f t="shared" ref="J165:K165" si="245">SUM(J148:J164)</f>
        <v>0</v>
      </c>
      <c r="K165" s="256">
        <f t="shared" si="245"/>
        <v>0</v>
      </c>
      <c r="L165" s="255">
        <f>SUM(L148:L164)</f>
        <v>0</v>
      </c>
      <c r="M165" s="256">
        <f>SUM(M148:M164)</f>
        <v>0</v>
      </c>
      <c r="N165" s="257"/>
      <c r="O165" s="257"/>
      <c r="P165" s="255">
        <f t="shared" ref="P165:S165" si="246">SUM(P148:P164)</f>
        <v>0</v>
      </c>
      <c r="Q165" s="256">
        <f t="shared" si="246"/>
        <v>0</v>
      </c>
      <c r="R165" s="255">
        <f t="shared" si="246"/>
        <v>0</v>
      </c>
      <c r="S165" s="256">
        <f t="shared" si="246"/>
        <v>0</v>
      </c>
      <c r="T165" s="258"/>
      <c r="U165" s="255">
        <f t="shared" ref="U165:W165" si="247">SUM(U148:U164)</f>
        <v>0</v>
      </c>
      <c r="V165" s="256">
        <f>SUM(V148:V164)</f>
        <v>0</v>
      </c>
      <c r="W165" s="255">
        <f t="shared" si="247"/>
        <v>0</v>
      </c>
      <c r="X165" s="256">
        <f>SUM(X148:X164)</f>
        <v>0</v>
      </c>
      <c r="Y165" s="255">
        <f t="shared" ref="Y165:Z165" si="248">SUM(Y148:Y164)</f>
        <v>0</v>
      </c>
      <c r="Z165" s="256">
        <f t="shared" si="248"/>
        <v>0</v>
      </c>
      <c r="AA165" s="258"/>
      <c r="AB165" s="255">
        <f t="shared" ref="AB165" si="249">SUM(AB148:AB164)</f>
        <v>0</v>
      </c>
      <c r="AC165" s="256">
        <f>SUM(AC148:AC164)</f>
        <v>0</v>
      </c>
      <c r="AD165" s="255">
        <f t="shared" ref="AD165" si="250">SUM(AD148:AD164)</f>
        <v>0</v>
      </c>
      <c r="AE165" s="256">
        <f>SUM(AE148:AE164)</f>
        <v>0</v>
      </c>
      <c r="AF165" s="259"/>
    </row>
    <row r="166" spans="1:32" s="260" customFormat="1">
      <c r="A166" s="266"/>
      <c r="B166" s="268" t="s">
        <v>29</v>
      </c>
      <c r="C166" s="252">
        <f t="shared" ref="C166:F166" si="251">C165</f>
        <v>0</v>
      </c>
      <c r="D166" s="253">
        <f t="shared" si="251"/>
        <v>0</v>
      </c>
      <c r="E166" s="252">
        <f t="shared" si="251"/>
        <v>0</v>
      </c>
      <c r="F166" s="253">
        <f t="shared" si="251"/>
        <v>0</v>
      </c>
      <c r="G166" s="254"/>
      <c r="H166" s="252">
        <f>H165</f>
        <v>0</v>
      </c>
      <c r="I166" s="253">
        <f>I165</f>
        <v>0</v>
      </c>
      <c r="J166" s="255">
        <f t="shared" ref="J166:K166" si="252">J165</f>
        <v>0</v>
      </c>
      <c r="K166" s="256">
        <f t="shared" si="252"/>
        <v>0</v>
      </c>
      <c r="L166" s="255">
        <f>L165</f>
        <v>0</v>
      </c>
      <c r="M166" s="256">
        <f>M165</f>
        <v>0</v>
      </c>
      <c r="N166" s="257"/>
      <c r="O166" s="257"/>
      <c r="P166" s="255">
        <f t="shared" ref="P166:S166" si="253">P165</f>
        <v>0</v>
      </c>
      <c r="Q166" s="256">
        <f t="shared" si="253"/>
        <v>0</v>
      </c>
      <c r="R166" s="255">
        <f t="shared" si="253"/>
        <v>0</v>
      </c>
      <c r="S166" s="256">
        <f t="shared" si="253"/>
        <v>0</v>
      </c>
      <c r="T166" s="258"/>
      <c r="U166" s="255">
        <f t="shared" ref="U166:W166" si="254">U165</f>
        <v>0</v>
      </c>
      <c r="V166" s="256">
        <f>V165</f>
        <v>0</v>
      </c>
      <c r="W166" s="255">
        <f t="shared" si="254"/>
        <v>0</v>
      </c>
      <c r="X166" s="256">
        <f>X165</f>
        <v>0</v>
      </c>
      <c r="Y166" s="255">
        <f t="shared" ref="Y166:Z166" si="255">Y165</f>
        <v>0</v>
      </c>
      <c r="Z166" s="256">
        <f t="shared" si="255"/>
        <v>0</v>
      </c>
      <c r="AA166" s="258"/>
      <c r="AB166" s="255">
        <f t="shared" ref="AB166" si="256">AB165</f>
        <v>0</v>
      </c>
      <c r="AC166" s="256">
        <f>AC165</f>
        <v>0</v>
      </c>
      <c r="AD166" s="255">
        <f t="shared" ref="AD166" si="257">AD165</f>
        <v>0</v>
      </c>
      <c r="AE166" s="256">
        <f>AE165</f>
        <v>0</v>
      </c>
      <c r="AF166" s="259"/>
    </row>
    <row r="167" spans="1:32" s="45" customFormat="1" ht="31.5">
      <c r="A167" s="365"/>
      <c r="B167" s="41" t="s">
        <v>293</v>
      </c>
      <c r="C167" s="48"/>
      <c r="D167" s="67"/>
      <c r="E167" s="48"/>
      <c r="F167" s="67"/>
      <c r="G167" s="113"/>
      <c r="H167" s="48"/>
      <c r="I167" s="67"/>
      <c r="J167" s="324"/>
      <c r="K167" s="152"/>
      <c r="L167" s="324"/>
      <c r="M167" s="152"/>
      <c r="N167" s="152"/>
      <c r="O167" s="152"/>
      <c r="P167" s="324"/>
      <c r="Q167" s="152"/>
      <c r="R167" s="324"/>
      <c r="S167" s="152"/>
      <c r="T167" s="153"/>
      <c r="U167" s="324"/>
      <c r="V167" s="152"/>
      <c r="W167" s="324"/>
      <c r="X167" s="152"/>
      <c r="Y167" s="324"/>
      <c r="Z167" s="152"/>
      <c r="AA167" s="153"/>
      <c r="AB167" s="324"/>
      <c r="AC167" s="152"/>
      <c r="AD167" s="324"/>
      <c r="AE167" s="152"/>
      <c r="AF167" s="48"/>
    </row>
    <row r="168" spans="1:32" s="45" customFormat="1">
      <c r="A168" s="365"/>
      <c r="B168" s="41" t="s">
        <v>288</v>
      </c>
      <c r="C168" s="48"/>
      <c r="D168" s="67"/>
      <c r="E168" s="48"/>
      <c r="F168" s="67"/>
      <c r="G168" s="113"/>
      <c r="H168" s="48"/>
      <c r="I168" s="67">
        <f t="shared" ref="I168" si="258">H168*G168</f>
        <v>0</v>
      </c>
      <c r="J168" s="324"/>
      <c r="K168" s="152"/>
      <c r="L168" s="324"/>
      <c r="M168" s="152"/>
      <c r="N168" s="152"/>
      <c r="O168" s="152"/>
      <c r="P168" s="324"/>
      <c r="Q168" s="152"/>
      <c r="R168" s="324"/>
      <c r="S168" s="152"/>
      <c r="T168" s="153"/>
      <c r="U168" s="324"/>
      <c r="V168" s="152"/>
      <c r="W168" s="324"/>
      <c r="X168" s="152"/>
      <c r="Y168" s="324"/>
      <c r="Z168" s="152"/>
      <c r="AA168" s="153"/>
      <c r="AB168" s="324"/>
      <c r="AC168" s="152"/>
      <c r="AD168" s="324"/>
      <c r="AE168" s="152"/>
      <c r="AF168" s="48"/>
    </row>
    <row r="169" spans="1:32" s="42" customFormat="1" ht="20.25" customHeight="1">
      <c r="A169" s="31">
        <v>10.08</v>
      </c>
      <c r="B169" s="43" t="s">
        <v>294</v>
      </c>
      <c r="C169" s="44"/>
      <c r="D169" s="69"/>
      <c r="E169" s="44"/>
      <c r="F169" s="69"/>
      <c r="G169" s="112">
        <v>0.5</v>
      </c>
      <c r="H169" s="44">
        <v>262</v>
      </c>
      <c r="I169" s="69">
        <f t="shared" ref="I169:I173" si="259">H169*G169*12</f>
        <v>1572</v>
      </c>
      <c r="J169" s="323">
        <f t="shared" ref="J169:K185" si="260">H169+E169+C169</f>
        <v>262</v>
      </c>
      <c r="K169" s="150">
        <f t="shared" si="260"/>
        <v>1572</v>
      </c>
      <c r="L169" s="323">
        <v>233</v>
      </c>
      <c r="M169" s="150">
        <v>1572</v>
      </c>
      <c r="N169" s="150">
        <f>L169/J169%</f>
        <v>88.931297709923655</v>
      </c>
      <c r="O169" s="150">
        <f>M169/K169%</f>
        <v>100</v>
      </c>
      <c r="P169" s="323">
        <f t="shared" ref="P169:Q171" si="261">J169-L169</f>
        <v>29</v>
      </c>
      <c r="Q169" s="150">
        <f t="shared" si="261"/>
        <v>0</v>
      </c>
      <c r="R169" s="323"/>
      <c r="S169" s="150"/>
      <c r="T169" s="151">
        <v>0.65</v>
      </c>
      <c r="U169" s="323">
        <v>233</v>
      </c>
      <c r="V169" s="150">
        <f t="shared" ref="V169:V185" si="262">U169*T169*12</f>
        <v>1817.4</v>
      </c>
      <c r="W169" s="323">
        <f t="shared" ref="W169:W185" si="263">U169+R169</f>
        <v>233</v>
      </c>
      <c r="X169" s="150">
        <f t="shared" ref="X169:X185" si="264">V169+S169</f>
        <v>1817.4</v>
      </c>
      <c r="Y169" s="323"/>
      <c r="Z169" s="150"/>
      <c r="AA169" s="151">
        <v>0.65</v>
      </c>
      <c r="AB169" s="323">
        <v>233</v>
      </c>
      <c r="AC169" s="150">
        <f t="shared" ref="AC169:AC185" si="265">AB169*AA169*12</f>
        <v>1817.4</v>
      </c>
      <c r="AD169" s="323">
        <f t="shared" ref="AD169:AD185" si="266">AB169+Y169</f>
        <v>233</v>
      </c>
      <c r="AE169" s="150">
        <f t="shared" ref="AE169:AE185" si="267">AC169+Z169</f>
        <v>1817.4</v>
      </c>
      <c r="AF169" s="44"/>
    </row>
    <row r="170" spans="1:32" s="42" customFormat="1" ht="20.25" customHeight="1">
      <c r="A170" s="31">
        <v>10.09</v>
      </c>
      <c r="B170" s="43" t="s">
        <v>295</v>
      </c>
      <c r="C170" s="44"/>
      <c r="D170" s="69"/>
      <c r="E170" s="44"/>
      <c r="F170" s="69"/>
      <c r="G170" s="112">
        <v>0.13</v>
      </c>
      <c r="H170" s="44">
        <v>17</v>
      </c>
      <c r="I170" s="69">
        <f t="shared" si="259"/>
        <v>26.52</v>
      </c>
      <c r="J170" s="323">
        <f t="shared" si="260"/>
        <v>17</v>
      </c>
      <c r="K170" s="150">
        <f t="shared" si="260"/>
        <v>26.52</v>
      </c>
      <c r="L170" s="323">
        <v>16</v>
      </c>
      <c r="M170" s="150">
        <v>26.52</v>
      </c>
      <c r="N170" s="150">
        <f>L170/J170%</f>
        <v>94.117647058823522</v>
      </c>
      <c r="O170" s="150">
        <f>M170/K170%</f>
        <v>100</v>
      </c>
      <c r="P170" s="323">
        <f t="shared" si="261"/>
        <v>1</v>
      </c>
      <c r="Q170" s="150">
        <f t="shared" si="261"/>
        <v>0</v>
      </c>
      <c r="R170" s="323"/>
      <c r="S170" s="150"/>
      <c r="T170" s="151">
        <v>0.15</v>
      </c>
      <c r="U170" s="323">
        <v>16</v>
      </c>
      <c r="V170" s="150">
        <f t="shared" si="262"/>
        <v>28.799999999999997</v>
      </c>
      <c r="W170" s="323">
        <f t="shared" si="263"/>
        <v>16</v>
      </c>
      <c r="X170" s="150">
        <f t="shared" si="264"/>
        <v>28.799999999999997</v>
      </c>
      <c r="Y170" s="323"/>
      <c r="Z170" s="150"/>
      <c r="AA170" s="151">
        <v>0.15</v>
      </c>
      <c r="AB170" s="323">
        <v>16</v>
      </c>
      <c r="AC170" s="150">
        <f t="shared" si="265"/>
        <v>28.799999999999997</v>
      </c>
      <c r="AD170" s="323">
        <f t="shared" si="266"/>
        <v>16</v>
      </c>
      <c r="AE170" s="150">
        <f t="shared" si="267"/>
        <v>28.799999999999997</v>
      </c>
      <c r="AF170" s="44"/>
    </row>
    <row r="171" spans="1:32" s="42" customFormat="1" ht="27" customHeight="1">
      <c r="A171" s="31">
        <v>10.1</v>
      </c>
      <c r="B171" s="16" t="s">
        <v>154</v>
      </c>
      <c r="C171" s="44"/>
      <c r="D171" s="69"/>
      <c r="E171" s="44"/>
      <c r="F171" s="69"/>
      <c r="G171" s="112"/>
      <c r="H171" s="44"/>
      <c r="I171" s="69">
        <f t="shared" si="259"/>
        <v>0</v>
      </c>
      <c r="J171" s="323">
        <f t="shared" si="260"/>
        <v>0</v>
      </c>
      <c r="K171" s="150">
        <f t="shared" si="260"/>
        <v>0</v>
      </c>
      <c r="L171" s="323"/>
      <c r="M171" s="150"/>
      <c r="N171" s="150"/>
      <c r="O171" s="150"/>
      <c r="P171" s="323">
        <f t="shared" si="261"/>
        <v>0</v>
      </c>
      <c r="Q171" s="150">
        <f t="shared" si="261"/>
        <v>0</v>
      </c>
      <c r="R171" s="323"/>
      <c r="S171" s="150"/>
      <c r="T171" s="151"/>
      <c r="U171" s="323"/>
      <c r="V171" s="150">
        <f t="shared" si="262"/>
        <v>0</v>
      </c>
      <c r="W171" s="323">
        <f t="shared" si="263"/>
        <v>0</v>
      </c>
      <c r="X171" s="150">
        <f t="shared" si="264"/>
        <v>0</v>
      </c>
      <c r="Y171" s="323"/>
      <c r="Z171" s="150"/>
      <c r="AA171" s="151"/>
      <c r="AB171" s="323"/>
      <c r="AC171" s="150">
        <f t="shared" si="265"/>
        <v>0</v>
      </c>
      <c r="AD171" s="323">
        <f t="shared" si="266"/>
        <v>0</v>
      </c>
      <c r="AE171" s="150">
        <f t="shared" si="267"/>
        <v>0</v>
      </c>
      <c r="AF171" s="44"/>
    </row>
    <row r="172" spans="1:32" s="42" customFormat="1">
      <c r="A172" s="31"/>
      <c r="B172" s="43" t="s">
        <v>296</v>
      </c>
      <c r="C172" s="44"/>
      <c r="D172" s="69"/>
      <c r="E172" s="44"/>
      <c r="F172" s="69"/>
      <c r="G172" s="112"/>
      <c r="H172" s="44"/>
      <c r="I172" s="69">
        <f t="shared" si="259"/>
        <v>0</v>
      </c>
      <c r="J172" s="323">
        <f t="shared" si="260"/>
        <v>0</v>
      </c>
      <c r="K172" s="150">
        <f t="shared" si="260"/>
        <v>0</v>
      </c>
      <c r="L172" s="323"/>
      <c r="M172" s="150"/>
      <c r="N172" s="150"/>
      <c r="O172" s="150"/>
      <c r="P172" s="323"/>
      <c r="Q172" s="150"/>
      <c r="R172" s="323"/>
      <c r="S172" s="150"/>
      <c r="T172" s="151"/>
      <c r="U172" s="323"/>
      <c r="V172" s="150">
        <f t="shared" si="262"/>
        <v>0</v>
      </c>
      <c r="W172" s="323">
        <f t="shared" si="263"/>
        <v>0</v>
      </c>
      <c r="X172" s="150">
        <f t="shared" si="264"/>
        <v>0</v>
      </c>
      <c r="Y172" s="323"/>
      <c r="Z172" s="150"/>
      <c r="AA172" s="151"/>
      <c r="AB172" s="323"/>
      <c r="AC172" s="150">
        <f t="shared" si="265"/>
        <v>0</v>
      </c>
      <c r="AD172" s="323">
        <f t="shared" si="266"/>
        <v>0</v>
      </c>
      <c r="AE172" s="150">
        <f t="shared" si="267"/>
        <v>0</v>
      </c>
      <c r="AF172" s="44"/>
    </row>
    <row r="173" spans="1:32" s="42" customFormat="1" ht="31.5">
      <c r="A173" s="31">
        <v>10.11</v>
      </c>
      <c r="B173" s="16" t="s">
        <v>297</v>
      </c>
      <c r="C173" s="44"/>
      <c r="D173" s="69"/>
      <c r="E173" s="44"/>
      <c r="F173" s="69"/>
      <c r="G173" s="112"/>
      <c r="H173" s="44"/>
      <c r="I173" s="69">
        <f t="shared" si="259"/>
        <v>0</v>
      </c>
      <c r="J173" s="323">
        <f t="shared" si="260"/>
        <v>0</v>
      </c>
      <c r="K173" s="150">
        <f t="shared" si="260"/>
        <v>0</v>
      </c>
      <c r="L173" s="323"/>
      <c r="M173" s="150"/>
      <c r="N173" s="150"/>
      <c r="O173" s="150"/>
      <c r="P173" s="323">
        <f t="shared" ref="P173:Q185" si="268">J173-L173</f>
        <v>0</v>
      </c>
      <c r="Q173" s="150">
        <f t="shared" si="268"/>
        <v>0</v>
      </c>
      <c r="R173" s="323"/>
      <c r="S173" s="150"/>
      <c r="T173" s="151"/>
      <c r="U173" s="323"/>
      <c r="V173" s="150">
        <f t="shared" si="262"/>
        <v>0</v>
      </c>
      <c r="W173" s="323">
        <f t="shared" si="263"/>
        <v>0</v>
      </c>
      <c r="X173" s="150">
        <f t="shared" si="264"/>
        <v>0</v>
      </c>
      <c r="Y173" s="323"/>
      <c r="Z173" s="150"/>
      <c r="AA173" s="151"/>
      <c r="AB173" s="323"/>
      <c r="AC173" s="150">
        <f t="shared" si="265"/>
        <v>0</v>
      </c>
      <c r="AD173" s="323">
        <f t="shared" si="266"/>
        <v>0</v>
      </c>
      <c r="AE173" s="150">
        <f t="shared" si="267"/>
        <v>0</v>
      </c>
      <c r="AF173" s="44"/>
    </row>
    <row r="174" spans="1:32" s="42" customFormat="1">
      <c r="A174" s="35"/>
      <c r="B174" s="17" t="s">
        <v>65</v>
      </c>
      <c r="C174" s="44"/>
      <c r="D174" s="69"/>
      <c r="E174" s="44"/>
      <c r="F174" s="69"/>
      <c r="G174" s="112">
        <v>0.56999999999999995</v>
      </c>
      <c r="H174" s="44">
        <v>105</v>
      </c>
      <c r="I174" s="69">
        <f>H174*G174*12</f>
        <v>718.19999999999993</v>
      </c>
      <c r="J174" s="323">
        <f t="shared" si="260"/>
        <v>105</v>
      </c>
      <c r="K174" s="150">
        <f t="shared" si="260"/>
        <v>718.19999999999993</v>
      </c>
      <c r="L174" s="323">
        <v>94</v>
      </c>
      <c r="M174" s="150">
        <v>718.19999999999993</v>
      </c>
      <c r="N174" s="150">
        <f t="shared" ref="N174:O176" si="269">L174/J174%</f>
        <v>89.523809523809518</v>
      </c>
      <c r="O174" s="150">
        <f t="shared" si="269"/>
        <v>100</v>
      </c>
      <c r="P174" s="323">
        <f t="shared" si="268"/>
        <v>11</v>
      </c>
      <c r="Q174" s="150">
        <f t="shared" si="268"/>
        <v>0</v>
      </c>
      <c r="R174" s="323"/>
      <c r="S174" s="150"/>
      <c r="T174" s="151">
        <v>0.75</v>
      </c>
      <c r="U174" s="323">
        <v>106</v>
      </c>
      <c r="V174" s="150">
        <f t="shared" si="262"/>
        <v>954</v>
      </c>
      <c r="W174" s="323">
        <f t="shared" si="263"/>
        <v>106</v>
      </c>
      <c r="X174" s="150">
        <f t="shared" si="264"/>
        <v>954</v>
      </c>
      <c r="Y174" s="323"/>
      <c r="Z174" s="150"/>
      <c r="AA174" s="151">
        <v>0.75</v>
      </c>
      <c r="AB174" s="323">
        <v>106</v>
      </c>
      <c r="AC174" s="150">
        <f t="shared" si="265"/>
        <v>954</v>
      </c>
      <c r="AD174" s="323">
        <f t="shared" si="266"/>
        <v>106</v>
      </c>
      <c r="AE174" s="150">
        <f t="shared" si="267"/>
        <v>954</v>
      </c>
      <c r="AF174" s="44"/>
    </row>
    <row r="175" spans="1:32" s="42" customFormat="1">
      <c r="A175" s="35"/>
      <c r="B175" s="17" t="s">
        <v>66</v>
      </c>
      <c r="C175" s="44"/>
      <c r="D175" s="69"/>
      <c r="E175" s="44"/>
      <c r="F175" s="69"/>
      <c r="G175" s="112">
        <v>0.56999999999999995</v>
      </c>
      <c r="H175" s="44">
        <v>138</v>
      </c>
      <c r="I175" s="69">
        <f>H175*G175*12</f>
        <v>943.92</v>
      </c>
      <c r="J175" s="323">
        <f t="shared" si="260"/>
        <v>138</v>
      </c>
      <c r="K175" s="150">
        <f t="shared" si="260"/>
        <v>943.92</v>
      </c>
      <c r="L175" s="323">
        <v>120</v>
      </c>
      <c r="M175" s="150">
        <v>943.92</v>
      </c>
      <c r="N175" s="150">
        <f t="shared" si="269"/>
        <v>86.956521739130437</v>
      </c>
      <c r="O175" s="150">
        <f t="shared" si="269"/>
        <v>100</v>
      </c>
      <c r="P175" s="323">
        <f t="shared" si="268"/>
        <v>18</v>
      </c>
      <c r="Q175" s="150">
        <f t="shared" si="268"/>
        <v>0</v>
      </c>
      <c r="R175" s="323"/>
      <c r="S175" s="150"/>
      <c r="T175" s="151">
        <v>0.75</v>
      </c>
      <c r="U175" s="323">
        <v>115</v>
      </c>
      <c r="V175" s="150">
        <f t="shared" si="262"/>
        <v>1035</v>
      </c>
      <c r="W175" s="323">
        <f t="shared" si="263"/>
        <v>115</v>
      </c>
      <c r="X175" s="150">
        <f t="shared" si="264"/>
        <v>1035</v>
      </c>
      <c r="Y175" s="323"/>
      <c r="Z175" s="150"/>
      <c r="AA175" s="151">
        <v>0.75</v>
      </c>
      <c r="AB175" s="323">
        <v>115</v>
      </c>
      <c r="AC175" s="150">
        <f t="shared" si="265"/>
        <v>1035</v>
      </c>
      <c r="AD175" s="323">
        <f t="shared" si="266"/>
        <v>115</v>
      </c>
      <c r="AE175" s="150">
        <f t="shared" si="267"/>
        <v>1035</v>
      </c>
      <c r="AF175" s="44"/>
    </row>
    <row r="176" spans="1:32" s="42" customFormat="1">
      <c r="A176" s="35"/>
      <c r="B176" s="17" t="s">
        <v>67</v>
      </c>
      <c r="C176" s="44"/>
      <c r="D176" s="69"/>
      <c r="E176" s="44"/>
      <c r="F176" s="69"/>
      <c r="G176" s="112">
        <v>0.56999999999999995</v>
      </c>
      <c r="H176" s="44">
        <v>122</v>
      </c>
      <c r="I176" s="69">
        <f>H176*G176*12</f>
        <v>834.4799999999999</v>
      </c>
      <c r="J176" s="323">
        <f t="shared" si="260"/>
        <v>122</v>
      </c>
      <c r="K176" s="150">
        <f t="shared" si="260"/>
        <v>834.4799999999999</v>
      </c>
      <c r="L176" s="323">
        <v>106</v>
      </c>
      <c r="M176" s="150">
        <v>834.4799999999999</v>
      </c>
      <c r="N176" s="150">
        <f t="shared" si="269"/>
        <v>86.885245901639351</v>
      </c>
      <c r="O176" s="150">
        <f t="shared" si="269"/>
        <v>100</v>
      </c>
      <c r="P176" s="323">
        <f t="shared" si="268"/>
        <v>16</v>
      </c>
      <c r="Q176" s="150">
        <f t="shared" si="268"/>
        <v>0</v>
      </c>
      <c r="R176" s="323"/>
      <c r="S176" s="150"/>
      <c r="T176" s="151">
        <v>0.75</v>
      </c>
      <c r="U176" s="323">
        <v>99</v>
      </c>
      <c r="V176" s="150">
        <f t="shared" si="262"/>
        <v>891</v>
      </c>
      <c r="W176" s="323">
        <f t="shared" si="263"/>
        <v>99</v>
      </c>
      <c r="X176" s="150">
        <f t="shared" si="264"/>
        <v>891</v>
      </c>
      <c r="Y176" s="323"/>
      <c r="Z176" s="150"/>
      <c r="AA176" s="151">
        <v>0.75</v>
      </c>
      <c r="AB176" s="323">
        <v>99</v>
      </c>
      <c r="AC176" s="150">
        <f t="shared" si="265"/>
        <v>891</v>
      </c>
      <c r="AD176" s="323">
        <f t="shared" si="266"/>
        <v>99</v>
      </c>
      <c r="AE176" s="150">
        <f t="shared" si="267"/>
        <v>891</v>
      </c>
      <c r="AF176" s="44"/>
    </row>
    <row r="177" spans="1:32" s="42" customFormat="1" ht="31.5">
      <c r="A177" s="35">
        <v>10.119999999999999</v>
      </c>
      <c r="B177" s="16" t="s">
        <v>298</v>
      </c>
      <c r="C177" s="44"/>
      <c r="D177" s="69"/>
      <c r="E177" s="44"/>
      <c r="F177" s="69"/>
      <c r="G177" s="112"/>
      <c r="H177" s="44"/>
      <c r="I177" s="69">
        <f t="shared" ref="I177:I182" si="270">H177*G177*12</f>
        <v>0</v>
      </c>
      <c r="J177" s="323">
        <f t="shared" si="260"/>
        <v>0</v>
      </c>
      <c r="K177" s="150">
        <f t="shared" si="260"/>
        <v>0</v>
      </c>
      <c r="L177" s="323"/>
      <c r="M177" s="150"/>
      <c r="N177" s="150"/>
      <c r="O177" s="150"/>
      <c r="P177" s="323">
        <f t="shared" si="268"/>
        <v>0</v>
      </c>
      <c r="Q177" s="150">
        <f t="shared" si="268"/>
        <v>0</v>
      </c>
      <c r="R177" s="323"/>
      <c r="S177" s="150"/>
      <c r="T177" s="151"/>
      <c r="U177" s="323"/>
      <c r="V177" s="150">
        <f t="shared" si="262"/>
        <v>0</v>
      </c>
      <c r="W177" s="323">
        <f t="shared" si="263"/>
        <v>0</v>
      </c>
      <c r="X177" s="150">
        <f t="shared" si="264"/>
        <v>0</v>
      </c>
      <c r="Y177" s="323"/>
      <c r="Z177" s="150"/>
      <c r="AA177" s="151"/>
      <c r="AB177" s="323"/>
      <c r="AC177" s="150">
        <f t="shared" si="265"/>
        <v>0</v>
      </c>
      <c r="AD177" s="323">
        <f t="shared" si="266"/>
        <v>0</v>
      </c>
      <c r="AE177" s="150">
        <f t="shared" si="267"/>
        <v>0</v>
      </c>
      <c r="AF177" s="44"/>
    </row>
    <row r="178" spans="1:32" s="42" customFormat="1" ht="24.75" customHeight="1">
      <c r="A178" s="35"/>
      <c r="B178" s="17" t="s">
        <v>65</v>
      </c>
      <c r="C178" s="44"/>
      <c r="D178" s="69"/>
      <c r="E178" s="44"/>
      <c r="F178" s="69"/>
      <c r="G178" s="112"/>
      <c r="H178" s="44"/>
      <c r="I178" s="69">
        <f t="shared" si="270"/>
        <v>0</v>
      </c>
      <c r="J178" s="323">
        <f t="shared" si="260"/>
        <v>0</v>
      </c>
      <c r="K178" s="150">
        <f t="shared" si="260"/>
        <v>0</v>
      </c>
      <c r="L178" s="323"/>
      <c r="M178" s="150"/>
      <c r="N178" s="150"/>
      <c r="O178" s="150"/>
      <c r="P178" s="323">
        <f t="shared" si="268"/>
        <v>0</v>
      </c>
      <c r="Q178" s="150">
        <f t="shared" si="268"/>
        <v>0</v>
      </c>
      <c r="R178" s="323"/>
      <c r="S178" s="150"/>
      <c r="T178" s="151"/>
      <c r="U178" s="323"/>
      <c r="V178" s="150">
        <f t="shared" si="262"/>
        <v>0</v>
      </c>
      <c r="W178" s="323">
        <f t="shared" si="263"/>
        <v>0</v>
      </c>
      <c r="X178" s="150">
        <f t="shared" si="264"/>
        <v>0</v>
      </c>
      <c r="Y178" s="323"/>
      <c r="Z178" s="150"/>
      <c r="AA178" s="151"/>
      <c r="AB178" s="323"/>
      <c r="AC178" s="150">
        <f t="shared" si="265"/>
        <v>0</v>
      </c>
      <c r="AD178" s="323">
        <f t="shared" si="266"/>
        <v>0</v>
      </c>
      <c r="AE178" s="150">
        <f t="shared" si="267"/>
        <v>0</v>
      </c>
      <c r="AF178" s="44"/>
    </row>
    <row r="179" spans="1:32" s="42" customFormat="1">
      <c r="A179" s="35"/>
      <c r="B179" s="17" t="s">
        <v>66</v>
      </c>
      <c r="C179" s="44"/>
      <c r="D179" s="69"/>
      <c r="E179" s="44"/>
      <c r="F179" s="69"/>
      <c r="G179" s="112"/>
      <c r="H179" s="44"/>
      <c r="I179" s="69">
        <f t="shared" si="270"/>
        <v>0</v>
      </c>
      <c r="J179" s="323">
        <f t="shared" si="260"/>
        <v>0</v>
      </c>
      <c r="K179" s="150">
        <f t="shared" si="260"/>
        <v>0</v>
      </c>
      <c r="L179" s="323"/>
      <c r="M179" s="150"/>
      <c r="N179" s="150"/>
      <c r="O179" s="150"/>
      <c r="P179" s="323">
        <f t="shared" si="268"/>
        <v>0</v>
      </c>
      <c r="Q179" s="150">
        <f t="shared" si="268"/>
        <v>0</v>
      </c>
      <c r="R179" s="323"/>
      <c r="S179" s="150"/>
      <c r="T179" s="151"/>
      <c r="U179" s="323"/>
      <c r="V179" s="150">
        <f t="shared" si="262"/>
        <v>0</v>
      </c>
      <c r="W179" s="323">
        <f t="shared" si="263"/>
        <v>0</v>
      </c>
      <c r="X179" s="150">
        <f t="shared" si="264"/>
        <v>0</v>
      </c>
      <c r="Y179" s="323"/>
      <c r="Z179" s="150"/>
      <c r="AA179" s="151"/>
      <c r="AB179" s="323"/>
      <c r="AC179" s="150">
        <f t="shared" si="265"/>
        <v>0</v>
      </c>
      <c r="AD179" s="323">
        <f t="shared" si="266"/>
        <v>0</v>
      </c>
      <c r="AE179" s="150">
        <f t="shared" si="267"/>
        <v>0</v>
      </c>
      <c r="AF179" s="44"/>
    </row>
    <row r="180" spans="1:32" s="42" customFormat="1">
      <c r="A180" s="35"/>
      <c r="B180" s="17" t="s">
        <v>67</v>
      </c>
      <c r="C180" s="44"/>
      <c r="D180" s="69"/>
      <c r="E180" s="44"/>
      <c r="F180" s="69"/>
      <c r="G180" s="112"/>
      <c r="H180" s="44"/>
      <c r="I180" s="69">
        <f t="shared" si="270"/>
        <v>0</v>
      </c>
      <c r="J180" s="323">
        <f t="shared" si="260"/>
        <v>0</v>
      </c>
      <c r="K180" s="150">
        <f t="shared" si="260"/>
        <v>0</v>
      </c>
      <c r="L180" s="323"/>
      <c r="M180" s="150"/>
      <c r="N180" s="150"/>
      <c r="O180" s="150"/>
      <c r="P180" s="323">
        <f t="shared" si="268"/>
        <v>0</v>
      </c>
      <c r="Q180" s="150">
        <f t="shared" si="268"/>
        <v>0</v>
      </c>
      <c r="R180" s="323"/>
      <c r="S180" s="150"/>
      <c r="T180" s="151"/>
      <c r="U180" s="323"/>
      <c r="V180" s="150">
        <f t="shared" si="262"/>
        <v>0</v>
      </c>
      <c r="W180" s="323">
        <f t="shared" si="263"/>
        <v>0</v>
      </c>
      <c r="X180" s="150">
        <f t="shared" si="264"/>
        <v>0</v>
      </c>
      <c r="Y180" s="323"/>
      <c r="Z180" s="150"/>
      <c r="AA180" s="151"/>
      <c r="AB180" s="323"/>
      <c r="AC180" s="150">
        <f t="shared" si="265"/>
        <v>0</v>
      </c>
      <c r="AD180" s="323">
        <f t="shared" si="266"/>
        <v>0</v>
      </c>
      <c r="AE180" s="150">
        <f t="shared" si="267"/>
        <v>0</v>
      </c>
      <c r="AF180" s="44"/>
    </row>
    <row r="181" spans="1:32" s="42" customFormat="1" ht="47.25">
      <c r="A181" s="31">
        <v>10.130000000000001</v>
      </c>
      <c r="B181" s="43" t="s">
        <v>299</v>
      </c>
      <c r="C181" s="44"/>
      <c r="D181" s="69"/>
      <c r="E181" s="44"/>
      <c r="F181" s="69"/>
      <c r="G181" s="112"/>
      <c r="H181" s="44"/>
      <c r="I181" s="69">
        <f t="shared" si="270"/>
        <v>0</v>
      </c>
      <c r="J181" s="323">
        <f t="shared" si="260"/>
        <v>0</v>
      </c>
      <c r="K181" s="150">
        <f t="shared" si="260"/>
        <v>0</v>
      </c>
      <c r="L181" s="323"/>
      <c r="M181" s="150"/>
      <c r="N181" s="150"/>
      <c r="O181" s="150"/>
      <c r="P181" s="323">
        <f t="shared" si="268"/>
        <v>0</v>
      </c>
      <c r="Q181" s="150">
        <f t="shared" si="268"/>
        <v>0</v>
      </c>
      <c r="R181" s="323"/>
      <c r="S181" s="150"/>
      <c r="T181" s="151"/>
      <c r="U181" s="323"/>
      <c r="V181" s="150">
        <f t="shared" si="262"/>
        <v>0</v>
      </c>
      <c r="W181" s="323">
        <f t="shared" si="263"/>
        <v>0</v>
      </c>
      <c r="X181" s="150">
        <f t="shared" si="264"/>
        <v>0</v>
      </c>
      <c r="Y181" s="323"/>
      <c r="Z181" s="150"/>
      <c r="AA181" s="151"/>
      <c r="AB181" s="323"/>
      <c r="AC181" s="150">
        <f t="shared" si="265"/>
        <v>0</v>
      </c>
      <c r="AD181" s="323">
        <f t="shared" si="266"/>
        <v>0</v>
      </c>
      <c r="AE181" s="150">
        <f t="shared" si="267"/>
        <v>0</v>
      </c>
      <c r="AF181" s="44"/>
    </row>
    <row r="182" spans="1:32" s="42" customFormat="1">
      <c r="A182" s="35">
        <v>10.14</v>
      </c>
      <c r="B182" s="16" t="s">
        <v>155</v>
      </c>
      <c r="C182" s="44"/>
      <c r="D182" s="69"/>
      <c r="E182" s="44"/>
      <c r="F182" s="69"/>
      <c r="G182" s="112"/>
      <c r="H182" s="44"/>
      <c r="I182" s="69">
        <f t="shared" si="270"/>
        <v>0</v>
      </c>
      <c r="J182" s="323">
        <f t="shared" si="260"/>
        <v>0</v>
      </c>
      <c r="K182" s="150">
        <f t="shared" si="260"/>
        <v>0</v>
      </c>
      <c r="L182" s="323"/>
      <c r="M182" s="150"/>
      <c r="N182" s="150"/>
      <c r="O182" s="150"/>
      <c r="P182" s="323">
        <f t="shared" si="268"/>
        <v>0</v>
      </c>
      <c r="Q182" s="150">
        <f t="shared" si="268"/>
        <v>0</v>
      </c>
      <c r="R182" s="323"/>
      <c r="S182" s="150"/>
      <c r="T182" s="151"/>
      <c r="U182" s="323"/>
      <c r="V182" s="150">
        <f t="shared" si="262"/>
        <v>0</v>
      </c>
      <c r="W182" s="323">
        <f t="shared" si="263"/>
        <v>0</v>
      </c>
      <c r="X182" s="150">
        <f t="shared" si="264"/>
        <v>0</v>
      </c>
      <c r="Y182" s="323"/>
      <c r="Z182" s="150"/>
      <c r="AA182" s="151"/>
      <c r="AB182" s="323"/>
      <c r="AC182" s="150">
        <f t="shared" si="265"/>
        <v>0</v>
      </c>
      <c r="AD182" s="323">
        <f t="shared" si="266"/>
        <v>0</v>
      </c>
      <c r="AE182" s="150">
        <f t="shared" si="267"/>
        <v>0</v>
      </c>
      <c r="AF182" s="44"/>
    </row>
    <row r="183" spans="1:32" s="42" customFormat="1">
      <c r="A183" s="35"/>
      <c r="B183" s="16" t="s">
        <v>70</v>
      </c>
      <c r="C183" s="44"/>
      <c r="D183" s="69"/>
      <c r="E183" s="44"/>
      <c r="F183" s="69"/>
      <c r="G183" s="112"/>
      <c r="H183" s="44"/>
      <c r="I183" s="69">
        <f>H183*G183*12</f>
        <v>0</v>
      </c>
      <c r="J183" s="323">
        <f t="shared" si="260"/>
        <v>0</v>
      </c>
      <c r="K183" s="150">
        <f t="shared" si="260"/>
        <v>0</v>
      </c>
      <c r="L183" s="323"/>
      <c r="M183" s="150"/>
      <c r="N183" s="150"/>
      <c r="O183" s="150"/>
      <c r="P183" s="323">
        <f t="shared" si="268"/>
        <v>0</v>
      </c>
      <c r="Q183" s="150">
        <f t="shared" si="268"/>
        <v>0</v>
      </c>
      <c r="R183" s="323"/>
      <c r="S183" s="150"/>
      <c r="T183" s="151">
        <v>0.08</v>
      </c>
      <c r="U183" s="323">
        <v>1</v>
      </c>
      <c r="V183" s="150">
        <f t="shared" si="262"/>
        <v>0.96</v>
      </c>
      <c r="W183" s="323">
        <f t="shared" si="263"/>
        <v>1</v>
      </c>
      <c r="X183" s="150">
        <f t="shared" si="264"/>
        <v>0.96</v>
      </c>
      <c r="Y183" s="323"/>
      <c r="Z183" s="150"/>
      <c r="AA183" s="151">
        <v>0.08</v>
      </c>
      <c r="AB183" s="323"/>
      <c r="AC183" s="150">
        <f t="shared" si="265"/>
        <v>0</v>
      </c>
      <c r="AD183" s="323">
        <f t="shared" si="266"/>
        <v>0</v>
      </c>
      <c r="AE183" s="150">
        <f t="shared" si="267"/>
        <v>0</v>
      </c>
      <c r="AF183" s="44"/>
    </row>
    <row r="184" spans="1:32" s="42" customFormat="1">
      <c r="A184" s="35"/>
      <c r="B184" s="16" t="s">
        <v>71</v>
      </c>
      <c r="C184" s="44"/>
      <c r="D184" s="69"/>
      <c r="E184" s="44"/>
      <c r="F184" s="69"/>
      <c r="G184" s="112"/>
      <c r="H184" s="44"/>
      <c r="I184" s="69">
        <f>H184*G184*12</f>
        <v>0</v>
      </c>
      <c r="J184" s="323">
        <f t="shared" si="260"/>
        <v>0</v>
      </c>
      <c r="K184" s="150">
        <f t="shared" si="260"/>
        <v>0</v>
      </c>
      <c r="L184" s="323"/>
      <c r="M184" s="150"/>
      <c r="N184" s="150"/>
      <c r="O184" s="150"/>
      <c r="P184" s="323">
        <f t="shared" si="268"/>
        <v>0</v>
      </c>
      <c r="Q184" s="150">
        <f t="shared" si="268"/>
        <v>0</v>
      </c>
      <c r="R184" s="323"/>
      <c r="S184" s="150"/>
      <c r="T184" s="151">
        <v>0.08</v>
      </c>
      <c r="U184" s="323">
        <v>1</v>
      </c>
      <c r="V184" s="150">
        <f t="shared" si="262"/>
        <v>0.96</v>
      </c>
      <c r="W184" s="323">
        <f t="shared" si="263"/>
        <v>1</v>
      </c>
      <c r="X184" s="150">
        <f t="shared" si="264"/>
        <v>0.96</v>
      </c>
      <c r="Y184" s="323"/>
      <c r="Z184" s="150"/>
      <c r="AA184" s="151">
        <v>0.08</v>
      </c>
      <c r="AB184" s="323"/>
      <c r="AC184" s="150">
        <f t="shared" si="265"/>
        <v>0</v>
      </c>
      <c r="AD184" s="323">
        <f t="shared" si="266"/>
        <v>0</v>
      </c>
      <c r="AE184" s="150">
        <f t="shared" si="267"/>
        <v>0</v>
      </c>
      <c r="AF184" s="44"/>
    </row>
    <row r="185" spans="1:32" s="42" customFormat="1">
      <c r="A185" s="35"/>
      <c r="B185" s="16" t="s">
        <v>74</v>
      </c>
      <c r="C185" s="44"/>
      <c r="D185" s="69"/>
      <c r="E185" s="44"/>
      <c r="F185" s="69"/>
      <c r="G185" s="112"/>
      <c r="H185" s="44"/>
      <c r="I185" s="69">
        <f>H185*G185*12</f>
        <v>0</v>
      </c>
      <c r="J185" s="323">
        <f t="shared" si="260"/>
        <v>0</v>
      </c>
      <c r="K185" s="150">
        <f t="shared" si="260"/>
        <v>0</v>
      </c>
      <c r="L185" s="323"/>
      <c r="M185" s="150"/>
      <c r="N185" s="150"/>
      <c r="O185" s="150"/>
      <c r="P185" s="323">
        <f t="shared" si="268"/>
        <v>0</v>
      </c>
      <c r="Q185" s="150">
        <f t="shared" si="268"/>
        <v>0</v>
      </c>
      <c r="R185" s="323"/>
      <c r="S185" s="150"/>
      <c r="T185" s="151">
        <v>0.08</v>
      </c>
      <c r="U185" s="323">
        <v>11</v>
      </c>
      <c r="V185" s="150">
        <f t="shared" si="262"/>
        <v>10.56</v>
      </c>
      <c r="W185" s="323">
        <f t="shared" si="263"/>
        <v>11</v>
      </c>
      <c r="X185" s="150">
        <f t="shared" si="264"/>
        <v>10.56</v>
      </c>
      <c r="Y185" s="323"/>
      <c r="Z185" s="150"/>
      <c r="AA185" s="151">
        <v>0.08</v>
      </c>
      <c r="AB185" s="323"/>
      <c r="AC185" s="150">
        <f t="shared" si="265"/>
        <v>0</v>
      </c>
      <c r="AD185" s="323">
        <f t="shared" si="266"/>
        <v>0</v>
      </c>
      <c r="AE185" s="150">
        <f t="shared" si="267"/>
        <v>0</v>
      </c>
      <c r="AF185" s="44"/>
    </row>
    <row r="186" spans="1:32" s="260" customFormat="1">
      <c r="A186" s="266"/>
      <c r="B186" s="251" t="s">
        <v>35</v>
      </c>
      <c r="C186" s="379">
        <f t="shared" ref="C186:F186" si="271">SUM(C169:C185)</f>
        <v>0</v>
      </c>
      <c r="D186" s="253">
        <f t="shared" si="271"/>
        <v>0</v>
      </c>
      <c r="E186" s="379">
        <f t="shared" si="271"/>
        <v>0</v>
      </c>
      <c r="F186" s="253">
        <f t="shared" si="271"/>
        <v>0</v>
      </c>
      <c r="G186" s="254"/>
      <c r="H186" s="379">
        <f t="shared" ref="H186:M186" si="272">SUM(H169:H185)</f>
        <v>644</v>
      </c>
      <c r="I186" s="253">
        <f t="shared" si="272"/>
        <v>4095.12</v>
      </c>
      <c r="J186" s="381">
        <f t="shared" si="272"/>
        <v>644</v>
      </c>
      <c r="K186" s="256">
        <f t="shared" si="272"/>
        <v>4095.12</v>
      </c>
      <c r="L186" s="381">
        <f t="shared" si="272"/>
        <v>569</v>
      </c>
      <c r="M186" s="256">
        <f t="shared" si="272"/>
        <v>4095.12</v>
      </c>
      <c r="N186" s="257">
        <f t="shared" ref="N186:O188" si="273">L186/J186%</f>
        <v>88.354037267080741</v>
      </c>
      <c r="O186" s="257">
        <f t="shared" si="273"/>
        <v>100</v>
      </c>
      <c r="P186" s="381">
        <f t="shared" ref="P186:S186" si="274">SUM(P169:P185)</f>
        <v>75</v>
      </c>
      <c r="Q186" s="256">
        <f t="shared" si="274"/>
        <v>0</v>
      </c>
      <c r="R186" s="381">
        <f t="shared" si="274"/>
        <v>0</v>
      </c>
      <c r="S186" s="256">
        <f t="shared" si="274"/>
        <v>0</v>
      </c>
      <c r="T186" s="258"/>
      <c r="U186" s="381">
        <f t="shared" ref="U186:W186" si="275">SUM(U169:U185)</f>
        <v>582</v>
      </c>
      <c r="V186" s="256">
        <f>SUM(V169:V185)</f>
        <v>4738.68</v>
      </c>
      <c r="W186" s="381">
        <f t="shared" si="275"/>
        <v>582</v>
      </c>
      <c r="X186" s="256">
        <f>SUM(X169:X185)</f>
        <v>4738.68</v>
      </c>
      <c r="Y186" s="381">
        <f t="shared" ref="Y186:Z186" si="276">SUM(Y169:Y185)</f>
        <v>0</v>
      </c>
      <c r="Z186" s="256">
        <f t="shared" si="276"/>
        <v>0</v>
      </c>
      <c r="AA186" s="258"/>
      <c r="AB186" s="381">
        <f t="shared" ref="AB186" si="277">SUM(AB169:AB185)</f>
        <v>569</v>
      </c>
      <c r="AC186" s="256">
        <f>SUM(AC169:AC185)</f>
        <v>4726.2</v>
      </c>
      <c r="AD186" s="381">
        <f t="shared" ref="AD186" si="278">SUM(AD169:AD185)</f>
        <v>569</v>
      </c>
      <c r="AE186" s="256">
        <f>SUM(AE169:AE185)</f>
        <v>4726.2</v>
      </c>
      <c r="AF186" s="259"/>
    </row>
    <row r="187" spans="1:32" s="260" customFormat="1" ht="15.75" customHeight="1">
      <c r="A187" s="266"/>
      <c r="B187" s="346" t="s">
        <v>5</v>
      </c>
      <c r="C187" s="379">
        <f t="shared" ref="C187:F187" si="279">C186</f>
        <v>0</v>
      </c>
      <c r="D187" s="291">
        <f t="shared" si="279"/>
        <v>0</v>
      </c>
      <c r="E187" s="379">
        <f t="shared" si="279"/>
        <v>0</v>
      </c>
      <c r="F187" s="291">
        <f t="shared" si="279"/>
        <v>0</v>
      </c>
      <c r="G187" s="254"/>
      <c r="H187" s="379">
        <f t="shared" ref="H187:M187" si="280">H186</f>
        <v>644</v>
      </c>
      <c r="I187" s="291">
        <f t="shared" si="280"/>
        <v>4095.12</v>
      </c>
      <c r="J187" s="381">
        <f t="shared" si="280"/>
        <v>644</v>
      </c>
      <c r="K187" s="293">
        <f t="shared" si="280"/>
        <v>4095.12</v>
      </c>
      <c r="L187" s="381">
        <f t="shared" si="280"/>
        <v>569</v>
      </c>
      <c r="M187" s="293">
        <f t="shared" si="280"/>
        <v>4095.12</v>
      </c>
      <c r="N187" s="257">
        <f t="shared" si="273"/>
        <v>88.354037267080741</v>
      </c>
      <c r="O187" s="257">
        <f t="shared" si="273"/>
        <v>100</v>
      </c>
      <c r="P187" s="381">
        <f t="shared" ref="P187:S187" si="281">P186</f>
        <v>75</v>
      </c>
      <c r="Q187" s="293">
        <f t="shared" si="281"/>
        <v>0</v>
      </c>
      <c r="R187" s="381">
        <f t="shared" si="281"/>
        <v>0</v>
      </c>
      <c r="S187" s="293">
        <f t="shared" si="281"/>
        <v>0</v>
      </c>
      <c r="T187" s="258"/>
      <c r="U187" s="381">
        <f t="shared" ref="U187:W187" si="282">U186</f>
        <v>582</v>
      </c>
      <c r="V187" s="293">
        <f>V186</f>
        <v>4738.68</v>
      </c>
      <c r="W187" s="381">
        <f t="shared" si="282"/>
        <v>582</v>
      </c>
      <c r="X187" s="293">
        <f>X186</f>
        <v>4738.68</v>
      </c>
      <c r="Y187" s="381">
        <f t="shared" ref="Y187:Z187" si="283">Y186</f>
        <v>0</v>
      </c>
      <c r="Z187" s="293">
        <f t="shared" si="283"/>
        <v>0</v>
      </c>
      <c r="AA187" s="258"/>
      <c r="AB187" s="381">
        <f t="shared" ref="AB187" si="284">AB186</f>
        <v>569</v>
      </c>
      <c r="AC187" s="293">
        <f>AC186</f>
        <v>4726.2</v>
      </c>
      <c r="AD187" s="381">
        <f t="shared" ref="AD187" si="285">AD186</f>
        <v>569</v>
      </c>
      <c r="AE187" s="293">
        <f>AE186</f>
        <v>4726.2</v>
      </c>
      <c r="AF187" s="259"/>
    </row>
    <row r="188" spans="1:32" s="260" customFormat="1" ht="15.75" customHeight="1">
      <c r="A188" s="266"/>
      <c r="B188" s="285" t="s">
        <v>75</v>
      </c>
      <c r="C188" s="379">
        <f>C187+C166</f>
        <v>0</v>
      </c>
      <c r="D188" s="253">
        <f>SUM(D187+D166)</f>
        <v>0</v>
      </c>
      <c r="E188" s="379">
        <f>E187+E166</f>
        <v>0</v>
      </c>
      <c r="F188" s="253">
        <f>SUM(F187+F166)</f>
        <v>0</v>
      </c>
      <c r="G188" s="254"/>
      <c r="H188" s="379">
        <f>H187+H166</f>
        <v>644</v>
      </c>
      <c r="I188" s="253">
        <f>SUM(I187+I166)</f>
        <v>4095.12</v>
      </c>
      <c r="J188" s="381">
        <f>J187+J166</f>
        <v>644</v>
      </c>
      <c r="K188" s="256">
        <f>SUM(K187+K166)</f>
        <v>4095.12</v>
      </c>
      <c r="L188" s="381">
        <f t="shared" ref="L188" si="286">L187+L166</f>
        <v>569</v>
      </c>
      <c r="M188" s="256">
        <f t="shared" ref="M188" si="287">SUM(M187+M166)</f>
        <v>4095.12</v>
      </c>
      <c r="N188" s="257">
        <f t="shared" si="273"/>
        <v>88.354037267080741</v>
      </c>
      <c r="O188" s="257">
        <f t="shared" si="273"/>
        <v>100</v>
      </c>
      <c r="P188" s="381">
        <f t="shared" ref="P188" si="288">P187+P166</f>
        <v>75</v>
      </c>
      <c r="Q188" s="256">
        <f t="shared" ref="Q188" si="289">SUM(Q187+Q166)</f>
        <v>0</v>
      </c>
      <c r="R188" s="381">
        <f t="shared" ref="R188" si="290">R187+R166</f>
        <v>0</v>
      </c>
      <c r="S188" s="256">
        <f t="shared" ref="S188" si="291">SUM(S187+S166)</f>
        <v>0</v>
      </c>
      <c r="T188" s="258"/>
      <c r="U188" s="381">
        <f t="shared" ref="U188" si="292">U187+U166</f>
        <v>582</v>
      </c>
      <c r="V188" s="256">
        <f>SUM(V187+V166)</f>
        <v>4738.68</v>
      </c>
      <c r="W188" s="381">
        <f t="shared" ref="W188" si="293">W187+W166</f>
        <v>582</v>
      </c>
      <c r="X188" s="256">
        <f>SUM(X187+X166)</f>
        <v>4738.68</v>
      </c>
      <c r="Y188" s="381">
        <f t="shared" ref="Y188" si="294">Y187+Y166</f>
        <v>0</v>
      </c>
      <c r="Z188" s="256">
        <f t="shared" ref="Z188" si="295">SUM(Z187+Z166)</f>
        <v>0</v>
      </c>
      <c r="AA188" s="258"/>
      <c r="AB188" s="381">
        <f t="shared" ref="AB188" si="296">AB187+AB166</f>
        <v>569</v>
      </c>
      <c r="AC188" s="256">
        <f>SUM(AC187+AC166)</f>
        <v>4726.2</v>
      </c>
      <c r="AD188" s="381">
        <f t="shared" ref="AD188" si="297">AD187+AD166</f>
        <v>569</v>
      </c>
      <c r="AE188" s="256">
        <f>SUM(AE187+AE166)</f>
        <v>4726.2</v>
      </c>
      <c r="AF188" s="259"/>
    </row>
    <row r="189" spans="1:32" s="45" customFormat="1">
      <c r="A189" s="40">
        <v>11</v>
      </c>
      <c r="B189" s="41" t="s">
        <v>76</v>
      </c>
      <c r="C189" s="48"/>
      <c r="D189" s="67"/>
      <c r="E189" s="48"/>
      <c r="F189" s="67"/>
      <c r="G189" s="113"/>
      <c r="H189" s="48"/>
      <c r="I189" s="67"/>
      <c r="J189" s="324"/>
      <c r="K189" s="152"/>
      <c r="L189" s="324"/>
      <c r="M189" s="152"/>
      <c r="N189" s="152"/>
      <c r="O189" s="152"/>
      <c r="P189" s="324"/>
      <c r="Q189" s="152"/>
      <c r="R189" s="324"/>
      <c r="S189" s="152"/>
      <c r="T189" s="153"/>
      <c r="U189" s="324"/>
      <c r="V189" s="152"/>
      <c r="W189" s="324"/>
      <c r="X189" s="152"/>
      <c r="Y189" s="324"/>
      <c r="Z189" s="152"/>
      <c r="AA189" s="153"/>
      <c r="AB189" s="324"/>
      <c r="AC189" s="152"/>
      <c r="AD189" s="324"/>
      <c r="AE189" s="152"/>
      <c r="AF189" s="48"/>
    </row>
    <row r="190" spans="1:32" s="45" customFormat="1">
      <c r="A190" s="40"/>
      <c r="B190" s="41" t="s">
        <v>283</v>
      </c>
      <c r="C190" s="48"/>
      <c r="D190" s="67"/>
      <c r="E190" s="48"/>
      <c r="F190" s="67"/>
      <c r="G190" s="113"/>
      <c r="H190" s="48"/>
      <c r="I190" s="67"/>
      <c r="J190" s="324"/>
      <c r="K190" s="152"/>
      <c r="L190" s="324"/>
      <c r="M190" s="152"/>
      <c r="N190" s="152"/>
      <c r="O190" s="152"/>
      <c r="P190" s="324"/>
      <c r="Q190" s="152"/>
      <c r="R190" s="324"/>
      <c r="S190" s="152"/>
      <c r="T190" s="153"/>
      <c r="U190" s="324"/>
      <c r="V190" s="152"/>
      <c r="W190" s="324"/>
      <c r="X190" s="152"/>
      <c r="Y190" s="324"/>
      <c r="Z190" s="152"/>
      <c r="AA190" s="153"/>
      <c r="AB190" s="324"/>
      <c r="AC190" s="152"/>
      <c r="AD190" s="324"/>
      <c r="AE190" s="152"/>
      <c r="AF190" s="48"/>
    </row>
    <row r="191" spans="1:32" s="42" customFormat="1" ht="31.5">
      <c r="A191" s="71">
        <v>11.01</v>
      </c>
      <c r="B191" s="96" t="s">
        <v>240</v>
      </c>
      <c r="C191" s="44"/>
      <c r="D191" s="69"/>
      <c r="E191" s="44"/>
      <c r="F191" s="69"/>
      <c r="G191" s="112"/>
      <c r="H191" s="44"/>
      <c r="I191" s="69"/>
      <c r="J191" s="323"/>
      <c r="K191" s="150"/>
      <c r="L191" s="323"/>
      <c r="M191" s="150"/>
      <c r="N191" s="150"/>
      <c r="O191" s="150"/>
      <c r="P191" s="323"/>
      <c r="Q191" s="150"/>
      <c r="R191" s="323"/>
      <c r="S191" s="150"/>
      <c r="T191" s="151"/>
      <c r="U191" s="323"/>
      <c r="V191" s="150"/>
      <c r="W191" s="323"/>
      <c r="X191" s="150"/>
      <c r="Y191" s="323"/>
      <c r="Z191" s="150"/>
      <c r="AA191" s="151"/>
      <c r="AB191" s="323"/>
      <c r="AC191" s="150"/>
      <c r="AD191" s="323"/>
      <c r="AE191" s="150"/>
      <c r="AF191" s="44"/>
    </row>
    <row r="192" spans="1:32" s="42" customFormat="1" ht="18" customHeight="1">
      <c r="A192" s="71"/>
      <c r="B192" s="96" t="s">
        <v>236</v>
      </c>
      <c r="C192" s="69"/>
      <c r="D192" s="69"/>
      <c r="E192" s="44"/>
      <c r="F192" s="69"/>
      <c r="G192" s="112">
        <v>0.01</v>
      </c>
      <c r="H192" s="44">
        <v>825</v>
      </c>
      <c r="I192" s="69">
        <f>H192*G192</f>
        <v>8.25</v>
      </c>
      <c r="J192" s="323">
        <f t="shared" ref="J192:K207" si="298">H192+E192+C192</f>
        <v>825</v>
      </c>
      <c r="K192" s="150">
        <f t="shared" si="298"/>
        <v>8.25</v>
      </c>
      <c r="L192" s="323">
        <v>825</v>
      </c>
      <c r="M192" s="150">
        <v>8.25</v>
      </c>
      <c r="N192" s="150">
        <f t="shared" ref="N192:O194" si="299">L192/J192%</f>
        <v>100</v>
      </c>
      <c r="O192" s="150">
        <f t="shared" si="299"/>
        <v>100</v>
      </c>
      <c r="P192" s="323">
        <f t="shared" ref="P192:Q210" si="300">J192-L192</f>
        <v>0</v>
      </c>
      <c r="Q192" s="150">
        <f t="shared" si="300"/>
        <v>0</v>
      </c>
      <c r="R192" s="323"/>
      <c r="S192" s="150"/>
      <c r="T192" s="151">
        <v>1.2E-2</v>
      </c>
      <c r="U192" s="323">
        <v>972</v>
      </c>
      <c r="V192" s="150">
        <f t="shared" ref="V192:V210" si="301">U192*T192</f>
        <v>11.664</v>
      </c>
      <c r="W192" s="323">
        <f t="shared" ref="W192:W209" si="302">U192+R192</f>
        <v>972</v>
      </c>
      <c r="X192" s="150">
        <f t="shared" ref="X192:X210" si="303">V192+S192</f>
        <v>11.664</v>
      </c>
      <c r="Y192" s="323"/>
      <c r="Z192" s="150"/>
      <c r="AA192" s="151">
        <v>1.2E-2</v>
      </c>
      <c r="AB192" s="323">
        <v>972</v>
      </c>
      <c r="AC192" s="150">
        <f t="shared" ref="AC192:AC210" si="304">AB192*AA192</f>
        <v>11.664</v>
      </c>
      <c r="AD192" s="323">
        <f t="shared" ref="AD192:AD209" si="305">AB192+Y192</f>
        <v>972</v>
      </c>
      <c r="AE192" s="150">
        <f t="shared" ref="AE192:AE210" si="306">AC192+Z192</f>
        <v>11.664</v>
      </c>
      <c r="AF192" s="44"/>
    </row>
    <row r="193" spans="1:32" s="42" customFormat="1" ht="18" customHeight="1">
      <c r="A193" s="71"/>
      <c r="B193" s="96" t="s">
        <v>237</v>
      </c>
      <c r="C193" s="44"/>
      <c r="D193" s="69"/>
      <c r="E193" s="44"/>
      <c r="F193" s="69"/>
      <c r="G193" s="112">
        <v>0.01</v>
      </c>
      <c r="H193" s="44">
        <v>882</v>
      </c>
      <c r="I193" s="69">
        <f t="shared" ref="I193:I194" si="307">H193*G193</f>
        <v>8.82</v>
      </c>
      <c r="J193" s="323">
        <f t="shared" si="298"/>
        <v>882</v>
      </c>
      <c r="K193" s="150">
        <f t="shared" si="298"/>
        <v>8.82</v>
      </c>
      <c r="L193" s="323">
        <v>882</v>
      </c>
      <c r="M193" s="150">
        <v>8.82</v>
      </c>
      <c r="N193" s="150">
        <f t="shared" si="299"/>
        <v>100</v>
      </c>
      <c r="O193" s="150">
        <f t="shared" si="299"/>
        <v>100</v>
      </c>
      <c r="P193" s="323">
        <f t="shared" si="300"/>
        <v>0</v>
      </c>
      <c r="Q193" s="150">
        <f t="shared" si="300"/>
        <v>0</v>
      </c>
      <c r="R193" s="323"/>
      <c r="S193" s="150"/>
      <c r="T193" s="151">
        <v>1.2E-2</v>
      </c>
      <c r="U193" s="323">
        <v>874</v>
      </c>
      <c r="V193" s="150">
        <f t="shared" si="301"/>
        <v>10.488</v>
      </c>
      <c r="W193" s="323">
        <f t="shared" si="302"/>
        <v>874</v>
      </c>
      <c r="X193" s="150">
        <f t="shared" si="303"/>
        <v>10.488</v>
      </c>
      <c r="Y193" s="323"/>
      <c r="Z193" s="150"/>
      <c r="AA193" s="151">
        <v>1.2E-2</v>
      </c>
      <c r="AB193" s="323">
        <v>874</v>
      </c>
      <c r="AC193" s="150">
        <f t="shared" si="304"/>
        <v>10.488</v>
      </c>
      <c r="AD193" s="323">
        <f t="shared" si="305"/>
        <v>874</v>
      </c>
      <c r="AE193" s="150">
        <f t="shared" si="306"/>
        <v>10.488</v>
      </c>
      <c r="AF193" s="44"/>
    </row>
    <row r="194" spans="1:32" s="42" customFormat="1" ht="18" customHeight="1">
      <c r="A194" s="71"/>
      <c r="B194" s="96" t="s">
        <v>241</v>
      </c>
      <c r="C194" s="44"/>
      <c r="D194" s="69"/>
      <c r="E194" s="44"/>
      <c r="F194" s="69"/>
      <c r="G194" s="112">
        <v>0.01</v>
      </c>
      <c r="H194" s="44">
        <v>425</v>
      </c>
      <c r="I194" s="69">
        <f t="shared" si="307"/>
        <v>4.25</v>
      </c>
      <c r="J194" s="323">
        <f t="shared" si="298"/>
        <v>425</v>
      </c>
      <c r="K194" s="150">
        <f t="shared" si="298"/>
        <v>4.25</v>
      </c>
      <c r="L194" s="323">
        <v>425</v>
      </c>
      <c r="M194" s="150">
        <v>4.25</v>
      </c>
      <c r="N194" s="150">
        <f t="shared" si="299"/>
        <v>100</v>
      </c>
      <c r="O194" s="150">
        <f t="shared" si="299"/>
        <v>99.999999999999986</v>
      </c>
      <c r="P194" s="323">
        <f t="shared" si="300"/>
        <v>0</v>
      </c>
      <c r="Q194" s="150">
        <f t="shared" si="300"/>
        <v>0</v>
      </c>
      <c r="R194" s="323"/>
      <c r="S194" s="150"/>
      <c r="T194" s="151">
        <v>1.2E-2</v>
      </c>
      <c r="U194" s="323">
        <v>425</v>
      </c>
      <c r="V194" s="150">
        <f t="shared" si="301"/>
        <v>5.1000000000000005</v>
      </c>
      <c r="W194" s="323">
        <f t="shared" si="302"/>
        <v>425</v>
      </c>
      <c r="X194" s="150">
        <f t="shared" si="303"/>
        <v>5.1000000000000005</v>
      </c>
      <c r="Y194" s="323"/>
      <c r="Z194" s="150"/>
      <c r="AA194" s="151">
        <v>1.2E-2</v>
      </c>
      <c r="AB194" s="323">
        <v>425</v>
      </c>
      <c r="AC194" s="150">
        <f t="shared" si="304"/>
        <v>5.1000000000000005</v>
      </c>
      <c r="AD194" s="323">
        <f t="shared" si="305"/>
        <v>425</v>
      </c>
      <c r="AE194" s="150">
        <f t="shared" si="306"/>
        <v>5.1000000000000005</v>
      </c>
      <c r="AF194" s="44"/>
    </row>
    <row r="195" spans="1:32" s="42" customFormat="1" ht="18" customHeight="1">
      <c r="A195" s="71">
        <v>11.02</v>
      </c>
      <c r="B195" s="96" t="s">
        <v>242</v>
      </c>
      <c r="C195" s="44"/>
      <c r="D195" s="69"/>
      <c r="E195" s="44"/>
      <c r="F195" s="69"/>
      <c r="G195" s="112"/>
      <c r="H195" s="44"/>
      <c r="I195" s="69"/>
      <c r="J195" s="323">
        <f t="shared" si="298"/>
        <v>0</v>
      </c>
      <c r="K195" s="150">
        <f t="shared" si="298"/>
        <v>0</v>
      </c>
      <c r="L195" s="323"/>
      <c r="M195" s="150"/>
      <c r="N195" s="150"/>
      <c r="O195" s="150"/>
      <c r="P195" s="323">
        <f t="shared" si="300"/>
        <v>0</v>
      </c>
      <c r="Q195" s="150">
        <f t="shared" si="300"/>
        <v>0</v>
      </c>
      <c r="R195" s="323"/>
      <c r="S195" s="150"/>
      <c r="T195" s="151"/>
      <c r="U195" s="323"/>
      <c r="V195" s="150">
        <f t="shared" si="301"/>
        <v>0</v>
      </c>
      <c r="W195" s="323">
        <f t="shared" si="302"/>
        <v>0</v>
      </c>
      <c r="X195" s="150">
        <f t="shared" si="303"/>
        <v>0</v>
      </c>
      <c r="Y195" s="323"/>
      <c r="Z195" s="150"/>
      <c r="AA195" s="151"/>
      <c r="AB195" s="323"/>
      <c r="AC195" s="150">
        <f t="shared" si="304"/>
        <v>0</v>
      </c>
      <c r="AD195" s="323">
        <f t="shared" si="305"/>
        <v>0</v>
      </c>
      <c r="AE195" s="150">
        <f t="shared" si="306"/>
        <v>0</v>
      </c>
      <c r="AF195" s="44"/>
    </row>
    <row r="196" spans="1:32" s="42" customFormat="1" ht="18" customHeight="1">
      <c r="A196" s="71"/>
      <c r="B196" s="96" t="s">
        <v>236</v>
      </c>
      <c r="C196" s="44"/>
      <c r="D196" s="69"/>
      <c r="E196" s="44"/>
      <c r="F196" s="69"/>
      <c r="G196" s="112">
        <v>5.0000000000000001E-3</v>
      </c>
      <c r="H196" s="44">
        <v>825</v>
      </c>
      <c r="I196" s="69">
        <f t="shared" ref="I196:I198" si="308">H196*G196</f>
        <v>4.125</v>
      </c>
      <c r="J196" s="323">
        <f t="shared" si="298"/>
        <v>825</v>
      </c>
      <c r="K196" s="150">
        <f t="shared" si="298"/>
        <v>4.125</v>
      </c>
      <c r="L196" s="323">
        <v>650</v>
      </c>
      <c r="M196" s="150">
        <v>4.125</v>
      </c>
      <c r="N196" s="150">
        <f t="shared" ref="N196:O198" si="309">L196/J196%</f>
        <v>78.787878787878782</v>
      </c>
      <c r="O196" s="150">
        <f t="shared" si="309"/>
        <v>100</v>
      </c>
      <c r="P196" s="323">
        <f t="shared" si="300"/>
        <v>175</v>
      </c>
      <c r="Q196" s="150">
        <f t="shared" si="300"/>
        <v>0</v>
      </c>
      <c r="R196" s="323"/>
      <c r="S196" s="150"/>
      <c r="T196" s="151">
        <v>0.01</v>
      </c>
      <c r="U196" s="323">
        <v>972</v>
      </c>
      <c r="V196" s="150">
        <f t="shared" si="301"/>
        <v>9.7200000000000006</v>
      </c>
      <c r="W196" s="323">
        <f t="shared" si="302"/>
        <v>972</v>
      </c>
      <c r="X196" s="150">
        <f t="shared" si="303"/>
        <v>9.7200000000000006</v>
      </c>
      <c r="Y196" s="323"/>
      <c r="Z196" s="150"/>
      <c r="AA196" s="151">
        <v>0.01</v>
      </c>
      <c r="AB196" s="323">
        <v>972</v>
      </c>
      <c r="AC196" s="150">
        <f t="shared" si="304"/>
        <v>9.7200000000000006</v>
      </c>
      <c r="AD196" s="323">
        <f t="shared" si="305"/>
        <v>972</v>
      </c>
      <c r="AE196" s="150">
        <f t="shared" si="306"/>
        <v>9.7200000000000006</v>
      </c>
      <c r="AF196" s="44"/>
    </row>
    <row r="197" spans="1:32" s="42" customFormat="1" ht="18" customHeight="1">
      <c r="A197" s="71"/>
      <c r="B197" s="96" t="s">
        <v>237</v>
      </c>
      <c r="C197" s="44"/>
      <c r="D197" s="69"/>
      <c r="E197" s="44"/>
      <c r="F197" s="69"/>
      <c r="G197" s="112">
        <v>5.0000000000000001E-3</v>
      </c>
      <c r="H197" s="44">
        <v>882</v>
      </c>
      <c r="I197" s="69">
        <f t="shared" si="308"/>
        <v>4.41</v>
      </c>
      <c r="J197" s="323">
        <f t="shared" si="298"/>
        <v>882</v>
      </c>
      <c r="K197" s="150">
        <f t="shared" si="298"/>
        <v>4.41</v>
      </c>
      <c r="L197" s="323">
        <v>715</v>
      </c>
      <c r="M197" s="150">
        <v>4.41</v>
      </c>
      <c r="N197" s="150">
        <f t="shared" si="309"/>
        <v>81.065759637188208</v>
      </c>
      <c r="O197" s="150">
        <f t="shared" si="309"/>
        <v>100</v>
      </c>
      <c r="P197" s="323">
        <f t="shared" si="300"/>
        <v>167</v>
      </c>
      <c r="Q197" s="150">
        <f t="shared" si="300"/>
        <v>0</v>
      </c>
      <c r="R197" s="323"/>
      <c r="S197" s="150"/>
      <c r="T197" s="151">
        <v>0.01</v>
      </c>
      <c r="U197" s="323">
        <v>874</v>
      </c>
      <c r="V197" s="150">
        <f t="shared" si="301"/>
        <v>8.74</v>
      </c>
      <c r="W197" s="323">
        <f t="shared" si="302"/>
        <v>874</v>
      </c>
      <c r="X197" s="150">
        <f t="shared" si="303"/>
        <v>8.74</v>
      </c>
      <c r="Y197" s="323"/>
      <c r="Z197" s="150"/>
      <c r="AA197" s="151">
        <v>0.01</v>
      </c>
      <c r="AB197" s="323">
        <v>874</v>
      </c>
      <c r="AC197" s="150">
        <f t="shared" si="304"/>
        <v>8.74</v>
      </c>
      <c r="AD197" s="323">
        <f t="shared" si="305"/>
        <v>874</v>
      </c>
      <c r="AE197" s="150">
        <f t="shared" si="306"/>
        <v>8.74</v>
      </c>
      <c r="AF197" s="44"/>
    </row>
    <row r="198" spans="1:32" s="42" customFormat="1" ht="18" customHeight="1">
      <c r="A198" s="71"/>
      <c r="B198" s="96" t="s">
        <v>241</v>
      </c>
      <c r="C198" s="44"/>
      <c r="D198" s="69"/>
      <c r="E198" s="44"/>
      <c r="F198" s="69"/>
      <c r="G198" s="112">
        <v>5.0000000000000001E-3</v>
      </c>
      <c r="H198" s="44">
        <v>425</v>
      </c>
      <c r="I198" s="69">
        <f t="shared" si="308"/>
        <v>2.125</v>
      </c>
      <c r="J198" s="323">
        <f t="shared" si="298"/>
        <v>425</v>
      </c>
      <c r="K198" s="150">
        <f t="shared" si="298"/>
        <v>2.125</v>
      </c>
      <c r="L198" s="323">
        <v>273</v>
      </c>
      <c r="M198" s="150">
        <v>2.125</v>
      </c>
      <c r="N198" s="150">
        <f t="shared" si="309"/>
        <v>64.235294117647058</v>
      </c>
      <c r="O198" s="150">
        <f t="shared" si="309"/>
        <v>99.999999999999986</v>
      </c>
      <c r="P198" s="323">
        <f t="shared" si="300"/>
        <v>152</v>
      </c>
      <c r="Q198" s="150">
        <f t="shared" si="300"/>
        <v>0</v>
      </c>
      <c r="R198" s="323"/>
      <c r="S198" s="150"/>
      <c r="T198" s="151">
        <v>0.01</v>
      </c>
      <c r="U198" s="323">
        <v>425</v>
      </c>
      <c r="V198" s="150">
        <f t="shared" si="301"/>
        <v>4.25</v>
      </c>
      <c r="W198" s="323">
        <f t="shared" si="302"/>
        <v>425</v>
      </c>
      <c r="X198" s="150">
        <f t="shared" si="303"/>
        <v>4.25</v>
      </c>
      <c r="Y198" s="323"/>
      <c r="Z198" s="150"/>
      <c r="AA198" s="151">
        <v>0.01</v>
      </c>
      <c r="AB198" s="323">
        <v>425</v>
      </c>
      <c r="AC198" s="150">
        <f t="shared" si="304"/>
        <v>4.25</v>
      </c>
      <c r="AD198" s="323">
        <f t="shared" si="305"/>
        <v>425</v>
      </c>
      <c r="AE198" s="150">
        <f t="shared" si="306"/>
        <v>4.25</v>
      </c>
      <c r="AF198" s="44"/>
    </row>
    <row r="199" spans="1:32" s="42" customFormat="1" ht="22.5" customHeight="1">
      <c r="A199" s="71">
        <v>11.03</v>
      </c>
      <c r="B199" s="3" t="s">
        <v>243</v>
      </c>
      <c r="C199" s="44"/>
      <c r="D199" s="69"/>
      <c r="E199" s="44"/>
      <c r="F199" s="69"/>
      <c r="G199" s="112"/>
      <c r="H199" s="44"/>
      <c r="I199" s="69"/>
      <c r="J199" s="323">
        <f t="shared" si="298"/>
        <v>0</v>
      </c>
      <c r="K199" s="150">
        <f t="shared" si="298"/>
        <v>0</v>
      </c>
      <c r="L199" s="323"/>
      <c r="M199" s="150"/>
      <c r="N199" s="150"/>
      <c r="O199" s="150"/>
      <c r="P199" s="323">
        <f t="shared" si="300"/>
        <v>0</v>
      </c>
      <c r="Q199" s="150">
        <f t="shared" si="300"/>
        <v>0</v>
      </c>
      <c r="R199" s="323"/>
      <c r="S199" s="150"/>
      <c r="T199" s="151"/>
      <c r="U199" s="323"/>
      <c r="V199" s="150">
        <f t="shared" si="301"/>
        <v>0</v>
      </c>
      <c r="W199" s="323">
        <f t="shared" si="302"/>
        <v>0</v>
      </c>
      <c r="X199" s="150">
        <f t="shared" si="303"/>
        <v>0</v>
      </c>
      <c r="Y199" s="323"/>
      <c r="Z199" s="150"/>
      <c r="AA199" s="151"/>
      <c r="AB199" s="323"/>
      <c r="AC199" s="150">
        <f t="shared" si="304"/>
        <v>0</v>
      </c>
      <c r="AD199" s="323">
        <f t="shared" si="305"/>
        <v>0</v>
      </c>
      <c r="AE199" s="150">
        <f t="shared" si="306"/>
        <v>0</v>
      </c>
      <c r="AF199" s="44"/>
    </row>
    <row r="200" spans="1:32" s="42" customFormat="1" ht="15.75" customHeight="1">
      <c r="A200" s="71">
        <v>11.04</v>
      </c>
      <c r="B200" s="3" t="s">
        <v>244</v>
      </c>
      <c r="C200" s="44"/>
      <c r="D200" s="69"/>
      <c r="E200" s="44"/>
      <c r="F200" s="69"/>
      <c r="G200" s="112"/>
      <c r="H200" s="44"/>
      <c r="I200" s="69"/>
      <c r="J200" s="323"/>
      <c r="K200" s="150">
        <f t="shared" si="298"/>
        <v>0</v>
      </c>
      <c r="L200" s="323"/>
      <c r="M200" s="150"/>
      <c r="N200" s="150"/>
      <c r="O200" s="150"/>
      <c r="P200" s="323">
        <f t="shared" si="300"/>
        <v>0</v>
      </c>
      <c r="Q200" s="150">
        <f t="shared" si="300"/>
        <v>0</v>
      </c>
      <c r="R200" s="323"/>
      <c r="S200" s="150"/>
      <c r="T200" s="151"/>
      <c r="U200" s="323"/>
      <c r="V200" s="150">
        <f t="shared" si="301"/>
        <v>0</v>
      </c>
      <c r="W200" s="323">
        <f t="shared" si="302"/>
        <v>0</v>
      </c>
      <c r="X200" s="150">
        <f t="shared" si="303"/>
        <v>0</v>
      </c>
      <c r="Y200" s="323"/>
      <c r="Z200" s="150"/>
      <c r="AA200" s="151"/>
      <c r="AB200" s="323"/>
      <c r="AC200" s="150">
        <f t="shared" si="304"/>
        <v>0</v>
      </c>
      <c r="AD200" s="323">
        <f t="shared" si="305"/>
        <v>0</v>
      </c>
      <c r="AE200" s="150">
        <f t="shared" si="306"/>
        <v>0</v>
      </c>
      <c r="AF200" s="44"/>
    </row>
    <row r="201" spans="1:32" s="42" customFormat="1" ht="52.5" customHeight="1">
      <c r="A201" s="71"/>
      <c r="B201" s="3" t="s">
        <v>245</v>
      </c>
      <c r="C201" s="44"/>
      <c r="D201" s="69"/>
      <c r="E201" s="44"/>
      <c r="F201" s="69"/>
      <c r="G201" s="112"/>
      <c r="H201" s="44"/>
      <c r="I201" s="69"/>
      <c r="J201" s="323">
        <f t="shared" ref="J201:J203" si="310">H201+E201+C201</f>
        <v>0</v>
      </c>
      <c r="K201" s="150">
        <f t="shared" si="298"/>
        <v>0</v>
      </c>
      <c r="L201" s="323"/>
      <c r="M201" s="150"/>
      <c r="N201" s="150"/>
      <c r="O201" s="150"/>
      <c r="P201" s="323">
        <f t="shared" si="300"/>
        <v>0</v>
      </c>
      <c r="Q201" s="150">
        <f t="shared" si="300"/>
        <v>0</v>
      </c>
      <c r="R201" s="323"/>
      <c r="S201" s="150"/>
      <c r="T201" s="151"/>
      <c r="U201" s="323"/>
      <c r="V201" s="150">
        <f t="shared" si="301"/>
        <v>0</v>
      </c>
      <c r="W201" s="323">
        <f t="shared" si="302"/>
        <v>0</v>
      </c>
      <c r="X201" s="150">
        <f t="shared" si="303"/>
        <v>0</v>
      </c>
      <c r="Y201" s="323"/>
      <c r="Z201" s="150"/>
      <c r="AA201" s="151"/>
      <c r="AB201" s="323"/>
      <c r="AC201" s="150">
        <f t="shared" si="304"/>
        <v>0</v>
      </c>
      <c r="AD201" s="323">
        <f t="shared" si="305"/>
        <v>0</v>
      </c>
      <c r="AE201" s="150">
        <f t="shared" si="306"/>
        <v>0</v>
      </c>
      <c r="AF201" s="44"/>
    </row>
    <row r="202" spans="1:32" s="42" customFormat="1" ht="48.75" customHeight="1">
      <c r="A202" s="71"/>
      <c r="B202" s="3" t="s">
        <v>246</v>
      </c>
      <c r="C202" s="44"/>
      <c r="D202" s="69"/>
      <c r="E202" s="44"/>
      <c r="F202" s="69"/>
      <c r="G202" s="112"/>
      <c r="H202" s="44"/>
      <c r="I202" s="69"/>
      <c r="J202" s="323">
        <f t="shared" si="310"/>
        <v>0</v>
      </c>
      <c r="K202" s="150">
        <f t="shared" si="298"/>
        <v>0</v>
      </c>
      <c r="L202" s="323"/>
      <c r="M202" s="150"/>
      <c r="N202" s="150"/>
      <c r="O202" s="150"/>
      <c r="P202" s="323">
        <f t="shared" si="300"/>
        <v>0</v>
      </c>
      <c r="Q202" s="150">
        <f t="shared" si="300"/>
        <v>0</v>
      </c>
      <c r="R202" s="323"/>
      <c r="S202" s="150"/>
      <c r="T202" s="151"/>
      <c r="U202" s="323"/>
      <c r="V202" s="150">
        <f t="shared" si="301"/>
        <v>0</v>
      </c>
      <c r="W202" s="323">
        <f t="shared" si="302"/>
        <v>0</v>
      </c>
      <c r="X202" s="150">
        <f t="shared" si="303"/>
        <v>0</v>
      </c>
      <c r="Y202" s="323"/>
      <c r="Z202" s="150"/>
      <c r="AA202" s="151"/>
      <c r="AB202" s="323"/>
      <c r="AC202" s="150">
        <f t="shared" si="304"/>
        <v>0</v>
      </c>
      <c r="AD202" s="323">
        <f t="shared" si="305"/>
        <v>0</v>
      </c>
      <c r="AE202" s="150">
        <f t="shared" si="306"/>
        <v>0</v>
      </c>
      <c r="AF202" s="44"/>
    </row>
    <row r="203" spans="1:32" s="42" customFormat="1">
      <c r="A203" s="71"/>
      <c r="B203" s="3" t="s">
        <v>247</v>
      </c>
      <c r="C203" s="44"/>
      <c r="D203" s="69"/>
      <c r="E203" s="44"/>
      <c r="F203" s="69"/>
      <c r="G203" s="112"/>
      <c r="H203" s="44"/>
      <c r="I203" s="69"/>
      <c r="J203" s="323">
        <f t="shared" si="310"/>
        <v>0</v>
      </c>
      <c r="K203" s="150">
        <f t="shared" si="298"/>
        <v>0</v>
      </c>
      <c r="L203" s="323"/>
      <c r="M203" s="150"/>
      <c r="N203" s="150"/>
      <c r="O203" s="150"/>
      <c r="P203" s="323">
        <f t="shared" si="300"/>
        <v>0</v>
      </c>
      <c r="Q203" s="150">
        <f t="shared" si="300"/>
        <v>0</v>
      </c>
      <c r="R203" s="323"/>
      <c r="S203" s="150"/>
      <c r="T203" s="151"/>
      <c r="U203" s="323"/>
      <c r="V203" s="150">
        <f t="shared" si="301"/>
        <v>0</v>
      </c>
      <c r="W203" s="323">
        <f t="shared" si="302"/>
        <v>0</v>
      </c>
      <c r="X203" s="150">
        <f t="shared" si="303"/>
        <v>0</v>
      </c>
      <c r="Y203" s="323"/>
      <c r="Z203" s="150"/>
      <c r="AA203" s="151"/>
      <c r="AB203" s="323"/>
      <c r="AC203" s="150">
        <f t="shared" si="304"/>
        <v>0</v>
      </c>
      <c r="AD203" s="323">
        <f t="shared" si="305"/>
        <v>0</v>
      </c>
      <c r="AE203" s="150">
        <f t="shared" si="306"/>
        <v>0</v>
      </c>
      <c r="AF203" s="44"/>
    </row>
    <row r="204" spans="1:32" s="42" customFormat="1" ht="74.45" customHeight="1">
      <c r="A204" s="71">
        <v>11.05</v>
      </c>
      <c r="B204" s="3" t="s">
        <v>248</v>
      </c>
      <c r="C204" s="44"/>
      <c r="D204" s="69"/>
      <c r="E204" s="44"/>
      <c r="F204" s="69"/>
      <c r="G204" s="112"/>
      <c r="H204" s="44"/>
      <c r="I204" s="69"/>
      <c r="J204" s="323"/>
      <c r="K204" s="150">
        <f t="shared" si="298"/>
        <v>0</v>
      </c>
      <c r="L204" s="323"/>
      <c r="M204" s="150"/>
      <c r="N204" s="150"/>
      <c r="O204" s="150"/>
      <c r="P204" s="323">
        <f t="shared" si="300"/>
        <v>0</v>
      </c>
      <c r="Q204" s="150">
        <f t="shared" si="300"/>
        <v>0</v>
      </c>
      <c r="R204" s="323"/>
      <c r="S204" s="150"/>
      <c r="T204" s="151"/>
      <c r="U204" s="323"/>
      <c r="V204" s="150">
        <f t="shared" si="301"/>
        <v>0</v>
      </c>
      <c r="W204" s="323">
        <f t="shared" si="302"/>
        <v>0</v>
      </c>
      <c r="X204" s="150">
        <f t="shared" si="303"/>
        <v>0</v>
      </c>
      <c r="Y204" s="323"/>
      <c r="Z204" s="150"/>
      <c r="AA204" s="151"/>
      <c r="AB204" s="323"/>
      <c r="AC204" s="150">
        <f t="shared" si="304"/>
        <v>0</v>
      </c>
      <c r="AD204" s="323">
        <f t="shared" si="305"/>
        <v>0</v>
      </c>
      <c r="AE204" s="150">
        <f t="shared" si="306"/>
        <v>0</v>
      </c>
      <c r="AF204" s="44"/>
    </row>
    <row r="205" spans="1:32" s="42" customFormat="1">
      <c r="A205" s="71"/>
      <c r="B205" s="96" t="s">
        <v>236</v>
      </c>
      <c r="C205" s="44"/>
      <c r="D205" s="69"/>
      <c r="E205" s="44"/>
      <c r="F205" s="69"/>
      <c r="G205" s="112">
        <v>0.01</v>
      </c>
      <c r="H205" s="44">
        <v>40</v>
      </c>
      <c r="I205" s="69">
        <f t="shared" ref="I205:I207" si="311">H205*G205</f>
        <v>0.4</v>
      </c>
      <c r="J205" s="323">
        <f t="shared" ref="J205:J207" si="312">H205+E205+C205</f>
        <v>40</v>
      </c>
      <c r="K205" s="150">
        <f t="shared" si="298"/>
        <v>0.4</v>
      </c>
      <c r="L205" s="323">
        <v>40</v>
      </c>
      <c r="M205" s="150">
        <v>0.4</v>
      </c>
      <c r="N205" s="150">
        <f t="shared" ref="N205:O207" si="313">L205/J205%</f>
        <v>100</v>
      </c>
      <c r="O205" s="150">
        <f t="shared" si="313"/>
        <v>100</v>
      </c>
      <c r="P205" s="323">
        <f t="shared" si="300"/>
        <v>0</v>
      </c>
      <c r="Q205" s="150">
        <f t="shared" si="300"/>
        <v>0</v>
      </c>
      <c r="R205" s="323"/>
      <c r="S205" s="150"/>
      <c r="T205" s="151">
        <v>1.2E-2</v>
      </c>
      <c r="U205" s="323">
        <v>65</v>
      </c>
      <c r="V205" s="150">
        <f t="shared" si="301"/>
        <v>0.78</v>
      </c>
      <c r="W205" s="323">
        <f t="shared" si="302"/>
        <v>65</v>
      </c>
      <c r="X205" s="150">
        <f t="shared" si="303"/>
        <v>0.78</v>
      </c>
      <c r="Y205" s="323"/>
      <c r="Z205" s="150"/>
      <c r="AA205" s="151">
        <v>1.2E-2</v>
      </c>
      <c r="AB205" s="323">
        <v>65</v>
      </c>
      <c r="AC205" s="150">
        <f t="shared" si="304"/>
        <v>0.78</v>
      </c>
      <c r="AD205" s="323">
        <f t="shared" si="305"/>
        <v>65</v>
      </c>
      <c r="AE205" s="150">
        <f t="shared" si="306"/>
        <v>0.78</v>
      </c>
      <c r="AF205" s="44"/>
    </row>
    <row r="206" spans="1:32" s="42" customFormat="1">
      <c r="A206" s="71"/>
      <c r="B206" s="96" t="s">
        <v>237</v>
      </c>
      <c r="C206" s="44"/>
      <c r="D206" s="69"/>
      <c r="E206" s="44"/>
      <c r="F206" s="69"/>
      <c r="G206" s="112">
        <v>0.01</v>
      </c>
      <c r="H206" s="44">
        <v>27</v>
      </c>
      <c r="I206" s="69">
        <f t="shared" si="311"/>
        <v>0.27</v>
      </c>
      <c r="J206" s="323">
        <f t="shared" si="312"/>
        <v>27</v>
      </c>
      <c r="K206" s="150">
        <f t="shared" si="298"/>
        <v>0.27</v>
      </c>
      <c r="L206" s="323">
        <v>27</v>
      </c>
      <c r="M206" s="150">
        <v>0.27</v>
      </c>
      <c r="N206" s="150">
        <f t="shared" si="313"/>
        <v>100</v>
      </c>
      <c r="O206" s="150">
        <f t="shared" si="313"/>
        <v>100</v>
      </c>
      <c r="P206" s="323">
        <f t="shared" si="300"/>
        <v>0</v>
      </c>
      <c r="Q206" s="150">
        <f t="shared" si="300"/>
        <v>0</v>
      </c>
      <c r="R206" s="323"/>
      <c r="S206" s="150"/>
      <c r="T206" s="151">
        <v>1.2E-2</v>
      </c>
      <c r="U206" s="323">
        <v>55</v>
      </c>
      <c r="V206" s="150">
        <f t="shared" si="301"/>
        <v>0.66</v>
      </c>
      <c r="W206" s="323">
        <f t="shared" si="302"/>
        <v>55</v>
      </c>
      <c r="X206" s="150">
        <f t="shared" si="303"/>
        <v>0.66</v>
      </c>
      <c r="Y206" s="323"/>
      <c r="Z206" s="150"/>
      <c r="AA206" s="151">
        <v>1.2E-2</v>
      </c>
      <c r="AB206" s="323">
        <v>55</v>
      </c>
      <c r="AC206" s="150">
        <f t="shared" si="304"/>
        <v>0.66</v>
      </c>
      <c r="AD206" s="323">
        <f t="shared" si="305"/>
        <v>55</v>
      </c>
      <c r="AE206" s="150">
        <f t="shared" si="306"/>
        <v>0.66</v>
      </c>
      <c r="AF206" s="44"/>
    </row>
    <row r="207" spans="1:32" s="42" customFormat="1">
      <c r="A207" s="71"/>
      <c r="B207" s="96" t="s">
        <v>241</v>
      </c>
      <c r="C207" s="44"/>
      <c r="D207" s="69"/>
      <c r="E207" s="44"/>
      <c r="F207" s="69"/>
      <c r="G207" s="112">
        <v>0.01</v>
      </c>
      <c r="H207" s="44">
        <v>16</v>
      </c>
      <c r="I207" s="69">
        <f t="shared" si="311"/>
        <v>0.16</v>
      </c>
      <c r="J207" s="323">
        <f t="shared" si="312"/>
        <v>16</v>
      </c>
      <c r="K207" s="150">
        <f t="shared" si="298"/>
        <v>0.16</v>
      </c>
      <c r="L207" s="323">
        <v>16</v>
      </c>
      <c r="M207" s="150">
        <v>0.16</v>
      </c>
      <c r="N207" s="150">
        <f t="shared" si="313"/>
        <v>100</v>
      </c>
      <c r="O207" s="150">
        <f t="shared" si="313"/>
        <v>100</v>
      </c>
      <c r="P207" s="323">
        <f t="shared" si="300"/>
        <v>0</v>
      </c>
      <c r="Q207" s="150">
        <f t="shared" si="300"/>
        <v>0</v>
      </c>
      <c r="R207" s="323"/>
      <c r="S207" s="150"/>
      <c r="T207" s="151">
        <v>1.2E-2</v>
      </c>
      <c r="U207" s="323">
        <v>40</v>
      </c>
      <c r="V207" s="150">
        <f t="shared" si="301"/>
        <v>0.48</v>
      </c>
      <c r="W207" s="323">
        <f t="shared" si="302"/>
        <v>40</v>
      </c>
      <c r="X207" s="150">
        <f t="shared" si="303"/>
        <v>0.48</v>
      </c>
      <c r="Y207" s="323"/>
      <c r="Z207" s="150"/>
      <c r="AA207" s="151">
        <v>1.2E-2</v>
      </c>
      <c r="AB207" s="323">
        <v>40</v>
      </c>
      <c r="AC207" s="150">
        <f t="shared" si="304"/>
        <v>0.48</v>
      </c>
      <c r="AD207" s="323">
        <f t="shared" si="305"/>
        <v>40</v>
      </c>
      <c r="AE207" s="150">
        <f t="shared" si="306"/>
        <v>0.48</v>
      </c>
      <c r="AF207" s="44"/>
    </row>
    <row r="208" spans="1:32" s="42" customFormat="1" ht="21" customHeight="1">
      <c r="A208" s="71"/>
      <c r="B208" s="3" t="s">
        <v>250</v>
      </c>
      <c r="C208" s="44"/>
      <c r="D208" s="69"/>
      <c r="E208" s="44"/>
      <c r="F208" s="69"/>
      <c r="G208" s="112"/>
      <c r="H208" s="44"/>
      <c r="I208" s="69"/>
      <c r="J208" s="323"/>
      <c r="K208" s="150">
        <f t="shared" ref="K208:K210" si="314">I208+F208+D208</f>
        <v>0</v>
      </c>
      <c r="L208" s="323"/>
      <c r="M208" s="150"/>
      <c r="N208" s="150"/>
      <c r="O208" s="150"/>
      <c r="P208" s="323">
        <f t="shared" si="300"/>
        <v>0</v>
      </c>
      <c r="Q208" s="150">
        <f t="shared" si="300"/>
        <v>0</v>
      </c>
      <c r="R208" s="323"/>
      <c r="S208" s="150"/>
      <c r="T208" s="151"/>
      <c r="U208" s="323"/>
      <c r="V208" s="150">
        <f t="shared" si="301"/>
        <v>0</v>
      </c>
      <c r="W208" s="323">
        <f t="shared" si="302"/>
        <v>0</v>
      </c>
      <c r="X208" s="150">
        <f t="shared" si="303"/>
        <v>0</v>
      </c>
      <c r="Y208" s="323"/>
      <c r="Z208" s="150"/>
      <c r="AA208" s="151"/>
      <c r="AB208" s="323"/>
      <c r="AC208" s="150">
        <f t="shared" si="304"/>
        <v>0</v>
      </c>
      <c r="AD208" s="323">
        <f t="shared" si="305"/>
        <v>0</v>
      </c>
      <c r="AE208" s="150">
        <f t="shared" si="306"/>
        <v>0</v>
      </c>
      <c r="AF208" s="44"/>
    </row>
    <row r="209" spans="1:32" s="42" customFormat="1">
      <c r="A209" s="71">
        <v>11.06</v>
      </c>
      <c r="B209" s="43" t="s">
        <v>249</v>
      </c>
      <c r="C209" s="44"/>
      <c r="D209" s="69"/>
      <c r="E209" s="44"/>
      <c r="F209" s="69"/>
      <c r="G209" s="112">
        <v>0.02</v>
      </c>
      <c r="H209" s="44">
        <v>10</v>
      </c>
      <c r="I209" s="69">
        <f t="shared" ref="I209:I210" si="315">H209*G209</f>
        <v>0.2</v>
      </c>
      <c r="J209" s="323">
        <f t="shared" ref="J209:J210" si="316">H209+E209+C209</f>
        <v>10</v>
      </c>
      <c r="K209" s="150">
        <f t="shared" si="314"/>
        <v>0.2</v>
      </c>
      <c r="L209" s="323">
        <v>10</v>
      </c>
      <c r="M209" s="150">
        <v>0.2</v>
      </c>
      <c r="N209" s="150">
        <f t="shared" ref="N209:O211" si="317">L209/J209%</f>
        <v>100</v>
      </c>
      <c r="O209" s="150">
        <f t="shared" si="317"/>
        <v>100</v>
      </c>
      <c r="P209" s="323">
        <f t="shared" si="300"/>
        <v>0</v>
      </c>
      <c r="Q209" s="150">
        <f t="shared" si="300"/>
        <v>0</v>
      </c>
      <c r="R209" s="323"/>
      <c r="S209" s="150"/>
      <c r="T209" s="151">
        <v>0.02</v>
      </c>
      <c r="U209" s="323">
        <v>12</v>
      </c>
      <c r="V209" s="150">
        <f t="shared" si="301"/>
        <v>0.24</v>
      </c>
      <c r="W209" s="323">
        <f t="shared" si="302"/>
        <v>12</v>
      </c>
      <c r="X209" s="150">
        <f t="shared" si="303"/>
        <v>0.24</v>
      </c>
      <c r="Y209" s="323"/>
      <c r="Z209" s="150"/>
      <c r="AA209" s="151">
        <v>0.02</v>
      </c>
      <c r="AB209" s="323">
        <v>12</v>
      </c>
      <c r="AC209" s="150">
        <f t="shared" si="304"/>
        <v>0.24</v>
      </c>
      <c r="AD209" s="323">
        <f t="shared" si="305"/>
        <v>12</v>
      </c>
      <c r="AE209" s="150">
        <f t="shared" si="306"/>
        <v>0.24</v>
      </c>
      <c r="AF209" s="44"/>
    </row>
    <row r="210" spans="1:32" s="42" customFormat="1">
      <c r="A210" s="71">
        <v>11.07</v>
      </c>
      <c r="B210" s="43" t="s">
        <v>238</v>
      </c>
      <c r="C210" s="44"/>
      <c r="D210" s="69"/>
      <c r="E210" s="44"/>
      <c r="F210" s="69"/>
      <c r="G210" s="112">
        <v>1.6E-2</v>
      </c>
      <c r="H210" s="44">
        <v>130</v>
      </c>
      <c r="I210" s="69">
        <f t="shared" si="315"/>
        <v>2.08</v>
      </c>
      <c r="J210" s="323">
        <f t="shared" si="316"/>
        <v>130</v>
      </c>
      <c r="K210" s="150">
        <f t="shared" si="314"/>
        <v>2.08</v>
      </c>
      <c r="L210" s="323">
        <v>70</v>
      </c>
      <c r="M210" s="150">
        <v>2.08</v>
      </c>
      <c r="N210" s="150">
        <f t="shared" si="317"/>
        <v>53.846153846153847</v>
      </c>
      <c r="O210" s="150">
        <f t="shared" si="317"/>
        <v>100.00000000000001</v>
      </c>
      <c r="P210" s="323">
        <f t="shared" si="300"/>
        <v>60</v>
      </c>
      <c r="Q210" s="150">
        <f t="shared" si="300"/>
        <v>0</v>
      </c>
      <c r="R210" s="323"/>
      <c r="S210" s="150"/>
      <c r="T210" s="151">
        <v>1.6E-2</v>
      </c>
      <c r="U210" s="323">
        <v>40</v>
      </c>
      <c r="V210" s="150">
        <f t="shared" si="301"/>
        <v>0.64</v>
      </c>
      <c r="W210" s="323">
        <f>U210+R210</f>
        <v>40</v>
      </c>
      <c r="X210" s="150">
        <f t="shared" si="303"/>
        <v>0.64</v>
      </c>
      <c r="Y210" s="323"/>
      <c r="Z210" s="150"/>
      <c r="AA210" s="151">
        <v>1.6E-2</v>
      </c>
      <c r="AB210" s="323">
        <v>40</v>
      </c>
      <c r="AC210" s="150">
        <f t="shared" si="304"/>
        <v>0.64</v>
      </c>
      <c r="AD210" s="323">
        <f>AB210+Y210</f>
        <v>40</v>
      </c>
      <c r="AE210" s="150">
        <f t="shared" si="306"/>
        <v>0.64</v>
      </c>
      <c r="AF210" s="44"/>
    </row>
    <row r="211" spans="1:32" s="260" customFormat="1">
      <c r="A211" s="250"/>
      <c r="B211" s="251" t="s">
        <v>35</v>
      </c>
      <c r="C211" s="252">
        <f t="shared" ref="C211" si="318">SUM(C192:C210)</f>
        <v>0</v>
      </c>
      <c r="D211" s="253">
        <f>SUM(D192:D210)</f>
        <v>0</v>
      </c>
      <c r="E211" s="252">
        <f t="shared" ref="E211" si="319">SUM(E192:E210)</f>
        <v>0</v>
      </c>
      <c r="F211" s="253">
        <f>SUM(F192:F210)</f>
        <v>0</v>
      </c>
      <c r="G211" s="254"/>
      <c r="H211" s="255">
        <f>SUM(H196:H210)</f>
        <v>2355</v>
      </c>
      <c r="I211" s="253">
        <f>SUM(I192:I210)</f>
        <v>35.090000000000003</v>
      </c>
      <c r="J211" s="255">
        <f>SUM(J196:J210)</f>
        <v>2355</v>
      </c>
      <c r="K211" s="256">
        <f>SUM(K192:K210)</f>
        <v>35.090000000000003</v>
      </c>
      <c r="L211" s="255">
        <f>SUM(L196:L210)</f>
        <v>1801</v>
      </c>
      <c r="M211" s="256">
        <f t="shared" ref="M211" si="320">SUM(M192:M210)</f>
        <v>35.090000000000003</v>
      </c>
      <c r="N211" s="257">
        <f t="shared" si="317"/>
        <v>76.475583864118889</v>
      </c>
      <c r="O211" s="257">
        <f t="shared" si="317"/>
        <v>100</v>
      </c>
      <c r="P211" s="255">
        <f>SUM(P196:P210)</f>
        <v>554</v>
      </c>
      <c r="Q211" s="256">
        <f>SUM(Q192:Q210)</f>
        <v>0</v>
      </c>
      <c r="R211" s="255">
        <f t="shared" ref="R211" si="321">SUM(R192:R210)</f>
        <v>0</v>
      </c>
      <c r="S211" s="256">
        <f>SUM(S192:S210)</f>
        <v>0</v>
      </c>
      <c r="T211" s="258"/>
      <c r="U211" s="255">
        <f>SUM(U196:U210)</f>
        <v>2483</v>
      </c>
      <c r="V211" s="256">
        <f>SUM(V192:V210)</f>
        <v>52.762</v>
      </c>
      <c r="W211" s="255">
        <f>SUM(W196:W210)</f>
        <v>2483</v>
      </c>
      <c r="X211" s="256">
        <f>SUM(X192:X210)</f>
        <v>52.762</v>
      </c>
      <c r="Y211" s="255">
        <f t="shared" ref="Y211" si="322">SUM(Y192:Y210)</f>
        <v>0</v>
      </c>
      <c r="Z211" s="256">
        <f>SUM(Z192:Z210)</f>
        <v>0</v>
      </c>
      <c r="AA211" s="258"/>
      <c r="AB211" s="255">
        <f>SUM(AB196:AB210)</f>
        <v>2483</v>
      </c>
      <c r="AC211" s="256">
        <f>SUM(AC192:AC210)</f>
        <v>52.762</v>
      </c>
      <c r="AD211" s="255">
        <f>SUM(AD196:AD210)</f>
        <v>2483</v>
      </c>
      <c r="AE211" s="256">
        <f>SUM(AE192:AE210)</f>
        <v>52.762</v>
      </c>
      <c r="AF211" s="259"/>
    </row>
    <row r="212" spans="1:32" s="45" customFormat="1" ht="39" customHeight="1">
      <c r="A212" s="40">
        <v>12</v>
      </c>
      <c r="B212" s="41" t="s">
        <v>77</v>
      </c>
      <c r="C212" s="48"/>
      <c r="D212" s="67"/>
      <c r="E212" s="48"/>
      <c r="F212" s="67"/>
      <c r="G212" s="113"/>
      <c r="H212" s="48"/>
      <c r="I212" s="67"/>
      <c r="J212" s="324"/>
      <c r="K212" s="152"/>
      <c r="L212" s="324"/>
      <c r="M212" s="152"/>
      <c r="N212" s="152"/>
      <c r="O212" s="152"/>
      <c r="P212" s="324"/>
      <c r="Q212" s="152"/>
      <c r="R212" s="324"/>
      <c r="S212" s="152"/>
      <c r="T212" s="153"/>
      <c r="U212" s="324"/>
      <c r="V212" s="152"/>
      <c r="W212" s="324"/>
      <c r="X212" s="152"/>
      <c r="Y212" s="324"/>
      <c r="Z212" s="152"/>
      <c r="AA212" s="153"/>
      <c r="AB212" s="324"/>
      <c r="AC212" s="152"/>
      <c r="AD212" s="324"/>
      <c r="AE212" s="152"/>
      <c r="AF212" s="48"/>
    </row>
    <row r="213" spans="1:32" s="45" customFormat="1" ht="24" customHeight="1">
      <c r="A213" s="40">
        <v>12.01</v>
      </c>
      <c r="B213" s="41" t="s">
        <v>78</v>
      </c>
      <c r="C213" s="48"/>
      <c r="D213" s="67"/>
      <c r="E213" s="48"/>
      <c r="F213" s="67"/>
      <c r="G213" s="113"/>
      <c r="H213" s="48"/>
      <c r="I213" s="67"/>
      <c r="J213" s="324">
        <f t="shared" ref="J213:K224" si="323">H213+E213+C213</f>
        <v>0</v>
      </c>
      <c r="K213" s="152">
        <f t="shared" si="323"/>
        <v>0</v>
      </c>
      <c r="L213" s="324"/>
      <c r="M213" s="152"/>
      <c r="N213" s="152"/>
      <c r="O213" s="152"/>
      <c r="P213" s="324"/>
      <c r="Q213" s="152"/>
      <c r="R213" s="324"/>
      <c r="S213" s="152"/>
      <c r="T213" s="153"/>
      <c r="U213" s="324"/>
      <c r="V213" s="152"/>
      <c r="W213" s="324"/>
      <c r="X213" s="152"/>
      <c r="Y213" s="324"/>
      <c r="Z213" s="152"/>
      <c r="AA213" s="153"/>
      <c r="AB213" s="324"/>
      <c r="AC213" s="152"/>
      <c r="AD213" s="324"/>
      <c r="AE213" s="152"/>
      <c r="AF213" s="48"/>
    </row>
    <row r="214" spans="1:32" s="42" customFormat="1" ht="31.5" customHeight="1">
      <c r="A214" s="71"/>
      <c r="B214" s="37" t="s">
        <v>175</v>
      </c>
      <c r="C214" s="44"/>
      <c r="D214" s="69"/>
      <c r="E214" s="44"/>
      <c r="F214" s="69"/>
      <c r="G214" s="112">
        <v>0.56999999999999995</v>
      </c>
      <c r="H214" s="44">
        <v>14</v>
      </c>
      <c r="I214" s="69">
        <f>H214*G214*12</f>
        <v>95.759999999999991</v>
      </c>
      <c r="J214" s="323">
        <f t="shared" si="323"/>
        <v>14</v>
      </c>
      <c r="K214" s="150">
        <f t="shared" si="323"/>
        <v>95.759999999999991</v>
      </c>
      <c r="L214" s="323">
        <v>14</v>
      </c>
      <c r="M214" s="150">
        <v>95.759999999999991</v>
      </c>
      <c r="N214" s="150">
        <f>L214/J214%</f>
        <v>99.999999999999986</v>
      </c>
      <c r="O214" s="150">
        <f>M214/K214%</f>
        <v>100</v>
      </c>
      <c r="P214" s="323">
        <f t="shared" ref="P214:Q224" si="324">J214-L214</f>
        <v>0</v>
      </c>
      <c r="Q214" s="150">
        <f t="shared" si="324"/>
        <v>0</v>
      </c>
      <c r="R214" s="323"/>
      <c r="S214" s="150"/>
      <c r="T214" s="151">
        <v>0.75</v>
      </c>
      <c r="U214" s="323">
        <v>17</v>
      </c>
      <c r="V214" s="150">
        <f>U214*T214*12</f>
        <v>153</v>
      </c>
      <c r="W214" s="323">
        <f t="shared" ref="W214:W224" si="325">U214+R214</f>
        <v>17</v>
      </c>
      <c r="X214" s="150">
        <f t="shared" ref="X214:X224" si="326">V214+S214</f>
        <v>153</v>
      </c>
      <c r="Y214" s="323"/>
      <c r="Z214" s="150"/>
      <c r="AA214" s="151">
        <v>0.75</v>
      </c>
      <c r="AB214" s="323">
        <v>17</v>
      </c>
      <c r="AC214" s="150">
        <f>AB214*AA214*12</f>
        <v>153</v>
      </c>
      <c r="AD214" s="323">
        <f t="shared" ref="AD214:AD215" si="327">AB214+Y214</f>
        <v>17</v>
      </c>
      <c r="AE214" s="150">
        <f t="shared" ref="AE214:AE224" si="328">AC214+Z214</f>
        <v>153</v>
      </c>
      <c r="AF214" s="44"/>
    </row>
    <row r="215" spans="1:32" s="42" customFormat="1">
      <c r="A215" s="71"/>
      <c r="B215" s="37" t="s">
        <v>197</v>
      </c>
      <c r="C215" s="44"/>
      <c r="D215" s="69"/>
      <c r="E215" s="44"/>
      <c r="F215" s="69"/>
      <c r="G215" s="112"/>
      <c r="H215" s="44"/>
      <c r="I215" s="69">
        <f>H215*G215*12</f>
        <v>0</v>
      </c>
      <c r="J215" s="323">
        <f t="shared" si="323"/>
        <v>0</v>
      </c>
      <c r="K215" s="150">
        <f t="shared" si="323"/>
        <v>0</v>
      </c>
      <c r="L215" s="323"/>
      <c r="M215" s="150"/>
      <c r="N215" s="150"/>
      <c r="O215" s="150"/>
      <c r="P215" s="323">
        <f t="shared" si="324"/>
        <v>0</v>
      </c>
      <c r="Q215" s="150">
        <f t="shared" si="324"/>
        <v>0</v>
      </c>
      <c r="R215" s="323"/>
      <c r="S215" s="150"/>
      <c r="T215" s="151">
        <v>0.16</v>
      </c>
      <c r="U215" s="323">
        <v>18</v>
      </c>
      <c r="V215" s="150">
        <f>U215*T215*12</f>
        <v>34.56</v>
      </c>
      <c r="W215" s="323">
        <f t="shared" si="325"/>
        <v>18</v>
      </c>
      <c r="X215" s="150">
        <f t="shared" si="326"/>
        <v>34.56</v>
      </c>
      <c r="Y215" s="323"/>
      <c r="Z215" s="150"/>
      <c r="AA215" s="151">
        <v>0.16</v>
      </c>
      <c r="AB215" s="323"/>
      <c r="AC215" s="150">
        <f>AB215*AA215*12</f>
        <v>0</v>
      </c>
      <c r="AD215" s="323">
        <f t="shared" si="327"/>
        <v>0</v>
      </c>
      <c r="AE215" s="150">
        <f t="shared" si="328"/>
        <v>0</v>
      </c>
      <c r="AF215" s="44"/>
    </row>
    <row r="216" spans="1:32" s="42" customFormat="1">
      <c r="A216" s="71"/>
      <c r="B216" s="37" t="s">
        <v>198</v>
      </c>
      <c r="C216" s="44"/>
      <c r="D216" s="69"/>
      <c r="E216" s="44"/>
      <c r="F216" s="69"/>
      <c r="G216" s="112"/>
      <c r="H216" s="44"/>
      <c r="I216" s="69">
        <f>H216*G216*12</f>
        <v>0</v>
      </c>
      <c r="J216" s="323">
        <f t="shared" si="323"/>
        <v>0</v>
      </c>
      <c r="K216" s="150">
        <f t="shared" si="323"/>
        <v>0</v>
      </c>
      <c r="L216" s="323"/>
      <c r="M216" s="150"/>
      <c r="N216" s="150"/>
      <c r="O216" s="150"/>
      <c r="P216" s="323">
        <f t="shared" si="324"/>
        <v>0</v>
      </c>
      <c r="Q216" s="150">
        <f t="shared" si="324"/>
        <v>0</v>
      </c>
      <c r="R216" s="323"/>
      <c r="S216" s="150"/>
      <c r="T216" s="151"/>
      <c r="U216" s="323"/>
      <c r="V216" s="150">
        <f>U216*T216*12</f>
        <v>0</v>
      </c>
      <c r="W216" s="323"/>
      <c r="X216" s="150">
        <f t="shared" si="326"/>
        <v>0</v>
      </c>
      <c r="Y216" s="323"/>
      <c r="Z216" s="150"/>
      <c r="AA216" s="151"/>
      <c r="AB216" s="323"/>
      <c r="AC216" s="150">
        <f>AB216*AA216*12</f>
        <v>0</v>
      </c>
      <c r="AD216" s="323"/>
      <c r="AE216" s="150">
        <f t="shared" si="328"/>
        <v>0</v>
      </c>
      <c r="AF216" s="44"/>
    </row>
    <row r="217" spans="1:32" s="42" customFormat="1" ht="60" customHeight="1">
      <c r="A217" s="71"/>
      <c r="B217" s="37" t="s">
        <v>270</v>
      </c>
      <c r="C217" s="44"/>
      <c r="D217" s="69"/>
      <c r="E217" s="44"/>
      <c r="F217" s="69"/>
      <c r="G217" s="112">
        <v>0.12</v>
      </c>
      <c r="H217" s="44">
        <v>9</v>
      </c>
      <c r="I217" s="69">
        <f>H217*G217*12</f>
        <v>12.96</v>
      </c>
      <c r="J217" s="323">
        <f t="shared" si="323"/>
        <v>9</v>
      </c>
      <c r="K217" s="150">
        <f t="shared" si="323"/>
        <v>12.96</v>
      </c>
      <c r="L217" s="323">
        <v>9</v>
      </c>
      <c r="M217" s="150">
        <v>12.96</v>
      </c>
      <c r="N217" s="150">
        <f>L217/J217%</f>
        <v>100</v>
      </c>
      <c r="O217" s="150">
        <f>M217/K217%</f>
        <v>99.999999999999986</v>
      </c>
      <c r="P217" s="323">
        <f t="shared" si="324"/>
        <v>0</v>
      </c>
      <c r="Q217" s="150">
        <f t="shared" si="324"/>
        <v>0</v>
      </c>
      <c r="R217" s="323"/>
      <c r="S217" s="150"/>
      <c r="T217" s="151">
        <v>0.16</v>
      </c>
      <c r="U217" s="323">
        <v>9</v>
      </c>
      <c r="V217" s="150">
        <f>U217*T217*12</f>
        <v>17.28</v>
      </c>
      <c r="W217" s="323">
        <f t="shared" si="325"/>
        <v>9</v>
      </c>
      <c r="X217" s="150">
        <f t="shared" si="326"/>
        <v>17.28</v>
      </c>
      <c r="Y217" s="323"/>
      <c r="Z217" s="150"/>
      <c r="AA217" s="151">
        <v>0.16</v>
      </c>
      <c r="AB217" s="323">
        <v>9</v>
      </c>
      <c r="AC217" s="150">
        <f>AB217*AA217*12</f>
        <v>17.28</v>
      </c>
      <c r="AD217" s="323">
        <f t="shared" ref="AD217:AD224" si="329">AB217+Y217</f>
        <v>9</v>
      </c>
      <c r="AE217" s="150">
        <f t="shared" si="328"/>
        <v>17.28</v>
      </c>
      <c r="AF217" s="44"/>
    </row>
    <row r="218" spans="1:32" s="42" customFormat="1" ht="69.75" customHeight="1">
      <c r="A218" s="71"/>
      <c r="B218" s="37" t="s">
        <v>200</v>
      </c>
      <c r="C218" s="44"/>
      <c r="D218" s="69"/>
      <c r="E218" s="44"/>
      <c r="F218" s="69"/>
      <c r="G218" s="112">
        <v>0.12</v>
      </c>
      <c r="H218" s="44"/>
      <c r="I218" s="69">
        <f>H218*G218*12</f>
        <v>0</v>
      </c>
      <c r="J218" s="323">
        <f t="shared" si="323"/>
        <v>0</v>
      </c>
      <c r="K218" s="150">
        <f t="shared" si="323"/>
        <v>0</v>
      </c>
      <c r="L218" s="323"/>
      <c r="M218" s="150"/>
      <c r="N218" s="150"/>
      <c r="O218" s="150"/>
      <c r="P218" s="323">
        <f t="shared" si="324"/>
        <v>0</v>
      </c>
      <c r="Q218" s="150">
        <f t="shared" si="324"/>
        <v>0</v>
      </c>
      <c r="R218" s="323"/>
      <c r="S218" s="150"/>
      <c r="T218" s="151">
        <v>0.16</v>
      </c>
      <c r="U218" s="323"/>
      <c r="V218" s="150">
        <f>U218*T218*12</f>
        <v>0</v>
      </c>
      <c r="W218" s="323">
        <f t="shared" si="325"/>
        <v>0</v>
      </c>
      <c r="X218" s="150">
        <f t="shared" si="326"/>
        <v>0</v>
      </c>
      <c r="Y218" s="323"/>
      <c r="Z218" s="150"/>
      <c r="AA218" s="151">
        <v>0.16</v>
      </c>
      <c r="AB218" s="323"/>
      <c r="AC218" s="150">
        <f>AB218*AA218*12</f>
        <v>0</v>
      </c>
      <c r="AD218" s="323">
        <f t="shared" si="329"/>
        <v>0</v>
      </c>
      <c r="AE218" s="150">
        <f t="shared" si="328"/>
        <v>0</v>
      </c>
      <c r="AF218" s="44"/>
    </row>
    <row r="219" spans="1:32" s="42" customFormat="1">
      <c r="A219" s="47">
        <v>12.02</v>
      </c>
      <c r="B219" s="43" t="s">
        <v>79</v>
      </c>
      <c r="C219" s="44"/>
      <c r="D219" s="69"/>
      <c r="E219" s="44"/>
      <c r="F219" s="69"/>
      <c r="G219" s="112"/>
      <c r="H219" s="44"/>
      <c r="I219" s="69">
        <f t="shared" ref="I219:I224" si="330">H219*G219</f>
        <v>0</v>
      </c>
      <c r="J219" s="323">
        <f t="shared" si="323"/>
        <v>0</v>
      </c>
      <c r="K219" s="150">
        <f t="shared" si="323"/>
        <v>0</v>
      </c>
      <c r="L219" s="323"/>
      <c r="M219" s="150"/>
      <c r="N219" s="150"/>
      <c r="O219" s="150"/>
      <c r="P219" s="323">
        <f t="shared" si="324"/>
        <v>0</v>
      </c>
      <c r="Q219" s="150">
        <f t="shared" si="324"/>
        <v>0</v>
      </c>
      <c r="R219" s="323"/>
      <c r="S219" s="150"/>
      <c r="T219" s="151"/>
      <c r="U219" s="323"/>
      <c r="V219" s="150">
        <f t="shared" ref="V219:V224" si="331">U219*T219</f>
        <v>0</v>
      </c>
      <c r="W219" s="323">
        <f t="shared" si="325"/>
        <v>0</v>
      </c>
      <c r="X219" s="150">
        <f t="shared" si="326"/>
        <v>0</v>
      </c>
      <c r="Y219" s="323"/>
      <c r="Z219" s="150"/>
      <c r="AA219" s="151"/>
      <c r="AB219" s="323"/>
      <c r="AC219" s="150">
        <f t="shared" ref="AC219:AC224" si="332">AB219*AA219</f>
        <v>0</v>
      </c>
      <c r="AD219" s="323">
        <f t="shared" si="329"/>
        <v>0</v>
      </c>
      <c r="AE219" s="150">
        <f t="shared" si="328"/>
        <v>0</v>
      </c>
      <c r="AF219" s="44"/>
    </row>
    <row r="220" spans="1:32" s="42" customFormat="1">
      <c r="A220" s="47">
        <v>12.03</v>
      </c>
      <c r="B220" s="37" t="s">
        <v>80</v>
      </c>
      <c r="C220" s="44"/>
      <c r="D220" s="69"/>
      <c r="E220" s="44"/>
      <c r="F220" s="69"/>
      <c r="G220" s="112"/>
      <c r="H220" s="44"/>
      <c r="I220" s="69">
        <f t="shared" si="330"/>
        <v>0</v>
      </c>
      <c r="J220" s="323">
        <f t="shared" si="323"/>
        <v>0</v>
      </c>
      <c r="K220" s="150">
        <f t="shared" si="323"/>
        <v>0</v>
      </c>
      <c r="L220" s="323"/>
      <c r="M220" s="150"/>
      <c r="N220" s="150"/>
      <c r="O220" s="150"/>
      <c r="P220" s="323">
        <f t="shared" si="324"/>
        <v>0</v>
      </c>
      <c r="Q220" s="150">
        <f t="shared" si="324"/>
        <v>0</v>
      </c>
      <c r="R220" s="323"/>
      <c r="S220" s="150"/>
      <c r="T220" s="151"/>
      <c r="U220" s="323"/>
      <c r="V220" s="150">
        <f t="shared" si="331"/>
        <v>0</v>
      </c>
      <c r="W220" s="323">
        <f t="shared" si="325"/>
        <v>0</v>
      </c>
      <c r="X220" s="150">
        <f t="shared" si="326"/>
        <v>0</v>
      </c>
      <c r="Y220" s="323"/>
      <c r="Z220" s="150"/>
      <c r="AA220" s="151"/>
      <c r="AB220" s="323"/>
      <c r="AC220" s="150">
        <f t="shared" si="332"/>
        <v>0</v>
      </c>
      <c r="AD220" s="323">
        <f t="shared" si="329"/>
        <v>0</v>
      </c>
      <c r="AE220" s="150">
        <f t="shared" si="328"/>
        <v>0</v>
      </c>
      <c r="AF220" s="44"/>
    </row>
    <row r="221" spans="1:32" s="42" customFormat="1" ht="93.75">
      <c r="A221" s="47">
        <v>12.04</v>
      </c>
      <c r="B221" s="43" t="s">
        <v>81</v>
      </c>
      <c r="C221" s="44"/>
      <c r="D221" s="69"/>
      <c r="E221" s="44"/>
      <c r="F221" s="69"/>
      <c r="G221" s="112">
        <v>0.5</v>
      </c>
      <c r="H221" s="44">
        <v>9</v>
      </c>
      <c r="I221" s="69">
        <f t="shared" si="330"/>
        <v>4.5</v>
      </c>
      <c r="J221" s="323">
        <f t="shared" si="323"/>
        <v>9</v>
      </c>
      <c r="K221" s="150">
        <f t="shared" si="323"/>
        <v>4.5</v>
      </c>
      <c r="L221" s="323">
        <v>9</v>
      </c>
      <c r="M221" s="150">
        <v>4.5</v>
      </c>
      <c r="N221" s="150">
        <f>L221/J221%</f>
        <v>100</v>
      </c>
      <c r="O221" s="150">
        <f>M221/K221%</f>
        <v>100</v>
      </c>
      <c r="P221" s="323">
        <f t="shared" si="324"/>
        <v>0</v>
      </c>
      <c r="Q221" s="150">
        <f t="shared" si="324"/>
        <v>0</v>
      </c>
      <c r="R221" s="323"/>
      <c r="S221" s="150"/>
      <c r="T221" s="151">
        <v>0.5</v>
      </c>
      <c r="U221" s="323">
        <v>9</v>
      </c>
      <c r="V221" s="150">
        <f t="shared" si="331"/>
        <v>4.5</v>
      </c>
      <c r="W221" s="323">
        <f t="shared" si="325"/>
        <v>9</v>
      </c>
      <c r="X221" s="150">
        <f t="shared" si="326"/>
        <v>4.5</v>
      </c>
      <c r="Y221" s="323"/>
      <c r="Z221" s="150"/>
      <c r="AA221" s="151">
        <v>0.5</v>
      </c>
      <c r="AB221" s="323">
        <v>9</v>
      </c>
      <c r="AC221" s="150">
        <f t="shared" si="332"/>
        <v>4.5</v>
      </c>
      <c r="AD221" s="323">
        <f t="shared" si="329"/>
        <v>9</v>
      </c>
      <c r="AE221" s="150">
        <f t="shared" si="328"/>
        <v>4.5</v>
      </c>
      <c r="AF221" s="780" t="s">
        <v>478</v>
      </c>
    </row>
    <row r="222" spans="1:32" s="42" customFormat="1" ht="93.75">
      <c r="A222" s="47">
        <v>12.05</v>
      </c>
      <c r="B222" s="43" t="s">
        <v>82</v>
      </c>
      <c r="C222" s="44"/>
      <c r="D222" s="69"/>
      <c r="E222" s="44"/>
      <c r="F222" s="69"/>
      <c r="G222" s="112">
        <v>0.3</v>
      </c>
      <c r="H222" s="44">
        <v>9</v>
      </c>
      <c r="I222" s="69">
        <f t="shared" si="330"/>
        <v>2.6999999999999997</v>
      </c>
      <c r="J222" s="323">
        <f t="shared" si="323"/>
        <v>9</v>
      </c>
      <c r="K222" s="150">
        <f t="shared" si="323"/>
        <v>2.6999999999999997</v>
      </c>
      <c r="L222" s="323">
        <v>9</v>
      </c>
      <c r="M222" s="150">
        <v>2.7</v>
      </c>
      <c r="N222" s="150">
        <f>L222/J222%</f>
        <v>100</v>
      </c>
      <c r="O222" s="150">
        <f>M222/K222%</f>
        <v>100.00000000000001</v>
      </c>
      <c r="P222" s="323">
        <f t="shared" si="324"/>
        <v>0</v>
      </c>
      <c r="Q222" s="150">
        <f t="shared" si="324"/>
        <v>0</v>
      </c>
      <c r="R222" s="323"/>
      <c r="S222" s="150"/>
      <c r="T222" s="151">
        <v>0.3</v>
      </c>
      <c r="U222" s="323">
        <v>9</v>
      </c>
      <c r="V222" s="150">
        <f t="shared" si="331"/>
        <v>2.6999999999999997</v>
      </c>
      <c r="W222" s="323">
        <f t="shared" si="325"/>
        <v>9</v>
      </c>
      <c r="X222" s="150">
        <f t="shared" si="326"/>
        <v>2.6999999999999997</v>
      </c>
      <c r="Y222" s="323"/>
      <c r="Z222" s="150"/>
      <c r="AA222" s="151">
        <v>0.3</v>
      </c>
      <c r="AB222" s="323">
        <v>9</v>
      </c>
      <c r="AC222" s="150">
        <f t="shared" si="332"/>
        <v>2.6999999999999997</v>
      </c>
      <c r="AD222" s="323">
        <f t="shared" si="329"/>
        <v>9</v>
      </c>
      <c r="AE222" s="150">
        <f t="shared" si="328"/>
        <v>2.6999999999999997</v>
      </c>
      <c r="AF222" s="780" t="s">
        <v>478</v>
      </c>
    </row>
    <row r="223" spans="1:32" s="42" customFormat="1">
      <c r="A223" s="47">
        <v>12.06</v>
      </c>
      <c r="B223" s="43" t="s">
        <v>83</v>
      </c>
      <c r="C223" s="44"/>
      <c r="D223" s="69"/>
      <c r="E223" s="44"/>
      <c r="F223" s="69"/>
      <c r="G223" s="112"/>
      <c r="H223" s="44"/>
      <c r="I223" s="69">
        <f t="shared" si="330"/>
        <v>0</v>
      </c>
      <c r="J223" s="323">
        <f t="shared" si="323"/>
        <v>0</v>
      </c>
      <c r="K223" s="150">
        <f t="shared" si="323"/>
        <v>0</v>
      </c>
      <c r="L223" s="323"/>
      <c r="M223" s="150"/>
      <c r="N223" s="150"/>
      <c r="O223" s="150"/>
      <c r="P223" s="323">
        <f t="shared" si="324"/>
        <v>0</v>
      </c>
      <c r="Q223" s="150">
        <f t="shared" si="324"/>
        <v>0</v>
      </c>
      <c r="R223" s="323"/>
      <c r="S223" s="150"/>
      <c r="T223" s="151"/>
      <c r="U223" s="323"/>
      <c r="V223" s="150">
        <f t="shared" si="331"/>
        <v>0</v>
      </c>
      <c r="W223" s="323">
        <f t="shared" si="325"/>
        <v>0</v>
      </c>
      <c r="X223" s="150">
        <f t="shared" si="326"/>
        <v>0</v>
      </c>
      <c r="Y223" s="323"/>
      <c r="Z223" s="150"/>
      <c r="AA223" s="151"/>
      <c r="AB223" s="323"/>
      <c r="AC223" s="150">
        <f t="shared" si="332"/>
        <v>0</v>
      </c>
      <c r="AD223" s="323">
        <f t="shared" si="329"/>
        <v>0</v>
      </c>
      <c r="AE223" s="150">
        <f t="shared" si="328"/>
        <v>0</v>
      </c>
      <c r="AF223" s="44"/>
    </row>
    <row r="224" spans="1:32" s="42" customFormat="1">
      <c r="A224" s="71">
        <v>12.07</v>
      </c>
      <c r="B224" s="16" t="s">
        <v>84</v>
      </c>
      <c r="C224" s="44"/>
      <c r="D224" s="69"/>
      <c r="E224" s="44"/>
      <c r="F224" s="69"/>
      <c r="G224" s="112"/>
      <c r="H224" s="44"/>
      <c r="I224" s="69">
        <f t="shared" si="330"/>
        <v>0</v>
      </c>
      <c r="J224" s="323">
        <f t="shared" si="323"/>
        <v>0</v>
      </c>
      <c r="K224" s="150">
        <f t="shared" si="323"/>
        <v>0</v>
      </c>
      <c r="L224" s="323"/>
      <c r="M224" s="150"/>
      <c r="N224" s="150"/>
      <c r="O224" s="150"/>
      <c r="P224" s="323">
        <f t="shared" si="324"/>
        <v>0</v>
      </c>
      <c r="Q224" s="150">
        <f t="shared" si="324"/>
        <v>0</v>
      </c>
      <c r="R224" s="323"/>
      <c r="S224" s="150"/>
      <c r="T224" s="151"/>
      <c r="U224" s="323"/>
      <c r="V224" s="150">
        <f t="shared" si="331"/>
        <v>0</v>
      </c>
      <c r="W224" s="323">
        <f t="shared" si="325"/>
        <v>0</v>
      </c>
      <c r="X224" s="150">
        <f t="shared" si="326"/>
        <v>0</v>
      </c>
      <c r="Y224" s="323"/>
      <c r="Z224" s="150"/>
      <c r="AA224" s="151"/>
      <c r="AB224" s="323"/>
      <c r="AC224" s="150">
        <f t="shared" si="332"/>
        <v>0</v>
      </c>
      <c r="AD224" s="323">
        <f t="shared" si="329"/>
        <v>0</v>
      </c>
      <c r="AE224" s="150">
        <f t="shared" si="328"/>
        <v>0</v>
      </c>
      <c r="AF224" s="44"/>
    </row>
    <row r="225" spans="1:32" s="260" customFormat="1">
      <c r="A225" s="250"/>
      <c r="B225" s="251" t="s">
        <v>35</v>
      </c>
      <c r="C225" s="252">
        <f t="shared" ref="C225" si="333">SUM(C214:C224)</f>
        <v>0</v>
      </c>
      <c r="D225" s="253">
        <f>SUM(D214:D224)</f>
        <v>0</v>
      </c>
      <c r="E225" s="252">
        <f t="shared" ref="E225" si="334">SUM(E214:E224)</f>
        <v>0</v>
      </c>
      <c r="F225" s="253">
        <f>SUM(F214:F224)</f>
        <v>0</v>
      </c>
      <c r="G225" s="252">
        <f t="shared" ref="G225:M225" si="335">SUM(G214:G224)</f>
        <v>1.61</v>
      </c>
      <c r="H225" s="253">
        <f>SUM(H214:H224)</f>
        <v>41</v>
      </c>
      <c r="I225" s="253">
        <f t="shared" si="335"/>
        <v>115.92</v>
      </c>
      <c r="J225" s="255">
        <f t="shared" si="335"/>
        <v>41</v>
      </c>
      <c r="K225" s="256">
        <f>SUM(K214:K224)</f>
        <v>115.92</v>
      </c>
      <c r="L225" s="255">
        <f>L221</f>
        <v>9</v>
      </c>
      <c r="M225" s="256">
        <f t="shared" si="335"/>
        <v>115.92</v>
      </c>
      <c r="N225" s="257">
        <f>L225/J225%</f>
        <v>21.951219512195124</v>
      </c>
      <c r="O225" s="257">
        <f>M225/K225%</f>
        <v>100</v>
      </c>
      <c r="P225" s="255">
        <f>P221</f>
        <v>0</v>
      </c>
      <c r="Q225" s="256">
        <f t="shared" ref="Q225" si="336">SUM(Q214:Q224)</f>
        <v>0</v>
      </c>
      <c r="R225" s="255">
        <f>SUM(R214:R224)</f>
        <v>0</v>
      </c>
      <c r="S225" s="256">
        <f t="shared" ref="S225" si="337">SUM(S214:S224)</f>
        <v>0</v>
      </c>
      <c r="T225" s="258">
        <v>1.61</v>
      </c>
      <c r="U225" s="255">
        <f>U221</f>
        <v>9</v>
      </c>
      <c r="V225" s="256">
        <f>SUM(V214:V224)</f>
        <v>212.04</v>
      </c>
      <c r="W225" s="255">
        <f>W221</f>
        <v>9</v>
      </c>
      <c r="X225" s="256">
        <f>SUM(X214:X224)</f>
        <v>212.04</v>
      </c>
      <c r="Y225" s="255">
        <f>SUM(Y214:Y224)</f>
        <v>0</v>
      </c>
      <c r="Z225" s="256">
        <f t="shared" ref="Z225" si="338">SUM(Z214:Z224)</f>
        <v>0</v>
      </c>
      <c r="AA225" s="258">
        <v>1.61</v>
      </c>
      <c r="AB225" s="255">
        <f>AB221</f>
        <v>9</v>
      </c>
      <c r="AC225" s="256">
        <f>SUM(AC214:AC224)</f>
        <v>177.48</v>
      </c>
      <c r="AD225" s="255">
        <f>AD221</f>
        <v>9</v>
      </c>
      <c r="AE225" s="256">
        <f>SUM(AE214:AE224)</f>
        <v>177.48</v>
      </c>
      <c r="AF225" s="259"/>
    </row>
    <row r="226" spans="1:32" s="45" customFormat="1" ht="33.75" customHeight="1">
      <c r="A226" s="40">
        <v>13</v>
      </c>
      <c r="B226" s="41" t="s">
        <v>85</v>
      </c>
      <c r="C226" s="48"/>
      <c r="D226" s="67"/>
      <c r="E226" s="48"/>
      <c r="F226" s="67"/>
      <c r="G226" s="113"/>
      <c r="H226" s="48"/>
      <c r="I226" s="67"/>
      <c r="J226" s="324"/>
      <c r="K226" s="152"/>
      <c r="L226" s="324"/>
      <c r="M226" s="152"/>
      <c r="N226" s="152"/>
      <c r="O226" s="152"/>
      <c r="P226" s="324"/>
      <c r="Q226" s="152"/>
      <c r="R226" s="324"/>
      <c r="S226" s="152"/>
      <c r="T226" s="153"/>
      <c r="U226" s="324"/>
      <c r="V226" s="152"/>
      <c r="W226" s="324"/>
      <c r="X226" s="152"/>
      <c r="Y226" s="324"/>
      <c r="Z226" s="152"/>
      <c r="AA226" s="153"/>
      <c r="AB226" s="324"/>
      <c r="AC226" s="152"/>
      <c r="AD226" s="324"/>
      <c r="AE226" s="152"/>
      <c r="AF226" s="48"/>
    </row>
    <row r="227" spans="1:32" s="42" customFormat="1" ht="33.75" customHeight="1">
      <c r="A227" s="71">
        <v>13.01</v>
      </c>
      <c r="B227" s="830" t="s">
        <v>251</v>
      </c>
      <c r="C227" s="44"/>
      <c r="D227" s="69"/>
      <c r="E227" s="44"/>
      <c r="F227" s="69"/>
      <c r="G227" s="112">
        <v>0.56999999999999995</v>
      </c>
      <c r="H227" s="44">
        <v>65</v>
      </c>
      <c r="I227" s="69">
        <f t="shared" ref="I227" si="339">H227*G227*12</f>
        <v>444.59999999999997</v>
      </c>
      <c r="J227" s="323">
        <f t="shared" ref="J227:K233" si="340">H227+E227+C227</f>
        <v>65</v>
      </c>
      <c r="K227" s="150">
        <f t="shared" si="340"/>
        <v>444.59999999999997</v>
      </c>
      <c r="L227" s="323">
        <v>60</v>
      </c>
      <c r="M227" s="150">
        <v>444.59999999999997</v>
      </c>
      <c r="N227" s="150">
        <f>L227/J227%</f>
        <v>92.307692307692307</v>
      </c>
      <c r="O227" s="150">
        <f>M227/K227%</f>
        <v>100</v>
      </c>
      <c r="P227" s="323">
        <f t="shared" ref="P227:Q233" si="341">J227-L227</f>
        <v>5</v>
      </c>
      <c r="Q227" s="150">
        <f t="shared" si="341"/>
        <v>0</v>
      </c>
      <c r="R227" s="323"/>
      <c r="S227" s="150"/>
      <c r="T227" s="151">
        <v>0.75</v>
      </c>
      <c r="U227" s="323">
        <v>60</v>
      </c>
      <c r="V227" s="150">
        <f>U227*T227*12</f>
        <v>540</v>
      </c>
      <c r="W227" s="323">
        <f t="shared" ref="W227:W233" si="342">U227+R227</f>
        <v>60</v>
      </c>
      <c r="X227" s="150">
        <f t="shared" ref="X227:X233" si="343">V227+S227</f>
        <v>540</v>
      </c>
      <c r="Y227" s="323"/>
      <c r="Z227" s="150"/>
      <c r="AA227" s="151">
        <v>0.75</v>
      </c>
      <c r="AB227" s="323">
        <v>60</v>
      </c>
      <c r="AC227" s="150">
        <f>AB227*AA227*12</f>
        <v>540</v>
      </c>
      <c r="AD227" s="323">
        <f t="shared" ref="AD227:AD233" si="344">AB227+Y227</f>
        <v>60</v>
      </c>
      <c r="AE227" s="150">
        <f t="shared" ref="AE227:AE233" si="345">AC227+Z227</f>
        <v>540</v>
      </c>
      <c r="AF227" s="44"/>
    </row>
    <row r="228" spans="1:32" s="42" customFormat="1">
      <c r="A228" s="47">
        <v>13.02</v>
      </c>
      <c r="B228" s="43" t="s">
        <v>79</v>
      </c>
      <c r="C228" s="44"/>
      <c r="D228" s="69"/>
      <c r="E228" s="44"/>
      <c r="F228" s="69"/>
      <c r="G228" s="112"/>
      <c r="H228" s="44"/>
      <c r="I228" s="69">
        <f t="shared" ref="I228:I233" si="346">H228*G228</f>
        <v>0</v>
      </c>
      <c r="J228" s="323">
        <f t="shared" si="340"/>
        <v>0</v>
      </c>
      <c r="K228" s="150">
        <f t="shared" si="340"/>
        <v>0</v>
      </c>
      <c r="L228" s="323"/>
      <c r="M228" s="150"/>
      <c r="N228" s="150"/>
      <c r="O228" s="150"/>
      <c r="P228" s="323">
        <f t="shared" si="341"/>
        <v>0</v>
      </c>
      <c r="Q228" s="150">
        <f t="shared" si="341"/>
        <v>0</v>
      </c>
      <c r="R228" s="323"/>
      <c r="S228" s="150"/>
      <c r="T228" s="151"/>
      <c r="U228" s="323"/>
      <c r="V228" s="150">
        <f t="shared" ref="V228:V233" si="347">U228*T228</f>
        <v>0</v>
      </c>
      <c r="W228" s="323">
        <f t="shared" si="342"/>
        <v>0</v>
      </c>
      <c r="X228" s="150">
        <f t="shared" si="343"/>
        <v>0</v>
      </c>
      <c r="Y228" s="323"/>
      <c r="Z228" s="150"/>
      <c r="AA228" s="151"/>
      <c r="AB228" s="323"/>
      <c r="AC228" s="150">
        <f t="shared" ref="AC228:AC233" si="348">AB228*AA228</f>
        <v>0</v>
      </c>
      <c r="AD228" s="323">
        <f t="shared" si="344"/>
        <v>0</v>
      </c>
      <c r="AE228" s="150">
        <f t="shared" si="345"/>
        <v>0</v>
      </c>
      <c r="AF228" s="44"/>
    </row>
    <row r="229" spans="1:32" s="42" customFormat="1">
      <c r="A229" s="47">
        <v>13.03</v>
      </c>
      <c r="B229" s="37" t="s">
        <v>86</v>
      </c>
      <c r="C229" s="44"/>
      <c r="D229" s="69"/>
      <c r="E229" s="44"/>
      <c r="F229" s="69"/>
      <c r="G229" s="112"/>
      <c r="H229" s="44"/>
      <c r="I229" s="69">
        <f t="shared" si="346"/>
        <v>0</v>
      </c>
      <c r="J229" s="323">
        <f t="shared" si="340"/>
        <v>0</v>
      </c>
      <c r="K229" s="150">
        <f t="shared" si="340"/>
        <v>0</v>
      </c>
      <c r="L229" s="323"/>
      <c r="M229" s="150"/>
      <c r="N229" s="150"/>
      <c r="O229" s="150"/>
      <c r="P229" s="323">
        <f t="shared" si="341"/>
        <v>0</v>
      </c>
      <c r="Q229" s="150">
        <f t="shared" si="341"/>
        <v>0</v>
      </c>
      <c r="R229" s="323"/>
      <c r="S229" s="150"/>
      <c r="T229" s="151"/>
      <c r="U229" s="323"/>
      <c r="V229" s="150">
        <f t="shared" si="347"/>
        <v>0</v>
      </c>
      <c r="W229" s="323">
        <f t="shared" si="342"/>
        <v>0</v>
      </c>
      <c r="X229" s="150">
        <f t="shared" si="343"/>
        <v>0</v>
      </c>
      <c r="Y229" s="323"/>
      <c r="Z229" s="150"/>
      <c r="AA229" s="151"/>
      <c r="AB229" s="323"/>
      <c r="AC229" s="150">
        <f t="shared" si="348"/>
        <v>0</v>
      </c>
      <c r="AD229" s="323">
        <f t="shared" si="344"/>
        <v>0</v>
      </c>
      <c r="AE229" s="150">
        <f t="shared" si="345"/>
        <v>0</v>
      </c>
      <c r="AF229" s="44"/>
    </row>
    <row r="230" spans="1:32" s="42" customFormat="1" ht="93.75">
      <c r="A230" s="47">
        <v>13.04</v>
      </c>
      <c r="B230" s="43" t="s">
        <v>81</v>
      </c>
      <c r="C230" s="44"/>
      <c r="D230" s="69"/>
      <c r="E230" s="44"/>
      <c r="F230" s="69"/>
      <c r="G230" s="112">
        <v>0.1</v>
      </c>
      <c r="H230" s="44">
        <v>78</v>
      </c>
      <c r="I230" s="69">
        <f t="shared" si="346"/>
        <v>7.8000000000000007</v>
      </c>
      <c r="J230" s="323">
        <f t="shared" si="340"/>
        <v>78</v>
      </c>
      <c r="K230" s="150">
        <f t="shared" si="340"/>
        <v>7.8000000000000007</v>
      </c>
      <c r="L230" s="323">
        <v>78</v>
      </c>
      <c r="M230" s="150">
        <v>7.8</v>
      </c>
      <c r="N230" s="150">
        <f>L230/J230%</f>
        <v>100</v>
      </c>
      <c r="O230" s="150">
        <f>M230/K230%</f>
        <v>99.999999999999986</v>
      </c>
      <c r="P230" s="323">
        <f t="shared" si="341"/>
        <v>0</v>
      </c>
      <c r="Q230" s="150">
        <f t="shared" si="341"/>
        <v>0</v>
      </c>
      <c r="R230" s="323"/>
      <c r="S230" s="150"/>
      <c r="T230" s="151">
        <v>0.1</v>
      </c>
      <c r="U230" s="323">
        <v>78</v>
      </c>
      <c r="V230" s="150">
        <f t="shared" si="347"/>
        <v>7.8000000000000007</v>
      </c>
      <c r="W230" s="323">
        <f t="shared" si="342"/>
        <v>78</v>
      </c>
      <c r="X230" s="150">
        <f t="shared" si="343"/>
        <v>7.8000000000000007</v>
      </c>
      <c r="Y230" s="323"/>
      <c r="Z230" s="150"/>
      <c r="AA230" s="151">
        <v>0.1</v>
      </c>
      <c r="AB230" s="323">
        <v>78</v>
      </c>
      <c r="AC230" s="150">
        <f t="shared" si="348"/>
        <v>7.8000000000000007</v>
      </c>
      <c r="AD230" s="323">
        <f t="shared" si="344"/>
        <v>78</v>
      </c>
      <c r="AE230" s="150">
        <f t="shared" si="345"/>
        <v>7.8000000000000007</v>
      </c>
      <c r="AF230" s="780" t="s">
        <v>478</v>
      </c>
    </row>
    <row r="231" spans="1:32" s="42" customFormat="1" ht="93.75">
      <c r="A231" s="47">
        <v>13.05</v>
      </c>
      <c r="B231" s="43" t="s">
        <v>82</v>
      </c>
      <c r="C231" s="44"/>
      <c r="D231" s="69"/>
      <c r="E231" s="44"/>
      <c r="F231" s="69"/>
      <c r="G231" s="112">
        <v>0.12</v>
      </c>
      <c r="H231" s="44">
        <v>78</v>
      </c>
      <c r="I231" s="69">
        <f t="shared" si="346"/>
        <v>9.36</v>
      </c>
      <c r="J231" s="323">
        <f t="shared" si="340"/>
        <v>78</v>
      </c>
      <c r="K231" s="150">
        <f t="shared" si="340"/>
        <v>9.36</v>
      </c>
      <c r="L231" s="323">
        <v>78</v>
      </c>
      <c r="M231" s="150">
        <v>9.36</v>
      </c>
      <c r="N231" s="150">
        <f>L231/J231%</f>
        <v>100</v>
      </c>
      <c r="O231" s="150">
        <f>M231/K231%</f>
        <v>100</v>
      </c>
      <c r="P231" s="323">
        <f t="shared" si="341"/>
        <v>0</v>
      </c>
      <c r="Q231" s="150">
        <f t="shared" si="341"/>
        <v>0</v>
      </c>
      <c r="R231" s="323"/>
      <c r="S231" s="150"/>
      <c r="T231" s="151">
        <v>0.12</v>
      </c>
      <c r="U231" s="323">
        <v>78</v>
      </c>
      <c r="V231" s="150">
        <f t="shared" si="347"/>
        <v>9.36</v>
      </c>
      <c r="W231" s="323">
        <f t="shared" si="342"/>
        <v>78</v>
      </c>
      <c r="X231" s="150">
        <f t="shared" si="343"/>
        <v>9.36</v>
      </c>
      <c r="Y231" s="323"/>
      <c r="Z231" s="150"/>
      <c r="AA231" s="151">
        <v>0.12</v>
      </c>
      <c r="AB231" s="323">
        <v>78</v>
      </c>
      <c r="AC231" s="150">
        <f t="shared" si="348"/>
        <v>9.36</v>
      </c>
      <c r="AD231" s="323">
        <f t="shared" si="344"/>
        <v>78</v>
      </c>
      <c r="AE231" s="150">
        <f t="shared" si="345"/>
        <v>9.36</v>
      </c>
      <c r="AF231" s="780" t="s">
        <v>478</v>
      </c>
    </row>
    <row r="232" spans="1:32" s="42" customFormat="1">
      <c r="A232" s="47">
        <v>13.06</v>
      </c>
      <c r="B232" s="43" t="s">
        <v>83</v>
      </c>
      <c r="C232" s="44"/>
      <c r="D232" s="69"/>
      <c r="E232" s="44"/>
      <c r="F232" s="69"/>
      <c r="G232" s="112"/>
      <c r="H232" s="44"/>
      <c r="I232" s="69">
        <f t="shared" si="346"/>
        <v>0</v>
      </c>
      <c r="J232" s="323">
        <f t="shared" si="340"/>
        <v>0</v>
      </c>
      <c r="K232" s="150">
        <f t="shared" si="340"/>
        <v>0</v>
      </c>
      <c r="L232" s="323"/>
      <c r="M232" s="150"/>
      <c r="N232" s="150"/>
      <c r="O232" s="150"/>
      <c r="P232" s="323">
        <f t="shared" si="341"/>
        <v>0</v>
      </c>
      <c r="Q232" s="150">
        <f t="shared" si="341"/>
        <v>0</v>
      </c>
      <c r="R232" s="323"/>
      <c r="S232" s="150"/>
      <c r="T232" s="151"/>
      <c r="U232" s="323"/>
      <c r="V232" s="150">
        <f t="shared" si="347"/>
        <v>0</v>
      </c>
      <c r="W232" s="323">
        <f t="shared" si="342"/>
        <v>0</v>
      </c>
      <c r="X232" s="150">
        <f t="shared" si="343"/>
        <v>0</v>
      </c>
      <c r="Y232" s="323"/>
      <c r="Z232" s="150"/>
      <c r="AA232" s="151"/>
      <c r="AB232" s="323"/>
      <c r="AC232" s="150">
        <f t="shared" si="348"/>
        <v>0</v>
      </c>
      <c r="AD232" s="323">
        <f t="shared" si="344"/>
        <v>0</v>
      </c>
      <c r="AE232" s="150">
        <f t="shared" si="345"/>
        <v>0</v>
      </c>
      <c r="AF232" s="44"/>
    </row>
    <row r="233" spans="1:32" s="42" customFormat="1">
      <c r="A233" s="47">
        <v>13.07</v>
      </c>
      <c r="B233" s="37" t="s">
        <v>84</v>
      </c>
      <c r="C233" s="44"/>
      <c r="D233" s="69"/>
      <c r="E233" s="44"/>
      <c r="F233" s="69"/>
      <c r="G233" s="112"/>
      <c r="H233" s="44"/>
      <c r="I233" s="69">
        <f t="shared" si="346"/>
        <v>0</v>
      </c>
      <c r="J233" s="323">
        <f t="shared" si="340"/>
        <v>0</v>
      </c>
      <c r="K233" s="150">
        <f t="shared" si="340"/>
        <v>0</v>
      </c>
      <c r="L233" s="323"/>
      <c r="M233" s="150"/>
      <c r="N233" s="150"/>
      <c r="O233" s="150"/>
      <c r="P233" s="323">
        <f t="shared" si="341"/>
        <v>0</v>
      </c>
      <c r="Q233" s="150">
        <f t="shared" si="341"/>
        <v>0</v>
      </c>
      <c r="R233" s="323"/>
      <c r="S233" s="150"/>
      <c r="T233" s="151"/>
      <c r="U233" s="323"/>
      <c r="V233" s="150">
        <f t="shared" si="347"/>
        <v>0</v>
      </c>
      <c r="W233" s="323">
        <f t="shared" si="342"/>
        <v>0</v>
      </c>
      <c r="X233" s="150">
        <f t="shared" si="343"/>
        <v>0</v>
      </c>
      <c r="Y233" s="323"/>
      <c r="Z233" s="150"/>
      <c r="AA233" s="151"/>
      <c r="AB233" s="323"/>
      <c r="AC233" s="150">
        <f t="shared" si="348"/>
        <v>0</v>
      </c>
      <c r="AD233" s="323">
        <f t="shared" si="344"/>
        <v>0</v>
      </c>
      <c r="AE233" s="150">
        <f t="shared" si="345"/>
        <v>0</v>
      </c>
      <c r="AF233" s="44"/>
    </row>
    <row r="234" spans="1:32" s="260" customFormat="1">
      <c r="A234" s="250"/>
      <c r="B234" s="251" t="s">
        <v>35</v>
      </c>
      <c r="C234" s="252">
        <f t="shared" ref="C234" si="349">SUM(C227:C233)</f>
        <v>0</v>
      </c>
      <c r="D234" s="253">
        <f>SUM(D227:D233)</f>
        <v>0</v>
      </c>
      <c r="E234" s="252">
        <f t="shared" ref="E234" si="350">SUM(E227:E233)</f>
        <v>0</v>
      </c>
      <c r="F234" s="253">
        <f>SUM(F227:F233)</f>
        <v>0</v>
      </c>
      <c r="G234" s="254"/>
      <c r="H234" s="252">
        <f t="shared" ref="H234:J234" si="351">SUM(H227:H233)</f>
        <v>221</v>
      </c>
      <c r="I234" s="253">
        <f>SUM(I227:I233)</f>
        <v>461.76</v>
      </c>
      <c r="J234" s="255">
        <f t="shared" si="351"/>
        <v>221</v>
      </c>
      <c r="K234" s="256">
        <f>SUM(K227:K233)</f>
        <v>461.76</v>
      </c>
      <c r="L234" s="255">
        <f>L230</f>
        <v>78</v>
      </c>
      <c r="M234" s="256">
        <f>SUM(M227:M233)</f>
        <v>461.76</v>
      </c>
      <c r="N234" s="257">
        <f>L234/J234%</f>
        <v>35.294117647058826</v>
      </c>
      <c r="O234" s="257">
        <f>M234/K234%</f>
        <v>100.00000000000001</v>
      </c>
      <c r="P234" s="255">
        <f>P230</f>
        <v>0</v>
      </c>
      <c r="Q234" s="256">
        <f t="shared" ref="Q234:S234" si="352">SUM(Q227:Q233)</f>
        <v>0</v>
      </c>
      <c r="R234" s="255">
        <f t="shared" si="352"/>
        <v>0</v>
      </c>
      <c r="S234" s="256">
        <f t="shared" si="352"/>
        <v>0</v>
      </c>
      <c r="T234" s="258"/>
      <c r="U234" s="255">
        <f>U230</f>
        <v>78</v>
      </c>
      <c r="V234" s="256">
        <f>SUM(V227:V233)</f>
        <v>557.16</v>
      </c>
      <c r="W234" s="255">
        <f>W230</f>
        <v>78</v>
      </c>
      <c r="X234" s="256">
        <f>SUM(X227:X233)</f>
        <v>557.16</v>
      </c>
      <c r="Y234" s="255">
        <f t="shared" ref="Y234:Z234" si="353">SUM(Y227:Y233)</f>
        <v>0</v>
      </c>
      <c r="Z234" s="256">
        <f t="shared" si="353"/>
        <v>0</v>
      </c>
      <c r="AA234" s="258"/>
      <c r="AB234" s="255">
        <f>AB230</f>
        <v>78</v>
      </c>
      <c r="AC234" s="256">
        <f>SUM(AC227:AC233)</f>
        <v>557.16</v>
      </c>
      <c r="AD234" s="255">
        <f>AD230</f>
        <v>78</v>
      </c>
      <c r="AE234" s="256">
        <f>SUM(AE227:AE233)</f>
        <v>557.16</v>
      </c>
      <c r="AF234" s="259"/>
    </row>
    <row r="235" spans="1:32" s="45" customFormat="1" ht="37.5" customHeight="1">
      <c r="A235" s="72">
        <v>14</v>
      </c>
      <c r="B235" s="41" t="s">
        <v>87</v>
      </c>
      <c r="C235" s="48"/>
      <c r="D235" s="67"/>
      <c r="E235" s="48"/>
      <c r="F235" s="67"/>
      <c r="G235" s="113"/>
      <c r="H235" s="48"/>
      <c r="I235" s="67"/>
      <c r="J235" s="324"/>
      <c r="K235" s="152"/>
      <c r="L235" s="324"/>
      <c r="M235" s="152"/>
      <c r="N235" s="152"/>
      <c r="O235" s="152"/>
      <c r="P235" s="324"/>
      <c r="Q235" s="152"/>
      <c r="R235" s="324"/>
      <c r="S235" s="152"/>
      <c r="T235" s="153"/>
      <c r="U235" s="324"/>
      <c r="V235" s="152"/>
      <c r="W235" s="324"/>
      <c r="X235" s="152"/>
      <c r="Y235" s="324"/>
      <c r="Z235" s="152"/>
      <c r="AA235" s="153"/>
      <c r="AB235" s="324"/>
      <c r="AC235" s="152"/>
      <c r="AD235" s="324"/>
      <c r="AE235" s="152"/>
      <c r="AF235" s="48"/>
    </row>
    <row r="236" spans="1:32" s="42" customFormat="1" ht="37.5" customHeight="1">
      <c r="A236" s="71">
        <v>14.01</v>
      </c>
      <c r="B236" s="43" t="s">
        <v>284</v>
      </c>
      <c r="C236" s="44"/>
      <c r="D236" s="69"/>
      <c r="E236" s="44"/>
      <c r="F236" s="69"/>
      <c r="G236" s="112"/>
      <c r="H236" s="44"/>
      <c r="I236" s="69"/>
      <c r="J236" s="323"/>
      <c r="K236" s="150">
        <f>I236+F236+D236</f>
        <v>0</v>
      </c>
      <c r="L236" s="323"/>
      <c r="M236" s="150"/>
      <c r="N236" s="150"/>
      <c r="O236" s="150"/>
      <c r="P236" s="323"/>
      <c r="Q236" s="150"/>
      <c r="R236" s="323"/>
      <c r="S236" s="150"/>
      <c r="T236" s="151"/>
      <c r="U236" s="323"/>
      <c r="V236" s="150"/>
      <c r="W236" s="323"/>
      <c r="X236" s="150"/>
      <c r="Y236" s="323"/>
      <c r="Z236" s="150"/>
      <c r="AA236" s="151"/>
      <c r="AB236" s="323"/>
      <c r="AC236" s="150"/>
      <c r="AD236" s="323"/>
      <c r="AE236" s="150"/>
      <c r="AF236" s="44"/>
    </row>
    <row r="237" spans="1:32" s="42" customFormat="1" ht="78" customHeight="1">
      <c r="A237" s="829"/>
      <c r="B237" s="43" t="s">
        <v>285</v>
      </c>
      <c r="C237" s="44"/>
      <c r="D237" s="69"/>
      <c r="E237" s="44"/>
      <c r="F237" s="69"/>
      <c r="G237" s="112">
        <v>47.486153846153798</v>
      </c>
      <c r="H237" s="44">
        <v>1</v>
      </c>
      <c r="I237" s="69">
        <f>+G237*H237</f>
        <v>47.486153846153798</v>
      </c>
      <c r="J237" s="323">
        <f t="shared" ref="J237:J238" si="354">H237+E237+C237</f>
        <v>1</v>
      </c>
      <c r="K237" s="150">
        <f>I237+F237+D237</f>
        <v>47.486153846153798</v>
      </c>
      <c r="L237" s="323">
        <v>1</v>
      </c>
      <c r="M237" s="150">
        <v>47.49</v>
      </c>
      <c r="N237" s="150">
        <f>L237/J237%</f>
        <v>100</v>
      </c>
      <c r="O237" s="150">
        <f>M237/K237%</f>
        <v>100.00809952698772</v>
      </c>
      <c r="P237" s="323">
        <f>J237-L237</f>
        <v>0</v>
      </c>
      <c r="Q237" s="150">
        <f>K237-M237</f>
        <v>-3.8461538462044587E-3</v>
      </c>
      <c r="R237" s="323"/>
      <c r="S237" s="150"/>
      <c r="T237" s="151">
        <v>50</v>
      </c>
      <c r="U237" s="323">
        <v>1</v>
      </c>
      <c r="V237" s="150">
        <f>U237*T237</f>
        <v>50</v>
      </c>
      <c r="W237" s="323">
        <f t="shared" ref="W237:W238" si="355">U237+R237</f>
        <v>1</v>
      </c>
      <c r="X237" s="150">
        <f>V237+S237</f>
        <v>50</v>
      </c>
      <c r="Y237" s="323"/>
      <c r="Z237" s="150"/>
      <c r="AA237" s="151">
        <v>50</v>
      </c>
      <c r="AB237" s="323">
        <v>1</v>
      </c>
      <c r="AC237" s="150">
        <f>AB237*AA237</f>
        <v>50</v>
      </c>
      <c r="AD237" s="323">
        <f t="shared" ref="AD237:AD238" si="356">AB237+Y237</f>
        <v>1</v>
      </c>
      <c r="AE237" s="150">
        <f>AC237+Z237</f>
        <v>50</v>
      </c>
      <c r="AF237" s="780" t="s">
        <v>631</v>
      </c>
    </row>
    <row r="238" spans="1:32" s="42" customFormat="1" ht="18.75">
      <c r="A238" s="71"/>
      <c r="B238" s="386" t="s">
        <v>343</v>
      </c>
      <c r="C238" s="44"/>
      <c r="D238" s="69"/>
      <c r="E238" s="44"/>
      <c r="F238" s="69"/>
      <c r="G238" s="112"/>
      <c r="H238" s="44">
        <v>6</v>
      </c>
      <c r="I238" s="69"/>
      <c r="J238" s="323">
        <f t="shared" si="354"/>
        <v>6</v>
      </c>
      <c r="K238" s="150"/>
      <c r="L238" s="323"/>
      <c r="M238" s="150"/>
      <c r="N238" s="150">
        <f>L238/J238%</f>
        <v>0</v>
      </c>
      <c r="O238" s="150"/>
      <c r="P238" s="323">
        <f>J238-L238</f>
        <v>6</v>
      </c>
      <c r="Q238" s="150">
        <f>K238-M238</f>
        <v>0</v>
      </c>
      <c r="R238" s="323"/>
      <c r="S238" s="150"/>
      <c r="T238" s="151"/>
      <c r="U238" s="323">
        <v>10</v>
      </c>
      <c r="V238" s="150">
        <f t="shared" ref="V238" si="357">U238*T238</f>
        <v>0</v>
      </c>
      <c r="W238" s="323">
        <f t="shared" si="355"/>
        <v>10</v>
      </c>
      <c r="X238" s="150">
        <f>V238+S238</f>
        <v>0</v>
      </c>
      <c r="Y238" s="323"/>
      <c r="Z238" s="150"/>
      <c r="AA238" s="151"/>
      <c r="AB238" s="323">
        <v>10</v>
      </c>
      <c r="AC238" s="150">
        <f t="shared" ref="AC238" si="358">AB238*AA238</f>
        <v>0</v>
      </c>
      <c r="AD238" s="323">
        <f t="shared" si="356"/>
        <v>10</v>
      </c>
      <c r="AE238" s="150">
        <f>AC238+Z238</f>
        <v>0</v>
      </c>
      <c r="AF238" s="44"/>
    </row>
    <row r="239" spans="1:32" s="260" customFormat="1" ht="18.75">
      <c r="A239" s="250"/>
      <c r="B239" s="251" t="s">
        <v>25</v>
      </c>
      <c r="C239" s="252">
        <f>C238+C237+C236</f>
        <v>0</v>
      </c>
      <c r="D239" s="253">
        <f>D238+D237</f>
        <v>0</v>
      </c>
      <c r="E239" s="252">
        <f>E238+E237+E236</f>
        <v>0</v>
      </c>
      <c r="F239" s="253">
        <f>F238+F237</f>
        <v>0</v>
      </c>
      <c r="G239" s="254"/>
      <c r="H239" s="252">
        <f>H237</f>
        <v>1</v>
      </c>
      <c r="I239" s="253">
        <f>I238+I237</f>
        <v>47.486153846153798</v>
      </c>
      <c r="J239" s="670">
        <f>J237</f>
        <v>1</v>
      </c>
      <c r="K239" s="256">
        <f>K238+K237</f>
        <v>47.486153846153798</v>
      </c>
      <c r="L239" s="255">
        <f>L237</f>
        <v>1</v>
      </c>
      <c r="M239" s="256">
        <f>M238+M237</f>
        <v>47.49</v>
      </c>
      <c r="N239" s="257">
        <f>L239/J239%</f>
        <v>100</v>
      </c>
      <c r="O239" s="257">
        <f>M239/K239%</f>
        <v>100.00809952698772</v>
      </c>
      <c r="P239" s="255">
        <f>P238+P237+P236</f>
        <v>6</v>
      </c>
      <c r="Q239" s="256">
        <f>Q238+Q237</f>
        <v>-3.8461538462044587E-3</v>
      </c>
      <c r="R239" s="255">
        <f>R238+R237+R236</f>
        <v>0</v>
      </c>
      <c r="S239" s="256">
        <f>S238+S237</f>
        <v>0</v>
      </c>
      <c r="T239" s="258"/>
      <c r="U239" s="256"/>
      <c r="V239" s="256">
        <f>V238+V237</f>
        <v>50</v>
      </c>
      <c r="W239" s="256"/>
      <c r="X239" s="256">
        <f>X238+X237</f>
        <v>50</v>
      </c>
      <c r="Y239" s="255">
        <f>Y238+Y237+Y236</f>
        <v>0</v>
      </c>
      <c r="Z239" s="256">
        <f>Z238+Z237</f>
        <v>0</v>
      </c>
      <c r="AA239" s="258"/>
      <c r="AB239" s="256"/>
      <c r="AC239" s="256">
        <f>AC238+AC237</f>
        <v>50</v>
      </c>
      <c r="AD239" s="256"/>
      <c r="AE239" s="256">
        <f>AE238+AE237</f>
        <v>50</v>
      </c>
      <c r="AF239" s="259"/>
    </row>
    <row r="240" spans="1:32" s="45" customFormat="1">
      <c r="A240" s="72">
        <v>15</v>
      </c>
      <c r="B240" s="41" t="s">
        <v>88</v>
      </c>
      <c r="C240" s="48"/>
      <c r="D240" s="67"/>
      <c r="E240" s="48"/>
      <c r="F240" s="67"/>
      <c r="G240" s="113"/>
      <c r="H240" s="48"/>
      <c r="I240" s="67"/>
      <c r="J240" s="324"/>
      <c r="K240" s="152"/>
      <c r="L240" s="324"/>
      <c r="M240" s="152"/>
      <c r="N240" s="152"/>
      <c r="O240" s="152"/>
      <c r="P240" s="324"/>
      <c r="Q240" s="152"/>
      <c r="R240" s="324"/>
      <c r="S240" s="152"/>
      <c r="T240" s="153"/>
      <c r="U240" s="324"/>
      <c r="V240" s="152"/>
      <c r="W240" s="324"/>
      <c r="X240" s="152"/>
      <c r="Y240" s="324"/>
      <c r="Z240" s="152"/>
      <c r="AA240" s="153"/>
      <c r="AB240" s="324"/>
      <c r="AC240" s="152"/>
      <c r="AD240" s="324"/>
      <c r="AE240" s="152"/>
      <c r="AF240" s="48"/>
    </row>
    <row r="241" spans="1:32" s="42" customFormat="1">
      <c r="A241" s="71">
        <v>15.01</v>
      </c>
      <c r="B241" s="43" t="s">
        <v>92</v>
      </c>
      <c r="C241" s="44"/>
      <c r="D241" s="69"/>
      <c r="E241" s="44"/>
      <c r="F241" s="69"/>
      <c r="G241" s="112"/>
      <c r="H241" s="44"/>
      <c r="I241" s="69">
        <f t="shared" ref="I241:I242" si="359">H241*G241</f>
        <v>0</v>
      </c>
      <c r="J241" s="323">
        <f t="shared" ref="J241:J242" si="360">H241+E241+C241</f>
        <v>0</v>
      </c>
      <c r="K241" s="150">
        <f>I241+F241+D241</f>
        <v>0</v>
      </c>
      <c r="L241" s="323"/>
      <c r="M241" s="150"/>
      <c r="N241" s="150"/>
      <c r="O241" s="150"/>
      <c r="P241" s="323">
        <f>J241-L241</f>
        <v>0</v>
      </c>
      <c r="Q241" s="150">
        <f>K241-M241</f>
        <v>0</v>
      </c>
      <c r="R241" s="323"/>
      <c r="S241" s="150"/>
      <c r="T241" s="151"/>
      <c r="U241" s="323"/>
      <c r="V241" s="150">
        <f>U241*T241</f>
        <v>0</v>
      </c>
      <c r="W241" s="323">
        <f>U241+R241</f>
        <v>0</v>
      </c>
      <c r="X241" s="150">
        <f>V241+S241</f>
        <v>0</v>
      </c>
      <c r="Y241" s="323"/>
      <c r="Z241" s="150"/>
      <c r="AA241" s="151"/>
      <c r="AB241" s="323"/>
      <c r="AC241" s="150">
        <f>AB241*AA241</f>
        <v>0</v>
      </c>
      <c r="AD241" s="323">
        <f>AB241+Y241</f>
        <v>0</v>
      </c>
      <c r="AE241" s="150">
        <f>AC241+Z241</f>
        <v>0</v>
      </c>
      <c r="AF241" s="44"/>
    </row>
    <row r="242" spans="1:32" s="42" customFormat="1">
      <c r="A242" s="71">
        <v>15.02</v>
      </c>
      <c r="B242" s="43" t="s">
        <v>93</v>
      </c>
      <c r="C242" s="44"/>
      <c r="D242" s="69"/>
      <c r="E242" s="44"/>
      <c r="F242" s="69"/>
      <c r="G242" s="112"/>
      <c r="H242" s="44"/>
      <c r="I242" s="69">
        <f t="shared" si="359"/>
        <v>0</v>
      </c>
      <c r="J242" s="323">
        <f t="shared" si="360"/>
        <v>0</v>
      </c>
      <c r="K242" s="150">
        <f>I242+F242+D242</f>
        <v>0</v>
      </c>
      <c r="L242" s="323"/>
      <c r="M242" s="150"/>
      <c r="N242" s="150"/>
      <c r="O242" s="150"/>
      <c r="P242" s="323">
        <f>J242-L242</f>
        <v>0</v>
      </c>
      <c r="Q242" s="150">
        <f>K242-M242</f>
        <v>0</v>
      </c>
      <c r="R242" s="323"/>
      <c r="S242" s="150"/>
      <c r="T242" s="151"/>
      <c r="U242" s="323"/>
      <c r="V242" s="150">
        <f>U242*T242</f>
        <v>0</v>
      </c>
      <c r="W242" s="323">
        <f>U242+R242</f>
        <v>0</v>
      </c>
      <c r="X242" s="150">
        <f>V242+S242</f>
        <v>0</v>
      </c>
      <c r="Y242" s="323"/>
      <c r="Z242" s="150"/>
      <c r="AA242" s="151"/>
      <c r="AB242" s="323"/>
      <c r="AC242" s="150">
        <f>AB242*AA242</f>
        <v>0</v>
      </c>
      <c r="AD242" s="323">
        <f>AB242+Y242</f>
        <v>0</v>
      </c>
      <c r="AE242" s="150">
        <f>AC242+Z242</f>
        <v>0</v>
      </c>
      <c r="AF242" s="44"/>
    </row>
    <row r="243" spans="1:32" s="260" customFormat="1">
      <c r="A243" s="275"/>
      <c r="B243" s="251" t="s">
        <v>264</v>
      </c>
      <c r="C243" s="252">
        <f t="shared" ref="C243" si="361">SUM(C241:C242)</f>
        <v>0</v>
      </c>
      <c r="D243" s="253">
        <f>SUM(D241:D242)</f>
        <v>0</v>
      </c>
      <c r="E243" s="252">
        <f t="shared" ref="E243" si="362">SUM(E241:E242)</f>
        <v>0</v>
      </c>
      <c r="F243" s="253">
        <f>SUM(F241:F242)</f>
        <v>0</v>
      </c>
      <c r="G243" s="254"/>
      <c r="H243" s="252">
        <f t="shared" ref="H243:M243" si="363">SUM(H241:H242)</f>
        <v>0</v>
      </c>
      <c r="I243" s="253">
        <f>SUM(I241:I242)</f>
        <v>0</v>
      </c>
      <c r="J243" s="255">
        <f t="shared" si="363"/>
        <v>0</v>
      </c>
      <c r="K243" s="256">
        <f>SUM(K241:K242)</f>
        <v>0</v>
      </c>
      <c r="L243" s="255">
        <f t="shared" si="363"/>
        <v>0</v>
      </c>
      <c r="M243" s="256">
        <f t="shared" si="363"/>
        <v>0</v>
      </c>
      <c r="N243" s="257"/>
      <c r="O243" s="257"/>
      <c r="P243" s="255">
        <f t="shared" ref="P243:S243" si="364">SUM(P241:P242)</f>
        <v>0</v>
      </c>
      <c r="Q243" s="256">
        <f t="shared" si="364"/>
        <v>0</v>
      </c>
      <c r="R243" s="255">
        <f t="shared" si="364"/>
        <v>0</v>
      </c>
      <c r="S243" s="256">
        <f t="shared" si="364"/>
        <v>0</v>
      </c>
      <c r="T243" s="258"/>
      <c r="U243" s="255">
        <f t="shared" ref="U243:W243" si="365">SUM(U241:U242)</f>
        <v>0</v>
      </c>
      <c r="V243" s="256">
        <f>SUM(V241:V242)</f>
        <v>0</v>
      </c>
      <c r="W243" s="255">
        <f t="shared" si="365"/>
        <v>0</v>
      </c>
      <c r="X243" s="256">
        <f>SUM(X241:X242)</f>
        <v>0</v>
      </c>
      <c r="Y243" s="255">
        <f t="shared" ref="Y243:Z243" si="366">SUM(Y241:Y242)</f>
        <v>0</v>
      </c>
      <c r="Z243" s="256">
        <f t="shared" si="366"/>
        <v>0</v>
      </c>
      <c r="AA243" s="258"/>
      <c r="AB243" s="255">
        <f t="shared" ref="AB243" si="367">SUM(AB241:AB242)</f>
        <v>0</v>
      </c>
      <c r="AC243" s="256">
        <f>SUM(AC241:AC242)</f>
        <v>0</v>
      </c>
      <c r="AD243" s="255">
        <f t="shared" ref="AD243" si="368">SUM(AD241:AD242)</f>
        <v>0</v>
      </c>
      <c r="AE243" s="256">
        <f>SUM(AE241:AE242)</f>
        <v>0</v>
      </c>
      <c r="AF243" s="259"/>
    </row>
    <row r="244" spans="1:32" s="45" customFormat="1">
      <c r="A244" s="40" t="s">
        <v>89</v>
      </c>
      <c r="B244" s="41" t="s">
        <v>90</v>
      </c>
      <c r="C244" s="48"/>
      <c r="D244" s="67"/>
      <c r="E244" s="48"/>
      <c r="F244" s="67"/>
      <c r="G244" s="113"/>
      <c r="H244" s="48"/>
      <c r="I244" s="67"/>
      <c r="J244" s="324"/>
      <c r="K244" s="152"/>
      <c r="L244" s="324"/>
      <c r="M244" s="152"/>
      <c r="N244" s="152"/>
      <c r="O244" s="152"/>
      <c r="P244" s="324"/>
      <c r="Q244" s="152"/>
      <c r="R244" s="324"/>
      <c r="S244" s="152"/>
      <c r="T244" s="153"/>
      <c r="U244" s="324"/>
      <c r="V244" s="152"/>
      <c r="W244" s="324"/>
      <c r="X244" s="152"/>
      <c r="Y244" s="324"/>
      <c r="Z244" s="152"/>
      <c r="AA244" s="153"/>
      <c r="AB244" s="324"/>
      <c r="AC244" s="152"/>
      <c r="AD244" s="324"/>
      <c r="AE244" s="152"/>
      <c r="AF244" s="48"/>
    </row>
    <row r="245" spans="1:32" s="45" customFormat="1">
      <c r="A245" s="59">
        <v>16</v>
      </c>
      <c r="B245" s="41" t="s">
        <v>91</v>
      </c>
      <c r="C245" s="48"/>
      <c r="D245" s="67"/>
      <c r="E245" s="48"/>
      <c r="F245" s="67"/>
      <c r="G245" s="113"/>
      <c r="H245" s="48"/>
      <c r="I245" s="67">
        <f t="shared" ref="I245:I246" si="369">H245*G245</f>
        <v>0</v>
      </c>
      <c r="J245" s="324"/>
      <c r="K245" s="152"/>
      <c r="L245" s="324"/>
      <c r="M245" s="152"/>
      <c r="N245" s="152"/>
      <c r="O245" s="152"/>
      <c r="P245" s="324"/>
      <c r="Q245" s="152"/>
      <c r="R245" s="324"/>
      <c r="S245" s="152"/>
      <c r="T245" s="153"/>
      <c r="U245" s="324"/>
      <c r="V245" s="152"/>
      <c r="W245" s="324"/>
      <c r="X245" s="152"/>
      <c r="Y245" s="324"/>
      <c r="Z245" s="152"/>
      <c r="AA245" s="153"/>
      <c r="AB245" s="324"/>
      <c r="AC245" s="152"/>
      <c r="AD245" s="324"/>
      <c r="AE245" s="152"/>
      <c r="AF245" s="48"/>
    </row>
    <row r="246" spans="1:32" s="45" customFormat="1">
      <c r="A246" s="59">
        <v>16.010000000000002</v>
      </c>
      <c r="B246" s="41" t="s">
        <v>92</v>
      </c>
      <c r="C246" s="48"/>
      <c r="D246" s="67"/>
      <c r="E246" s="48"/>
      <c r="F246" s="67"/>
      <c r="G246" s="113"/>
      <c r="H246" s="48"/>
      <c r="I246" s="67">
        <f t="shared" si="369"/>
        <v>0</v>
      </c>
      <c r="J246" s="324">
        <f t="shared" ref="J246:J249" si="370">H246+E246+C246</f>
        <v>0</v>
      </c>
      <c r="K246" s="152">
        <f>I246+F246+D246</f>
        <v>0</v>
      </c>
      <c r="L246" s="324"/>
      <c r="M246" s="152"/>
      <c r="N246" s="150"/>
      <c r="O246" s="150"/>
      <c r="P246" s="323"/>
      <c r="Q246" s="150"/>
      <c r="R246" s="323"/>
      <c r="S246" s="152"/>
      <c r="T246" s="153"/>
      <c r="U246" s="324"/>
      <c r="V246" s="152"/>
      <c r="W246" s="324"/>
      <c r="X246" s="152"/>
      <c r="Y246" s="323"/>
      <c r="Z246" s="152"/>
      <c r="AA246" s="153"/>
      <c r="AB246" s="324"/>
      <c r="AC246" s="152"/>
      <c r="AD246" s="324"/>
      <c r="AE246" s="152"/>
      <c r="AF246" s="48"/>
    </row>
    <row r="247" spans="1:32" s="42" customFormat="1" ht="93.75">
      <c r="A247" s="47"/>
      <c r="B247" s="43" t="s">
        <v>236</v>
      </c>
      <c r="C247" s="44"/>
      <c r="D247" s="69"/>
      <c r="E247" s="44"/>
      <c r="F247" s="69"/>
      <c r="G247" s="112">
        <v>5.0000000000000001E-3</v>
      </c>
      <c r="H247" s="44">
        <v>825</v>
      </c>
      <c r="I247" s="69">
        <f>+G247*H247</f>
        <v>4.125</v>
      </c>
      <c r="J247" s="323">
        <f t="shared" si="370"/>
        <v>825</v>
      </c>
      <c r="K247" s="150">
        <f>I247+F247+D247</f>
        <v>4.125</v>
      </c>
      <c r="L247" s="323">
        <v>825</v>
      </c>
      <c r="M247" s="150">
        <v>4.125</v>
      </c>
      <c r="N247" s="150">
        <f t="shared" ref="N247:O250" si="371">L247/J247%</f>
        <v>100</v>
      </c>
      <c r="O247" s="150">
        <f t="shared" si="371"/>
        <v>100</v>
      </c>
      <c r="P247" s="323">
        <f t="shared" ref="P247:Q249" si="372">J247-L247</f>
        <v>0</v>
      </c>
      <c r="Q247" s="150">
        <f t="shared" si="372"/>
        <v>0</v>
      </c>
      <c r="R247" s="323"/>
      <c r="S247" s="150"/>
      <c r="T247" s="151">
        <v>5.0000000000000001E-3</v>
      </c>
      <c r="U247" s="323">
        <v>823</v>
      </c>
      <c r="V247" s="150">
        <f>U247*T247</f>
        <v>4.1150000000000002</v>
      </c>
      <c r="W247" s="323">
        <f t="shared" ref="W247:W249" si="373">U247+R247</f>
        <v>823</v>
      </c>
      <c r="X247" s="150">
        <f>V247+S247</f>
        <v>4.1150000000000002</v>
      </c>
      <c r="Y247" s="323"/>
      <c r="Z247" s="150"/>
      <c r="AA247" s="151">
        <v>5.0000000000000001E-3</v>
      </c>
      <c r="AB247" s="323">
        <v>823</v>
      </c>
      <c r="AC247" s="150">
        <f>AB247*AA247</f>
        <v>4.1150000000000002</v>
      </c>
      <c r="AD247" s="323">
        <f t="shared" ref="AD247:AD249" si="374">AB247+Y247</f>
        <v>823</v>
      </c>
      <c r="AE247" s="150">
        <f>AC247+Z247</f>
        <v>4.1150000000000002</v>
      </c>
      <c r="AF247" s="780" t="s">
        <v>478</v>
      </c>
    </row>
    <row r="248" spans="1:32" s="42" customFormat="1" ht="93.75">
      <c r="A248" s="47"/>
      <c r="B248" s="43" t="s">
        <v>237</v>
      </c>
      <c r="C248" s="44"/>
      <c r="D248" s="69"/>
      <c r="E248" s="44"/>
      <c r="F248" s="69"/>
      <c r="G248" s="112">
        <v>5.0000000000000001E-3</v>
      </c>
      <c r="H248" s="44">
        <v>1200</v>
      </c>
      <c r="I248" s="69">
        <f t="shared" ref="I248:I249" si="375">+G248*H248</f>
        <v>6</v>
      </c>
      <c r="J248" s="323">
        <f t="shared" si="370"/>
        <v>1200</v>
      </c>
      <c r="K248" s="150">
        <f>I248+F248+D248</f>
        <v>6</v>
      </c>
      <c r="L248" s="323">
        <v>1200</v>
      </c>
      <c r="M248" s="150">
        <v>6</v>
      </c>
      <c r="N248" s="150">
        <f t="shared" si="371"/>
        <v>100</v>
      </c>
      <c r="O248" s="150">
        <f t="shared" si="371"/>
        <v>100</v>
      </c>
      <c r="P248" s="323">
        <f t="shared" si="372"/>
        <v>0</v>
      </c>
      <c r="Q248" s="150">
        <f t="shared" si="372"/>
        <v>0</v>
      </c>
      <c r="R248" s="323"/>
      <c r="S248" s="150"/>
      <c r="T248" s="151">
        <v>5.0000000000000001E-3</v>
      </c>
      <c r="U248" s="323">
        <v>1023</v>
      </c>
      <c r="V248" s="150">
        <f>U248*T248</f>
        <v>5.1150000000000002</v>
      </c>
      <c r="W248" s="323">
        <f t="shared" si="373"/>
        <v>1023</v>
      </c>
      <c r="X248" s="150">
        <f>V248+S248</f>
        <v>5.1150000000000002</v>
      </c>
      <c r="Y248" s="323"/>
      <c r="Z248" s="150"/>
      <c r="AA248" s="151">
        <v>5.0000000000000001E-3</v>
      </c>
      <c r="AB248" s="323">
        <v>1023</v>
      </c>
      <c r="AC248" s="150">
        <f>AB248*AA248</f>
        <v>5.1150000000000002</v>
      </c>
      <c r="AD248" s="323">
        <f t="shared" si="374"/>
        <v>1023</v>
      </c>
      <c r="AE248" s="150">
        <f>AC248+Z248</f>
        <v>5.1150000000000002</v>
      </c>
      <c r="AF248" s="780" t="s">
        <v>478</v>
      </c>
    </row>
    <row r="249" spans="1:32" s="42" customFormat="1" ht="93.75">
      <c r="A249" s="47">
        <v>16.02</v>
      </c>
      <c r="B249" s="43" t="s">
        <v>252</v>
      </c>
      <c r="C249" s="44"/>
      <c r="D249" s="69"/>
      <c r="E249" s="44"/>
      <c r="F249" s="69"/>
      <c r="G249" s="112">
        <v>5.0000000000000001E-3</v>
      </c>
      <c r="H249" s="44">
        <v>1081</v>
      </c>
      <c r="I249" s="69">
        <f t="shared" si="375"/>
        <v>5.4050000000000002</v>
      </c>
      <c r="J249" s="323">
        <f t="shared" si="370"/>
        <v>1081</v>
      </c>
      <c r="K249" s="150">
        <f>I249+F249+D249</f>
        <v>5.4050000000000002</v>
      </c>
      <c r="L249" s="323">
        <v>1081</v>
      </c>
      <c r="M249" s="150">
        <v>5.4050000000000002</v>
      </c>
      <c r="N249" s="150">
        <f t="shared" si="371"/>
        <v>100</v>
      </c>
      <c r="O249" s="150">
        <f t="shared" si="371"/>
        <v>100</v>
      </c>
      <c r="P249" s="323">
        <f t="shared" si="372"/>
        <v>0</v>
      </c>
      <c r="Q249" s="150">
        <f t="shared" si="372"/>
        <v>0</v>
      </c>
      <c r="R249" s="323"/>
      <c r="S249" s="150"/>
      <c r="T249" s="151">
        <v>5.0000000000000001E-3</v>
      </c>
      <c r="U249" s="323">
        <v>1363</v>
      </c>
      <c r="V249" s="150">
        <f>U249*T249</f>
        <v>6.8150000000000004</v>
      </c>
      <c r="W249" s="323">
        <f t="shared" si="373"/>
        <v>1363</v>
      </c>
      <c r="X249" s="150">
        <f>V249+S249</f>
        <v>6.8150000000000004</v>
      </c>
      <c r="Y249" s="323"/>
      <c r="Z249" s="150"/>
      <c r="AA249" s="151">
        <v>5.0000000000000001E-3</v>
      </c>
      <c r="AB249" s="323">
        <v>1363</v>
      </c>
      <c r="AC249" s="150">
        <f>AB249*AA249</f>
        <v>6.8150000000000004</v>
      </c>
      <c r="AD249" s="323">
        <f t="shared" si="374"/>
        <v>1363</v>
      </c>
      <c r="AE249" s="150">
        <f>AC249+Z249</f>
        <v>6.8150000000000004</v>
      </c>
      <c r="AF249" s="780" t="s">
        <v>478</v>
      </c>
    </row>
    <row r="250" spans="1:32" s="260" customFormat="1">
      <c r="A250" s="275"/>
      <c r="B250" s="251" t="s">
        <v>35</v>
      </c>
      <c r="C250" s="252">
        <f t="shared" ref="C250" si="376">SUM(C247:C249)</f>
        <v>0</v>
      </c>
      <c r="D250" s="253">
        <f>SUM(D247:D249)</f>
        <v>0</v>
      </c>
      <c r="E250" s="252">
        <f t="shared" ref="E250" si="377">SUM(E247:E249)</f>
        <v>0</v>
      </c>
      <c r="F250" s="253">
        <f>SUM(F247:F249)</f>
        <v>0</v>
      </c>
      <c r="G250" s="254"/>
      <c r="H250" s="252">
        <f t="shared" ref="H250:L250" si="378">SUM(H247:H249)</f>
        <v>3106</v>
      </c>
      <c r="I250" s="253">
        <f>SUM(I247:I249)</f>
        <v>15.530000000000001</v>
      </c>
      <c r="J250" s="255">
        <f t="shared" si="378"/>
        <v>3106</v>
      </c>
      <c r="K250" s="256">
        <f>SUM(K247:K249)</f>
        <v>15.530000000000001</v>
      </c>
      <c r="L250" s="255">
        <f t="shared" si="378"/>
        <v>3106</v>
      </c>
      <c r="M250" s="256">
        <f>SUM(M247:M249)</f>
        <v>15.530000000000001</v>
      </c>
      <c r="N250" s="257">
        <f t="shared" si="371"/>
        <v>100</v>
      </c>
      <c r="O250" s="257">
        <f t="shared" si="371"/>
        <v>100</v>
      </c>
      <c r="P250" s="255">
        <f t="shared" ref="P250" si="379">SUM(P247:P249)</f>
        <v>0</v>
      </c>
      <c r="Q250" s="256">
        <f>SUM(Q247:Q249)</f>
        <v>0</v>
      </c>
      <c r="R250" s="255">
        <f t="shared" ref="R250" si="380">SUM(R247:R249)</f>
        <v>0</v>
      </c>
      <c r="S250" s="256">
        <f>SUM(S247:S249)</f>
        <v>0</v>
      </c>
      <c r="T250" s="258"/>
      <c r="U250" s="255">
        <f t="shared" ref="U250" si="381">SUM(U247:U249)</f>
        <v>3209</v>
      </c>
      <c r="V250" s="256">
        <f>SUM(V247:V249)</f>
        <v>16.045000000000002</v>
      </c>
      <c r="W250" s="255">
        <f t="shared" ref="W250" si="382">SUM(W247:W249)</f>
        <v>3209</v>
      </c>
      <c r="X250" s="256">
        <f>SUM(X247:X249)</f>
        <v>16.045000000000002</v>
      </c>
      <c r="Y250" s="255">
        <f t="shared" ref="Y250" si="383">SUM(Y247:Y249)</f>
        <v>0</v>
      </c>
      <c r="Z250" s="256">
        <f>SUM(Z247:Z249)</f>
        <v>0</v>
      </c>
      <c r="AA250" s="258"/>
      <c r="AB250" s="255">
        <f t="shared" ref="AB250" si="384">SUM(AB247:AB249)</f>
        <v>3209</v>
      </c>
      <c r="AC250" s="256">
        <f>SUM(AC247:AC249)</f>
        <v>16.045000000000002</v>
      </c>
      <c r="AD250" s="255">
        <f t="shared" ref="AD250" si="385">SUM(AD247:AD249)</f>
        <v>3209</v>
      </c>
      <c r="AE250" s="256">
        <f>SUM(AE247:AE249)</f>
        <v>16.045000000000002</v>
      </c>
      <c r="AF250" s="259"/>
    </row>
    <row r="251" spans="1:32" s="45" customFormat="1">
      <c r="A251" s="59">
        <v>17</v>
      </c>
      <c r="B251" s="41" t="s">
        <v>94</v>
      </c>
      <c r="C251" s="48"/>
      <c r="D251" s="67"/>
      <c r="E251" s="48"/>
      <c r="F251" s="67"/>
      <c r="G251" s="113"/>
      <c r="H251" s="48"/>
      <c r="I251" s="67"/>
      <c r="J251" s="324"/>
      <c r="K251" s="152"/>
      <c r="L251" s="324"/>
      <c r="M251" s="152"/>
      <c r="N251" s="152"/>
      <c r="O251" s="152"/>
      <c r="P251" s="324"/>
      <c r="Q251" s="152"/>
      <c r="R251" s="324"/>
      <c r="S251" s="152"/>
      <c r="T251" s="153"/>
      <c r="U251" s="324"/>
      <c r="V251" s="152"/>
      <c r="W251" s="324"/>
      <c r="X251" s="152"/>
      <c r="Y251" s="324"/>
      <c r="Z251" s="152"/>
      <c r="AA251" s="153"/>
      <c r="AB251" s="324"/>
      <c r="AC251" s="152"/>
      <c r="AD251" s="324"/>
      <c r="AE251" s="152"/>
      <c r="AF251" s="48"/>
    </row>
    <row r="252" spans="1:32" s="42" customFormat="1">
      <c r="A252" s="47">
        <v>17.010000000000002</v>
      </c>
      <c r="B252" s="43" t="s">
        <v>92</v>
      </c>
      <c r="C252" s="44"/>
      <c r="D252" s="69"/>
      <c r="E252" s="44"/>
      <c r="F252" s="69"/>
      <c r="G252" s="112">
        <v>0.05</v>
      </c>
      <c r="H252" s="44">
        <v>972</v>
      </c>
      <c r="I252" s="69">
        <f t="shared" ref="I252:I253" si="386">H252*G252</f>
        <v>48.6</v>
      </c>
      <c r="J252" s="323">
        <f t="shared" ref="J252:J253" si="387">H252+E252+C252</f>
        <v>972</v>
      </c>
      <c r="K252" s="150">
        <f>I252+F252+D252</f>
        <v>48.6</v>
      </c>
      <c r="L252" s="323">
        <v>972</v>
      </c>
      <c r="M252" s="150">
        <v>48.6</v>
      </c>
      <c r="N252" s="150">
        <f t="shared" ref="N252:O254" si="388">L252/J252%</f>
        <v>100</v>
      </c>
      <c r="O252" s="150">
        <f t="shared" si="388"/>
        <v>100</v>
      </c>
      <c r="P252" s="323">
        <f>J252-L252</f>
        <v>0</v>
      </c>
      <c r="Q252" s="150">
        <f>K252-M252</f>
        <v>0</v>
      </c>
      <c r="R252" s="323"/>
      <c r="S252" s="150"/>
      <c r="T252" s="151">
        <v>0.05</v>
      </c>
      <c r="U252" s="323">
        <v>974</v>
      </c>
      <c r="V252" s="150">
        <f>U252*T252</f>
        <v>48.7</v>
      </c>
      <c r="W252" s="323">
        <f t="shared" ref="W252:W253" si="389">U252+R252</f>
        <v>974</v>
      </c>
      <c r="X252" s="150">
        <f>V252+S252</f>
        <v>48.7</v>
      </c>
      <c r="Y252" s="323"/>
      <c r="Z252" s="150"/>
      <c r="AA252" s="151">
        <v>0.05</v>
      </c>
      <c r="AB252" s="323">
        <v>974</v>
      </c>
      <c r="AC252" s="150">
        <f>AB252*AA252</f>
        <v>48.7</v>
      </c>
      <c r="AD252" s="323">
        <f t="shared" ref="AD252:AD253" si="390">AB252+Y252</f>
        <v>974</v>
      </c>
      <c r="AE252" s="150">
        <f>AC252+Z252</f>
        <v>48.7</v>
      </c>
      <c r="AF252" s="44"/>
    </row>
    <row r="253" spans="1:32" s="42" customFormat="1" ht="21" customHeight="1">
      <c r="A253" s="47">
        <v>17.02</v>
      </c>
      <c r="B253" s="43" t="s">
        <v>93</v>
      </c>
      <c r="C253" s="44"/>
      <c r="D253" s="69"/>
      <c r="E253" s="44"/>
      <c r="F253" s="69"/>
      <c r="G253" s="112">
        <v>7.0000000000000007E-2</v>
      </c>
      <c r="H253" s="44">
        <v>427</v>
      </c>
      <c r="I253" s="69">
        <f t="shared" si="386"/>
        <v>29.890000000000004</v>
      </c>
      <c r="J253" s="323">
        <f t="shared" si="387"/>
        <v>427</v>
      </c>
      <c r="K253" s="150">
        <f>I253+F253+D253</f>
        <v>29.890000000000004</v>
      </c>
      <c r="L253" s="323">
        <v>427</v>
      </c>
      <c r="M253" s="150">
        <v>29.890000000000004</v>
      </c>
      <c r="N253" s="150">
        <f t="shared" si="388"/>
        <v>100.00000000000001</v>
      </c>
      <c r="O253" s="150">
        <f t="shared" si="388"/>
        <v>100</v>
      </c>
      <c r="P253" s="323">
        <f>J253-L253</f>
        <v>0</v>
      </c>
      <c r="Q253" s="150">
        <f>K253-M253</f>
        <v>0</v>
      </c>
      <c r="R253" s="323"/>
      <c r="S253" s="150"/>
      <c r="T253" s="151">
        <v>7.0000000000000007E-2</v>
      </c>
      <c r="U253" s="323">
        <v>431</v>
      </c>
      <c r="V253" s="150">
        <f>U253*T253</f>
        <v>30.17</v>
      </c>
      <c r="W253" s="323">
        <f t="shared" si="389"/>
        <v>431</v>
      </c>
      <c r="X253" s="150">
        <f>V253+S253</f>
        <v>30.17</v>
      </c>
      <c r="Y253" s="323"/>
      <c r="Z253" s="150"/>
      <c r="AA253" s="151">
        <v>7.0000000000000007E-2</v>
      </c>
      <c r="AB253" s="323">
        <v>431</v>
      </c>
      <c r="AC253" s="150">
        <f>AB253*AA253</f>
        <v>30.17</v>
      </c>
      <c r="AD253" s="323">
        <f t="shared" si="390"/>
        <v>431</v>
      </c>
      <c r="AE253" s="150">
        <f>AC253+Z253</f>
        <v>30.17</v>
      </c>
      <c r="AF253" s="44"/>
    </row>
    <row r="254" spans="1:32" s="260" customFormat="1">
      <c r="A254" s="250"/>
      <c r="B254" s="251" t="s">
        <v>35</v>
      </c>
      <c r="C254" s="252">
        <f t="shared" ref="C254" si="391">SUM(C252:C253)</f>
        <v>0</v>
      </c>
      <c r="D254" s="253">
        <f>SUM(D252:D253)</f>
        <v>0</v>
      </c>
      <c r="E254" s="252">
        <f t="shared" ref="E254" si="392">SUM(E252:E253)</f>
        <v>0</v>
      </c>
      <c r="F254" s="253">
        <f>SUM(F252:F253)</f>
        <v>0</v>
      </c>
      <c r="G254" s="254"/>
      <c r="H254" s="252">
        <f t="shared" ref="H254:L254" si="393">SUM(H252:H253)</f>
        <v>1399</v>
      </c>
      <c r="I254" s="253">
        <f>SUM(I252:I253)</f>
        <v>78.490000000000009</v>
      </c>
      <c r="J254" s="255">
        <f t="shared" si="393"/>
        <v>1399</v>
      </c>
      <c r="K254" s="256">
        <f>SUM(K252:K253)</f>
        <v>78.490000000000009</v>
      </c>
      <c r="L254" s="255">
        <f t="shared" si="393"/>
        <v>1399</v>
      </c>
      <c r="M254" s="256">
        <f>SUM(M252:M253)</f>
        <v>78.490000000000009</v>
      </c>
      <c r="N254" s="257">
        <f t="shared" si="388"/>
        <v>100</v>
      </c>
      <c r="O254" s="257">
        <f t="shared" si="388"/>
        <v>100</v>
      </c>
      <c r="P254" s="255">
        <f t="shared" ref="P254" si="394">SUM(P252:P253)</f>
        <v>0</v>
      </c>
      <c r="Q254" s="256">
        <f>SUM(Q252:Q253)</f>
        <v>0</v>
      </c>
      <c r="R254" s="255">
        <f t="shared" ref="R254" si="395">SUM(R252:R253)</f>
        <v>0</v>
      </c>
      <c r="S254" s="256">
        <f>SUM(S252:S253)</f>
        <v>0</v>
      </c>
      <c r="T254" s="258"/>
      <c r="U254" s="255">
        <f t="shared" ref="U254" si="396">SUM(U252:U253)</f>
        <v>1405</v>
      </c>
      <c r="V254" s="256">
        <f>SUM(V252:V253)</f>
        <v>78.87</v>
      </c>
      <c r="W254" s="255">
        <f t="shared" ref="W254" si="397">SUM(W252:W253)</f>
        <v>1405</v>
      </c>
      <c r="X254" s="256">
        <f>SUM(X252:X253)</f>
        <v>78.87</v>
      </c>
      <c r="Y254" s="255">
        <f t="shared" ref="Y254" si="398">SUM(Y252:Y253)</f>
        <v>0</v>
      </c>
      <c r="Z254" s="256">
        <f>SUM(Z252:Z253)</f>
        <v>0</v>
      </c>
      <c r="AA254" s="258"/>
      <c r="AB254" s="255">
        <f t="shared" ref="AB254" si="399">SUM(AB252:AB253)</f>
        <v>1405</v>
      </c>
      <c r="AC254" s="256">
        <f>SUM(AC252:AC253)</f>
        <v>78.87</v>
      </c>
      <c r="AD254" s="255">
        <f t="shared" ref="AD254" si="400">SUM(AD252:AD253)</f>
        <v>1405</v>
      </c>
      <c r="AE254" s="256">
        <f>SUM(AE252:AE253)</f>
        <v>78.87</v>
      </c>
      <c r="AF254" s="259"/>
    </row>
    <row r="255" spans="1:32" s="45" customFormat="1" ht="18.75" customHeight="1">
      <c r="A255" s="59">
        <v>18</v>
      </c>
      <c r="B255" s="41" t="s">
        <v>95</v>
      </c>
      <c r="C255" s="48"/>
      <c r="D255" s="67"/>
      <c r="E255" s="48"/>
      <c r="F255" s="67"/>
      <c r="G255" s="113"/>
      <c r="H255" s="48"/>
      <c r="I255" s="67"/>
      <c r="J255" s="324"/>
      <c r="K255" s="152"/>
      <c r="L255" s="324"/>
      <c r="M255" s="152"/>
      <c r="N255" s="152"/>
      <c r="O255" s="152"/>
      <c r="P255" s="324"/>
      <c r="Q255" s="152"/>
      <c r="R255" s="324"/>
      <c r="S255" s="152"/>
      <c r="T255" s="153"/>
      <c r="U255" s="324"/>
      <c r="V255" s="152"/>
      <c r="W255" s="324"/>
      <c r="X255" s="152"/>
      <c r="Y255" s="324"/>
      <c r="Z255" s="152"/>
      <c r="AA255" s="153"/>
      <c r="AB255" s="324"/>
      <c r="AC255" s="152"/>
      <c r="AD255" s="324"/>
      <c r="AE255" s="152"/>
      <c r="AF255" s="48"/>
    </row>
    <row r="256" spans="1:32" s="42" customFormat="1" ht="24" customHeight="1">
      <c r="A256" s="47">
        <v>18.010000000000002</v>
      </c>
      <c r="B256" s="43" t="s">
        <v>96</v>
      </c>
      <c r="C256" s="44"/>
      <c r="D256" s="69"/>
      <c r="E256" s="44"/>
      <c r="F256" s="69"/>
      <c r="G256" s="112"/>
      <c r="H256" s="44"/>
      <c r="I256" s="69"/>
      <c r="J256" s="323">
        <f t="shared" ref="J256:J257" si="401">H256+E256+C256</f>
        <v>0</v>
      </c>
      <c r="K256" s="150">
        <f>I256+F256+D256</f>
        <v>0</v>
      </c>
      <c r="L256" s="323"/>
      <c r="M256" s="150"/>
      <c r="N256" s="150"/>
      <c r="O256" s="150"/>
      <c r="P256" s="323">
        <f>J256-L256</f>
        <v>0</v>
      </c>
      <c r="Q256" s="150">
        <f>K256-M256</f>
        <v>0</v>
      </c>
      <c r="R256" s="323"/>
      <c r="S256" s="150"/>
      <c r="T256" s="151"/>
      <c r="U256" s="323"/>
      <c r="V256" s="150">
        <f>U256*T256</f>
        <v>0</v>
      </c>
      <c r="W256" s="323">
        <f>U256+R256</f>
        <v>0</v>
      </c>
      <c r="X256" s="150">
        <f>V256+S256</f>
        <v>0</v>
      </c>
      <c r="Y256" s="323"/>
      <c r="Z256" s="150"/>
      <c r="AA256" s="151"/>
      <c r="AB256" s="323"/>
      <c r="AC256" s="150">
        <f>AB256*AA256</f>
        <v>0</v>
      </c>
      <c r="AD256" s="323">
        <f>AB256+Y256</f>
        <v>0</v>
      </c>
      <c r="AE256" s="150">
        <f>AC256+Z256</f>
        <v>0</v>
      </c>
      <c r="AF256" s="44"/>
    </row>
    <row r="257" spans="1:32" s="42" customFormat="1">
      <c r="A257" s="47">
        <v>18.02</v>
      </c>
      <c r="B257" s="43" t="s">
        <v>239</v>
      </c>
      <c r="C257" s="44"/>
      <c r="D257" s="69"/>
      <c r="E257" s="44"/>
      <c r="F257" s="69"/>
      <c r="G257" s="112"/>
      <c r="H257" s="44"/>
      <c r="I257" s="69">
        <f t="shared" ref="I257" si="402">H257*G257</f>
        <v>0</v>
      </c>
      <c r="J257" s="323">
        <f t="shared" si="401"/>
        <v>0</v>
      </c>
      <c r="K257" s="150">
        <f>I257+F257+D257</f>
        <v>0</v>
      </c>
      <c r="L257" s="323"/>
      <c r="M257" s="150"/>
      <c r="N257" s="150"/>
      <c r="O257" s="150"/>
      <c r="P257" s="323">
        <f>J257-L257</f>
        <v>0</v>
      </c>
      <c r="Q257" s="150">
        <f>K257-M257</f>
        <v>0</v>
      </c>
      <c r="R257" s="323"/>
      <c r="S257" s="150"/>
      <c r="T257" s="151"/>
      <c r="U257" s="323"/>
      <c r="V257" s="150">
        <f>U257*T257</f>
        <v>0</v>
      </c>
      <c r="W257" s="323">
        <f>U257+R257</f>
        <v>0</v>
      </c>
      <c r="X257" s="150">
        <f>V257+S257</f>
        <v>0</v>
      </c>
      <c r="Y257" s="323"/>
      <c r="Z257" s="150"/>
      <c r="AA257" s="151"/>
      <c r="AB257" s="323"/>
      <c r="AC257" s="150">
        <f>AB257*AA257</f>
        <v>0</v>
      </c>
      <c r="AD257" s="323">
        <f>AB257+Y257</f>
        <v>0</v>
      </c>
      <c r="AE257" s="150">
        <f>AC257+Z257</f>
        <v>0</v>
      </c>
      <c r="AF257" s="44"/>
    </row>
    <row r="258" spans="1:32" s="260" customFormat="1">
      <c r="A258" s="275"/>
      <c r="B258" s="251" t="s">
        <v>35</v>
      </c>
      <c r="C258" s="252">
        <f t="shared" ref="C258" si="403">SUM(C256:C257)</f>
        <v>0</v>
      </c>
      <c r="D258" s="253">
        <f>SUM(D256:D257)</f>
        <v>0</v>
      </c>
      <c r="E258" s="252">
        <f t="shared" ref="E258" si="404">SUM(E256:E257)</f>
        <v>0</v>
      </c>
      <c r="F258" s="253">
        <f>SUM(F256:F257)</f>
        <v>0</v>
      </c>
      <c r="G258" s="254"/>
      <c r="H258" s="252">
        <f t="shared" ref="H258:L258" si="405">SUM(H256:H257)</f>
        <v>0</v>
      </c>
      <c r="I258" s="253">
        <f>SUM(I256:I257)</f>
        <v>0</v>
      </c>
      <c r="J258" s="255">
        <f t="shared" si="405"/>
        <v>0</v>
      </c>
      <c r="K258" s="256">
        <f>SUM(K256:K257)</f>
        <v>0</v>
      </c>
      <c r="L258" s="255">
        <f t="shared" si="405"/>
        <v>0</v>
      </c>
      <c r="M258" s="256">
        <f>SUM(M256:M257)</f>
        <v>0</v>
      </c>
      <c r="N258" s="257"/>
      <c r="O258" s="257"/>
      <c r="P258" s="255">
        <f t="shared" ref="P258" si="406">SUM(P256:P257)</f>
        <v>0</v>
      </c>
      <c r="Q258" s="256">
        <f>SUM(Q256:Q257)</f>
        <v>0</v>
      </c>
      <c r="R258" s="255">
        <f t="shared" ref="R258" si="407">SUM(R256:R257)</f>
        <v>0</v>
      </c>
      <c r="S258" s="256">
        <f>SUM(S256:S257)</f>
        <v>0</v>
      </c>
      <c r="T258" s="258"/>
      <c r="U258" s="255">
        <f t="shared" ref="U258" si="408">SUM(U256:U257)</f>
        <v>0</v>
      </c>
      <c r="V258" s="256">
        <f>SUM(V256:V257)</f>
        <v>0</v>
      </c>
      <c r="W258" s="255">
        <f t="shared" ref="W258" si="409">SUM(W256:W257)</f>
        <v>0</v>
      </c>
      <c r="X258" s="256">
        <f>SUM(X256:X257)</f>
        <v>0</v>
      </c>
      <c r="Y258" s="255">
        <f t="shared" ref="Y258" si="410">SUM(Y256:Y257)</f>
        <v>0</v>
      </c>
      <c r="Z258" s="256">
        <f>SUM(Z256:Z257)</f>
        <v>0</v>
      </c>
      <c r="AA258" s="258"/>
      <c r="AB258" s="255">
        <f t="shared" ref="AB258" si="411">SUM(AB256:AB257)</f>
        <v>0</v>
      </c>
      <c r="AC258" s="256">
        <f>SUM(AC256:AC257)</f>
        <v>0</v>
      </c>
      <c r="AD258" s="255">
        <f t="shared" ref="AD258" si="412">SUM(AD256:AD257)</f>
        <v>0</v>
      </c>
      <c r="AE258" s="256">
        <f>SUM(AE256:AE257)</f>
        <v>0</v>
      </c>
      <c r="AF258" s="259"/>
    </row>
    <row r="259" spans="1:32" s="45" customFormat="1">
      <c r="A259" s="59">
        <v>19</v>
      </c>
      <c r="B259" s="41" t="s">
        <v>84</v>
      </c>
      <c r="C259" s="48"/>
      <c r="D259" s="67"/>
      <c r="E259" s="48"/>
      <c r="F259" s="67"/>
      <c r="G259" s="113"/>
      <c r="H259" s="48"/>
      <c r="I259" s="67"/>
      <c r="J259" s="324"/>
      <c r="K259" s="152"/>
      <c r="L259" s="324"/>
      <c r="M259" s="152"/>
      <c r="N259" s="152"/>
      <c r="O259" s="152"/>
      <c r="P259" s="324"/>
      <c r="Q259" s="152"/>
      <c r="R259" s="324"/>
      <c r="S259" s="152"/>
      <c r="T259" s="153"/>
      <c r="U259" s="324"/>
      <c r="V259" s="152"/>
      <c r="W259" s="324"/>
      <c r="X259" s="152"/>
      <c r="Y259" s="324"/>
      <c r="Z259" s="152"/>
      <c r="AA259" s="153"/>
      <c r="AB259" s="324"/>
      <c r="AC259" s="152"/>
      <c r="AD259" s="324"/>
      <c r="AE259" s="152"/>
      <c r="AF259" s="48"/>
    </row>
    <row r="260" spans="1:32" s="42" customFormat="1" ht="93.75">
      <c r="A260" s="47">
        <v>19.010000000000002</v>
      </c>
      <c r="B260" s="97" t="s">
        <v>201</v>
      </c>
      <c r="C260" s="44"/>
      <c r="D260" s="69"/>
      <c r="E260" s="44"/>
      <c r="F260" s="69"/>
      <c r="G260" s="112">
        <v>7.4999999999999997E-2</v>
      </c>
      <c r="H260" s="44">
        <v>1366</v>
      </c>
      <c r="I260" s="69">
        <v>78.5</v>
      </c>
      <c r="J260" s="323">
        <f t="shared" ref="J260" si="413">H260+E260+C260</f>
        <v>1366</v>
      </c>
      <c r="K260" s="150">
        <f>I260+F260+D260</f>
        <v>78.5</v>
      </c>
      <c r="L260" s="323">
        <v>1366</v>
      </c>
      <c r="M260" s="150">
        <v>78.5</v>
      </c>
      <c r="N260" s="150">
        <f>L260/J260%</f>
        <v>100</v>
      </c>
      <c r="O260" s="150">
        <f>M260/K260%</f>
        <v>100</v>
      </c>
      <c r="P260" s="323">
        <f>J260-L260</f>
        <v>0</v>
      </c>
      <c r="Q260" s="150">
        <f>K260-M260</f>
        <v>0</v>
      </c>
      <c r="R260" s="323"/>
      <c r="S260" s="150"/>
      <c r="T260" s="151">
        <v>7.4999999999999997E-2</v>
      </c>
      <c r="U260" s="323">
        <v>1366</v>
      </c>
      <c r="V260" s="150">
        <v>78</v>
      </c>
      <c r="W260" s="323">
        <f>U260+R260</f>
        <v>1366</v>
      </c>
      <c r="X260" s="150">
        <f>V260+S260</f>
        <v>78</v>
      </c>
      <c r="Y260" s="323"/>
      <c r="Z260" s="150"/>
      <c r="AA260" s="151">
        <v>7.4999999999999997E-2</v>
      </c>
      <c r="AB260" s="323">
        <v>1366</v>
      </c>
      <c r="AC260" s="150">
        <v>78</v>
      </c>
      <c r="AD260" s="323">
        <f>AB260+Y260</f>
        <v>1366</v>
      </c>
      <c r="AE260" s="150">
        <f>AC260+Z260</f>
        <v>78</v>
      </c>
      <c r="AF260" s="780" t="s">
        <v>487</v>
      </c>
    </row>
    <row r="261" spans="1:32" s="260" customFormat="1">
      <c r="A261" s="275"/>
      <c r="B261" s="251" t="s">
        <v>35</v>
      </c>
      <c r="C261" s="252">
        <f t="shared" ref="C261" si="414">C260</f>
        <v>0</v>
      </c>
      <c r="D261" s="253">
        <f>D260</f>
        <v>0</v>
      </c>
      <c r="E261" s="252">
        <f t="shared" ref="E261" si="415">E260</f>
        <v>0</v>
      </c>
      <c r="F261" s="253">
        <f>F260</f>
        <v>0</v>
      </c>
      <c r="G261" s="254"/>
      <c r="H261" s="252">
        <f t="shared" ref="H261:L261" si="416">H260</f>
        <v>1366</v>
      </c>
      <c r="I261" s="253">
        <f>I260</f>
        <v>78.5</v>
      </c>
      <c r="J261" s="255">
        <f t="shared" si="416"/>
        <v>1366</v>
      </c>
      <c r="K261" s="256">
        <f>K260</f>
        <v>78.5</v>
      </c>
      <c r="L261" s="255">
        <f t="shared" si="416"/>
        <v>1366</v>
      </c>
      <c r="M261" s="256">
        <f>M260</f>
        <v>78.5</v>
      </c>
      <c r="N261" s="257">
        <f>L261/J261%</f>
        <v>100</v>
      </c>
      <c r="O261" s="257">
        <f>M261/K261%</f>
        <v>100</v>
      </c>
      <c r="P261" s="255">
        <f t="shared" ref="P261" si="417">P260</f>
        <v>0</v>
      </c>
      <c r="Q261" s="256">
        <f>Q260</f>
        <v>0</v>
      </c>
      <c r="R261" s="255">
        <f t="shared" ref="R261" si="418">R260</f>
        <v>0</v>
      </c>
      <c r="S261" s="256">
        <f>S260</f>
        <v>0</v>
      </c>
      <c r="T261" s="258"/>
      <c r="U261" s="255">
        <f t="shared" ref="U261" si="419">U260</f>
        <v>1366</v>
      </c>
      <c r="V261" s="256">
        <f>V260</f>
        <v>78</v>
      </c>
      <c r="W261" s="255">
        <f t="shared" ref="W261" si="420">W260</f>
        <v>1366</v>
      </c>
      <c r="X261" s="256">
        <f>X260</f>
        <v>78</v>
      </c>
      <c r="Y261" s="255">
        <f t="shared" ref="Y261" si="421">Y260</f>
        <v>0</v>
      </c>
      <c r="Z261" s="256">
        <f>Z260</f>
        <v>0</v>
      </c>
      <c r="AA261" s="258"/>
      <c r="AB261" s="255">
        <f t="shared" ref="AB261" si="422">AB260</f>
        <v>1366</v>
      </c>
      <c r="AC261" s="256">
        <f>AC260</f>
        <v>78</v>
      </c>
      <c r="AD261" s="255">
        <f t="shared" ref="AD261" si="423">AD260</f>
        <v>1366</v>
      </c>
      <c r="AE261" s="256">
        <f>AE260</f>
        <v>78</v>
      </c>
      <c r="AF261" s="259"/>
    </row>
    <row r="262" spans="1:32" s="45" customFormat="1" ht="31.5">
      <c r="A262" s="59" t="s">
        <v>97</v>
      </c>
      <c r="B262" s="41" t="s">
        <v>98</v>
      </c>
      <c r="C262" s="48"/>
      <c r="D262" s="67"/>
      <c r="E262" s="48"/>
      <c r="F262" s="67"/>
      <c r="G262" s="113"/>
      <c r="H262" s="48"/>
      <c r="I262" s="67"/>
      <c r="J262" s="324"/>
      <c r="K262" s="152"/>
      <c r="L262" s="324"/>
      <c r="M262" s="152"/>
      <c r="N262" s="152"/>
      <c r="O262" s="152"/>
      <c r="P262" s="324"/>
      <c r="Q262" s="152"/>
      <c r="R262" s="324"/>
      <c r="S262" s="152"/>
      <c r="T262" s="153"/>
      <c r="U262" s="324"/>
      <c r="V262" s="152"/>
      <c r="W262" s="324"/>
      <c r="X262" s="152"/>
      <c r="Y262" s="324"/>
      <c r="Z262" s="152"/>
      <c r="AA262" s="153"/>
      <c r="AB262" s="324"/>
      <c r="AC262" s="152"/>
      <c r="AD262" s="324"/>
      <c r="AE262" s="152"/>
      <c r="AF262" s="48"/>
    </row>
    <row r="263" spans="1:32" s="45" customFormat="1" ht="22.5" customHeight="1">
      <c r="A263" s="59">
        <v>20</v>
      </c>
      <c r="B263" s="41" t="s">
        <v>99</v>
      </c>
      <c r="C263" s="48"/>
      <c r="D263" s="67"/>
      <c r="E263" s="48"/>
      <c r="F263" s="67"/>
      <c r="G263" s="113"/>
      <c r="H263" s="48"/>
      <c r="I263" s="67"/>
      <c r="J263" s="324"/>
      <c r="K263" s="152"/>
      <c r="L263" s="324"/>
      <c r="M263" s="152"/>
      <c r="N263" s="152"/>
      <c r="O263" s="152"/>
      <c r="P263" s="324"/>
      <c r="Q263" s="152"/>
      <c r="R263" s="324"/>
      <c r="S263" s="152"/>
      <c r="T263" s="153"/>
      <c r="U263" s="324"/>
      <c r="V263" s="152"/>
      <c r="W263" s="324"/>
      <c r="X263" s="152"/>
      <c r="Y263" s="324"/>
      <c r="Z263" s="152"/>
      <c r="AA263" s="153"/>
      <c r="AB263" s="324"/>
      <c r="AC263" s="152"/>
      <c r="AD263" s="324"/>
      <c r="AE263" s="152"/>
      <c r="AF263" s="48"/>
    </row>
    <row r="264" spans="1:32" s="42" customFormat="1">
      <c r="A264" s="47">
        <v>20.010000000000002</v>
      </c>
      <c r="B264" s="43" t="s">
        <v>100</v>
      </c>
      <c r="C264" s="44"/>
      <c r="D264" s="69"/>
      <c r="E264" s="44"/>
      <c r="F264" s="69"/>
      <c r="G264" s="112">
        <v>0.03</v>
      </c>
      <c r="H264" s="44">
        <v>415</v>
      </c>
      <c r="I264" s="69">
        <f t="shared" ref="I264" si="424">H264*G264</f>
        <v>12.45</v>
      </c>
      <c r="J264" s="323">
        <f t="shared" ref="J264" si="425">H264+E264+C264</f>
        <v>415</v>
      </c>
      <c r="K264" s="150">
        <f>I264+F264+D264</f>
        <v>12.45</v>
      </c>
      <c r="L264" s="323">
        <v>415</v>
      </c>
      <c r="M264" s="150">
        <v>12.45</v>
      </c>
      <c r="N264" s="150">
        <f>L264/J264%</f>
        <v>99.999999999999986</v>
      </c>
      <c r="O264" s="150">
        <f>M264/K264%</f>
        <v>100</v>
      </c>
      <c r="P264" s="323">
        <f>J264-L264</f>
        <v>0</v>
      </c>
      <c r="Q264" s="150">
        <f>K264-M264</f>
        <v>0</v>
      </c>
      <c r="R264" s="323"/>
      <c r="S264" s="150"/>
      <c r="T264" s="151">
        <v>0.03</v>
      </c>
      <c r="U264" s="323">
        <v>430</v>
      </c>
      <c r="V264" s="150">
        <f>U264*T264</f>
        <v>12.9</v>
      </c>
      <c r="W264" s="323">
        <f>U264+R264</f>
        <v>430</v>
      </c>
      <c r="X264" s="150">
        <f>V264+S264</f>
        <v>12.9</v>
      </c>
      <c r="Y264" s="323"/>
      <c r="Z264" s="150"/>
      <c r="AA264" s="151">
        <v>0.03</v>
      </c>
      <c r="AB264" s="323">
        <v>392</v>
      </c>
      <c r="AC264" s="150">
        <f>AB264*AA264</f>
        <v>11.76</v>
      </c>
      <c r="AD264" s="323">
        <f>AB264+Y264</f>
        <v>392</v>
      </c>
      <c r="AE264" s="150">
        <f>AC264+Z264</f>
        <v>11.76</v>
      </c>
      <c r="AF264" s="44"/>
    </row>
    <row r="265" spans="1:32" s="286" customFormat="1">
      <c r="A265" s="275"/>
      <c r="B265" s="251" t="s">
        <v>35</v>
      </c>
      <c r="C265" s="252">
        <f t="shared" ref="C265" si="426">C264</f>
        <v>0</v>
      </c>
      <c r="D265" s="253">
        <f>D264</f>
        <v>0</v>
      </c>
      <c r="E265" s="252">
        <f t="shared" ref="E265" si="427">E264</f>
        <v>0</v>
      </c>
      <c r="F265" s="253">
        <f>F264</f>
        <v>0</v>
      </c>
      <c r="G265" s="283"/>
      <c r="H265" s="252">
        <f t="shared" ref="H265:L265" si="428">H264</f>
        <v>415</v>
      </c>
      <c r="I265" s="253">
        <f>I264</f>
        <v>12.45</v>
      </c>
      <c r="J265" s="255">
        <f t="shared" si="428"/>
        <v>415</v>
      </c>
      <c r="K265" s="256">
        <f>K264</f>
        <v>12.45</v>
      </c>
      <c r="L265" s="255">
        <f t="shared" si="428"/>
        <v>415</v>
      </c>
      <c r="M265" s="256">
        <f>M264</f>
        <v>12.45</v>
      </c>
      <c r="N265" s="257">
        <f>L265/J265%</f>
        <v>99.999999999999986</v>
      </c>
      <c r="O265" s="257">
        <f>M265/K265%</f>
        <v>100</v>
      </c>
      <c r="P265" s="255">
        <f t="shared" ref="P265" si="429">P264</f>
        <v>0</v>
      </c>
      <c r="Q265" s="256">
        <f>Q264</f>
        <v>0</v>
      </c>
      <c r="R265" s="255">
        <f t="shared" ref="R265" si="430">R264</f>
        <v>0</v>
      </c>
      <c r="S265" s="256">
        <f>S264</f>
        <v>0</v>
      </c>
      <c r="T265" s="284"/>
      <c r="U265" s="255">
        <f t="shared" ref="U265" si="431">U264</f>
        <v>430</v>
      </c>
      <c r="V265" s="256">
        <f>V264</f>
        <v>12.9</v>
      </c>
      <c r="W265" s="255">
        <f t="shared" ref="W265" si="432">W264</f>
        <v>430</v>
      </c>
      <c r="X265" s="256">
        <f>X264</f>
        <v>12.9</v>
      </c>
      <c r="Y265" s="255">
        <f t="shared" ref="Y265" si="433">Y264</f>
        <v>0</v>
      </c>
      <c r="Z265" s="256">
        <f>Z264</f>
        <v>0</v>
      </c>
      <c r="AA265" s="284"/>
      <c r="AB265" s="255">
        <f t="shared" ref="AB265" si="434">AB264</f>
        <v>392</v>
      </c>
      <c r="AC265" s="256">
        <f>AC264</f>
        <v>11.76</v>
      </c>
      <c r="AD265" s="255">
        <f t="shared" ref="AD265" si="435">AD264</f>
        <v>392</v>
      </c>
      <c r="AE265" s="256">
        <f>AE264</f>
        <v>11.76</v>
      </c>
      <c r="AF265" s="285"/>
    </row>
    <row r="266" spans="1:32" s="45" customFormat="1" ht="24.75" customHeight="1">
      <c r="A266" s="59">
        <v>21</v>
      </c>
      <c r="B266" s="41" t="s">
        <v>101</v>
      </c>
      <c r="C266" s="48"/>
      <c r="D266" s="67"/>
      <c r="E266" s="48"/>
      <c r="F266" s="67"/>
      <c r="G266" s="113"/>
      <c r="H266" s="48"/>
      <c r="I266" s="67"/>
      <c r="J266" s="324"/>
      <c r="K266" s="152"/>
      <c r="L266" s="324"/>
      <c r="M266" s="152"/>
      <c r="N266" s="152"/>
      <c r="O266" s="152"/>
      <c r="P266" s="324"/>
      <c r="Q266" s="152"/>
      <c r="R266" s="324"/>
      <c r="S266" s="152"/>
      <c r="T266" s="153"/>
      <c r="U266" s="324"/>
      <c r="V266" s="152"/>
      <c r="W266" s="324"/>
      <c r="X266" s="152"/>
      <c r="Y266" s="324"/>
      <c r="Z266" s="152"/>
      <c r="AA266" s="153"/>
      <c r="AB266" s="324"/>
      <c r="AC266" s="152"/>
      <c r="AD266" s="324"/>
      <c r="AE266" s="152"/>
      <c r="AF266" s="48"/>
    </row>
    <row r="267" spans="1:32" s="42" customFormat="1">
      <c r="A267" s="47">
        <v>21.01</v>
      </c>
      <c r="B267" s="43" t="s">
        <v>102</v>
      </c>
      <c r="C267" s="44"/>
      <c r="D267" s="69"/>
      <c r="E267" s="44"/>
      <c r="F267" s="69"/>
      <c r="G267" s="112">
        <v>12.5</v>
      </c>
      <c r="H267" s="44">
        <v>1</v>
      </c>
      <c r="I267" s="387">
        <f>+G267*H267</f>
        <v>12.5</v>
      </c>
      <c r="J267" s="323">
        <f t="shared" ref="J267" si="436">H267+E267+C267</f>
        <v>1</v>
      </c>
      <c r="K267" s="150">
        <f>I267+F267+D267</f>
        <v>12.5</v>
      </c>
      <c r="L267" s="323">
        <v>1</v>
      </c>
      <c r="M267" s="150">
        <v>12.5</v>
      </c>
      <c r="N267" s="150">
        <f>L267/J267%</f>
        <v>100</v>
      </c>
      <c r="O267" s="150">
        <f>M267/K267%</f>
        <v>100</v>
      </c>
      <c r="P267" s="323">
        <f t="shared" ref="P267:Q271" si="437">J267-L267</f>
        <v>0</v>
      </c>
      <c r="Q267" s="150">
        <f t="shared" si="437"/>
        <v>0</v>
      </c>
      <c r="R267" s="323"/>
      <c r="S267" s="150"/>
      <c r="T267" s="151"/>
      <c r="U267" s="323">
        <v>1</v>
      </c>
      <c r="V267" s="150">
        <v>12.5</v>
      </c>
      <c r="W267" s="323">
        <f t="shared" ref="W267:W271" si="438">U267+R267</f>
        <v>1</v>
      </c>
      <c r="X267" s="150">
        <f>V267+S267</f>
        <v>12.5</v>
      </c>
      <c r="Y267" s="323"/>
      <c r="Z267" s="150"/>
      <c r="AA267" s="151">
        <v>12.5</v>
      </c>
      <c r="AB267" s="323">
        <v>1</v>
      </c>
      <c r="AC267" s="150">
        <f>AB267*AA267</f>
        <v>12.5</v>
      </c>
      <c r="AD267" s="323">
        <f t="shared" ref="AD267:AD271" si="439">AB267+Y267</f>
        <v>1</v>
      </c>
      <c r="AE267" s="150">
        <f>AC267+Z267</f>
        <v>12.5</v>
      </c>
      <c r="AF267" s="44"/>
    </row>
    <row r="268" spans="1:32" s="42" customFormat="1">
      <c r="A268" s="47">
        <v>21.02</v>
      </c>
      <c r="B268" s="43" t="s">
        <v>308</v>
      </c>
      <c r="C268" s="44"/>
      <c r="D268" s="69"/>
      <c r="E268" s="44"/>
      <c r="F268" s="69"/>
      <c r="G268" s="112"/>
      <c r="H268" s="44"/>
      <c r="I268" s="387"/>
      <c r="J268" s="323">
        <f>H268+E268+C268</f>
        <v>0</v>
      </c>
      <c r="K268" s="150">
        <f>I268+F268+D268</f>
        <v>0</v>
      </c>
      <c r="L268" s="323"/>
      <c r="M268" s="150"/>
      <c r="N268" s="150"/>
      <c r="O268" s="150"/>
      <c r="P268" s="323">
        <f t="shared" si="437"/>
        <v>0</v>
      </c>
      <c r="Q268" s="150">
        <f t="shared" si="437"/>
        <v>0</v>
      </c>
      <c r="R268" s="323"/>
      <c r="S268" s="150"/>
      <c r="T268" s="151"/>
      <c r="U268" s="323"/>
      <c r="V268" s="150">
        <f t="shared" ref="V268" si="440">U268*T268</f>
        <v>0</v>
      </c>
      <c r="W268" s="323">
        <f t="shared" si="438"/>
        <v>0</v>
      </c>
      <c r="X268" s="150">
        <f>V268+S268</f>
        <v>0</v>
      </c>
      <c r="Y268" s="323"/>
      <c r="Z268" s="150"/>
      <c r="AA268" s="151"/>
      <c r="AB268" s="323"/>
      <c r="AC268" s="150">
        <f t="shared" ref="AC268" si="441">AB268*AA268</f>
        <v>0</v>
      </c>
      <c r="AD268" s="323">
        <f t="shared" si="439"/>
        <v>0</v>
      </c>
      <c r="AE268" s="150">
        <f>AC268+Z268</f>
        <v>0</v>
      </c>
      <c r="AF268" s="44"/>
    </row>
    <row r="269" spans="1:32" s="42" customFormat="1">
      <c r="A269" s="47">
        <v>21.03</v>
      </c>
      <c r="B269" s="43" t="s">
        <v>103</v>
      </c>
      <c r="C269" s="44"/>
      <c r="D269" s="69"/>
      <c r="E269" s="44"/>
      <c r="F269" s="69"/>
      <c r="G269" s="112">
        <v>12.5</v>
      </c>
      <c r="H269" s="44">
        <v>1</v>
      </c>
      <c r="I269" s="387">
        <f t="shared" ref="I269:I271" si="442">+G269*H269</f>
        <v>12.5</v>
      </c>
      <c r="J269" s="323">
        <f t="shared" ref="J269:J271" si="443">H269+E269+C269</f>
        <v>1</v>
      </c>
      <c r="K269" s="150">
        <f>I269+F269+D269</f>
        <v>12.5</v>
      </c>
      <c r="L269" s="323">
        <v>1</v>
      </c>
      <c r="M269" s="150">
        <v>12.5</v>
      </c>
      <c r="N269" s="150">
        <f t="shared" ref="N269:O272" si="444">L269/J269%</f>
        <v>100</v>
      </c>
      <c r="O269" s="150">
        <f t="shared" si="444"/>
        <v>100</v>
      </c>
      <c r="P269" s="323">
        <f t="shared" si="437"/>
        <v>0</v>
      </c>
      <c r="Q269" s="150">
        <f t="shared" si="437"/>
        <v>0</v>
      </c>
      <c r="R269" s="323"/>
      <c r="S269" s="150"/>
      <c r="T269" s="151"/>
      <c r="U269" s="323">
        <v>1</v>
      </c>
      <c r="V269" s="150">
        <v>12.15</v>
      </c>
      <c r="W269" s="323">
        <f t="shared" si="438"/>
        <v>1</v>
      </c>
      <c r="X269" s="150">
        <f>V269+S269</f>
        <v>12.15</v>
      </c>
      <c r="Y269" s="323"/>
      <c r="Z269" s="150"/>
      <c r="AA269" s="151">
        <v>12.5</v>
      </c>
      <c r="AB269" s="323">
        <v>1</v>
      </c>
      <c r="AC269" s="150">
        <f>AB269*AA269</f>
        <v>12.5</v>
      </c>
      <c r="AD269" s="323">
        <f t="shared" si="439"/>
        <v>1</v>
      </c>
      <c r="AE269" s="150">
        <f>AC269+Z269</f>
        <v>12.5</v>
      </c>
      <c r="AF269" s="44"/>
    </row>
    <row r="270" spans="1:32" s="42" customFormat="1">
      <c r="A270" s="47">
        <v>21.04</v>
      </c>
      <c r="B270" s="43" t="s">
        <v>104</v>
      </c>
      <c r="C270" s="44"/>
      <c r="D270" s="69"/>
      <c r="E270" s="44"/>
      <c r="F270" s="69"/>
      <c r="G270" s="112">
        <v>12.5</v>
      </c>
      <c r="H270" s="44">
        <v>1</v>
      </c>
      <c r="I270" s="387">
        <f t="shared" si="442"/>
        <v>12.5</v>
      </c>
      <c r="J270" s="323">
        <f t="shared" si="443"/>
        <v>1</v>
      </c>
      <c r="K270" s="150">
        <f>I270+F270+D270</f>
        <v>12.5</v>
      </c>
      <c r="L270" s="323">
        <v>1</v>
      </c>
      <c r="M270" s="150">
        <v>12.5</v>
      </c>
      <c r="N270" s="150">
        <f t="shared" si="444"/>
        <v>100</v>
      </c>
      <c r="O270" s="150">
        <f t="shared" si="444"/>
        <v>100</v>
      </c>
      <c r="P270" s="323">
        <f t="shared" si="437"/>
        <v>0</v>
      </c>
      <c r="Q270" s="150">
        <f t="shared" si="437"/>
        <v>0</v>
      </c>
      <c r="R270" s="323"/>
      <c r="S270" s="150"/>
      <c r="T270" s="151"/>
      <c r="U270" s="323">
        <v>1</v>
      </c>
      <c r="V270" s="150">
        <v>2.31</v>
      </c>
      <c r="W270" s="323">
        <f t="shared" si="438"/>
        <v>1</v>
      </c>
      <c r="X270" s="150">
        <f>V270+S270</f>
        <v>2.31</v>
      </c>
      <c r="Y270" s="323"/>
      <c r="Z270" s="150"/>
      <c r="AA270" s="151">
        <v>12.5</v>
      </c>
      <c r="AB270" s="323">
        <v>1</v>
      </c>
      <c r="AC270" s="150">
        <f>AB270*AA270</f>
        <v>12.5</v>
      </c>
      <c r="AD270" s="323">
        <f t="shared" si="439"/>
        <v>1</v>
      </c>
      <c r="AE270" s="150">
        <f>AC270+Z270</f>
        <v>12.5</v>
      </c>
      <c r="AF270" s="44"/>
    </row>
    <row r="271" spans="1:32" s="42" customFormat="1">
      <c r="A271" s="47">
        <v>21.05</v>
      </c>
      <c r="B271" s="43" t="s">
        <v>105</v>
      </c>
      <c r="C271" s="44"/>
      <c r="D271" s="69"/>
      <c r="E271" s="44"/>
      <c r="F271" s="69"/>
      <c r="G271" s="112">
        <v>12.5</v>
      </c>
      <c r="H271" s="44">
        <v>1</v>
      </c>
      <c r="I271" s="387">
        <f t="shared" si="442"/>
        <v>12.5</v>
      </c>
      <c r="J271" s="323">
        <f t="shared" si="443"/>
        <v>1</v>
      </c>
      <c r="K271" s="150">
        <f>I271+F271+D271</f>
        <v>12.5</v>
      </c>
      <c r="L271" s="323">
        <v>1</v>
      </c>
      <c r="M271" s="150">
        <v>12.5</v>
      </c>
      <c r="N271" s="150">
        <f t="shared" si="444"/>
        <v>100</v>
      </c>
      <c r="O271" s="150">
        <f t="shared" si="444"/>
        <v>100</v>
      </c>
      <c r="P271" s="323">
        <f t="shared" si="437"/>
        <v>0</v>
      </c>
      <c r="Q271" s="150">
        <f t="shared" si="437"/>
        <v>0</v>
      </c>
      <c r="R271" s="323"/>
      <c r="S271" s="150"/>
      <c r="T271" s="151">
        <v>0.03</v>
      </c>
      <c r="U271" s="323"/>
      <c r="V271" s="150">
        <f>U271*T271</f>
        <v>0</v>
      </c>
      <c r="W271" s="323">
        <f t="shared" si="438"/>
        <v>0</v>
      </c>
      <c r="X271" s="150">
        <f>V271+S271</f>
        <v>0</v>
      </c>
      <c r="Y271" s="323"/>
      <c r="Z271" s="150"/>
      <c r="AA271" s="151">
        <v>12.5</v>
      </c>
      <c r="AB271" s="323">
        <v>1</v>
      </c>
      <c r="AC271" s="150">
        <f>AB271*AA271</f>
        <v>12.5</v>
      </c>
      <c r="AD271" s="323">
        <f t="shared" si="439"/>
        <v>1</v>
      </c>
      <c r="AE271" s="150">
        <f>AC271+Z271</f>
        <v>12.5</v>
      </c>
      <c r="AF271" s="44"/>
    </row>
    <row r="272" spans="1:32" s="260" customFormat="1" ht="18.75">
      <c r="A272" s="275"/>
      <c r="B272" s="251" t="s">
        <v>35</v>
      </c>
      <c r="C272" s="252">
        <f t="shared" ref="C272" si="445">SUM(C267:C271)</f>
        <v>0</v>
      </c>
      <c r="D272" s="253">
        <f>SUM(D267:D271)</f>
        <v>0</v>
      </c>
      <c r="E272" s="252">
        <f t="shared" ref="E272" si="446">SUM(E267:E271)</f>
        <v>0</v>
      </c>
      <c r="F272" s="253">
        <f>SUM(F267:F271)</f>
        <v>0</v>
      </c>
      <c r="G272" s="254"/>
      <c r="H272" s="252">
        <f>H267</f>
        <v>1</v>
      </c>
      <c r="I272" s="253">
        <f>SUM(I267:I271)</f>
        <v>50</v>
      </c>
      <c r="J272" s="255">
        <f>J267</f>
        <v>1</v>
      </c>
      <c r="K272" s="256">
        <f>SUM(K267:K271)</f>
        <v>50</v>
      </c>
      <c r="L272" s="255">
        <f>L267</f>
        <v>1</v>
      </c>
      <c r="M272" s="256">
        <f>SUM(M267:M271)</f>
        <v>50</v>
      </c>
      <c r="N272" s="257">
        <f t="shared" si="444"/>
        <v>100</v>
      </c>
      <c r="O272" s="257">
        <f t="shared" si="444"/>
        <v>100</v>
      </c>
      <c r="P272" s="670">
        <f>P267</f>
        <v>0</v>
      </c>
      <c r="Q272" s="256">
        <f>SUM(Q267:Q271)</f>
        <v>0</v>
      </c>
      <c r="R272" s="255">
        <f t="shared" ref="R272" si="447">SUM(R267:R271)</f>
        <v>0</v>
      </c>
      <c r="S272" s="256">
        <f>SUM(S267:S271)</f>
        <v>0</v>
      </c>
      <c r="T272" s="258"/>
      <c r="U272" s="255">
        <f t="shared" ref="U272" si="448">SUM(U267:U271)</f>
        <v>3</v>
      </c>
      <c r="V272" s="256">
        <f>SUM(V267:V271)</f>
        <v>26.959999999999997</v>
      </c>
      <c r="W272" s="255">
        <f t="shared" ref="W272" si="449">SUM(W267:W271)</f>
        <v>3</v>
      </c>
      <c r="X272" s="256">
        <f>SUM(X267:X271)</f>
        <v>26.959999999999997</v>
      </c>
      <c r="Y272" s="255">
        <f t="shared" ref="Y272" si="450">SUM(Y267:Y271)</f>
        <v>0</v>
      </c>
      <c r="Z272" s="256">
        <f>SUM(Z267:Z271)</f>
        <v>0</v>
      </c>
      <c r="AA272" s="258"/>
      <c r="AB272" s="255">
        <f>AB267</f>
        <v>1</v>
      </c>
      <c r="AC272" s="256">
        <f>SUM(AC267:AC271)</f>
        <v>50</v>
      </c>
      <c r="AD272" s="255">
        <f>AD267</f>
        <v>1</v>
      </c>
      <c r="AE272" s="256">
        <f>SUM(AE267:AE271)</f>
        <v>50</v>
      </c>
      <c r="AF272" s="259"/>
    </row>
    <row r="273" spans="1:32" s="45" customFormat="1">
      <c r="A273" s="59">
        <v>22</v>
      </c>
      <c r="B273" s="41" t="s">
        <v>106</v>
      </c>
      <c r="C273" s="48"/>
      <c r="D273" s="67"/>
      <c r="E273" s="48"/>
      <c r="F273" s="67"/>
      <c r="G273" s="113"/>
      <c r="H273" s="48"/>
      <c r="I273" s="67"/>
      <c r="J273" s="324"/>
      <c r="K273" s="152"/>
      <c r="L273" s="324"/>
      <c r="M273" s="152"/>
      <c r="N273" s="152"/>
      <c r="O273" s="152"/>
      <c r="P273" s="324"/>
      <c r="Q273" s="152"/>
      <c r="R273" s="324"/>
      <c r="S273" s="152"/>
      <c r="T273" s="153"/>
      <c r="U273" s="324"/>
      <c r="V273" s="152"/>
      <c r="W273" s="324"/>
      <c r="X273" s="152"/>
      <c r="Y273" s="324"/>
      <c r="Z273" s="152"/>
      <c r="AA273" s="153"/>
      <c r="AB273" s="324"/>
      <c r="AC273" s="152"/>
      <c r="AD273" s="324"/>
      <c r="AE273" s="152"/>
      <c r="AF273" s="48"/>
    </row>
    <row r="274" spans="1:32" s="42" customFormat="1">
      <c r="A274" s="47">
        <v>22.01</v>
      </c>
      <c r="B274" s="43" t="s">
        <v>107</v>
      </c>
      <c r="C274" s="44"/>
      <c r="D274" s="69"/>
      <c r="E274" s="44"/>
      <c r="F274" s="69"/>
      <c r="G274" s="112"/>
      <c r="H274" s="44"/>
      <c r="I274" s="69">
        <f t="shared" ref="I274:I275" si="451">H274*G274</f>
        <v>0</v>
      </c>
      <c r="J274" s="323">
        <f t="shared" ref="J274:K275" si="452">H274+E274+C274</f>
        <v>0</v>
      </c>
      <c r="K274" s="150">
        <f t="shared" si="452"/>
        <v>0</v>
      </c>
      <c r="L274" s="323"/>
      <c r="M274" s="150"/>
      <c r="N274" s="150"/>
      <c r="O274" s="150"/>
      <c r="P274" s="323"/>
      <c r="Q274" s="150"/>
      <c r="R274" s="323"/>
      <c r="S274" s="150"/>
      <c r="T274" s="151"/>
      <c r="U274" s="323"/>
      <c r="V274" s="150">
        <f>U274*T274</f>
        <v>0</v>
      </c>
      <c r="W274" s="323">
        <f>U274+R274</f>
        <v>0</v>
      </c>
      <c r="X274" s="150">
        <f>V274+S274</f>
        <v>0</v>
      </c>
      <c r="Y274" s="323"/>
      <c r="Z274" s="150"/>
      <c r="AA274" s="151"/>
      <c r="AB274" s="323"/>
      <c r="AC274" s="150">
        <f>AB274*AA274</f>
        <v>0</v>
      </c>
      <c r="AD274" s="323">
        <f>AB274+Y274</f>
        <v>0</v>
      </c>
      <c r="AE274" s="150">
        <f>AC274+Z274</f>
        <v>0</v>
      </c>
      <c r="AF274" s="44"/>
    </row>
    <row r="275" spans="1:32" s="42" customFormat="1">
      <c r="A275" s="47">
        <v>22.02</v>
      </c>
      <c r="B275" s="385" t="s">
        <v>108</v>
      </c>
      <c r="C275" s="44"/>
      <c r="D275" s="69"/>
      <c r="E275" s="44"/>
      <c r="F275" s="69"/>
      <c r="G275" s="112">
        <v>3.0000000000000001E-3</v>
      </c>
      <c r="H275" s="44">
        <v>8406</v>
      </c>
      <c r="I275" s="69">
        <f t="shared" si="451"/>
        <v>25.218</v>
      </c>
      <c r="J275" s="323">
        <f t="shared" si="452"/>
        <v>8406</v>
      </c>
      <c r="K275" s="150">
        <f>I275+F275+D275</f>
        <v>25.218</v>
      </c>
      <c r="L275" s="323">
        <v>8406</v>
      </c>
      <c r="M275" s="150">
        <v>25.218</v>
      </c>
      <c r="N275" s="150">
        <f>L275/J275%</f>
        <v>100</v>
      </c>
      <c r="O275" s="150">
        <f>M275/K275%</f>
        <v>100</v>
      </c>
      <c r="P275" s="323">
        <f>J275-L275</f>
        <v>0</v>
      </c>
      <c r="Q275" s="150">
        <f>K275-M275</f>
        <v>0</v>
      </c>
      <c r="R275" s="323"/>
      <c r="S275" s="150"/>
      <c r="T275" s="151">
        <v>3.0000000000000001E-3</v>
      </c>
      <c r="U275" s="323">
        <v>8274</v>
      </c>
      <c r="V275" s="150">
        <f>U275*T275</f>
        <v>24.821999999999999</v>
      </c>
      <c r="W275" s="323">
        <f>U275+R275</f>
        <v>8274</v>
      </c>
      <c r="X275" s="150">
        <f>V275+S275</f>
        <v>24.821999999999999</v>
      </c>
      <c r="Y275" s="323"/>
      <c r="Z275" s="150"/>
      <c r="AA275" s="151">
        <v>3.0000000000000001E-3</v>
      </c>
      <c r="AB275" s="323">
        <v>8274</v>
      </c>
      <c r="AC275" s="150">
        <f>AB275*AA275</f>
        <v>24.821999999999999</v>
      </c>
      <c r="AD275" s="323">
        <f>AB275+Y275</f>
        <v>8274</v>
      </c>
      <c r="AE275" s="150">
        <f>AC275+Z275</f>
        <v>24.821999999999999</v>
      </c>
      <c r="AF275" s="44"/>
    </row>
    <row r="276" spans="1:32" s="260" customFormat="1">
      <c r="A276" s="250"/>
      <c r="B276" s="298" t="s">
        <v>25</v>
      </c>
      <c r="C276" s="252">
        <f t="shared" ref="C276" si="453">SUM(C274:C275)</f>
        <v>0</v>
      </c>
      <c r="D276" s="253">
        <f>SUM(D274:D275)</f>
        <v>0</v>
      </c>
      <c r="E276" s="252">
        <f t="shared" ref="E276" si="454">SUM(E274:E275)</f>
        <v>0</v>
      </c>
      <c r="F276" s="253">
        <f>SUM(F274:F275)</f>
        <v>0</v>
      </c>
      <c r="G276" s="254"/>
      <c r="H276" s="252">
        <f t="shared" ref="H276:L276" si="455">SUM(H274:H275)</f>
        <v>8406</v>
      </c>
      <c r="I276" s="253">
        <f>SUM(I274:I275)</f>
        <v>25.218</v>
      </c>
      <c r="J276" s="255">
        <f t="shared" si="455"/>
        <v>8406</v>
      </c>
      <c r="K276" s="256">
        <f>SUM(K274:K275)</f>
        <v>25.218</v>
      </c>
      <c r="L276" s="255">
        <f t="shared" si="455"/>
        <v>8406</v>
      </c>
      <c r="M276" s="256">
        <f>SUM(M274:M275)</f>
        <v>25.218</v>
      </c>
      <c r="N276" s="257">
        <f>L276/J276%</f>
        <v>100</v>
      </c>
      <c r="O276" s="257">
        <f>M276/K276%</f>
        <v>100</v>
      </c>
      <c r="P276" s="255">
        <f t="shared" ref="P276" si="456">SUM(P274:P275)</f>
        <v>0</v>
      </c>
      <c r="Q276" s="256">
        <f>SUM(Q274:Q275)</f>
        <v>0</v>
      </c>
      <c r="R276" s="255">
        <f t="shared" ref="R276" si="457">SUM(R274:R275)</f>
        <v>0</v>
      </c>
      <c r="S276" s="256">
        <f>SUM(S274:S275)</f>
        <v>0</v>
      </c>
      <c r="T276" s="258"/>
      <c r="U276" s="255">
        <f t="shared" ref="U276" si="458">SUM(U274:U275)</f>
        <v>8274</v>
      </c>
      <c r="V276" s="256">
        <f>SUM(V274:V275)</f>
        <v>24.821999999999999</v>
      </c>
      <c r="W276" s="255">
        <f t="shared" ref="W276" si="459">SUM(W274:W275)</f>
        <v>8274</v>
      </c>
      <c r="X276" s="256">
        <f>SUM(X274:X275)</f>
        <v>24.821999999999999</v>
      </c>
      <c r="Y276" s="255">
        <f t="shared" ref="Y276" si="460">SUM(Y274:Y275)</f>
        <v>0</v>
      </c>
      <c r="Z276" s="256">
        <f>SUM(Z274:Z275)</f>
        <v>0</v>
      </c>
      <c r="AA276" s="258"/>
      <c r="AB276" s="255">
        <f t="shared" ref="AB276" si="461">SUM(AB274:AB275)</f>
        <v>8274</v>
      </c>
      <c r="AC276" s="256">
        <f>SUM(AC274:AC275)</f>
        <v>24.821999999999999</v>
      </c>
      <c r="AD276" s="255">
        <f t="shared" ref="AD276" si="462">SUM(AD274:AD275)</f>
        <v>8274</v>
      </c>
      <c r="AE276" s="256">
        <f>SUM(AE274:AE275)</f>
        <v>24.821999999999999</v>
      </c>
      <c r="AF276" s="259"/>
    </row>
    <row r="277" spans="1:32" s="45" customFormat="1">
      <c r="A277" s="59" t="s">
        <v>97</v>
      </c>
      <c r="B277" s="41" t="s">
        <v>109</v>
      </c>
      <c r="C277" s="48"/>
      <c r="D277" s="67"/>
      <c r="E277" s="48"/>
      <c r="F277" s="67"/>
      <c r="G277" s="113"/>
      <c r="H277" s="48"/>
      <c r="I277" s="67"/>
      <c r="J277" s="324"/>
      <c r="K277" s="152"/>
      <c r="L277" s="324"/>
      <c r="M277" s="152"/>
      <c r="N277" s="152"/>
      <c r="O277" s="152"/>
      <c r="P277" s="324"/>
      <c r="Q277" s="152"/>
      <c r="R277" s="324"/>
      <c r="S277" s="152"/>
      <c r="T277" s="153"/>
      <c r="U277" s="324"/>
      <c r="V277" s="152"/>
      <c r="W277" s="324"/>
      <c r="X277" s="152"/>
      <c r="Y277" s="324"/>
      <c r="Z277" s="152"/>
      <c r="AA277" s="153"/>
      <c r="AB277" s="324"/>
      <c r="AC277" s="152"/>
      <c r="AD277" s="324"/>
      <c r="AE277" s="152"/>
      <c r="AF277" s="48"/>
    </row>
    <row r="278" spans="1:32" s="45" customFormat="1">
      <c r="A278" s="59">
        <v>23</v>
      </c>
      <c r="B278" s="41" t="s">
        <v>110</v>
      </c>
      <c r="C278" s="48"/>
      <c r="D278" s="67"/>
      <c r="E278" s="48"/>
      <c r="F278" s="67"/>
      <c r="G278" s="113"/>
      <c r="H278" s="48"/>
      <c r="I278" s="67"/>
      <c r="J278" s="324"/>
      <c r="K278" s="152"/>
      <c r="L278" s="324"/>
      <c r="M278" s="152"/>
      <c r="N278" s="152"/>
      <c r="O278" s="152"/>
      <c r="P278" s="324"/>
      <c r="Q278" s="152"/>
      <c r="R278" s="324"/>
      <c r="S278" s="152"/>
      <c r="T278" s="153"/>
      <c r="U278" s="324"/>
      <c r="V278" s="152"/>
      <c r="W278" s="324"/>
      <c r="X278" s="152"/>
      <c r="Y278" s="324"/>
      <c r="Z278" s="152"/>
      <c r="AA278" s="153"/>
      <c r="AB278" s="324"/>
      <c r="AC278" s="152"/>
      <c r="AD278" s="324"/>
      <c r="AE278" s="152"/>
      <c r="AF278" s="48"/>
    </row>
    <row r="279" spans="1:32" s="42" customFormat="1">
      <c r="A279" s="47">
        <v>23.01</v>
      </c>
      <c r="B279" s="43" t="s">
        <v>309</v>
      </c>
      <c r="C279" s="44"/>
      <c r="D279" s="69"/>
      <c r="E279" s="44"/>
      <c r="F279" s="69"/>
      <c r="G279" s="112"/>
      <c r="H279" s="44"/>
      <c r="I279" s="69"/>
      <c r="J279" s="323">
        <f t="shared" ref="J279:K325" si="463">H279+E279+C279</f>
        <v>0</v>
      </c>
      <c r="K279" s="150">
        <f t="shared" si="463"/>
        <v>0</v>
      </c>
      <c r="L279" s="323"/>
      <c r="M279" s="150"/>
      <c r="N279" s="150"/>
      <c r="O279" s="150"/>
      <c r="P279" s="323">
        <f t="shared" ref="P279:Q325" si="464">J279-L279</f>
        <v>0</v>
      </c>
      <c r="Q279" s="150">
        <f t="shared" si="464"/>
        <v>0</v>
      </c>
      <c r="R279" s="323"/>
      <c r="S279" s="150"/>
      <c r="T279" s="151"/>
      <c r="U279" s="323"/>
      <c r="V279" s="150">
        <f t="shared" ref="V279:V324" si="465">U279*T279</f>
        <v>0</v>
      </c>
      <c r="W279" s="323">
        <f t="shared" ref="W279:W325" si="466">U279+R279</f>
        <v>0</v>
      </c>
      <c r="X279" s="150">
        <f t="shared" ref="X279:X325" si="467">V279+S279</f>
        <v>0</v>
      </c>
      <c r="Y279" s="323">
        <f>R279</f>
        <v>0</v>
      </c>
      <c r="Z279" s="150">
        <f>S279</f>
        <v>0</v>
      </c>
      <c r="AA279" s="151"/>
      <c r="AB279" s="323"/>
      <c r="AC279" s="150">
        <f t="shared" ref="AC279:AC280" si="468">AB279*AA279</f>
        <v>0</v>
      </c>
      <c r="AD279" s="323">
        <f t="shared" ref="AD279:AD325" si="469">AB279+Y279</f>
        <v>0</v>
      </c>
      <c r="AE279" s="150">
        <f t="shared" ref="AE279:AE325" si="470">AC279+Z279</f>
        <v>0</v>
      </c>
      <c r="AF279" s="44"/>
    </row>
    <row r="280" spans="1:32" s="42" customFormat="1">
      <c r="A280" s="47">
        <v>23.02</v>
      </c>
      <c r="B280" s="43" t="s">
        <v>310</v>
      </c>
      <c r="C280" s="44"/>
      <c r="D280" s="69"/>
      <c r="E280" s="44"/>
      <c r="F280" s="69"/>
      <c r="G280" s="112"/>
      <c r="H280" s="44"/>
      <c r="I280" s="69"/>
      <c r="J280" s="323">
        <f t="shared" si="463"/>
        <v>0</v>
      </c>
      <c r="K280" s="150">
        <f t="shared" si="463"/>
        <v>0</v>
      </c>
      <c r="L280" s="323"/>
      <c r="M280" s="150"/>
      <c r="N280" s="150"/>
      <c r="O280" s="150"/>
      <c r="P280" s="323">
        <f t="shared" si="464"/>
        <v>0</v>
      </c>
      <c r="Q280" s="150">
        <f t="shared" si="464"/>
        <v>0</v>
      </c>
      <c r="R280" s="323"/>
      <c r="S280" s="150"/>
      <c r="T280" s="151"/>
      <c r="U280" s="323"/>
      <c r="V280" s="150">
        <f t="shared" si="465"/>
        <v>0</v>
      </c>
      <c r="W280" s="323">
        <f t="shared" si="466"/>
        <v>0</v>
      </c>
      <c r="X280" s="150">
        <f t="shared" si="467"/>
        <v>0</v>
      </c>
      <c r="Y280" s="323">
        <f t="shared" ref="Y280:Y325" si="471">R280</f>
        <v>0</v>
      </c>
      <c r="Z280" s="150">
        <f t="shared" ref="Z280:Z325" si="472">S280</f>
        <v>0</v>
      </c>
      <c r="AA280" s="151"/>
      <c r="AB280" s="323"/>
      <c r="AC280" s="150">
        <f t="shared" si="468"/>
        <v>0</v>
      </c>
      <c r="AD280" s="323">
        <f t="shared" si="469"/>
        <v>0</v>
      </c>
      <c r="AE280" s="150">
        <f t="shared" si="470"/>
        <v>0</v>
      </c>
      <c r="AF280" s="44"/>
    </row>
    <row r="281" spans="1:32" s="42" customFormat="1">
      <c r="A281" s="47">
        <v>23.03</v>
      </c>
      <c r="B281" s="43" t="s">
        <v>170</v>
      </c>
      <c r="C281" s="44"/>
      <c r="D281" s="69"/>
      <c r="E281" s="44"/>
      <c r="F281" s="69"/>
      <c r="G281" s="112">
        <v>20.45</v>
      </c>
      <c r="H281" s="44">
        <v>0</v>
      </c>
      <c r="I281" s="69">
        <f t="shared" ref="I281:I286" si="473">H281*G281</f>
        <v>0</v>
      </c>
      <c r="J281" s="323">
        <f t="shared" si="463"/>
        <v>0</v>
      </c>
      <c r="K281" s="150">
        <f t="shared" si="463"/>
        <v>0</v>
      </c>
      <c r="L281" s="323"/>
      <c r="M281" s="150"/>
      <c r="N281" s="150"/>
      <c r="O281" s="150"/>
      <c r="P281" s="323">
        <f t="shared" si="464"/>
        <v>0</v>
      </c>
      <c r="Q281" s="150">
        <f t="shared" si="464"/>
        <v>0</v>
      </c>
      <c r="R281" s="323"/>
      <c r="S281" s="150"/>
      <c r="T281" s="151">
        <v>20.45</v>
      </c>
      <c r="U281" s="323"/>
      <c r="V281" s="150">
        <f>U281*T281</f>
        <v>0</v>
      </c>
      <c r="W281" s="323">
        <f t="shared" si="466"/>
        <v>0</v>
      </c>
      <c r="X281" s="150">
        <f t="shared" si="467"/>
        <v>0</v>
      </c>
      <c r="Y281" s="323">
        <f t="shared" si="471"/>
        <v>0</v>
      </c>
      <c r="Z281" s="150">
        <f t="shared" si="472"/>
        <v>0</v>
      </c>
      <c r="AA281" s="151">
        <v>20.45</v>
      </c>
      <c r="AB281" s="323"/>
      <c r="AC281" s="150">
        <f>AB281*AA281</f>
        <v>0</v>
      </c>
      <c r="AD281" s="323">
        <f t="shared" si="469"/>
        <v>0</v>
      </c>
      <c r="AE281" s="150">
        <f t="shared" si="470"/>
        <v>0</v>
      </c>
      <c r="AF281" s="44"/>
    </row>
    <row r="282" spans="1:32" s="42" customFormat="1">
      <c r="A282" s="47">
        <v>23.04</v>
      </c>
      <c r="B282" s="43" t="s">
        <v>111</v>
      </c>
      <c r="C282" s="44"/>
      <c r="D282" s="69"/>
      <c r="E282" s="44"/>
      <c r="F282" s="69"/>
      <c r="G282" s="112">
        <v>19.25</v>
      </c>
      <c r="H282" s="44"/>
      <c r="I282" s="69">
        <f t="shared" si="473"/>
        <v>0</v>
      </c>
      <c r="J282" s="323">
        <f t="shared" si="463"/>
        <v>0</v>
      </c>
      <c r="K282" s="150">
        <f t="shared" si="463"/>
        <v>0</v>
      </c>
      <c r="L282" s="323"/>
      <c r="M282" s="150"/>
      <c r="N282" s="150"/>
      <c r="O282" s="150"/>
      <c r="P282" s="323">
        <f t="shared" si="464"/>
        <v>0</v>
      </c>
      <c r="Q282" s="150">
        <f t="shared" si="464"/>
        <v>0</v>
      </c>
      <c r="R282" s="323"/>
      <c r="S282" s="150"/>
      <c r="T282" s="151">
        <v>19.25</v>
      </c>
      <c r="U282" s="323"/>
      <c r="V282" s="150">
        <f>U282*T282</f>
        <v>0</v>
      </c>
      <c r="W282" s="323">
        <f t="shared" si="466"/>
        <v>0</v>
      </c>
      <c r="X282" s="150">
        <f t="shared" si="467"/>
        <v>0</v>
      </c>
      <c r="Y282" s="323">
        <f t="shared" si="471"/>
        <v>0</v>
      </c>
      <c r="Z282" s="150">
        <f t="shared" si="472"/>
        <v>0</v>
      </c>
      <c r="AA282" s="151">
        <v>19.25</v>
      </c>
      <c r="AB282" s="323"/>
      <c r="AC282" s="150">
        <f>AB282*AA282</f>
        <v>0</v>
      </c>
      <c r="AD282" s="323">
        <f t="shared" si="469"/>
        <v>0</v>
      </c>
      <c r="AE282" s="150">
        <f t="shared" si="470"/>
        <v>0</v>
      </c>
      <c r="AF282" s="44"/>
    </row>
    <row r="283" spans="1:32" s="42" customFormat="1">
      <c r="A283" s="47">
        <v>23.05</v>
      </c>
      <c r="B283" s="43" t="s">
        <v>112</v>
      </c>
      <c r="C283" s="44"/>
      <c r="D283" s="69"/>
      <c r="E283" s="44"/>
      <c r="F283" s="69"/>
      <c r="G283" s="112">
        <v>26.69</v>
      </c>
      <c r="H283" s="44">
        <v>0</v>
      </c>
      <c r="I283" s="69">
        <f t="shared" si="473"/>
        <v>0</v>
      </c>
      <c r="J283" s="323">
        <f t="shared" si="463"/>
        <v>0</v>
      </c>
      <c r="K283" s="150">
        <f t="shared" si="463"/>
        <v>0</v>
      </c>
      <c r="L283" s="323"/>
      <c r="M283" s="150"/>
      <c r="N283" s="150"/>
      <c r="O283" s="150"/>
      <c r="P283" s="323">
        <f t="shared" si="464"/>
        <v>0</v>
      </c>
      <c r="Q283" s="150">
        <f t="shared" si="464"/>
        <v>0</v>
      </c>
      <c r="R283" s="323"/>
      <c r="S283" s="150"/>
      <c r="T283" s="151">
        <v>26.69</v>
      </c>
      <c r="U283" s="323"/>
      <c r="V283" s="150">
        <f>U283*T283</f>
        <v>0</v>
      </c>
      <c r="W283" s="323">
        <f t="shared" si="466"/>
        <v>0</v>
      </c>
      <c r="X283" s="150">
        <f t="shared" si="467"/>
        <v>0</v>
      </c>
      <c r="Y283" s="323">
        <f t="shared" si="471"/>
        <v>0</v>
      </c>
      <c r="Z283" s="150">
        <f t="shared" si="472"/>
        <v>0</v>
      </c>
      <c r="AA283" s="151">
        <v>26.69</v>
      </c>
      <c r="AB283" s="323"/>
      <c r="AC283" s="150">
        <f>AB283*AA283</f>
        <v>0</v>
      </c>
      <c r="AD283" s="323">
        <f t="shared" si="469"/>
        <v>0</v>
      </c>
      <c r="AE283" s="150">
        <f t="shared" si="470"/>
        <v>0</v>
      </c>
      <c r="AF283" s="44"/>
    </row>
    <row r="284" spans="1:32" s="42" customFormat="1">
      <c r="A284" s="47">
        <v>23.06</v>
      </c>
      <c r="B284" s="43" t="s">
        <v>113</v>
      </c>
      <c r="C284" s="44"/>
      <c r="D284" s="69"/>
      <c r="E284" s="44"/>
      <c r="F284" s="69"/>
      <c r="G284" s="112">
        <v>24.57</v>
      </c>
      <c r="H284" s="44"/>
      <c r="I284" s="69">
        <f t="shared" si="473"/>
        <v>0</v>
      </c>
      <c r="J284" s="323">
        <f t="shared" si="463"/>
        <v>0</v>
      </c>
      <c r="K284" s="150">
        <f t="shared" si="463"/>
        <v>0</v>
      </c>
      <c r="L284" s="323"/>
      <c r="M284" s="150"/>
      <c r="N284" s="150"/>
      <c r="O284" s="150"/>
      <c r="P284" s="323">
        <f t="shared" si="464"/>
        <v>0</v>
      </c>
      <c r="Q284" s="150">
        <f t="shared" si="464"/>
        <v>0</v>
      </c>
      <c r="R284" s="323"/>
      <c r="S284" s="150"/>
      <c r="T284" s="151">
        <v>24.57</v>
      </c>
      <c r="U284" s="323"/>
      <c r="V284" s="150">
        <f>U284*T284</f>
        <v>0</v>
      </c>
      <c r="W284" s="323">
        <f t="shared" si="466"/>
        <v>0</v>
      </c>
      <c r="X284" s="150">
        <f t="shared" si="467"/>
        <v>0</v>
      </c>
      <c r="Y284" s="323">
        <f t="shared" si="471"/>
        <v>0</v>
      </c>
      <c r="Z284" s="150">
        <f t="shared" si="472"/>
        <v>0</v>
      </c>
      <c r="AA284" s="151">
        <v>24.57</v>
      </c>
      <c r="AB284" s="323"/>
      <c r="AC284" s="150">
        <f>AB284*AA284</f>
        <v>0</v>
      </c>
      <c r="AD284" s="323">
        <f t="shared" si="469"/>
        <v>0</v>
      </c>
      <c r="AE284" s="150">
        <f t="shared" si="470"/>
        <v>0</v>
      </c>
      <c r="AF284" s="44"/>
    </row>
    <row r="285" spans="1:32" s="42" customFormat="1" ht="31.5">
      <c r="A285" s="47">
        <v>23.07</v>
      </c>
      <c r="B285" s="385" t="s">
        <v>186</v>
      </c>
      <c r="C285" s="44"/>
      <c r="D285" s="69"/>
      <c r="E285" s="44"/>
      <c r="F285" s="69"/>
      <c r="G285" s="112"/>
      <c r="H285" s="44"/>
      <c r="I285" s="69">
        <f t="shared" si="473"/>
        <v>0</v>
      </c>
      <c r="J285" s="323">
        <f t="shared" si="463"/>
        <v>0</v>
      </c>
      <c r="K285" s="150">
        <f t="shared" si="463"/>
        <v>0</v>
      </c>
      <c r="L285" s="323"/>
      <c r="M285" s="150"/>
      <c r="N285" s="150"/>
      <c r="O285" s="150"/>
      <c r="P285" s="323">
        <f t="shared" si="464"/>
        <v>0</v>
      </c>
      <c r="Q285" s="150">
        <f t="shared" si="464"/>
        <v>0</v>
      </c>
      <c r="R285" s="323"/>
      <c r="S285" s="150"/>
      <c r="T285" s="151"/>
      <c r="U285" s="323"/>
      <c r="V285" s="150">
        <f t="shared" si="465"/>
        <v>0</v>
      </c>
      <c r="W285" s="323">
        <f t="shared" si="466"/>
        <v>0</v>
      </c>
      <c r="X285" s="150">
        <f t="shared" si="467"/>
        <v>0</v>
      </c>
      <c r="Y285" s="323">
        <f t="shared" si="471"/>
        <v>0</v>
      </c>
      <c r="Z285" s="150">
        <f t="shared" si="472"/>
        <v>0</v>
      </c>
      <c r="AA285" s="151"/>
      <c r="AB285" s="323"/>
      <c r="AC285" s="150">
        <f t="shared" ref="AC285:AC303" si="474">AB285*AA285</f>
        <v>0</v>
      </c>
      <c r="AD285" s="323">
        <f t="shared" si="469"/>
        <v>0</v>
      </c>
      <c r="AE285" s="150">
        <f t="shared" si="470"/>
        <v>0</v>
      </c>
      <c r="AF285" s="44"/>
    </row>
    <row r="286" spans="1:32" s="42" customFormat="1" ht="31.5" customHeight="1">
      <c r="A286" s="47">
        <v>23.08</v>
      </c>
      <c r="B286" s="385" t="s">
        <v>187</v>
      </c>
      <c r="C286" s="44"/>
      <c r="D286" s="69"/>
      <c r="E286" s="44"/>
      <c r="F286" s="69"/>
      <c r="G286" s="112"/>
      <c r="H286" s="44"/>
      <c r="I286" s="69">
        <f t="shared" si="473"/>
        <v>0</v>
      </c>
      <c r="J286" s="323">
        <f t="shared" si="463"/>
        <v>0</v>
      </c>
      <c r="K286" s="150">
        <f t="shared" si="463"/>
        <v>0</v>
      </c>
      <c r="L286" s="323"/>
      <c r="M286" s="150"/>
      <c r="N286" s="150"/>
      <c r="O286" s="150"/>
      <c r="P286" s="323">
        <f t="shared" si="464"/>
        <v>0</v>
      </c>
      <c r="Q286" s="150">
        <f t="shared" si="464"/>
        <v>0</v>
      </c>
      <c r="R286" s="323"/>
      <c r="S286" s="150"/>
      <c r="T286" s="151"/>
      <c r="U286" s="323"/>
      <c r="V286" s="150">
        <f t="shared" si="465"/>
        <v>0</v>
      </c>
      <c r="W286" s="323">
        <f t="shared" si="466"/>
        <v>0</v>
      </c>
      <c r="X286" s="150">
        <f t="shared" si="467"/>
        <v>0</v>
      </c>
      <c r="Y286" s="323">
        <f t="shared" si="471"/>
        <v>0</v>
      </c>
      <c r="Z286" s="150">
        <f t="shared" si="472"/>
        <v>0</v>
      </c>
      <c r="AA286" s="151"/>
      <c r="AB286" s="323"/>
      <c r="AC286" s="150">
        <f t="shared" si="474"/>
        <v>0</v>
      </c>
      <c r="AD286" s="323">
        <f t="shared" si="469"/>
        <v>0</v>
      </c>
      <c r="AE286" s="150">
        <f t="shared" si="470"/>
        <v>0</v>
      </c>
      <c r="AF286" s="44"/>
    </row>
    <row r="287" spans="1:32" s="42" customFormat="1" ht="18.75">
      <c r="A287" s="47">
        <v>23.09</v>
      </c>
      <c r="B287" s="385" t="s">
        <v>311</v>
      </c>
      <c r="C287" s="44"/>
      <c r="D287" s="69"/>
      <c r="E287" s="44"/>
      <c r="F287" s="69"/>
      <c r="G287" s="112">
        <v>20.45</v>
      </c>
      <c r="H287" s="44">
        <v>0</v>
      </c>
      <c r="I287" s="69"/>
      <c r="J287" s="323">
        <f t="shared" si="463"/>
        <v>0</v>
      </c>
      <c r="K287" s="150">
        <f t="shared" si="463"/>
        <v>0</v>
      </c>
      <c r="L287" s="323"/>
      <c r="M287" s="150"/>
      <c r="N287" s="150"/>
      <c r="O287" s="150"/>
      <c r="P287" s="323">
        <f t="shared" si="464"/>
        <v>0</v>
      </c>
      <c r="Q287" s="150">
        <f t="shared" si="464"/>
        <v>0</v>
      </c>
      <c r="R287" s="323"/>
      <c r="S287" s="150"/>
      <c r="T287" s="827">
        <v>27.12</v>
      </c>
      <c r="U287" s="323"/>
      <c r="V287" s="150">
        <f t="shared" ref="V287:V294" si="475">U287*T287</f>
        <v>0</v>
      </c>
      <c r="W287" s="323">
        <f t="shared" si="466"/>
        <v>0</v>
      </c>
      <c r="X287" s="150">
        <f t="shared" si="467"/>
        <v>0</v>
      </c>
      <c r="Y287" s="323">
        <f t="shared" si="471"/>
        <v>0</v>
      </c>
      <c r="Z287" s="150">
        <f t="shared" si="472"/>
        <v>0</v>
      </c>
      <c r="AA287" s="827">
        <v>27.12</v>
      </c>
      <c r="AB287" s="323"/>
      <c r="AC287" s="150">
        <f t="shared" si="474"/>
        <v>0</v>
      </c>
      <c r="AD287" s="323">
        <f t="shared" si="469"/>
        <v>0</v>
      </c>
      <c r="AE287" s="150">
        <f t="shared" si="470"/>
        <v>0</v>
      </c>
      <c r="AF287" s="44"/>
    </row>
    <row r="288" spans="1:32" s="42" customFormat="1" ht="18.75">
      <c r="A288" s="47">
        <v>23.1</v>
      </c>
      <c r="B288" s="385" t="s">
        <v>312</v>
      </c>
      <c r="C288" s="44"/>
      <c r="D288" s="69"/>
      <c r="E288" s="44"/>
      <c r="F288" s="69"/>
      <c r="G288" s="112">
        <v>19.25</v>
      </c>
      <c r="H288" s="44"/>
      <c r="I288" s="69"/>
      <c r="J288" s="323">
        <f t="shared" si="463"/>
        <v>0</v>
      </c>
      <c r="K288" s="150">
        <f t="shared" si="463"/>
        <v>0</v>
      </c>
      <c r="L288" s="323"/>
      <c r="M288" s="150"/>
      <c r="N288" s="150"/>
      <c r="O288" s="150"/>
      <c r="P288" s="323">
        <f t="shared" si="464"/>
        <v>0</v>
      </c>
      <c r="Q288" s="150">
        <f t="shared" si="464"/>
        <v>0</v>
      </c>
      <c r="R288" s="323"/>
      <c r="S288" s="150"/>
      <c r="T288" s="827">
        <v>22.474</v>
      </c>
      <c r="U288" s="323"/>
      <c r="V288" s="150">
        <f t="shared" si="475"/>
        <v>0</v>
      </c>
      <c r="W288" s="323">
        <f t="shared" si="466"/>
        <v>0</v>
      </c>
      <c r="X288" s="150">
        <f t="shared" si="467"/>
        <v>0</v>
      </c>
      <c r="Y288" s="323">
        <f t="shared" si="471"/>
        <v>0</v>
      </c>
      <c r="Z288" s="150">
        <f t="shared" si="472"/>
        <v>0</v>
      </c>
      <c r="AA288" s="827">
        <v>22.474</v>
      </c>
      <c r="AB288" s="323"/>
      <c r="AC288" s="150">
        <f t="shared" si="474"/>
        <v>0</v>
      </c>
      <c r="AD288" s="323">
        <f t="shared" si="469"/>
        <v>0</v>
      </c>
      <c r="AE288" s="150">
        <f t="shared" si="470"/>
        <v>0</v>
      </c>
      <c r="AF288" s="44"/>
    </row>
    <row r="289" spans="1:32" s="42" customFormat="1" ht="18.75">
      <c r="A289" s="47">
        <v>23.11</v>
      </c>
      <c r="B289" s="385" t="s">
        <v>314</v>
      </c>
      <c r="C289" s="44"/>
      <c r="D289" s="69"/>
      <c r="E289" s="44"/>
      <c r="F289" s="69"/>
      <c r="G289" s="112">
        <v>26.69</v>
      </c>
      <c r="H289" s="44"/>
      <c r="I289" s="69"/>
      <c r="J289" s="323">
        <f t="shared" si="463"/>
        <v>0</v>
      </c>
      <c r="K289" s="150">
        <f t="shared" si="463"/>
        <v>0</v>
      </c>
      <c r="L289" s="323"/>
      <c r="M289" s="150"/>
      <c r="N289" s="150"/>
      <c r="O289" s="150"/>
      <c r="P289" s="323">
        <f t="shared" si="464"/>
        <v>0</v>
      </c>
      <c r="Q289" s="150">
        <f t="shared" si="464"/>
        <v>0</v>
      </c>
      <c r="R289" s="323"/>
      <c r="S289" s="150"/>
      <c r="T289" s="690">
        <v>34.630000000000003</v>
      </c>
      <c r="U289" s="323"/>
      <c r="V289" s="150">
        <f t="shared" si="475"/>
        <v>0</v>
      </c>
      <c r="W289" s="323">
        <f t="shared" si="466"/>
        <v>0</v>
      </c>
      <c r="X289" s="150">
        <f t="shared" si="467"/>
        <v>0</v>
      </c>
      <c r="Y289" s="323">
        <f t="shared" si="471"/>
        <v>0</v>
      </c>
      <c r="Z289" s="150">
        <f t="shared" si="472"/>
        <v>0</v>
      </c>
      <c r="AA289" s="690">
        <v>34.630000000000003</v>
      </c>
      <c r="AB289" s="323"/>
      <c r="AC289" s="150">
        <f t="shared" si="474"/>
        <v>0</v>
      </c>
      <c r="AD289" s="323">
        <f t="shared" si="469"/>
        <v>0</v>
      </c>
      <c r="AE289" s="150">
        <f t="shared" si="470"/>
        <v>0</v>
      </c>
      <c r="AF289" s="44"/>
    </row>
    <row r="290" spans="1:32" s="42" customFormat="1" ht="18.75">
      <c r="A290" s="47">
        <v>23.12</v>
      </c>
      <c r="B290" s="385" t="s">
        <v>313</v>
      </c>
      <c r="C290" s="44"/>
      <c r="D290" s="69"/>
      <c r="E290" s="44"/>
      <c r="F290" s="69"/>
      <c r="G290" s="112">
        <v>24.57</v>
      </c>
      <c r="H290" s="44"/>
      <c r="I290" s="69"/>
      <c r="J290" s="323">
        <f t="shared" si="463"/>
        <v>0</v>
      </c>
      <c r="K290" s="150">
        <f t="shared" si="463"/>
        <v>0</v>
      </c>
      <c r="L290" s="323"/>
      <c r="M290" s="150"/>
      <c r="N290" s="150"/>
      <c r="O290" s="150"/>
      <c r="P290" s="323">
        <f t="shared" si="464"/>
        <v>0</v>
      </c>
      <c r="Q290" s="150">
        <f t="shared" si="464"/>
        <v>0</v>
      </c>
      <c r="R290" s="323"/>
      <c r="S290" s="150"/>
      <c r="T290" s="690">
        <v>26.71</v>
      </c>
      <c r="U290" s="323"/>
      <c r="V290" s="150">
        <f t="shared" si="475"/>
        <v>0</v>
      </c>
      <c r="W290" s="323">
        <f t="shared" si="466"/>
        <v>0</v>
      </c>
      <c r="X290" s="150">
        <f t="shared" si="467"/>
        <v>0</v>
      </c>
      <c r="Y290" s="323">
        <f t="shared" si="471"/>
        <v>0</v>
      </c>
      <c r="Z290" s="150">
        <f t="shared" si="472"/>
        <v>0</v>
      </c>
      <c r="AA290" s="690">
        <v>26.71</v>
      </c>
      <c r="AB290" s="323"/>
      <c r="AC290" s="150">
        <f t="shared" si="474"/>
        <v>0</v>
      </c>
      <c r="AD290" s="323">
        <f t="shared" si="469"/>
        <v>0</v>
      </c>
      <c r="AE290" s="150">
        <f t="shared" si="470"/>
        <v>0</v>
      </c>
      <c r="AF290" s="44"/>
    </row>
    <row r="291" spans="1:32" s="42" customFormat="1" ht="18.75">
      <c r="A291" s="47">
        <v>23.13</v>
      </c>
      <c r="B291" s="43" t="s">
        <v>191</v>
      </c>
      <c r="C291" s="44"/>
      <c r="D291" s="69"/>
      <c r="E291" s="44"/>
      <c r="F291" s="69"/>
      <c r="G291" s="388">
        <v>12.86</v>
      </c>
      <c r="H291" s="44">
        <v>18</v>
      </c>
      <c r="I291" s="69">
        <v>231.48</v>
      </c>
      <c r="J291" s="323">
        <f t="shared" si="463"/>
        <v>18</v>
      </c>
      <c r="K291" s="150">
        <f t="shared" si="463"/>
        <v>231.48</v>
      </c>
      <c r="L291" s="323">
        <v>2</v>
      </c>
      <c r="M291" s="150">
        <v>35.314999999999998</v>
      </c>
      <c r="N291" s="150">
        <f>L291/J291%</f>
        <v>11.111111111111111</v>
      </c>
      <c r="O291" s="150">
        <f>M291/K291%</f>
        <v>15.256177639536892</v>
      </c>
      <c r="P291" s="323">
        <f t="shared" si="464"/>
        <v>16</v>
      </c>
      <c r="Q291" s="150">
        <f t="shared" si="464"/>
        <v>196.16499999999999</v>
      </c>
      <c r="R291" s="323">
        <v>16</v>
      </c>
      <c r="S291" s="150">
        <v>196.16499999999999</v>
      </c>
      <c r="T291" s="827">
        <v>19.34</v>
      </c>
      <c r="U291" s="323">
        <v>38</v>
      </c>
      <c r="V291" s="150">
        <f t="shared" si="475"/>
        <v>734.92</v>
      </c>
      <c r="W291" s="323">
        <f t="shared" si="466"/>
        <v>54</v>
      </c>
      <c r="X291" s="150">
        <f t="shared" si="467"/>
        <v>931.08499999999992</v>
      </c>
      <c r="Y291" s="323">
        <f t="shared" si="471"/>
        <v>16</v>
      </c>
      <c r="Z291" s="150">
        <f t="shared" si="472"/>
        <v>196.16499999999999</v>
      </c>
      <c r="AA291" s="827">
        <v>19.34</v>
      </c>
      <c r="AB291" s="323">
        <v>4</v>
      </c>
      <c r="AC291" s="150">
        <f t="shared" si="474"/>
        <v>77.36</v>
      </c>
      <c r="AD291" s="323">
        <f t="shared" si="469"/>
        <v>20</v>
      </c>
      <c r="AE291" s="150">
        <f t="shared" si="470"/>
        <v>273.52499999999998</v>
      </c>
      <c r="AF291" s="44"/>
    </row>
    <row r="292" spans="1:32" s="89" customFormat="1" ht="18.75">
      <c r="A292" s="47">
        <v>23.14</v>
      </c>
      <c r="B292" s="43" t="s">
        <v>192</v>
      </c>
      <c r="C292" s="87"/>
      <c r="D292" s="88"/>
      <c r="E292" s="87"/>
      <c r="F292" s="88"/>
      <c r="G292" s="114">
        <v>11.41</v>
      </c>
      <c r="H292" s="87">
        <v>0</v>
      </c>
      <c r="I292" s="69">
        <f t="shared" ref="I292" si="476">H292*G292</f>
        <v>0</v>
      </c>
      <c r="J292" s="323">
        <f t="shared" si="463"/>
        <v>0</v>
      </c>
      <c r="K292" s="150">
        <f t="shared" si="463"/>
        <v>0</v>
      </c>
      <c r="L292" s="327"/>
      <c r="M292" s="157"/>
      <c r="N292" s="150"/>
      <c r="O292" s="150"/>
      <c r="P292" s="323">
        <f t="shared" si="464"/>
        <v>0</v>
      </c>
      <c r="Q292" s="150">
        <f t="shared" si="464"/>
        <v>0</v>
      </c>
      <c r="R292" s="327"/>
      <c r="S292" s="157"/>
      <c r="T292" s="827">
        <v>15.43</v>
      </c>
      <c r="U292" s="327"/>
      <c r="V292" s="150">
        <f t="shared" si="475"/>
        <v>0</v>
      </c>
      <c r="W292" s="323">
        <f t="shared" si="466"/>
        <v>0</v>
      </c>
      <c r="X292" s="150">
        <f t="shared" si="467"/>
        <v>0</v>
      </c>
      <c r="Y292" s="323">
        <f t="shared" si="471"/>
        <v>0</v>
      </c>
      <c r="Z292" s="150">
        <f t="shared" si="472"/>
        <v>0</v>
      </c>
      <c r="AA292" s="827">
        <v>15.43</v>
      </c>
      <c r="AB292" s="327"/>
      <c r="AC292" s="150">
        <f t="shared" si="474"/>
        <v>0</v>
      </c>
      <c r="AD292" s="323">
        <f t="shared" si="469"/>
        <v>0</v>
      </c>
      <c r="AE292" s="150">
        <f t="shared" si="470"/>
        <v>0</v>
      </c>
      <c r="AF292" s="87"/>
    </row>
    <row r="293" spans="1:32" s="42" customFormat="1" ht="18.75">
      <c r="A293" s="47">
        <v>23.15</v>
      </c>
      <c r="B293" s="43" t="s">
        <v>193</v>
      </c>
      <c r="C293" s="44"/>
      <c r="D293" s="69"/>
      <c r="E293" s="44"/>
      <c r="F293" s="69"/>
      <c r="G293" s="388">
        <v>17.420000000000002</v>
      </c>
      <c r="H293" s="44">
        <v>1</v>
      </c>
      <c r="I293" s="69">
        <v>17.420000000000002</v>
      </c>
      <c r="J293" s="323">
        <f t="shared" si="463"/>
        <v>1</v>
      </c>
      <c r="K293" s="150">
        <f t="shared" si="463"/>
        <v>17.420000000000002</v>
      </c>
      <c r="L293" s="323">
        <f>'[49]Exp up to Jan 2017'!AS293</f>
        <v>0</v>
      </c>
      <c r="M293" s="150">
        <f>'[49]Exp up to Jan 2017'!AT293</f>
        <v>0</v>
      </c>
      <c r="N293" s="150"/>
      <c r="O293" s="150"/>
      <c r="P293" s="323">
        <f t="shared" si="464"/>
        <v>1</v>
      </c>
      <c r="Q293" s="150">
        <f t="shared" si="464"/>
        <v>17.420000000000002</v>
      </c>
      <c r="R293" s="323">
        <v>1</v>
      </c>
      <c r="S293" s="150">
        <v>17.420000000000002</v>
      </c>
      <c r="T293" s="827">
        <v>25.18</v>
      </c>
      <c r="U293" s="323">
        <v>2</v>
      </c>
      <c r="V293" s="150">
        <f t="shared" si="475"/>
        <v>50.36</v>
      </c>
      <c r="W293" s="323">
        <f t="shared" si="466"/>
        <v>3</v>
      </c>
      <c r="X293" s="150">
        <f t="shared" si="467"/>
        <v>67.78</v>
      </c>
      <c r="Y293" s="323">
        <f t="shared" si="471"/>
        <v>1</v>
      </c>
      <c r="Z293" s="150">
        <f t="shared" si="472"/>
        <v>17.420000000000002</v>
      </c>
      <c r="AA293" s="827">
        <v>25.18</v>
      </c>
      <c r="AB293" s="323"/>
      <c r="AC293" s="150">
        <f t="shared" si="474"/>
        <v>0</v>
      </c>
      <c r="AD293" s="323">
        <f t="shared" si="469"/>
        <v>1</v>
      </c>
      <c r="AE293" s="150">
        <f t="shared" si="470"/>
        <v>17.420000000000002</v>
      </c>
      <c r="AF293" s="44"/>
    </row>
    <row r="294" spans="1:32" s="42" customFormat="1" ht="18.75">
      <c r="A294" s="47">
        <v>23.16</v>
      </c>
      <c r="B294" s="43" t="s">
        <v>194</v>
      </c>
      <c r="C294" s="44"/>
      <c r="D294" s="69"/>
      <c r="E294" s="44"/>
      <c r="F294" s="69"/>
      <c r="G294" s="112">
        <v>14.82</v>
      </c>
      <c r="H294" s="44">
        <v>0</v>
      </c>
      <c r="I294" s="69">
        <f t="shared" ref="I294:I305" si="477">H294*G294</f>
        <v>0</v>
      </c>
      <c r="J294" s="323">
        <f t="shared" si="463"/>
        <v>0</v>
      </c>
      <c r="K294" s="150">
        <f t="shared" si="463"/>
        <v>0</v>
      </c>
      <c r="L294" s="323"/>
      <c r="M294" s="150"/>
      <c r="N294" s="150"/>
      <c r="O294" s="150"/>
      <c r="P294" s="323">
        <f t="shared" si="464"/>
        <v>0</v>
      </c>
      <c r="Q294" s="150">
        <f t="shared" si="464"/>
        <v>0</v>
      </c>
      <c r="R294" s="323"/>
      <c r="S294" s="150"/>
      <c r="T294" s="827">
        <v>17.489999999999998</v>
      </c>
      <c r="U294" s="323"/>
      <c r="V294" s="150">
        <f t="shared" si="475"/>
        <v>0</v>
      </c>
      <c r="W294" s="323">
        <f t="shared" si="466"/>
        <v>0</v>
      </c>
      <c r="X294" s="150">
        <f t="shared" si="467"/>
        <v>0</v>
      </c>
      <c r="Y294" s="323">
        <f t="shared" si="471"/>
        <v>0</v>
      </c>
      <c r="Z294" s="150">
        <f t="shared" si="472"/>
        <v>0</v>
      </c>
      <c r="AA294" s="827">
        <v>17.489999999999998</v>
      </c>
      <c r="AB294" s="323"/>
      <c r="AC294" s="150">
        <f t="shared" si="474"/>
        <v>0</v>
      </c>
      <c r="AD294" s="323">
        <f t="shared" si="469"/>
        <v>0</v>
      </c>
      <c r="AE294" s="150">
        <f t="shared" si="470"/>
        <v>0</v>
      </c>
      <c r="AF294" s="44"/>
    </row>
    <row r="295" spans="1:32" s="42" customFormat="1" ht="18.75">
      <c r="A295" s="47">
        <v>23.17</v>
      </c>
      <c r="B295" s="43" t="s">
        <v>300</v>
      </c>
      <c r="C295" s="44"/>
      <c r="D295" s="69"/>
      <c r="E295" s="44"/>
      <c r="F295" s="69"/>
      <c r="G295" s="112"/>
      <c r="H295" s="44"/>
      <c r="I295" s="69">
        <f t="shared" si="477"/>
        <v>0</v>
      </c>
      <c r="J295" s="323">
        <f t="shared" si="463"/>
        <v>0</v>
      </c>
      <c r="K295" s="150">
        <f t="shared" si="463"/>
        <v>0</v>
      </c>
      <c r="L295" s="323"/>
      <c r="M295" s="150"/>
      <c r="N295" s="150"/>
      <c r="O295" s="150"/>
      <c r="P295" s="323">
        <f t="shared" si="464"/>
        <v>0</v>
      </c>
      <c r="Q295" s="150">
        <f t="shared" si="464"/>
        <v>0</v>
      </c>
      <c r="R295" s="323"/>
      <c r="S295" s="150"/>
      <c r="T295" s="690"/>
      <c r="U295" s="323"/>
      <c r="V295" s="150">
        <f t="shared" si="465"/>
        <v>0</v>
      </c>
      <c r="W295" s="323">
        <f t="shared" si="466"/>
        <v>0</v>
      </c>
      <c r="X295" s="150">
        <f t="shared" si="467"/>
        <v>0</v>
      </c>
      <c r="Y295" s="323">
        <f t="shared" si="471"/>
        <v>0</v>
      </c>
      <c r="Z295" s="150">
        <f t="shared" si="472"/>
        <v>0</v>
      </c>
      <c r="AA295" s="690"/>
      <c r="AB295" s="323"/>
      <c r="AC295" s="150">
        <f t="shared" si="474"/>
        <v>0</v>
      </c>
      <c r="AD295" s="323">
        <f t="shared" si="469"/>
        <v>0</v>
      </c>
      <c r="AE295" s="150">
        <f t="shared" si="470"/>
        <v>0</v>
      </c>
      <c r="AF295" s="44"/>
    </row>
    <row r="296" spans="1:32" s="42" customFormat="1" ht="18.75">
      <c r="A296" s="47">
        <v>23.18</v>
      </c>
      <c r="B296" s="43" t="s">
        <v>157</v>
      </c>
      <c r="C296" s="44"/>
      <c r="D296" s="69"/>
      <c r="E296" s="44"/>
      <c r="F296" s="69"/>
      <c r="G296" s="112">
        <v>5.79</v>
      </c>
      <c r="H296" s="44">
        <v>0</v>
      </c>
      <c r="I296" s="69">
        <f t="shared" si="477"/>
        <v>0</v>
      </c>
      <c r="J296" s="323">
        <f t="shared" si="463"/>
        <v>0</v>
      </c>
      <c r="K296" s="150">
        <f t="shared" si="463"/>
        <v>0</v>
      </c>
      <c r="L296" s="323"/>
      <c r="M296" s="150"/>
      <c r="N296" s="150"/>
      <c r="O296" s="150"/>
      <c r="P296" s="323">
        <f t="shared" si="464"/>
        <v>0</v>
      </c>
      <c r="Q296" s="150">
        <f t="shared" si="464"/>
        <v>0</v>
      </c>
      <c r="R296" s="323"/>
      <c r="S296" s="150"/>
      <c r="T296" s="827">
        <v>7.92</v>
      </c>
      <c r="U296" s="323"/>
      <c r="V296" s="150">
        <f t="shared" ref="V296:V303" si="478">U296*T296</f>
        <v>0</v>
      </c>
      <c r="W296" s="323">
        <f t="shared" si="466"/>
        <v>0</v>
      </c>
      <c r="X296" s="150">
        <f t="shared" si="467"/>
        <v>0</v>
      </c>
      <c r="Y296" s="323">
        <f t="shared" si="471"/>
        <v>0</v>
      </c>
      <c r="Z296" s="150">
        <f t="shared" si="472"/>
        <v>0</v>
      </c>
      <c r="AA296" s="827">
        <v>7.92</v>
      </c>
      <c r="AB296" s="323"/>
      <c r="AC296" s="150">
        <f t="shared" si="474"/>
        <v>0</v>
      </c>
      <c r="AD296" s="323">
        <f t="shared" si="469"/>
        <v>0</v>
      </c>
      <c r="AE296" s="150">
        <f t="shared" si="470"/>
        <v>0</v>
      </c>
      <c r="AF296" s="44"/>
    </row>
    <row r="297" spans="1:32" s="42" customFormat="1" ht="18.75">
      <c r="A297" s="47">
        <v>23.19</v>
      </c>
      <c r="B297" s="43" t="s">
        <v>342</v>
      </c>
      <c r="C297" s="44"/>
      <c r="D297" s="69"/>
      <c r="E297" s="44"/>
      <c r="F297" s="69"/>
      <c r="G297" s="112">
        <v>4.83</v>
      </c>
      <c r="H297" s="44">
        <v>0</v>
      </c>
      <c r="I297" s="69">
        <f t="shared" si="477"/>
        <v>0</v>
      </c>
      <c r="J297" s="323">
        <f t="shared" si="463"/>
        <v>0</v>
      </c>
      <c r="K297" s="150">
        <f t="shared" si="463"/>
        <v>0</v>
      </c>
      <c r="L297" s="323"/>
      <c r="M297" s="150"/>
      <c r="N297" s="150"/>
      <c r="O297" s="150"/>
      <c r="P297" s="323">
        <f t="shared" si="464"/>
        <v>0</v>
      </c>
      <c r="Q297" s="150">
        <f t="shared" si="464"/>
        <v>0</v>
      </c>
      <c r="R297" s="323"/>
      <c r="S297" s="150"/>
      <c r="T297" s="827">
        <v>6.25</v>
      </c>
      <c r="U297" s="323"/>
      <c r="V297" s="150">
        <f t="shared" si="478"/>
        <v>0</v>
      </c>
      <c r="W297" s="323">
        <f t="shared" si="466"/>
        <v>0</v>
      </c>
      <c r="X297" s="150">
        <f t="shared" si="467"/>
        <v>0</v>
      </c>
      <c r="Y297" s="323">
        <f t="shared" si="471"/>
        <v>0</v>
      </c>
      <c r="Z297" s="150">
        <f t="shared" si="472"/>
        <v>0</v>
      </c>
      <c r="AA297" s="827">
        <v>6.25</v>
      </c>
      <c r="AB297" s="323"/>
      <c r="AC297" s="150">
        <f t="shared" si="474"/>
        <v>0</v>
      </c>
      <c r="AD297" s="323">
        <f t="shared" si="469"/>
        <v>0</v>
      </c>
      <c r="AE297" s="150">
        <f t="shared" si="470"/>
        <v>0</v>
      </c>
      <c r="AF297" s="44"/>
    </row>
    <row r="298" spans="1:32" s="42" customFormat="1" ht="18.75">
      <c r="A298" s="47">
        <v>23.2</v>
      </c>
      <c r="B298" s="43" t="s">
        <v>302</v>
      </c>
      <c r="C298" s="44"/>
      <c r="D298" s="69"/>
      <c r="E298" s="44"/>
      <c r="F298" s="69"/>
      <c r="G298" s="112">
        <v>2.14</v>
      </c>
      <c r="H298" s="44">
        <v>0</v>
      </c>
      <c r="I298" s="69">
        <f t="shared" si="477"/>
        <v>0</v>
      </c>
      <c r="J298" s="323">
        <f t="shared" si="463"/>
        <v>0</v>
      </c>
      <c r="K298" s="150">
        <f t="shared" si="463"/>
        <v>0</v>
      </c>
      <c r="L298" s="323"/>
      <c r="M298" s="150"/>
      <c r="N298" s="150"/>
      <c r="O298" s="150"/>
      <c r="P298" s="323">
        <f t="shared" si="464"/>
        <v>0</v>
      </c>
      <c r="Q298" s="150">
        <f t="shared" si="464"/>
        <v>0</v>
      </c>
      <c r="R298" s="323"/>
      <c r="S298" s="150"/>
      <c r="T298" s="827">
        <v>2.72</v>
      </c>
      <c r="U298" s="323"/>
      <c r="V298" s="150">
        <f t="shared" si="478"/>
        <v>0</v>
      </c>
      <c r="W298" s="323">
        <f t="shared" si="466"/>
        <v>0</v>
      </c>
      <c r="X298" s="150">
        <f t="shared" si="467"/>
        <v>0</v>
      </c>
      <c r="Y298" s="323">
        <f t="shared" si="471"/>
        <v>0</v>
      </c>
      <c r="Z298" s="150">
        <f t="shared" si="472"/>
        <v>0</v>
      </c>
      <c r="AA298" s="827">
        <v>2.72</v>
      </c>
      <c r="AB298" s="323"/>
      <c r="AC298" s="150">
        <f t="shared" si="474"/>
        <v>0</v>
      </c>
      <c r="AD298" s="323">
        <f t="shared" si="469"/>
        <v>0</v>
      </c>
      <c r="AE298" s="150">
        <f t="shared" si="470"/>
        <v>0</v>
      </c>
      <c r="AF298" s="44"/>
    </row>
    <row r="299" spans="1:32" s="42" customFormat="1" ht="18.75">
      <c r="A299" s="47">
        <v>23.21</v>
      </c>
      <c r="B299" s="43" t="s">
        <v>301</v>
      </c>
      <c r="C299" s="44"/>
      <c r="D299" s="69"/>
      <c r="E299" s="44"/>
      <c r="F299" s="69"/>
      <c r="G299" s="112">
        <v>1.76</v>
      </c>
      <c r="H299" s="44">
        <v>0</v>
      </c>
      <c r="I299" s="69">
        <f t="shared" si="477"/>
        <v>0</v>
      </c>
      <c r="J299" s="323">
        <f t="shared" si="463"/>
        <v>0</v>
      </c>
      <c r="K299" s="150">
        <f t="shared" si="463"/>
        <v>0</v>
      </c>
      <c r="L299" s="323"/>
      <c r="M299" s="150"/>
      <c r="N299" s="150"/>
      <c r="O299" s="150"/>
      <c r="P299" s="323">
        <f t="shared" si="464"/>
        <v>0</v>
      </c>
      <c r="Q299" s="150">
        <f t="shared" si="464"/>
        <v>0</v>
      </c>
      <c r="R299" s="323"/>
      <c r="S299" s="150"/>
      <c r="T299" s="827">
        <v>2</v>
      </c>
      <c r="U299" s="323"/>
      <c r="V299" s="150">
        <f t="shared" si="478"/>
        <v>0</v>
      </c>
      <c r="W299" s="323">
        <f t="shared" si="466"/>
        <v>0</v>
      </c>
      <c r="X299" s="150">
        <f t="shared" si="467"/>
        <v>0</v>
      </c>
      <c r="Y299" s="323">
        <f t="shared" si="471"/>
        <v>0</v>
      </c>
      <c r="Z299" s="150">
        <f t="shared" si="472"/>
        <v>0</v>
      </c>
      <c r="AA299" s="827">
        <v>2</v>
      </c>
      <c r="AB299" s="323"/>
      <c r="AC299" s="150">
        <f t="shared" si="474"/>
        <v>0</v>
      </c>
      <c r="AD299" s="323">
        <f t="shared" si="469"/>
        <v>0</v>
      </c>
      <c r="AE299" s="150">
        <f t="shared" si="470"/>
        <v>0</v>
      </c>
      <c r="AF299" s="44"/>
    </row>
    <row r="300" spans="1:32" s="42" customFormat="1" ht="18.75">
      <c r="A300" s="47">
        <v>23.22</v>
      </c>
      <c r="B300" s="43" t="s">
        <v>181</v>
      </c>
      <c r="C300" s="44"/>
      <c r="D300" s="69"/>
      <c r="E300" s="44"/>
      <c r="F300" s="69"/>
      <c r="G300" s="112">
        <v>2.14</v>
      </c>
      <c r="H300" s="44"/>
      <c r="I300" s="69">
        <f t="shared" si="477"/>
        <v>0</v>
      </c>
      <c r="J300" s="323">
        <f t="shared" si="463"/>
        <v>0</v>
      </c>
      <c r="K300" s="150">
        <f t="shared" si="463"/>
        <v>0</v>
      </c>
      <c r="L300" s="323"/>
      <c r="M300" s="150"/>
      <c r="N300" s="150"/>
      <c r="O300" s="150"/>
      <c r="P300" s="323">
        <f t="shared" si="464"/>
        <v>0</v>
      </c>
      <c r="Q300" s="150">
        <f t="shared" si="464"/>
        <v>0</v>
      </c>
      <c r="R300" s="323"/>
      <c r="S300" s="150"/>
      <c r="T300" s="827">
        <v>2.72</v>
      </c>
      <c r="U300" s="323"/>
      <c r="V300" s="150">
        <f t="shared" si="478"/>
        <v>0</v>
      </c>
      <c r="W300" s="323">
        <f t="shared" si="466"/>
        <v>0</v>
      </c>
      <c r="X300" s="150">
        <f t="shared" si="467"/>
        <v>0</v>
      </c>
      <c r="Y300" s="323">
        <f t="shared" si="471"/>
        <v>0</v>
      </c>
      <c r="Z300" s="150">
        <f t="shared" si="472"/>
        <v>0</v>
      </c>
      <c r="AA300" s="827">
        <v>2.72</v>
      </c>
      <c r="AB300" s="323"/>
      <c r="AC300" s="150">
        <f t="shared" si="474"/>
        <v>0</v>
      </c>
      <c r="AD300" s="323">
        <f t="shared" si="469"/>
        <v>0</v>
      </c>
      <c r="AE300" s="150">
        <f t="shared" si="470"/>
        <v>0</v>
      </c>
      <c r="AF300" s="44"/>
    </row>
    <row r="301" spans="1:32" s="42" customFormat="1" ht="18.75">
      <c r="A301" s="47">
        <v>23.23</v>
      </c>
      <c r="B301" s="43" t="s">
        <v>182</v>
      </c>
      <c r="C301" s="44"/>
      <c r="D301" s="69"/>
      <c r="E301" s="44"/>
      <c r="F301" s="69"/>
      <c r="G301" s="112">
        <v>1.76</v>
      </c>
      <c r="H301" s="44">
        <v>0</v>
      </c>
      <c r="I301" s="69">
        <f t="shared" si="477"/>
        <v>0</v>
      </c>
      <c r="J301" s="323">
        <f t="shared" si="463"/>
        <v>0</v>
      </c>
      <c r="K301" s="150">
        <f t="shared" si="463"/>
        <v>0</v>
      </c>
      <c r="L301" s="323"/>
      <c r="M301" s="150"/>
      <c r="N301" s="150"/>
      <c r="O301" s="150"/>
      <c r="P301" s="323">
        <f t="shared" si="464"/>
        <v>0</v>
      </c>
      <c r="Q301" s="150">
        <f t="shared" si="464"/>
        <v>0</v>
      </c>
      <c r="R301" s="323"/>
      <c r="S301" s="150"/>
      <c r="T301" s="827">
        <v>2</v>
      </c>
      <c r="U301" s="323"/>
      <c r="V301" s="150">
        <f t="shared" si="478"/>
        <v>0</v>
      </c>
      <c r="W301" s="323">
        <f t="shared" si="466"/>
        <v>0</v>
      </c>
      <c r="X301" s="150">
        <f t="shared" si="467"/>
        <v>0</v>
      </c>
      <c r="Y301" s="323">
        <f t="shared" si="471"/>
        <v>0</v>
      </c>
      <c r="Z301" s="150">
        <f t="shared" si="472"/>
        <v>0</v>
      </c>
      <c r="AA301" s="827">
        <v>2</v>
      </c>
      <c r="AB301" s="323"/>
      <c r="AC301" s="150">
        <f t="shared" si="474"/>
        <v>0</v>
      </c>
      <c r="AD301" s="323">
        <f t="shared" si="469"/>
        <v>0</v>
      </c>
      <c r="AE301" s="150">
        <f t="shared" si="470"/>
        <v>0</v>
      </c>
      <c r="AF301" s="44"/>
    </row>
    <row r="302" spans="1:32" s="42" customFormat="1">
      <c r="A302" s="47">
        <v>23.24</v>
      </c>
      <c r="B302" s="43" t="s">
        <v>183</v>
      </c>
      <c r="C302" s="44"/>
      <c r="D302" s="69"/>
      <c r="E302" s="44"/>
      <c r="F302" s="69"/>
      <c r="G302" s="112">
        <v>2.14</v>
      </c>
      <c r="H302" s="44"/>
      <c r="I302" s="69">
        <f t="shared" si="477"/>
        <v>0</v>
      </c>
      <c r="J302" s="323">
        <f t="shared" si="463"/>
        <v>0</v>
      </c>
      <c r="K302" s="150">
        <f t="shared" si="463"/>
        <v>0</v>
      </c>
      <c r="L302" s="323"/>
      <c r="M302" s="150"/>
      <c r="N302" s="150"/>
      <c r="O302" s="150"/>
      <c r="P302" s="323">
        <f t="shared" si="464"/>
        <v>0</v>
      </c>
      <c r="Q302" s="150">
        <f t="shared" si="464"/>
        <v>0</v>
      </c>
      <c r="R302" s="323"/>
      <c r="S302" s="150"/>
      <c r="T302" s="151">
        <v>2.14</v>
      </c>
      <c r="U302" s="323"/>
      <c r="V302" s="150">
        <f t="shared" si="478"/>
        <v>0</v>
      </c>
      <c r="W302" s="323">
        <f t="shared" si="466"/>
        <v>0</v>
      </c>
      <c r="X302" s="150">
        <f t="shared" si="467"/>
        <v>0</v>
      </c>
      <c r="Y302" s="323">
        <f t="shared" si="471"/>
        <v>0</v>
      </c>
      <c r="Z302" s="150">
        <f t="shared" si="472"/>
        <v>0</v>
      </c>
      <c r="AA302" s="151">
        <v>2.14</v>
      </c>
      <c r="AB302" s="323"/>
      <c r="AC302" s="150">
        <f t="shared" si="474"/>
        <v>0</v>
      </c>
      <c r="AD302" s="323">
        <f t="shared" si="469"/>
        <v>0</v>
      </c>
      <c r="AE302" s="150">
        <f t="shared" si="470"/>
        <v>0</v>
      </c>
      <c r="AF302" s="44"/>
    </row>
    <row r="303" spans="1:32" s="42" customFormat="1">
      <c r="A303" s="47">
        <v>23.25</v>
      </c>
      <c r="B303" s="43" t="s">
        <v>184</v>
      </c>
      <c r="C303" s="44"/>
      <c r="D303" s="69"/>
      <c r="E303" s="44"/>
      <c r="F303" s="69"/>
      <c r="G303" s="112">
        <v>1.76</v>
      </c>
      <c r="H303" s="44"/>
      <c r="I303" s="69">
        <f t="shared" si="477"/>
        <v>0</v>
      </c>
      <c r="J303" s="323">
        <f t="shared" si="463"/>
        <v>0</v>
      </c>
      <c r="K303" s="150">
        <f t="shared" si="463"/>
        <v>0</v>
      </c>
      <c r="L303" s="323"/>
      <c r="M303" s="150"/>
      <c r="N303" s="150"/>
      <c r="O303" s="150"/>
      <c r="P303" s="323">
        <f t="shared" si="464"/>
        <v>0</v>
      </c>
      <c r="Q303" s="150">
        <f t="shared" si="464"/>
        <v>0</v>
      </c>
      <c r="R303" s="323"/>
      <c r="S303" s="150"/>
      <c r="T303" s="151">
        <v>1.76</v>
      </c>
      <c r="U303" s="323"/>
      <c r="V303" s="150">
        <f t="shared" si="478"/>
        <v>0</v>
      </c>
      <c r="W303" s="323">
        <f t="shared" si="466"/>
        <v>0</v>
      </c>
      <c r="X303" s="150">
        <f t="shared" si="467"/>
        <v>0</v>
      </c>
      <c r="Y303" s="323">
        <f t="shared" si="471"/>
        <v>0</v>
      </c>
      <c r="Z303" s="150">
        <f t="shared" si="472"/>
        <v>0</v>
      </c>
      <c r="AA303" s="151">
        <v>1.76</v>
      </c>
      <c r="AB303" s="323"/>
      <c r="AC303" s="150">
        <f t="shared" si="474"/>
        <v>0</v>
      </c>
      <c r="AD303" s="323">
        <f t="shared" si="469"/>
        <v>0</v>
      </c>
      <c r="AE303" s="150">
        <f t="shared" si="470"/>
        <v>0</v>
      </c>
      <c r="AF303" s="44"/>
    </row>
    <row r="304" spans="1:32" s="42" customFormat="1">
      <c r="A304" s="47">
        <v>23.26</v>
      </c>
      <c r="B304" s="43" t="s">
        <v>316</v>
      </c>
      <c r="C304" s="44"/>
      <c r="D304" s="69"/>
      <c r="E304" s="44"/>
      <c r="F304" s="69"/>
      <c r="G304" s="112"/>
      <c r="H304" s="44">
        <v>0</v>
      </c>
      <c r="I304" s="69">
        <v>0</v>
      </c>
      <c r="J304" s="323">
        <f t="shared" si="463"/>
        <v>0</v>
      </c>
      <c r="K304" s="150">
        <f t="shared" si="463"/>
        <v>0</v>
      </c>
      <c r="L304" s="323"/>
      <c r="M304" s="150"/>
      <c r="N304" s="150"/>
      <c r="O304" s="150"/>
      <c r="P304" s="323">
        <f t="shared" si="464"/>
        <v>0</v>
      </c>
      <c r="Q304" s="150">
        <f t="shared" si="464"/>
        <v>0</v>
      </c>
      <c r="R304" s="323"/>
      <c r="S304" s="150"/>
      <c r="T304" s="151"/>
      <c r="U304" s="323">
        <v>218</v>
      </c>
      <c r="V304" s="150">
        <v>130.80000000000001</v>
      </c>
      <c r="W304" s="323">
        <f t="shared" si="466"/>
        <v>218</v>
      </c>
      <c r="X304" s="150">
        <f t="shared" si="467"/>
        <v>130.80000000000001</v>
      </c>
      <c r="Y304" s="323">
        <f t="shared" si="471"/>
        <v>0</v>
      </c>
      <c r="Z304" s="150">
        <f t="shared" si="472"/>
        <v>0</v>
      </c>
      <c r="AA304" s="151"/>
      <c r="AB304" s="323"/>
      <c r="AC304" s="150"/>
      <c r="AD304" s="323">
        <f t="shared" si="469"/>
        <v>0</v>
      </c>
      <c r="AE304" s="150">
        <f t="shared" si="470"/>
        <v>0</v>
      </c>
      <c r="AF304" s="44"/>
    </row>
    <row r="305" spans="1:32" s="42" customFormat="1">
      <c r="A305" s="47">
        <v>23.2699999999999</v>
      </c>
      <c r="B305" s="43" t="s">
        <v>202</v>
      </c>
      <c r="C305" s="44"/>
      <c r="D305" s="69"/>
      <c r="E305" s="44"/>
      <c r="F305" s="69"/>
      <c r="G305" s="112">
        <v>0.4</v>
      </c>
      <c r="H305" s="44">
        <v>0</v>
      </c>
      <c r="I305" s="69">
        <f t="shared" si="477"/>
        <v>0</v>
      </c>
      <c r="J305" s="323">
        <f t="shared" si="463"/>
        <v>0</v>
      </c>
      <c r="K305" s="150">
        <f t="shared" si="463"/>
        <v>0</v>
      </c>
      <c r="L305" s="323"/>
      <c r="M305" s="150"/>
      <c r="N305" s="150"/>
      <c r="O305" s="150"/>
      <c r="P305" s="323">
        <f t="shared" si="464"/>
        <v>0</v>
      </c>
      <c r="Q305" s="150">
        <f t="shared" si="464"/>
        <v>0</v>
      </c>
      <c r="R305" s="323"/>
      <c r="S305" s="150"/>
      <c r="T305" s="151"/>
      <c r="U305" s="323">
        <v>146</v>
      </c>
      <c r="V305" s="150">
        <v>158.4</v>
      </c>
      <c r="W305" s="323">
        <f t="shared" si="466"/>
        <v>146</v>
      </c>
      <c r="X305" s="150">
        <f t="shared" si="467"/>
        <v>158.4</v>
      </c>
      <c r="Y305" s="323">
        <f t="shared" si="471"/>
        <v>0</v>
      </c>
      <c r="Z305" s="150">
        <f t="shared" si="472"/>
        <v>0</v>
      </c>
      <c r="AA305" s="151"/>
      <c r="AB305" s="323"/>
      <c r="AC305" s="150"/>
      <c r="AD305" s="323">
        <f t="shared" si="469"/>
        <v>0</v>
      </c>
      <c r="AE305" s="150">
        <f t="shared" si="470"/>
        <v>0</v>
      </c>
      <c r="AF305" s="44"/>
    </row>
    <row r="306" spans="1:32" s="42" customFormat="1">
      <c r="A306" s="47">
        <v>23.279999999999902</v>
      </c>
      <c r="B306" s="43" t="s">
        <v>118</v>
      </c>
      <c r="C306" s="44">
        <v>65</v>
      </c>
      <c r="D306" s="69">
        <v>49.120000000000005</v>
      </c>
      <c r="E306" s="44"/>
      <c r="F306" s="69"/>
      <c r="G306" s="112"/>
      <c r="H306" s="44">
        <v>0</v>
      </c>
      <c r="I306" s="69">
        <v>0</v>
      </c>
      <c r="J306" s="323">
        <f t="shared" si="463"/>
        <v>65</v>
      </c>
      <c r="K306" s="150">
        <f t="shared" si="463"/>
        <v>49.120000000000005</v>
      </c>
      <c r="L306" s="323">
        <v>65</v>
      </c>
      <c r="M306" s="150">
        <v>49.120000000000005</v>
      </c>
      <c r="N306" s="150">
        <f>L306/J306%</f>
        <v>100</v>
      </c>
      <c r="O306" s="150">
        <f>M306/K306%</f>
        <v>100</v>
      </c>
      <c r="P306" s="323">
        <f t="shared" si="464"/>
        <v>0</v>
      </c>
      <c r="Q306" s="150">
        <f t="shared" si="464"/>
        <v>0</v>
      </c>
      <c r="R306" s="323"/>
      <c r="S306" s="150"/>
      <c r="T306" s="151"/>
      <c r="U306" s="323"/>
      <c r="V306" s="150"/>
      <c r="W306" s="323">
        <f t="shared" si="466"/>
        <v>0</v>
      </c>
      <c r="X306" s="150">
        <f t="shared" si="467"/>
        <v>0</v>
      </c>
      <c r="Y306" s="323">
        <f t="shared" si="471"/>
        <v>0</v>
      </c>
      <c r="Z306" s="150">
        <f t="shared" si="472"/>
        <v>0</v>
      </c>
      <c r="AA306" s="151"/>
      <c r="AB306" s="323"/>
      <c r="AC306" s="150"/>
      <c r="AD306" s="323">
        <f t="shared" si="469"/>
        <v>0</v>
      </c>
      <c r="AE306" s="150">
        <f t="shared" si="470"/>
        <v>0</v>
      </c>
      <c r="AF306" s="44"/>
    </row>
    <row r="307" spans="1:32" s="42" customFormat="1">
      <c r="A307" s="47">
        <v>23.2899999999999</v>
      </c>
      <c r="B307" s="3" t="s">
        <v>119</v>
      </c>
      <c r="C307" s="44"/>
      <c r="D307" s="69"/>
      <c r="E307" s="44"/>
      <c r="F307" s="69"/>
      <c r="G307" s="112">
        <v>0.3</v>
      </c>
      <c r="H307" s="44">
        <v>0</v>
      </c>
      <c r="I307" s="69">
        <f>H307*G307</f>
        <v>0</v>
      </c>
      <c r="J307" s="323">
        <f t="shared" si="463"/>
        <v>0</v>
      </c>
      <c r="K307" s="150">
        <f t="shared" si="463"/>
        <v>0</v>
      </c>
      <c r="L307" s="323"/>
      <c r="M307" s="150"/>
      <c r="N307" s="150"/>
      <c r="O307" s="150"/>
      <c r="P307" s="323">
        <f t="shared" si="464"/>
        <v>0</v>
      </c>
      <c r="Q307" s="150">
        <f t="shared" si="464"/>
        <v>0</v>
      </c>
      <c r="R307" s="323"/>
      <c r="S307" s="150"/>
      <c r="T307" s="151"/>
      <c r="U307" s="323">
        <f>693+71</f>
        <v>764</v>
      </c>
      <c r="V307" s="150">
        <f>231.4+26.54</f>
        <v>257.94</v>
      </c>
      <c r="W307" s="323">
        <f t="shared" si="466"/>
        <v>764</v>
      </c>
      <c r="X307" s="150">
        <f t="shared" si="467"/>
        <v>257.94</v>
      </c>
      <c r="Y307" s="323">
        <f t="shared" si="471"/>
        <v>0</v>
      </c>
      <c r="Z307" s="150">
        <f t="shared" si="472"/>
        <v>0</v>
      </c>
      <c r="AA307" s="151"/>
      <c r="AB307" s="323"/>
      <c r="AC307" s="150"/>
      <c r="AD307" s="323">
        <f t="shared" si="469"/>
        <v>0</v>
      </c>
      <c r="AE307" s="150">
        <f t="shared" si="470"/>
        <v>0</v>
      </c>
      <c r="AF307" s="44"/>
    </row>
    <row r="308" spans="1:32" s="42" customFormat="1" ht="31.5">
      <c r="A308" s="47">
        <v>23.299999999999901</v>
      </c>
      <c r="B308" s="7" t="s">
        <v>120</v>
      </c>
      <c r="C308" s="44"/>
      <c r="D308" s="69"/>
      <c r="E308" s="44"/>
      <c r="F308" s="69"/>
      <c r="G308" s="112">
        <v>7.3</v>
      </c>
      <c r="H308" s="44"/>
      <c r="I308" s="69">
        <f t="shared" ref="I308:I312" si="479">H308*G308</f>
        <v>0</v>
      </c>
      <c r="J308" s="323">
        <f t="shared" si="463"/>
        <v>0</v>
      </c>
      <c r="K308" s="150">
        <f t="shared" si="463"/>
        <v>0</v>
      </c>
      <c r="L308" s="323"/>
      <c r="M308" s="150"/>
      <c r="N308" s="150"/>
      <c r="O308" s="150"/>
      <c r="P308" s="323">
        <f t="shared" si="464"/>
        <v>0</v>
      </c>
      <c r="Q308" s="150">
        <f t="shared" si="464"/>
        <v>0</v>
      </c>
      <c r="R308" s="323"/>
      <c r="S308" s="150"/>
      <c r="T308" s="151">
        <v>7.3</v>
      </c>
      <c r="U308" s="323"/>
      <c r="V308" s="150">
        <f>U308*T308</f>
        <v>0</v>
      </c>
      <c r="W308" s="323">
        <f t="shared" si="466"/>
        <v>0</v>
      </c>
      <c r="X308" s="150">
        <f t="shared" si="467"/>
        <v>0</v>
      </c>
      <c r="Y308" s="323">
        <f t="shared" si="471"/>
        <v>0</v>
      </c>
      <c r="Z308" s="150">
        <f t="shared" si="472"/>
        <v>0</v>
      </c>
      <c r="AA308" s="151">
        <v>7.3</v>
      </c>
      <c r="AB308" s="323"/>
      <c r="AC308" s="150">
        <f>AB308*AA308</f>
        <v>0</v>
      </c>
      <c r="AD308" s="323">
        <f t="shared" si="469"/>
        <v>0</v>
      </c>
      <c r="AE308" s="150">
        <f t="shared" si="470"/>
        <v>0</v>
      </c>
      <c r="AF308" s="44"/>
    </row>
    <row r="309" spans="1:32" s="42" customFormat="1" ht="31.5">
      <c r="A309" s="47">
        <v>23.309999999999899</v>
      </c>
      <c r="B309" s="7" t="s">
        <v>121</v>
      </c>
      <c r="C309" s="44"/>
      <c r="D309" s="69"/>
      <c r="E309" s="44"/>
      <c r="F309" s="69"/>
      <c r="G309" s="112">
        <v>6.32</v>
      </c>
      <c r="H309" s="44">
        <v>0</v>
      </c>
      <c r="I309" s="69">
        <f t="shared" si="479"/>
        <v>0</v>
      </c>
      <c r="J309" s="323">
        <f t="shared" si="463"/>
        <v>0</v>
      </c>
      <c r="K309" s="150">
        <f t="shared" si="463"/>
        <v>0</v>
      </c>
      <c r="L309" s="323"/>
      <c r="M309" s="150"/>
      <c r="N309" s="150"/>
      <c r="O309" s="150"/>
      <c r="P309" s="323">
        <f t="shared" si="464"/>
        <v>0</v>
      </c>
      <c r="Q309" s="150">
        <f t="shared" si="464"/>
        <v>0</v>
      </c>
      <c r="R309" s="323"/>
      <c r="S309" s="150"/>
      <c r="T309" s="151">
        <v>6.32</v>
      </c>
      <c r="U309" s="323"/>
      <c r="V309" s="150">
        <f>U309*T309</f>
        <v>0</v>
      </c>
      <c r="W309" s="323">
        <f t="shared" si="466"/>
        <v>0</v>
      </c>
      <c r="X309" s="150">
        <f t="shared" si="467"/>
        <v>0</v>
      </c>
      <c r="Y309" s="323">
        <f t="shared" si="471"/>
        <v>0</v>
      </c>
      <c r="Z309" s="150">
        <f t="shared" si="472"/>
        <v>0</v>
      </c>
      <c r="AA309" s="151">
        <v>6.32</v>
      </c>
      <c r="AB309" s="323"/>
      <c r="AC309" s="150">
        <f>AB309*AA309</f>
        <v>0</v>
      </c>
      <c r="AD309" s="323">
        <f t="shared" si="469"/>
        <v>0</v>
      </c>
      <c r="AE309" s="150">
        <f t="shared" si="470"/>
        <v>0</v>
      </c>
      <c r="AF309" s="44"/>
    </row>
    <row r="310" spans="1:32" s="42" customFormat="1" ht="31.5">
      <c r="A310" s="47">
        <v>23.319999999999901</v>
      </c>
      <c r="B310" s="7" t="s">
        <v>122</v>
      </c>
      <c r="C310" s="44"/>
      <c r="D310" s="69"/>
      <c r="E310" s="44"/>
      <c r="F310" s="69"/>
      <c r="G310" s="112">
        <v>7.3</v>
      </c>
      <c r="H310" s="44">
        <v>0</v>
      </c>
      <c r="I310" s="69">
        <f t="shared" si="479"/>
        <v>0</v>
      </c>
      <c r="J310" s="323">
        <f t="shared" si="463"/>
        <v>0</v>
      </c>
      <c r="K310" s="150">
        <f t="shared" si="463"/>
        <v>0</v>
      </c>
      <c r="L310" s="323"/>
      <c r="M310" s="150"/>
      <c r="N310" s="150"/>
      <c r="O310" s="150"/>
      <c r="P310" s="323">
        <f t="shared" si="464"/>
        <v>0</v>
      </c>
      <c r="Q310" s="150">
        <f t="shared" si="464"/>
        <v>0</v>
      </c>
      <c r="R310" s="323"/>
      <c r="S310" s="150"/>
      <c r="T310" s="151">
        <v>7.3</v>
      </c>
      <c r="U310" s="323"/>
      <c r="V310" s="150">
        <f>U310*T310</f>
        <v>0</v>
      </c>
      <c r="W310" s="323">
        <f t="shared" si="466"/>
        <v>0</v>
      </c>
      <c r="X310" s="150">
        <f t="shared" si="467"/>
        <v>0</v>
      </c>
      <c r="Y310" s="323">
        <f t="shared" si="471"/>
        <v>0</v>
      </c>
      <c r="Z310" s="150">
        <f t="shared" si="472"/>
        <v>0</v>
      </c>
      <c r="AA310" s="151">
        <v>7.3</v>
      </c>
      <c r="AB310" s="323"/>
      <c r="AC310" s="150">
        <f>AB310*AA310</f>
        <v>0</v>
      </c>
      <c r="AD310" s="323">
        <f t="shared" si="469"/>
        <v>0</v>
      </c>
      <c r="AE310" s="150">
        <f t="shared" si="470"/>
        <v>0</v>
      </c>
      <c r="AF310" s="44"/>
    </row>
    <row r="311" spans="1:32" s="42" customFormat="1" ht="31.5">
      <c r="A311" s="47">
        <v>23.329999999999899</v>
      </c>
      <c r="B311" s="7" t="s">
        <v>123</v>
      </c>
      <c r="C311" s="44"/>
      <c r="D311" s="69"/>
      <c r="E311" s="44"/>
      <c r="F311" s="69"/>
      <c r="G311" s="112">
        <v>6.32</v>
      </c>
      <c r="H311" s="44"/>
      <c r="I311" s="69">
        <f t="shared" si="479"/>
        <v>0</v>
      </c>
      <c r="J311" s="323">
        <f t="shared" si="463"/>
        <v>0</v>
      </c>
      <c r="K311" s="150">
        <f t="shared" si="463"/>
        <v>0</v>
      </c>
      <c r="L311" s="323"/>
      <c r="M311" s="150"/>
      <c r="N311" s="150"/>
      <c r="O311" s="150"/>
      <c r="P311" s="323">
        <f t="shared" si="464"/>
        <v>0</v>
      </c>
      <c r="Q311" s="150">
        <f t="shared" si="464"/>
        <v>0</v>
      </c>
      <c r="R311" s="323"/>
      <c r="S311" s="150"/>
      <c r="T311" s="151">
        <v>6.32</v>
      </c>
      <c r="U311" s="323"/>
      <c r="V311" s="150">
        <f>U311*T311</f>
        <v>0</v>
      </c>
      <c r="W311" s="323">
        <f t="shared" si="466"/>
        <v>0</v>
      </c>
      <c r="X311" s="150">
        <f t="shared" si="467"/>
        <v>0</v>
      </c>
      <c r="Y311" s="323">
        <f t="shared" si="471"/>
        <v>0</v>
      </c>
      <c r="Z311" s="150">
        <f t="shared" si="472"/>
        <v>0</v>
      </c>
      <c r="AA311" s="151">
        <v>6.32</v>
      </c>
      <c r="AB311" s="323"/>
      <c r="AC311" s="150">
        <f>AB311*AA311</f>
        <v>0</v>
      </c>
      <c r="AD311" s="323">
        <f t="shared" si="469"/>
        <v>0</v>
      </c>
      <c r="AE311" s="150">
        <f t="shared" si="470"/>
        <v>0</v>
      </c>
      <c r="AF311" s="44"/>
    </row>
    <row r="312" spans="1:32" s="42" customFormat="1" ht="18.75" customHeight="1">
      <c r="A312" s="47">
        <v>23.3399999999999</v>
      </c>
      <c r="B312" s="37" t="s">
        <v>124</v>
      </c>
      <c r="C312" s="44"/>
      <c r="D312" s="69"/>
      <c r="E312" s="44"/>
      <c r="F312" s="69"/>
      <c r="G312" s="112"/>
      <c r="H312" s="44"/>
      <c r="I312" s="69">
        <f t="shared" si="479"/>
        <v>0</v>
      </c>
      <c r="J312" s="323">
        <f t="shared" si="463"/>
        <v>0</v>
      </c>
      <c r="K312" s="150">
        <f t="shared" si="463"/>
        <v>0</v>
      </c>
      <c r="L312" s="323"/>
      <c r="M312" s="150"/>
      <c r="N312" s="150"/>
      <c r="O312" s="150"/>
      <c r="P312" s="323">
        <f t="shared" si="464"/>
        <v>0</v>
      </c>
      <c r="Q312" s="150">
        <f t="shared" si="464"/>
        <v>0</v>
      </c>
      <c r="R312" s="323"/>
      <c r="S312" s="150"/>
      <c r="T312" s="151"/>
      <c r="U312" s="323"/>
      <c r="V312" s="150">
        <f t="shared" si="465"/>
        <v>0</v>
      </c>
      <c r="W312" s="323">
        <f t="shared" si="466"/>
        <v>0</v>
      </c>
      <c r="X312" s="150">
        <f t="shared" si="467"/>
        <v>0</v>
      </c>
      <c r="Y312" s="323">
        <f t="shared" si="471"/>
        <v>0</v>
      </c>
      <c r="Z312" s="150">
        <f t="shared" si="472"/>
        <v>0</v>
      </c>
      <c r="AA312" s="151"/>
      <c r="AB312" s="323"/>
      <c r="AC312" s="150"/>
      <c r="AD312" s="323">
        <f t="shared" si="469"/>
        <v>0</v>
      </c>
      <c r="AE312" s="150">
        <f t="shared" si="470"/>
        <v>0</v>
      </c>
      <c r="AF312" s="44"/>
    </row>
    <row r="313" spans="1:32" s="42" customFormat="1">
      <c r="A313" s="47">
        <v>23.349999999999898</v>
      </c>
      <c r="B313" s="37" t="s">
        <v>315</v>
      </c>
      <c r="C313" s="44"/>
      <c r="D313" s="69"/>
      <c r="E313" s="44"/>
      <c r="F313" s="69"/>
      <c r="G313" s="112"/>
      <c r="H313" s="44"/>
      <c r="I313" s="69"/>
      <c r="J313" s="323">
        <f t="shared" si="463"/>
        <v>0</v>
      </c>
      <c r="K313" s="150">
        <f t="shared" si="463"/>
        <v>0</v>
      </c>
      <c r="L313" s="323"/>
      <c r="M313" s="150"/>
      <c r="N313" s="150"/>
      <c r="O313" s="150"/>
      <c r="P313" s="323">
        <f t="shared" si="464"/>
        <v>0</v>
      </c>
      <c r="Q313" s="150">
        <f t="shared" si="464"/>
        <v>0</v>
      </c>
      <c r="R313" s="323"/>
      <c r="S313" s="150"/>
      <c r="T313" s="151"/>
      <c r="U313" s="323"/>
      <c r="V313" s="150">
        <f t="shared" si="465"/>
        <v>0</v>
      </c>
      <c r="W313" s="323">
        <f t="shared" si="466"/>
        <v>0</v>
      </c>
      <c r="X313" s="150">
        <f t="shared" si="467"/>
        <v>0</v>
      </c>
      <c r="Y313" s="323">
        <f t="shared" si="471"/>
        <v>0</v>
      </c>
      <c r="Z313" s="150">
        <f t="shared" si="472"/>
        <v>0</v>
      </c>
      <c r="AA313" s="151"/>
      <c r="AB313" s="323"/>
      <c r="AC313" s="150">
        <f t="shared" ref="AC313" si="480">AB313*AA313</f>
        <v>0</v>
      </c>
      <c r="AD313" s="323">
        <f t="shared" si="469"/>
        <v>0</v>
      </c>
      <c r="AE313" s="150">
        <f t="shared" si="470"/>
        <v>0</v>
      </c>
      <c r="AF313" s="44"/>
    </row>
    <row r="314" spans="1:32" s="42" customFormat="1">
      <c r="A314" s="47">
        <v>23.3599999999999</v>
      </c>
      <c r="B314" s="3" t="s">
        <v>125</v>
      </c>
      <c r="C314" s="44"/>
      <c r="D314" s="69"/>
      <c r="E314" s="44"/>
      <c r="F314" s="69"/>
      <c r="G314" s="112"/>
      <c r="H314" s="44"/>
      <c r="I314" s="69">
        <f t="shared" ref="I314:I316" si="481">H314*G314</f>
        <v>0</v>
      </c>
      <c r="J314" s="323">
        <f t="shared" si="463"/>
        <v>0</v>
      </c>
      <c r="K314" s="150">
        <f t="shared" si="463"/>
        <v>0</v>
      </c>
      <c r="L314" s="323"/>
      <c r="M314" s="150"/>
      <c r="N314" s="150"/>
      <c r="O314" s="150"/>
      <c r="P314" s="323">
        <f t="shared" si="464"/>
        <v>0</v>
      </c>
      <c r="Q314" s="150">
        <f t="shared" si="464"/>
        <v>0</v>
      </c>
      <c r="R314" s="323"/>
      <c r="S314" s="150"/>
      <c r="T314" s="151">
        <v>0.15</v>
      </c>
      <c r="U314" s="323">
        <v>617</v>
      </c>
      <c r="V314" s="150">
        <f>U314*T314</f>
        <v>92.55</v>
      </c>
      <c r="W314" s="323">
        <f t="shared" si="466"/>
        <v>617</v>
      </c>
      <c r="X314" s="150">
        <f t="shared" si="467"/>
        <v>92.55</v>
      </c>
      <c r="Y314" s="323">
        <f t="shared" si="471"/>
        <v>0</v>
      </c>
      <c r="Z314" s="150">
        <f t="shared" si="472"/>
        <v>0</v>
      </c>
      <c r="AA314" s="151">
        <v>0.15</v>
      </c>
      <c r="AB314" s="323">
        <v>617</v>
      </c>
      <c r="AC314" s="150">
        <f>AB314*AA314</f>
        <v>92.55</v>
      </c>
      <c r="AD314" s="323">
        <f t="shared" si="469"/>
        <v>617</v>
      </c>
      <c r="AE314" s="150">
        <f t="shared" si="470"/>
        <v>92.55</v>
      </c>
      <c r="AF314" s="44"/>
    </row>
    <row r="315" spans="1:32" s="42" customFormat="1">
      <c r="A315" s="47">
        <v>23.369999999999902</v>
      </c>
      <c r="B315" s="3" t="s">
        <v>126</v>
      </c>
      <c r="C315" s="44"/>
      <c r="D315" s="69"/>
      <c r="E315" s="44"/>
      <c r="F315" s="69"/>
      <c r="G315" s="112"/>
      <c r="H315" s="44"/>
      <c r="I315" s="69">
        <f t="shared" si="481"/>
        <v>0</v>
      </c>
      <c r="J315" s="323">
        <f t="shared" si="463"/>
        <v>0</v>
      </c>
      <c r="K315" s="150">
        <f t="shared" si="463"/>
        <v>0</v>
      </c>
      <c r="L315" s="323"/>
      <c r="M315" s="150"/>
      <c r="N315" s="150"/>
      <c r="O315" s="150"/>
      <c r="P315" s="323">
        <f t="shared" si="464"/>
        <v>0</v>
      </c>
      <c r="Q315" s="150">
        <f t="shared" si="464"/>
        <v>0</v>
      </c>
      <c r="R315" s="323"/>
      <c r="S315" s="150"/>
      <c r="T315" s="151"/>
      <c r="U315" s="323"/>
      <c r="V315" s="150">
        <f>U315*T315</f>
        <v>0</v>
      </c>
      <c r="W315" s="323">
        <f t="shared" si="466"/>
        <v>0</v>
      </c>
      <c r="X315" s="150">
        <f t="shared" si="467"/>
        <v>0</v>
      </c>
      <c r="Y315" s="323">
        <f t="shared" si="471"/>
        <v>0</v>
      </c>
      <c r="Z315" s="150">
        <f t="shared" si="472"/>
        <v>0</v>
      </c>
      <c r="AA315" s="151"/>
      <c r="AB315" s="323"/>
      <c r="AC315" s="150">
        <f>AB315*AA315</f>
        <v>0</v>
      </c>
      <c r="AD315" s="323">
        <f t="shared" si="469"/>
        <v>0</v>
      </c>
      <c r="AE315" s="150">
        <f t="shared" si="470"/>
        <v>0</v>
      </c>
      <c r="AF315" s="44"/>
    </row>
    <row r="316" spans="1:32" s="42" customFormat="1">
      <c r="A316" s="47">
        <v>23.3799999999999</v>
      </c>
      <c r="B316" s="3" t="s">
        <v>130</v>
      </c>
      <c r="C316" s="44"/>
      <c r="D316" s="69"/>
      <c r="E316" s="44"/>
      <c r="F316" s="69"/>
      <c r="G316" s="112"/>
      <c r="H316" s="44"/>
      <c r="I316" s="69">
        <f t="shared" si="481"/>
        <v>0</v>
      </c>
      <c r="J316" s="323">
        <f t="shared" si="463"/>
        <v>0</v>
      </c>
      <c r="K316" s="150">
        <f t="shared" si="463"/>
        <v>0</v>
      </c>
      <c r="L316" s="323"/>
      <c r="M316" s="150"/>
      <c r="N316" s="150"/>
      <c r="O316" s="150"/>
      <c r="P316" s="323">
        <f t="shared" si="464"/>
        <v>0</v>
      </c>
      <c r="Q316" s="150">
        <f t="shared" si="464"/>
        <v>0</v>
      </c>
      <c r="R316" s="323"/>
      <c r="S316" s="150"/>
      <c r="T316" s="151"/>
      <c r="U316" s="323"/>
      <c r="V316" s="150">
        <f>U316*T316</f>
        <v>0</v>
      </c>
      <c r="W316" s="323">
        <f t="shared" si="466"/>
        <v>0</v>
      </c>
      <c r="X316" s="150">
        <f t="shared" si="467"/>
        <v>0</v>
      </c>
      <c r="Y316" s="323">
        <f t="shared" si="471"/>
        <v>0</v>
      </c>
      <c r="Z316" s="150">
        <f t="shared" si="472"/>
        <v>0</v>
      </c>
      <c r="AA316" s="151"/>
      <c r="AB316" s="323"/>
      <c r="AC316" s="150">
        <f>AB316*AA316</f>
        <v>0</v>
      </c>
      <c r="AD316" s="323">
        <f t="shared" si="469"/>
        <v>0</v>
      </c>
      <c r="AE316" s="150">
        <f t="shared" si="470"/>
        <v>0</v>
      </c>
      <c r="AF316" s="44"/>
    </row>
    <row r="317" spans="1:32" s="42" customFormat="1" ht="22.9" customHeight="1">
      <c r="A317" s="47">
        <v>23.389999999999901</v>
      </c>
      <c r="B317" s="44" t="s">
        <v>303</v>
      </c>
      <c r="C317" s="44">
        <v>0</v>
      </c>
      <c r="D317" s="69"/>
      <c r="E317" s="44"/>
      <c r="F317" s="69"/>
      <c r="G317" s="112"/>
      <c r="H317" s="44">
        <v>5</v>
      </c>
      <c r="I317" s="69">
        <v>22.02</v>
      </c>
      <c r="J317" s="323">
        <f t="shared" si="463"/>
        <v>5</v>
      </c>
      <c r="K317" s="150">
        <f t="shared" si="463"/>
        <v>22.02</v>
      </c>
      <c r="L317" s="323">
        <v>5</v>
      </c>
      <c r="M317" s="150">
        <v>22.02</v>
      </c>
      <c r="N317" s="150"/>
      <c r="O317" s="150"/>
      <c r="P317" s="323">
        <f t="shared" si="464"/>
        <v>0</v>
      </c>
      <c r="Q317" s="150">
        <f t="shared" si="464"/>
        <v>0</v>
      </c>
      <c r="R317" s="323"/>
      <c r="S317" s="150"/>
      <c r="T317" s="151"/>
      <c r="U317" s="323">
        <v>138</v>
      </c>
      <c r="V317" s="150">
        <v>875.15</v>
      </c>
      <c r="W317" s="323">
        <f t="shared" si="466"/>
        <v>138</v>
      </c>
      <c r="X317" s="150">
        <f t="shared" si="467"/>
        <v>875.15</v>
      </c>
      <c r="Y317" s="323"/>
      <c r="Z317" s="150"/>
      <c r="AA317" s="151"/>
      <c r="AB317" s="323">
        <v>2</v>
      </c>
      <c r="AC317" s="150">
        <v>14</v>
      </c>
      <c r="AD317" s="323">
        <f t="shared" si="469"/>
        <v>2</v>
      </c>
      <c r="AE317" s="150">
        <f t="shared" si="470"/>
        <v>14</v>
      </c>
      <c r="AF317" s="44"/>
    </row>
    <row r="318" spans="1:32" s="42" customFormat="1" ht="19.899999999999999" customHeight="1">
      <c r="A318" s="47">
        <v>23.399999999999899</v>
      </c>
      <c r="B318" s="43" t="s">
        <v>131</v>
      </c>
      <c r="C318" s="44"/>
      <c r="D318" s="69"/>
      <c r="E318" s="44"/>
      <c r="F318" s="69"/>
      <c r="G318" s="112"/>
      <c r="H318" s="44">
        <v>0</v>
      </c>
      <c r="I318" s="69">
        <v>0</v>
      </c>
      <c r="J318" s="323">
        <f t="shared" si="463"/>
        <v>0</v>
      </c>
      <c r="K318" s="150">
        <f t="shared" si="463"/>
        <v>0</v>
      </c>
      <c r="L318" s="323"/>
      <c r="M318" s="150"/>
      <c r="N318" s="150"/>
      <c r="O318" s="150"/>
      <c r="P318" s="323">
        <f t="shared" si="464"/>
        <v>0</v>
      </c>
      <c r="Q318" s="150">
        <f t="shared" si="464"/>
        <v>0</v>
      </c>
      <c r="R318" s="323"/>
      <c r="S318" s="150"/>
      <c r="T318" s="151"/>
      <c r="U318" s="323">
        <v>19</v>
      </c>
      <c r="V318" s="150">
        <v>135.15</v>
      </c>
      <c r="W318" s="323">
        <f t="shared" si="466"/>
        <v>19</v>
      </c>
      <c r="X318" s="150">
        <f t="shared" si="467"/>
        <v>135.15</v>
      </c>
      <c r="Y318" s="323"/>
      <c r="Z318" s="150"/>
      <c r="AA318" s="151"/>
      <c r="AB318" s="323">
        <v>1</v>
      </c>
      <c r="AC318" s="150">
        <v>6</v>
      </c>
      <c r="AD318" s="323">
        <f t="shared" si="469"/>
        <v>1</v>
      </c>
      <c r="AE318" s="150">
        <f t="shared" si="470"/>
        <v>6</v>
      </c>
      <c r="AF318" s="44"/>
    </row>
    <row r="319" spans="1:32" s="42" customFormat="1" ht="31.5">
      <c r="A319" s="47">
        <v>23.409999999999901</v>
      </c>
      <c r="B319" s="3" t="s">
        <v>304</v>
      </c>
      <c r="C319" s="44"/>
      <c r="D319" s="69"/>
      <c r="E319" s="44"/>
      <c r="F319" s="69"/>
      <c r="G319" s="112"/>
      <c r="H319" s="44"/>
      <c r="I319" s="69">
        <f t="shared" ref="I319:I324" si="482">H319*G319</f>
        <v>0</v>
      </c>
      <c r="J319" s="323">
        <f t="shared" si="463"/>
        <v>0</v>
      </c>
      <c r="K319" s="150">
        <f t="shared" si="463"/>
        <v>0</v>
      </c>
      <c r="L319" s="323"/>
      <c r="M319" s="150"/>
      <c r="N319" s="150"/>
      <c r="O319" s="150"/>
      <c r="P319" s="323">
        <f t="shared" si="464"/>
        <v>0</v>
      </c>
      <c r="Q319" s="150">
        <f t="shared" si="464"/>
        <v>0</v>
      </c>
      <c r="R319" s="323"/>
      <c r="S319" s="150"/>
      <c r="T319" s="151"/>
      <c r="U319" s="323"/>
      <c r="V319" s="150">
        <f t="shared" si="465"/>
        <v>0</v>
      </c>
      <c r="W319" s="323">
        <f t="shared" si="466"/>
        <v>0</v>
      </c>
      <c r="X319" s="150">
        <f t="shared" si="467"/>
        <v>0</v>
      </c>
      <c r="Y319" s="323">
        <f t="shared" si="471"/>
        <v>0</v>
      </c>
      <c r="Z319" s="150">
        <f t="shared" si="472"/>
        <v>0</v>
      </c>
      <c r="AA319" s="151"/>
      <c r="AB319" s="323"/>
      <c r="AC319" s="150">
        <f t="shared" ref="AC319:AC324" si="483">AB319*AA319</f>
        <v>0</v>
      </c>
      <c r="AD319" s="323">
        <f t="shared" si="469"/>
        <v>0</v>
      </c>
      <c r="AE319" s="150">
        <f t="shared" si="470"/>
        <v>0</v>
      </c>
      <c r="AF319" s="44"/>
    </row>
    <row r="320" spans="1:32" s="42" customFormat="1" ht="41.25" customHeight="1">
      <c r="A320" s="926"/>
      <c r="B320" s="3" t="s">
        <v>127</v>
      </c>
      <c r="C320" s="44"/>
      <c r="D320" s="69"/>
      <c r="E320" s="44"/>
      <c r="F320" s="69"/>
      <c r="G320" s="112"/>
      <c r="H320" s="44"/>
      <c r="I320" s="69">
        <f t="shared" si="482"/>
        <v>0</v>
      </c>
      <c r="J320" s="323">
        <f t="shared" si="463"/>
        <v>0</v>
      </c>
      <c r="K320" s="150">
        <f t="shared" si="463"/>
        <v>0</v>
      </c>
      <c r="L320" s="323"/>
      <c r="M320" s="150"/>
      <c r="N320" s="150"/>
      <c r="O320" s="150"/>
      <c r="P320" s="323">
        <f t="shared" si="464"/>
        <v>0</v>
      </c>
      <c r="Q320" s="150">
        <f t="shared" si="464"/>
        <v>0</v>
      </c>
      <c r="R320" s="323"/>
      <c r="S320" s="150"/>
      <c r="T320" s="151"/>
      <c r="U320" s="323"/>
      <c r="V320" s="150">
        <f t="shared" si="465"/>
        <v>0</v>
      </c>
      <c r="W320" s="323">
        <f t="shared" si="466"/>
        <v>0</v>
      </c>
      <c r="X320" s="150">
        <f t="shared" si="467"/>
        <v>0</v>
      </c>
      <c r="Y320" s="323">
        <f t="shared" si="471"/>
        <v>0</v>
      </c>
      <c r="Z320" s="150">
        <f t="shared" si="472"/>
        <v>0</v>
      </c>
      <c r="AA320" s="151"/>
      <c r="AB320" s="323"/>
      <c r="AC320" s="150">
        <f t="shared" si="483"/>
        <v>0</v>
      </c>
      <c r="AD320" s="323">
        <f t="shared" si="469"/>
        <v>0</v>
      </c>
      <c r="AE320" s="150">
        <f t="shared" si="470"/>
        <v>0</v>
      </c>
      <c r="AF320" s="44"/>
    </row>
    <row r="321" spans="1:33" s="42" customFormat="1">
      <c r="A321" s="926"/>
      <c r="B321" s="3" t="s">
        <v>128</v>
      </c>
      <c r="C321" s="44"/>
      <c r="D321" s="69"/>
      <c r="E321" s="44"/>
      <c r="F321" s="69"/>
      <c r="G321" s="112"/>
      <c r="H321" s="44"/>
      <c r="I321" s="69">
        <f t="shared" si="482"/>
        <v>0</v>
      </c>
      <c r="J321" s="323">
        <f t="shared" si="463"/>
        <v>0</v>
      </c>
      <c r="K321" s="150">
        <f t="shared" si="463"/>
        <v>0</v>
      </c>
      <c r="L321" s="323"/>
      <c r="M321" s="150"/>
      <c r="N321" s="150"/>
      <c r="O321" s="150"/>
      <c r="P321" s="323">
        <f t="shared" si="464"/>
        <v>0</v>
      </c>
      <c r="Q321" s="150">
        <f t="shared" si="464"/>
        <v>0</v>
      </c>
      <c r="R321" s="323"/>
      <c r="S321" s="150"/>
      <c r="T321" s="151"/>
      <c r="U321" s="323"/>
      <c r="V321" s="150">
        <f t="shared" si="465"/>
        <v>0</v>
      </c>
      <c r="W321" s="323">
        <f t="shared" si="466"/>
        <v>0</v>
      </c>
      <c r="X321" s="150">
        <f t="shared" si="467"/>
        <v>0</v>
      </c>
      <c r="Y321" s="323">
        <f t="shared" si="471"/>
        <v>0</v>
      </c>
      <c r="Z321" s="150">
        <f t="shared" si="472"/>
        <v>0</v>
      </c>
      <c r="AA321" s="151"/>
      <c r="AB321" s="323"/>
      <c r="AC321" s="150">
        <f t="shared" si="483"/>
        <v>0</v>
      </c>
      <c r="AD321" s="323">
        <f t="shared" si="469"/>
        <v>0</v>
      </c>
      <c r="AE321" s="150">
        <f t="shared" si="470"/>
        <v>0</v>
      </c>
      <c r="AF321" s="44"/>
    </row>
    <row r="322" spans="1:33" s="42" customFormat="1" ht="112.5">
      <c r="A322" s="926"/>
      <c r="B322" s="3" t="s">
        <v>129</v>
      </c>
      <c r="C322" s="44"/>
      <c r="D322" s="69"/>
      <c r="E322" s="44"/>
      <c r="F322" s="69"/>
      <c r="G322" s="112"/>
      <c r="H322" s="44"/>
      <c r="I322" s="69">
        <f t="shared" si="482"/>
        <v>0</v>
      </c>
      <c r="J322" s="323">
        <f t="shared" si="463"/>
        <v>0</v>
      </c>
      <c r="K322" s="150">
        <f t="shared" si="463"/>
        <v>0</v>
      </c>
      <c r="L322" s="323"/>
      <c r="M322" s="150"/>
      <c r="N322" s="150"/>
      <c r="O322" s="150"/>
      <c r="P322" s="323">
        <f t="shared" si="464"/>
        <v>0</v>
      </c>
      <c r="Q322" s="150">
        <f t="shared" si="464"/>
        <v>0</v>
      </c>
      <c r="R322" s="323"/>
      <c r="S322" s="150"/>
      <c r="T322" s="151"/>
      <c r="U322" s="323"/>
      <c r="V322" s="150">
        <f t="shared" si="465"/>
        <v>0</v>
      </c>
      <c r="W322" s="323">
        <f t="shared" si="466"/>
        <v>0</v>
      </c>
      <c r="X322" s="150">
        <f t="shared" si="467"/>
        <v>0</v>
      </c>
      <c r="Y322" s="323">
        <f t="shared" si="471"/>
        <v>0</v>
      </c>
      <c r="Z322" s="150">
        <f t="shared" si="472"/>
        <v>0</v>
      </c>
      <c r="AA322" s="151"/>
      <c r="AB322" s="323"/>
      <c r="AC322" s="150"/>
      <c r="AD322" s="323">
        <f t="shared" si="469"/>
        <v>0</v>
      </c>
      <c r="AE322" s="150">
        <f t="shared" si="470"/>
        <v>0</v>
      </c>
      <c r="AF322" s="785" t="s">
        <v>637</v>
      </c>
    </row>
    <row r="323" spans="1:33" s="42" customFormat="1" ht="20.25" customHeight="1">
      <c r="A323" s="47"/>
      <c r="B323" s="3" t="s">
        <v>305</v>
      </c>
      <c r="C323" s="44"/>
      <c r="D323" s="69"/>
      <c r="E323" s="44"/>
      <c r="F323" s="69"/>
      <c r="G323" s="112"/>
      <c r="H323" s="44"/>
      <c r="I323" s="69">
        <f t="shared" si="482"/>
        <v>0</v>
      </c>
      <c r="J323" s="323">
        <f t="shared" si="463"/>
        <v>0</v>
      </c>
      <c r="K323" s="150">
        <f t="shared" si="463"/>
        <v>0</v>
      </c>
      <c r="L323" s="323"/>
      <c r="M323" s="150"/>
      <c r="N323" s="150"/>
      <c r="O323" s="150"/>
      <c r="P323" s="323">
        <f t="shared" si="464"/>
        <v>0</v>
      </c>
      <c r="Q323" s="150">
        <f t="shared" si="464"/>
        <v>0</v>
      </c>
      <c r="R323" s="323"/>
      <c r="S323" s="150"/>
      <c r="T323" s="151"/>
      <c r="U323" s="323"/>
      <c r="V323" s="150">
        <f t="shared" si="465"/>
        <v>0</v>
      </c>
      <c r="W323" s="323">
        <f t="shared" si="466"/>
        <v>0</v>
      </c>
      <c r="X323" s="150">
        <f t="shared" si="467"/>
        <v>0</v>
      </c>
      <c r="Y323" s="323">
        <f t="shared" si="471"/>
        <v>0</v>
      </c>
      <c r="Z323" s="150">
        <f t="shared" si="472"/>
        <v>0</v>
      </c>
      <c r="AA323" s="151"/>
      <c r="AB323" s="323"/>
      <c r="AC323" s="150">
        <f t="shared" si="483"/>
        <v>0</v>
      </c>
      <c r="AD323" s="323">
        <f t="shared" si="469"/>
        <v>0</v>
      </c>
      <c r="AE323" s="150">
        <f t="shared" si="470"/>
        <v>0</v>
      </c>
      <c r="AF323" s="44"/>
    </row>
    <row r="324" spans="1:33" s="42" customFormat="1" ht="18" customHeight="1">
      <c r="A324" s="47">
        <v>23.42</v>
      </c>
      <c r="B324" s="43" t="s">
        <v>130</v>
      </c>
      <c r="C324" s="44"/>
      <c r="D324" s="69"/>
      <c r="E324" s="44"/>
      <c r="F324" s="69"/>
      <c r="G324" s="112"/>
      <c r="H324" s="44"/>
      <c r="I324" s="69">
        <f t="shared" si="482"/>
        <v>0</v>
      </c>
      <c r="J324" s="323">
        <f t="shared" si="463"/>
        <v>0</v>
      </c>
      <c r="K324" s="150">
        <f t="shared" si="463"/>
        <v>0</v>
      </c>
      <c r="L324" s="323"/>
      <c r="M324" s="150"/>
      <c r="N324" s="150"/>
      <c r="O324" s="150"/>
      <c r="P324" s="323">
        <f t="shared" si="464"/>
        <v>0</v>
      </c>
      <c r="Q324" s="150">
        <f t="shared" si="464"/>
        <v>0</v>
      </c>
      <c r="R324" s="323"/>
      <c r="S324" s="150"/>
      <c r="T324" s="151"/>
      <c r="U324" s="323"/>
      <c r="V324" s="150">
        <f t="shared" si="465"/>
        <v>0</v>
      </c>
      <c r="W324" s="323">
        <f t="shared" si="466"/>
        <v>0</v>
      </c>
      <c r="X324" s="150">
        <f t="shared" si="467"/>
        <v>0</v>
      </c>
      <c r="Y324" s="323">
        <f t="shared" si="471"/>
        <v>0</v>
      </c>
      <c r="Z324" s="150">
        <f t="shared" si="472"/>
        <v>0</v>
      </c>
      <c r="AA324" s="151"/>
      <c r="AB324" s="323"/>
      <c r="AC324" s="150">
        <f t="shared" si="483"/>
        <v>0</v>
      </c>
      <c r="AD324" s="323">
        <f t="shared" si="469"/>
        <v>0</v>
      </c>
      <c r="AE324" s="150">
        <f t="shared" si="470"/>
        <v>0</v>
      </c>
      <c r="AF324" s="44"/>
    </row>
    <row r="325" spans="1:33" s="42" customFormat="1" ht="39" customHeight="1">
      <c r="A325" s="47">
        <v>23.43</v>
      </c>
      <c r="B325" s="3" t="s">
        <v>344</v>
      </c>
      <c r="C325" s="44"/>
      <c r="D325" s="69"/>
      <c r="E325" s="44"/>
      <c r="F325" s="69"/>
      <c r="G325" s="112"/>
      <c r="H325" s="44">
        <v>0</v>
      </c>
      <c r="I325" s="69">
        <v>0</v>
      </c>
      <c r="J325" s="323">
        <f t="shared" si="463"/>
        <v>0</v>
      </c>
      <c r="K325" s="150">
        <f t="shared" si="463"/>
        <v>0</v>
      </c>
      <c r="L325" s="323"/>
      <c r="M325" s="150"/>
      <c r="N325" s="150"/>
      <c r="O325" s="150"/>
      <c r="P325" s="323">
        <f t="shared" si="464"/>
        <v>0</v>
      </c>
      <c r="Q325" s="150">
        <f t="shared" si="464"/>
        <v>0</v>
      </c>
      <c r="R325" s="323"/>
      <c r="S325" s="150"/>
      <c r="T325" s="151"/>
      <c r="U325" s="323">
        <v>1379</v>
      </c>
      <c r="V325" s="150">
        <v>248.22</v>
      </c>
      <c r="W325" s="323">
        <f t="shared" si="466"/>
        <v>1379</v>
      </c>
      <c r="X325" s="150">
        <f t="shared" si="467"/>
        <v>248.22</v>
      </c>
      <c r="Y325" s="323">
        <f t="shared" si="471"/>
        <v>0</v>
      </c>
      <c r="Z325" s="150">
        <f t="shared" si="472"/>
        <v>0</v>
      </c>
      <c r="AA325" s="151"/>
      <c r="AB325" s="323"/>
      <c r="AC325" s="150"/>
      <c r="AD325" s="323">
        <f t="shared" si="469"/>
        <v>0</v>
      </c>
      <c r="AE325" s="150">
        <f t="shared" si="470"/>
        <v>0</v>
      </c>
      <c r="AF325" s="785" t="s">
        <v>637</v>
      </c>
    </row>
    <row r="326" spans="1:33" s="260" customFormat="1">
      <c r="A326" s="275"/>
      <c r="B326" s="251" t="s">
        <v>169</v>
      </c>
      <c r="C326" s="252">
        <f t="shared" ref="C326:F326" si="484">SUM(C279:C325)</f>
        <v>65</v>
      </c>
      <c r="D326" s="253">
        <f t="shared" si="484"/>
        <v>49.120000000000005</v>
      </c>
      <c r="E326" s="252">
        <f t="shared" si="484"/>
        <v>0</v>
      </c>
      <c r="F326" s="253">
        <f t="shared" si="484"/>
        <v>0</v>
      </c>
      <c r="G326" s="254"/>
      <c r="H326" s="252">
        <f t="shared" ref="H326:M326" si="485">SUM(H279:H325)</f>
        <v>24</v>
      </c>
      <c r="I326" s="253">
        <f t="shared" si="485"/>
        <v>270.91999999999996</v>
      </c>
      <c r="J326" s="255">
        <f t="shared" si="485"/>
        <v>89</v>
      </c>
      <c r="K326" s="256">
        <f t="shared" si="485"/>
        <v>320.03999999999996</v>
      </c>
      <c r="L326" s="255">
        <f t="shared" si="485"/>
        <v>72</v>
      </c>
      <c r="M326" s="256">
        <f t="shared" si="485"/>
        <v>106.455</v>
      </c>
      <c r="N326" s="382">
        <f>L326/J326%</f>
        <v>80.898876404494388</v>
      </c>
      <c r="O326" s="382">
        <f>M326/K326%</f>
        <v>33.263029621297342</v>
      </c>
      <c r="P326" s="255">
        <f>SUM(P279:P325)</f>
        <v>17</v>
      </c>
      <c r="Q326" s="256">
        <f>SUM(Q279:Q325)</f>
        <v>213.58499999999998</v>
      </c>
      <c r="R326" s="255">
        <f>SUM(R279:R325)</f>
        <v>17</v>
      </c>
      <c r="S326" s="256">
        <f>SUM(S279:S325)</f>
        <v>213.58499999999998</v>
      </c>
      <c r="T326" s="258"/>
      <c r="U326" s="255">
        <f t="shared" ref="U326:Z326" si="486">SUM(U279:U325)</f>
        <v>3321</v>
      </c>
      <c r="V326" s="256">
        <f t="shared" si="486"/>
        <v>2683.49</v>
      </c>
      <c r="W326" s="255">
        <f t="shared" si="486"/>
        <v>3338</v>
      </c>
      <c r="X326" s="256">
        <f t="shared" si="486"/>
        <v>2897.0749999999998</v>
      </c>
      <c r="Y326" s="255">
        <f t="shared" si="486"/>
        <v>17</v>
      </c>
      <c r="Z326" s="256">
        <f t="shared" si="486"/>
        <v>213.58499999999998</v>
      </c>
      <c r="AA326" s="258"/>
      <c r="AB326" s="255">
        <f>SUM(AB279:AB325)</f>
        <v>624</v>
      </c>
      <c r="AC326" s="256">
        <f>SUM(AC279:AC325)</f>
        <v>189.91</v>
      </c>
      <c r="AD326" s="255">
        <f>SUM(AD279:AD325)</f>
        <v>641</v>
      </c>
      <c r="AE326" s="256">
        <f>SUM(AE279:AE325)</f>
        <v>403.495</v>
      </c>
      <c r="AF326" s="259"/>
    </row>
    <row r="327" spans="1:33" s="45" customFormat="1">
      <c r="A327" s="59" t="s">
        <v>132</v>
      </c>
      <c r="B327" s="41" t="s">
        <v>133</v>
      </c>
      <c r="C327" s="48"/>
      <c r="D327" s="67"/>
      <c r="E327" s="48"/>
      <c r="F327" s="67"/>
      <c r="G327" s="113"/>
      <c r="H327" s="48"/>
      <c r="I327" s="67"/>
      <c r="J327" s="324"/>
      <c r="K327" s="152"/>
      <c r="L327" s="324"/>
      <c r="M327" s="152"/>
      <c r="N327" s="152"/>
      <c r="O327" s="152"/>
      <c r="P327" s="324"/>
      <c r="Q327" s="152"/>
      <c r="R327" s="324"/>
      <c r="S327" s="152"/>
      <c r="T327" s="153"/>
      <c r="U327" s="324"/>
      <c r="V327" s="152"/>
      <c r="W327" s="324"/>
      <c r="X327" s="152"/>
      <c r="Y327" s="324"/>
      <c r="Z327" s="152"/>
      <c r="AA327" s="153"/>
      <c r="AB327" s="324"/>
      <c r="AC327" s="152"/>
      <c r="AD327" s="324"/>
      <c r="AE327" s="152"/>
      <c r="AF327" s="48"/>
    </row>
    <row r="328" spans="1:33" s="45" customFormat="1">
      <c r="A328" s="59">
        <v>24</v>
      </c>
      <c r="B328" s="41" t="s">
        <v>134</v>
      </c>
      <c r="C328" s="48"/>
      <c r="D328" s="67"/>
      <c r="E328" s="48"/>
      <c r="F328" s="67"/>
      <c r="G328" s="113"/>
      <c r="H328" s="48"/>
      <c r="I328" s="67"/>
      <c r="J328" s="324"/>
      <c r="K328" s="152"/>
      <c r="L328" s="324"/>
      <c r="M328" s="152"/>
      <c r="N328" s="152"/>
      <c r="O328" s="152"/>
      <c r="P328" s="324"/>
      <c r="Q328" s="152"/>
      <c r="R328" s="324"/>
      <c r="S328" s="152"/>
      <c r="T328" s="153"/>
      <c r="U328" s="324"/>
      <c r="V328" s="152"/>
      <c r="W328" s="324"/>
      <c r="X328" s="152"/>
      <c r="Y328" s="324"/>
      <c r="Z328" s="152"/>
      <c r="AA328" s="153"/>
      <c r="AB328" s="324"/>
      <c r="AC328" s="152"/>
      <c r="AD328" s="324"/>
      <c r="AE328" s="152"/>
      <c r="AF328" s="48"/>
    </row>
    <row r="329" spans="1:33" s="42" customFormat="1" ht="22.5" customHeight="1">
      <c r="A329" s="47">
        <v>24.01</v>
      </c>
      <c r="B329" s="43" t="s">
        <v>135</v>
      </c>
      <c r="C329" s="44"/>
      <c r="D329" s="69"/>
      <c r="E329" s="44"/>
      <c r="F329" s="69"/>
      <c r="G329" s="112"/>
      <c r="H329" s="44"/>
      <c r="I329" s="69"/>
      <c r="J329" s="323">
        <f t="shared" ref="J329:J332" si="487">H329+E329+C329</f>
        <v>0</v>
      </c>
      <c r="K329" s="150">
        <f>I329+F329+D329</f>
        <v>0</v>
      </c>
      <c r="L329" s="323"/>
      <c r="M329" s="150"/>
      <c r="N329" s="150"/>
      <c r="O329" s="150"/>
      <c r="P329" s="323"/>
      <c r="Q329" s="150"/>
      <c r="R329" s="323"/>
      <c r="S329" s="150"/>
      <c r="T329" s="151"/>
      <c r="U329" s="323"/>
      <c r="V329" s="150"/>
      <c r="W329" s="323"/>
      <c r="X329" s="150">
        <f>V329+S329</f>
        <v>0</v>
      </c>
      <c r="Y329" s="323"/>
      <c r="Z329" s="150"/>
      <c r="AA329" s="151"/>
      <c r="AB329" s="323"/>
      <c r="AC329" s="150"/>
      <c r="AD329" s="323"/>
      <c r="AE329" s="150">
        <f>AC329+Z329</f>
        <v>0</v>
      </c>
      <c r="AF329" s="44"/>
    </row>
    <row r="330" spans="1:33" s="42" customFormat="1" ht="21" customHeight="1">
      <c r="A330" s="47"/>
      <c r="B330" s="43" t="s">
        <v>136</v>
      </c>
      <c r="C330" s="44"/>
      <c r="D330" s="69"/>
      <c r="E330" s="44"/>
      <c r="F330" s="69"/>
      <c r="G330" s="112"/>
      <c r="H330" s="44">
        <v>1</v>
      </c>
      <c r="I330" s="69">
        <v>142.5</v>
      </c>
      <c r="J330" s="323">
        <f t="shared" si="487"/>
        <v>1</v>
      </c>
      <c r="K330" s="150">
        <f>I330+F330+D330</f>
        <v>142.5</v>
      </c>
      <c r="L330" s="323">
        <v>1</v>
      </c>
      <c r="M330" s="150">
        <v>142.5</v>
      </c>
      <c r="N330" s="150">
        <f>L330/J330%</f>
        <v>100</v>
      </c>
      <c r="O330" s="150">
        <f>M330/K330%</f>
        <v>100</v>
      </c>
      <c r="P330" s="323">
        <f>J330-L330</f>
        <v>0</v>
      </c>
      <c r="Q330" s="150">
        <f>K330-M330</f>
        <v>0</v>
      </c>
      <c r="R330" s="323"/>
      <c r="S330" s="150"/>
      <c r="T330" s="151"/>
      <c r="U330" s="323">
        <v>1</v>
      </c>
      <c r="V330" s="150">
        <v>250</v>
      </c>
      <c r="W330" s="323">
        <f>U330+R330</f>
        <v>1</v>
      </c>
      <c r="X330" s="150">
        <f>V330+S330</f>
        <v>250</v>
      </c>
      <c r="Y330" s="323"/>
      <c r="Z330" s="150"/>
      <c r="AA330" s="151"/>
      <c r="AB330" s="323">
        <v>1</v>
      </c>
      <c r="AC330" s="150">
        <v>235.53599999999997</v>
      </c>
      <c r="AD330" s="323">
        <f>AB330+Y330</f>
        <v>1</v>
      </c>
      <c r="AE330" s="150">
        <f>AC330+Z330</f>
        <v>235.53599999999997</v>
      </c>
      <c r="AF330" s="44"/>
    </row>
    <row r="331" spans="1:33" s="42" customFormat="1" ht="22.15" customHeight="1">
      <c r="A331" s="47"/>
      <c r="B331" s="3" t="s">
        <v>137</v>
      </c>
      <c r="C331" s="44"/>
      <c r="D331" s="69"/>
      <c r="E331" s="44"/>
      <c r="F331" s="69"/>
      <c r="G331" s="112"/>
      <c r="H331" s="44"/>
      <c r="I331" s="69"/>
      <c r="J331" s="323">
        <f t="shared" si="487"/>
        <v>0</v>
      </c>
      <c r="K331" s="150">
        <f>I331+F331+D331</f>
        <v>0</v>
      </c>
      <c r="L331" s="323"/>
      <c r="M331" s="150"/>
      <c r="N331" s="150"/>
      <c r="O331" s="150"/>
      <c r="P331" s="323"/>
      <c r="Q331" s="150"/>
      <c r="R331" s="323"/>
      <c r="S331" s="150"/>
      <c r="T331" s="151"/>
      <c r="U331" s="323"/>
      <c r="V331" s="150"/>
      <c r="W331" s="323"/>
      <c r="X331" s="150">
        <f>V331+S331</f>
        <v>0</v>
      </c>
      <c r="Y331" s="323"/>
      <c r="Z331" s="150"/>
      <c r="AA331" s="151"/>
      <c r="AB331" s="323"/>
      <c r="AC331" s="150"/>
      <c r="AD331" s="323"/>
      <c r="AE331" s="150">
        <f>AC331+Z331</f>
        <v>0</v>
      </c>
      <c r="AF331" s="44"/>
    </row>
    <row r="332" spans="1:33" s="42" customFormat="1" ht="21" customHeight="1">
      <c r="A332" s="47"/>
      <c r="B332" s="43" t="s">
        <v>138</v>
      </c>
      <c r="C332" s="44"/>
      <c r="D332" s="69"/>
      <c r="E332" s="44"/>
      <c r="F332" s="69"/>
      <c r="G332" s="112"/>
      <c r="H332" s="44"/>
      <c r="I332" s="69"/>
      <c r="J332" s="323">
        <f t="shared" si="487"/>
        <v>0</v>
      </c>
      <c r="K332" s="150">
        <f>I332+F332+D332</f>
        <v>0</v>
      </c>
      <c r="L332" s="323"/>
      <c r="M332" s="150"/>
      <c r="N332" s="150"/>
      <c r="O332" s="150"/>
      <c r="P332" s="323"/>
      <c r="Q332" s="150"/>
      <c r="R332" s="323"/>
      <c r="S332" s="150"/>
      <c r="T332" s="151"/>
      <c r="U332" s="323"/>
      <c r="V332" s="150"/>
      <c r="W332" s="323"/>
      <c r="X332" s="150">
        <f>V332+S332</f>
        <v>0</v>
      </c>
      <c r="Y332" s="323"/>
      <c r="Z332" s="150"/>
      <c r="AA332" s="151"/>
      <c r="AB332" s="323"/>
      <c r="AC332" s="150"/>
      <c r="AD332" s="323"/>
      <c r="AE332" s="150">
        <f>AC332+Z332</f>
        <v>0</v>
      </c>
      <c r="AF332" s="44"/>
    </row>
    <row r="333" spans="1:33" s="260" customFormat="1">
      <c r="A333" s="275"/>
      <c r="B333" s="251" t="s">
        <v>35</v>
      </c>
      <c r="C333" s="252">
        <f t="shared" ref="C333" si="488">SUM(C330:C332)</f>
        <v>0</v>
      </c>
      <c r="D333" s="253">
        <f>SUM(D330:D332)</f>
        <v>0</v>
      </c>
      <c r="E333" s="252">
        <f t="shared" ref="E333" si="489">SUM(E330:E332)</f>
        <v>0</v>
      </c>
      <c r="F333" s="253">
        <f>SUM(F330:F332)</f>
        <v>0</v>
      </c>
      <c r="G333" s="254"/>
      <c r="H333" s="252">
        <f t="shared" ref="H333:L333" si="490">SUM(H330:H332)</f>
        <v>1</v>
      </c>
      <c r="I333" s="253">
        <f>SUM(I330:I332)</f>
        <v>142.5</v>
      </c>
      <c r="J333" s="255">
        <f t="shared" si="490"/>
        <v>1</v>
      </c>
      <c r="K333" s="256">
        <f>SUM(K330:K332)</f>
        <v>142.5</v>
      </c>
      <c r="L333" s="255">
        <f t="shared" si="490"/>
        <v>1</v>
      </c>
      <c r="M333" s="256">
        <f>SUM(M330:M332)</f>
        <v>142.5</v>
      </c>
      <c r="N333" s="382">
        <f>L333/J333%</f>
        <v>100</v>
      </c>
      <c r="O333" s="382">
        <f>M333/K333%</f>
        <v>100</v>
      </c>
      <c r="P333" s="255">
        <f t="shared" ref="P333" si="491">SUM(P330:P332)</f>
        <v>0</v>
      </c>
      <c r="Q333" s="256">
        <f>SUM(Q330:Q332)</f>
        <v>0</v>
      </c>
      <c r="R333" s="255">
        <f t="shared" ref="R333" si="492">SUM(R330:R332)</f>
        <v>0</v>
      </c>
      <c r="S333" s="256">
        <f>SUM(S330:S332)</f>
        <v>0</v>
      </c>
      <c r="T333" s="258"/>
      <c r="U333" s="255">
        <f t="shared" ref="U333" si="493">SUM(U330:U332)</f>
        <v>1</v>
      </c>
      <c r="V333" s="256">
        <f>SUM(V330:V332)</f>
        <v>250</v>
      </c>
      <c r="W333" s="255">
        <f t="shared" ref="W333" si="494">SUM(W330:W332)</f>
        <v>1</v>
      </c>
      <c r="X333" s="256">
        <f>SUM(X330:X332)</f>
        <v>250</v>
      </c>
      <c r="Y333" s="255">
        <f t="shared" ref="Y333" si="495">SUM(Y330:Y332)</f>
        <v>0</v>
      </c>
      <c r="Z333" s="256">
        <f>SUM(Z330:Z332)</f>
        <v>0</v>
      </c>
      <c r="AA333" s="258"/>
      <c r="AB333" s="255">
        <f t="shared" ref="AB333" si="496">SUM(AB330:AB332)</f>
        <v>1</v>
      </c>
      <c r="AC333" s="256">
        <f>SUM(AC330:AC332)</f>
        <v>235.53599999999997</v>
      </c>
      <c r="AD333" s="255">
        <f t="shared" ref="AD333" si="497">SUM(AD330:AD332)</f>
        <v>1</v>
      </c>
      <c r="AE333" s="256">
        <f>SUM(AE330:AE332)</f>
        <v>235.53599999999997</v>
      </c>
      <c r="AF333" s="816">
        <f>AE333/AE382*100</f>
        <v>3.3876085169778367</v>
      </c>
    </row>
    <row r="334" spans="1:33" s="45" customFormat="1" ht="47.25">
      <c r="A334" s="59">
        <v>24.02</v>
      </c>
      <c r="B334" s="41" t="s">
        <v>253</v>
      </c>
      <c r="C334" s="48"/>
      <c r="D334" s="67"/>
      <c r="E334" s="48"/>
      <c r="F334" s="67"/>
      <c r="G334" s="113"/>
      <c r="H334" s="48"/>
      <c r="I334" s="67"/>
      <c r="J334" s="324">
        <f t="shared" ref="J334:J338" si="498">H334+E334+C334</f>
        <v>0</v>
      </c>
      <c r="K334" s="152"/>
      <c r="L334" s="324"/>
      <c r="M334" s="152"/>
      <c r="N334" s="150"/>
      <c r="O334" s="150"/>
      <c r="P334" s="323"/>
      <c r="Q334" s="150"/>
      <c r="R334" s="324"/>
      <c r="S334" s="152"/>
      <c r="T334" s="153"/>
      <c r="U334" s="324"/>
      <c r="V334" s="152"/>
      <c r="W334" s="324"/>
      <c r="X334" s="152"/>
      <c r="Y334" s="324"/>
      <c r="Z334" s="152"/>
      <c r="AA334" s="153"/>
      <c r="AB334" s="324"/>
      <c r="AC334" s="152"/>
      <c r="AD334" s="324"/>
      <c r="AE334" s="152"/>
      <c r="AF334" s="48"/>
    </row>
    <row r="335" spans="1:33" s="42" customFormat="1">
      <c r="A335" s="47"/>
      <c r="B335" s="43" t="s">
        <v>236</v>
      </c>
      <c r="C335" s="44"/>
      <c r="D335" s="69"/>
      <c r="E335" s="44"/>
      <c r="F335" s="69"/>
      <c r="G335" s="119">
        <v>1.2880000000000001E-3</v>
      </c>
      <c r="H335" s="44">
        <v>8896</v>
      </c>
      <c r="I335" s="69">
        <f>+G335*H335</f>
        <v>11.458048000000002</v>
      </c>
      <c r="J335" s="323">
        <f t="shared" si="498"/>
        <v>8896</v>
      </c>
      <c r="K335" s="150">
        <f>I335+F335+D335</f>
        <v>11.458048000000002</v>
      </c>
      <c r="L335" s="323">
        <v>8896</v>
      </c>
      <c r="M335" s="150">
        <v>11.458048000000002</v>
      </c>
      <c r="N335" s="150">
        <f t="shared" ref="N335:O340" si="499">L335/J335%</f>
        <v>100</v>
      </c>
      <c r="O335" s="150">
        <f t="shared" si="499"/>
        <v>100</v>
      </c>
      <c r="P335" s="323">
        <f t="shared" ref="P335:Q338" si="500">J335-L335</f>
        <v>0</v>
      </c>
      <c r="Q335" s="150">
        <f t="shared" si="500"/>
        <v>0</v>
      </c>
      <c r="R335" s="323"/>
      <c r="S335" s="150"/>
      <c r="T335" s="151">
        <v>1.1999999999999999E-3</v>
      </c>
      <c r="U335" s="323">
        <v>8807</v>
      </c>
      <c r="V335" s="150">
        <v>24.1877</v>
      </c>
      <c r="W335" s="323">
        <f t="shared" ref="W335:W338" si="501">U335+R335</f>
        <v>8807</v>
      </c>
      <c r="X335" s="150">
        <f>V335+S335</f>
        <v>24.1877</v>
      </c>
      <c r="Y335" s="323"/>
      <c r="Z335" s="150"/>
      <c r="AA335" s="151">
        <v>1.1999999999999999E-3</v>
      </c>
      <c r="AB335" s="323">
        <v>8807</v>
      </c>
      <c r="AC335" s="150">
        <v>24.1877</v>
      </c>
      <c r="AD335" s="323">
        <f t="shared" ref="AD335:AD338" si="502">AB335+Y335</f>
        <v>8807</v>
      </c>
      <c r="AE335" s="150">
        <f>AC335+Z335</f>
        <v>24.1877</v>
      </c>
      <c r="AF335" s="44"/>
      <c r="AG335" s="815">
        <f>X335-AE335</f>
        <v>0</v>
      </c>
    </row>
    <row r="336" spans="1:33" s="42" customFormat="1">
      <c r="A336" s="47"/>
      <c r="B336" s="43" t="s">
        <v>237</v>
      </c>
      <c r="C336" s="44"/>
      <c r="D336" s="69"/>
      <c r="E336" s="44"/>
      <c r="F336" s="69"/>
      <c r="G336" s="119">
        <v>1.325E-3</v>
      </c>
      <c r="H336" s="44">
        <v>13691</v>
      </c>
      <c r="I336" s="69">
        <f t="shared" ref="I336:I337" si="503">+G336*H336</f>
        <v>18.140574999999998</v>
      </c>
      <c r="J336" s="323">
        <f t="shared" si="498"/>
        <v>13691</v>
      </c>
      <c r="K336" s="150">
        <f>I336+F336+D336</f>
        <v>18.140574999999998</v>
      </c>
      <c r="L336" s="323">
        <v>13691</v>
      </c>
      <c r="M336" s="150">
        <v>18.140574999999998</v>
      </c>
      <c r="N336" s="150">
        <f t="shared" si="499"/>
        <v>100</v>
      </c>
      <c r="O336" s="150">
        <f t="shared" si="499"/>
        <v>100</v>
      </c>
      <c r="P336" s="323">
        <f t="shared" si="500"/>
        <v>0</v>
      </c>
      <c r="Q336" s="150">
        <f t="shared" si="500"/>
        <v>0</v>
      </c>
      <c r="R336" s="323"/>
      <c r="S336" s="150"/>
      <c r="T336" s="151">
        <v>1.1999999999999999E-3</v>
      </c>
      <c r="U336" s="323">
        <v>12892</v>
      </c>
      <c r="V336" s="150">
        <v>29.511199999999999</v>
      </c>
      <c r="W336" s="323">
        <f t="shared" si="501"/>
        <v>12892</v>
      </c>
      <c r="X336" s="150">
        <f>V336+S336</f>
        <v>29.511199999999999</v>
      </c>
      <c r="Y336" s="323"/>
      <c r="Z336" s="150"/>
      <c r="AA336" s="151">
        <v>1.1999999999999999E-3</v>
      </c>
      <c r="AB336" s="323">
        <v>12892</v>
      </c>
      <c r="AC336" s="150">
        <v>29.511199999999999</v>
      </c>
      <c r="AD336" s="323">
        <f t="shared" si="502"/>
        <v>12892</v>
      </c>
      <c r="AE336" s="150">
        <f>AC336+Z336</f>
        <v>29.511199999999999</v>
      </c>
      <c r="AF336" s="44"/>
      <c r="AG336" s="815">
        <f t="shared" ref="AG336:AG337" si="504">X336-AE336</f>
        <v>0</v>
      </c>
    </row>
    <row r="337" spans="1:33" s="42" customFormat="1">
      <c r="A337" s="47"/>
      <c r="B337" s="43" t="s">
        <v>241</v>
      </c>
      <c r="C337" s="44"/>
      <c r="D337" s="69"/>
      <c r="E337" s="44"/>
      <c r="F337" s="69"/>
      <c r="G337" s="119">
        <v>1.5870000000000001E-3</v>
      </c>
      <c r="H337" s="44">
        <v>17320</v>
      </c>
      <c r="I337" s="69">
        <f t="shared" si="503"/>
        <v>27.486840000000001</v>
      </c>
      <c r="J337" s="323">
        <f t="shared" si="498"/>
        <v>17320</v>
      </c>
      <c r="K337" s="150">
        <f>I337+F337+D337</f>
        <v>27.486840000000001</v>
      </c>
      <c r="L337" s="323">
        <v>17320</v>
      </c>
      <c r="M337" s="150">
        <v>27.486840000000001</v>
      </c>
      <c r="N337" s="150">
        <f t="shared" si="499"/>
        <v>100</v>
      </c>
      <c r="O337" s="150">
        <f t="shared" si="499"/>
        <v>100</v>
      </c>
      <c r="P337" s="323">
        <f t="shared" si="500"/>
        <v>0</v>
      </c>
      <c r="Q337" s="150">
        <f t="shared" si="500"/>
        <v>0</v>
      </c>
      <c r="R337" s="323"/>
      <c r="S337" s="150"/>
      <c r="T337" s="151"/>
      <c r="U337" s="323">
        <v>16881</v>
      </c>
      <c r="V337" s="150">
        <v>85.209100000000007</v>
      </c>
      <c r="W337" s="323">
        <f t="shared" si="501"/>
        <v>16881</v>
      </c>
      <c r="X337" s="150">
        <f>V337+S337</f>
        <v>85.209100000000007</v>
      </c>
      <c r="Y337" s="323"/>
      <c r="Z337" s="150"/>
      <c r="AA337" s="151"/>
      <c r="AB337" s="323">
        <v>16881</v>
      </c>
      <c r="AC337" s="150">
        <v>85.209100000000007</v>
      </c>
      <c r="AD337" s="323">
        <f t="shared" si="502"/>
        <v>16881</v>
      </c>
      <c r="AE337" s="150">
        <f>AC337+Z337</f>
        <v>85.209100000000007</v>
      </c>
      <c r="AF337" s="69">
        <f>(AE335+AE336+AE337)/AE382*100</f>
        <v>1.9978513852504816</v>
      </c>
      <c r="AG337" s="815">
        <f t="shared" si="504"/>
        <v>0</v>
      </c>
    </row>
    <row r="338" spans="1:33" s="42" customFormat="1" ht="21" customHeight="1">
      <c r="A338" s="47">
        <v>24.03</v>
      </c>
      <c r="B338" s="43" t="s">
        <v>139</v>
      </c>
      <c r="C338" s="44"/>
      <c r="D338" s="69"/>
      <c r="E338" s="44"/>
      <c r="F338" s="69"/>
      <c r="G338" s="112"/>
      <c r="H338" s="44">
        <v>1</v>
      </c>
      <c r="I338" s="69">
        <v>18</v>
      </c>
      <c r="J338" s="323">
        <f t="shared" si="498"/>
        <v>1</v>
      </c>
      <c r="K338" s="150">
        <f>I338+F338+D338</f>
        <v>18</v>
      </c>
      <c r="L338" s="323">
        <v>1</v>
      </c>
      <c r="M338" s="150">
        <v>18</v>
      </c>
      <c r="N338" s="150">
        <f t="shared" si="499"/>
        <v>100</v>
      </c>
      <c r="O338" s="150">
        <f t="shared" si="499"/>
        <v>100</v>
      </c>
      <c r="P338" s="323">
        <f t="shared" si="500"/>
        <v>0</v>
      </c>
      <c r="Q338" s="150">
        <f t="shared" si="500"/>
        <v>0</v>
      </c>
      <c r="R338" s="323"/>
      <c r="S338" s="150"/>
      <c r="T338" s="151"/>
      <c r="U338" s="323">
        <v>1</v>
      </c>
      <c r="V338" s="150">
        <v>34.725519000000006</v>
      </c>
      <c r="W338" s="323">
        <f t="shared" si="501"/>
        <v>1</v>
      </c>
      <c r="X338" s="150">
        <f>V338+S338</f>
        <v>34.725519000000006</v>
      </c>
      <c r="Y338" s="323"/>
      <c r="Z338" s="150"/>
      <c r="AA338" s="151"/>
      <c r="AB338" s="323">
        <v>1</v>
      </c>
      <c r="AC338" s="150">
        <v>34.725519000000006</v>
      </c>
      <c r="AD338" s="323">
        <f t="shared" si="502"/>
        <v>1</v>
      </c>
      <c r="AE338" s="150">
        <f>AC338+Z338</f>
        <v>34.725519000000006</v>
      </c>
      <c r="AF338" s="69">
        <f>AE338/AE382*100</f>
        <v>0.49944154575468602</v>
      </c>
    </row>
    <row r="339" spans="1:33" s="260" customFormat="1">
      <c r="A339" s="275"/>
      <c r="B339" s="251" t="s">
        <v>35</v>
      </c>
      <c r="C339" s="252">
        <f t="shared" ref="C339" si="505">SUM(C335:C338)</f>
        <v>0</v>
      </c>
      <c r="D339" s="253">
        <f>SUM(D335:D338)</f>
        <v>0</v>
      </c>
      <c r="E339" s="252">
        <f t="shared" ref="E339" si="506">SUM(E335:E338)</f>
        <v>0</v>
      </c>
      <c r="F339" s="253">
        <f>SUM(F335:F338)</f>
        <v>0</v>
      </c>
      <c r="G339" s="254"/>
      <c r="H339" s="252">
        <f t="shared" ref="H339" si="507">SUM(H335:H338)</f>
        <v>39908</v>
      </c>
      <c r="I339" s="253">
        <f>SUM(I335:I338)</f>
        <v>75.085463000000004</v>
      </c>
      <c r="J339" s="255">
        <f t="shared" ref="J339" si="508">SUM(J335:J338)</f>
        <v>39908</v>
      </c>
      <c r="K339" s="256">
        <f>SUM(K335:K338)</f>
        <v>75.085463000000004</v>
      </c>
      <c r="L339" s="255">
        <f t="shared" ref="L339" si="509">SUM(L335:L338)</f>
        <v>39908</v>
      </c>
      <c r="M339" s="256">
        <f>SUM(M335:M338)</f>
        <v>75.085463000000004</v>
      </c>
      <c r="N339" s="382">
        <f t="shared" si="499"/>
        <v>100</v>
      </c>
      <c r="O339" s="382">
        <f t="shared" si="499"/>
        <v>100</v>
      </c>
      <c r="P339" s="255">
        <f t="shared" ref="P339" si="510">SUM(P335:P338)</f>
        <v>0</v>
      </c>
      <c r="Q339" s="256">
        <f>SUM(Q335:Q338)</f>
        <v>0</v>
      </c>
      <c r="R339" s="255">
        <f t="shared" ref="R339" si="511">SUM(R335:R338)</f>
        <v>0</v>
      </c>
      <c r="S339" s="256">
        <f>SUM(S335:S338)</f>
        <v>0</v>
      </c>
      <c r="T339" s="258"/>
      <c r="U339" s="255">
        <f t="shared" ref="U339" si="512">SUM(U335:U338)</f>
        <v>38581</v>
      </c>
      <c r="V339" s="256">
        <f>SUM(V335:V338)</f>
        <v>173.63351900000004</v>
      </c>
      <c r="W339" s="255">
        <f t="shared" ref="W339" si="513">SUM(W335:W338)</f>
        <v>38581</v>
      </c>
      <c r="X339" s="256">
        <f>SUM(X335:X338)</f>
        <v>173.63351900000004</v>
      </c>
      <c r="Y339" s="255">
        <f t="shared" ref="Y339" si="514">SUM(Y335:Y338)</f>
        <v>0</v>
      </c>
      <c r="Z339" s="256">
        <f>SUM(Z335:Z338)</f>
        <v>0</v>
      </c>
      <c r="AA339" s="258"/>
      <c r="AB339" s="255">
        <f t="shared" ref="AB339" si="515">SUM(AB335:AB338)</f>
        <v>38581</v>
      </c>
      <c r="AC339" s="256">
        <f>SUM(AC335:AC338)</f>
        <v>173.63351900000004</v>
      </c>
      <c r="AD339" s="255">
        <f t="shared" ref="AD339" si="516">SUM(AD335:AD338)</f>
        <v>38581</v>
      </c>
      <c r="AE339" s="256">
        <f>SUM(AE335:AE338)</f>
        <v>173.63351900000004</v>
      </c>
      <c r="AF339" s="816">
        <f>AF333+AF337+AF338</f>
        <v>5.8849014479830037</v>
      </c>
    </row>
    <row r="340" spans="1:33" s="260" customFormat="1">
      <c r="A340" s="275"/>
      <c r="B340" s="251" t="s">
        <v>140</v>
      </c>
      <c r="C340" s="290">
        <f>C339+C333+C326+C276+C272+C265+C261+C258+C254+C250+C243+C239+C234+C225+C211+C188+C144+C140+C134+C121+C83+C81+C77+C45</f>
        <v>1970</v>
      </c>
      <c r="D340" s="291">
        <f t="shared" ref="D340:F340" si="517">D339+D333+D326+D276+D272+D265+D261+D258+D254+D250+D243+D239+D234+D225+D211+D188+D144+D140+D134+D121+D83+D81+D77+D45</f>
        <v>49.120000000000005</v>
      </c>
      <c r="E340" s="290">
        <f t="shared" si="517"/>
        <v>0</v>
      </c>
      <c r="F340" s="291">
        <f t="shared" si="517"/>
        <v>0</v>
      </c>
      <c r="G340" s="254"/>
      <c r="H340" s="290">
        <f t="shared" ref="H340:M340" si="518">H339+H333+H326+H276+H272+H265+H261+H258+H254+H250+H243+H239+H234+H225+H211+H188+H144+H140+H134+H121+H83+H81+H77+H45</f>
        <v>124246</v>
      </c>
      <c r="I340" s="291">
        <f t="shared" si="518"/>
        <v>5707.5036168461538</v>
      </c>
      <c r="J340" s="292">
        <f t="shared" si="518"/>
        <v>126216</v>
      </c>
      <c r="K340" s="293">
        <f t="shared" si="518"/>
        <v>5756.6236168461546</v>
      </c>
      <c r="L340" s="292">
        <f t="shared" si="518"/>
        <v>120076</v>
      </c>
      <c r="M340" s="293">
        <f t="shared" si="518"/>
        <v>5538.4824630000003</v>
      </c>
      <c r="N340" s="382">
        <f t="shared" si="499"/>
        <v>95.135323572288769</v>
      </c>
      <c r="O340" s="382">
        <f t="shared" si="499"/>
        <v>96.210605932133774</v>
      </c>
      <c r="P340" s="292">
        <f>P339+P333+P326+P276+P272+P265+P261+P258+P254+P250+P243+P239+P234+P225+P211+P188+P144+P140+P134+P121+P83+P81+P77+P45</f>
        <v>1792</v>
      </c>
      <c r="Q340" s="293">
        <f>Q339+Q333+Q326+Q276+Q272+Q265+Q261+Q258+Q254+Q250+Q243+Q239+Q234+Q225+Q211+Q188+Q144+Q140+Q134+Q121+Q83+Q81+Q77+Q45</f>
        <v>218.14115384615377</v>
      </c>
      <c r="R340" s="292">
        <f>R339+R333+R326+R276+R272+R265+R261+R258+R254+R250+R243+R239+R234+R225+R211+R188+R144+R140+R134+R121+R83+R81+R77+R45</f>
        <v>17</v>
      </c>
      <c r="S340" s="293">
        <f>S339+S333+S326+S276+S272+S265+S261+S258+S254+S250+S243+S239+S234+S225+S211+S188+S144+S140+S134+S121+S83+S81+S77+S45</f>
        <v>213.58499999999998</v>
      </c>
      <c r="T340" s="258"/>
      <c r="U340" s="292">
        <f t="shared" ref="U340:Z340" si="519">U339+U333+U326+U276+U272+U265+U261+U258+U254+U250+U243+U239+U234+U225+U211+U188+U144+U140+U134+U121+U83+U81+U77+U45</f>
        <v>124294</v>
      </c>
      <c r="V340" s="293">
        <f t="shared" si="519"/>
        <v>9467.3233089999994</v>
      </c>
      <c r="W340" s="292">
        <f t="shared" si="519"/>
        <v>124311</v>
      </c>
      <c r="X340" s="293">
        <f t="shared" si="519"/>
        <v>9680.9083090000004</v>
      </c>
      <c r="Y340" s="292">
        <f t="shared" si="519"/>
        <v>17</v>
      </c>
      <c r="Z340" s="293">
        <f t="shared" si="519"/>
        <v>213.58499999999998</v>
      </c>
      <c r="AA340" s="258"/>
      <c r="AB340" s="292">
        <f>AB339+AB333+AB326+AB276+AB272+AB265+AB261+AB258+AB254+AB250+AB243+AB239+AB234+AB225+AB211+AB188+AB144+AB140+AB134+AB121+AB83+AB81+AB77+AB45</f>
        <v>121343</v>
      </c>
      <c r="AC340" s="293">
        <f>AC339+AC333+AC326+AC276+AC272+AC265+AC261+AC258+AC254+AC250+AC243+AC239+AC234+AC225+AC211+AC188+AC144+AC140+AC134+AC121+AC83+AC81+AC77+AC45</f>
        <v>6717.6995190000007</v>
      </c>
      <c r="AD340" s="292">
        <f>AD339+AD333+AD326+AD276+AD272+AD265+AD261+AD258+AD254+AD250+AD243+AD239+AD234+AD225+AD211+AD188+AD144+AD140+AD134+AD121+AD83+AD81+AD77+AD45</f>
        <v>121360</v>
      </c>
      <c r="AE340" s="293">
        <f>AE339+AE333+AE326+AE276+AE272+AE265+AE261+AE258+AE254+AE250+AE243+AE239+AE234+AE225+AE211+AE188+AE144+AE140+AE134+AE121+AE83+AE81+AE77+AE45</f>
        <v>6931.2845190000007</v>
      </c>
      <c r="AF340" s="259"/>
    </row>
    <row r="341" spans="1:33" s="45" customFormat="1">
      <c r="A341" s="59">
        <v>25</v>
      </c>
      <c r="B341" s="41" t="s">
        <v>141</v>
      </c>
      <c r="C341" s="48"/>
      <c r="D341" s="67"/>
      <c r="E341" s="48"/>
      <c r="F341" s="67"/>
      <c r="G341" s="113"/>
      <c r="H341" s="48"/>
      <c r="I341" s="67"/>
      <c r="J341" s="324"/>
      <c r="K341" s="152"/>
      <c r="L341" s="324"/>
      <c r="M341" s="152"/>
      <c r="N341" s="152"/>
      <c r="O341" s="152"/>
      <c r="P341" s="324"/>
      <c r="Q341" s="152"/>
      <c r="R341" s="324"/>
      <c r="S341" s="152"/>
      <c r="T341" s="153"/>
      <c r="U341" s="324"/>
      <c r="V341" s="152"/>
      <c r="W341" s="324"/>
      <c r="X341" s="152"/>
      <c r="Y341" s="324"/>
      <c r="Z341" s="152"/>
      <c r="AA341" s="153"/>
      <c r="AB341" s="324"/>
      <c r="AC341" s="152"/>
      <c r="AD341" s="324"/>
      <c r="AE341" s="152"/>
      <c r="AF341" s="48"/>
    </row>
    <row r="342" spans="1:33" s="42" customFormat="1">
      <c r="A342" s="47">
        <v>25.01</v>
      </c>
      <c r="B342" s="43" t="s">
        <v>142</v>
      </c>
      <c r="C342" s="44"/>
      <c r="D342" s="69"/>
      <c r="E342" s="44"/>
      <c r="F342" s="69"/>
      <c r="G342" s="112"/>
      <c r="H342" s="44"/>
      <c r="I342" s="69"/>
      <c r="J342" s="323">
        <f t="shared" ref="J342:J343" si="520">H342+E342+C342</f>
        <v>0</v>
      </c>
      <c r="K342" s="150">
        <f>I342+F342+D342</f>
        <v>0</v>
      </c>
      <c r="L342" s="323"/>
      <c r="M342" s="150"/>
      <c r="N342" s="150"/>
      <c r="O342" s="150"/>
      <c r="P342" s="323">
        <f>J342-L342</f>
        <v>0</v>
      </c>
      <c r="Q342" s="150">
        <f>K342-M342</f>
        <v>0</v>
      </c>
      <c r="R342" s="323"/>
      <c r="S342" s="150"/>
      <c r="T342" s="151"/>
      <c r="U342" s="323"/>
      <c r="V342" s="150">
        <f>U342*T342</f>
        <v>0</v>
      </c>
      <c r="W342" s="323">
        <f>U342+R342</f>
        <v>0</v>
      </c>
      <c r="X342" s="150">
        <f>V342+S342</f>
        <v>0</v>
      </c>
      <c r="Y342" s="323"/>
      <c r="Z342" s="150"/>
      <c r="AA342" s="151"/>
      <c r="AB342" s="323"/>
      <c r="AC342" s="150">
        <f>AB342*AA342</f>
        <v>0</v>
      </c>
      <c r="AD342" s="323">
        <f>AB342+Y342</f>
        <v>0</v>
      </c>
      <c r="AE342" s="150">
        <f>AC342+Z342</f>
        <v>0</v>
      </c>
      <c r="AF342" s="44"/>
    </row>
    <row r="343" spans="1:33" s="42" customFormat="1">
      <c r="A343" s="47">
        <v>25.02</v>
      </c>
      <c r="B343" s="43" t="s">
        <v>143</v>
      </c>
      <c r="C343" s="44"/>
      <c r="D343" s="69"/>
      <c r="E343" s="44"/>
      <c r="F343" s="69"/>
      <c r="G343" s="112">
        <v>6.0000000000000001E-3</v>
      </c>
      <c r="H343" s="44"/>
      <c r="I343" s="69">
        <f t="shared" ref="I343" si="521">H343*G343</f>
        <v>0</v>
      </c>
      <c r="J343" s="323">
        <f t="shared" si="520"/>
        <v>0</v>
      </c>
      <c r="K343" s="150">
        <f>I343+F343+D343</f>
        <v>0</v>
      </c>
      <c r="L343" s="323"/>
      <c r="M343" s="150"/>
      <c r="N343" s="150"/>
      <c r="O343" s="150"/>
      <c r="P343" s="323">
        <f>J343-L343</f>
        <v>0</v>
      </c>
      <c r="Q343" s="150"/>
      <c r="R343" s="323"/>
      <c r="S343" s="150"/>
      <c r="T343" s="151"/>
      <c r="U343" s="323"/>
      <c r="V343" s="150">
        <f>U343*T343</f>
        <v>0</v>
      </c>
      <c r="W343" s="323">
        <f>U343+R343</f>
        <v>0</v>
      </c>
      <c r="X343" s="150">
        <f>V343+S343</f>
        <v>0</v>
      </c>
      <c r="Y343" s="323"/>
      <c r="Z343" s="150"/>
      <c r="AA343" s="151"/>
      <c r="AB343" s="323"/>
      <c r="AC343" s="150">
        <f>AB343*AA343</f>
        <v>0</v>
      </c>
      <c r="AD343" s="323">
        <f>AB343+Y343</f>
        <v>0</v>
      </c>
      <c r="AE343" s="150">
        <f>AC343+Z343</f>
        <v>0</v>
      </c>
      <c r="AF343" s="44"/>
    </row>
    <row r="344" spans="1:33" s="260" customFormat="1">
      <c r="A344" s="275"/>
      <c r="B344" s="251" t="s">
        <v>35</v>
      </c>
      <c r="C344" s="290">
        <f t="shared" ref="C344" si="522">SUM(C342:C343)</f>
        <v>0</v>
      </c>
      <c r="D344" s="291">
        <f>SUM(D342:D343)</f>
        <v>0</v>
      </c>
      <c r="E344" s="290">
        <f t="shared" ref="E344" si="523">SUM(E342:E343)</f>
        <v>0</v>
      </c>
      <c r="F344" s="291">
        <f>SUM(F342:F343)</f>
        <v>0</v>
      </c>
      <c r="G344" s="254"/>
      <c r="H344" s="290">
        <f t="shared" ref="H344" si="524">SUM(H342:H343)</f>
        <v>0</v>
      </c>
      <c r="I344" s="291">
        <f>SUM(I342:I343)</f>
        <v>0</v>
      </c>
      <c r="J344" s="292">
        <f t="shared" ref="J344" si="525">SUM(J342:J343)</f>
        <v>0</v>
      </c>
      <c r="K344" s="293">
        <f>SUM(K342:K343)</f>
        <v>0</v>
      </c>
      <c r="L344" s="292">
        <f t="shared" ref="L344" si="526">SUM(L342:L343)</f>
        <v>0</v>
      </c>
      <c r="M344" s="293">
        <f>SUM(M342:M343)</f>
        <v>0</v>
      </c>
      <c r="N344" s="257"/>
      <c r="O344" s="257"/>
      <c r="P344" s="292">
        <f t="shared" ref="P344" si="527">SUM(P342:P343)</f>
        <v>0</v>
      </c>
      <c r="Q344" s="293">
        <f>SUM(Q342:Q343)</f>
        <v>0</v>
      </c>
      <c r="R344" s="292">
        <f t="shared" ref="R344" si="528">SUM(R342:R343)</f>
        <v>0</v>
      </c>
      <c r="S344" s="293">
        <f>SUM(S342:S343)</f>
        <v>0</v>
      </c>
      <c r="T344" s="258"/>
      <c r="U344" s="292">
        <f t="shared" ref="U344" si="529">SUM(U342:U343)</f>
        <v>0</v>
      </c>
      <c r="V344" s="293">
        <f>SUM(V342:V343)</f>
        <v>0</v>
      </c>
      <c r="W344" s="292">
        <f t="shared" ref="W344" si="530">SUM(W342:W343)</f>
        <v>0</v>
      </c>
      <c r="X344" s="293">
        <f>SUM(X342:X343)</f>
        <v>0</v>
      </c>
      <c r="Y344" s="292">
        <f t="shared" ref="Y344" si="531">SUM(Y342:Y343)</f>
        <v>0</v>
      </c>
      <c r="Z344" s="293">
        <f>SUM(Z342:Z343)</f>
        <v>0</v>
      </c>
      <c r="AA344" s="258"/>
      <c r="AB344" s="292">
        <f t="shared" ref="AB344" si="532">SUM(AB342:AB343)</f>
        <v>0</v>
      </c>
      <c r="AC344" s="293">
        <f>SUM(AC342:AC343)</f>
        <v>0</v>
      </c>
      <c r="AD344" s="292">
        <f t="shared" ref="AD344" si="533">SUM(AD342:AD343)</f>
        <v>0</v>
      </c>
      <c r="AE344" s="293">
        <f>SUM(AE342:AE343)</f>
        <v>0</v>
      </c>
      <c r="AF344" s="259"/>
    </row>
    <row r="345" spans="1:33" s="260" customFormat="1">
      <c r="A345" s="275"/>
      <c r="B345" s="251" t="s">
        <v>144</v>
      </c>
      <c r="C345" s="252">
        <f t="shared" ref="C345" si="534">C344+C340</f>
        <v>1970</v>
      </c>
      <c r="D345" s="253">
        <f>D344+D340</f>
        <v>49.120000000000005</v>
      </c>
      <c r="E345" s="252">
        <f t="shared" ref="E345" si="535">E344+E340</f>
        <v>0</v>
      </c>
      <c r="F345" s="253">
        <f>F344+F340</f>
        <v>0</v>
      </c>
      <c r="G345" s="254"/>
      <c r="H345" s="252">
        <f t="shared" ref="H345" si="536">H344+H340</f>
        <v>124246</v>
      </c>
      <c r="I345" s="253">
        <f>I344+I340</f>
        <v>5707.5036168461538</v>
      </c>
      <c r="J345" s="255">
        <f t="shared" ref="J345" si="537">J344+J340</f>
        <v>126216</v>
      </c>
      <c r="K345" s="256">
        <f>K344+K340</f>
        <v>5756.6236168461546</v>
      </c>
      <c r="L345" s="255">
        <f t="shared" ref="L345" si="538">L344+L340</f>
        <v>120076</v>
      </c>
      <c r="M345" s="256">
        <f>M344+M340</f>
        <v>5538.4824630000003</v>
      </c>
      <c r="N345" s="257">
        <f>L345/J345%</f>
        <v>95.135323572288769</v>
      </c>
      <c r="O345" s="257">
        <f>M345/K345%</f>
        <v>96.210605932133774</v>
      </c>
      <c r="P345" s="255">
        <f t="shared" ref="P345" si="539">P344+P340</f>
        <v>1792</v>
      </c>
      <c r="Q345" s="256">
        <f>Q344+Q340</f>
        <v>218.14115384615377</v>
      </c>
      <c r="R345" s="255">
        <f t="shared" ref="R345" si="540">R344+R340</f>
        <v>17</v>
      </c>
      <c r="S345" s="256">
        <f>S344+S340</f>
        <v>213.58499999999998</v>
      </c>
      <c r="T345" s="258"/>
      <c r="U345" s="255">
        <f t="shared" ref="U345" si="541">U344+U340</f>
        <v>124294</v>
      </c>
      <c r="V345" s="256">
        <f>V344+V340</f>
        <v>9467.3233089999994</v>
      </c>
      <c r="W345" s="255">
        <f t="shared" ref="W345" si="542">W344+W340</f>
        <v>124311</v>
      </c>
      <c r="X345" s="256">
        <f>X344+X340</f>
        <v>9680.9083090000004</v>
      </c>
      <c r="Y345" s="255">
        <f t="shared" ref="Y345" si="543">Y344+Y340</f>
        <v>17</v>
      </c>
      <c r="Z345" s="256">
        <f>Z344+Z340</f>
        <v>213.58499999999998</v>
      </c>
      <c r="AA345" s="258"/>
      <c r="AB345" s="255">
        <f t="shared" ref="AB345" si="544">AB344+AB340</f>
        <v>121343</v>
      </c>
      <c r="AC345" s="256">
        <f>AC344+AC340</f>
        <v>6717.6995190000007</v>
      </c>
      <c r="AD345" s="255">
        <f t="shared" ref="AD345" si="545">AD344+AD340</f>
        <v>121360</v>
      </c>
      <c r="AE345" s="256">
        <f>AE344+AE340</f>
        <v>6931.2845190000007</v>
      </c>
      <c r="AF345" s="259"/>
    </row>
    <row r="346" spans="1:33" s="45" customFormat="1" ht="39" customHeight="1">
      <c r="A346" s="72">
        <v>26</v>
      </c>
      <c r="B346" s="41" t="s">
        <v>159</v>
      </c>
      <c r="C346" s="48"/>
      <c r="D346" s="67"/>
      <c r="E346" s="48"/>
      <c r="F346" s="67"/>
      <c r="G346" s="113"/>
      <c r="H346" s="48"/>
      <c r="I346" s="67"/>
      <c r="J346" s="324"/>
      <c r="K346" s="152"/>
      <c r="L346" s="324"/>
      <c r="M346" s="152"/>
      <c r="N346" s="152"/>
      <c r="O346" s="152"/>
      <c r="P346" s="324"/>
      <c r="Q346" s="152"/>
      <c r="R346" s="324"/>
      <c r="S346" s="152"/>
      <c r="T346" s="153"/>
      <c r="U346" s="324"/>
      <c r="V346" s="152"/>
      <c r="W346" s="324"/>
      <c r="X346" s="152"/>
      <c r="Y346" s="324"/>
      <c r="Z346" s="152"/>
      <c r="AA346" s="153"/>
      <c r="AB346" s="324"/>
      <c r="AC346" s="152"/>
      <c r="AD346" s="324"/>
      <c r="AE346" s="152"/>
      <c r="AF346" s="48"/>
    </row>
    <row r="347" spans="1:33" s="45" customFormat="1" ht="38.25" customHeight="1">
      <c r="A347" s="40"/>
      <c r="B347" s="41" t="s">
        <v>160</v>
      </c>
      <c r="C347" s="48"/>
      <c r="D347" s="67"/>
      <c r="E347" s="48"/>
      <c r="F347" s="67"/>
      <c r="G347" s="113"/>
      <c r="H347" s="48"/>
      <c r="I347" s="67"/>
      <c r="J347" s="324">
        <f t="shared" ref="J347:K357" si="546">H347+E347+C347</f>
        <v>0</v>
      </c>
      <c r="K347" s="152">
        <f t="shared" si="546"/>
        <v>0</v>
      </c>
      <c r="L347" s="324"/>
      <c r="M347" s="152"/>
      <c r="N347" s="152"/>
      <c r="O347" s="152"/>
      <c r="P347" s="324"/>
      <c r="Q347" s="152"/>
      <c r="R347" s="324"/>
      <c r="S347" s="152"/>
      <c r="T347" s="153"/>
      <c r="U347" s="324"/>
      <c r="V347" s="152"/>
      <c r="W347" s="324"/>
      <c r="X347" s="152"/>
      <c r="Y347" s="324"/>
      <c r="Z347" s="152"/>
      <c r="AA347" s="153"/>
      <c r="AB347" s="324"/>
      <c r="AC347" s="152"/>
      <c r="AD347" s="324"/>
      <c r="AE347" s="152"/>
      <c r="AF347" s="48"/>
    </row>
    <row r="348" spans="1:33" s="42" customFormat="1">
      <c r="A348" s="71">
        <v>26.01</v>
      </c>
      <c r="B348" s="44" t="s">
        <v>179</v>
      </c>
      <c r="C348" s="44"/>
      <c r="D348" s="69"/>
      <c r="E348" s="44"/>
      <c r="F348" s="69"/>
      <c r="G348" s="112"/>
      <c r="H348" s="44"/>
      <c r="I348" s="69">
        <f t="shared" ref="I348:I349" si="547">H348*G348</f>
        <v>0</v>
      </c>
      <c r="J348" s="323">
        <f t="shared" si="546"/>
        <v>0</v>
      </c>
      <c r="K348" s="150">
        <f t="shared" si="546"/>
        <v>0</v>
      </c>
      <c r="L348" s="323"/>
      <c r="M348" s="150"/>
      <c r="N348" s="150"/>
      <c r="O348" s="150"/>
      <c r="P348" s="323">
        <f t="shared" ref="P348:Q357" si="548">J348-L348</f>
        <v>0</v>
      </c>
      <c r="Q348" s="150">
        <f t="shared" si="548"/>
        <v>0</v>
      </c>
      <c r="R348" s="323"/>
      <c r="S348" s="150"/>
      <c r="T348" s="151"/>
      <c r="U348" s="323"/>
      <c r="V348" s="150">
        <f t="shared" ref="V348:V356" si="549">U348*T348</f>
        <v>0</v>
      </c>
      <c r="W348" s="323">
        <f t="shared" ref="W348:W357" si="550">U348+R348</f>
        <v>0</v>
      </c>
      <c r="X348" s="150">
        <f t="shared" ref="X348:X357" si="551">V348+S348</f>
        <v>0</v>
      </c>
      <c r="Y348" s="323"/>
      <c r="Z348" s="150"/>
      <c r="AA348" s="151"/>
      <c r="AB348" s="323"/>
      <c r="AC348" s="150">
        <f t="shared" ref="AC348:AC356" si="552">AB348*AA348</f>
        <v>0</v>
      </c>
      <c r="AD348" s="323">
        <f t="shared" ref="AD348:AD357" si="553">AB348+Y348</f>
        <v>0</v>
      </c>
      <c r="AE348" s="150">
        <f t="shared" ref="AE348:AE357" si="554">AC348+Z348</f>
        <v>0</v>
      </c>
      <c r="AF348" s="44"/>
    </row>
    <row r="349" spans="1:33" s="42" customFormat="1">
      <c r="A349" s="71">
        <v>26.02</v>
      </c>
      <c r="B349" s="44" t="s">
        <v>180</v>
      </c>
      <c r="C349" s="44"/>
      <c r="D349" s="69"/>
      <c r="E349" s="44"/>
      <c r="F349" s="69"/>
      <c r="G349" s="112"/>
      <c r="H349" s="44"/>
      <c r="I349" s="69">
        <f t="shared" si="547"/>
        <v>0</v>
      </c>
      <c r="J349" s="323">
        <f t="shared" si="546"/>
        <v>0</v>
      </c>
      <c r="K349" s="150">
        <f t="shared" si="546"/>
        <v>0</v>
      </c>
      <c r="L349" s="323"/>
      <c r="M349" s="150"/>
      <c r="N349" s="150"/>
      <c r="O349" s="150"/>
      <c r="P349" s="323">
        <f t="shared" si="548"/>
        <v>0</v>
      </c>
      <c r="Q349" s="150">
        <f t="shared" si="548"/>
        <v>0</v>
      </c>
      <c r="R349" s="323"/>
      <c r="S349" s="150"/>
      <c r="T349" s="151"/>
      <c r="U349" s="323"/>
      <c r="V349" s="150">
        <f t="shared" si="549"/>
        <v>0</v>
      </c>
      <c r="W349" s="323">
        <f t="shared" si="550"/>
        <v>0</v>
      </c>
      <c r="X349" s="150">
        <f t="shared" si="551"/>
        <v>0</v>
      </c>
      <c r="Y349" s="323"/>
      <c r="Z349" s="150"/>
      <c r="AA349" s="151"/>
      <c r="AB349" s="323"/>
      <c r="AC349" s="150">
        <f t="shared" si="552"/>
        <v>0</v>
      </c>
      <c r="AD349" s="323">
        <f t="shared" si="553"/>
        <v>0</v>
      </c>
      <c r="AE349" s="150">
        <f t="shared" si="554"/>
        <v>0</v>
      </c>
      <c r="AF349" s="44"/>
    </row>
    <row r="350" spans="1:33" s="42" customFormat="1" ht="31.5">
      <c r="A350" s="71">
        <v>26.03</v>
      </c>
      <c r="B350" s="44" t="s">
        <v>317</v>
      </c>
      <c r="C350" s="44"/>
      <c r="D350" s="69"/>
      <c r="E350" s="44"/>
      <c r="F350" s="69"/>
      <c r="G350" s="112"/>
      <c r="H350" s="44"/>
      <c r="I350" s="69">
        <f>H350*G350</f>
        <v>0</v>
      </c>
      <c r="J350" s="323">
        <f t="shared" si="546"/>
        <v>0</v>
      </c>
      <c r="K350" s="150">
        <f t="shared" si="546"/>
        <v>0</v>
      </c>
      <c r="L350" s="323"/>
      <c r="M350" s="150"/>
      <c r="N350" s="150"/>
      <c r="O350" s="150"/>
      <c r="P350" s="323">
        <f t="shared" si="548"/>
        <v>0</v>
      </c>
      <c r="Q350" s="150">
        <f t="shared" si="548"/>
        <v>0</v>
      </c>
      <c r="R350" s="323"/>
      <c r="S350" s="150"/>
      <c r="T350" s="151"/>
      <c r="U350" s="323"/>
      <c r="V350" s="150">
        <f t="shared" si="549"/>
        <v>0</v>
      </c>
      <c r="W350" s="323">
        <f t="shared" si="550"/>
        <v>0</v>
      </c>
      <c r="X350" s="150">
        <f t="shared" si="551"/>
        <v>0</v>
      </c>
      <c r="Y350" s="323"/>
      <c r="Z350" s="150"/>
      <c r="AA350" s="151"/>
      <c r="AB350" s="323"/>
      <c r="AC350" s="150">
        <f t="shared" si="552"/>
        <v>0</v>
      </c>
      <c r="AD350" s="323">
        <f t="shared" si="553"/>
        <v>0</v>
      </c>
      <c r="AE350" s="150">
        <f t="shared" si="554"/>
        <v>0</v>
      </c>
      <c r="AF350" s="44"/>
    </row>
    <row r="351" spans="1:33" s="42" customFormat="1">
      <c r="A351" s="71">
        <v>26.04</v>
      </c>
      <c r="B351" s="44" t="s">
        <v>146</v>
      </c>
      <c r="C351" s="44"/>
      <c r="D351" s="69"/>
      <c r="E351" s="44"/>
      <c r="F351" s="69"/>
      <c r="G351" s="112"/>
      <c r="H351" s="44"/>
      <c r="I351" s="69">
        <f t="shared" ref="I351:I353" si="555">H351*G351</f>
        <v>0</v>
      </c>
      <c r="J351" s="323">
        <f t="shared" si="546"/>
        <v>0</v>
      </c>
      <c r="K351" s="150">
        <f t="shared" si="546"/>
        <v>0</v>
      </c>
      <c r="L351" s="323"/>
      <c r="M351" s="150"/>
      <c r="N351" s="150"/>
      <c r="O351" s="150"/>
      <c r="P351" s="323">
        <f t="shared" si="548"/>
        <v>0</v>
      </c>
      <c r="Q351" s="150">
        <f t="shared" si="548"/>
        <v>0</v>
      </c>
      <c r="R351" s="323"/>
      <c r="S351" s="150"/>
      <c r="T351" s="151"/>
      <c r="U351" s="323"/>
      <c r="V351" s="150">
        <f t="shared" si="549"/>
        <v>0</v>
      </c>
      <c r="W351" s="323">
        <f t="shared" si="550"/>
        <v>0</v>
      </c>
      <c r="X351" s="150">
        <f t="shared" si="551"/>
        <v>0</v>
      </c>
      <c r="Y351" s="323"/>
      <c r="Z351" s="150"/>
      <c r="AA351" s="151"/>
      <c r="AB351" s="323"/>
      <c r="AC351" s="150">
        <f t="shared" si="552"/>
        <v>0</v>
      </c>
      <c r="AD351" s="323">
        <f t="shared" si="553"/>
        <v>0</v>
      </c>
      <c r="AE351" s="150">
        <f t="shared" si="554"/>
        <v>0</v>
      </c>
      <c r="AF351" s="44"/>
    </row>
    <row r="352" spans="1:33" s="42" customFormat="1">
      <c r="A352" s="71">
        <v>26.05</v>
      </c>
      <c r="B352" s="44" t="s">
        <v>262</v>
      </c>
      <c r="C352" s="44"/>
      <c r="D352" s="69"/>
      <c r="E352" s="44"/>
      <c r="F352" s="69"/>
      <c r="G352" s="112"/>
      <c r="H352" s="44"/>
      <c r="I352" s="69">
        <f t="shared" si="555"/>
        <v>0</v>
      </c>
      <c r="J352" s="323">
        <f t="shared" si="546"/>
        <v>0</v>
      </c>
      <c r="K352" s="150">
        <f t="shared" si="546"/>
        <v>0</v>
      </c>
      <c r="L352" s="323"/>
      <c r="M352" s="150"/>
      <c r="N352" s="150"/>
      <c r="O352" s="150"/>
      <c r="P352" s="323">
        <f t="shared" si="548"/>
        <v>0</v>
      </c>
      <c r="Q352" s="150">
        <f t="shared" si="548"/>
        <v>0</v>
      </c>
      <c r="R352" s="323"/>
      <c r="S352" s="150"/>
      <c r="T352" s="151"/>
      <c r="U352" s="323"/>
      <c r="V352" s="150">
        <f t="shared" si="549"/>
        <v>0</v>
      </c>
      <c r="W352" s="323">
        <f t="shared" si="550"/>
        <v>0</v>
      </c>
      <c r="X352" s="150">
        <f t="shared" si="551"/>
        <v>0</v>
      </c>
      <c r="Y352" s="323"/>
      <c r="Z352" s="150"/>
      <c r="AA352" s="151"/>
      <c r="AB352" s="323"/>
      <c r="AC352" s="150">
        <f t="shared" si="552"/>
        <v>0</v>
      </c>
      <c r="AD352" s="323">
        <f t="shared" si="553"/>
        <v>0</v>
      </c>
      <c r="AE352" s="150">
        <f t="shared" si="554"/>
        <v>0</v>
      </c>
      <c r="AF352" s="44"/>
    </row>
    <row r="353" spans="1:32">
      <c r="A353" s="71">
        <v>26.06</v>
      </c>
      <c r="B353" s="44" t="s">
        <v>254</v>
      </c>
      <c r="C353" s="44"/>
      <c r="D353" s="69"/>
      <c r="E353" s="44"/>
      <c r="F353" s="69"/>
      <c r="G353" s="112"/>
      <c r="H353" s="44"/>
      <c r="I353" s="69">
        <f t="shared" si="555"/>
        <v>0</v>
      </c>
      <c r="J353" s="323">
        <f t="shared" si="546"/>
        <v>0</v>
      </c>
      <c r="K353" s="150">
        <f t="shared" si="546"/>
        <v>0</v>
      </c>
      <c r="L353" s="323"/>
      <c r="M353" s="150"/>
      <c r="N353" s="150"/>
      <c r="O353" s="150"/>
      <c r="P353" s="323">
        <f t="shared" si="548"/>
        <v>0</v>
      </c>
      <c r="Q353" s="150">
        <f t="shared" si="548"/>
        <v>0</v>
      </c>
      <c r="R353" s="323"/>
      <c r="S353" s="150"/>
      <c r="T353" s="151"/>
      <c r="U353" s="323"/>
      <c r="V353" s="150">
        <f t="shared" si="549"/>
        <v>0</v>
      </c>
      <c r="W353" s="323">
        <f t="shared" si="550"/>
        <v>0</v>
      </c>
      <c r="X353" s="150">
        <f t="shared" si="551"/>
        <v>0</v>
      </c>
      <c r="Y353" s="323"/>
      <c r="Z353" s="150"/>
      <c r="AA353" s="151"/>
      <c r="AB353" s="323"/>
      <c r="AC353" s="150">
        <f t="shared" si="552"/>
        <v>0</v>
      </c>
      <c r="AD353" s="323">
        <f t="shared" si="553"/>
        <v>0</v>
      </c>
      <c r="AE353" s="150">
        <f t="shared" si="554"/>
        <v>0</v>
      </c>
      <c r="AF353" s="44"/>
    </row>
    <row r="354" spans="1:32" ht="31.5">
      <c r="A354" s="71">
        <v>26.07</v>
      </c>
      <c r="B354" s="44" t="s">
        <v>147</v>
      </c>
      <c r="C354" s="44"/>
      <c r="D354" s="69"/>
      <c r="E354" s="44"/>
      <c r="F354" s="69"/>
      <c r="G354" s="112"/>
      <c r="H354" s="44"/>
      <c r="I354" s="69">
        <f>H354*G354</f>
        <v>0</v>
      </c>
      <c r="J354" s="323">
        <f t="shared" si="546"/>
        <v>0</v>
      </c>
      <c r="K354" s="150">
        <f t="shared" si="546"/>
        <v>0</v>
      </c>
      <c r="L354" s="323"/>
      <c r="M354" s="150"/>
      <c r="N354" s="150"/>
      <c r="O354" s="150"/>
      <c r="P354" s="323">
        <f t="shared" si="548"/>
        <v>0</v>
      </c>
      <c r="Q354" s="150">
        <f t="shared" si="548"/>
        <v>0</v>
      </c>
      <c r="R354" s="323"/>
      <c r="S354" s="150"/>
      <c r="T354" s="151"/>
      <c r="U354" s="323"/>
      <c r="V354" s="150">
        <f t="shared" si="549"/>
        <v>0</v>
      </c>
      <c r="W354" s="323">
        <f t="shared" si="550"/>
        <v>0</v>
      </c>
      <c r="X354" s="150">
        <f t="shared" si="551"/>
        <v>0</v>
      </c>
      <c r="Y354" s="323"/>
      <c r="Z354" s="150"/>
      <c r="AA354" s="151"/>
      <c r="AB354" s="323"/>
      <c r="AC354" s="150">
        <f t="shared" si="552"/>
        <v>0</v>
      </c>
      <c r="AD354" s="323">
        <f t="shared" si="553"/>
        <v>0</v>
      </c>
      <c r="AE354" s="150">
        <f t="shared" si="554"/>
        <v>0</v>
      </c>
      <c r="AF354" s="44"/>
    </row>
    <row r="355" spans="1:32" ht="31.5">
      <c r="A355" s="71">
        <v>26.08</v>
      </c>
      <c r="B355" s="44" t="s">
        <v>148</v>
      </c>
      <c r="C355" s="44"/>
      <c r="D355" s="69"/>
      <c r="E355" s="44"/>
      <c r="F355" s="69"/>
      <c r="G355" s="112"/>
      <c r="H355" s="44"/>
      <c r="I355" s="69"/>
      <c r="J355" s="323">
        <f t="shared" si="546"/>
        <v>0</v>
      </c>
      <c r="K355" s="150">
        <f t="shared" si="546"/>
        <v>0</v>
      </c>
      <c r="L355" s="323"/>
      <c r="M355" s="150"/>
      <c r="N355" s="150"/>
      <c r="O355" s="150"/>
      <c r="P355" s="323">
        <f t="shared" si="548"/>
        <v>0</v>
      </c>
      <c r="Q355" s="150">
        <f t="shared" si="548"/>
        <v>0</v>
      </c>
      <c r="R355" s="323"/>
      <c r="S355" s="150"/>
      <c r="T355" s="151"/>
      <c r="U355" s="323"/>
      <c r="V355" s="150">
        <f t="shared" si="549"/>
        <v>0</v>
      </c>
      <c r="W355" s="323">
        <f t="shared" si="550"/>
        <v>0</v>
      </c>
      <c r="X355" s="150">
        <f t="shared" si="551"/>
        <v>0</v>
      </c>
      <c r="Y355" s="323"/>
      <c r="Z355" s="150"/>
      <c r="AA355" s="151"/>
      <c r="AB355" s="323"/>
      <c r="AC355" s="150">
        <f t="shared" si="552"/>
        <v>0</v>
      </c>
      <c r="AD355" s="323">
        <f t="shared" si="553"/>
        <v>0</v>
      </c>
      <c r="AE355" s="150">
        <f t="shared" si="554"/>
        <v>0</v>
      </c>
      <c r="AF355" s="44"/>
    </row>
    <row r="356" spans="1:32">
      <c r="A356" s="71">
        <v>26.09</v>
      </c>
      <c r="B356" s="77" t="s">
        <v>24</v>
      </c>
      <c r="C356" s="44"/>
      <c r="D356" s="69"/>
      <c r="E356" s="44"/>
      <c r="F356" s="69"/>
      <c r="G356" s="112"/>
      <c r="H356" s="44"/>
      <c r="I356" s="69"/>
      <c r="J356" s="323">
        <f t="shared" si="546"/>
        <v>0</v>
      </c>
      <c r="K356" s="150">
        <f t="shared" si="546"/>
        <v>0</v>
      </c>
      <c r="L356" s="323"/>
      <c r="M356" s="150"/>
      <c r="N356" s="150"/>
      <c r="O356" s="150"/>
      <c r="P356" s="323">
        <f t="shared" si="548"/>
        <v>0</v>
      </c>
      <c r="Q356" s="150">
        <f t="shared" si="548"/>
        <v>0</v>
      </c>
      <c r="R356" s="323"/>
      <c r="S356" s="150"/>
      <c r="T356" s="151"/>
      <c r="U356" s="323"/>
      <c r="V356" s="150">
        <f t="shared" si="549"/>
        <v>0</v>
      </c>
      <c r="W356" s="323">
        <f t="shared" si="550"/>
        <v>0</v>
      </c>
      <c r="X356" s="150">
        <f t="shared" si="551"/>
        <v>0</v>
      </c>
      <c r="Y356" s="323"/>
      <c r="Z356" s="150"/>
      <c r="AA356" s="151"/>
      <c r="AB356" s="323"/>
      <c r="AC356" s="150">
        <f t="shared" si="552"/>
        <v>0</v>
      </c>
      <c r="AD356" s="323">
        <f t="shared" si="553"/>
        <v>0</v>
      </c>
      <c r="AE356" s="150">
        <f t="shared" si="554"/>
        <v>0</v>
      </c>
      <c r="AF356" s="44"/>
    </row>
    <row r="357" spans="1:32" s="89" customFormat="1">
      <c r="A357" s="71">
        <v>26.1</v>
      </c>
      <c r="B357" s="77" t="s">
        <v>149</v>
      </c>
      <c r="C357" s="87"/>
      <c r="D357" s="88"/>
      <c r="E357" s="87"/>
      <c r="F357" s="88"/>
      <c r="G357" s="114">
        <v>0.375</v>
      </c>
      <c r="H357" s="87">
        <v>1</v>
      </c>
      <c r="I357" s="69">
        <f>H357*G357</f>
        <v>0.375</v>
      </c>
      <c r="J357" s="323">
        <f t="shared" si="546"/>
        <v>1</v>
      </c>
      <c r="K357" s="150">
        <f t="shared" si="546"/>
        <v>0.375</v>
      </c>
      <c r="L357" s="323">
        <v>1</v>
      </c>
      <c r="M357" s="150">
        <v>0.375</v>
      </c>
      <c r="N357" s="150">
        <f>L357/J357%</f>
        <v>100</v>
      </c>
      <c r="O357" s="150">
        <f>M357/K357%</f>
        <v>100</v>
      </c>
      <c r="P357" s="323">
        <f t="shared" si="548"/>
        <v>0</v>
      </c>
      <c r="Q357" s="150">
        <f t="shared" si="548"/>
        <v>0</v>
      </c>
      <c r="R357" s="327"/>
      <c r="S357" s="157"/>
      <c r="T357" s="158">
        <v>0.375</v>
      </c>
      <c r="U357" s="327"/>
      <c r="V357" s="150">
        <f>U357*T357</f>
        <v>0</v>
      </c>
      <c r="W357" s="323">
        <f t="shared" si="550"/>
        <v>0</v>
      </c>
      <c r="X357" s="150">
        <f t="shared" si="551"/>
        <v>0</v>
      </c>
      <c r="Y357" s="327"/>
      <c r="Z357" s="157"/>
      <c r="AA357" s="158">
        <v>0.375</v>
      </c>
      <c r="AB357" s="327"/>
      <c r="AC357" s="150">
        <f>AB357*AA357</f>
        <v>0</v>
      </c>
      <c r="AD357" s="323">
        <f t="shared" si="553"/>
        <v>0</v>
      </c>
      <c r="AE357" s="150">
        <f t="shared" si="554"/>
        <v>0</v>
      </c>
      <c r="AF357" s="87"/>
    </row>
    <row r="358" spans="1:32" s="299" customFormat="1">
      <c r="A358" s="250"/>
      <c r="B358" s="259" t="s">
        <v>150</v>
      </c>
      <c r="C358" s="252">
        <f t="shared" ref="C358" si="556">SUM(C348:C357)</f>
        <v>0</v>
      </c>
      <c r="D358" s="253">
        <f>SUM(D348:D357)</f>
        <v>0</v>
      </c>
      <c r="E358" s="252">
        <f t="shared" ref="E358" si="557">SUM(E348:E357)</f>
        <v>0</v>
      </c>
      <c r="F358" s="253">
        <f>SUM(F348:F357)</f>
        <v>0</v>
      </c>
      <c r="G358" s="296"/>
      <c r="H358" s="252">
        <f t="shared" ref="H358:L358" si="558">SUM(H348:H357)</f>
        <v>1</v>
      </c>
      <c r="I358" s="253">
        <f>SUM(I348:I357)</f>
        <v>0.375</v>
      </c>
      <c r="J358" s="255">
        <f t="shared" si="558"/>
        <v>1</v>
      </c>
      <c r="K358" s="256">
        <f>SUM(K348:K357)</f>
        <v>0.375</v>
      </c>
      <c r="L358" s="255">
        <f t="shared" si="558"/>
        <v>1</v>
      </c>
      <c r="M358" s="256">
        <f>SUM(M348:M357)</f>
        <v>0.375</v>
      </c>
      <c r="N358" s="257">
        <f>L358/J358%</f>
        <v>100</v>
      </c>
      <c r="O358" s="257">
        <f>M358/K358%</f>
        <v>100</v>
      </c>
      <c r="P358" s="255">
        <f t="shared" ref="P358" si="559">SUM(P348:P357)</f>
        <v>0</v>
      </c>
      <c r="Q358" s="256">
        <f>SUM(Q348:Q357)</f>
        <v>0</v>
      </c>
      <c r="R358" s="255">
        <f t="shared" ref="R358" si="560">SUM(R348:R357)</f>
        <v>0</v>
      </c>
      <c r="S358" s="256">
        <f>SUM(S348:S357)</f>
        <v>0</v>
      </c>
      <c r="T358" s="297"/>
      <c r="U358" s="255">
        <f t="shared" ref="U358" si="561">SUM(U348:U357)</f>
        <v>0</v>
      </c>
      <c r="V358" s="256">
        <f>SUM(V348:V357)</f>
        <v>0</v>
      </c>
      <c r="W358" s="255">
        <f t="shared" ref="W358" si="562">SUM(W348:W357)</f>
        <v>0</v>
      </c>
      <c r="X358" s="256">
        <f>SUM(X348:X357)</f>
        <v>0</v>
      </c>
      <c r="Y358" s="255">
        <f t="shared" ref="Y358" si="563">SUM(Y348:Y357)</f>
        <v>0</v>
      </c>
      <c r="Z358" s="256">
        <f>SUM(Z348:Z357)</f>
        <v>0</v>
      </c>
      <c r="AA358" s="297"/>
      <c r="AB358" s="255">
        <f t="shared" ref="AB358" si="564">SUM(AB348:AB357)</f>
        <v>0</v>
      </c>
      <c r="AC358" s="256">
        <f>SUM(AC348:AC357)</f>
        <v>0</v>
      </c>
      <c r="AD358" s="255">
        <f t="shared" ref="AD358" si="565">SUM(AD348:AD357)</f>
        <v>0</v>
      </c>
      <c r="AE358" s="256">
        <f>SUM(AE348:AE357)</f>
        <v>0</v>
      </c>
      <c r="AF358" s="298"/>
    </row>
    <row r="359" spans="1:32" s="55" customFormat="1">
      <c r="A359" s="40"/>
      <c r="B359" s="48" t="s">
        <v>255</v>
      </c>
      <c r="C359" s="48"/>
      <c r="D359" s="67"/>
      <c r="E359" s="48"/>
      <c r="F359" s="67"/>
      <c r="G359" s="113"/>
      <c r="H359" s="48"/>
      <c r="I359" s="67"/>
      <c r="J359" s="324"/>
      <c r="K359" s="152"/>
      <c r="L359" s="324"/>
      <c r="M359" s="152"/>
      <c r="N359" s="152"/>
      <c r="O359" s="152"/>
      <c r="P359" s="324"/>
      <c r="Q359" s="152"/>
      <c r="R359" s="324"/>
      <c r="S359" s="152"/>
      <c r="T359" s="153"/>
      <c r="U359" s="324"/>
      <c r="V359" s="152"/>
      <c r="W359" s="324"/>
      <c r="X359" s="152"/>
      <c r="Y359" s="324"/>
      <c r="Z359" s="152"/>
      <c r="AA359" s="153"/>
      <c r="AB359" s="324"/>
      <c r="AC359" s="152"/>
      <c r="AD359" s="324"/>
      <c r="AE359" s="152"/>
      <c r="AF359" s="48"/>
    </row>
    <row r="360" spans="1:32">
      <c r="A360" s="71">
        <v>26.1</v>
      </c>
      <c r="B360" s="44" t="s">
        <v>196</v>
      </c>
      <c r="C360" s="44"/>
      <c r="D360" s="69"/>
      <c r="E360" s="44"/>
      <c r="F360" s="69"/>
      <c r="G360" s="112">
        <v>9</v>
      </c>
      <c r="H360" s="44">
        <v>1</v>
      </c>
      <c r="I360" s="69">
        <f t="shared" ref="I360:I379" si="566">H360*G360</f>
        <v>9</v>
      </c>
      <c r="J360" s="323">
        <f t="shared" ref="J360:K379" si="567">H360+E360+C360</f>
        <v>1</v>
      </c>
      <c r="K360" s="150">
        <f t="shared" si="567"/>
        <v>9</v>
      </c>
      <c r="L360" s="323">
        <v>1</v>
      </c>
      <c r="M360" s="150">
        <v>9</v>
      </c>
      <c r="N360" s="150">
        <f t="shared" ref="N360:O362" si="568">L360/J360%</f>
        <v>100</v>
      </c>
      <c r="O360" s="150">
        <f t="shared" si="568"/>
        <v>100</v>
      </c>
      <c r="P360" s="323">
        <f t="shared" ref="P360:Q375" si="569">J360-L360</f>
        <v>0</v>
      </c>
      <c r="Q360" s="150">
        <f t="shared" si="569"/>
        <v>0</v>
      </c>
      <c r="R360" s="323"/>
      <c r="S360" s="150"/>
      <c r="T360" s="151">
        <v>9</v>
      </c>
      <c r="U360" s="323">
        <v>1</v>
      </c>
      <c r="V360" s="150">
        <f t="shared" ref="V360:V379" si="570">U360*T360</f>
        <v>9</v>
      </c>
      <c r="W360" s="323">
        <f t="shared" ref="W360:W379" si="571">U360+R360</f>
        <v>1</v>
      </c>
      <c r="X360" s="150">
        <f t="shared" ref="X360:X379" si="572">V360+S360</f>
        <v>9</v>
      </c>
      <c r="Y360" s="323"/>
      <c r="Z360" s="150"/>
      <c r="AA360" s="151">
        <v>9</v>
      </c>
      <c r="AB360" s="323">
        <v>1</v>
      </c>
      <c r="AC360" s="150">
        <f t="shared" ref="AC360:AC379" si="573">AB360*AA360</f>
        <v>9</v>
      </c>
      <c r="AD360" s="323">
        <f t="shared" ref="AD360:AD379" si="574">AB360+Y360</f>
        <v>1</v>
      </c>
      <c r="AE360" s="150">
        <f t="shared" ref="AE360:AE379" si="575">AC360+Z360</f>
        <v>9</v>
      </c>
      <c r="AF360" s="44"/>
    </row>
    <row r="361" spans="1:32">
      <c r="A361" s="71">
        <v>26.11</v>
      </c>
      <c r="B361" s="44" t="s">
        <v>206</v>
      </c>
      <c r="C361" s="44"/>
      <c r="D361" s="69"/>
      <c r="E361" s="44"/>
      <c r="F361" s="69"/>
      <c r="G361" s="112">
        <v>0.6</v>
      </c>
      <c r="H361" s="44">
        <v>1</v>
      </c>
      <c r="I361" s="69">
        <f t="shared" si="566"/>
        <v>0.6</v>
      </c>
      <c r="J361" s="323">
        <f t="shared" si="567"/>
        <v>1</v>
      </c>
      <c r="K361" s="150">
        <f t="shared" si="567"/>
        <v>0.6</v>
      </c>
      <c r="L361" s="323">
        <v>1</v>
      </c>
      <c r="M361" s="150">
        <v>0.6</v>
      </c>
      <c r="N361" s="150">
        <f t="shared" si="568"/>
        <v>100</v>
      </c>
      <c r="O361" s="150">
        <f t="shared" si="568"/>
        <v>100</v>
      </c>
      <c r="P361" s="323">
        <f t="shared" si="569"/>
        <v>0</v>
      </c>
      <c r="Q361" s="150">
        <f t="shared" si="569"/>
        <v>0</v>
      </c>
      <c r="R361" s="323"/>
      <c r="S361" s="150"/>
      <c r="T361" s="151">
        <v>0.6</v>
      </c>
      <c r="U361" s="323">
        <v>1</v>
      </c>
      <c r="V361" s="150">
        <f t="shared" si="570"/>
        <v>0.6</v>
      </c>
      <c r="W361" s="323">
        <f t="shared" si="571"/>
        <v>1</v>
      </c>
      <c r="X361" s="150">
        <f t="shared" si="572"/>
        <v>0.6</v>
      </c>
      <c r="Y361" s="323"/>
      <c r="Z361" s="150"/>
      <c r="AA361" s="151">
        <v>0.6</v>
      </c>
      <c r="AB361" s="323">
        <v>1</v>
      </c>
      <c r="AC361" s="150">
        <f t="shared" si="573"/>
        <v>0.6</v>
      </c>
      <c r="AD361" s="323">
        <f t="shared" si="574"/>
        <v>1</v>
      </c>
      <c r="AE361" s="150">
        <f t="shared" si="575"/>
        <v>0.6</v>
      </c>
      <c r="AF361" s="44"/>
    </row>
    <row r="362" spans="1:32" ht="34.5" customHeight="1">
      <c r="A362" s="71">
        <v>26.12</v>
      </c>
      <c r="B362" s="44" t="s">
        <v>256</v>
      </c>
      <c r="C362" s="44"/>
      <c r="D362" s="69"/>
      <c r="E362" s="44"/>
      <c r="F362" s="69"/>
      <c r="G362" s="112">
        <v>0.5</v>
      </c>
      <c r="H362" s="44">
        <v>1</v>
      </c>
      <c r="I362" s="69">
        <f t="shared" si="566"/>
        <v>0.5</v>
      </c>
      <c r="J362" s="323">
        <f t="shared" si="567"/>
        <v>1</v>
      </c>
      <c r="K362" s="150">
        <f t="shared" si="567"/>
        <v>0.5</v>
      </c>
      <c r="L362" s="323">
        <v>1</v>
      </c>
      <c r="M362" s="150">
        <v>0.5</v>
      </c>
      <c r="N362" s="150">
        <f t="shared" si="568"/>
        <v>100</v>
      </c>
      <c r="O362" s="150">
        <f t="shared" si="568"/>
        <v>100</v>
      </c>
      <c r="P362" s="323">
        <f t="shared" si="569"/>
        <v>0</v>
      </c>
      <c r="Q362" s="150">
        <f t="shared" si="569"/>
        <v>0</v>
      </c>
      <c r="R362" s="323"/>
      <c r="S362" s="150"/>
      <c r="T362" s="151">
        <v>0.5</v>
      </c>
      <c r="U362" s="323">
        <v>1</v>
      </c>
      <c r="V362" s="150">
        <f t="shared" si="570"/>
        <v>0.5</v>
      </c>
      <c r="W362" s="323">
        <f t="shared" si="571"/>
        <v>1</v>
      </c>
      <c r="X362" s="150">
        <f t="shared" si="572"/>
        <v>0.5</v>
      </c>
      <c r="Y362" s="323"/>
      <c r="Z362" s="150"/>
      <c r="AA362" s="151">
        <v>0.5</v>
      </c>
      <c r="AB362" s="323">
        <v>1</v>
      </c>
      <c r="AC362" s="150">
        <f t="shared" si="573"/>
        <v>0.5</v>
      </c>
      <c r="AD362" s="323">
        <f t="shared" si="574"/>
        <v>1</v>
      </c>
      <c r="AE362" s="150">
        <f t="shared" si="575"/>
        <v>0.5</v>
      </c>
      <c r="AF362" s="44"/>
    </row>
    <row r="363" spans="1:32" s="55" customFormat="1">
      <c r="A363" s="40">
        <v>26.13</v>
      </c>
      <c r="B363" s="48" t="s">
        <v>27</v>
      </c>
      <c r="C363" s="48"/>
      <c r="D363" s="67"/>
      <c r="E363" s="48"/>
      <c r="F363" s="67"/>
      <c r="G363" s="113"/>
      <c r="H363" s="48"/>
      <c r="I363" s="67">
        <f t="shared" si="566"/>
        <v>0</v>
      </c>
      <c r="J363" s="324">
        <f t="shared" si="567"/>
        <v>0</v>
      </c>
      <c r="K363" s="152">
        <f t="shared" si="567"/>
        <v>0</v>
      </c>
      <c r="L363" s="323">
        <v>0</v>
      </c>
      <c r="M363" s="152"/>
      <c r="N363" s="150"/>
      <c r="O363" s="150"/>
      <c r="P363" s="323"/>
      <c r="Q363" s="150">
        <f t="shared" si="569"/>
        <v>0</v>
      </c>
      <c r="R363" s="324"/>
      <c r="S363" s="152"/>
      <c r="T363" s="153"/>
      <c r="U363" s="323">
        <v>0</v>
      </c>
      <c r="V363" s="150">
        <f t="shared" si="570"/>
        <v>0</v>
      </c>
      <c r="W363" s="323">
        <f t="shared" si="571"/>
        <v>0</v>
      </c>
      <c r="X363" s="150">
        <f t="shared" si="572"/>
        <v>0</v>
      </c>
      <c r="Y363" s="324"/>
      <c r="Z363" s="152"/>
      <c r="AA363" s="153"/>
      <c r="AB363" s="323">
        <v>0</v>
      </c>
      <c r="AC363" s="150">
        <f t="shared" si="573"/>
        <v>0</v>
      </c>
      <c r="AD363" s="323">
        <f t="shared" si="574"/>
        <v>0</v>
      </c>
      <c r="AE363" s="150">
        <f t="shared" si="575"/>
        <v>0</v>
      </c>
      <c r="AF363" s="48"/>
    </row>
    <row r="364" spans="1:32" ht="20.25" customHeight="1">
      <c r="A364" s="71" t="s">
        <v>212</v>
      </c>
      <c r="B364" s="44" t="s">
        <v>337</v>
      </c>
      <c r="C364" s="44"/>
      <c r="D364" s="69"/>
      <c r="E364" s="44"/>
      <c r="F364" s="69"/>
      <c r="G364" s="112">
        <v>3</v>
      </c>
      <c r="H364" s="44">
        <v>1</v>
      </c>
      <c r="I364" s="69">
        <f t="shared" si="566"/>
        <v>3</v>
      </c>
      <c r="J364" s="323">
        <f t="shared" si="567"/>
        <v>1</v>
      </c>
      <c r="K364" s="150">
        <f t="shared" si="567"/>
        <v>3</v>
      </c>
      <c r="L364" s="323">
        <v>1</v>
      </c>
      <c r="M364" s="150">
        <v>3</v>
      </c>
      <c r="N364" s="150">
        <f>L364/J364%</f>
        <v>100</v>
      </c>
      <c r="O364" s="150">
        <f>M364/K364%</f>
        <v>100</v>
      </c>
      <c r="P364" s="323">
        <f t="shared" ref="P364:Q379" si="576">J364-L364</f>
        <v>0</v>
      </c>
      <c r="Q364" s="150">
        <f t="shared" si="569"/>
        <v>0</v>
      </c>
      <c r="R364" s="323"/>
      <c r="S364" s="150"/>
      <c r="T364" s="151">
        <v>8.4</v>
      </c>
      <c r="U364" s="323">
        <v>1</v>
      </c>
      <c r="V364" s="150">
        <f t="shared" si="570"/>
        <v>8.4</v>
      </c>
      <c r="W364" s="323">
        <f t="shared" si="571"/>
        <v>1</v>
      </c>
      <c r="X364" s="150">
        <f t="shared" si="572"/>
        <v>8.4</v>
      </c>
      <c r="Y364" s="323"/>
      <c r="Z364" s="150"/>
      <c r="AA364" s="663">
        <f>0.25*12</f>
        <v>3</v>
      </c>
      <c r="AB364" s="323">
        <v>1</v>
      </c>
      <c r="AC364" s="150">
        <f t="shared" si="573"/>
        <v>3</v>
      </c>
      <c r="AD364" s="323">
        <f t="shared" si="574"/>
        <v>1</v>
      </c>
      <c r="AE364" s="150">
        <f t="shared" si="575"/>
        <v>3</v>
      </c>
      <c r="AF364" s="44"/>
    </row>
    <row r="365" spans="1:32" ht="36" customHeight="1">
      <c r="A365" s="71" t="s">
        <v>213</v>
      </c>
      <c r="B365" s="44" t="s">
        <v>204</v>
      </c>
      <c r="C365" s="44"/>
      <c r="D365" s="69"/>
      <c r="E365" s="44"/>
      <c r="F365" s="69"/>
      <c r="G365" s="112"/>
      <c r="H365" s="44"/>
      <c r="I365" s="69">
        <f t="shared" si="566"/>
        <v>0</v>
      </c>
      <c r="J365" s="323">
        <f t="shared" si="567"/>
        <v>0</v>
      </c>
      <c r="K365" s="150">
        <f t="shared" si="567"/>
        <v>0</v>
      </c>
      <c r="L365" s="323">
        <v>0</v>
      </c>
      <c r="M365" s="150"/>
      <c r="N365" s="150"/>
      <c r="O365" s="150"/>
      <c r="P365" s="323">
        <f t="shared" si="576"/>
        <v>0</v>
      </c>
      <c r="Q365" s="150">
        <f t="shared" si="569"/>
        <v>0</v>
      </c>
      <c r="R365" s="323"/>
      <c r="S365" s="150"/>
      <c r="T365" s="151"/>
      <c r="U365" s="323">
        <v>0</v>
      </c>
      <c r="V365" s="150">
        <f t="shared" si="570"/>
        <v>0</v>
      </c>
      <c r="W365" s="323">
        <f t="shared" si="571"/>
        <v>0</v>
      </c>
      <c r="X365" s="150">
        <f t="shared" si="572"/>
        <v>0</v>
      </c>
      <c r="Y365" s="323"/>
      <c r="Z365" s="150"/>
      <c r="AA365" s="151"/>
      <c r="AB365" s="323">
        <v>0</v>
      </c>
      <c r="AC365" s="150">
        <f t="shared" si="573"/>
        <v>0</v>
      </c>
      <c r="AD365" s="323">
        <f t="shared" si="574"/>
        <v>0</v>
      </c>
      <c r="AE365" s="150">
        <f t="shared" si="575"/>
        <v>0</v>
      </c>
      <c r="AF365" s="44"/>
    </row>
    <row r="366" spans="1:32" ht="22.5" customHeight="1">
      <c r="A366" s="71" t="s">
        <v>214</v>
      </c>
      <c r="B366" s="44" t="s">
        <v>338</v>
      </c>
      <c r="C366" s="44"/>
      <c r="D366" s="69"/>
      <c r="E366" s="44"/>
      <c r="F366" s="69"/>
      <c r="G366" s="112">
        <v>1.8</v>
      </c>
      <c r="H366" s="44">
        <v>1</v>
      </c>
      <c r="I366" s="69">
        <f t="shared" si="566"/>
        <v>1.8</v>
      </c>
      <c r="J366" s="323">
        <f t="shared" si="567"/>
        <v>1</v>
      </c>
      <c r="K366" s="150">
        <f t="shared" si="567"/>
        <v>1.8</v>
      </c>
      <c r="L366" s="323">
        <v>1</v>
      </c>
      <c r="M366" s="150">
        <v>1.8</v>
      </c>
      <c r="N366" s="150">
        <f t="shared" ref="N366:O376" si="577">L366/J366%</f>
        <v>100</v>
      </c>
      <c r="O366" s="150">
        <f t="shared" si="577"/>
        <v>99.999999999999986</v>
      </c>
      <c r="P366" s="323">
        <f t="shared" si="576"/>
        <v>0</v>
      </c>
      <c r="Q366" s="150">
        <f t="shared" si="569"/>
        <v>0</v>
      </c>
      <c r="R366" s="323"/>
      <c r="S366" s="150"/>
      <c r="T366" s="151">
        <v>2.52</v>
      </c>
      <c r="U366" s="323">
        <v>1</v>
      </c>
      <c r="V366" s="150">
        <f t="shared" si="570"/>
        <v>2.52</v>
      </c>
      <c r="W366" s="323">
        <f t="shared" si="571"/>
        <v>1</v>
      </c>
      <c r="X366" s="150">
        <f t="shared" si="572"/>
        <v>2.52</v>
      </c>
      <c r="Y366" s="323"/>
      <c r="Z366" s="150"/>
      <c r="AA366" s="663">
        <f>0.05*12*3</f>
        <v>1.8000000000000003</v>
      </c>
      <c r="AB366" s="323">
        <v>1</v>
      </c>
      <c r="AC366" s="150">
        <f t="shared" si="573"/>
        <v>1.8000000000000003</v>
      </c>
      <c r="AD366" s="323">
        <f t="shared" si="574"/>
        <v>1</v>
      </c>
      <c r="AE366" s="150">
        <f t="shared" si="575"/>
        <v>1.8000000000000003</v>
      </c>
      <c r="AF366" s="44"/>
    </row>
    <row r="367" spans="1:32" ht="18" customHeight="1">
      <c r="A367" s="71" t="s">
        <v>215</v>
      </c>
      <c r="B367" s="44" t="s">
        <v>268</v>
      </c>
      <c r="C367" s="44"/>
      <c r="D367" s="69"/>
      <c r="E367" s="44"/>
      <c r="F367" s="69"/>
      <c r="G367" s="112">
        <v>1.2</v>
      </c>
      <c r="H367" s="44">
        <v>1</v>
      </c>
      <c r="I367" s="69">
        <f t="shared" si="566"/>
        <v>1.2</v>
      </c>
      <c r="J367" s="323">
        <f t="shared" si="567"/>
        <v>1</v>
      </c>
      <c r="K367" s="150">
        <f t="shared" si="567"/>
        <v>1.2</v>
      </c>
      <c r="L367" s="323">
        <v>1</v>
      </c>
      <c r="M367" s="150">
        <v>1.2</v>
      </c>
      <c r="N367" s="150">
        <f t="shared" si="577"/>
        <v>100</v>
      </c>
      <c r="O367" s="150">
        <f t="shared" si="577"/>
        <v>100</v>
      </c>
      <c r="P367" s="323">
        <f t="shared" si="576"/>
        <v>0</v>
      </c>
      <c r="Q367" s="150">
        <f t="shared" si="569"/>
        <v>0</v>
      </c>
      <c r="R367" s="323"/>
      <c r="S367" s="150"/>
      <c r="T367" s="151">
        <v>1.2</v>
      </c>
      <c r="U367" s="323">
        <v>1</v>
      </c>
      <c r="V367" s="150">
        <f t="shared" si="570"/>
        <v>1.2</v>
      </c>
      <c r="W367" s="323">
        <f t="shared" si="571"/>
        <v>1</v>
      </c>
      <c r="X367" s="150">
        <f t="shared" si="572"/>
        <v>1.2</v>
      </c>
      <c r="Y367" s="323"/>
      <c r="Z367" s="150"/>
      <c r="AA367" s="151">
        <v>1.2</v>
      </c>
      <c r="AB367" s="323">
        <v>1</v>
      </c>
      <c r="AC367" s="150">
        <f t="shared" si="573"/>
        <v>1.2</v>
      </c>
      <c r="AD367" s="323">
        <f t="shared" si="574"/>
        <v>1</v>
      </c>
      <c r="AE367" s="150">
        <f t="shared" si="575"/>
        <v>1.2</v>
      </c>
      <c r="AF367" s="44"/>
    </row>
    <row r="368" spans="1:32" ht="21" customHeight="1">
      <c r="A368" s="71" t="s">
        <v>286</v>
      </c>
      <c r="B368" s="44" t="s">
        <v>269</v>
      </c>
      <c r="C368" s="44"/>
      <c r="D368" s="69"/>
      <c r="E368" s="44"/>
      <c r="F368" s="69"/>
      <c r="G368" s="112">
        <v>1.2</v>
      </c>
      <c r="H368" s="44">
        <v>1</v>
      </c>
      <c r="I368" s="69">
        <f t="shared" si="566"/>
        <v>1.2</v>
      </c>
      <c r="J368" s="323">
        <f t="shared" si="567"/>
        <v>1</v>
      </c>
      <c r="K368" s="150">
        <f t="shared" si="567"/>
        <v>1.2</v>
      </c>
      <c r="L368" s="323">
        <v>1</v>
      </c>
      <c r="M368" s="150">
        <v>1.2</v>
      </c>
      <c r="N368" s="150">
        <f t="shared" si="577"/>
        <v>100</v>
      </c>
      <c r="O368" s="150">
        <f t="shared" si="577"/>
        <v>100</v>
      </c>
      <c r="P368" s="323">
        <f t="shared" si="576"/>
        <v>0</v>
      </c>
      <c r="Q368" s="150">
        <f t="shared" si="569"/>
        <v>0</v>
      </c>
      <c r="R368" s="323"/>
      <c r="S368" s="150"/>
      <c r="T368" s="151">
        <v>1.2</v>
      </c>
      <c r="U368" s="323">
        <v>1</v>
      </c>
      <c r="V368" s="150">
        <f t="shared" si="570"/>
        <v>1.2</v>
      </c>
      <c r="W368" s="323">
        <f t="shared" si="571"/>
        <v>1</v>
      </c>
      <c r="X368" s="150">
        <f t="shared" si="572"/>
        <v>1.2</v>
      </c>
      <c r="Y368" s="323"/>
      <c r="Z368" s="150"/>
      <c r="AA368" s="151">
        <v>1.2</v>
      </c>
      <c r="AB368" s="323">
        <v>1</v>
      </c>
      <c r="AC368" s="150">
        <f t="shared" si="573"/>
        <v>1.2</v>
      </c>
      <c r="AD368" s="323">
        <f t="shared" si="574"/>
        <v>1</v>
      </c>
      <c r="AE368" s="150">
        <f t="shared" si="575"/>
        <v>1.2</v>
      </c>
      <c r="AF368" s="44"/>
    </row>
    <row r="369" spans="1:32" ht="36.75" customHeight="1">
      <c r="A369" s="71" t="s">
        <v>287</v>
      </c>
      <c r="B369" s="44" t="s">
        <v>207</v>
      </c>
      <c r="C369" s="44"/>
      <c r="D369" s="69"/>
      <c r="E369" s="44"/>
      <c r="F369" s="69"/>
      <c r="G369" s="112">
        <v>1.26</v>
      </c>
      <c r="H369" s="44">
        <v>1</v>
      </c>
      <c r="I369" s="69">
        <f t="shared" si="566"/>
        <v>1.26</v>
      </c>
      <c r="J369" s="323">
        <f t="shared" si="567"/>
        <v>1</v>
      </c>
      <c r="K369" s="150">
        <f t="shared" si="567"/>
        <v>1.26</v>
      </c>
      <c r="L369" s="323">
        <v>1</v>
      </c>
      <c r="M369" s="150">
        <v>1.26</v>
      </c>
      <c r="N369" s="150">
        <f t="shared" si="577"/>
        <v>100</v>
      </c>
      <c r="O369" s="150">
        <f t="shared" si="577"/>
        <v>100</v>
      </c>
      <c r="P369" s="323">
        <f t="shared" si="576"/>
        <v>0</v>
      </c>
      <c r="Q369" s="150">
        <f t="shared" si="569"/>
        <v>0</v>
      </c>
      <c r="R369" s="323"/>
      <c r="S369" s="150"/>
      <c r="T369" s="151">
        <v>1.26</v>
      </c>
      <c r="U369" s="323">
        <v>1</v>
      </c>
      <c r="V369" s="150">
        <f t="shared" si="570"/>
        <v>1.26</v>
      </c>
      <c r="W369" s="323">
        <f t="shared" si="571"/>
        <v>1</v>
      </c>
      <c r="X369" s="150">
        <f t="shared" si="572"/>
        <v>1.26</v>
      </c>
      <c r="Y369" s="323"/>
      <c r="Z369" s="150"/>
      <c r="AA369" s="151">
        <v>1.26</v>
      </c>
      <c r="AB369" s="323">
        <v>1</v>
      </c>
      <c r="AC369" s="150">
        <f t="shared" si="573"/>
        <v>1.26</v>
      </c>
      <c r="AD369" s="323">
        <f t="shared" si="574"/>
        <v>1</v>
      </c>
      <c r="AE369" s="150">
        <f t="shared" si="575"/>
        <v>1.26</v>
      </c>
      <c r="AF369" s="44"/>
    </row>
    <row r="370" spans="1:32" ht="31.5">
      <c r="A370" s="71">
        <v>26.14</v>
      </c>
      <c r="B370" s="44" t="s">
        <v>258</v>
      </c>
      <c r="C370" s="44"/>
      <c r="D370" s="69"/>
      <c r="E370" s="44"/>
      <c r="F370" s="69"/>
      <c r="G370" s="112">
        <v>0.5</v>
      </c>
      <c r="H370" s="44">
        <v>1</v>
      </c>
      <c r="I370" s="69">
        <f t="shared" si="566"/>
        <v>0.5</v>
      </c>
      <c r="J370" s="323">
        <f t="shared" si="567"/>
        <v>1</v>
      </c>
      <c r="K370" s="150">
        <f t="shared" si="567"/>
        <v>0.5</v>
      </c>
      <c r="L370" s="323">
        <v>1</v>
      </c>
      <c r="M370" s="150">
        <v>0.5</v>
      </c>
      <c r="N370" s="150">
        <f t="shared" si="577"/>
        <v>100</v>
      </c>
      <c r="O370" s="150">
        <f t="shared" si="577"/>
        <v>100</v>
      </c>
      <c r="P370" s="323">
        <f t="shared" si="576"/>
        <v>0</v>
      </c>
      <c r="Q370" s="150">
        <f t="shared" si="569"/>
        <v>0</v>
      </c>
      <c r="R370" s="323"/>
      <c r="S370" s="150"/>
      <c r="T370" s="151">
        <v>0.5</v>
      </c>
      <c r="U370" s="323">
        <v>1</v>
      </c>
      <c r="V370" s="150">
        <f t="shared" si="570"/>
        <v>0.5</v>
      </c>
      <c r="W370" s="323">
        <f t="shared" si="571"/>
        <v>1</v>
      </c>
      <c r="X370" s="150">
        <f t="shared" si="572"/>
        <v>0.5</v>
      </c>
      <c r="Y370" s="323"/>
      <c r="Z370" s="150"/>
      <c r="AA370" s="151">
        <v>0.5</v>
      </c>
      <c r="AB370" s="323">
        <v>1</v>
      </c>
      <c r="AC370" s="150">
        <f t="shared" si="573"/>
        <v>0.5</v>
      </c>
      <c r="AD370" s="323">
        <f t="shared" si="574"/>
        <v>1</v>
      </c>
      <c r="AE370" s="150">
        <f t="shared" si="575"/>
        <v>0.5</v>
      </c>
      <c r="AF370" s="44"/>
    </row>
    <row r="371" spans="1:32" ht="31.5">
      <c r="A371" s="71">
        <v>26.15</v>
      </c>
      <c r="B371" s="44" t="s">
        <v>257</v>
      </c>
      <c r="C371" s="44"/>
      <c r="D371" s="69"/>
      <c r="E371" s="44"/>
      <c r="F371" s="69"/>
      <c r="G371" s="112">
        <v>0.5</v>
      </c>
      <c r="H371" s="44">
        <v>1</v>
      </c>
      <c r="I371" s="69">
        <f t="shared" si="566"/>
        <v>0.5</v>
      </c>
      <c r="J371" s="323">
        <f t="shared" si="567"/>
        <v>1</v>
      </c>
      <c r="K371" s="150">
        <f t="shared" si="567"/>
        <v>0.5</v>
      </c>
      <c r="L371" s="323">
        <v>1</v>
      </c>
      <c r="M371" s="150">
        <v>0.5</v>
      </c>
      <c r="N371" s="150">
        <f t="shared" si="577"/>
        <v>100</v>
      </c>
      <c r="O371" s="150">
        <f t="shared" si="577"/>
        <v>100</v>
      </c>
      <c r="P371" s="323">
        <f t="shared" si="576"/>
        <v>0</v>
      </c>
      <c r="Q371" s="150">
        <f t="shared" si="569"/>
        <v>0</v>
      </c>
      <c r="R371" s="323"/>
      <c r="S371" s="150"/>
      <c r="T371" s="151">
        <v>0.5</v>
      </c>
      <c r="U371" s="323">
        <v>1</v>
      </c>
      <c r="V371" s="150">
        <f t="shared" si="570"/>
        <v>0.5</v>
      </c>
      <c r="W371" s="323">
        <f t="shared" si="571"/>
        <v>1</v>
      </c>
      <c r="X371" s="150">
        <f t="shared" si="572"/>
        <v>0.5</v>
      </c>
      <c r="Y371" s="323"/>
      <c r="Z371" s="150"/>
      <c r="AA371" s="151">
        <v>0.5</v>
      </c>
      <c r="AB371" s="323">
        <v>1</v>
      </c>
      <c r="AC371" s="150">
        <f t="shared" si="573"/>
        <v>0.5</v>
      </c>
      <c r="AD371" s="323">
        <f t="shared" si="574"/>
        <v>1</v>
      </c>
      <c r="AE371" s="150">
        <f t="shared" si="575"/>
        <v>0.5</v>
      </c>
      <c r="AF371" s="44"/>
    </row>
    <row r="372" spans="1:32" ht="31.5">
      <c r="A372" s="71">
        <v>26.16</v>
      </c>
      <c r="B372" s="44" t="s">
        <v>259</v>
      </c>
      <c r="C372" s="44"/>
      <c r="D372" s="69"/>
      <c r="E372" s="44"/>
      <c r="F372" s="69"/>
      <c r="G372" s="112">
        <v>0.625</v>
      </c>
      <c r="H372" s="44">
        <v>1</v>
      </c>
      <c r="I372" s="69">
        <f t="shared" si="566"/>
        <v>0.625</v>
      </c>
      <c r="J372" s="323">
        <f t="shared" si="567"/>
        <v>1</v>
      </c>
      <c r="K372" s="150">
        <f t="shared" si="567"/>
        <v>0.625</v>
      </c>
      <c r="L372" s="323">
        <v>1</v>
      </c>
      <c r="M372" s="150">
        <v>0.625</v>
      </c>
      <c r="N372" s="150">
        <f t="shared" si="577"/>
        <v>100</v>
      </c>
      <c r="O372" s="150">
        <f t="shared" si="577"/>
        <v>100</v>
      </c>
      <c r="P372" s="323">
        <f t="shared" si="576"/>
        <v>0</v>
      </c>
      <c r="Q372" s="150">
        <f t="shared" si="569"/>
        <v>0</v>
      </c>
      <c r="R372" s="323"/>
      <c r="S372" s="150"/>
      <c r="T372" s="151">
        <v>0.625</v>
      </c>
      <c r="U372" s="323">
        <v>1</v>
      </c>
      <c r="V372" s="150">
        <f t="shared" si="570"/>
        <v>0.625</v>
      </c>
      <c r="W372" s="323">
        <f t="shared" si="571"/>
        <v>1</v>
      </c>
      <c r="X372" s="150">
        <f t="shared" si="572"/>
        <v>0.625</v>
      </c>
      <c r="Y372" s="323"/>
      <c r="Z372" s="150"/>
      <c r="AA372" s="151">
        <v>0.625</v>
      </c>
      <c r="AB372" s="323">
        <v>1</v>
      </c>
      <c r="AC372" s="150">
        <f t="shared" si="573"/>
        <v>0.625</v>
      </c>
      <c r="AD372" s="323">
        <f t="shared" si="574"/>
        <v>1</v>
      </c>
      <c r="AE372" s="150">
        <f t="shared" si="575"/>
        <v>0.625</v>
      </c>
      <c r="AF372" s="44"/>
    </row>
    <row r="373" spans="1:32">
      <c r="A373" s="71">
        <v>26.17</v>
      </c>
      <c r="B373" s="44" t="s">
        <v>223</v>
      </c>
      <c r="C373" s="44"/>
      <c r="D373" s="69"/>
      <c r="E373" s="44"/>
      <c r="F373" s="69"/>
      <c r="G373" s="112">
        <v>0.375</v>
      </c>
      <c r="H373" s="44">
        <v>1</v>
      </c>
      <c r="I373" s="69">
        <f t="shared" si="566"/>
        <v>0.375</v>
      </c>
      <c r="J373" s="323">
        <f t="shared" si="567"/>
        <v>1</v>
      </c>
      <c r="K373" s="150">
        <f t="shared" si="567"/>
        <v>0.375</v>
      </c>
      <c r="L373" s="323">
        <v>1</v>
      </c>
      <c r="M373" s="150">
        <v>0.375</v>
      </c>
      <c r="N373" s="150">
        <f t="shared" si="577"/>
        <v>100</v>
      </c>
      <c r="O373" s="150">
        <f t="shared" si="577"/>
        <v>100</v>
      </c>
      <c r="P373" s="323">
        <f t="shared" si="576"/>
        <v>0</v>
      </c>
      <c r="Q373" s="150">
        <f t="shared" si="569"/>
        <v>0</v>
      </c>
      <c r="R373" s="323"/>
      <c r="S373" s="150"/>
      <c r="T373" s="151">
        <v>0.375</v>
      </c>
      <c r="U373" s="323">
        <v>1</v>
      </c>
      <c r="V373" s="150">
        <f t="shared" si="570"/>
        <v>0.375</v>
      </c>
      <c r="W373" s="323">
        <f t="shared" si="571"/>
        <v>1</v>
      </c>
      <c r="X373" s="150">
        <f t="shared" si="572"/>
        <v>0.375</v>
      </c>
      <c r="Y373" s="323"/>
      <c r="Z373" s="150"/>
      <c r="AA373" s="151">
        <v>0.375</v>
      </c>
      <c r="AB373" s="323">
        <v>1</v>
      </c>
      <c r="AC373" s="150">
        <f t="shared" si="573"/>
        <v>0.375</v>
      </c>
      <c r="AD373" s="323">
        <f t="shared" si="574"/>
        <v>1</v>
      </c>
      <c r="AE373" s="150">
        <f t="shared" si="575"/>
        <v>0.375</v>
      </c>
      <c r="AF373" s="44"/>
    </row>
    <row r="374" spans="1:32" ht="31.5">
      <c r="A374" s="71">
        <v>26.18</v>
      </c>
      <c r="B374" s="44" t="s">
        <v>224</v>
      </c>
      <c r="C374" s="44"/>
      <c r="D374" s="69"/>
      <c r="E374" s="44"/>
      <c r="F374" s="69"/>
      <c r="G374" s="112">
        <v>0.375</v>
      </c>
      <c r="H374" s="44">
        <v>1</v>
      </c>
      <c r="I374" s="69">
        <f t="shared" si="566"/>
        <v>0.375</v>
      </c>
      <c r="J374" s="323">
        <f t="shared" si="567"/>
        <v>1</v>
      </c>
      <c r="K374" s="150">
        <f t="shared" si="567"/>
        <v>0.375</v>
      </c>
      <c r="L374" s="323">
        <v>1</v>
      </c>
      <c r="M374" s="150">
        <v>0.375</v>
      </c>
      <c r="N374" s="150">
        <f t="shared" si="577"/>
        <v>100</v>
      </c>
      <c r="O374" s="150">
        <f t="shared" si="577"/>
        <v>100</v>
      </c>
      <c r="P374" s="323">
        <f t="shared" si="576"/>
        <v>0</v>
      </c>
      <c r="Q374" s="150">
        <f t="shared" si="569"/>
        <v>0</v>
      </c>
      <c r="R374" s="323"/>
      <c r="S374" s="150"/>
      <c r="T374" s="151">
        <v>0.375</v>
      </c>
      <c r="U374" s="323">
        <v>1</v>
      </c>
      <c r="V374" s="150">
        <f t="shared" si="570"/>
        <v>0.375</v>
      </c>
      <c r="W374" s="323">
        <f t="shared" si="571"/>
        <v>1</v>
      </c>
      <c r="X374" s="150">
        <f t="shared" si="572"/>
        <v>0.375</v>
      </c>
      <c r="Y374" s="323"/>
      <c r="Z374" s="150"/>
      <c r="AA374" s="151">
        <v>0.375</v>
      </c>
      <c r="AB374" s="323">
        <v>1</v>
      </c>
      <c r="AC374" s="150">
        <f t="shared" si="573"/>
        <v>0.375</v>
      </c>
      <c r="AD374" s="323">
        <f t="shared" si="574"/>
        <v>1</v>
      </c>
      <c r="AE374" s="150">
        <f t="shared" si="575"/>
        <v>0.375</v>
      </c>
      <c r="AF374" s="44"/>
    </row>
    <row r="375" spans="1:32" ht="37.5">
      <c r="A375" s="71">
        <v>26.19</v>
      </c>
      <c r="B375" s="195" t="s">
        <v>606</v>
      </c>
      <c r="C375" s="44"/>
      <c r="D375" s="69"/>
      <c r="E375" s="44"/>
      <c r="F375" s="69"/>
      <c r="G375" s="112">
        <v>0.15</v>
      </c>
      <c r="H375" s="44">
        <v>1</v>
      </c>
      <c r="I375" s="69">
        <f t="shared" si="566"/>
        <v>0.15</v>
      </c>
      <c r="J375" s="323">
        <f t="shared" si="567"/>
        <v>1</v>
      </c>
      <c r="K375" s="150">
        <f t="shared" si="567"/>
        <v>0.15</v>
      </c>
      <c r="L375" s="323">
        <v>1</v>
      </c>
      <c r="M375" s="150">
        <v>0.15</v>
      </c>
      <c r="N375" s="150">
        <f t="shared" si="577"/>
        <v>100</v>
      </c>
      <c r="O375" s="150">
        <f t="shared" si="577"/>
        <v>100</v>
      </c>
      <c r="P375" s="323">
        <f t="shared" si="576"/>
        <v>0</v>
      </c>
      <c r="Q375" s="150">
        <f t="shared" si="569"/>
        <v>0</v>
      </c>
      <c r="R375" s="323"/>
      <c r="S375" s="150"/>
      <c r="T375" s="151">
        <v>0.15</v>
      </c>
      <c r="U375" s="323">
        <v>1</v>
      </c>
      <c r="V375" s="150">
        <f t="shared" si="570"/>
        <v>0.15</v>
      </c>
      <c r="W375" s="323">
        <f t="shared" si="571"/>
        <v>1</v>
      </c>
      <c r="X375" s="150">
        <f t="shared" si="572"/>
        <v>0.15</v>
      </c>
      <c r="Y375" s="323"/>
      <c r="Z375" s="150"/>
      <c r="AA375" s="151">
        <v>0.15</v>
      </c>
      <c r="AB375" s="323">
        <v>1</v>
      </c>
      <c r="AC375" s="150">
        <f t="shared" si="573"/>
        <v>0.15</v>
      </c>
      <c r="AD375" s="323">
        <f t="shared" si="574"/>
        <v>1</v>
      </c>
      <c r="AE375" s="150">
        <f t="shared" si="575"/>
        <v>0.15</v>
      </c>
      <c r="AF375" s="44"/>
    </row>
    <row r="376" spans="1:32" ht="37.5">
      <c r="A376" s="71">
        <v>26.2</v>
      </c>
      <c r="B376" s="195" t="s">
        <v>605</v>
      </c>
      <c r="C376" s="44"/>
      <c r="D376" s="69"/>
      <c r="E376" s="44"/>
      <c r="F376" s="69"/>
      <c r="G376" s="112">
        <v>0.15</v>
      </c>
      <c r="H376" s="44">
        <v>1</v>
      </c>
      <c r="I376" s="69">
        <f t="shared" si="566"/>
        <v>0.15</v>
      </c>
      <c r="J376" s="323">
        <f t="shared" si="567"/>
        <v>1</v>
      </c>
      <c r="K376" s="150">
        <f t="shared" si="567"/>
        <v>0.15</v>
      </c>
      <c r="L376" s="323">
        <v>1</v>
      </c>
      <c r="M376" s="150">
        <v>0.15</v>
      </c>
      <c r="N376" s="150">
        <f t="shared" si="577"/>
        <v>100</v>
      </c>
      <c r="O376" s="150">
        <f t="shared" si="577"/>
        <v>100</v>
      </c>
      <c r="P376" s="323">
        <f t="shared" si="576"/>
        <v>0</v>
      </c>
      <c r="Q376" s="150">
        <f t="shared" si="576"/>
        <v>0</v>
      </c>
      <c r="R376" s="323"/>
      <c r="S376" s="150"/>
      <c r="T376" s="151">
        <v>0.15</v>
      </c>
      <c r="U376" s="323">
        <v>1</v>
      </c>
      <c r="V376" s="150">
        <f t="shared" si="570"/>
        <v>0.15</v>
      </c>
      <c r="W376" s="323">
        <f t="shared" si="571"/>
        <v>1</v>
      </c>
      <c r="X376" s="150">
        <f t="shared" si="572"/>
        <v>0.15</v>
      </c>
      <c r="Y376" s="323"/>
      <c r="Z376" s="150"/>
      <c r="AA376" s="151">
        <v>0.15</v>
      </c>
      <c r="AB376" s="323">
        <v>1</v>
      </c>
      <c r="AC376" s="150">
        <f t="shared" si="573"/>
        <v>0.15</v>
      </c>
      <c r="AD376" s="323">
        <f t="shared" si="574"/>
        <v>1</v>
      </c>
      <c r="AE376" s="150">
        <f t="shared" si="575"/>
        <v>0.15</v>
      </c>
      <c r="AF376" s="44"/>
    </row>
    <row r="377" spans="1:32">
      <c r="A377" s="71">
        <v>26.21</v>
      </c>
      <c r="B377" s="44" t="s">
        <v>31</v>
      </c>
      <c r="C377" s="44"/>
      <c r="D377" s="69"/>
      <c r="E377" s="44"/>
      <c r="F377" s="69"/>
      <c r="G377" s="112"/>
      <c r="H377" s="44"/>
      <c r="I377" s="69">
        <f t="shared" si="566"/>
        <v>0</v>
      </c>
      <c r="J377" s="323">
        <f t="shared" si="567"/>
        <v>0</v>
      </c>
      <c r="K377" s="150">
        <f t="shared" si="567"/>
        <v>0</v>
      </c>
      <c r="L377" s="323">
        <v>0</v>
      </c>
      <c r="M377" s="150"/>
      <c r="N377" s="150"/>
      <c r="O377" s="150"/>
      <c r="P377" s="323">
        <f t="shared" si="576"/>
        <v>0</v>
      </c>
      <c r="Q377" s="150">
        <f t="shared" si="576"/>
        <v>0</v>
      </c>
      <c r="R377" s="323"/>
      <c r="S377" s="150"/>
      <c r="T377" s="151"/>
      <c r="U377" s="323">
        <v>0</v>
      </c>
      <c r="V377" s="150">
        <f t="shared" si="570"/>
        <v>0</v>
      </c>
      <c r="W377" s="323">
        <f t="shared" si="571"/>
        <v>0</v>
      </c>
      <c r="X377" s="150">
        <f t="shared" si="572"/>
        <v>0</v>
      </c>
      <c r="Y377" s="323"/>
      <c r="Z377" s="150"/>
      <c r="AA377" s="151"/>
      <c r="AB377" s="323">
        <v>0</v>
      </c>
      <c r="AC377" s="150">
        <f t="shared" si="573"/>
        <v>0</v>
      </c>
      <c r="AD377" s="323">
        <f t="shared" si="574"/>
        <v>0</v>
      </c>
      <c r="AE377" s="150">
        <f t="shared" si="575"/>
        <v>0</v>
      </c>
      <c r="AF377" s="44"/>
    </row>
    <row r="378" spans="1:32" ht="31.5">
      <c r="A378" s="71">
        <v>26.22</v>
      </c>
      <c r="B378" s="44" t="s">
        <v>225</v>
      </c>
      <c r="C378" s="44"/>
      <c r="D378" s="69"/>
      <c r="E378" s="44"/>
      <c r="F378" s="69"/>
      <c r="G378" s="112">
        <v>0.25</v>
      </c>
      <c r="H378" s="44">
        <v>1</v>
      </c>
      <c r="I378" s="69">
        <f t="shared" si="566"/>
        <v>0.25</v>
      </c>
      <c r="J378" s="323">
        <f t="shared" si="567"/>
        <v>1</v>
      </c>
      <c r="K378" s="150">
        <f t="shared" si="567"/>
        <v>0.25</v>
      </c>
      <c r="L378" s="323">
        <v>1</v>
      </c>
      <c r="M378" s="150">
        <v>0.25</v>
      </c>
      <c r="N378" s="150">
        <f t="shared" ref="N378:O382" si="578">L378/J378%</f>
        <v>100</v>
      </c>
      <c r="O378" s="150">
        <f t="shared" si="578"/>
        <v>100</v>
      </c>
      <c r="P378" s="323">
        <f t="shared" si="576"/>
        <v>0</v>
      </c>
      <c r="Q378" s="150">
        <f t="shared" si="576"/>
        <v>0</v>
      </c>
      <c r="R378" s="323"/>
      <c r="S378" s="150"/>
      <c r="T378" s="151">
        <v>0.25</v>
      </c>
      <c r="U378" s="323">
        <v>1</v>
      </c>
      <c r="V378" s="150">
        <f t="shared" si="570"/>
        <v>0.25</v>
      </c>
      <c r="W378" s="323">
        <f t="shared" si="571"/>
        <v>1</v>
      </c>
      <c r="X378" s="150">
        <f t="shared" si="572"/>
        <v>0.25</v>
      </c>
      <c r="Y378" s="323"/>
      <c r="Z378" s="150"/>
      <c r="AA378" s="151">
        <v>0.25</v>
      </c>
      <c r="AB378" s="323">
        <v>1</v>
      </c>
      <c r="AC378" s="150">
        <f t="shared" si="573"/>
        <v>0.25</v>
      </c>
      <c r="AD378" s="323">
        <f t="shared" si="574"/>
        <v>1</v>
      </c>
      <c r="AE378" s="150">
        <f t="shared" si="575"/>
        <v>0.25</v>
      </c>
      <c r="AF378" s="44"/>
    </row>
    <row r="379" spans="1:32" ht="31.5">
      <c r="A379" s="71">
        <v>26.23</v>
      </c>
      <c r="B379" s="44" t="s">
        <v>260</v>
      </c>
      <c r="C379" s="44"/>
      <c r="D379" s="69"/>
      <c r="E379" s="44"/>
      <c r="F379" s="69"/>
      <c r="G379" s="112">
        <v>0.1</v>
      </c>
      <c r="H379" s="44">
        <v>1</v>
      </c>
      <c r="I379" s="69">
        <f t="shared" si="566"/>
        <v>0.1</v>
      </c>
      <c r="J379" s="323">
        <f t="shared" si="567"/>
        <v>1</v>
      </c>
      <c r="K379" s="150">
        <f t="shared" si="567"/>
        <v>0.1</v>
      </c>
      <c r="L379" s="323">
        <v>1</v>
      </c>
      <c r="M379" s="150">
        <v>0.1</v>
      </c>
      <c r="N379" s="150">
        <f t="shared" si="578"/>
        <v>100</v>
      </c>
      <c r="O379" s="150">
        <f t="shared" si="578"/>
        <v>100</v>
      </c>
      <c r="P379" s="323">
        <f t="shared" si="576"/>
        <v>0</v>
      </c>
      <c r="Q379" s="150">
        <f t="shared" si="576"/>
        <v>0</v>
      </c>
      <c r="R379" s="323"/>
      <c r="S379" s="150"/>
      <c r="T379" s="151">
        <v>0.1</v>
      </c>
      <c r="U379" s="323">
        <v>1</v>
      </c>
      <c r="V379" s="150">
        <f t="shared" si="570"/>
        <v>0.1</v>
      </c>
      <c r="W379" s="323">
        <f t="shared" si="571"/>
        <v>1</v>
      </c>
      <c r="X379" s="150">
        <f t="shared" si="572"/>
        <v>0.1</v>
      </c>
      <c r="Y379" s="323"/>
      <c r="Z379" s="150"/>
      <c r="AA379" s="151">
        <v>0.1</v>
      </c>
      <c r="AB379" s="323">
        <v>1</v>
      </c>
      <c r="AC379" s="150">
        <f t="shared" si="573"/>
        <v>0.1</v>
      </c>
      <c r="AD379" s="323">
        <f t="shared" si="574"/>
        <v>1</v>
      </c>
      <c r="AE379" s="150">
        <f t="shared" si="575"/>
        <v>0.1</v>
      </c>
      <c r="AF379" s="44"/>
    </row>
    <row r="380" spans="1:32" s="260" customFormat="1">
      <c r="A380" s="250"/>
      <c r="B380" s="251" t="s">
        <v>35</v>
      </c>
      <c r="C380" s="252">
        <f t="shared" ref="C380" si="579">SUM(C360:C379)</f>
        <v>0</v>
      </c>
      <c r="D380" s="253">
        <f>SUM(D360:D379)</f>
        <v>0</v>
      </c>
      <c r="E380" s="252">
        <f t="shared" ref="E380" si="580">SUM(E360:E379)</f>
        <v>0</v>
      </c>
      <c r="F380" s="253">
        <f>SUM(F360:F379)</f>
        <v>0</v>
      </c>
      <c r="G380" s="254"/>
      <c r="H380" s="252">
        <f t="shared" ref="H380" si="581">SUM(H360:H379)</f>
        <v>17</v>
      </c>
      <c r="I380" s="253">
        <f>SUM(I360:I379)</f>
        <v>21.585000000000001</v>
      </c>
      <c r="J380" s="255">
        <f t="shared" ref="J380" si="582">SUM(J360:J379)</f>
        <v>17</v>
      </c>
      <c r="K380" s="256">
        <f>SUM(K360:K379)</f>
        <v>21.585000000000001</v>
      </c>
      <c r="L380" s="255">
        <f>L360</f>
        <v>1</v>
      </c>
      <c r="M380" s="256">
        <f>SUM(M360:M379)</f>
        <v>21.585000000000001</v>
      </c>
      <c r="N380" s="257">
        <f t="shared" si="578"/>
        <v>5.8823529411764701</v>
      </c>
      <c r="O380" s="257">
        <f t="shared" si="578"/>
        <v>100</v>
      </c>
      <c r="P380" s="255">
        <f>SUM(P360:P379)</f>
        <v>0</v>
      </c>
      <c r="Q380" s="256">
        <f>SUM(Q360:Q379)</f>
        <v>0</v>
      </c>
      <c r="R380" s="255">
        <f>SUM(R360:R379)</f>
        <v>0</v>
      </c>
      <c r="S380" s="256">
        <f>SUM(S360:S379)</f>
        <v>0</v>
      </c>
      <c r="T380" s="258"/>
      <c r="U380" s="255">
        <f>U360</f>
        <v>1</v>
      </c>
      <c r="V380" s="256">
        <f t="shared" ref="V380:Z380" si="583">SUM(V360:V379)</f>
        <v>27.704999999999998</v>
      </c>
      <c r="W380" s="255">
        <f>W360</f>
        <v>1</v>
      </c>
      <c r="X380" s="256">
        <f t="shared" si="583"/>
        <v>27.704999999999998</v>
      </c>
      <c r="Y380" s="255">
        <f t="shared" si="583"/>
        <v>0</v>
      </c>
      <c r="Z380" s="256">
        <f t="shared" si="583"/>
        <v>0</v>
      </c>
      <c r="AA380" s="258"/>
      <c r="AB380" s="255">
        <f>AB360</f>
        <v>1</v>
      </c>
      <c r="AC380" s="256">
        <f>SUM(AC360:AC379)</f>
        <v>21.585000000000001</v>
      </c>
      <c r="AD380" s="255">
        <f>AD360</f>
        <v>1</v>
      </c>
      <c r="AE380" s="256">
        <f>SUM(AE360:AE379)</f>
        <v>21.585000000000001</v>
      </c>
      <c r="AF380" s="259"/>
    </row>
    <row r="381" spans="1:32" s="260" customFormat="1">
      <c r="A381" s="250"/>
      <c r="B381" s="251" t="s">
        <v>29</v>
      </c>
      <c r="C381" s="252">
        <f t="shared" ref="C381" si="584">C380+C358</f>
        <v>0</v>
      </c>
      <c r="D381" s="253">
        <f>D380+D358</f>
        <v>0</v>
      </c>
      <c r="E381" s="252">
        <f t="shared" ref="E381" si="585">E380+E358</f>
        <v>0</v>
      </c>
      <c r="F381" s="253">
        <f>F380+F358</f>
        <v>0</v>
      </c>
      <c r="G381" s="254"/>
      <c r="H381" s="252">
        <f t="shared" ref="H381" si="586">H380+H358</f>
        <v>18</v>
      </c>
      <c r="I381" s="253">
        <f>I380+I358</f>
        <v>21.96</v>
      </c>
      <c r="J381" s="255">
        <f t="shared" ref="J381" si="587">J380+J358</f>
        <v>18</v>
      </c>
      <c r="K381" s="256">
        <f>K380+K358</f>
        <v>21.96</v>
      </c>
      <c r="L381" s="255">
        <f>L380</f>
        <v>1</v>
      </c>
      <c r="M381" s="256">
        <f>M380+M358</f>
        <v>21.96</v>
      </c>
      <c r="N381" s="257">
        <f t="shared" si="578"/>
        <v>5.5555555555555554</v>
      </c>
      <c r="O381" s="257">
        <f t="shared" si="578"/>
        <v>100</v>
      </c>
      <c r="P381" s="255">
        <f>P380+P358</f>
        <v>0</v>
      </c>
      <c r="Q381" s="256">
        <f>Q380+Q358</f>
        <v>0</v>
      </c>
      <c r="R381" s="255">
        <f>R380+R358</f>
        <v>0</v>
      </c>
      <c r="S381" s="256">
        <f>S380+S358</f>
        <v>0</v>
      </c>
      <c r="T381" s="258"/>
      <c r="U381" s="255">
        <f>U380</f>
        <v>1</v>
      </c>
      <c r="V381" s="256">
        <f t="shared" ref="V381:Z381" si="588">V380+V358</f>
        <v>27.704999999999998</v>
      </c>
      <c r="W381" s="255">
        <f>W380</f>
        <v>1</v>
      </c>
      <c r="X381" s="256">
        <f t="shared" si="588"/>
        <v>27.704999999999998</v>
      </c>
      <c r="Y381" s="255">
        <f t="shared" si="588"/>
        <v>0</v>
      </c>
      <c r="Z381" s="256">
        <f t="shared" si="588"/>
        <v>0</v>
      </c>
      <c r="AA381" s="258"/>
      <c r="AB381" s="255">
        <f>AB380</f>
        <v>1</v>
      </c>
      <c r="AC381" s="256">
        <f>AC380+AC358</f>
        <v>21.585000000000001</v>
      </c>
      <c r="AD381" s="255">
        <f>AD380</f>
        <v>1</v>
      </c>
      <c r="AE381" s="256">
        <f>AE380+AE358</f>
        <v>21.585000000000001</v>
      </c>
      <c r="AF381" s="259"/>
    </row>
    <row r="382" spans="1:32" s="299" customFormat="1">
      <c r="A382" s="250"/>
      <c r="B382" s="251" t="s">
        <v>165</v>
      </c>
      <c r="C382" s="252">
        <f t="shared" ref="C382:F382" si="589">C381+C345</f>
        <v>1970</v>
      </c>
      <c r="D382" s="253">
        <f t="shared" si="589"/>
        <v>49.120000000000005</v>
      </c>
      <c r="E382" s="252">
        <f t="shared" si="589"/>
        <v>0</v>
      </c>
      <c r="F382" s="253">
        <f t="shared" si="589"/>
        <v>0</v>
      </c>
      <c r="G382" s="296"/>
      <c r="H382" s="252">
        <f t="shared" ref="H382:M382" si="590">H381+H345</f>
        <v>124264</v>
      </c>
      <c r="I382" s="253">
        <f t="shared" si="590"/>
        <v>5729.4636168461539</v>
      </c>
      <c r="J382" s="255">
        <f t="shared" si="590"/>
        <v>126234</v>
      </c>
      <c r="K382" s="256">
        <f t="shared" si="590"/>
        <v>5778.5836168461547</v>
      </c>
      <c r="L382" s="255">
        <f t="shared" si="590"/>
        <v>120077</v>
      </c>
      <c r="M382" s="256">
        <f t="shared" si="590"/>
        <v>5560.4424630000003</v>
      </c>
      <c r="N382" s="257">
        <f t="shared" si="578"/>
        <v>95.122550184577847</v>
      </c>
      <c r="O382" s="257">
        <f t="shared" si="578"/>
        <v>96.225006536027053</v>
      </c>
      <c r="P382" s="255">
        <f>P381+P345</f>
        <v>1792</v>
      </c>
      <c r="Q382" s="256">
        <f>Q381+Q345</f>
        <v>218.14115384615377</v>
      </c>
      <c r="R382" s="255">
        <f>R381+R345</f>
        <v>17</v>
      </c>
      <c r="S382" s="256">
        <f>S381+S345</f>
        <v>213.58499999999998</v>
      </c>
      <c r="T382" s="297"/>
      <c r="U382" s="255">
        <f t="shared" ref="U382:Z382" si="591">U381+U345</f>
        <v>124295</v>
      </c>
      <c r="V382" s="256">
        <f t="shared" si="591"/>
        <v>9495.0283089999994</v>
      </c>
      <c r="W382" s="255">
        <f t="shared" si="591"/>
        <v>124312</v>
      </c>
      <c r="X382" s="256">
        <f t="shared" si="591"/>
        <v>9708.6133090000003</v>
      </c>
      <c r="Y382" s="255">
        <f t="shared" si="591"/>
        <v>17</v>
      </c>
      <c r="Z382" s="256">
        <f t="shared" si="591"/>
        <v>213.58499999999998</v>
      </c>
      <c r="AA382" s="297"/>
      <c r="AB382" s="255">
        <f>AB381+AB345</f>
        <v>121344</v>
      </c>
      <c r="AC382" s="256">
        <f>AC381+AC345</f>
        <v>6739.2845190000007</v>
      </c>
      <c r="AD382" s="255">
        <f>AD381+AD345</f>
        <v>121361</v>
      </c>
      <c r="AE382" s="256">
        <f>AE381+AE345</f>
        <v>6952.8695190000008</v>
      </c>
      <c r="AF382" s="298"/>
    </row>
    <row r="383" spans="1:32" ht="15.75" customHeight="1">
      <c r="B383" s="49"/>
    </row>
    <row r="384" spans="1:32" ht="15.75" customHeight="1">
      <c r="A384" s="922" t="s">
        <v>319</v>
      </c>
      <c r="B384" s="922"/>
      <c r="K384" s="159">
        <f>+SUM(Chamoli!K382)</f>
        <v>5778.5836168461547</v>
      </c>
      <c r="X384" s="159"/>
      <c r="AC384" s="425" t="s">
        <v>364</v>
      </c>
      <c r="AD384" s="49">
        <f>AC333+AC342</f>
        <v>235.53599999999997</v>
      </c>
      <c r="AE384" s="46">
        <f>AD384/AE382*100</f>
        <v>3.3876085169778367</v>
      </c>
    </row>
    <row r="385" spans="1:31" ht="15.75" customHeight="1">
      <c r="A385" s="927" t="s">
        <v>320</v>
      </c>
      <c r="B385" s="927"/>
      <c r="K385" s="159">
        <f>+K344</f>
        <v>0</v>
      </c>
      <c r="X385" s="159"/>
      <c r="AC385" s="425" t="s">
        <v>365</v>
      </c>
      <c r="AD385" s="49">
        <f>AC335+AC336+AC337</f>
        <v>138.90800000000002</v>
      </c>
      <c r="AE385" s="46">
        <f>AD385/AE382*100</f>
        <v>1.9978513852504816</v>
      </c>
    </row>
    <row r="386" spans="1:31" ht="15.75" customHeight="1">
      <c r="A386" s="922" t="s">
        <v>321</v>
      </c>
      <c r="B386" s="922"/>
      <c r="K386" s="159">
        <f>+K384+K385</f>
        <v>5778.5836168461547</v>
      </c>
      <c r="X386" s="159"/>
      <c r="AC386" s="425" t="s">
        <v>366</v>
      </c>
      <c r="AD386" s="49">
        <f>AC338</f>
        <v>34.725519000000006</v>
      </c>
      <c r="AE386" s="46">
        <f>AD386/AE382*100</f>
        <v>0.49944154575468602</v>
      </c>
    </row>
    <row r="387" spans="1:31">
      <c r="A387" s="922" t="s">
        <v>329</v>
      </c>
      <c r="B387" s="922"/>
      <c r="K387" s="160" t="b">
        <f>+K382=K386</f>
        <v>1</v>
      </c>
      <c r="X387" s="160"/>
      <c r="AE387" s="46">
        <f>SUM(AE384:AE386)</f>
        <v>5.8849014479830037</v>
      </c>
    </row>
    <row r="388" spans="1:31">
      <c r="A388" s="923" t="s">
        <v>323</v>
      </c>
      <c r="B388" s="923"/>
    </row>
    <row r="389" spans="1:31">
      <c r="A389" s="332">
        <v>25.02</v>
      </c>
      <c r="B389" s="161" t="s">
        <v>143</v>
      </c>
      <c r="G389" s="115">
        <v>6.0000000000000001E-3</v>
      </c>
      <c r="I389" s="49">
        <f t="shared" ref="I389" si="592">H389*G389</f>
        <v>0</v>
      </c>
      <c r="J389" s="326">
        <f t="shared" ref="J389" si="593">H389+E389+C389</f>
        <v>0</v>
      </c>
      <c r="K389" s="162">
        <f>I389+F389+D389</f>
        <v>0</v>
      </c>
      <c r="L389" s="326"/>
      <c r="M389" s="162">
        <f>'[49]Exp up to Jan 2017'!AT389</f>
        <v>0</v>
      </c>
      <c r="N389" s="162"/>
      <c r="O389" s="162"/>
      <c r="P389" s="326">
        <f>J389-L389</f>
        <v>0</v>
      </c>
      <c r="Q389" s="162"/>
      <c r="R389" s="326"/>
      <c r="S389" s="162"/>
      <c r="T389" s="163">
        <v>6.0000000000000001E-3</v>
      </c>
      <c r="U389" s="326"/>
      <c r="V389" s="162">
        <f>U389*T389</f>
        <v>0</v>
      </c>
      <c r="W389" s="326">
        <f>U389+R389</f>
        <v>0</v>
      </c>
      <c r="X389" s="162">
        <f>V389+S389</f>
        <v>0</v>
      </c>
      <c r="Y389" s="154"/>
    </row>
    <row r="390" spans="1:31">
      <c r="A390" s="332"/>
      <c r="L390" s="921" t="s">
        <v>330</v>
      </c>
      <c r="M390" s="921"/>
      <c r="N390" s="921"/>
      <c r="O390" s="919">
        <f>K382</f>
        <v>5778.5836168461547</v>
      </c>
      <c r="P390" s="918"/>
      <c r="Q390" s="918"/>
      <c r="R390" s="328"/>
    </row>
    <row r="391" spans="1:31">
      <c r="A391" s="332"/>
      <c r="L391" s="921" t="s">
        <v>331</v>
      </c>
      <c r="M391" s="921"/>
      <c r="N391" s="921"/>
      <c r="O391" s="919" t="e">
        <f>#REF!</f>
        <v>#REF!</v>
      </c>
      <c r="P391" s="918"/>
      <c r="Q391" s="918"/>
      <c r="R391" s="328"/>
    </row>
    <row r="392" spans="1:31" ht="15.6" customHeight="1">
      <c r="A392" s="332"/>
      <c r="L392" s="921" t="s">
        <v>332</v>
      </c>
      <c r="M392" s="921"/>
      <c r="N392" s="921"/>
      <c r="O392" s="919">
        <f>M382</f>
        <v>5560.4424630000003</v>
      </c>
      <c r="P392" s="918"/>
      <c r="Q392" s="918"/>
      <c r="R392" s="328"/>
    </row>
    <row r="393" spans="1:31">
      <c r="L393" s="921" t="s">
        <v>333</v>
      </c>
      <c r="M393" s="921"/>
      <c r="N393" s="921"/>
      <c r="O393" s="919">
        <f>Q382</f>
        <v>218.14115384615377</v>
      </c>
      <c r="P393" s="918"/>
      <c r="Q393" s="918"/>
    </row>
    <row r="394" spans="1:31">
      <c r="L394" s="921" t="s">
        <v>3</v>
      </c>
      <c r="M394" s="921"/>
      <c r="N394" s="921"/>
      <c r="O394" s="919">
        <f>S382</f>
        <v>213.58499999999998</v>
      </c>
      <c r="P394" s="918"/>
      <c r="Q394" s="918"/>
    </row>
    <row r="395" spans="1:31">
      <c r="L395" s="918" t="s">
        <v>5</v>
      </c>
      <c r="M395" s="918"/>
      <c r="N395" s="918"/>
      <c r="O395" s="919">
        <f>O392+O393</f>
        <v>5778.5836168461537</v>
      </c>
      <c r="P395" s="918"/>
      <c r="Q395" s="918"/>
    </row>
    <row r="396" spans="1:31">
      <c r="L396" s="920" t="s">
        <v>334</v>
      </c>
      <c r="M396" s="920"/>
      <c r="N396" s="920"/>
      <c r="O396" s="919">
        <f>O395-O390</f>
        <v>0</v>
      </c>
      <c r="P396" s="918"/>
      <c r="Q396" s="918"/>
    </row>
    <row r="397" spans="1:31">
      <c r="L397" s="920" t="s">
        <v>335</v>
      </c>
      <c r="M397" s="920"/>
      <c r="N397" s="920"/>
      <c r="O397" s="919">
        <f>O395-O396</f>
        <v>5778.5836168461537</v>
      </c>
      <c r="P397" s="918"/>
      <c r="Q397" s="918"/>
    </row>
  </sheetData>
  <autoFilter ref="A3:Y382"/>
  <mergeCells count="40">
    <mergeCell ref="Y1:AE1"/>
    <mergeCell ref="AF1:AF3"/>
    <mergeCell ref="Y2:Z2"/>
    <mergeCell ref="AA2:AC2"/>
    <mergeCell ref="AD2:AE2"/>
    <mergeCell ref="C1:Q1"/>
    <mergeCell ref="R1:X1"/>
    <mergeCell ref="C2:D2"/>
    <mergeCell ref="E2:F2"/>
    <mergeCell ref="G2:I2"/>
    <mergeCell ref="J2:K2"/>
    <mergeCell ref="L2:O2"/>
    <mergeCell ref="P2:Q2"/>
    <mergeCell ref="A320:A322"/>
    <mergeCell ref="A384:B384"/>
    <mergeCell ref="A385:B385"/>
    <mergeCell ref="A1:A3"/>
    <mergeCell ref="B1:B3"/>
    <mergeCell ref="L391:N391"/>
    <mergeCell ref="O391:Q391"/>
    <mergeCell ref="R2:S2"/>
    <mergeCell ref="T2:V2"/>
    <mergeCell ref="W2:X2"/>
    <mergeCell ref="A386:B386"/>
    <mergeCell ref="A387:B387"/>
    <mergeCell ref="A388:B388"/>
    <mergeCell ref="L390:N390"/>
    <mergeCell ref="O390:Q390"/>
    <mergeCell ref="L392:N392"/>
    <mergeCell ref="O392:Q392"/>
    <mergeCell ref="L393:N393"/>
    <mergeCell ref="O393:Q393"/>
    <mergeCell ref="L394:N394"/>
    <mergeCell ref="O394:Q394"/>
    <mergeCell ref="L395:N395"/>
    <mergeCell ref="O395:Q395"/>
    <mergeCell ref="L396:N396"/>
    <mergeCell ref="O396:Q396"/>
    <mergeCell ref="L397:N397"/>
    <mergeCell ref="O397:Q397"/>
  </mergeCells>
  <printOptions horizontalCentered="1"/>
  <pageMargins left="0.23622047244094499" right="0.23622047244094499" top="0.72" bottom="0.31496062992126" header="0.31496062992126" footer="0.15748031496063"/>
  <pageSetup paperSize="9" scale="54" firstPageNumber="126" fitToHeight="8" orientation="landscape" useFirstPageNumber="1" r:id="rId1"/>
  <headerFooter alignWithMargins="0">
    <oddHeader>&amp;L&amp;"Arial,Bold"&amp;14
Name of the District : Chamoli&amp;C&amp;"Arial,Bold"&amp;16Costing Sheet for AWP 2017-18 - SSA-RTE&amp;R
&amp;"Arial,Bold"&amp;12(Rs. in lakh)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>
  <dimension ref="A1:AG392"/>
  <sheetViews>
    <sheetView showZeros="0" zoomScaleSheetLayoutView="85" workbookViewId="0">
      <pane xSplit="2" ySplit="3" topLeftCell="X327" activePane="bottomRight" state="frozen"/>
      <selection activeCell="V330" sqref="V330"/>
      <selection pane="topRight" activeCell="V330" sqref="V330"/>
      <selection pane="bottomLeft" activeCell="V330" sqref="V330"/>
      <selection pane="bottomRight" activeCell="V330" sqref="V330"/>
    </sheetView>
  </sheetViews>
  <sheetFormatPr defaultColWidth="9.140625" defaultRowHeight="15.75"/>
  <cols>
    <col min="1" max="1" width="8.5703125" style="29" customWidth="1"/>
    <col min="2" max="2" width="42.42578125" style="26" customWidth="1"/>
    <col min="3" max="3" width="9.140625" style="26" hidden="1" customWidth="1"/>
    <col min="4" max="4" width="9.140625" style="33" hidden="1" customWidth="1"/>
    <col min="5" max="5" width="9.140625" style="26" hidden="1" customWidth="1"/>
    <col min="6" max="6" width="9.140625" style="33" hidden="1" customWidth="1"/>
    <col min="7" max="7" width="15.5703125" style="110" hidden="1" customWidth="1"/>
    <col min="8" max="8" width="10.5703125" style="26" hidden="1" customWidth="1"/>
    <col min="9" max="9" width="11" style="33" hidden="1" customWidth="1"/>
    <col min="10" max="10" width="10.42578125" style="314" customWidth="1"/>
    <col min="11" max="11" width="8.85546875" style="33" bestFit="1" customWidth="1"/>
    <col min="12" max="12" width="8.28515625" style="314" customWidth="1"/>
    <col min="13" max="13" width="9.5703125" style="33" bestFit="1" customWidth="1"/>
    <col min="14" max="14" width="12.7109375" style="33" bestFit="1" customWidth="1"/>
    <col min="15" max="15" width="9.140625" style="33" bestFit="1" customWidth="1"/>
    <col min="16" max="16" width="9" style="314" customWidth="1"/>
    <col min="17" max="17" width="7.28515625" style="33" bestFit="1" customWidth="1"/>
    <col min="18" max="18" width="9.140625" style="314"/>
    <col min="19" max="19" width="7.140625" style="33" bestFit="1" customWidth="1"/>
    <col min="20" max="20" width="10.28515625" style="136" bestFit="1" customWidth="1"/>
    <col min="21" max="21" width="7.7109375" style="320" bestFit="1" customWidth="1"/>
    <col min="22" max="22" width="8.42578125" style="204" bestFit="1" customWidth="1"/>
    <col min="23" max="23" width="7.7109375" style="320" bestFit="1" customWidth="1"/>
    <col min="24" max="24" width="8.85546875" style="204" bestFit="1" customWidth="1"/>
    <col min="25" max="25" width="9.140625" style="26"/>
    <col min="26" max="26" width="13" style="33" customWidth="1"/>
    <col min="27" max="27" width="19" style="26" bestFit="1" customWidth="1"/>
    <col min="28" max="28" width="14.28515625" style="26" customWidth="1"/>
    <col min="29" max="29" width="16.5703125" style="33" customWidth="1"/>
    <col min="30" max="30" width="13.85546875" style="26" customWidth="1"/>
    <col min="31" max="31" width="16" style="33" customWidth="1"/>
    <col min="32" max="32" width="20.140625" style="26" customWidth="1"/>
    <col min="33" max="16384" width="9.140625" style="26"/>
  </cols>
  <sheetData>
    <row r="1" spans="1:32" s="28" customFormat="1" ht="25.5" customHeight="1">
      <c r="A1" s="908" t="s">
        <v>0</v>
      </c>
      <c r="B1" s="908" t="s">
        <v>1</v>
      </c>
      <c r="C1" s="904" t="s">
        <v>327</v>
      </c>
      <c r="D1" s="941"/>
      <c r="E1" s="941"/>
      <c r="F1" s="941"/>
      <c r="G1" s="941"/>
      <c r="H1" s="941"/>
      <c r="I1" s="941"/>
      <c r="J1" s="941"/>
      <c r="K1" s="941"/>
      <c r="L1" s="941"/>
      <c r="M1" s="941"/>
      <c r="N1" s="941"/>
      <c r="O1" s="941"/>
      <c r="P1" s="941"/>
      <c r="Q1" s="906"/>
      <c r="R1" s="907" t="s">
        <v>325</v>
      </c>
      <c r="S1" s="908"/>
      <c r="T1" s="908"/>
      <c r="U1" s="908"/>
      <c r="V1" s="908"/>
      <c r="W1" s="908"/>
      <c r="X1" s="908"/>
      <c r="Y1" s="907" t="s">
        <v>326</v>
      </c>
      <c r="Z1" s="908"/>
      <c r="AA1" s="908"/>
      <c r="AB1" s="908"/>
      <c r="AC1" s="908"/>
      <c r="AD1" s="908"/>
      <c r="AE1" s="908"/>
      <c r="AF1" s="908" t="s">
        <v>185</v>
      </c>
    </row>
    <row r="2" spans="1:32" s="28" customFormat="1" ht="69" customHeight="1">
      <c r="A2" s="908"/>
      <c r="B2" s="908"/>
      <c r="C2" s="909" t="s">
        <v>3</v>
      </c>
      <c r="D2" s="908"/>
      <c r="E2" s="908" t="s">
        <v>261</v>
      </c>
      <c r="F2" s="908"/>
      <c r="G2" s="908" t="s">
        <v>4</v>
      </c>
      <c r="H2" s="908"/>
      <c r="I2" s="908"/>
      <c r="J2" s="909" t="s">
        <v>680</v>
      </c>
      <c r="K2" s="908"/>
      <c r="L2" s="913" t="s">
        <v>681</v>
      </c>
      <c r="M2" s="914"/>
      <c r="N2" s="914"/>
      <c r="O2" s="915"/>
      <c r="P2" s="916" t="s">
        <v>2</v>
      </c>
      <c r="Q2" s="916"/>
      <c r="R2" s="909" t="s">
        <v>3</v>
      </c>
      <c r="S2" s="908"/>
      <c r="T2" s="908" t="s">
        <v>4</v>
      </c>
      <c r="U2" s="908"/>
      <c r="V2" s="908"/>
      <c r="W2" s="939" t="s">
        <v>5</v>
      </c>
      <c r="X2" s="940"/>
      <c r="Y2" s="909" t="s">
        <v>3</v>
      </c>
      <c r="Z2" s="908"/>
      <c r="AA2" s="908" t="s">
        <v>4</v>
      </c>
      <c r="AB2" s="908"/>
      <c r="AC2" s="908"/>
      <c r="AD2" s="909" t="s">
        <v>5</v>
      </c>
      <c r="AE2" s="908"/>
      <c r="AF2" s="908"/>
    </row>
    <row r="3" spans="1:32" s="28" customFormat="1" ht="31.5">
      <c r="A3" s="908"/>
      <c r="B3" s="908"/>
      <c r="C3" s="74" t="s">
        <v>6</v>
      </c>
      <c r="D3" s="331" t="s">
        <v>7</v>
      </c>
      <c r="E3" s="74" t="s">
        <v>6</v>
      </c>
      <c r="F3" s="331" t="s">
        <v>7</v>
      </c>
      <c r="G3" s="330" t="s">
        <v>10</v>
      </c>
      <c r="H3" s="74" t="s">
        <v>6</v>
      </c>
      <c r="I3" s="331" t="s">
        <v>7</v>
      </c>
      <c r="J3" s="74" t="s">
        <v>6</v>
      </c>
      <c r="K3" s="331" t="s">
        <v>7</v>
      </c>
      <c r="L3" s="95" t="s">
        <v>6</v>
      </c>
      <c r="M3" s="94" t="s">
        <v>7</v>
      </c>
      <c r="N3" s="331" t="s">
        <v>8</v>
      </c>
      <c r="O3" s="331" t="s">
        <v>9</v>
      </c>
      <c r="P3" s="74" t="s">
        <v>6</v>
      </c>
      <c r="Q3" s="331" t="s">
        <v>7</v>
      </c>
      <c r="R3" s="74" t="s">
        <v>6</v>
      </c>
      <c r="S3" s="331" t="s">
        <v>7</v>
      </c>
      <c r="T3" s="190" t="s">
        <v>10</v>
      </c>
      <c r="U3" s="95" t="s">
        <v>6</v>
      </c>
      <c r="V3" s="94" t="s">
        <v>7</v>
      </c>
      <c r="W3" s="95" t="s">
        <v>6</v>
      </c>
      <c r="X3" s="94" t="s">
        <v>7</v>
      </c>
      <c r="Y3" s="74" t="s">
        <v>6</v>
      </c>
      <c r="Z3" s="331" t="s">
        <v>7</v>
      </c>
      <c r="AA3" s="330" t="s">
        <v>10</v>
      </c>
      <c r="AB3" s="74" t="s">
        <v>6</v>
      </c>
      <c r="AC3" s="331" t="s">
        <v>7</v>
      </c>
      <c r="AD3" s="74" t="s">
        <v>6</v>
      </c>
      <c r="AE3" s="331" t="s">
        <v>7</v>
      </c>
      <c r="AF3" s="908"/>
    </row>
    <row r="4" spans="1:32" s="28" customFormat="1">
      <c r="A4" s="338" t="s">
        <v>11</v>
      </c>
      <c r="B4" s="20" t="s">
        <v>12</v>
      </c>
      <c r="C4" s="336"/>
      <c r="D4" s="338"/>
      <c r="E4" s="336"/>
      <c r="F4" s="338"/>
      <c r="G4" s="337"/>
      <c r="H4" s="336"/>
      <c r="I4" s="338"/>
      <c r="J4" s="70"/>
      <c r="K4" s="338"/>
      <c r="L4" s="70"/>
      <c r="M4" s="338"/>
      <c r="N4" s="338"/>
      <c r="O4" s="338"/>
      <c r="P4" s="70"/>
      <c r="Q4" s="338"/>
      <c r="R4" s="70"/>
      <c r="S4" s="338"/>
      <c r="T4" s="132"/>
      <c r="U4" s="318"/>
      <c r="V4" s="197"/>
      <c r="W4" s="318"/>
      <c r="X4" s="197"/>
      <c r="Y4" s="70"/>
      <c r="Z4" s="391"/>
      <c r="AA4" s="132"/>
      <c r="AB4" s="318"/>
      <c r="AC4" s="197"/>
      <c r="AD4" s="318"/>
      <c r="AE4" s="197"/>
      <c r="AF4" s="336"/>
    </row>
    <row r="5" spans="1:32" s="28" customFormat="1">
      <c r="A5" s="338"/>
      <c r="B5" s="20" t="s">
        <v>13</v>
      </c>
      <c r="C5" s="336"/>
      <c r="D5" s="338"/>
      <c r="E5" s="336"/>
      <c r="F5" s="338"/>
      <c r="G5" s="337"/>
      <c r="H5" s="336"/>
      <c r="I5" s="338"/>
      <c r="J5" s="70"/>
      <c r="K5" s="338"/>
      <c r="L5" s="70"/>
      <c r="M5" s="338"/>
      <c r="N5" s="338"/>
      <c r="O5" s="338"/>
      <c r="P5" s="70"/>
      <c r="Q5" s="338"/>
      <c r="R5" s="70"/>
      <c r="S5" s="338"/>
      <c r="T5" s="132"/>
      <c r="U5" s="318"/>
      <c r="V5" s="197"/>
      <c r="W5" s="318"/>
      <c r="X5" s="197"/>
      <c r="Y5" s="70"/>
      <c r="Z5" s="391"/>
      <c r="AA5" s="132"/>
      <c r="AB5" s="318"/>
      <c r="AC5" s="197"/>
      <c r="AD5" s="318"/>
      <c r="AE5" s="197"/>
      <c r="AF5" s="336"/>
    </row>
    <row r="6" spans="1:32" s="18" customFormat="1">
      <c r="A6" s="21">
        <v>1</v>
      </c>
      <c r="B6" s="20" t="s">
        <v>14</v>
      </c>
      <c r="C6" s="24"/>
      <c r="D6" s="68"/>
      <c r="E6" s="24"/>
      <c r="F6" s="68"/>
      <c r="G6" s="107"/>
      <c r="H6" s="24"/>
      <c r="I6" s="68"/>
      <c r="J6" s="164"/>
      <c r="K6" s="68"/>
      <c r="L6" s="164"/>
      <c r="M6" s="68"/>
      <c r="N6" s="68"/>
      <c r="O6" s="68"/>
      <c r="P6" s="164"/>
      <c r="Q6" s="68"/>
      <c r="R6" s="164"/>
      <c r="S6" s="68"/>
      <c r="T6" s="133"/>
      <c r="U6" s="319"/>
      <c r="V6" s="203"/>
      <c r="W6" s="319"/>
      <c r="X6" s="203"/>
      <c r="Y6" s="164"/>
      <c r="Z6" s="68"/>
      <c r="AA6" s="133"/>
      <c r="AB6" s="319"/>
      <c r="AC6" s="203"/>
      <c r="AD6" s="319"/>
      <c r="AE6" s="203"/>
      <c r="AF6" s="24"/>
    </row>
    <row r="7" spans="1:32" s="18" customFormat="1">
      <c r="A7" s="21">
        <v>1.01</v>
      </c>
      <c r="B7" s="23" t="s">
        <v>15</v>
      </c>
      <c r="C7" s="24"/>
      <c r="D7" s="68"/>
      <c r="E7" s="24"/>
      <c r="F7" s="68"/>
      <c r="G7" s="107"/>
      <c r="H7" s="24"/>
      <c r="I7" s="68"/>
      <c r="J7" s="164">
        <f t="shared" ref="J7:K20" si="0">H7+E7+C7</f>
        <v>0</v>
      </c>
      <c r="K7" s="68">
        <f t="shared" si="0"/>
        <v>0</v>
      </c>
      <c r="L7" s="164"/>
      <c r="M7" s="68"/>
      <c r="N7" s="68"/>
      <c r="O7" s="68"/>
      <c r="P7" s="164"/>
      <c r="Q7" s="68"/>
      <c r="R7" s="164"/>
      <c r="S7" s="68"/>
      <c r="T7" s="133"/>
      <c r="U7" s="319"/>
      <c r="V7" s="203"/>
      <c r="W7" s="319"/>
      <c r="X7" s="203"/>
      <c r="Y7" s="164"/>
      <c r="Z7" s="68"/>
      <c r="AA7" s="133"/>
      <c r="AB7" s="319"/>
      <c r="AC7" s="203"/>
      <c r="AD7" s="319"/>
      <c r="AE7" s="203"/>
      <c r="AF7" s="24"/>
    </row>
    <row r="8" spans="1:32" s="18" customFormat="1">
      <c r="A8" s="21">
        <v>1.02</v>
      </c>
      <c r="B8" s="23" t="s">
        <v>16</v>
      </c>
      <c r="C8" s="24"/>
      <c r="D8" s="68"/>
      <c r="E8" s="24"/>
      <c r="F8" s="68"/>
      <c r="G8" s="107"/>
      <c r="H8" s="24">
        <v>0</v>
      </c>
      <c r="I8" s="68"/>
      <c r="J8" s="164">
        <f t="shared" si="0"/>
        <v>0</v>
      </c>
      <c r="K8" s="68">
        <f t="shared" si="0"/>
        <v>0</v>
      </c>
      <c r="L8" s="164"/>
      <c r="M8" s="68"/>
      <c r="N8" s="68" t="e">
        <f>L8/H8%</f>
        <v>#DIV/0!</v>
      </c>
      <c r="O8" s="68"/>
      <c r="P8" s="164"/>
      <c r="Q8" s="68"/>
      <c r="R8" s="164"/>
      <c r="S8" s="68"/>
      <c r="T8" s="133"/>
      <c r="U8" s="319"/>
      <c r="V8" s="203"/>
      <c r="W8" s="319"/>
      <c r="X8" s="203"/>
      <c r="Y8" s="164"/>
      <c r="Z8" s="68"/>
      <c r="AA8" s="133"/>
      <c r="AB8" s="319"/>
      <c r="AC8" s="203"/>
      <c r="AD8" s="319"/>
      <c r="AE8" s="203"/>
      <c r="AF8" s="24"/>
    </row>
    <row r="9" spans="1:32" s="18" customFormat="1">
      <c r="A9" s="21">
        <v>1.03</v>
      </c>
      <c r="B9" s="23" t="s">
        <v>210</v>
      </c>
      <c r="C9" s="24"/>
      <c r="D9" s="68"/>
      <c r="E9" s="24"/>
      <c r="F9" s="68"/>
      <c r="G9" s="107"/>
      <c r="H9" s="24"/>
      <c r="I9" s="68"/>
      <c r="J9" s="164">
        <f t="shared" si="0"/>
        <v>0</v>
      </c>
      <c r="K9" s="68">
        <f t="shared" si="0"/>
        <v>0</v>
      </c>
      <c r="L9" s="164"/>
      <c r="M9" s="68"/>
      <c r="N9" s="68"/>
      <c r="O9" s="68"/>
      <c r="P9" s="164"/>
      <c r="Q9" s="68"/>
      <c r="R9" s="164"/>
      <c r="S9" s="68"/>
      <c r="T9" s="133"/>
      <c r="U9" s="319"/>
      <c r="V9" s="203"/>
      <c r="W9" s="319"/>
      <c r="X9" s="203"/>
      <c r="Y9" s="164"/>
      <c r="Z9" s="68"/>
      <c r="AA9" s="133"/>
      <c r="AB9" s="319"/>
      <c r="AC9" s="203"/>
      <c r="AD9" s="319"/>
      <c r="AE9" s="203"/>
      <c r="AF9" s="24"/>
    </row>
    <row r="10" spans="1:32" s="18" customFormat="1" ht="31.5">
      <c r="A10" s="21">
        <v>1.04</v>
      </c>
      <c r="B10" s="24" t="s">
        <v>17</v>
      </c>
      <c r="C10" s="24"/>
      <c r="D10" s="68"/>
      <c r="E10" s="24"/>
      <c r="F10" s="68"/>
      <c r="G10" s="107"/>
      <c r="H10" s="24"/>
      <c r="I10" s="68"/>
      <c r="J10" s="164">
        <f t="shared" si="0"/>
        <v>0</v>
      </c>
      <c r="K10" s="68">
        <f t="shared" si="0"/>
        <v>0</v>
      </c>
      <c r="L10" s="164"/>
      <c r="M10" s="68"/>
      <c r="N10" s="68"/>
      <c r="O10" s="68"/>
      <c r="P10" s="164"/>
      <c r="Q10" s="68"/>
      <c r="R10" s="164"/>
      <c r="S10" s="68"/>
      <c r="T10" s="133"/>
      <c r="U10" s="319"/>
      <c r="V10" s="203"/>
      <c r="W10" s="319"/>
      <c r="X10" s="203"/>
      <c r="Y10" s="164"/>
      <c r="Z10" s="68"/>
      <c r="AA10" s="133"/>
      <c r="AB10" s="319"/>
      <c r="AC10" s="203"/>
      <c r="AD10" s="319"/>
      <c r="AE10" s="203"/>
      <c r="AF10" s="24"/>
    </row>
    <row r="11" spans="1:32" s="18" customFormat="1">
      <c r="A11" s="21">
        <v>1.05</v>
      </c>
      <c r="B11" s="24" t="s">
        <v>18</v>
      </c>
      <c r="C11" s="24"/>
      <c r="D11" s="68"/>
      <c r="E11" s="24"/>
      <c r="F11" s="68"/>
      <c r="G11" s="107"/>
      <c r="H11" s="24"/>
      <c r="I11" s="68"/>
      <c r="J11" s="164">
        <f t="shared" si="0"/>
        <v>0</v>
      </c>
      <c r="K11" s="68">
        <f t="shared" si="0"/>
        <v>0</v>
      </c>
      <c r="L11" s="164"/>
      <c r="M11" s="68"/>
      <c r="N11" s="68"/>
      <c r="O11" s="68"/>
      <c r="P11" s="164"/>
      <c r="Q11" s="68"/>
      <c r="R11" s="164"/>
      <c r="S11" s="68"/>
      <c r="T11" s="133"/>
      <c r="U11" s="319"/>
      <c r="V11" s="203"/>
      <c r="W11" s="319"/>
      <c r="X11" s="203"/>
      <c r="Y11" s="164"/>
      <c r="Z11" s="68"/>
      <c r="AA11" s="133"/>
      <c r="AB11" s="319"/>
      <c r="AC11" s="203"/>
      <c r="AD11" s="319"/>
      <c r="AE11" s="203"/>
      <c r="AF11" s="24"/>
    </row>
    <row r="12" spans="1:32" s="18" customFormat="1">
      <c r="A12" s="21">
        <v>1.06</v>
      </c>
      <c r="B12" s="3" t="s">
        <v>19</v>
      </c>
      <c r="C12" s="24"/>
      <c r="D12" s="68"/>
      <c r="E12" s="24"/>
      <c r="F12" s="68"/>
      <c r="G12" s="107"/>
      <c r="H12" s="24"/>
      <c r="I12" s="68"/>
      <c r="J12" s="164">
        <f t="shared" si="0"/>
        <v>0</v>
      </c>
      <c r="K12" s="68">
        <f t="shared" si="0"/>
        <v>0</v>
      </c>
      <c r="L12" s="164"/>
      <c r="M12" s="68"/>
      <c r="N12" s="68"/>
      <c r="O12" s="68"/>
      <c r="P12" s="164"/>
      <c r="Q12" s="68"/>
      <c r="R12" s="164"/>
      <c r="S12" s="68"/>
      <c r="T12" s="133"/>
      <c r="U12" s="319"/>
      <c r="V12" s="203"/>
      <c r="W12" s="319"/>
      <c r="X12" s="203"/>
      <c r="Y12" s="164"/>
      <c r="Z12" s="68"/>
      <c r="AA12" s="133"/>
      <c r="AB12" s="319"/>
      <c r="AC12" s="203"/>
      <c r="AD12" s="319"/>
      <c r="AE12" s="203"/>
      <c r="AF12" s="24"/>
    </row>
    <row r="13" spans="1:32" s="18" customFormat="1" ht="31.5">
      <c r="A13" s="21">
        <v>1.07</v>
      </c>
      <c r="B13" s="3" t="s">
        <v>20</v>
      </c>
      <c r="C13" s="24"/>
      <c r="D13" s="68"/>
      <c r="E13" s="24"/>
      <c r="F13" s="68"/>
      <c r="G13" s="107"/>
      <c r="H13" s="24"/>
      <c r="I13" s="68"/>
      <c r="J13" s="164">
        <f t="shared" si="0"/>
        <v>0</v>
      </c>
      <c r="K13" s="68">
        <f t="shared" si="0"/>
        <v>0</v>
      </c>
      <c r="L13" s="164"/>
      <c r="M13" s="68"/>
      <c r="N13" s="68"/>
      <c r="O13" s="68"/>
      <c r="P13" s="164"/>
      <c r="Q13" s="68"/>
      <c r="R13" s="164"/>
      <c r="S13" s="68"/>
      <c r="T13" s="133"/>
      <c r="U13" s="319"/>
      <c r="V13" s="203"/>
      <c r="W13" s="319"/>
      <c r="X13" s="203"/>
      <c r="Y13" s="164"/>
      <c r="Z13" s="68"/>
      <c r="AA13" s="133"/>
      <c r="AB13" s="319"/>
      <c r="AC13" s="203"/>
      <c r="AD13" s="319"/>
      <c r="AE13" s="203"/>
      <c r="AF13" s="24"/>
    </row>
    <row r="14" spans="1:32" s="25" customFormat="1" ht="31.5">
      <c r="A14" s="338">
        <v>2</v>
      </c>
      <c r="B14" s="342" t="s">
        <v>152</v>
      </c>
      <c r="C14" s="22"/>
      <c r="D14" s="66"/>
      <c r="E14" s="22"/>
      <c r="F14" s="66"/>
      <c r="G14" s="108"/>
      <c r="H14" s="22"/>
      <c r="I14" s="66"/>
      <c r="J14" s="312">
        <f t="shared" si="0"/>
        <v>0</v>
      </c>
      <c r="K14" s="66">
        <f t="shared" si="0"/>
        <v>0</v>
      </c>
      <c r="L14" s="312"/>
      <c r="M14" s="66"/>
      <c r="N14" s="68"/>
      <c r="O14" s="66"/>
      <c r="P14" s="312"/>
      <c r="Q14" s="66"/>
      <c r="R14" s="312"/>
      <c r="S14" s="66"/>
      <c r="T14" s="134"/>
      <c r="U14" s="318"/>
      <c r="V14" s="197"/>
      <c r="W14" s="318"/>
      <c r="X14" s="197"/>
      <c r="Y14" s="312"/>
      <c r="Z14" s="66"/>
      <c r="AA14" s="134"/>
      <c r="AB14" s="318"/>
      <c r="AC14" s="197"/>
      <c r="AD14" s="318"/>
      <c r="AE14" s="197"/>
      <c r="AF14" s="22"/>
    </row>
    <row r="15" spans="1:32" s="18" customFormat="1">
      <c r="A15" s="21"/>
      <c r="B15" s="3" t="s">
        <v>211</v>
      </c>
      <c r="C15" s="24"/>
      <c r="D15" s="68"/>
      <c r="E15" s="24"/>
      <c r="F15" s="68"/>
      <c r="G15" s="107"/>
      <c r="H15" s="24"/>
      <c r="I15" s="68"/>
      <c r="J15" s="164">
        <f t="shared" si="0"/>
        <v>0</v>
      </c>
      <c r="K15" s="68">
        <f t="shared" si="0"/>
        <v>0</v>
      </c>
      <c r="L15" s="164"/>
      <c r="M15" s="68"/>
      <c r="N15" s="68"/>
      <c r="O15" s="68"/>
      <c r="P15" s="164"/>
      <c r="Q15" s="68"/>
      <c r="R15" s="164"/>
      <c r="S15" s="68"/>
      <c r="T15" s="133"/>
      <c r="U15" s="319"/>
      <c r="V15" s="203"/>
      <c r="W15" s="319"/>
      <c r="X15" s="203"/>
      <c r="Y15" s="164"/>
      <c r="Z15" s="68"/>
      <c r="AA15" s="133"/>
      <c r="AB15" s="319"/>
      <c r="AC15" s="203"/>
      <c r="AD15" s="319"/>
      <c r="AE15" s="203"/>
      <c r="AF15" s="24"/>
    </row>
    <row r="16" spans="1:32" s="25" customFormat="1">
      <c r="A16" s="338"/>
      <c r="B16" s="6" t="s">
        <v>21</v>
      </c>
      <c r="C16" s="22"/>
      <c r="D16" s="66"/>
      <c r="E16" s="22"/>
      <c r="F16" s="66"/>
      <c r="G16" s="108"/>
      <c r="H16" s="22"/>
      <c r="I16" s="66"/>
      <c r="J16" s="312">
        <f t="shared" si="0"/>
        <v>0</v>
      </c>
      <c r="K16" s="66">
        <f t="shared" si="0"/>
        <v>0</v>
      </c>
      <c r="L16" s="312"/>
      <c r="M16" s="66"/>
      <c r="N16" s="68"/>
      <c r="O16" s="66"/>
      <c r="P16" s="312"/>
      <c r="Q16" s="66"/>
      <c r="R16" s="312"/>
      <c r="S16" s="66"/>
      <c r="T16" s="134"/>
      <c r="U16" s="318"/>
      <c r="V16" s="197"/>
      <c r="W16" s="318"/>
      <c r="X16" s="197"/>
      <c r="Y16" s="312"/>
      <c r="Z16" s="66"/>
      <c r="AA16" s="134"/>
      <c r="AB16" s="318"/>
      <c r="AC16" s="197"/>
      <c r="AD16" s="318"/>
      <c r="AE16" s="197"/>
      <c r="AF16" s="22"/>
    </row>
    <row r="17" spans="1:32" s="18" customFormat="1" ht="31.5">
      <c r="A17" s="21">
        <v>2.0099999999999998</v>
      </c>
      <c r="B17" s="343" t="s">
        <v>22</v>
      </c>
      <c r="C17" s="24"/>
      <c r="D17" s="68"/>
      <c r="E17" s="24"/>
      <c r="F17" s="68"/>
      <c r="G17" s="101">
        <v>2</v>
      </c>
      <c r="H17" s="24"/>
      <c r="I17" s="68">
        <f>H17*G17</f>
        <v>0</v>
      </c>
      <c r="J17" s="164">
        <f t="shared" si="0"/>
        <v>0</v>
      </c>
      <c r="K17" s="68">
        <f t="shared" si="0"/>
        <v>0</v>
      </c>
      <c r="L17" s="164"/>
      <c r="M17" s="68"/>
      <c r="N17" s="68" t="e">
        <f t="shared" ref="N17:N21" si="1">L17/J17%</f>
        <v>#DIV/0!</v>
      </c>
      <c r="O17" s="68" t="e">
        <f t="shared" ref="O17:O18" si="2">M17/I17%</f>
        <v>#DIV/0!</v>
      </c>
      <c r="P17" s="164">
        <f t="shared" ref="P17:Q20" si="3">J17-L17</f>
        <v>0</v>
      </c>
      <c r="Q17" s="68">
        <f t="shared" si="3"/>
        <v>0</v>
      </c>
      <c r="R17" s="164"/>
      <c r="S17" s="68"/>
      <c r="T17" s="133">
        <v>2</v>
      </c>
      <c r="U17" s="319"/>
      <c r="V17" s="203">
        <f>U17*T17</f>
        <v>0</v>
      </c>
      <c r="W17" s="319">
        <f>U17+R17</f>
        <v>0</v>
      </c>
      <c r="X17" s="203">
        <f>V17+S17</f>
        <v>0</v>
      </c>
      <c r="Y17" s="164"/>
      <c r="Z17" s="68"/>
      <c r="AA17" s="133">
        <v>2</v>
      </c>
      <c r="AB17" s="319"/>
      <c r="AC17" s="203">
        <f>AB17*AA17</f>
        <v>0</v>
      </c>
      <c r="AD17" s="319">
        <f>AB17+Y17</f>
        <v>0</v>
      </c>
      <c r="AE17" s="203">
        <f>AC17+Z17</f>
        <v>0</v>
      </c>
      <c r="AF17" s="24"/>
    </row>
    <row r="18" spans="1:32" s="18" customFormat="1" ht="15.75" customHeight="1">
      <c r="A18" s="21">
        <v>2.02</v>
      </c>
      <c r="B18" s="343" t="s">
        <v>23</v>
      </c>
      <c r="C18" s="24"/>
      <c r="D18" s="68"/>
      <c r="E18" s="24"/>
      <c r="F18" s="68"/>
      <c r="G18" s="101">
        <v>3</v>
      </c>
      <c r="H18" s="24"/>
      <c r="I18" s="68">
        <f t="shared" ref="I18:I20" si="4">H18*G18</f>
        <v>0</v>
      </c>
      <c r="J18" s="164">
        <f t="shared" si="0"/>
        <v>0</v>
      </c>
      <c r="K18" s="68">
        <f t="shared" si="0"/>
        <v>0</v>
      </c>
      <c r="L18" s="164"/>
      <c r="M18" s="68"/>
      <c r="N18" s="68" t="e">
        <f t="shared" si="1"/>
        <v>#DIV/0!</v>
      </c>
      <c r="O18" s="68" t="e">
        <f t="shared" si="2"/>
        <v>#DIV/0!</v>
      </c>
      <c r="P18" s="164">
        <f t="shared" si="3"/>
        <v>0</v>
      </c>
      <c r="Q18" s="68">
        <f t="shared" si="3"/>
        <v>0</v>
      </c>
      <c r="R18" s="164"/>
      <c r="S18" s="68"/>
      <c r="T18" s="133">
        <v>3</v>
      </c>
      <c r="U18" s="319"/>
      <c r="V18" s="203">
        <f>U18*T18</f>
        <v>0</v>
      </c>
      <c r="W18" s="319">
        <f t="shared" ref="W18:W20" si="5">U18+R18</f>
        <v>0</v>
      </c>
      <c r="X18" s="203">
        <f>V18+S18</f>
        <v>0</v>
      </c>
      <c r="Y18" s="164"/>
      <c r="Z18" s="68"/>
      <c r="AA18" s="133">
        <v>3</v>
      </c>
      <c r="AB18" s="319"/>
      <c r="AC18" s="203">
        <f>AB18*AA18</f>
        <v>0</v>
      </c>
      <c r="AD18" s="319">
        <f t="shared" ref="AD18:AD20" si="6">AB18+Y18</f>
        <v>0</v>
      </c>
      <c r="AE18" s="203">
        <f>AC18+Z18</f>
        <v>0</v>
      </c>
      <c r="AF18" s="24"/>
    </row>
    <row r="19" spans="1:32" s="18" customFormat="1" ht="56.25">
      <c r="A19" s="21">
        <v>2.0299999999999998</v>
      </c>
      <c r="B19" s="343" t="s">
        <v>24</v>
      </c>
      <c r="C19" s="24"/>
      <c r="D19" s="68"/>
      <c r="E19" s="24"/>
      <c r="F19" s="68"/>
      <c r="G19" s="107"/>
      <c r="H19" s="24"/>
      <c r="I19" s="68">
        <f t="shared" si="4"/>
        <v>0</v>
      </c>
      <c r="J19" s="164">
        <f t="shared" si="0"/>
        <v>0</v>
      </c>
      <c r="K19" s="68">
        <f t="shared" si="0"/>
        <v>0</v>
      </c>
      <c r="L19" s="164"/>
      <c r="M19" s="68"/>
      <c r="N19" s="68"/>
      <c r="O19" s="68"/>
      <c r="P19" s="164">
        <f t="shared" si="3"/>
        <v>0</v>
      </c>
      <c r="Q19" s="68">
        <f t="shared" si="3"/>
        <v>0</v>
      </c>
      <c r="R19" s="164"/>
      <c r="S19" s="68"/>
      <c r="T19" s="133">
        <f>0.0075*50</f>
        <v>0.375</v>
      </c>
      <c r="U19" s="319"/>
      <c r="V19" s="203"/>
      <c r="W19" s="319">
        <f t="shared" si="5"/>
        <v>0</v>
      </c>
      <c r="X19" s="203">
        <f>V19+S19</f>
        <v>0</v>
      </c>
      <c r="Y19" s="164"/>
      <c r="Z19" s="68"/>
      <c r="AA19" s="133">
        <f>0.0075*50</f>
        <v>0.375</v>
      </c>
      <c r="AB19" s="319"/>
      <c r="AC19" s="203"/>
      <c r="AD19" s="319">
        <f t="shared" si="6"/>
        <v>0</v>
      </c>
      <c r="AE19" s="203">
        <f>AC19+Z19</f>
        <v>0</v>
      </c>
      <c r="AF19" s="778" t="s">
        <v>484</v>
      </c>
    </row>
    <row r="20" spans="1:32" s="18" customFormat="1">
      <c r="A20" s="21">
        <v>2.04</v>
      </c>
      <c r="B20" s="343" t="s">
        <v>149</v>
      </c>
      <c r="C20" s="24"/>
      <c r="D20" s="68"/>
      <c r="E20" s="24"/>
      <c r="F20" s="68"/>
      <c r="G20" s="107">
        <v>0.375</v>
      </c>
      <c r="H20" s="24"/>
      <c r="I20" s="68">
        <f t="shared" si="4"/>
        <v>0</v>
      </c>
      <c r="J20" s="164">
        <f t="shared" si="0"/>
        <v>0</v>
      </c>
      <c r="K20" s="68">
        <f t="shared" si="0"/>
        <v>0</v>
      </c>
      <c r="L20" s="164"/>
      <c r="M20" s="68"/>
      <c r="N20" s="68" t="e">
        <f t="shared" si="1"/>
        <v>#DIV/0!</v>
      </c>
      <c r="O20" s="68" t="e">
        <f>M20/K20%</f>
        <v>#DIV/0!</v>
      </c>
      <c r="P20" s="164">
        <f t="shared" si="3"/>
        <v>0</v>
      </c>
      <c r="Q20" s="68">
        <f t="shared" si="3"/>
        <v>0</v>
      </c>
      <c r="R20" s="164"/>
      <c r="S20" s="68"/>
      <c r="T20" s="133">
        <v>0.375</v>
      </c>
      <c r="U20" s="319"/>
      <c r="V20" s="203">
        <f>U20*T20</f>
        <v>0</v>
      </c>
      <c r="W20" s="319">
        <f t="shared" si="5"/>
        <v>0</v>
      </c>
      <c r="X20" s="203">
        <f>V20+S20</f>
        <v>0</v>
      </c>
      <c r="Y20" s="164"/>
      <c r="Z20" s="68"/>
      <c r="AA20" s="133">
        <v>0.375</v>
      </c>
      <c r="AB20" s="319"/>
      <c r="AC20" s="203">
        <f>AB20*AA20</f>
        <v>0</v>
      </c>
      <c r="AD20" s="319">
        <f t="shared" si="6"/>
        <v>0</v>
      </c>
      <c r="AE20" s="203">
        <f>AC20+Z20</f>
        <v>0</v>
      </c>
      <c r="AF20" s="24"/>
    </row>
    <row r="21" spans="1:32" s="235" customFormat="1">
      <c r="A21" s="237"/>
      <c r="B21" s="344" t="s">
        <v>231</v>
      </c>
      <c r="C21" s="355">
        <f t="shared" ref="C21" si="7">SUM(C17:C20)</f>
        <v>0</v>
      </c>
      <c r="D21" s="234">
        <f>SUM(D17:D20)</f>
        <v>0</v>
      </c>
      <c r="E21" s="355">
        <f t="shared" ref="E21" si="8">SUM(E17:E20)</f>
        <v>0</v>
      </c>
      <c r="F21" s="234">
        <f>SUM(F17:F20)</f>
        <v>0</v>
      </c>
      <c r="G21" s="230"/>
      <c r="H21" s="355">
        <f t="shared" ref="H21:M21" si="9">SUM(H17:H20)</f>
        <v>0</v>
      </c>
      <c r="I21" s="234">
        <f>SUM(I17:I20)</f>
        <v>0</v>
      </c>
      <c r="J21" s="355">
        <f t="shared" si="9"/>
        <v>0</v>
      </c>
      <c r="K21" s="234">
        <f>SUM(K17:K20)</f>
        <v>0</v>
      </c>
      <c r="L21" s="355">
        <f t="shared" si="9"/>
        <v>0</v>
      </c>
      <c r="M21" s="234">
        <f t="shared" si="9"/>
        <v>0</v>
      </c>
      <c r="N21" s="232" t="e">
        <f t="shared" si="1"/>
        <v>#DIV/0!</v>
      </c>
      <c r="O21" s="232" t="e">
        <f>M21/K21%</f>
        <v>#DIV/0!</v>
      </c>
      <c r="P21" s="355">
        <f t="shared" ref="P21:S21" si="10">SUM(P17:P20)</f>
        <v>0</v>
      </c>
      <c r="Q21" s="234">
        <f t="shared" si="10"/>
        <v>0</v>
      </c>
      <c r="R21" s="355">
        <f t="shared" si="10"/>
        <v>0</v>
      </c>
      <c r="S21" s="234">
        <f t="shared" si="10"/>
        <v>0</v>
      </c>
      <c r="T21" s="233"/>
      <c r="U21" s="228">
        <f t="shared" ref="U21:W21" si="11">SUM(U17:U20)</f>
        <v>0</v>
      </c>
      <c r="V21" s="229">
        <f t="shared" si="11"/>
        <v>0</v>
      </c>
      <c r="W21" s="228">
        <f t="shared" si="11"/>
        <v>0</v>
      </c>
      <c r="X21" s="229">
        <f>SUM(X17:X20)</f>
        <v>0</v>
      </c>
      <c r="Y21" s="355">
        <f t="shared" ref="Y21:Z21" si="12">SUM(Y17:Y20)</f>
        <v>0</v>
      </c>
      <c r="Z21" s="234">
        <f t="shared" si="12"/>
        <v>0</v>
      </c>
      <c r="AA21" s="233"/>
      <c r="AB21" s="228">
        <f t="shared" ref="AB21:AD21" si="13">SUM(AB17:AB20)</f>
        <v>0</v>
      </c>
      <c r="AC21" s="229">
        <f t="shared" si="13"/>
        <v>0</v>
      </c>
      <c r="AD21" s="228">
        <f t="shared" si="13"/>
        <v>0</v>
      </c>
      <c r="AE21" s="229">
        <f>SUM(AE17:AE20)</f>
        <v>0</v>
      </c>
      <c r="AF21" s="227"/>
    </row>
    <row r="22" spans="1:32" s="25" customFormat="1">
      <c r="A22" s="338"/>
      <c r="B22" s="6" t="s">
        <v>271</v>
      </c>
      <c r="C22" s="22"/>
      <c r="D22" s="66"/>
      <c r="E22" s="22"/>
      <c r="F22" s="66"/>
      <c r="G22" s="108"/>
      <c r="H22" s="22"/>
      <c r="I22" s="66"/>
      <c r="J22" s="312"/>
      <c r="K22" s="66"/>
      <c r="L22" s="312"/>
      <c r="M22" s="66"/>
      <c r="N22" s="66"/>
      <c r="O22" s="68" t="e">
        <f t="shared" ref="O22:O51" si="14">M22/K22%</f>
        <v>#DIV/0!</v>
      </c>
      <c r="P22" s="312"/>
      <c r="Q22" s="66"/>
      <c r="R22" s="312"/>
      <c r="S22" s="66"/>
      <c r="T22" s="134"/>
      <c r="U22" s="318"/>
      <c r="V22" s="197"/>
      <c r="W22" s="318"/>
      <c r="X22" s="197"/>
      <c r="Y22" s="312"/>
      <c r="Z22" s="66"/>
      <c r="AA22" s="134"/>
      <c r="AB22" s="318"/>
      <c r="AC22" s="197"/>
      <c r="AD22" s="318"/>
      <c r="AE22" s="197"/>
      <c r="AF22" s="22"/>
    </row>
    <row r="23" spans="1:32" s="18" customFormat="1">
      <c r="A23" s="21">
        <v>2.0499999999999998</v>
      </c>
      <c r="B23" s="343" t="s">
        <v>205</v>
      </c>
      <c r="C23" s="24"/>
      <c r="D23" s="68"/>
      <c r="E23" s="24"/>
      <c r="F23" s="68"/>
      <c r="G23" s="107">
        <v>9</v>
      </c>
      <c r="H23" s="24"/>
      <c r="I23" s="68">
        <f t="shared" ref="I23:I43" si="15">H23*G23</f>
        <v>0</v>
      </c>
      <c r="J23" s="164">
        <f t="shared" ref="J23:K43" si="16">H23+E23+C23</f>
        <v>0</v>
      </c>
      <c r="K23" s="68">
        <f t="shared" si="16"/>
        <v>0</v>
      </c>
      <c r="L23" s="164"/>
      <c r="M23" s="68"/>
      <c r="N23" s="68" t="e">
        <f t="shared" ref="N23:N52" si="17">L23/J23%</f>
        <v>#DIV/0!</v>
      </c>
      <c r="O23" s="68" t="e">
        <f t="shared" si="14"/>
        <v>#DIV/0!</v>
      </c>
      <c r="P23" s="164">
        <f t="shared" ref="P23:Q43" si="18">J23-L23</f>
        <v>0</v>
      </c>
      <c r="Q23" s="68">
        <f t="shared" si="18"/>
        <v>0</v>
      </c>
      <c r="R23" s="164"/>
      <c r="S23" s="68"/>
      <c r="T23" s="133">
        <v>9</v>
      </c>
      <c r="U23" s="319"/>
      <c r="V23" s="203">
        <f t="shared" ref="V23:V43" si="19">U23*T23</f>
        <v>0</v>
      </c>
      <c r="W23" s="319">
        <f t="shared" ref="W23:W37" si="20">U23+R23</f>
        <v>0</v>
      </c>
      <c r="X23" s="203">
        <f t="shared" ref="X23:X43" si="21">V23+S23</f>
        <v>0</v>
      </c>
      <c r="Y23" s="164"/>
      <c r="Z23" s="68"/>
      <c r="AA23" s="133">
        <v>9</v>
      </c>
      <c r="AB23" s="319"/>
      <c r="AC23" s="203">
        <f t="shared" ref="AC23:AC43" si="22">AB23*AA23</f>
        <v>0</v>
      </c>
      <c r="AD23" s="319">
        <f t="shared" ref="AD23:AD38" si="23">AB23+Y23</f>
        <v>0</v>
      </c>
      <c r="AE23" s="203">
        <f t="shared" ref="AE23:AE43" si="24">AC23+Z23</f>
        <v>0</v>
      </c>
      <c r="AF23" s="24"/>
    </row>
    <row r="24" spans="1:32" s="18" customFormat="1">
      <c r="A24" s="21">
        <v>2.06</v>
      </c>
      <c r="B24" s="343" t="s">
        <v>206</v>
      </c>
      <c r="C24" s="24"/>
      <c r="D24" s="68"/>
      <c r="E24" s="24"/>
      <c r="F24" s="68"/>
      <c r="G24" s="107">
        <v>0.6</v>
      </c>
      <c r="H24" s="24"/>
      <c r="I24" s="68">
        <f t="shared" si="15"/>
        <v>0</v>
      </c>
      <c r="J24" s="164">
        <f t="shared" si="16"/>
        <v>0</v>
      </c>
      <c r="K24" s="68">
        <f t="shared" si="16"/>
        <v>0</v>
      </c>
      <c r="L24" s="164"/>
      <c r="M24" s="68"/>
      <c r="N24" s="68" t="e">
        <f t="shared" si="17"/>
        <v>#DIV/0!</v>
      </c>
      <c r="O24" s="68" t="e">
        <f t="shared" si="14"/>
        <v>#DIV/0!</v>
      </c>
      <c r="P24" s="164">
        <f t="shared" si="18"/>
        <v>0</v>
      </c>
      <c r="Q24" s="68">
        <f t="shared" si="18"/>
        <v>0</v>
      </c>
      <c r="R24" s="164"/>
      <c r="S24" s="68"/>
      <c r="T24" s="133">
        <v>0.6</v>
      </c>
      <c r="U24" s="319"/>
      <c r="V24" s="203">
        <f t="shared" si="19"/>
        <v>0</v>
      </c>
      <c r="W24" s="319">
        <f t="shared" si="20"/>
        <v>0</v>
      </c>
      <c r="X24" s="203">
        <f t="shared" si="21"/>
        <v>0</v>
      </c>
      <c r="Y24" s="164"/>
      <c r="Z24" s="68"/>
      <c r="AA24" s="133">
        <v>0.6</v>
      </c>
      <c r="AB24" s="319"/>
      <c r="AC24" s="203">
        <f t="shared" si="22"/>
        <v>0</v>
      </c>
      <c r="AD24" s="319">
        <f t="shared" si="23"/>
        <v>0</v>
      </c>
      <c r="AE24" s="203">
        <f t="shared" si="24"/>
        <v>0</v>
      </c>
      <c r="AF24" s="24"/>
    </row>
    <row r="25" spans="1:32" s="18" customFormat="1" ht="47.25">
      <c r="A25" s="21">
        <v>2.0699999999999998</v>
      </c>
      <c r="B25" s="24" t="s">
        <v>256</v>
      </c>
      <c r="C25" s="24"/>
      <c r="D25" s="68"/>
      <c r="E25" s="24"/>
      <c r="F25" s="68"/>
      <c r="G25" s="107"/>
      <c r="H25" s="24"/>
      <c r="I25" s="68">
        <f t="shared" si="15"/>
        <v>0</v>
      </c>
      <c r="J25" s="164">
        <f t="shared" si="16"/>
        <v>0</v>
      </c>
      <c r="K25" s="68">
        <f t="shared" si="16"/>
        <v>0</v>
      </c>
      <c r="L25" s="164"/>
      <c r="M25" s="68"/>
      <c r="N25" s="68"/>
      <c r="O25" s="68"/>
      <c r="P25" s="164">
        <f t="shared" si="18"/>
        <v>0</v>
      </c>
      <c r="Q25" s="68">
        <f t="shared" si="18"/>
        <v>0</v>
      </c>
      <c r="R25" s="164"/>
      <c r="S25" s="68"/>
      <c r="T25" s="133">
        <v>0.5</v>
      </c>
      <c r="U25" s="319"/>
      <c r="V25" s="203">
        <f t="shared" si="19"/>
        <v>0</v>
      </c>
      <c r="W25" s="319">
        <f t="shared" si="20"/>
        <v>0</v>
      </c>
      <c r="X25" s="203">
        <f t="shared" si="21"/>
        <v>0</v>
      </c>
      <c r="Y25" s="164"/>
      <c r="Z25" s="68"/>
      <c r="AA25" s="133">
        <v>0.5</v>
      </c>
      <c r="AB25" s="319"/>
      <c r="AC25" s="203">
        <f t="shared" si="22"/>
        <v>0</v>
      </c>
      <c r="AD25" s="319">
        <f t="shared" si="23"/>
        <v>0</v>
      </c>
      <c r="AE25" s="203">
        <f t="shared" si="24"/>
        <v>0</v>
      </c>
      <c r="AF25" s="24"/>
    </row>
    <row r="26" spans="1:32" s="18" customFormat="1">
      <c r="A26" s="21">
        <v>2.08</v>
      </c>
      <c r="B26" s="343" t="s">
        <v>27</v>
      </c>
      <c r="C26" s="24"/>
      <c r="D26" s="68"/>
      <c r="E26" s="24"/>
      <c r="F26" s="68"/>
      <c r="G26" s="107"/>
      <c r="H26" s="24"/>
      <c r="I26" s="68">
        <f t="shared" si="15"/>
        <v>0</v>
      </c>
      <c r="J26" s="164">
        <f t="shared" si="16"/>
        <v>0</v>
      </c>
      <c r="K26" s="68">
        <f t="shared" si="16"/>
        <v>0</v>
      </c>
      <c r="L26" s="164"/>
      <c r="M26" s="68"/>
      <c r="N26" s="68"/>
      <c r="O26" s="68"/>
      <c r="P26" s="164">
        <f t="shared" si="18"/>
        <v>0</v>
      </c>
      <c r="Q26" s="68">
        <f t="shared" si="18"/>
        <v>0</v>
      </c>
      <c r="R26" s="164"/>
      <c r="S26" s="68"/>
      <c r="T26" s="133"/>
      <c r="U26" s="319"/>
      <c r="V26" s="203">
        <f t="shared" si="19"/>
        <v>0</v>
      </c>
      <c r="W26" s="319">
        <f t="shared" si="20"/>
        <v>0</v>
      </c>
      <c r="X26" s="203">
        <f t="shared" si="21"/>
        <v>0</v>
      </c>
      <c r="Y26" s="164"/>
      <c r="Z26" s="68"/>
      <c r="AA26" s="133"/>
      <c r="AB26" s="319"/>
      <c r="AC26" s="203">
        <f t="shared" si="22"/>
        <v>0</v>
      </c>
      <c r="AD26" s="319">
        <f t="shared" si="23"/>
        <v>0</v>
      </c>
      <c r="AE26" s="203">
        <f t="shared" si="24"/>
        <v>0</v>
      </c>
      <c r="AF26" s="24"/>
    </row>
    <row r="27" spans="1:32">
      <c r="A27" s="21" t="s">
        <v>212</v>
      </c>
      <c r="B27" s="24" t="s">
        <v>272</v>
      </c>
      <c r="C27" s="24"/>
      <c r="D27" s="68"/>
      <c r="E27" s="24"/>
      <c r="F27" s="68"/>
      <c r="G27" s="107">
        <v>3</v>
      </c>
      <c r="H27" s="24"/>
      <c r="I27" s="68">
        <f t="shared" si="15"/>
        <v>0</v>
      </c>
      <c r="J27" s="164">
        <f t="shared" si="16"/>
        <v>0</v>
      </c>
      <c r="K27" s="68">
        <f t="shared" si="16"/>
        <v>0</v>
      </c>
      <c r="L27" s="164"/>
      <c r="M27" s="68"/>
      <c r="N27" s="68" t="e">
        <f t="shared" si="17"/>
        <v>#DIV/0!</v>
      </c>
      <c r="O27" s="68" t="e">
        <f t="shared" si="14"/>
        <v>#DIV/0!</v>
      </c>
      <c r="P27" s="164">
        <f t="shared" si="18"/>
        <v>0</v>
      </c>
      <c r="Q27" s="68">
        <f t="shared" si="18"/>
        <v>0</v>
      </c>
      <c r="R27" s="164"/>
      <c r="S27" s="68"/>
      <c r="T27" s="133">
        <v>3</v>
      </c>
      <c r="U27" s="319"/>
      <c r="V27" s="203">
        <f t="shared" si="19"/>
        <v>0</v>
      </c>
      <c r="W27" s="319">
        <f t="shared" si="20"/>
        <v>0</v>
      </c>
      <c r="X27" s="203">
        <f t="shared" si="21"/>
        <v>0</v>
      </c>
      <c r="Y27" s="164"/>
      <c r="Z27" s="68"/>
      <c r="AA27" s="133">
        <v>3</v>
      </c>
      <c r="AB27" s="319"/>
      <c r="AC27" s="203">
        <f t="shared" si="22"/>
        <v>0</v>
      </c>
      <c r="AD27" s="319">
        <f t="shared" si="23"/>
        <v>0</v>
      </c>
      <c r="AE27" s="203">
        <f t="shared" si="24"/>
        <v>0</v>
      </c>
      <c r="AF27" s="24"/>
    </row>
    <row r="28" spans="1:32" ht="31.5">
      <c r="A28" s="21" t="s">
        <v>213</v>
      </c>
      <c r="B28" s="24" t="s">
        <v>219</v>
      </c>
      <c r="C28" s="24"/>
      <c r="D28" s="68"/>
      <c r="E28" s="24"/>
      <c r="F28" s="68"/>
      <c r="G28" s="107"/>
      <c r="H28" s="24"/>
      <c r="I28" s="68">
        <f t="shared" si="15"/>
        <v>0</v>
      </c>
      <c r="J28" s="164">
        <f t="shared" si="16"/>
        <v>0</v>
      </c>
      <c r="K28" s="68">
        <f t="shared" si="16"/>
        <v>0</v>
      </c>
      <c r="L28" s="164"/>
      <c r="M28" s="68"/>
      <c r="N28" s="68"/>
      <c r="O28" s="68"/>
      <c r="P28" s="164">
        <f t="shared" si="18"/>
        <v>0</v>
      </c>
      <c r="Q28" s="68">
        <f t="shared" si="18"/>
        <v>0</v>
      </c>
      <c r="R28" s="164"/>
      <c r="S28" s="68"/>
      <c r="T28" s="133"/>
      <c r="U28" s="319"/>
      <c r="V28" s="203">
        <f t="shared" si="19"/>
        <v>0</v>
      </c>
      <c r="W28" s="319">
        <f t="shared" si="20"/>
        <v>0</v>
      </c>
      <c r="X28" s="203">
        <f t="shared" si="21"/>
        <v>0</v>
      </c>
      <c r="Y28" s="164"/>
      <c r="Z28" s="68"/>
      <c r="AA28" s="133"/>
      <c r="AB28" s="319"/>
      <c r="AC28" s="203">
        <f t="shared" si="22"/>
        <v>0</v>
      </c>
      <c r="AD28" s="319">
        <f t="shared" si="23"/>
        <v>0</v>
      </c>
      <c r="AE28" s="203">
        <f t="shared" si="24"/>
        <v>0</v>
      </c>
      <c r="AF28" s="24"/>
    </row>
    <row r="29" spans="1:32" ht="37.5" customHeight="1">
      <c r="A29" s="21" t="s">
        <v>214</v>
      </c>
      <c r="B29" s="24" t="s">
        <v>204</v>
      </c>
      <c r="C29" s="24"/>
      <c r="D29" s="68"/>
      <c r="E29" s="24"/>
      <c r="F29" s="68"/>
      <c r="G29" s="107"/>
      <c r="H29" s="24"/>
      <c r="I29" s="68">
        <f t="shared" si="15"/>
        <v>0</v>
      </c>
      <c r="J29" s="164">
        <f t="shared" si="16"/>
        <v>0</v>
      </c>
      <c r="K29" s="68">
        <f t="shared" si="16"/>
        <v>0</v>
      </c>
      <c r="L29" s="164"/>
      <c r="M29" s="68"/>
      <c r="N29" s="68"/>
      <c r="O29" s="68"/>
      <c r="P29" s="164">
        <f t="shared" si="18"/>
        <v>0</v>
      </c>
      <c r="Q29" s="68">
        <f t="shared" si="18"/>
        <v>0</v>
      </c>
      <c r="R29" s="164"/>
      <c r="S29" s="68"/>
      <c r="T29" s="133"/>
      <c r="U29" s="319"/>
      <c r="V29" s="203">
        <f t="shared" si="19"/>
        <v>0</v>
      </c>
      <c r="W29" s="319">
        <f t="shared" si="20"/>
        <v>0</v>
      </c>
      <c r="X29" s="203">
        <f t="shared" si="21"/>
        <v>0</v>
      </c>
      <c r="Y29" s="164"/>
      <c r="Z29" s="68"/>
      <c r="AA29" s="133"/>
      <c r="AB29" s="319"/>
      <c r="AC29" s="203">
        <f t="shared" si="22"/>
        <v>0</v>
      </c>
      <c r="AD29" s="319">
        <f t="shared" si="23"/>
        <v>0</v>
      </c>
      <c r="AE29" s="203">
        <f t="shared" si="24"/>
        <v>0</v>
      </c>
      <c r="AF29" s="24"/>
    </row>
    <row r="30" spans="1:32" ht="19.5" customHeight="1">
      <c r="A30" s="21" t="s">
        <v>215</v>
      </c>
      <c r="B30" s="24" t="s">
        <v>273</v>
      </c>
      <c r="C30" s="24"/>
      <c r="D30" s="68"/>
      <c r="E30" s="24"/>
      <c r="F30" s="68"/>
      <c r="G30" s="107">
        <v>1.8</v>
      </c>
      <c r="H30" s="24"/>
      <c r="I30" s="68">
        <f t="shared" si="15"/>
        <v>0</v>
      </c>
      <c r="J30" s="164">
        <f t="shared" si="16"/>
        <v>0</v>
      </c>
      <c r="K30" s="68">
        <f t="shared" si="16"/>
        <v>0</v>
      </c>
      <c r="L30" s="164"/>
      <c r="M30" s="68"/>
      <c r="N30" s="68" t="e">
        <f t="shared" si="17"/>
        <v>#DIV/0!</v>
      </c>
      <c r="O30" s="68" t="e">
        <f t="shared" si="14"/>
        <v>#DIV/0!</v>
      </c>
      <c r="P30" s="164">
        <f t="shared" si="18"/>
        <v>0</v>
      </c>
      <c r="Q30" s="68">
        <f t="shared" si="18"/>
        <v>0</v>
      </c>
      <c r="R30" s="164"/>
      <c r="S30" s="68"/>
      <c r="T30" s="133">
        <v>1.8</v>
      </c>
      <c r="U30" s="319"/>
      <c r="V30" s="203">
        <f t="shared" si="19"/>
        <v>0</v>
      </c>
      <c r="W30" s="319">
        <f t="shared" si="20"/>
        <v>0</v>
      </c>
      <c r="X30" s="203">
        <f t="shared" si="21"/>
        <v>0</v>
      </c>
      <c r="Y30" s="164"/>
      <c r="Z30" s="68"/>
      <c r="AA30" s="133">
        <v>1.8</v>
      </c>
      <c r="AB30" s="319"/>
      <c r="AC30" s="203">
        <f t="shared" si="22"/>
        <v>0</v>
      </c>
      <c r="AD30" s="319">
        <f t="shared" si="23"/>
        <v>0</v>
      </c>
      <c r="AE30" s="203">
        <f t="shared" si="24"/>
        <v>0</v>
      </c>
      <c r="AF30" s="24"/>
    </row>
    <row r="31" spans="1:32">
      <c r="A31" s="21" t="s">
        <v>216</v>
      </c>
      <c r="B31" s="24" t="s">
        <v>274</v>
      </c>
      <c r="C31" s="24"/>
      <c r="D31" s="68"/>
      <c r="E31" s="24"/>
      <c r="F31" s="68"/>
      <c r="G31" s="107">
        <v>1.2</v>
      </c>
      <c r="H31" s="24"/>
      <c r="I31" s="68">
        <f t="shared" si="15"/>
        <v>0</v>
      </c>
      <c r="J31" s="164">
        <f t="shared" si="16"/>
        <v>0</v>
      </c>
      <c r="K31" s="68">
        <f t="shared" si="16"/>
        <v>0</v>
      </c>
      <c r="L31" s="164"/>
      <c r="M31" s="68"/>
      <c r="N31" s="68" t="e">
        <f t="shared" si="17"/>
        <v>#DIV/0!</v>
      </c>
      <c r="O31" s="68" t="e">
        <f t="shared" si="14"/>
        <v>#DIV/0!</v>
      </c>
      <c r="P31" s="164">
        <f t="shared" si="18"/>
        <v>0</v>
      </c>
      <c r="Q31" s="68">
        <f t="shared" si="18"/>
        <v>0</v>
      </c>
      <c r="R31" s="164"/>
      <c r="S31" s="68"/>
      <c r="T31" s="133">
        <v>1.2</v>
      </c>
      <c r="U31" s="319"/>
      <c r="V31" s="203">
        <f t="shared" si="19"/>
        <v>0</v>
      </c>
      <c r="W31" s="319">
        <f t="shared" si="20"/>
        <v>0</v>
      </c>
      <c r="X31" s="203">
        <f t="shared" si="21"/>
        <v>0</v>
      </c>
      <c r="Y31" s="164"/>
      <c r="Z31" s="68"/>
      <c r="AA31" s="133">
        <v>1.2</v>
      </c>
      <c r="AB31" s="319"/>
      <c r="AC31" s="203">
        <f t="shared" si="22"/>
        <v>0</v>
      </c>
      <c r="AD31" s="319">
        <f t="shared" si="23"/>
        <v>0</v>
      </c>
      <c r="AE31" s="203">
        <f t="shared" si="24"/>
        <v>0</v>
      </c>
      <c r="AF31" s="24"/>
    </row>
    <row r="32" spans="1:32" ht="31.5">
      <c r="A32" s="21" t="s">
        <v>217</v>
      </c>
      <c r="B32" s="24" t="s">
        <v>275</v>
      </c>
      <c r="C32" s="24"/>
      <c r="D32" s="68"/>
      <c r="E32" s="24"/>
      <c r="F32" s="68"/>
      <c r="G32" s="107">
        <v>1.2</v>
      </c>
      <c r="H32" s="24"/>
      <c r="I32" s="68">
        <f t="shared" si="15"/>
        <v>0</v>
      </c>
      <c r="J32" s="164">
        <f t="shared" si="16"/>
        <v>0</v>
      </c>
      <c r="K32" s="68">
        <f t="shared" si="16"/>
        <v>0</v>
      </c>
      <c r="L32" s="164"/>
      <c r="M32" s="68"/>
      <c r="N32" s="68" t="e">
        <f t="shared" si="17"/>
        <v>#DIV/0!</v>
      </c>
      <c r="O32" s="68" t="e">
        <f t="shared" si="14"/>
        <v>#DIV/0!</v>
      </c>
      <c r="P32" s="164">
        <f t="shared" si="18"/>
        <v>0</v>
      </c>
      <c r="Q32" s="68">
        <f t="shared" si="18"/>
        <v>0</v>
      </c>
      <c r="R32" s="164"/>
      <c r="S32" s="68"/>
      <c r="T32" s="133">
        <v>1.2</v>
      </c>
      <c r="U32" s="319"/>
      <c r="V32" s="203">
        <f t="shared" si="19"/>
        <v>0</v>
      </c>
      <c r="W32" s="319">
        <f t="shared" si="20"/>
        <v>0</v>
      </c>
      <c r="X32" s="203">
        <f t="shared" si="21"/>
        <v>0</v>
      </c>
      <c r="Y32" s="164"/>
      <c r="Z32" s="68"/>
      <c r="AA32" s="133">
        <v>1.2</v>
      </c>
      <c r="AB32" s="319"/>
      <c r="AC32" s="203">
        <f t="shared" si="22"/>
        <v>0</v>
      </c>
      <c r="AD32" s="319">
        <f t="shared" si="23"/>
        <v>0</v>
      </c>
      <c r="AE32" s="203">
        <f t="shared" si="24"/>
        <v>0</v>
      </c>
      <c r="AF32" s="24"/>
    </row>
    <row r="33" spans="1:32" ht="31.5">
      <c r="A33" s="21" t="s">
        <v>218</v>
      </c>
      <c r="B33" s="24" t="s">
        <v>276</v>
      </c>
      <c r="C33" s="24"/>
      <c r="D33" s="68"/>
      <c r="E33" s="24"/>
      <c r="F33" s="68"/>
      <c r="G33" s="107">
        <v>1.26</v>
      </c>
      <c r="H33" s="24"/>
      <c r="I33" s="68">
        <f t="shared" si="15"/>
        <v>0</v>
      </c>
      <c r="J33" s="164">
        <f t="shared" si="16"/>
        <v>0</v>
      </c>
      <c r="K33" s="68">
        <f t="shared" si="16"/>
        <v>0</v>
      </c>
      <c r="L33" s="164"/>
      <c r="M33" s="68"/>
      <c r="N33" s="68" t="e">
        <f t="shared" si="17"/>
        <v>#DIV/0!</v>
      </c>
      <c r="O33" s="68" t="e">
        <f t="shared" si="14"/>
        <v>#DIV/0!</v>
      </c>
      <c r="P33" s="164">
        <f t="shared" si="18"/>
        <v>0</v>
      </c>
      <c r="Q33" s="68">
        <f t="shared" si="18"/>
        <v>0</v>
      </c>
      <c r="R33" s="164"/>
      <c r="S33" s="68"/>
      <c r="T33" s="133">
        <v>1.26</v>
      </c>
      <c r="U33" s="319"/>
      <c r="V33" s="203">
        <f t="shared" si="19"/>
        <v>0</v>
      </c>
      <c r="W33" s="319">
        <f t="shared" si="20"/>
        <v>0</v>
      </c>
      <c r="X33" s="203">
        <f t="shared" si="21"/>
        <v>0</v>
      </c>
      <c r="Y33" s="164"/>
      <c r="Z33" s="68"/>
      <c r="AA33" s="133">
        <v>1.26</v>
      </c>
      <c r="AB33" s="319"/>
      <c r="AC33" s="203">
        <f t="shared" si="22"/>
        <v>0</v>
      </c>
      <c r="AD33" s="319">
        <f t="shared" si="23"/>
        <v>0</v>
      </c>
      <c r="AE33" s="203">
        <f t="shared" si="24"/>
        <v>0</v>
      </c>
      <c r="AF33" s="24"/>
    </row>
    <row r="34" spans="1:32" s="18" customFormat="1" ht="31.5">
      <c r="A34" s="21">
        <v>2.09</v>
      </c>
      <c r="B34" s="343" t="s">
        <v>277</v>
      </c>
      <c r="C34" s="24"/>
      <c r="D34" s="68"/>
      <c r="E34" s="24"/>
      <c r="F34" s="68"/>
      <c r="G34" s="107"/>
      <c r="H34" s="24"/>
      <c r="I34" s="68">
        <f t="shared" si="15"/>
        <v>0</v>
      </c>
      <c r="J34" s="164">
        <f t="shared" si="16"/>
        <v>0</v>
      </c>
      <c r="K34" s="68">
        <f t="shared" si="16"/>
        <v>0</v>
      </c>
      <c r="L34" s="164"/>
      <c r="M34" s="68"/>
      <c r="N34" s="68"/>
      <c r="O34" s="68"/>
      <c r="P34" s="164">
        <f t="shared" si="18"/>
        <v>0</v>
      </c>
      <c r="Q34" s="68">
        <f t="shared" si="18"/>
        <v>0</v>
      </c>
      <c r="R34" s="164"/>
      <c r="S34" s="68"/>
      <c r="T34" s="133">
        <v>0.5</v>
      </c>
      <c r="U34" s="319"/>
      <c r="V34" s="203">
        <f t="shared" si="19"/>
        <v>0</v>
      </c>
      <c r="W34" s="319">
        <f t="shared" si="20"/>
        <v>0</v>
      </c>
      <c r="X34" s="203">
        <f t="shared" si="21"/>
        <v>0</v>
      </c>
      <c r="Y34" s="164"/>
      <c r="Z34" s="68"/>
      <c r="AA34" s="133">
        <v>0.5</v>
      </c>
      <c r="AB34" s="319"/>
      <c r="AC34" s="203">
        <f t="shared" si="22"/>
        <v>0</v>
      </c>
      <c r="AD34" s="319">
        <f t="shared" si="23"/>
        <v>0</v>
      </c>
      <c r="AE34" s="203">
        <f t="shared" si="24"/>
        <v>0</v>
      </c>
      <c r="AF34" s="24"/>
    </row>
    <row r="35" spans="1:32" s="18" customFormat="1" ht="31.5">
      <c r="A35" s="21">
        <v>2.1</v>
      </c>
      <c r="B35" s="343" t="s">
        <v>221</v>
      </c>
      <c r="C35" s="24"/>
      <c r="D35" s="68"/>
      <c r="E35" s="24"/>
      <c r="F35" s="68"/>
      <c r="G35" s="107">
        <v>0.5</v>
      </c>
      <c r="H35" s="24"/>
      <c r="I35" s="68">
        <f t="shared" si="15"/>
        <v>0</v>
      </c>
      <c r="J35" s="164">
        <f t="shared" si="16"/>
        <v>0</v>
      </c>
      <c r="K35" s="68">
        <f t="shared" si="16"/>
        <v>0</v>
      </c>
      <c r="L35" s="164"/>
      <c r="M35" s="68"/>
      <c r="N35" s="68" t="e">
        <f t="shared" si="17"/>
        <v>#DIV/0!</v>
      </c>
      <c r="O35" s="68" t="e">
        <f t="shared" si="14"/>
        <v>#DIV/0!</v>
      </c>
      <c r="P35" s="164">
        <f t="shared" si="18"/>
        <v>0</v>
      </c>
      <c r="Q35" s="68">
        <f t="shared" si="18"/>
        <v>0</v>
      </c>
      <c r="R35" s="164"/>
      <c r="S35" s="68"/>
      <c r="T35" s="133">
        <v>0.5</v>
      </c>
      <c r="U35" s="319"/>
      <c r="V35" s="203">
        <f t="shared" si="19"/>
        <v>0</v>
      </c>
      <c r="W35" s="319">
        <f t="shared" si="20"/>
        <v>0</v>
      </c>
      <c r="X35" s="203">
        <f t="shared" si="21"/>
        <v>0</v>
      </c>
      <c r="Y35" s="164"/>
      <c r="Z35" s="68"/>
      <c r="AA35" s="133">
        <v>0.5</v>
      </c>
      <c r="AB35" s="319"/>
      <c r="AC35" s="203">
        <f t="shared" si="22"/>
        <v>0</v>
      </c>
      <c r="AD35" s="319">
        <f t="shared" si="23"/>
        <v>0</v>
      </c>
      <c r="AE35" s="203">
        <f t="shared" si="24"/>
        <v>0</v>
      </c>
      <c r="AF35" s="24"/>
    </row>
    <row r="36" spans="1:32" s="18" customFormat="1" ht="31.5">
      <c r="A36" s="21">
        <v>2.11</v>
      </c>
      <c r="B36" s="343" t="s">
        <v>222</v>
      </c>
      <c r="C36" s="24"/>
      <c r="D36" s="68"/>
      <c r="E36" s="24"/>
      <c r="F36" s="68"/>
      <c r="G36" s="107">
        <v>0.625</v>
      </c>
      <c r="H36" s="24"/>
      <c r="I36" s="68">
        <f t="shared" si="15"/>
        <v>0</v>
      </c>
      <c r="J36" s="164">
        <f t="shared" si="16"/>
        <v>0</v>
      </c>
      <c r="K36" s="68">
        <f t="shared" si="16"/>
        <v>0</v>
      </c>
      <c r="L36" s="164"/>
      <c r="M36" s="68"/>
      <c r="N36" s="68" t="e">
        <f t="shared" si="17"/>
        <v>#DIV/0!</v>
      </c>
      <c r="O36" s="68" t="e">
        <f t="shared" si="14"/>
        <v>#DIV/0!</v>
      </c>
      <c r="P36" s="164">
        <f t="shared" si="18"/>
        <v>0</v>
      </c>
      <c r="Q36" s="68">
        <f t="shared" si="18"/>
        <v>0</v>
      </c>
      <c r="R36" s="164"/>
      <c r="S36" s="68"/>
      <c r="T36" s="133">
        <v>0.625</v>
      </c>
      <c r="U36" s="319"/>
      <c r="V36" s="203">
        <f t="shared" si="19"/>
        <v>0</v>
      </c>
      <c r="W36" s="319">
        <f t="shared" si="20"/>
        <v>0</v>
      </c>
      <c r="X36" s="203">
        <f t="shared" si="21"/>
        <v>0</v>
      </c>
      <c r="Y36" s="164"/>
      <c r="Z36" s="68"/>
      <c r="AA36" s="133">
        <v>0.625</v>
      </c>
      <c r="AB36" s="319"/>
      <c r="AC36" s="203">
        <f t="shared" si="22"/>
        <v>0</v>
      </c>
      <c r="AD36" s="319">
        <f t="shared" si="23"/>
        <v>0</v>
      </c>
      <c r="AE36" s="203">
        <f t="shared" si="24"/>
        <v>0</v>
      </c>
      <c r="AF36" s="24"/>
    </row>
    <row r="37" spans="1:32" s="18" customFormat="1">
      <c r="A37" s="21">
        <v>2.12</v>
      </c>
      <c r="B37" s="343" t="s">
        <v>223</v>
      </c>
      <c r="C37" s="24"/>
      <c r="D37" s="68"/>
      <c r="E37" s="24"/>
      <c r="F37" s="68"/>
      <c r="G37" s="107">
        <v>0.375</v>
      </c>
      <c r="H37" s="24"/>
      <c r="I37" s="68">
        <f t="shared" si="15"/>
        <v>0</v>
      </c>
      <c r="J37" s="164">
        <f t="shared" si="16"/>
        <v>0</v>
      </c>
      <c r="K37" s="68">
        <f t="shared" si="16"/>
        <v>0</v>
      </c>
      <c r="L37" s="164"/>
      <c r="M37" s="68"/>
      <c r="N37" s="68" t="e">
        <f t="shared" si="17"/>
        <v>#DIV/0!</v>
      </c>
      <c r="O37" s="68" t="e">
        <f t="shared" si="14"/>
        <v>#DIV/0!</v>
      </c>
      <c r="P37" s="164">
        <f t="shared" si="18"/>
        <v>0</v>
      </c>
      <c r="Q37" s="68">
        <f t="shared" si="18"/>
        <v>0</v>
      </c>
      <c r="R37" s="164"/>
      <c r="S37" s="68"/>
      <c r="T37" s="133">
        <v>0.375</v>
      </c>
      <c r="U37" s="319"/>
      <c r="V37" s="203">
        <f t="shared" si="19"/>
        <v>0</v>
      </c>
      <c r="W37" s="319">
        <f t="shared" si="20"/>
        <v>0</v>
      </c>
      <c r="X37" s="203">
        <f t="shared" si="21"/>
        <v>0</v>
      </c>
      <c r="Y37" s="164"/>
      <c r="Z37" s="68"/>
      <c r="AA37" s="133">
        <v>0.375</v>
      </c>
      <c r="AB37" s="319"/>
      <c r="AC37" s="203">
        <f t="shared" si="22"/>
        <v>0</v>
      </c>
      <c r="AD37" s="319">
        <f t="shared" si="23"/>
        <v>0</v>
      </c>
      <c r="AE37" s="203">
        <f t="shared" si="24"/>
        <v>0</v>
      </c>
      <c r="AF37" s="24"/>
    </row>
    <row r="38" spans="1:32" s="18" customFormat="1" ht="31.5">
      <c r="A38" s="21">
        <v>2.13</v>
      </c>
      <c r="B38" s="343" t="s">
        <v>224</v>
      </c>
      <c r="C38" s="24"/>
      <c r="D38" s="68"/>
      <c r="E38" s="24"/>
      <c r="F38" s="68"/>
      <c r="G38" s="107">
        <v>0.375</v>
      </c>
      <c r="H38" s="24"/>
      <c r="I38" s="68">
        <f t="shared" si="15"/>
        <v>0</v>
      </c>
      <c r="J38" s="164">
        <f t="shared" si="16"/>
        <v>0</v>
      </c>
      <c r="K38" s="68">
        <f t="shared" si="16"/>
        <v>0</v>
      </c>
      <c r="L38" s="164"/>
      <c r="M38" s="68"/>
      <c r="N38" s="68" t="e">
        <f t="shared" si="17"/>
        <v>#DIV/0!</v>
      </c>
      <c r="O38" s="68" t="e">
        <f t="shared" si="14"/>
        <v>#DIV/0!</v>
      </c>
      <c r="P38" s="164">
        <f t="shared" si="18"/>
        <v>0</v>
      </c>
      <c r="Q38" s="68">
        <f t="shared" si="18"/>
        <v>0</v>
      </c>
      <c r="R38" s="164"/>
      <c r="S38" s="68"/>
      <c r="T38" s="133">
        <v>0.375</v>
      </c>
      <c r="U38" s="319"/>
      <c r="V38" s="203">
        <f t="shared" si="19"/>
        <v>0</v>
      </c>
      <c r="W38" s="319">
        <f t="shared" ref="W38" si="25">U38+R38</f>
        <v>0</v>
      </c>
      <c r="X38" s="203">
        <f t="shared" si="21"/>
        <v>0</v>
      </c>
      <c r="Y38" s="164"/>
      <c r="Z38" s="68"/>
      <c r="AA38" s="133">
        <v>0.375</v>
      </c>
      <c r="AB38" s="319"/>
      <c r="AC38" s="203">
        <f t="shared" si="22"/>
        <v>0</v>
      </c>
      <c r="AD38" s="319">
        <f t="shared" si="23"/>
        <v>0</v>
      </c>
      <c r="AE38" s="203">
        <f t="shared" si="24"/>
        <v>0</v>
      </c>
      <c r="AF38" s="24"/>
    </row>
    <row r="39" spans="1:32" s="18" customFormat="1" ht="31.5">
      <c r="A39" s="21">
        <v>2.14</v>
      </c>
      <c r="B39" s="343" t="s">
        <v>606</v>
      </c>
      <c r="C39" s="24"/>
      <c r="D39" s="68"/>
      <c r="E39" s="24"/>
      <c r="F39" s="68"/>
      <c r="G39" s="107"/>
      <c r="H39" s="24"/>
      <c r="I39" s="68">
        <f t="shared" si="15"/>
        <v>0</v>
      </c>
      <c r="J39" s="164">
        <f t="shared" si="16"/>
        <v>0</v>
      </c>
      <c r="K39" s="68">
        <f t="shared" si="16"/>
        <v>0</v>
      </c>
      <c r="L39" s="164"/>
      <c r="M39" s="68"/>
      <c r="N39" s="68"/>
      <c r="O39" s="68"/>
      <c r="P39" s="164">
        <f t="shared" si="18"/>
        <v>0</v>
      </c>
      <c r="Q39" s="68">
        <f t="shared" si="18"/>
        <v>0</v>
      </c>
      <c r="R39" s="164"/>
      <c r="S39" s="68"/>
      <c r="T39" s="133">
        <f>0.003*50</f>
        <v>0.15</v>
      </c>
      <c r="U39" s="319"/>
      <c r="V39" s="203">
        <f t="shared" si="19"/>
        <v>0</v>
      </c>
      <c r="W39" s="319">
        <f>U39+R39</f>
        <v>0</v>
      </c>
      <c r="X39" s="203">
        <f t="shared" si="21"/>
        <v>0</v>
      </c>
      <c r="Y39" s="164"/>
      <c r="Z39" s="68"/>
      <c r="AA39" s="133">
        <f>0.003*50</f>
        <v>0.15</v>
      </c>
      <c r="AB39" s="319"/>
      <c r="AC39" s="203">
        <f t="shared" si="22"/>
        <v>0</v>
      </c>
      <c r="AD39" s="319">
        <f>AB39+Y39</f>
        <v>0</v>
      </c>
      <c r="AE39" s="203">
        <f t="shared" si="24"/>
        <v>0</v>
      </c>
      <c r="AF39" s="24"/>
    </row>
    <row r="40" spans="1:32" s="18" customFormat="1" ht="31.5">
      <c r="A40" s="21">
        <v>2.15</v>
      </c>
      <c r="B40" s="343" t="s">
        <v>605</v>
      </c>
      <c r="C40" s="24"/>
      <c r="D40" s="68"/>
      <c r="E40" s="24"/>
      <c r="F40" s="68"/>
      <c r="G40" s="107"/>
      <c r="H40" s="24"/>
      <c r="I40" s="68">
        <f t="shared" si="15"/>
        <v>0</v>
      </c>
      <c r="J40" s="164">
        <f t="shared" si="16"/>
        <v>0</v>
      </c>
      <c r="K40" s="68">
        <f t="shared" si="16"/>
        <v>0</v>
      </c>
      <c r="L40" s="164"/>
      <c r="M40" s="68"/>
      <c r="N40" s="68"/>
      <c r="O40" s="68"/>
      <c r="P40" s="164">
        <f t="shared" si="18"/>
        <v>0</v>
      </c>
      <c r="Q40" s="68">
        <f t="shared" si="18"/>
        <v>0</v>
      </c>
      <c r="R40" s="164"/>
      <c r="S40" s="68"/>
      <c r="T40" s="133">
        <v>0.15</v>
      </c>
      <c r="U40" s="319"/>
      <c r="V40" s="203">
        <f t="shared" si="19"/>
        <v>0</v>
      </c>
      <c r="W40" s="319">
        <f>U40+R40</f>
        <v>0</v>
      </c>
      <c r="X40" s="203">
        <f t="shared" si="21"/>
        <v>0</v>
      </c>
      <c r="Y40" s="164"/>
      <c r="Z40" s="68"/>
      <c r="AA40" s="133">
        <v>0.15</v>
      </c>
      <c r="AB40" s="319"/>
      <c r="AC40" s="203">
        <f t="shared" si="22"/>
        <v>0</v>
      </c>
      <c r="AD40" s="319">
        <f>AB40+Y40</f>
        <v>0</v>
      </c>
      <c r="AE40" s="203">
        <f t="shared" si="24"/>
        <v>0</v>
      </c>
      <c r="AF40" s="24"/>
    </row>
    <row r="41" spans="1:32" s="18" customFormat="1">
      <c r="A41" s="21">
        <v>2.16</v>
      </c>
      <c r="B41" s="343" t="s">
        <v>31</v>
      </c>
      <c r="C41" s="24"/>
      <c r="D41" s="68"/>
      <c r="E41" s="24"/>
      <c r="F41" s="68"/>
      <c r="G41" s="107"/>
      <c r="H41" s="24"/>
      <c r="I41" s="68">
        <f t="shared" si="15"/>
        <v>0</v>
      </c>
      <c r="J41" s="164">
        <f t="shared" si="16"/>
        <v>0</v>
      </c>
      <c r="K41" s="68">
        <f t="shared" si="16"/>
        <v>0</v>
      </c>
      <c r="L41" s="164"/>
      <c r="M41" s="68"/>
      <c r="N41" s="68"/>
      <c r="O41" s="68"/>
      <c r="P41" s="164">
        <f t="shared" si="18"/>
        <v>0</v>
      </c>
      <c r="Q41" s="68">
        <f t="shared" si="18"/>
        <v>0</v>
      </c>
      <c r="R41" s="164"/>
      <c r="S41" s="68"/>
      <c r="T41" s="133"/>
      <c r="U41" s="319"/>
      <c r="V41" s="203">
        <f t="shared" si="19"/>
        <v>0</v>
      </c>
      <c r="W41" s="319">
        <f>U41+R41</f>
        <v>0</v>
      </c>
      <c r="X41" s="203">
        <f t="shared" si="21"/>
        <v>0</v>
      </c>
      <c r="Y41" s="164"/>
      <c r="Z41" s="68"/>
      <c r="AA41" s="133"/>
      <c r="AB41" s="319"/>
      <c r="AC41" s="203">
        <f t="shared" si="22"/>
        <v>0</v>
      </c>
      <c r="AD41" s="319">
        <f>AB41+Y41</f>
        <v>0</v>
      </c>
      <c r="AE41" s="203">
        <f t="shared" si="24"/>
        <v>0</v>
      </c>
      <c r="AF41" s="24"/>
    </row>
    <row r="42" spans="1:32" s="18" customFormat="1" ht="31.5">
      <c r="A42" s="21">
        <v>2.17</v>
      </c>
      <c r="B42" s="343" t="s">
        <v>225</v>
      </c>
      <c r="C42" s="24"/>
      <c r="D42" s="68"/>
      <c r="E42" s="24"/>
      <c r="F42" s="68"/>
      <c r="G42" s="107">
        <v>0.25</v>
      </c>
      <c r="H42" s="24"/>
      <c r="I42" s="68">
        <f t="shared" si="15"/>
        <v>0</v>
      </c>
      <c r="J42" s="164">
        <f t="shared" si="16"/>
        <v>0</v>
      </c>
      <c r="K42" s="68">
        <f t="shared" si="16"/>
        <v>0</v>
      </c>
      <c r="L42" s="164"/>
      <c r="M42" s="68"/>
      <c r="N42" s="68" t="e">
        <f t="shared" si="17"/>
        <v>#DIV/0!</v>
      </c>
      <c r="O42" s="68" t="e">
        <f t="shared" si="14"/>
        <v>#DIV/0!</v>
      </c>
      <c r="P42" s="164">
        <f t="shared" si="18"/>
        <v>0</v>
      </c>
      <c r="Q42" s="68">
        <f t="shared" si="18"/>
        <v>0</v>
      </c>
      <c r="R42" s="164"/>
      <c r="S42" s="68"/>
      <c r="T42" s="133">
        <v>0.25</v>
      </c>
      <c r="U42" s="319"/>
      <c r="V42" s="203">
        <f t="shared" si="19"/>
        <v>0</v>
      </c>
      <c r="W42" s="319">
        <f>U42+R42</f>
        <v>0</v>
      </c>
      <c r="X42" s="203">
        <f t="shared" si="21"/>
        <v>0</v>
      </c>
      <c r="Y42" s="164"/>
      <c r="Z42" s="68"/>
      <c r="AA42" s="133">
        <v>0.25</v>
      </c>
      <c r="AB42" s="319"/>
      <c r="AC42" s="203">
        <f t="shared" si="22"/>
        <v>0</v>
      </c>
      <c r="AD42" s="319">
        <f>AB42+Y42</f>
        <v>0</v>
      </c>
      <c r="AE42" s="203">
        <f t="shared" si="24"/>
        <v>0</v>
      </c>
      <c r="AF42" s="24"/>
    </row>
    <row r="43" spans="1:32" s="18" customFormat="1" ht="31.5">
      <c r="A43" s="21">
        <v>2.1800000000000002</v>
      </c>
      <c r="B43" s="343" t="s">
        <v>203</v>
      </c>
      <c r="C43" s="24"/>
      <c r="D43" s="68"/>
      <c r="E43" s="24"/>
      <c r="F43" s="68"/>
      <c r="G43" s="107"/>
      <c r="H43" s="24"/>
      <c r="I43" s="68">
        <f t="shared" si="15"/>
        <v>0</v>
      </c>
      <c r="J43" s="164">
        <f t="shared" si="16"/>
        <v>0</v>
      </c>
      <c r="K43" s="68">
        <f t="shared" si="16"/>
        <v>0</v>
      </c>
      <c r="L43" s="164"/>
      <c r="M43" s="68"/>
      <c r="N43" s="68"/>
      <c r="O43" s="68"/>
      <c r="P43" s="164">
        <f t="shared" si="18"/>
        <v>0</v>
      </c>
      <c r="Q43" s="68">
        <f t="shared" si="18"/>
        <v>0</v>
      </c>
      <c r="R43" s="164"/>
      <c r="S43" s="68"/>
      <c r="T43" s="133">
        <f>0.002*50</f>
        <v>0.1</v>
      </c>
      <c r="U43" s="319"/>
      <c r="V43" s="203">
        <f t="shared" si="19"/>
        <v>0</v>
      </c>
      <c r="W43" s="319">
        <f>U43+R43</f>
        <v>0</v>
      </c>
      <c r="X43" s="203">
        <f t="shared" si="21"/>
        <v>0</v>
      </c>
      <c r="Y43" s="164"/>
      <c r="Z43" s="68"/>
      <c r="AA43" s="133">
        <f>0.002*50</f>
        <v>0.1</v>
      </c>
      <c r="AB43" s="319"/>
      <c r="AC43" s="203">
        <f t="shared" si="22"/>
        <v>0</v>
      </c>
      <c r="AD43" s="319">
        <f>AB43+Y43</f>
        <v>0</v>
      </c>
      <c r="AE43" s="203">
        <f t="shared" si="24"/>
        <v>0</v>
      </c>
      <c r="AF43" s="24"/>
    </row>
    <row r="44" spans="1:32" s="235" customFormat="1">
      <c r="A44" s="237"/>
      <c r="B44" s="344" t="s">
        <v>266</v>
      </c>
      <c r="C44" s="355">
        <f t="shared" ref="C44:F45" si="26">SUM(C40:C43)</f>
        <v>0</v>
      </c>
      <c r="D44" s="234">
        <f t="shared" si="26"/>
        <v>0</v>
      </c>
      <c r="E44" s="355">
        <f t="shared" si="26"/>
        <v>0</v>
      </c>
      <c r="F44" s="234">
        <f t="shared" si="26"/>
        <v>0</v>
      </c>
      <c r="G44" s="230"/>
      <c r="H44" s="355">
        <f t="shared" ref="H44:K45" si="27">SUM(H40:H43)</f>
        <v>0</v>
      </c>
      <c r="I44" s="234">
        <f t="shared" si="27"/>
        <v>0</v>
      </c>
      <c r="J44" s="355">
        <f t="shared" si="27"/>
        <v>0</v>
      </c>
      <c r="K44" s="234">
        <f t="shared" si="27"/>
        <v>0</v>
      </c>
      <c r="L44" s="355">
        <f>L23</f>
        <v>0</v>
      </c>
      <c r="M44" s="234">
        <f t="shared" ref="M44:M45" si="28">SUM(M40:M43)</f>
        <v>0</v>
      </c>
      <c r="N44" s="232" t="e">
        <f t="shared" si="17"/>
        <v>#DIV/0!</v>
      </c>
      <c r="O44" s="232" t="e">
        <f t="shared" si="14"/>
        <v>#DIV/0!</v>
      </c>
      <c r="P44" s="355">
        <f>P23</f>
        <v>0</v>
      </c>
      <c r="Q44" s="234">
        <f t="shared" ref="Q44:Q45" si="29">SUM(Q40:Q43)</f>
        <v>0</v>
      </c>
      <c r="R44" s="355"/>
      <c r="S44" s="234">
        <f t="shared" ref="S44:S45" si="30">SUM(S40:S43)</f>
        <v>0</v>
      </c>
      <c r="T44" s="233"/>
      <c r="U44" s="228">
        <f>U23</f>
        <v>0</v>
      </c>
      <c r="V44" s="229">
        <f>SUM(V23:V43)</f>
        <v>0</v>
      </c>
      <c r="W44" s="228">
        <f>W23</f>
        <v>0</v>
      </c>
      <c r="X44" s="229">
        <f>SUM(X23:X43)</f>
        <v>0</v>
      </c>
      <c r="Y44" s="355"/>
      <c r="Z44" s="234">
        <f t="shared" ref="Z44:Z45" si="31">SUM(Z40:Z43)</f>
        <v>0</v>
      </c>
      <c r="AA44" s="233"/>
      <c r="AB44" s="228">
        <f>AB23</f>
        <v>0</v>
      </c>
      <c r="AC44" s="229">
        <f>SUM(AC23:AC43)</f>
        <v>0</v>
      </c>
      <c r="AD44" s="228">
        <f>AD23</f>
        <v>0</v>
      </c>
      <c r="AE44" s="229">
        <f>SUM(AE23:AE43)</f>
        <v>0</v>
      </c>
      <c r="AF44" s="227"/>
    </row>
    <row r="45" spans="1:32" s="235" customFormat="1">
      <c r="A45" s="237"/>
      <c r="B45" s="344" t="s">
        <v>233</v>
      </c>
      <c r="C45" s="355">
        <f t="shared" si="26"/>
        <v>0</v>
      </c>
      <c r="D45" s="234">
        <f t="shared" si="26"/>
        <v>0</v>
      </c>
      <c r="E45" s="355">
        <f t="shared" si="26"/>
        <v>0</v>
      </c>
      <c r="F45" s="234">
        <f t="shared" si="26"/>
        <v>0</v>
      </c>
      <c r="G45" s="230"/>
      <c r="H45" s="355">
        <f t="shared" si="27"/>
        <v>0</v>
      </c>
      <c r="I45" s="234">
        <f t="shared" si="27"/>
        <v>0</v>
      </c>
      <c r="J45" s="355">
        <f t="shared" si="27"/>
        <v>0</v>
      </c>
      <c r="K45" s="234">
        <f t="shared" si="27"/>
        <v>0</v>
      </c>
      <c r="L45" s="355">
        <f>L44</f>
        <v>0</v>
      </c>
      <c r="M45" s="234">
        <f t="shared" si="28"/>
        <v>0</v>
      </c>
      <c r="N45" s="232" t="e">
        <f t="shared" si="17"/>
        <v>#DIV/0!</v>
      </c>
      <c r="O45" s="232" t="e">
        <f t="shared" si="14"/>
        <v>#DIV/0!</v>
      </c>
      <c r="P45" s="355">
        <f>P44</f>
        <v>0</v>
      </c>
      <c r="Q45" s="234">
        <f t="shared" si="29"/>
        <v>0</v>
      </c>
      <c r="R45" s="355"/>
      <c r="S45" s="234">
        <f t="shared" si="30"/>
        <v>0</v>
      </c>
      <c r="T45" s="233"/>
      <c r="U45" s="228">
        <f>U44</f>
        <v>0</v>
      </c>
      <c r="V45" s="229">
        <f>V44+V21</f>
        <v>0</v>
      </c>
      <c r="W45" s="228">
        <f>W44</f>
        <v>0</v>
      </c>
      <c r="X45" s="229">
        <f>X44+X21</f>
        <v>0</v>
      </c>
      <c r="Y45" s="355"/>
      <c r="Z45" s="234">
        <f t="shared" si="31"/>
        <v>0</v>
      </c>
      <c r="AA45" s="233"/>
      <c r="AB45" s="228">
        <f>AB44</f>
        <v>0</v>
      </c>
      <c r="AC45" s="229">
        <f>AC44+AC21</f>
        <v>0</v>
      </c>
      <c r="AD45" s="228">
        <f>AD44</f>
        <v>0</v>
      </c>
      <c r="AE45" s="229">
        <f>AE44+AE21</f>
        <v>0</v>
      </c>
      <c r="AF45" s="227"/>
    </row>
    <row r="46" spans="1:32" s="25" customFormat="1" ht="31.5">
      <c r="A46" s="338">
        <v>3</v>
      </c>
      <c r="B46" s="342" t="s">
        <v>152</v>
      </c>
      <c r="C46" s="22"/>
      <c r="D46" s="66"/>
      <c r="E46" s="22"/>
      <c r="F46" s="66"/>
      <c r="G46" s="108"/>
      <c r="H46" s="22"/>
      <c r="I46" s="66"/>
      <c r="J46" s="312"/>
      <c r="K46" s="66"/>
      <c r="L46" s="312"/>
      <c r="M46" s="66"/>
      <c r="N46" s="68"/>
      <c r="O46" s="68"/>
      <c r="P46" s="164">
        <f t="shared" ref="P46:Q51" si="32">J46-L46</f>
        <v>0</v>
      </c>
      <c r="Q46" s="68">
        <f t="shared" si="32"/>
        <v>0</v>
      </c>
      <c r="R46" s="312"/>
      <c r="S46" s="66"/>
      <c r="T46" s="134"/>
      <c r="U46" s="318"/>
      <c r="V46" s="203">
        <f t="shared" ref="V46:V47" si="33">U46*T46</f>
        <v>0</v>
      </c>
      <c r="W46" s="319">
        <f t="shared" ref="W46:W51" si="34">U46+R46</f>
        <v>0</v>
      </c>
      <c r="X46" s="203">
        <f t="shared" ref="X46:X51" si="35">V46+S46</f>
        <v>0</v>
      </c>
      <c r="Y46" s="312"/>
      <c r="Z46" s="66"/>
      <c r="AA46" s="134"/>
      <c r="AB46" s="318"/>
      <c r="AC46" s="203">
        <f t="shared" ref="AC46:AC47" si="36">AB46*AA46</f>
        <v>0</v>
      </c>
      <c r="AD46" s="319">
        <f t="shared" ref="AD46:AD51" si="37">AB46+Y46</f>
        <v>0</v>
      </c>
      <c r="AE46" s="203">
        <f t="shared" ref="AE46:AE51" si="38">AC46+Z46</f>
        <v>0</v>
      </c>
      <c r="AF46" s="22"/>
    </row>
    <row r="47" spans="1:32" s="18" customFormat="1">
      <c r="A47" s="21"/>
      <c r="B47" s="7" t="s">
        <v>21</v>
      </c>
      <c r="C47" s="24"/>
      <c r="D47" s="68"/>
      <c r="E47" s="24"/>
      <c r="F47" s="68"/>
      <c r="G47" s="107"/>
      <c r="H47" s="24"/>
      <c r="I47" s="68"/>
      <c r="J47" s="164"/>
      <c r="K47" s="68"/>
      <c r="L47" s="164"/>
      <c r="M47" s="68"/>
      <c r="N47" s="68"/>
      <c r="O47" s="68"/>
      <c r="P47" s="164">
        <f t="shared" si="32"/>
        <v>0</v>
      </c>
      <c r="Q47" s="68">
        <f t="shared" si="32"/>
        <v>0</v>
      </c>
      <c r="R47" s="164"/>
      <c r="S47" s="68"/>
      <c r="T47" s="133"/>
      <c r="U47" s="319"/>
      <c r="V47" s="203">
        <f t="shared" si="33"/>
        <v>0</v>
      </c>
      <c r="W47" s="319">
        <f t="shared" si="34"/>
        <v>0</v>
      </c>
      <c r="X47" s="203">
        <f t="shared" si="35"/>
        <v>0</v>
      </c>
      <c r="Y47" s="164"/>
      <c r="Z47" s="68"/>
      <c r="AA47" s="133"/>
      <c r="AB47" s="319"/>
      <c r="AC47" s="203">
        <f t="shared" si="36"/>
        <v>0</v>
      </c>
      <c r="AD47" s="319">
        <f t="shared" si="37"/>
        <v>0</v>
      </c>
      <c r="AE47" s="203">
        <f t="shared" si="38"/>
        <v>0</v>
      </c>
      <c r="AF47" s="24"/>
    </row>
    <row r="48" spans="1:32" s="18" customFormat="1" ht="31.5">
      <c r="A48" s="21">
        <v>3.01</v>
      </c>
      <c r="B48" s="343" t="s">
        <v>22</v>
      </c>
      <c r="C48" s="24"/>
      <c r="D48" s="68"/>
      <c r="E48" s="24"/>
      <c r="F48" s="68"/>
      <c r="G48" s="107"/>
      <c r="H48" s="24"/>
      <c r="I48" s="68">
        <f t="shared" ref="I48:I50" si="39">H48*G48</f>
        <v>0</v>
      </c>
      <c r="J48" s="164">
        <f t="shared" ref="J48:J51" si="40">H48+E48+C48</f>
        <v>0</v>
      </c>
      <c r="K48" s="68">
        <f>I48+F48+D48</f>
        <v>0</v>
      </c>
      <c r="L48" s="164"/>
      <c r="M48" s="68"/>
      <c r="N48" s="68"/>
      <c r="O48" s="68"/>
      <c r="P48" s="164">
        <f t="shared" si="32"/>
        <v>0</v>
      </c>
      <c r="Q48" s="68">
        <f t="shared" si="32"/>
        <v>0</v>
      </c>
      <c r="R48" s="164"/>
      <c r="S48" s="68"/>
      <c r="T48" s="133"/>
      <c r="U48" s="319"/>
      <c r="V48" s="203">
        <f>U48*T48</f>
        <v>0</v>
      </c>
      <c r="W48" s="319">
        <f t="shared" si="34"/>
        <v>0</v>
      </c>
      <c r="X48" s="203">
        <f t="shared" si="35"/>
        <v>0</v>
      </c>
      <c r="Y48" s="164"/>
      <c r="Z48" s="68"/>
      <c r="AA48" s="133"/>
      <c r="AB48" s="319"/>
      <c r="AC48" s="203">
        <f>AB48*AA48</f>
        <v>0</v>
      </c>
      <c r="AD48" s="319">
        <f t="shared" si="37"/>
        <v>0</v>
      </c>
      <c r="AE48" s="203">
        <f t="shared" si="38"/>
        <v>0</v>
      </c>
      <c r="AF48" s="24"/>
    </row>
    <row r="49" spans="1:32" s="18" customFormat="1" ht="34.5" customHeight="1">
      <c r="A49" s="21">
        <v>3.02</v>
      </c>
      <c r="B49" s="343" t="s">
        <v>23</v>
      </c>
      <c r="C49" s="24"/>
      <c r="D49" s="68"/>
      <c r="E49" s="24"/>
      <c r="F49" s="68"/>
      <c r="G49" s="107"/>
      <c r="H49" s="24"/>
      <c r="I49" s="68">
        <f t="shared" si="39"/>
        <v>0</v>
      </c>
      <c r="J49" s="164">
        <f t="shared" si="40"/>
        <v>0</v>
      </c>
      <c r="K49" s="68">
        <f>I49+F49+D49</f>
        <v>0</v>
      </c>
      <c r="L49" s="164"/>
      <c r="M49" s="68"/>
      <c r="N49" s="68"/>
      <c r="O49" s="68"/>
      <c r="P49" s="164">
        <f t="shared" si="32"/>
        <v>0</v>
      </c>
      <c r="Q49" s="68">
        <f t="shared" si="32"/>
        <v>0</v>
      </c>
      <c r="R49" s="164"/>
      <c r="S49" s="68"/>
      <c r="T49" s="133"/>
      <c r="U49" s="319"/>
      <c r="V49" s="203">
        <f>U49*T49</f>
        <v>0</v>
      </c>
      <c r="W49" s="319">
        <f t="shared" si="34"/>
        <v>0</v>
      </c>
      <c r="X49" s="203">
        <f t="shared" si="35"/>
        <v>0</v>
      </c>
      <c r="Y49" s="164"/>
      <c r="Z49" s="68"/>
      <c r="AA49" s="133"/>
      <c r="AB49" s="319"/>
      <c r="AC49" s="203">
        <f>AB49*AA49</f>
        <v>0</v>
      </c>
      <c r="AD49" s="319">
        <f t="shared" si="37"/>
        <v>0</v>
      </c>
      <c r="AE49" s="203">
        <f t="shared" si="38"/>
        <v>0</v>
      </c>
      <c r="AF49" s="24"/>
    </row>
    <row r="50" spans="1:32" s="18" customFormat="1">
      <c r="A50" s="21">
        <v>3.03</v>
      </c>
      <c r="B50" s="343" t="s">
        <v>24</v>
      </c>
      <c r="C50" s="24"/>
      <c r="D50" s="68"/>
      <c r="E50" s="24"/>
      <c r="F50" s="68"/>
      <c r="G50" s="107"/>
      <c r="H50" s="24"/>
      <c r="I50" s="68">
        <f t="shared" si="39"/>
        <v>0</v>
      </c>
      <c r="J50" s="164">
        <f t="shared" si="40"/>
        <v>0</v>
      </c>
      <c r="K50" s="68">
        <f>I50+F50+D50</f>
        <v>0</v>
      </c>
      <c r="L50" s="164"/>
      <c r="M50" s="68"/>
      <c r="N50" s="68"/>
      <c r="O50" s="68"/>
      <c r="P50" s="164">
        <f t="shared" si="32"/>
        <v>0</v>
      </c>
      <c r="Q50" s="68">
        <f t="shared" si="32"/>
        <v>0</v>
      </c>
      <c r="R50" s="164"/>
      <c r="S50" s="68"/>
      <c r="T50" s="133"/>
      <c r="U50" s="319"/>
      <c r="V50" s="203">
        <f>U50*T50</f>
        <v>0</v>
      </c>
      <c r="W50" s="319">
        <f t="shared" si="34"/>
        <v>0</v>
      </c>
      <c r="X50" s="203">
        <f t="shared" si="35"/>
        <v>0</v>
      </c>
      <c r="Y50" s="164"/>
      <c r="Z50" s="68"/>
      <c r="AA50" s="133"/>
      <c r="AB50" s="319"/>
      <c r="AC50" s="203">
        <f>AB50*AA50</f>
        <v>0</v>
      </c>
      <c r="AD50" s="319">
        <f t="shared" si="37"/>
        <v>0</v>
      </c>
      <c r="AE50" s="203">
        <f t="shared" si="38"/>
        <v>0</v>
      </c>
      <c r="AF50" s="24"/>
    </row>
    <row r="51" spans="1:32" s="18" customFormat="1" ht="56.25">
      <c r="A51" s="21">
        <v>3.04</v>
      </c>
      <c r="B51" s="343" t="s">
        <v>149</v>
      </c>
      <c r="C51" s="24"/>
      <c r="D51" s="68"/>
      <c r="E51" s="24"/>
      <c r="F51" s="68"/>
      <c r="G51" s="107">
        <v>0.75</v>
      </c>
      <c r="H51" s="24"/>
      <c r="I51" s="68">
        <f>H51*G51</f>
        <v>0</v>
      </c>
      <c r="J51" s="164">
        <f t="shared" si="40"/>
        <v>0</v>
      </c>
      <c r="K51" s="68">
        <f>I51+F51+D51</f>
        <v>0</v>
      </c>
      <c r="L51" s="164"/>
      <c r="M51" s="68"/>
      <c r="N51" s="68" t="e">
        <f t="shared" si="17"/>
        <v>#DIV/0!</v>
      </c>
      <c r="O51" s="68" t="e">
        <f t="shared" si="14"/>
        <v>#DIV/0!</v>
      </c>
      <c r="P51" s="164">
        <f t="shared" si="32"/>
        <v>0</v>
      </c>
      <c r="Q51" s="68">
        <f t="shared" si="32"/>
        <v>0</v>
      </c>
      <c r="R51" s="164"/>
      <c r="S51" s="68"/>
      <c r="T51" s="133">
        <v>0.75</v>
      </c>
      <c r="U51" s="319"/>
      <c r="V51" s="203">
        <f>U51*T51</f>
        <v>0</v>
      </c>
      <c r="W51" s="319">
        <f t="shared" si="34"/>
        <v>0</v>
      </c>
      <c r="X51" s="203">
        <f t="shared" si="35"/>
        <v>0</v>
      </c>
      <c r="Y51" s="164"/>
      <c r="Z51" s="68"/>
      <c r="AA51" s="133">
        <v>0.75</v>
      </c>
      <c r="AB51" s="319"/>
      <c r="AC51" s="203">
        <f>AB51*AA51</f>
        <v>0</v>
      </c>
      <c r="AD51" s="319">
        <f t="shared" si="37"/>
        <v>0</v>
      </c>
      <c r="AE51" s="203">
        <f t="shared" si="38"/>
        <v>0</v>
      </c>
      <c r="AF51" s="778" t="s">
        <v>484</v>
      </c>
    </row>
    <row r="52" spans="1:32" s="235" customFormat="1">
      <c r="A52" s="237"/>
      <c r="B52" s="344" t="s">
        <v>231</v>
      </c>
      <c r="C52" s="228">
        <f t="shared" ref="C52" si="41">SUM(C48:C51)</f>
        <v>0</v>
      </c>
      <c r="D52" s="229">
        <f>SUM(D48:D51)</f>
        <v>0</v>
      </c>
      <c r="E52" s="228">
        <f t="shared" ref="E52" si="42">SUM(E48:E51)</f>
        <v>0</v>
      </c>
      <c r="F52" s="229">
        <f>SUM(F48:F51)</f>
        <v>0</v>
      </c>
      <c r="G52" s="230"/>
      <c r="H52" s="228">
        <f t="shared" ref="H52:M52" si="43">SUM(H48:H51)</f>
        <v>0</v>
      </c>
      <c r="I52" s="229">
        <f>SUM(I48:I51)</f>
        <v>0</v>
      </c>
      <c r="J52" s="228">
        <f t="shared" si="43"/>
        <v>0</v>
      </c>
      <c r="K52" s="229">
        <f>SUM(K48:K51)</f>
        <v>0</v>
      </c>
      <c r="L52" s="228">
        <f t="shared" si="43"/>
        <v>0</v>
      </c>
      <c r="M52" s="229">
        <f t="shared" si="43"/>
        <v>0</v>
      </c>
      <c r="N52" s="232" t="e">
        <f t="shared" si="17"/>
        <v>#DIV/0!</v>
      </c>
      <c r="O52" s="232" t="e">
        <f>M52/K52%</f>
        <v>#DIV/0!</v>
      </c>
      <c r="P52" s="228">
        <f t="shared" ref="P52:S52" si="44">SUM(P48:P51)</f>
        <v>0</v>
      </c>
      <c r="Q52" s="229">
        <f t="shared" si="44"/>
        <v>0</v>
      </c>
      <c r="R52" s="228">
        <f t="shared" si="44"/>
        <v>0</v>
      </c>
      <c r="S52" s="229">
        <f t="shared" si="44"/>
        <v>0</v>
      </c>
      <c r="T52" s="233"/>
      <c r="U52" s="228">
        <f t="shared" ref="U52:W52" si="45">SUM(U48:U51)</f>
        <v>0</v>
      </c>
      <c r="V52" s="229">
        <f>SUM(V48:V51)</f>
        <v>0</v>
      </c>
      <c r="W52" s="228">
        <f t="shared" si="45"/>
        <v>0</v>
      </c>
      <c r="X52" s="229">
        <f>SUM(X48:X51)</f>
        <v>0</v>
      </c>
      <c r="Y52" s="228">
        <f t="shared" ref="Y52:Z52" si="46">SUM(Y48:Y51)</f>
        <v>0</v>
      </c>
      <c r="Z52" s="229">
        <f t="shared" si="46"/>
        <v>0</v>
      </c>
      <c r="AA52" s="233"/>
      <c r="AB52" s="228">
        <f t="shared" ref="AB52" si="47">SUM(AB48:AB51)</f>
        <v>0</v>
      </c>
      <c r="AC52" s="229">
        <f>SUM(AC48:AC51)</f>
        <v>0</v>
      </c>
      <c r="AD52" s="228">
        <f t="shared" ref="AD52" si="48">SUM(AD48:AD51)</f>
        <v>0</v>
      </c>
      <c r="AE52" s="229">
        <f>SUM(AE48:AE51)</f>
        <v>0</v>
      </c>
      <c r="AF52" s="227"/>
    </row>
    <row r="53" spans="1:32" s="25" customFormat="1">
      <c r="A53" s="338"/>
      <c r="B53" s="6" t="s">
        <v>26</v>
      </c>
      <c r="C53" s="22"/>
      <c r="D53" s="66"/>
      <c r="E53" s="22"/>
      <c r="F53" s="66"/>
      <c r="G53" s="108"/>
      <c r="H53" s="22"/>
      <c r="I53" s="66"/>
      <c r="J53" s="312"/>
      <c r="K53" s="66"/>
      <c r="L53" s="312"/>
      <c r="M53" s="66"/>
      <c r="N53" s="66"/>
      <c r="O53" s="66"/>
      <c r="P53" s="312"/>
      <c r="Q53" s="66"/>
      <c r="R53" s="312"/>
      <c r="S53" s="66"/>
      <c r="T53" s="134"/>
      <c r="U53" s="318"/>
      <c r="V53" s="197"/>
      <c r="W53" s="318"/>
      <c r="X53" s="197"/>
      <c r="Y53" s="312"/>
      <c r="Z53" s="66"/>
      <c r="AA53" s="134"/>
      <c r="AB53" s="318"/>
      <c r="AC53" s="197"/>
      <c r="AD53" s="318"/>
      <c r="AE53" s="197"/>
      <c r="AF53" s="22"/>
    </row>
    <row r="54" spans="1:32" s="18" customFormat="1">
      <c r="A54" s="21">
        <v>3.05</v>
      </c>
      <c r="B54" s="343" t="s">
        <v>205</v>
      </c>
      <c r="C54" s="24"/>
      <c r="D54" s="68"/>
      <c r="E54" s="24"/>
      <c r="F54" s="68"/>
      <c r="G54" s="107">
        <v>18</v>
      </c>
      <c r="H54" s="24"/>
      <c r="I54" s="68">
        <f t="shared" ref="I54:I75" si="49">H54*G54</f>
        <v>0</v>
      </c>
      <c r="J54" s="164">
        <f t="shared" ref="J54:K75" si="50">H54+E54+C54</f>
        <v>0</v>
      </c>
      <c r="K54" s="68">
        <f t="shared" si="50"/>
        <v>0</v>
      </c>
      <c r="L54" s="164"/>
      <c r="M54" s="68"/>
      <c r="N54" s="68" t="e">
        <f t="shared" ref="N54:O77" si="51">L54/J54%</f>
        <v>#DIV/0!</v>
      </c>
      <c r="O54" s="68" t="e">
        <f t="shared" si="51"/>
        <v>#DIV/0!</v>
      </c>
      <c r="P54" s="164">
        <f t="shared" ref="P54:Q75" si="52">J54-L54</f>
        <v>0</v>
      </c>
      <c r="Q54" s="68">
        <f t="shared" si="52"/>
        <v>0</v>
      </c>
      <c r="R54" s="164"/>
      <c r="S54" s="68"/>
      <c r="T54" s="133">
        <v>18</v>
      </c>
      <c r="U54" s="319"/>
      <c r="V54" s="203">
        <f t="shared" ref="V54:V75" si="53">U54*T54</f>
        <v>0</v>
      </c>
      <c r="W54" s="319">
        <f t="shared" ref="W54:W75" si="54">U54+R54</f>
        <v>0</v>
      </c>
      <c r="X54" s="203">
        <f t="shared" ref="X54:X75" si="55">V54+S54</f>
        <v>0</v>
      </c>
      <c r="Y54" s="164"/>
      <c r="Z54" s="68"/>
      <c r="AA54" s="133">
        <v>18</v>
      </c>
      <c r="AB54" s="319"/>
      <c r="AC54" s="203">
        <f t="shared" ref="AC54:AC75" si="56">AB54*AA54</f>
        <v>0</v>
      </c>
      <c r="AD54" s="319">
        <f t="shared" ref="AD54:AD75" si="57">AB54+Y54</f>
        <v>0</v>
      </c>
      <c r="AE54" s="203">
        <f t="shared" ref="AE54:AE75" si="58">AC54+Z54</f>
        <v>0</v>
      </c>
      <c r="AF54" s="24"/>
    </row>
    <row r="55" spans="1:32" s="18" customFormat="1" ht="21" customHeight="1">
      <c r="A55" s="21">
        <v>3.06</v>
      </c>
      <c r="B55" s="343" t="s">
        <v>206</v>
      </c>
      <c r="C55" s="24"/>
      <c r="D55" s="68"/>
      <c r="E55" s="24"/>
      <c r="F55" s="68"/>
      <c r="G55" s="107">
        <v>1.2</v>
      </c>
      <c r="H55" s="24"/>
      <c r="I55" s="68">
        <f t="shared" si="49"/>
        <v>0</v>
      </c>
      <c r="J55" s="164">
        <f t="shared" si="50"/>
        <v>0</v>
      </c>
      <c r="K55" s="68">
        <f t="shared" si="50"/>
        <v>0</v>
      </c>
      <c r="L55" s="164"/>
      <c r="M55" s="68"/>
      <c r="N55" s="68" t="e">
        <f t="shared" si="51"/>
        <v>#DIV/0!</v>
      </c>
      <c r="O55" s="68" t="e">
        <f t="shared" si="51"/>
        <v>#DIV/0!</v>
      </c>
      <c r="P55" s="164">
        <f t="shared" si="52"/>
        <v>0</v>
      </c>
      <c r="Q55" s="68">
        <f t="shared" si="52"/>
        <v>0</v>
      </c>
      <c r="R55" s="164"/>
      <c r="S55" s="68"/>
      <c r="T55" s="133">
        <v>1.2</v>
      </c>
      <c r="U55" s="319"/>
      <c r="V55" s="203">
        <f t="shared" si="53"/>
        <v>0</v>
      </c>
      <c r="W55" s="319">
        <f t="shared" si="54"/>
        <v>0</v>
      </c>
      <c r="X55" s="203">
        <f t="shared" si="55"/>
        <v>0</v>
      </c>
      <c r="Y55" s="164"/>
      <c r="Z55" s="68"/>
      <c r="AA55" s="133">
        <v>1.2</v>
      </c>
      <c r="AB55" s="319"/>
      <c r="AC55" s="203">
        <f t="shared" si="56"/>
        <v>0</v>
      </c>
      <c r="AD55" s="319">
        <f t="shared" si="57"/>
        <v>0</v>
      </c>
      <c r="AE55" s="203">
        <f t="shared" si="58"/>
        <v>0</v>
      </c>
      <c r="AF55" s="24"/>
    </row>
    <row r="56" spans="1:32" s="18" customFormat="1" ht="47.25">
      <c r="A56" s="21">
        <v>3.07</v>
      </c>
      <c r="B56" s="24" t="s">
        <v>226</v>
      </c>
      <c r="C56" s="24"/>
      <c r="D56" s="68"/>
      <c r="E56" s="24"/>
      <c r="F56" s="68"/>
      <c r="G56" s="107"/>
      <c r="H56" s="24"/>
      <c r="I56" s="68">
        <f t="shared" si="49"/>
        <v>0</v>
      </c>
      <c r="J56" s="164">
        <f t="shared" si="50"/>
        <v>0</v>
      </c>
      <c r="K56" s="68">
        <f t="shared" si="50"/>
        <v>0</v>
      </c>
      <c r="L56" s="164"/>
      <c r="M56" s="68"/>
      <c r="N56" s="68"/>
      <c r="O56" s="68"/>
      <c r="P56" s="164">
        <f t="shared" si="52"/>
        <v>0</v>
      </c>
      <c r="Q56" s="68">
        <f t="shared" si="52"/>
        <v>0</v>
      </c>
      <c r="R56" s="164"/>
      <c r="S56" s="68"/>
      <c r="T56" s="133">
        <v>1</v>
      </c>
      <c r="U56" s="319"/>
      <c r="V56" s="203">
        <f t="shared" si="53"/>
        <v>0</v>
      </c>
      <c r="W56" s="319">
        <f t="shared" si="54"/>
        <v>0</v>
      </c>
      <c r="X56" s="203">
        <f t="shared" si="55"/>
        <v>0</v>
      </c>
      <c r="Y56" s="164"/>
      <c r="Z56" s="68"/>
      <c r="AA56" s="133">
        <v>1</v>
      </c>
      <c r="AB56" s="319"/>
      <c r="AC56" s="203">
        <f t="shared" si="56"/>
        <v>0</v>
      </c>
      <c r="AD56" s="319">
        <f t="shared" si="57"/>
        <v>0</v>
      </c>
      <c r="AE56" s="203">
        <f t="shared" si="58"/>
        <v>0</v>
      </c>
      <c r="AF56" s="24"/>
    </row>
    <row r="57" spans="1:32" s="18" customFormat="1">
      <c r="A57" s="21">
        <v>3.08</v>
      </c>
      <c r="B57" s="343" t="s">
        <v>27</v>
      </c>
      <c r="C57" s="24"/>
      <c r="D57" s="68"/>
      <c r="E57" s="24"/>
      <c r="F57" s="68"/>
      <c r="G57" s="107"/>
      <c r="H57" s="24"/>
      <c r="I57" s="68">
        <f t="shared" si="49"/>
        <v>0</v>
      </c>
      <c r="J57" s="164">
        <f t="shared" si="50"/>
        <v>0</v>
      </c>
      <c r="K57" s="68">
        <f t="shared" si="50"/>
        <v>0</v>
      </c>
      <c r="L57" s="164"/>
      <c r="M57" s="68"/>
      <c r="N57" s="68"/>
      <c r="O57" s="68"/>
      <c r="P57" s="164">
        <f t="shared" si="52"/>
        <v>0</v>
      </c>
      <c r="Q57" s="68">
        <f t="shared" si="52"/>
        <v>0</v>
      </c>
      <c r="R57" s="164"/>
      <c r="S57" s="68"/>
      <c r="T57" s="133"/>
      <c r="U57" s="319"/>
      <c r="V57" s="203">
        <f t="shared" si="53"/>
        <v>0</v>
      </c>
      <c r="W57" s="319">
        <f t="shared" si="54"/>
        <v>0</v>
      </c>
      <c r="X57" s="203">
        <f t="shared" si="55"/>
        <v>0</v>
      </c>
      <c r="Y57" s="164"/>
      <c r="Z57" s="68"/>
      <c r="AA57" s="133"/>
      <c r="AB57" s="319"/>
      <c r="AC57" s="203">
        <f t="shared" si="56"/>
        <v>0</v>
      </c>
      <c r="AD57" s="319">
        <f t="shared" si="57"/>
        <v>0</v>
      </c>
      <c r="AE57" s="203">
        <f t="shared" si="58"/>
        <v>0</v>
      </c>
      <c r="AF57" s="24"/>
    </row>
    <row r="58" spans="1:32">
      <c r="A58" s="21" t="s">
        <v>212</v>
      </c>
      <c r="B58" s="24" t="s">
        <v>227</v>
      </c>
      <c r="C58" s="24"/>
      <c r="D58" s="68"/>
      <c r="E58" s="24"/>
      <c r="F58" s="68"/>
      <c r="G58" s="107">
        <v>3</v>
      </c>
      <c r="H58" s="24"/>
      <c r="I58" s="68">
        <f t="shared" si="49"/>
        <v>0</v>
      </c>
      <c r="J58" s="164">
        <f t="shared" si="50"/>
        <v>0</v>
      </c>
      <c r="K58" s="68">
        <f t="shared" si="50"/>
        <v>0</v>
      </c>
      <c r="L58" s="164"/>
      <c r="M58" s="68"/>
      <c r="N58" s="68" t="e">
        <f t="shared" si="51"/>
        <v>#DIV/0!</v>
      </c>
      <c r="O58" s="68" t="e">
        <f t="shared" si="51"/>
        <v>#DIV/0!</v>
      </c>
      <c r="P58" s="164">
        <f t="shared" si="52"/>
        <v>0</v>
      </c>
      <c r="Q58" s="68">
        <f t="shared" si="52"/>
        <v>0</v>
      </c>
      <c r="R58" s="164"/>
      <c r="S58" s="68"/>
      <c r="T58" s="133">
        <v>3</v>
      </c>
      <c r="U58" s="319"/>
      <c r="V58" s="203">
        <f t="shared" si="53"/>
        <v>0</v>
      </c>
      <c r="W58" s="319">
        <f t="shared" si="54"/>
        <v>0</v>
      </c>
      <c r="X58" s="203">
        <f t="shared" si="55"/>
        <v>0</v>
      </c>
      <c r="Y58" s="164"/>
      <c r="Z58" s="68"/>
      <c r="AA58" s="133">
        <v>3</v>
      </c>
      <c r="AB58" s="319"/>
      <c r="AC58" s="203">
        <f t="shared" si="56"/>
        <v>0</v>
      </c>
      <c r="AD58" s="319">
        <f t="shared" si="57"/>
        <v>0</v>
      </c>
      <c r="AE58" s="203">
        <f t="shared" si="58"/>
        <v>0</v>
      </c>
      <c r="AF58" s="24"/>
    </row>
    <row r="59" spans="1:32" ht="33.75" customHeight="1">
      <c r="A59" s="21" t="s">
        <v>213</v>
      </c>
      <c r="B59" s="24" t="s">
        <v>228</v>
      </c>
      <c r="C59" s="24"/>
      <c r="D59" s="68"/>
      <c r="E59" s="24"/>
      <c r="F59" s="68"/>
      <c r="G59" s="107"/>
      <c r="H59" s="24"/>
      <c r="I59" s="68">
        <f t="shared" si="49"/>
        <v>0</v>
      </c>
      <c r="J59" s="164">
        <f t="shared" si="50"/>
        <v>0</v>
      </c>
      <c r="K59" s="68">
        <f t="shared" si="50"/>
        <v>0</v>
      </c>
      <c r="L59" s="164"/>
      <c r="M59" s="68"/>
      <c r="N59" s="68"/>
      <c r="O59" s="68"/>
      <c r="P59" s="164">
        <f t="shared" si="52"/>
        <v>0</v>
      </c>
      <c r="Q59" s="68">
        <f t="shared" si="52"/>
        <v>0</v>
      </c>
      <c r="R59" s="164"/>
      <c r="S59" s="68"/>
      <c r="T59" s="133"/>
      <c r="U59" s="319"/>
      <c r="V59" s="203">
        <f t="shared" si="53"/>
        <v>0</v>
      </c>
      <c r="W59" s="319">
        <f t="shared" si="54"/>
        <v>0</v>
      </c>
      <c r="X59" s="203">
        <f t="shared" si="55"/>
        <v>0</v>
      </c>
      <c r="Y59" s="164"/>
      <c r="Z59" s="68"/>
      <c r="AA59" s="133"/>
      <c r="AB59" s="319"/>
      <c r="AC59" s="203">
        <f t="shared" si="56"/>
        <v>0</v>
      </c>
      <c r="AD59" s="319">
        <f t="shared" si="57"/>
        <v>0</v>
      </c>
      <c r="AE59" s="203">
        <f t="shared" si="58"/>
        <v>0</v>
      </c>
      <c r="AF59" s="24"/>
    </row>
    <row r="60" spans="1:32" ht="31.5">
      <c r="A60" s="21" t="s">
        <v>214</v>
      </c>
      <c r="B60" s="24" t="s">
        <v>230</v>
      </c>
      <c r="C60" s="24"/>
      <c r="D60" s="68"/>
      <c r="E60" s="24"/>
      <c r="F60" s="68"/>
      <c r="G60" s="107"/>
      <c r="H60" s="24"/>
      <c r="I60" s="68">
        <f t="shared" si="49"/>
        <v>0</v>
      </c>
      <c r="J60" s="164">
        <f t="shared" si="50"/>
        <v>0</v>
      </c>
      <c r="K60" s="68">
        <f t="shared" si="50"/>
        <v>0</v>
      </c>
      <c r="L60" s="164"/>
      <c r="M60" s="68"/>
      <c r="N60" s="68"/>
      <c r="O60" s="68"/>
      <c r="P60" s="164">
        <f t="shared" si="52"/>
        <v>0</v>
      </c>
      <c r="Q60" s="68">
        <f t="shared" si="52"/>
        <v>0</v>
      </c>
      <c r="R60" s="164"/>
      <c r="S60" s="68"/>
      <c r="T60" s="133"/>
      <c r="U60" s="319"/>
      <c r="V60" s="203">
        <f t="shared" si="53"/>
        <v>0</v>
      </c>
      <c r="W60" s="319">
        <f t="shared" si="54"/>
        <v>0</v>
      </c>
      <c r="X60" s="203">
        <f t="shared" si="55"/>
        <v>0</v>
      </c>
      <c r="Y60" s="164"/>
      <c r="Z60" s="68"/>
      <c r="AA60" s="133"/>
      <c r="AB60" s="319"/>
      <c r="AC60" s="203">
        <f t="shared" si="56"/>
        <v>0</v>
      </c>
      <c r="AD60" s="319">
        <f t="shared" si="57"/>
        <v>0</v>
      </c>
      <c r="AE60" s="203">
        <f t="shared" si="58"/>
        <v>0</v>
      </c>
      <c r="AF60" s="24"/>
    </row>
    <row r="61" spans="1:32" ht="31.5">
      <c r="A61" s="21" t="s">
        <v>215</v>
      </c>
      <c r="B61" s="24" t="s">
        <v>204</v>
      </c>
      <c r="C61" s="24"/>
      <c r="D61" s="68"/>
      <c r="E61" s="24"/>
      <c r="F61" s="68"/>
      <c r="G61" s="107"/>
      <c r="H61" s="24"/>
      <c r="I61" s="68">
        <f t="shared" si="49"/>
        <v>0</v>
      </c>
      <c r="J61" s="164">
        <f t="shared" si="50"/>
        <v>0</v>
      </c>
      <c r="K61" s="68">
        <f t="shared" si="50"/>
        <v>0</v>
      </c>
      <c r="L61" s="164"/>
      <c r="M61" s="68"/>
      <c r="N61" s="68"/>
      <c r="O61" s="68"/>
      <c r="P61" s="164">
        <f t="shared" si="52"/>
        <v>0</v>
      </c>
      <c r="Q61" s="68">
        <f t="shared" si="52"/>
        <v>0</v>
      </c>
      <c r="R61" s="164"/>
      <c r="S61" s="68"/>
      <c r="T61" s="133"/>
      <c r="U61" s="319"/>
      <c r="V61" s="203">
        <f t="shared" si="53"/>
        <v>0</v>
      </c>
      <c r="W61" s="319">
        <f t="shared" si="54"/>
        <v>0</v>
      </c>
      <c r="X61" s="203">
        <f t="shared" si="55"/>
        <v>0</v>
      </c>
      <c r="Y61" s="164"/>
      <c r="Z61" s="68"/>
      <c r="AA61" s="133"/>
      <c r="AB61" s="319"/>
      <c r="AC61" s="203">
        <f t="shared" si="56"/>
        <v>0</v>
      </c>
      <c r="AD61" s="319">
        <f t="shared" si="57"/>
        <v>0</v>
      </c>
      <c r="AE61" s="203">
        <f t="shared" si="58"/>
        <v>0</v>
      </c>
      <c r="AF61" s="24"/>
    </row>
    <row r="62" spans="1:32">
      <c r="A62" s="21" t="s">
        <v>216</v>
      </c>
      <c r="B62" s="24" t="s">
        <v>267</v>
      </c>
      <c r="C62" s="24"/>
      <c r="D62" s="68"/>
      <c r="E62" s="24"/>
      <c r="F62" s="68"/>
      <c r="G62" s="107">
        <v>1.8</v>
      </c>
      <c r="H62" s="24"/>
      <c r="I62" s="68">
        <f t="shared" si="49"/>
        <v>0</v>
      </c>
      <c r="J62" s="164">
        <f t="shared" si="50"/>
        <v>0</v>
      </c>
      <c r="K62" s="68">
        <f t="shared" si="50"/>
        <v>0</v>
      </c>
      <c r="L62" s="164">
        <f>J62</f>
        <v>0</v>
      </c>
      <c r="M62" s="68"/>
      <c r="N62" s="68" t="e">
        <f t="shared" si="51"/>
        <v>#DIV/0!</v>
      </c>
      <c r="O62" s="68" t="e">
        <f t="shared" si="51"/>
        <v>#DIV/0!</v>
      </c>
      <c r="P62" s="164">
        <f t="shared" si="52"/>
        <v>0</v>
      </c>
      <c r="Q62" s="68">
        <f t="shared" si="52"/>
        <v>0</v>
      </c>
      <c r="R62" s="164"/>
      <c r="S62" s="68"/>
      <c r="T62" s="133">
        <v>1.8</v>
      </c>
      <c r="U62" s="319"/>
      <c r="V62" s="203">
        <f t="shared" si="53"/>
        <v>0</v>
      </c>
      <c r="W62" s="319">
        <f t="shared" si="54"/>
        <v>0</v>
      </c>
      <c r="X62" s="203">
        <f t="shared" si="55"/>
        <v>0</v>
      </c>
      <c r="Y62" s="164"/>
      <c r="Z62" s="68"/>
      <c r="AA62" s="133">
        <v>1.8</v>
      </c>
      <c r="AB62" s="319"/>
      <c r="AC62" s="203">
        <f t="shared" si="56"/>
        <v>0</v>
      </c>
      <c r="AD62" s="319">
        <f t="shared" si="57"/>
        <v>0</v>
      </c>
      <c r="AE62" s="203">
        <f t="shared" si="58"/>
        <v>0</v>
      </c>
      <c r="AF62" s="24"/>
    </row>
    <row r="63" spans="1:32">
      <c r="A63" s="21" t="s">
        <v>217</v>
      </c>
      <c r="B63" s="24" t="s">
        <v>268</v>
      </c>
      <c r="C63" s="24"/>
      <c r="D63" s="68"/>
      <c r="E63" s="24"/>
      <c r="F63" s="68"/>
      <c r="G63" s="107">
        <v>1.2</v>
      </c>
      <c r="H63" s="24"/>
      <c r="I63" s="68">
        <f t="shared" si="49"/>
        <v>0</v>
      </c>
      <c r="J63" s="164">
        <f t="shared" si="50"/>
        <v>0</v>
      </c>
      <c r="K63" s="68">
        <f t="shared" si="50"/>
        <v>0</v>
      </c>
      <c r="L63" s="164">
        <f t="shared" ref="L63:L65" si="59">J63</f>
        <v>0</v>
      </c>
      <c r="M63" s="68"/>
      <c r="N63" s="68" t="e">
        <f t="shared" si="51"/>
        <v>#DIV/0!</v>
      </c>
      <c r="O63" s="68" t="e">
        <f t="shared" si="51"/>
        <v>#DIV/0!</v>
      </c>
      <c r="P63" s="164">
        <f t="shared" si="52"/>
        <v>0</v>
      </c>
      <c r="Q63" s="68">
        <f t="shared" si="52"/>
        <v>0</v>
      </c>
      <c r="R63" s="164"/>
      <c r="S63" s="68"/>
      <c r="T63" s="133">
        <v>1.2</v>
      </c>
      <c r="U63" s="319"/>
      <c r="V63" s="203">
        <f t="shared" si="53"/>
        <v>0</v>
      </c>
      <c r="W63" s="319">
        <f t="shared" si="54"/>
        <v>0</v>
      </c>
      <c r="X63" s="203">
        <f t="shared" si="55"/>
        <v>0</v>
      </c>
      <c r="Y63" s="164"/>
      <c r="Z63" s="68"/>
      <c r="AA63" s="133">
        <v>1.2</v>
      </c>
      <c r="AB63" s="319"/>
      <c r="AC63" s="203">
        <f t="shared" si="56"/>
        <v>0</v>
      </c>
      <c r="AD63" s="319">
        <f t="shared" si="57"/>
        <v>0</v>
      </c>
      <c r="AE63" s="203">
        <f t="shared" si="58"/>
        <v>0</v>
      </c>
      <c r="AF63" s="24"/>
    </row>
    <row r="64" spans="1:32">
      <c r="A64" s="21" t="s">
        <v>218</v>
      </c>
      <c r="B64" s="24" t="s">
        <v>269</v>
      </c>
      <c r="C64" s="24"/>
      <c r="D64" s="68"/>
      <c r="E64" s="24"/>
      <c r="F64" s="68"/>
      <c r="G64" s="107">
        <v>1.2</v>
      </c>
      <c r="H64" s="24"/>
      <c r="I64" s="68">
        <f t="shared" si="49"/>
        <v>0</v>
      </c>
      <c r="J64" s="164">
        <f t="shared" si="50"/>
        <v>0</v>
      </c>
      <c r="K64" s="68">
        <f t="shared" si="50"/>
        <v>0</v>
      </c>
      <c r="L64" s="164">
        <f t="shared" si="59"/>
        <v>0</v>
      </c>
      <c r="M64" s="68"/>
      <c r="N64" s="68" t="e">
        <f t="shared" si="51"/>
        <v>#DIV/0!</v>
      </c>
      <c r="O64" s="68" t="e">
        <f t="shared" si="51"/>
        <v>#DIV/0!</v>
      </c>
      <c r="P64" s="164">
        <f t="shared" si="52"/>
        <v>0</v>
      </c>
      <c r="Q64" s="68">
        <f t="shared" si="52"/>
        <v>0</v>
      </c>
      <c r="R64" s="164"/>
      <c r="S64" s="68"/>
      <c r="T64" s="133">
        <v>1.2</v>
      </c>
      <c r="U64" s="319"/>
      <c r="V64" s="203">
        <f t="shared" si="53"/>
        <v>0</v>
      </c>
      <c r="W64" s="319">
        <f t="shared" si="54"/>
        <v>0</v>
      </c>
      <c r="X64" s="203">
        <f t="shared" si="55"/>
        <v>0</v>
      </c>
      <c r="Y64" s="164"/>
      <c r="Z64" s="68"/>
      <c r="AA64" s="133">
        <v>1.2</v>
      </c>
      <c r="AB64" s="319"/>
      <c r="AC64" s="203">
        <f t="shared" si="56"/>
        <v>0</v>
      </c>
      <c r="AD64" s="319">
        <f t="shared" si="57"/>
        <v>0</v>
      </c>
      <c r="AE64" s="203">
        <f t="shared" si="58"/>
        <v>0</v>
      </c>
      <c r="AF64" s="24"/>
    </row>
    <row r="65" spans="1:32" ht="31.5">
      <c r="A65" s="21" t="s">
        <v>229</v>
      </c>
      <c r="B65" s="24" t="s">
        <v>208</v>
      </c>
      <c r="C65" s="24"/>
      <c r="D65" s="68"/>
      <c r="E65" s="24"/>
      <c r="F65" s="68"/>
      <c r="G65" s="107">
        <v>1.8</v>
      </c>
      <c r="H65" s="24"/>
      <c r="I65" s="68">
        <f t="shared" si="49"/>
        <v>0</v>
      </c>
      <c r="J65" s="164">
        <f t="shared" si="50"/>
        <v>0</v>
      </c>
      <c r="K65" s="68">
        <f t="shared" si="50"/>
        <v>0</v>
      </c>
      <c r="L65" s="164">
        <f t="shared" si="59"/>
        <v>0</v>
      </c>
      <c r="M65" s="68"/>
      <c r="N65" s="68" t="e">
        <f t="shared" si="51"/>
        <v>#DIV/0!</v>
      </c>
      <c r="O65" s="68" t="e">
        <f t="shared" si="51"/>
        <v>#DIV/0!</v>
      </c>
      <c r="P65" s="164">
        <f t="shared" si="52"/>
        <v>0</v>
      </c>
      <c r="Q65" s="68">
        <f t="shared" si="52"/>
        <v>0</v>
      </c>
      <c r="R65" s="164"/>
      <c r="S65" s="68"/>
      <c r="T65" s="133">
        <v>1.8</v>
      </c>
      <c r="U65" s="319"/>
      <c r="V65" s="203">
        <f t="shared" si="53"/>
        <v>0</v>
      </c>
      <c r="W65" s="319">
        <f t="shared" si="54"/>
        <v>0</v>
      </c>
      <c r="X65" s="203">
        <f t="shared" si="55"/>
        <v>0</v>
      </c>
      <c r="Y65" s="164"/>
      <c r="Z65" s="68"/>
      <c r="AA65" s="133">
        <v>1.8</v>
      </c>
      <c r="AB65" s="319"/>
      <c r="AC65" s="203">
        <f t="shared" si="56"/>
        <v>0</v>
      </c>
      <c r="AD65" s="319">
        <f t="shared" si="57"/>
        <v>0</v>
      </c>
      <c r="AE65" s="203">
        <f t="shared" si="58"/>
        <v>0</v>
      </c>
      <c r="AF65" s="24"/>
    </row>
    <row r="66" spans="1:32" s="18" customFormat="1" ht="36.75" customHeight="1">
      <c r="A66" s="21">
        <v>3.09</v>
      </c>
      <c r="B66" s="343" t="s">
        <v>220</v>
      </c>
      <c r="C66" s="24"/>
      <c r="D66" s="68"/>
      <c r="E66" s="24"/>
      <c r="F66" s="68"/>
      <c r="G66" s="107"/>
      <c r="H66" s="24"/>
      <c r="I66" s="68">
        <f t="shared" si="49"/>
        <v>0</v>
      </c>
      <c r="J66" s="164">
        <f t="shared" si="50"/>
        <v>0</v>
      </c>
      <c r="K66" s="68">
        <f t="shared" si="50"/>
        <v>0</v>
      </c>
      <c r="L66" s="164"/>
      <c r="M66" s="68"/>
      <c r="N66" s="68"/>
      <c r="O66" s="68"/>
      <c r="P66" s="164">
        <f t="shared" si="52"/>
        <v>0</v>
      </c>
      <c r="Q66" s="68">
        <f t="shared" si="52"/>
        <v>0</v>
      </c>
      <c r="R66" s="164"/>
      <c r="S66" s="68"/>
      <c r="T66" s="133"/>
      <c r="U66" s="319"/>
      <c r="V66" s="203">
        <f t="shared" si="53"/>
        <v>0</v>
      </c>
      <c r="W66" s="319">
        <f t="shared" si="54"/>
        <v>0</v>
      </c>
      <c r="X66" s="203">
        <f t="shared" si="55"/>
        <v>0</v>
      </c>
      <c r="Y66" s="164"/>
      <c r="Z66" s="68"/>
      <c r="AA66" s="133"/>
      <c r="AB66" s="319"/>
      <c r="AC66" s="203">
        <f t="shared" si="56"/>
        <v>0</v>
      </c>
      <c r="AD66" s="319">
        <f t="shared" si="57"/>
        <v>0</v>
      </c>
      <c r="AE66" s="203">
        <f t="shared" si="58"/>
        <v>0</v>
      </c>
      <c r="AF66" s="24"/>
    </row>
    <row r="67" spans="1:32" s="18" customFormat="1" ht="31.5">
      <c r="A67" s="21">
        <v>3.1</v>
      </c>
      <c r="B67" s="343" t="s">
        <v>221</v>
      </c>
      <c r="C67" s="24"/>
      <c r="D67" s="68"/>
      <c r="E67" s="24"/>
      <c r="F67" s="68"/>
      <c r="G67" s="107">
        <v>1</v>
      </c>
      <c r="H67" s="24"/>
      <c r="I67" s="68">
        <f t="shared" si="49"/>
        <v>0</v>
      </c>
      <c r="J67" s="164">
        <f t="shared" si="50"/>
        <v>0</v>
      </c>
      <c r="K67" s="68">
        <f t="shared" si="50"/>
        <v>0</v>
      </c>
      <c r="L67" s="164"/>
      <c r="M67" s="68"/>
      <c r="N67" s="68" t="e">
        <f t="shared" si="51"/>
        <v>#DIV/0!</v>
      </c>
      <c r="O67" s="68" t="e">
        <f t="shared" si="51"/>
        <v>#DIV/0!</v>
      </c>
      <c r="P67" s="164">
        <f t="shared" si="52"/>
        <v>0</v>
      </c>
      <c r="Q67" s="68">
        <f t="shared" si="52"/>
        <v>0</v>
      </c>
      <c r="R67" s="164"/>
      <c r="S67" s="68"/>
      <c r="T67" s="133">
        <v>1</v>
      </c>
      <c r="U67" s="319"/>
      <c r="V67" s="203">
        <f t="shared" si="53"/>
        <v>0</v>
      </c>
      <c r="W67" s="319">
        <f t="shared" si="54"/>
        <v>0</v>
      </c>
      <c r="X67" s="203">
        <f t="shared" si="55"/>
        <v>0</v>
      </c>
      <c r="Y67" s="164"/>
      <c r="Z67" s="68"/>
      <c r="AA67" s="133">
        <v>1</v>
      </c>
      <c r="AB67" s="319"/>
      <c r="AC67" s="203">
        <f t="shared" si="56"/>
        <v>0</v>
      </c>
      <c r="AD67" s="319">
        <f t="shared" si="57"/>
        <v>0</v>
      </c>
      <c r="AE67" s="203">
        <f t="shared" si="58"/>
        <v>0</v>
      </c>
      <c r="AF67" s="24"/>
    </row>
    <row r="68" spans="1:32" s="18" customFormat="1" ht="43.5">
      <c r="A68" s="21">
        <v>3.11</v>
      </c>
      <c r="B68" s="345" t="s">
        <v>324</v>
      </c>
      <c r="C68" s="24"/>
      <c r="D68" s="68"/>
      <c r="E68" s="24"/>
      <c r="F68" s="68"/>
      <c r="G68" s="107">
        <v>1.25</v>
      </c>
      <c r="H68" s="24"/>
      <c r="I68" s="68">
        <f t="shared" si="49"/>
        <v>0</v>
      </c>
      <c r="J68" s="164">
        <f t="shared" si="50"/>
        <v>0</v>
      </c>
      <c r="K68" s="68">
        <f t="shared" si="50"/>
        <v>0</v>
      </c>
      <c r="L68" s="164"/>
      <c r="M68" s="68"/>
      <c r="N68" s="68" t="e">
        <f t="shared" si="51"/>
        <v>#DIV/0!</v>
      </c>
      <c r="O68" s="68" t="e">
        <f t="shared" si="51"/>
        <v>#DIV/0!</v>
      </c>
      <c r="P68" s="164">
        <f t="shared" si="52"/>
        <v>0</v>
      </c>
      <c r="Q68" s="68">
        <f t="shared" si="52"/>
        <v>0</v>
      </c>
      <c r="R68" s="164"/>
      <c r="S68" s="68"/>
      <c r="T68" s="133">
        <v>1.25</v>
      </c>
      <c r="U68" s="319"/>
      <c r="V68" s="203">
        <f t="shared" si="53"/>
        <v>0</v>
      </c>
      <c r="W68" s="319">
        <f t="shared" si="54"/>
        <v>0</v>
      </c>
      <c r="X68" s="203">
        <f t="shared" si="55"/>
        <v>0</v>
      </c>
      <c r="Y68" s="164"/>
      <c r="Z68" s="68"/>
      <c r="AA68" s="133">
        <v>1.25</v>
      </c>
      <c r="AB68" s="319"/>
      <c r="AC68" s="203">
        <f t="shared" si="56"/>
        <v>0</v>
      </c>
      <c r="AD68" s="319">
        <f t="shared" si="57"/>
        <v>0</v>
      </c>
      <c r="AE68" s="203">
        <f t="shared" si="58"/>
        <v>0</v>
      </c>
      <c r="AF68" s="24"/>
    </row>
    <row r="69" spans="1:32" s="18" customFormat="1">
      <c r="A69" s="21">
        <v>3.12</v>
      </c>
      <c r="B69" s="343" t="s">
        <v>223</v>
      </c>
      <c r="C69" s="24"/>
      <c r="D69" s="68"/>
      <c r="E69" s="24"/>
      <c r="F69" s="68"/>
      <c r="G69" s="107">
        <v>0.75</v>
      </c>
      <c r="H69" s="24"/>
      <c r="I69" s="68">
        <f t="shared" si="49"/>
        <v>0</v>
      </c>
      <c r="J69" s="164">
        <f t="shared" si="50"/>
        <v>0</v>
      </c>
      <c r="K69" s="68">
        <f t="shared" si="50"/>
        <v>0</v>
      </c>
      <c r="L69" s="164"/>
      <c r="M69" s="68"/>
      <c r="N69" s="68" t="e">
        <f t="shared" si="51"/>
        <v>#DIV/0!</v>
      </c>
      <c r="O69" s="68" t="e">
        <f t="shared" si="51"/>
        <v>#DIV/0!</v>
      </c>
      <c r="P69" s="164">
        <f t="shared" si="52"/>
        <v>0</v>
      </c>
      <c r="Q69" s="68">
        <f t="shared" si="52"/>
        <v>0</v>
      </c>
      <c r="R69" s="164"/>
      <c r="S69" s="68"/>
      <c r="T69" s="133">
        <v>0.75</v>
      </c>
      <c r="U69" s="319"/>
      <c r="V69" s="203">
        <f t="shared" si="53"/>
        <v>0</v>
      </c>
      <c r="W69" s="319">
        <f t="shared" si="54"/>
        <v>0</v>
      </c>
      <c r="X69" s="203">
        <f t="shared" si="55"/>
        <v>0</v>
      </c>
      <c r="Y69" s="164"/>
      <c r="Z69" s="68"/>
      <c r="AA69" s="133">
        <v>0.75</v>
      </c>
      <c r="AB69" s="319"/>
      <c r="AC69" s="203">
        <f t="shared" si="56"/>
        <v>0</v>
      </c>
      <c r="AD69" s="319">
        <f t="shared" si="57"/>
        <v>0</v>
      </c>
      <c r="AE69" s="203">
        <f t="shared" si="58"/>
        <v>0</v>
      </c>
      <c r="AF69" s="24"/>
    </row>
    <row r="70" spans="1:32" s="18" customFormat="1" ht="31.5">
      <c r="A70" s="21">
        <v>3.13</v>
      </c>
      <c r="B70" s="343" t="s">
        <v>224</v>
      </c>
      <c r="C70" s="24"/>
      <c r="D70" s="68"/>
      <c r="E70" s="24"/>
      <c r="F70" s="68"/>
      <c r="G70" s="107">
        <v>0.75</v>
      </c>
      <c r="H70" s="24"/>
      <c r="I70" s="68">
        <f t="shared" si="49"/>
        <v>0</v>
      </c>
      <c r="J70" s="164">
        <f t="shared" si="50"/>
        <v>0</v>
      </c>
      <c r="K70" s="68">
        <f t="shared" si="50"/>
        <v>0</v>
      </c>
      <c r="L70" s="164"/>
      <c r="M70" s="68"/>
      <c r="N70" s="68" t="e">
        <f t="shared" si="51"/>
        <v>#DIV/0!</v>
      </c>
      <c r="O70" s="68" t="e">
        <f t="shared" si="51"/>
        <v>#DIV/0!</v>
      </c>
      <c r="P70" s="164">
        <f t="shared" si="52"/>
        <v>0</v>
      </c>
      <c r="Q70" s="68">
        <f t="shared" si="52"/>
        <v>0</v>
      </c>
      <c r="R70" s="164"/>
      <c r="S70" s="68"/>
      <c r="T70" s="133">
        <v>0.75</v>
      </c>
      <c r="U70" s="319"/>
      <c r="V70" s="203">
        <f t="shared" si="53"/>
        <v>0</v>
      </c>
      <c r="W70" s="319">
        <f t="shared" si="54"/>
        <v>0</v>
      </c>
      <c r="X70" s="203">
        <f t="shared" si="55"/>
        <v>0</v>
      </c>
      <c r="Y70" s="164"/>
      <c r="Z70" s="68"/>
      <c r="AA70" s="133">
        <v>0.75</v>
      </c>
      <c r="AB70" s="319"/>
      <c r="AC70" s="203">
        <f t="shared" si="56"/>
        <v>0</v>
      </c>
      <c r="AD70" s="319">
        <f t="shared" si="57"/>
        <v>0</v>
      </c>
      <c r="AE70" s="203">
        <f t="shared" si="58"/>
        <v>0</v>
      </c>
      <c r="AF70" s="24"/>
    </row>
    <row r="71" spans="1:32" s="18" customFormat="1" ht="37.5">
      <c r="A71" s="21">
        <v>3.14</v>
      </c>
      <c r="B71" s="341" t="s">
        <v>606</v>
      </c>
      <c r="C71" s="24"/>
      <c r="D71" s="68"/>
      <c r="E71" s="24"/>
      <c r="F71" s="68"/>
      <c r="G71" s="107"/>
      <c r="H71" s="24"/>
      <c r="I71" s="68">
        <f t="shared" si="49"/>
        <v>0</v>
      </c>
      <c r="J71" s="164">
        <f t="shared" si="50"/>
        <v>0</v>
      </c>
      <c r="K71" s="68">
        <f t="shared" si="50"/>
        <v>0</v>
      </c>
      <c r="L71" s="164"/>
      <c r="M71" s="68"/>
      <c r="N71" s="68"/>
      <c r="O71" s="68"/>
      <c r="P71" s="164">
        <f t="shared" si="52"/>
        <v>0</v>
      </c>
      <c r="Q71" s="68">
        <f t="shared" si="52"/>
        <v>0</v>
      </c>
      <c r="R71" s="164"/>
      <c r="S71" s="68"/>
      <c r="T71" s="133"/>
      <c r="U71" s="319"/>
      <c r="V71" s="203">
        <f t="shared" si="53"/>
        <v>0</v>
      </c>
      <c r="W71" s="319">
        <f t="shared" si="54"/>
        <v>0</v>
      </c>
      <c r="X71" s="203">
        <f t="shared" si="55"/>
        <v>0</v>
      </c>
      <c r="Y71" s="164"/>
      <c r="Z71" s="68"/>
      <c r="AA71" s="133"/>
      <c r="AB71" s="319"/>
      <c r="AC71" s="203">
        <f t="shared" si="56"/>
        <v>0</v>
      </c>
      <c r="AD71" s="319">
        <f t="shared" si="57"/>
        <v>0</v>
      </c>
      <c r="AE71" s="203">
        <f t="shared" si="58"/>
        <v>0</v>
      </c>
      <c r="AF71" s="24"/>
    </row>
    <row r="72" spans="1:32" s="18" customFormat="1" ht="37.5">
      <c r="A72" s="21">
        <v>3.15</v>
      </c>
      <c r="B72" s="341" t="s">
        <v>605</v>
      </c>
      <c r="C72" s="24"/>
      <c r="D72" s="68"/>
      <c r="E72" s="24"/>
      <c r="F72" s="68"/>
      <c r="G72" s="107"/>
      <c r="H72" s="24"/>
      <c r="I72" s="68">
        <f t="shared" si="49"/>
        <v>0</v>
      </c>
      <c r="J72" s="164">
        <f t="shared" si="50"/>
        <v>0</v>
      </c>
      <c r="K72" s="68">
        <f t="shared" si="50"/>
        <v>0</v>
      </c>
      <c r="L72" s="164"/>
      <c r="M72" s="68"/>
      <c r="N72" s="68"/>
      <c r="O72" s="68"/>
      <c r="P72" s="164">
        <f t="shared" si="52"/>
        <v>0</v>
      </c>
      <c r="Q72" s="68">
        <f t="shared" si="52"/>
        <v>0</v>
      </c>
      <c r="R72" s="164"/>
      <c r="S72" s="68"/>
      <c r="T72" s="133">
        <v>0.3</v>
      </c>
      <c r="U72" s="319"/>
      <c r="V72" s="203">
        <f t="shared" si="53"/>
        <v>0</v>
      </c>
      <c r="W72" s="319">
        <f t="shared" si="54"/>
        <v>0</v>
      </c>
      <c r="X72" s="203">
        <f t="shared" si="55"/>
        <v>0</v>
      </c>
      <c r="Y72" s="164"/>
      <c r="Z72" s="68"/>
      <c r="AA72" s="133">
        <v>0.3</v>
      </c>
      <c r="AB72" s="319"/>
      <c r="AC72" s="203">
        <f t="shared" si="56"/>
        <v>0</v>
      </c>
      <c r="AD72" s="319">
        <f t="shared" si="57"/>
        <v>0</v>
      </c>
      <c r="AE72" s="203">
        <f t="shared" si="58"/>
        <v>0</v>
      </c>
      <c r="AF72" s="24"/>
    </row>
    <row r="73" spans="1:32" s="18" customFormat="1">
      <c r="A73" s="21">
        <v>3.16</v>
      </c>
      <c r="B73" s="343" t="s">
        <v>31</v>
      </c>
      <c r="C73" s="24"/>
      <c r="D73" s="68"/>
      <c r="E73" s="24"/>
      <c r="F73" s="68"/>
      <c r="G73" s="107"/>
      <c r="H73" s="24"/>
      <c r="I73" s="68">
        <f t="shared" si="49"/>
        <v>0</v>
      </c>
      <c r="J73" s="164">
        <f t="shared" si="50"/>
        <v>0</v>
      </c>
      <c r="K73" s="68">
        <f t="shared" si="50"/>
        <v>0</v>
      </c>
      <c r="L73" s="164"/>
      <c r="M73" s="68"/>
      <c r="N73" s="68"/>
      <c r="O73" s="68"/>
      <c r="P73" s="164">
        <f t="shared" si="52"/>
        <v>0</v>
      </c>
      <c r="Q73" s="68">
        <f t="shared" si="52"/>
        <v>0</v>
      </c>
      <c r="R73" s="164"/>
      <c r="S73" s="68"/>
      <c r="T73" s="133"/>
      <c r="U73" s="319"/>
      <c r="V73" s="203">
        <f t="shared" si="53"/>
        <v>0</v>
      </c>
      <c r="W73" s="319">
        <f t="shared" si="54"/>
        <v>0</v>
      </c>
      <c r="X73" s="203">
        <f t="shared" si="55"/>
        <v>0</v>
      </c>
      <c r="Y73" s="164"/>
      <c r="Z73" s="68"/>
      <c r="AA73" s="133"/>
      <c r="AB73" s="319"/>
      <c r="AC73" s="203">
        <f t="shared" si="56"/>
        <v>0</v>
      </c>
      <c r="AD73" s="319">
        <f t="shared" si="57"/>
        <v>0</v>
      </c>
      <c r="AE73" s="203">
        <f t="shared" si="58"/>
        <v>0</v>
      </c>
      <c r="AF73" s="24"/>
    </row>
    <row r="74" spans="1:32" s="18" customFormat="1" ht="31.5">
      <c r="A74" s="21">
        <v>3.17</v>
      </c>
      <c r="B74" s="343" t="s">
        <v>225</v>
      </c>
      <c r="C74" s="24"/>
      <c r="D74" s="68"/>
      <c r="E74" s="24"/>
      <c r="F74" s="68"/>
      <c r="G74" s="107">
        <v>0.5</v>
      </c>
      <c r="H74" s="24"/>
      <c r="I74" s="68">
        <f t="shared" si="49"/>
        <v>0</v>
      </c>
      <c r="J74" s="164">
        <f t="shared" si="50"/>
        <v>0</v>
      </c>
      <c r="K74" s="68">
        <f t="shared" si="50"/>
        <v>0</v>
      </c>
      <c r="L74" s="164">
        <v>508</v>
      </c>
      <c r="M74" s="68"/>
      <c r="N74" s="68" t="e">
        <f t="shared" si="51"/>
        <v>#DIV/0!</v>
      </c>
      <c r="O74" s="68" t="e">
        <f t="shared" si="51"/>
        <v>#DIV/0!</v>
      </c>
      <c r="P74" s="164">
        <f t="shared" si="52"/>
        <v>-508</v>
      </c>
      <c r="Q74" s="68">
        <f t="shared" si="52"/>
        <v>0</v>
      </c>
      <c r="R74" s="164"/>
      <c r="S74" s="68"/>
      <c r="T74" s="133">
        <v>0.5</v>
      </c>
      <c r="U74" s="319"/>
      <c r="V74" s="203">
        <f t="shared" si="53"/>
        <v>0</v>
      </c>
      <c r="W74" s="319">
        <f t="shared" si="54"/>
        <v>0</v>
      </c>
      <c r="X74" s="203">
        <f t="shared" si="55"/>
        <v>0</v>
      </c>
      <c r="Y74" s="164"/>
      <c r="Z74" s="68"/>
      <c r="AA74" s="133">
        <v>0.5</v>
      </c>
      <c r="AB74" s="319"/>
      <c r="AC74" s="203">
        <f t="shared" si="56"/>
        <v>0</v>
      </c>
      <c r="AD74" s="319">
        <f t="shared" si="57"/>
        <v>0</v>
      </c>
      <c r="AE74" s="203">
        <f t="shared" si="58"/>
        <v>0</v>
      </c>
      <c r="AF74" s="24"/>
    </row>
    <row r="75" spans="1:32" s="18" customFormat="1" ht="31.5">
      <c r="A75" s="21">
        <v>3.18</v>
      </c>
      <c r="B75" s="343" t="s">
        <v>203</v>
      </c>
      <c r="C75" s="24"/>
      <c r="D75" s="68"/>
      <c r="E75" s="24"/>
      <c r="F75" s="68"/>
      <c r="G75" s="107"/>
      <c r="H75" s="24"/>
      <c r="I75" s="68">
        <f t="shared" si="49"/>
        <v>0</v>
      </c>
      <c r="J75" s="164">
        <f t="shared" si="50"/>
        <v>0</v>
      </c>
      <c r="K75" s="68">
        <f t="shared" si="50"/>
        <v>0</v>
      </c>
      <c r="L75" s="164"/>
      <c r="M75" s="68"/>
      <c r="N75" s="68"/>
      <c r="O75" s="68"/>
      <c r="P75" s="164">
        <f t="shared" si="52"/>
        <v>0</v>
      </c>
      <c r="Q75" s="68">
        <f t="shared" si="52"/>
        <v>0</v>
      </c>
      <c r="R75" s="164"/>
      <c r="S75" s="68"/>
      <c r="T75" s="133"/>
      <c r="U75" s="319"/>
      <c r="V75" s="203">
        <f t="shared" si="53"/>
        <v>0</v>
      </c>
      <c r="W75" s="319">
        <f t="shared" si="54"/>
        <v>0</v>
      </c>
      <c r="X75" s="203">
        <f t="shared" si="55"/>
        <v>0</v>
      </c>
      <c r="Y75" s="164"/>
      <c r="Z75" s="68"/>
      <c r="AA75" s="133"/>
      <c r="AB75" s="319"/>
      <c r="AC75" s="203">
        <f t="shared" si="56"/>
        <v>0</v>
      </c>
      <c r="AD75" s="319">
        <f t="shared" si="57"/>
        <v>0</v>
      </c>
      <c r="AE75" s="203">
        <f t="shared" si="58"/>
        <v>0</v>
      </c>
      <c r="AF75" s="24"/>
    </row>
    <row r="76" spans="1:32" s="235" customFormat="1">
      <c r="A76" s="237"/>
      <c r="B76" s="344" t="s">
        <v>171</v>
      </c>
      <c r="C76" s="228">
        <f t="shared" ref="C76" si="60">SUM(C54:C75)</f>
        <v>0</v>
      </c>
      <c r="D76" s="229">
        <f>SUM(D54:D75)</f>
        <v>0</v>
      </c>
      <c r="E76" s="228">
        <f t="shared" ref="E76" si="61">SUM(E54:E75)</f>
        <v>0</v>
      </c>
      <c r="F76" s="229">
        <f>SUM(F54:F75)</f>
        <v>0</v>
      </c>
      <c r="G76" s="230"/>
      <c r="H76" s="228">
        <f t="shared" ref="H76" si="62">SUM(H54:H75)</f>
        <v>0</v>
      </c>
      <c r="I76" s="229">
        <f>SUM(I54:I75)</f>
        <v>0</v>
      </c>
      <c r="J76" s="228">
        <f t="shared" ref="J76" si="63">SUM(J54:J75)</f>
        <v>0</v>
      </c>
      <c r="K76" s="229">
        <f>SUM(K54:K75)</f>
        <v>0</v>
      </c>
      <c r="L76" s="355">
        <f>L62</f>
        <v>0</v>
      </c>
      <c r="M76" s="229">
        <f>SUM(M54:M75)</f>
        <v>0</v>
      </c>
      <c r="N76" s="232" t="e">
        <f t="shared" si="51"/>
        <v>#DIV/0!</v>
      </c>
      <c r="O76" s="232" t="e">
        <f t="shared" si="51"/>
        <v>#DIV/0!</v>
      </c>
      <c r="P76" s="228">
        <f>P54</f>
        <v>0</v>
      </c>
      <c r="Q76" s="229">
        <f>SUM(Q54:Q75)</f>
        <v>0</v>
      </c>
      <c r="R76" s="228">
        <f>SUM(R54:R75)</f>
        <v>0</v>
      </c>
      <c r="S76" s="229">
        <f>SUM(S54:S75)</f>
        <v>0</v>
      </c>
      <c r="T76" s="233"/>
      <c r="U76" s="228">
        <f>U54</f>
        <v>0</v>
      </c>
      <c r="V76" s="229">
        <f>SUM(V54:V75)</f>
        <v>0</v>
      </c>
      <c r="W76" s="228">
        <f>W54</f>
        <v>0</v>
      </c>
      <c r="X76" s="229">
        <f>SUM(X54:X75)</f>
        <v>0</v>
      </c>
      <c r="Y76" s="228">
        <f>SUM(Y54:Y75)</f>
        <v>0</v>
      </c>
      <c r="Z76" s="229">
        <f>SUM(Z54:Z75)</f>
        <v>0</v>
      </c>
      <c r="AA76" s="233"/>
      <c r="AB76" s="228">
        <f>AB54</f>
        <v>0</v>
      </c>
      <c r="AC76" s="229">
        <f>SUM(AC54:AC75)</f>
        <v>0</v>
      </c>
      <c r="AD76" s="228">
        <f>AD54</f>
        <v>0</v>
      </c>
      <c r="AE76" s="229">
        <f>SUM(AE54:AE75)</f>
        <v>0</v>
      </c>
      <c r="AF76" s="227"/>
    </row>
    <row r="77" spans="1:32" s="235" customFormat="1">
      <c r="A77" s="237"/>
      <c r="B77" s="344" t="s">
        <v>234</v>
      </c>
      <c r="C77" s="228">
        <f t="shared" ref="C77:F77" si="64">C76+C52</f>
        <v>0</v>
      </c>
      <c r="D77" s="229">
        <f t="shared" si="64"/>
        <v>0</v>
      </c>
      <c r="E77" s="228">
        <f t="shared" si="64"/>
        <v>0</v>
      </c>
      <c r="F77" s="229">
        <f t="shared" si="64"/>
        <v>0</v>
      </c>
      <c r="G77" s="230"/>
      <c r="H77" s="228">
        <f>H76+H52</f>
        <v>0</v>
      </c>
      <c r="I77" s="229">
        <f>I76+I52</f>
        <v>0</v>
      </c>
      <c r="J77" s="228">
        <f>J76+J52</f>
        <v>0</v>
      </c>
      <c r="K77" s="229">
        <f>K76+K52</f>
        <v>0</v>
      </c>
      <c r="L77" s="355">
        <f>L76</f>
        <v>0</v>
      </c>
      <c r="M77" s="229">
        <f>M76+M52</f>
        <v>0</v>
      </c>
      <c r="N77" s="232" t="e">
        <f t="shared" si="51"/>
        <v>#DIV/0!</v>
      </c>
      <c r="O77" s="232" t="e">
        <f t="shared" si="51"/>
        <v>#DIV/0!</v>
      </c>
      <c r="P77" s="228">
        <f>P76</f>
        <v>0</v>
      </c>
      <c r="Q77" s="229">
        <f>Q76+Q52</f>
        <v>0</v>
      </c>
      <c r="R77" s="228">
        <f>R76+R52</f>
        <v>0</v>
      </c>
      <c r="S77" s="229">
        <f>S76+S52</f>
        <v>0</v>
      </c>
      <c r="T77" s="233"/>
      <c r="U77" s="228">
        <f>U76</f>
        <v>0</v>
      </c>
      <c r="V77" s="229">
        <f>V76+V52</f>
        <v>0</v>
      </c>
      <c r="W77" s="228">
        <f>W76</f>
        <v>0</v>
      </c>
      <c r="X77" s="229">
        <f>X76+X52</f>
        <v>0</v>
      </c>
      <c r="Y77" s="228">
        <f>Y76+Y52</f>
        <v>0</v>
      </c>
      <c r="Z77" s="229">
        <f>Z76+Z52</f>
        <v>0</v>
      </c>
      <c r="AA77" s="233"/>
      <c r="AB77" s="228">
        <f>AB76</f>
        <v>0</v>
      </c>
      <c r="AC77" s="229">
        <f>AC76+AC52</f>
        <v>0</v>
      </c>
      <c r="AD77" s="228">
        <f>AD76</f>
        <v>0</v>
      </c>
      <c r="AE77" s="229">
        <f>AE76+AE52</f>
        <v>0</v>
      </c>
      <c r="AF77" s="227"/>
    </row>
    <row r="78" spans="1:32" s="18" customFormat="1">
      <c r="A78" s="21">
        <v>4</v>
      </c>
      <c r="B78" s="7" t="s">
        <v>32</v>
      </c>
      <c r="C78" s="24"/>
      <c r="D78" s="68"/>
      <c r="E78" s="24"/>
      <c r="F78" s="68"/>
      <c r="G78" s="107"/>
      <c r="H78" s="24"/>
      <c r="I78" s="68"/>
      <c r="J78" s="164"/>
      <c r="K78" s="68"/>
      <c r="L78" s="164"/>
      <c r="M78" s="68"/>
      <c r="N78" s="68"/>
      <c r="O78" s="68"/>
      <c r="P78" s="164">
        <f t="shared" ref="P78:Q80" si="65">J78-L78</f>
        <v>0</v>
      </c>
      <c r="Q78" s="68">
        <f t="shared" si="65"/>
        <v>0</v>
      </c>
      <c r="R78" s="164"/>
      <c r="S78" s="68"/>
      <c r="T78" s="133"/>
      <c r="U78" s="319"/>
      <c r="V78" s="203">
        <f t="shared" ref="V78" si="66">U78*T78</f>
        <v>0</v>
      </c>
      <c r="W78" s="319">
        <f t="shared" ref="W78:W80" si="67">U78+R78</f>
        <v>0</v>
      </c>
      <c r="X78" s="203">
        <f>V78+S78</f>
        <v>0</v>
      </c>
      <c r="Y78" s="164"/>
      <c r="Z78" s="68"/>
      <c r="AA78" s="133"/>
      <c r="AB78" s="319"/>
      <c r="AC78" s="203">
        <f t="shared" ref="AC78" si="68">AB78*AA78</f>
        <v>0</v>
      </c>
      <c r="AD78" s="319">
        <f t="shared" ref="AD78:AD80" si="69">AB78+Y78</f>
        <v>0</v>
      </c>
      <c r="AE78" s="203">
        <f>AC78+Z78</f>
        <v>0</v>
      </c>
      <c r="AF78" s="24"/>
    </row>
    <row r="79" spans="1:32" s="18" customFormat="1">
      <c r="A79" s="21">
        <v>4.01</v>
      </c>
      <c r="B79" s="23" t="s">
        <v>33</v>
      </c>
      <c r="C79" s="24"/>
      <c r="D79" s="68"/>
      <c r="E79" s="24"/>
      <c r="F79" s="68"/>
      <c r="G79" s="107">
        <v>0.03</v>
      </c>
      <c r="H79" s="24">
        <v>20</v>
      </c>
      <c r="I79" s="68">
        <f t="shared" ref="I79:I80" si="70">H79*G79</f>
        <v>0.6</v>
      </c>
      <c r="J79" s="164">
        <f t="shared" ref="J79:J80" si="71">H79+E79+C79</f>
        <v>20</v>
      </c>
      <c r="K79" s="68">
        <f>I79+F79+D79</f>
        <v>0.6</v>
      </c>
      <c r="L79" s="164"/>
      <c r="M79" s="68">
        <v>0.6</v>
      </c>
      <c r="N79" s="68">
        <f t="shared" ref="N79:O79" si="72">L79/H79%</f>
        <v>0</v>
      </c>
      <c r="O79" s="68">
        <f t="shared" si="72"/>
        <v>100</v>
      </c>
      <c r="P79" s="164">
        <f t="shared" si="65"/>
        <v>20</v>
      </c>
      <c r="Q79" s="68">
        <v>0</v>
      </c>
      <c r="R79" s="164"/>
      <c r="S79" s="68"/>
      <c r="T79" s="133">
        <v>0.03</v>
      </c>
      <c r="U79" s="319">
        <v>32</v>
      </c>
      <c r="V79" s="203">
        <f>U79*T79</f>
        <v>0.96</v>
      </c>
      <c r="W79" s="319">
        <f t="shared" si="67"/>
        <v>32</v>
      </c>
      <c r="X79" s="203">
        <f>V79+S79</f>
        <v>0.96</v>
      </c>
      <c r="Y79" s="164"/>
      <c r="Z79" s="68"/>
      <c r="AA79" s="133">
        <v>0.03</v>
      </c>
      <c r="AB79" s="319">
        <v>32</v>
      </c>
      <c r="AC79" s="203">
        <f>AB79*AA79</f>
        <v>0.96</v>
      </c>
      <c r="AD79" s="319">
        <f t="shared" si="69"/>
        <v>32</v>
      </c>
      <c r="AE79" s="203">
        <f>AC79+Z79</f>
        <v>0.96</v>
      </c>
      <c r="AF79" s="24"/>
    </row>
    <row r="80" spans="1:32" s="18" customFormat="1" ht="35.25" customHeight="1">
      <c r="A80" s="21">
        <v>4.0199999999999996</v>
      </c>
      <c r="B80" s="23" t="s">
        <v>34</v>
      </c>
      <c r="C80" s="24"/>
      <c r="D80" s="68"/>
      <c r="E80" s="24"/>
      <c r="F80" s="68"/>
      <c r="G80" s="107"/>
      <c r="H80" s="24"/>
      <c r="I80" s="68">
        <f t="shared" si="70"/>
        <v>0</v>
      </c>
      <c r="J80" s="164">
        <f t="shared" si="71"/>
        <v>0</v>
      </c>
      <c r="K80" s="68">
        <f>I80+F80+D80</f>
        <v>0</v>
      </c>
      <c r="L80" s="164"/>
      <c r="M80" s="68"/>
      <c r="N80" s="68"/>
      <c r="O80" s="68"/>
      <c r="P80" s="164">
        <f t="shared" si="65"/>
        <v>0</v>
      </c>
      <c r="Q80" s="68">
        <f t="shared" si="65"/>
        <v>0</v>
      </c>
      <c r="R80" s="164"/>
      <c r="S80" s="68"/>
      <c r="T80" s="133"/>
      <c r="U80" s="319"/>
      <c r="V80" s="203">
        <f>U80*T80</f>
        <v>0</v>
      </c>
      <c r="W80" s="319">
        <f t="shared" si="67"/>
        <v>0</v>
      </c>
      <c r="X80" s="203">
        <f>V80+S80</f>
        <v>0</v>
      </c>
      <c r="Y80" s="164"/>
      <c r="Z80" s="68"/>
      <c r="AA80" s="133"/>
      <c r="AB80" s="319"/>
      <c r="AC80" s="203">
        <f>AB80*AA80</f>
        <v>0</v>
      </c>
      <c r="AD80" s="319">
        <f t="shared" si="69"/>
        <v>0</v>
      </c>
      <c r="AE80" s="203">
        <f>AC80+Z80</f>
        <v>0</v>
      </c>
      <c r="AF80" s="24"/>
    </row>
    <row r="81" spans="1:32" s="235" customFormat="1">
      <c r="A81" s="237"/>
      <c r="B81" s="215" t="s">
        <v>35</v>
      </c>
      <c r="C81" s="273">
        <f t="shared" ref="C81" si="73">SUM(C79:C80)</f>
        <v>0</v>
      </c>
      <c r="D81" s="263">
        <f>SUM(D79:D80)</f>
        <v>0</v>
      </c>
      <c r="E81" s="273">
        <f t="shared" ref="E81" si="74">SUM(E79:E80)</f>
        <v>0</v>
      </c>
      <c r="F81" s="263">
        <f>SUM(F79:F80)</f>
        <v>0</v>
      </c>
      <c r="G81" s="230"/>
      <c r="H81" s="273">
        <f t="shared" ref="H81:M81" si="75">SUM(H79:H80)</f>
        <v>20</v>
      </c>
      <c r="I81" s="263">
        <f>SUM(I79:I80)</f>
        <v>0.6</v>
      </c>
      <c r="J81" s="273">
        <f t="shared" si="75"/>
        <v>20</v>
      </c>
      <c r="K81" s="263">
        <f>SUM(K79:K80)</f>
        <v>0.6</v>
      </c>
      <c r="L81" s="273">
        <f t="shared" si="75"/>
        <v>0</v>
      </c>
      <c r="M81" s="263">
        <f t="shared" si="75"/>
        <v>0.6</v>
      </c>
      <c r="N81" s="232">
        <f t="shared" ref="N81:N83" si="76">L81/J81%</f>
        <v>0</v>
      </c>
      <c r="O81" s="232">
        <f>M81/K81%</f>
        <v>100</v>
      </c>
      <c r="P81" s="273">
        <f t="shared" ref="P81:S81" si="77">SUM(P79:P80)</f>
        <v>20</v>
      </c>
      <c r="Q81" s="263">
        <f t="shared" si="77"/>
        <v>0</v>
      </c>
      <c r="R81" s="273">
        <f t="shared" si="77"/>
        <v>0</v>
      </c>
      <c r="S81" s="263">
        <f t="shared" si="77"/>
        <v>0</v>
      </c>
      <c r="T81" s="233"/>
      <c r="U81" s="273">
        <f t="shared" ref="U81:W81" si="78">SUM(U79:U80)</f>
        <v>32</v>
      </c>
      <c r="V81" s="263">
        <f>SUM(V79:V80)</f>
        <v>0.96</v>
      </c>
      <c r="W81" s="273">
        <f t="shared" si="78"/>
        <v>32</v>
      </c>
      <c r="X81" s="263">
        <f>SUM(X79:X80)</f>
        <v>0.96</v>
      </c>
      <c r="Y81" s="273">
        <f t="shared" ref="Y81:Z81" si="79">SUM(Y79:Y80)</f>
        <v>0</v>
      </c>
      <c r="Z81" s="263">
        <f t="shared" si="79"/>
        <v>0</v>
      </c>
      <c r="AA81" s="233"/>
      <c r="AB81" s="273">
        <f t="shared" ref="AB81" si="80">SUM(AB79:AB80)</f>
        <v>32</v>
      </c>
      <c r="AC81" s="263">
        <f>SUM(AC79:AC80)</f>
        <v>0.96</v>
      </c>
      <c r="AD81" s="273">
        <f t="shared" ref="AD81" si="81">SUM(AD79:AD80)</f>
        <v>32</v>
      </c>
      <c r="AE81" s="263">
        <f>SUM(AE79:AE80)</f>
        <v>0.96</v>
      </c>
      <c r="AF81" s="227"/>
    </row>
    <row r="82" spans="1:32" s="18" customFormat="1" ht="88.5" customHeight="1">
      <c r="A82" s="753">
        <v>5</v>
      </c>
      <c r="B82" s="20" t="s">
        <v>235</v>
      </c>
      <c r="C82" s="24">
        <v>1639</v>
      </c>
      <c r="D82" s="68">
        <v>0</v>
      </c>
      <c r="E82" s="24"/>
      <c r="F82" s="68"/>
      <c r="G82" s="107"/>
      <c r="H82" s="24">
        <v>2068</v>
      </c>
      <c r="I82" s="68">
        <v>0</v>
      </c>
      <c r="J82" s="164">
        <f t="shared" ref="J82" si="82">H82+E82+C82</f>
        <v>3707</v>
      </c>
      <c r="K82" s="68">
        <v>0</v>
      </c>
      <c r="L82" s="164"/>
      <c r="M82" s="68"/>
      <c r="N82" s="68">
        <f t="shared" si="76"/>
        <v>0</v>
      </c>
      <c r="O82" s="68" t="e">
        <f>M82/K82%</f>
        <v>#DIV/0!</v>
      </c>
      <c r="P82" s="164">
        <f>J82-L82</f>
        <v>3707</v>
      </c>
      <c r="Q82" s="68">
        <f>K82-M82</f>
        <v>0</v>
      </c>
      <c r="R82" s="164"/>
      <c r="S82" s="68"/>
      <c r="T82" s="133"/>
      <c r="U82" s="319">
        <v>2312</v>
      </c>
      <c r="V82" s="203">
        <v>349.25744999999995</v>
      </c>
      <c r="W82" s="319">
        <f>U82+R82</f>
        <v>2312</v>
      </c>
      <c r="X82" s="203">
        <f>V82+S82</f>
        <v>349.25744999999995</v>
      </c>
      <c r="Y82" s="164"/>
      <c r="Z82" s="68"/>
      <c r="AA82" s="133"/>
      <c r="AB82" s="319">
        <v>2068</v>
      </c>
      <c r="AC82" s="203">
        <v>117.49</v>
      </c>
      <c r="AD82" s="319">
        <f>AB82+Y82</f>
        <v>2068</v>
      </c>
      <c r="AE82" s="203">
        <f>AC82+Z82</f>
        <v>117.49</v>
      </c>
      <c r="AF82" s="24"/>
    </row>
    <row r="83" spans="1:32" s="235" customFormat="1">
      <c r="A83" s="237"/>
      <c r="B83" s="238" t="s">
        <v>35</v>
      </c>
      <c r="C83" s="228">
        <f t="shared" ref="C83:E83" si="83">C82</f>
        <v>1639</v>
      </c>
      <c r="D83" s="229">
        <f t="shared" si="83"/>
        <v>0</v>
      </c>
      <c r="E83" s="228">
        <f t="shared" si="83"/>
        <v>0</v>
      </c>
      <c r="F83" s="229">
        <f>F82</f>
        <v>0</v>
      </c>
      <c r="G83" s="230">
        <v>0</v>
      </c>
      <c r="H83" s="228">
        <f t="shared" ref="H83:M83" si="84">H82</f>
        <v>2068</v>
      </c>
      <c r="I83" s="229">
        <f>I82</f>
        <v>0</v>
      </c>
      <c r="J83" s="228">
        <f t="shared" si="84"/>
        <v>3707</v>
      </c>
      <c r="K83" s="229">
        <f>K82</f>
        <v>0</v>
      </c>
      <c r="L83" s="228">
        <f t="shared" si="84"/>
        <v>0</v>
      </c>
      <c r="M83" s="229">
        <f t="shared" si="84"/>
        <v>0</v>
      </c>
      <c r="N83" s="232">
        <f t="shared" si="76"/>
        <v>0</v>
      </c>
      <c r="O83" s="232" t="e">
        <f>M83/K83%</f>
        <v>#DIV/0!</v>
      </c>
      <c r="P83" s="228">
        <f t="shared" ref="P83:S83" si="85">P82</f>
        <v>3707</v>
      </c>
      <c r="Q83" s="229">
        <f t="shared" si="85"/>
        <v>0</v>
      </c>
      <c r="R83" s="228">
        <f t="shared" si="85"/>
        <v>0</v>
      </c>
      <c r="S83" s="229">
        <f t="shared" si="85"/>
        <v>0</v>
      </c>
      <c r="T83" s="233">
        <v>0</v>
      </c>
      <c r="U83" s="228">
        <f t="shared" ref="U83:W83" si="86">U82</f>
        <v>2312</v>
      </c>
      <c r="V83" s="229">
        <f>V82</f>
        <v>349.25744999999995</v>
      </c>
      <c r="W83" s="228">
        <f t="shared" si="86"/>
        <v>2312</v>
      </c>
      <c r="X83" s="229">
        <f>X82</f>
        <v>349.25744999999995</v>
      </c>
      <c r="Y83" s="228">
        <f t="shared" ref="Y83:Z83" si="87">Y82</f>
        <v>0</v>
      </c>
      <c r="Z83" s="229">
        <f t="shared" si="87"/>
        <v>0</v>
      </c>
      <c r="AA83" s="233">
        <v>0</v>
      </c>
      <c r="AB83" s="228">
        <f t="shared" ref="AB83" si="88">AB82</f>
        <v>2068</v>
      </c>
      <c r="AC83" s="229">
        <f>AC82</f>
        <v>117.49</v>
      </c>
      <c r="AD83" s="228">
        <f t="shared" ref="AD83" si="89">AD82</f>
        <v>2068</v>
      </c>
      <c r="AE83" s="229">
        <f>AE82</f>
        <v>117.49</v>
      </c>
      <c r="AF83" s="227"/>
    </row>
    <row r="84" spans="1:32" s="18" customFormat="1" ht="31.5">
      <c r="A84" s="338">
        <v>6</v>
      </c>
      <c r="B84" s="20" t="s">
        <v>36</v>
      </c>
      <c r="C84" s="24"/>
      <c r="D84" s="68"/>
      <c r="E84" s="24"/>
      <c r="F84" s="68"/>
      <c r="G84" s="107"/>
      <c r="H84" s="24"/>
      <c r="I84" s="68"/>
      <c r="J84" s="164"/>
      <c r="K84" s="68"/>
      <c r="L84" s="164"/>
      <c r="M84" s="68"/>
      <c r="N84" s="68"/>
      <c r="O84" s="68"/>
      <c r="P84" s="164">
        <f t="shared" ref="P84:Q89" si="90">J84-L84</f>
        <v>0</v>
      </c>
      <c r="Q84" s="68">
        <f t="shared" si="90"/>
        <v>0</v>
      </c>
      <c r="R84" s="164"/>
      <c r="S84" s="68"/>
      <c r="T84" s="133"/>
      <c r="U84" s="319"/>
      <c r="V84" s="203">
        <f t="shared" ref="V84:V85" si="91">U84*T84</f>
        <v>0</v>
      </c>
      <c r="W84" s="319">
        <f t="shared" ref="W84:W89" si="92">U84+R84</f>
        <v>0</v>
      </c>
      <c r="X84" s="203">
        <f t="shared" ref="X84:X89" si="93">V84+S84</f>
        <v>0</v>
      </c>
      <c r="Y84" s="164"/>
      <c r="Z84" s="68"/>
      <c r="AA84" s="133"/>
      <c r="AB84" s="319"/>
      <c r="AC84" s="203">
        <f t="shared" ref="AC84:AC85" si="94">AB84*AA84</f>
        <v>0</v>
      </c>
      <c r="AD84" s="319">
        <f t="shared" ref="AD84:AD89" si="95">AB84+Y84</f>
        <v>0</v>
      </c>
      <c r="AE84" s="203">
        <f t="shared" ref="AE84:AE89" si="96">AC84+Z84</f>
        <v>0</v>
      </c>
      <c r="AF84" s="24"/>
    </row>
    <row r="85" spans="1:32" s="18" customFormat="1">
      <c r="A85" s="338">
        <v>6.01</v>
      </c>
      <c r="B85" s="20" t="s">
        <v>37</v>
      </c>
      <c r="C85" s="24"/>
      <c r="D85" s="68"/>
      <c r="E85" s="24"/>
      <c r="F85" s="68"/>
      <c r="G85" s="107"/>
      <c r="H85" s="24"/>
      <c r="I85" s="68">
        <f t="shared" ref="I85:I86" si="97">H85*G85</f>
        <v>0</v>
      </c>
      <c r="J85" s="164">
        <f t="shared" ref="J85:J86" si="98">H85+E85+C85</f>
        <v>0</v>
      </c>
      <c r="K85" s="68">
        <f>I85+F85+D85</f>
        <v>0</v>
      </c>
      <c r="L85" s="164"/>
      <c r="M85" s="68"/>
      <c r="N85" s="68"/>
      <c r="O85" s="68"/>
      <c r="P85" s="164">
        <f t="shared" si="90"/>
        <v>0</v>
      </c>
      <c r="Q85" s="68">
        <f t="shared" si="90"/>
        <v>0</v>
      </c>
      <c r="R85" s="164"/>
      <c r="S85" s="68"/>
      <c r="T85" s="133"/>
      <c r="U85" s="319"/>
      <c r="V85" s="203">
        <f t="shared" si="91"/>
        <v>0</v>
      </c>
      <c r="W85" s="319">
        <f t="shared" si="92"/>
        <v>0</v>
      </c>
      <c r="X85" s="203">
        <f t="shared" si="93"/>
        <v>0</v>
      </c>
      <c r="Y85" s="164"/>
      <c r="Z85" s="68"/>
      <c r="AA85" s="133"/>
      <c r="AB85" s="319"/>
      <c r="AC85" s="203">
        <f t="shared" si="94"/>
        <v>0</v>
      </c>
      <c r="AD85" s="319">
        <f t="shared" si="95"/>
        <v>0</v>
      </c>
      <c r="AE85" s="203">
        <f t="shared" si="96"/>
        <v>0</v>
      </c>
      <c r="AF85" s="24"/>
    </row>
    <row r="86" spans="1:32" s="18" customFormat="1" ht="56.25">
      <c r="A86" s="21"/>
      <c r="B86" s="23" t="s">
        <v>38</v>
      </c>
      <c r="C86" s="24"/>
      <c r="D86" s="68"/>
      <c r="E86" s="24"/>
      <c r="F86" s="68"/>
      <c r="G86" s="107">
        <v>0.2</v>
      </c>
      <c r="H86" s="24"/>
      <c r="I86" s="68">
        <f t="shared" si="97"/>
        <v>0</v>
      </c>
      <c r="J86" s="164">
        <f t="shared" si="98"/>
        <v>0</v>
      </c>
      <c r="K86" s="68">
        <f>I86+F86+D86</f>
        <v>0</v>
      </c>
      <c r="L86" s="164"/>
      <c r="M86" s="68"/>
      <c r="N86" s="68" t="e">
        <f t="shared" ref="N86:O90" si="99">L86/J86%</f>
        <v>#DIV/0!</v>
      </c>
      <c r="O86" s="68" t="e">
        <f t="shared" si="99"/>
        <v>#DIV/0!</v>
      </c>
      <c r="P86" s="164">
        <f t="shared" si="90"/>
        <v>0</v>
      </c>
      <c r="Q86" s="68">
        <f t="shared" si="90"/>
        <v>0</v>
      </c>
      <c r="R86" s="164"/>
      <c r="S86" s="68"/>
      <c r="T86" s="133">
        <v>0.2</v>
      </c>
      <c r="U86" s="319"/>
      <c r="V86" s="203">
        <f>U86*T86</f>
        <v>0</v>
      </c>
      <c r="W86" s="319">
        <f t="shared" si="92"/>
        <v>0</v>
      </c>
      <c r="X86" s="203">
        <f t="shared" si="93"/>
        <v>0</v>
      </c>
      <c r="Y86" s="164"/>
      <c r="Z86" s="68"/>
      <c r="AA86" s="133">
        <v>0.2</v>
      </c>
      <c r="AB86" s="319"/>
      <c r="AC86" s="203">
        <f>AB86*AA86</f>
        <v>0</v>
      </c>
      <c r="AD86" s="319">
        <f t="shared" si="95"/>
        <v>0</v>
      </c>
      <c r="AE86" s="203">
        <f t="shared" si="96"/>
        <v>0</v>
      </c>
      <c r="AF86" s="778" t="s">
        <v>478</v>
      </c>
    </row>
    <row r="87" spans="1:32" s="18" customFormat="1">
      <c r="A87" s="21"/>
      <c r="B87" s="23" t="s">
        <v>39</v>
      </c>
      <c r="C87" s="24"/>
      <c r="D87" s="68"/>
      <c r="E87" s="24"/>
      <c r="F87" s="68"/>
      <c r="G87" s="107"/>
      <c r="H87" s="24"/>
      <c r="I87" s="68"/>
      <c r="J87" s="164"/>
      <c r="K87" s="68"/>
      <c r="L87" s="164"/>
      <c r="M87" s="68"/>
      <c r="N87" s="68"/>
      <c r="O87" s="68"/>
      <c r="P87" s="164">
        <f t="shared" si="90"/>
        <v>0</v>
      </c>
      <c r="Q87" s="68">
        <f t="shared" si="90"/>
        <v>0</v>
      </c>
      <c r="R87" s="164"/>
      <c r="S87" s="68"/>
      <c r="T87" s="133"/>
      <c r="U87" s="319"/>
      <c r="V87" s="203">
        <f t="shared" ref="V87:V89" si="100">U87*T87</f>
        <v>0</v>
      </c>
      <c r="W87" s="319">
        <f t="shared" si="92"/>
        <v>0</v>
      </c>
      <c r="X87" s="203">
        <f t="shared" si="93"/>
        <v>0</v>
      </c>
      <c r="Y87" s="164"/>
      <c r="Z87" s="68"/>
      <c r="AA87" s="133"/>
      <c r="AB87" s="319"/>
      <c r="AC87" s="203">
        <f t="shared" ref="AC87:AC89" si="101">AB87*AA87</f>
        <v>0</v>
      </c>
      <c r="AD87" s="319">
        <f t="shared" si="95"/>
        <v>0</v>
      </c>
      <c r="AE87" s="203">
        <f t="shared" si="96"/>
        <v>0</v>
      </c>
      <c r="AF87" s="24"/>
    </row>
    <row r="88" spans="1:32" s="18" customFormat="1" ht="36.75" customHeight="1">
      <c r="A88" s="21"/>
      <c r="B88" s="23" t="s">
        <v>40</v>
      </c>
      <c r="C88" s="24"/>
      <c r="D88" s="68"/>
      <c r="E88" s="24"/>
      <c r="F88" s="68"/>
      <c r="G88" s="107"/>
      <c r="H88" s="24"/>
      <c r="I88" s="68">
        <f t="shared" ref="I88:I89" si="102">H88*G88</f>
        <v>0</v>
      </c>
      <c r="J88" s="164">
        <f t="shared" ref="J88:J89" si="103">H88+E88+C88</f>
        <v>0</v>
      </c>
      <c r="K88" s="68">
        <f>I88+F88+D88</f>
        <v>0</v>
      </c>
      <c r="L88" s="164"/>
      <c r="M88" s="68"/>
      <c r="N88" s="68"/>
      <c r="O88" s="68"/>
      <c r="P88" s="164">
        <f t="shared" si="90"/>
        <v>0</v>
      </c>
      <c r="Q88" s="68">
        <f t="shared" si="90"/>
        <v>0</v>
      </c>
      <c r="R88" s="164"/>
      <c r="S88" s="68"/>
      <c r="T88" s="133"/>
      <c r="U88" s="319"/>
      <c r="V88" s="203">
        <f t="shared" si="100"/>
        <v>0</v>
      </c>
      <c r="W88" s="319">
        <f t="shared" si="92"/>
        <v>0</v>
      </c>
      <c r="X88" s="203">
        <f t="shared" si="93"/>
        <v>0</v>
      </c>
      <c r="Y88" s="164"/>
      <c r="Z88" s="68"/>
      <c r="AA88" s="133"/>
      <c r="AB88" s="319"/>
      <c r="AC88" s="203">
        <f t="shared" si="101"/>
        <v>0</v>
      </c>
      <c r="AD88" s="319">
        <f t="shared" si="95"/>
        <v>0</v>
      </c>
      <c r="AE88" s="203">
        <f t="shared" si="96"/>
        <v>0</v>
      </c>
      <c r="AF88" s="24"/>
    </row>
    <row r="89" spans="1:32" s="18" customFormat="1">
      <c r="A89" s="21"/>
      <c r="B89" s="23" t="s">
        <v>41</v>
      </c>
      <c r="C89" s="24"/>
      <c r="D89" s="68"/>
      <c r="E89" s="24"/>
      <c r="F89" s="68"/>
      <c r="G89" s="107"/>
      <c r="H89" s="24"/>
      <c r="I89" s="68">
        <f t="shared" si="102"/>
        <v>0</v>
      </c>
      <c r="J89" s="164">
        <f t="shared" si="103"/>
        <v>0</v>
      </c>
      <c r="K89" s="68">
        <f>I89+F89+D89</f>
        <v>0</v>
      </c>
      <c r="L89" s="164"/>
      <c r="M89" s="68"/>
      <c r="N89" s="68"/>
      <c r="O89" s="68"/>
      <c r="P89" s="164">
        <f t="shared" si="90"/>
        <v>0</v>
      </c>
      <c r="Q89" s="68">
        <f t="shared" si="90"/>
        <v>0</v>
      </c>
      <c r="R89" s="164"/>
      <c r="S89" s="68"/>
      <c r="T89" s="133"/>
      <c r="U89" s="319"/>
      <c r="V89" s="203">
        <f t="shared" si="100"/>
        <v>0</v>
      </c>
      <c r="W89" s="319">
        <f t="shared" si="92"/>
        <v>0</v>
      </c>
      <c r="X89" s="203">
        <f t="shared" si="93"/>
        <v>0</v>
      </c>
      <c r="Y89" s="164"/>
      <c r="Z89" s="68"/>
      <c r="AA89" s="133"/>
      <c r="AB89" s="319"/>
      <c r="AC89" s="203">
        <f t="shared" si="101"/>
        <v>0</v>
      </c>
      <c r="AD89" s="319">
        <f t="shared" si="95"/>
        <v>0</v>
      </c>
      <c r="AE89" s="203">
        <f t="shared" si="96"/>
        <v>0</v>
      </c>
      <c r="AF89" s="24"/>
    </row>
    <row r="90" spans="1:32" s="235" customFormat="1">
      <c r="A90" s="237"/>
      <c r="B90" s="238" t="s">
        <v>25</v>
      </c>
      <c r="C90" s="228">
        <f t="shared" ref="C90" si="104">SUM(C86:C89)</f>
        <v>0</v>
      </c>
      <c r="D90" s="229">
        <f>SUM(D86:D89)</f>
        <v>0</v>
      </c>
      <c r="E90" s="228">
        <f t="shared" ref="E90" si="105">SUM(E86:E89)</f>
        <v>0</v>
      </c>
      <c r="F90" s="229">
        <f>SUM(F86:F89)</f>
        <v>0</v>
      </c>
      <c r="G90" s="230"/>
      <c r="H90" s="228">
        <f t="shared" ref="H90:M90" si="106">SUM(H86:H89)</f>
        <v>0</v>
      </c>
      <c r="I90" s="229">
        <f>SUM(I86:I89)</f>
        <v>0</v>
      </c>
      <c r="J90" s="228">
        <f t="shared" si="106"/>
        <v>0</v>
      </c>
      <c r="K90" s="229">
        <f>SUM(K86:K89)</f>
        <v>0</v>
      </c>
      <c r="L90" s="228">
        <f t="shared" si="106"/>
        <v>0</v>
      </c>
      <c r="M90" s="229">
        <f t="shared" si="106"/>
        <v>0</v>
      </c>
      <c r="N90" s="232" t="e">
        <f t="shared" si="99"/>
        <v>#DIV/0!</v>
      </c>
      <c r="O90" s="232" t="e">
        <f>M90/K90%</f>
        <v>#DIV/0!</v>
      </c>
      <c r="P90" s="228">
        <f t="shared" ref="P90" si="107">SUM(P86:P89)</f>
        <v>0</v>
      </c>
      <c r="Q90" s="229">
        <f>SUM(Q86:Q89)</f>
        <v>0</v>
      </c>
      <c r="R90" s="228">
        <f t="shared" ref="R90" si="108">SUM(R86:R89)</f>
        <v>0</v>
      </c>
      <c r="S90" s="229">
        <f>SUM(S86:S89)</f>
        <v>0</v>
      </c>
      <c r="T90" s="233"/>
      <c r="U90" s="228">
        <f t="shared" ref="U90:W90" si="109">SUM(U86:U89)</f>
        <v>0</v>
      </c>
      <c r="V90" s="229">
        <f>SUM(V86:V89)</f>
        <v>0</v>
      </c>
      <c r="W90" s="228">
        <f t="shared" si="109"/>
        <v>0</v>
      </c>
      <c r="X90" s="229">
        <f>SUM(X86:X89)</f>
        <v>0</v>
      </c>
      <c r="Y90" s="228">
        <f t="shared" ref="Y90" si="110">SUM(Y86:Y89)</f>
        <v>0</v>
      </c>
      <c r="Z90" s="229">
        <f>SUM(Z86:Z89)</f>
        <v>0</v>
      </c>
      <c r="AA90" s="233"/>
      <c r="AB90" s="228">
        <f t="shared" ref="AB90" si="111">SUM(AB86:AB89)</f>
        <v>0</v>
      </c>
      <c r="AC90" s="229">
        <f>SUM(AC86:AC89)</f>
        <v>0</v>
      </c>
      <c r="AD90" s="228">
        <f t="shared" ref="AD90" si="112">SUM(AD86:AD89)</f>
        <v>0</v>
      </c>
      <c r="AE90" s="229">
        <f>SUM(AE86:AE89)</f>
        <v>0</v>
      </c>
      <c r="AF90" s="227"/>
    </row>
    <row r="91" spans="1:32" s="18" customFormat="1" ht="31.5">
      <c r="A91" s="338">
        <v>6.02</v>
      </c>
      <c r="B91" s="20" t="s">
        <v>42</v>
      </c>
      <c r="C91" s="24"/>
      <c r="D91" s="68"/>
      <c r="E91" s="24"/>
      <c r="F91" s="68"/>
      <c r="G91" s="107"/>
      <c r="H91" s="24"/>
      <c r="I91" s="68"/>
      <c r="J91" s="164"/>
      <c r="K91" s="68"/>
      <c r="L91" s="164"/>
      <c r="M91" s="68"/>
      <c r="N91" s="68"/>
      <c r="O91" s="68"/>
      <c r="P91" s="164">
        <f t="shared" ref="P91:Q95" si="113">J91-L91</f>
        <v>0</v>
      </c>
      <c r="Q91" s="68">
        <f t="shared" si="113"/>
        <v>0</v>
      </c>
      <c r="R91" s="164"/>
      <c r="S91" s="68"/>
      <c r="T91" s="133"/>
      <c r="U91" s="319"/>
      <c r="V91" s="203">
        <f t="shared" ref="V91" si="114">U91*T91</f>
        <v>0</v>
      </c>
      <c r="W91" s="319">
        <f t="shared" ref="W91:W95" si="115">U91+R91</f>
        <v>0</v>
      </c>
      <c r="X91" s="203">
        <f>V91+S91</f>
        <v>0</v>
      </c>
      <c r="Y91" s="164"/>
      <c r="Z91" s="68"/>
      <c r="AA91" s="133"/>
      <c r="AB91" s="319"/>
      <c r="AC91" s="203">
        <f t="shared" ref="AC91" si="116">AB91*AA91</f>
        <v>0</v>
      </c>
      <c r="AD91" s="319">
        <f t="shared" ref="AD91:AD95" si="117">AB91+Y91</f>
        <v>0</v>
      </c>
      <c r="AE91" s="203">
        <f>AC91+Z91</f>
        <v>0</v>
      </c>
      <c r="AF91" s="24"/>
    </row>
    <row r="92" spans="1:32" s="18" customFormat="1" ht="56.25">
      <c r="A92" s="21"/>
      <c r="B92" s="23" t="s">
        <v>38</v>
      </c>
      <c r="C92" s="24"/>
      <c r="D92" s="68"/>
      <c r="E92" s="24"/>
      <c r="F92" s="68"/>
      <c r="G92" s="107"/>
      <c r="H92" s="24"/>
      <c r="I92" s="68">
        <f t="shared" ref="I92:I95" si="118">H92*G92</f>
        <v>0</v>
      </c>
      <c r="J92" s="164">
        <f t="shared" ref="J92:J95" si="119">H92+E92+C92</f>
        <v>0</v>
      </c>
      <c r="K92" s="68">
        <f>I92+F92+D92</f>
        <v>0</v>
      </c>
      <c r="L92" s="164"/>
      <c r="M92" s="68"/>
      <c r="N92" s="68" t="e">
        <f t="shared" ref="N92:O96" si="120">L92/J92%</f>
        <v>#DIV/0!</v>
      </c>
      <c r="O92" s="68" t="e">
        <f t="shared" si="120"/>
        <v>#DIV/0!</v>
      </c>
      <c r="P92" s="164">
        <f t="shared" si="113"/>
        <v>0</v>
      </c>
      <c r="Q92" s="68">
        <f t="shared" si="113"/>
        <v>0</v>
      </c>
      <c r="R92" s="164"/>
      <c r="S92" s="68"/>
      <c r="T92" s="133">
        <v>0.2</v>
      </c>
      <c r="U92" s="319"/>
      <c r="V92" s="203">
        <f>U92*T92</f>
        <v>0</v>
      </c>
      <c r="W92" s="319">
        <f t="shared" si="115"/>
        <v>0</v>
      </c>
      <c r="X92" s="203">
        <f>V92+S92</f>
        <v>0</v>
      </c>
      <c r="Y92" s="164"/>
      <c r="Z92" s="68"/>
      <c r="AA92" s="133">
        <v>0.2</v>
      </c>
      <c r="AB92" s="319"/>
      <c r="AC92" s="203">
        <f>AB92*AA92</f>
        <v>0</v>
      </c>
      <c r="AD92" s="319">
        <f t="shared" si="117"/>
        <v>0</v>
      </c>
      <c r="AE92" s="203">
        <f>AC92+Z92</f>
        <v>0</v>
      </c>
      <c r="AF92" s="778" t="s">
        <v>478</v>
      </c>
    </row>
    <row r="93" spans="1:32" s="18" customFormat="1">
      <c r="A93" s="21"/>
      <c r="B93" s="23" t="s">
        <v>39</v>
      </c>
      <c r="C93" s="24"/>
      <c r="D93" s="68"/>
      <c r="E93" s="24"/>
      <c r="F93" s="68"/>
      <c r="G93" s="107"/>
      <c r="H93" s="24"/>
      <c r="I93" s="68">
        <f t="shared" si="118"/>
        <v>0</v>
      </c>
      <c r="J93" s="164">
        <f t="shared" si="119"/>
        <v>0</v>
      </c>
      <c r="K93" s="68">
        <f>I93+F93+D93</f>
        <v>0</v>
      </c>
      <c r="L93" s="164"/>
      <c r="M93" s="68"/>
      <c r="N93" s="68" t="e">
        <f t="shared" si="120"/>
        <v>#DIV/0!</v>
      </c>
      <c r="O93" s="68" t="e">
        <f t="shared" si="120"/>
        <v>#DIV/0!</v>
      </c>
      <c r="P93" s="164">
        <f t="shared" si="113"/>
        <v>0</v>
      </c>
      <c r="Q93" s="68">
        <f t="shared" si="113"/>
        <v>0</v>
      </c>
      <c r="R93" s="164"/>
      <c r="S93" s="68"/>
      <c r="T93" s="133"/>
      <c r="U93" s="319"/>
      <c r="V93" s="203">
        <f>U93*T93</f>
        <v>0</v>
      </c>
      <c r="W93" s="319">
        <f t="shared" si="115"/>
        <v>0</v>
      </c>
      <c r="X93" s="203">
        <f>V93+S93</f>
        <v>0</v>
      </c>
      <c r="Y93" s="164"/>
      <c r="Z93" s="68"/>
      <c r="AA93" s="133"/>
      <c r="AB93" s="319"/>
      <c r="AC93" s="203">
        <f>AB93*AA93</f>
        <v>0</v>
      </c>
      <c r="AD93" s="319">
        <f t="shared" si="117"/>
        <v>0</v>
      </c>
      <c r="AE93" s="203">
        <f>AC93+Z93</f>
        <v>0</v>
      </c>
      <c r="AF93" s="24"/>
    </row>
    <row r="94" spans="1:32" s="18" customFormat="1">
      <c r="A94" s="21"/>
      <c r="B94" s="23" t="s">
        <v>40</v>
      </c>
      <c r="C94" s="24"/>
      <c r="D94" s="68"/>
      <c r="E94" s="24"/>
      <c r="F94" s="68"/>
      <c r="G94" s="107"/>
      <c r="H94" s="24"/>
      <c r="I94" s="68">
        <f t="shared" si="118"/>
        <v>0</v>
      </c>
      <c r="J94" s="164">
        <f t="shared" si="119"/>
        <v>0</v>
      </c>
      <c r="K94" s="68">
        <f>I94+F94+D94</f>
        <v>0</v>
      </c>
      <c r="L94" s="164"/>
      <c r="M94" s="68"/>
      <c r="N94" s="68" t="e">
        <f t="shared" si="120"/>
        <v>#DIV/0!</v>
      </c>
      <c r="O94" s="68" t="e">
        <f t="shared" si="120"/>
        <v>#DIV/0!</v>
      </c>
      <c r="P94" s="164">
        <f t="shared" si="113"/>
        <v>0</v>
      </c>
      <c r="Q94" s="68">
        <f t="shared" si="113"/>
        <v>0</v>
      </c>
      <c r="R94" s="164"/>
      <c r="S94" s="68"/>
      <c r="T94" s="133"/>
      <c r="U94" s="319"/>
      <c r="V94" s="203">
        <f>U94*T94</f>
        <v>0</v>
      </c>
      <c r="W94" s="319">
        <f t="shared" si="115"/>
        <v>0</v>
      </c>
      <c r="X94" s="203">
        <f>V94+S94</f>
        <v>0</v>
      </c>
      <c r="Y94" s="164"/>
      <c r="Z94" s="68"/>
      <c r="AA94" s="133"/>
      <c r="AB94" s="319"/>
      <c r="AC94" s="203">
        <f>AB94*AA94</f>
        <v>0</v>
      </c>
      <c r="AD94" s="319">
        <f t="shared" si="117"/>
        <v>0</v>
      </c>
      <c r="AE94" s="203">
        <f>AC94+Z94</f>
        <v>0</v>
      </c>
      <c r="AF94" s="24"/>
    </row>
    <row r="95" spans="1:32" s="18" customFormat="1">
      <c r="A95" s="21"/>
      <c r="B95" s="23" t="s">
        <v>41</v>
      </c>
      <c r="C95" s="24"/>
      <c r="D95" s="68"/>
      <c r="E95" s="24"/>
      <c r="F95" s="68"/>
      <c r="G95" s="107"/>
      <c r="H95" s="24"/>
      <c r="I95" s="68">
        <f t="shared" si="118"/>
        <v>0</v>
      </c>
      <c r="J95" s="164">
        <f t="shared" si="119"/>
        <v>0</v>
      </c>
      <c r="K95" s="68">
        <f>I95+F95+D95</f>
        <v>0</v>
      </c>
      <c r="L95" s="164"/>
      <c r="M95" s="68"/>
      <c r="N95" s="68" t="e">
        <f t="shared" si="120"/>
        <v>#DIV/0!</v>
      </c>
      <c r="O95" s="68" t="e">
        <f t="shared" si="120"/>
        <v>#DIV/0!</v>
      </c>
      <c r="P95" s="164">
        <f t="shared" si="113"/>
        <v>0</v>
      </c>
      <c r="Q95" s="68">
        <f t="shared" si="113"/>
        <v>0</v>
      </c>
      <c r="R95" s="164"/>
      <c r="S95" s="68"/>
      <c r="T95" s="133"/>
      <c r="U95" s="319"/>
      <c r="V95" s="203">
        <f>U95*T95</f>
        <v>0</v>
      </c>
      <c r="W95" s="319">
        <f t="shared" si="115"/>
        <v>0</v>
      </c>
      <c r="X95" s="203">
        <f>V95+S95</f>
        <v>0</v>
      </c>
      <c r="Y95" s="164"/>
      <c r="Z95" s="68"/>
      <c r="AA95" s="133"/>
      <c r="AB95" s="319"/>
      <c r="AC95" s="203">
        <f>AB95*AA95</f>
        <v>0</v>
      </c>
      <c r="AD95" s="319">
        <f t="shared" si="117"/>
        <v>0</v>
      </c>
      <c r="AE95" s="203">
        <f>AC95+Z95</f>
        <v>0</v>
      </c>
      <c r="AF95" s="24"/>
    </row>
    <row r="96" spans="1:32" s="235" customFormat="1">
      <c r="A96" s="237"/>
      <c r="B96" s="238" t="s">
        <v>25</v>
      </c>
      <c r="C96" s="228">
        <f t="shared" ref="C96" si="121">SUM(C92:C95)</f>
        <v>0</v>
      </c>
      <c r="D96" s="229">
        <f>SUM(D92:D95)</f>
        <v>0</v>
      </c>
      <c r="E96" s="228">
        <f t="shared" ref="E96" si="122">SUM(E92:E95)</f>
        <v>0</v>
      </c>
      <c r="F96" s="229">
        <f>SUM(F92:F95)</f>
        <v>0</v>
      </c>
      <c r="G96" s="230">
        <v>0</v>
      </c>
      <c r="H96" s="228">
        <f t="shared" ref="H96:M96" si="123">SUM(H92:H95)</f>
        <v>0</v>
      </c>
      <c r="I96" s="229">
        <f>SUM(I92:I95)</f>
        <v>0</v>
      </c>
      <c r="J96" s="228">
        <f t="shared" si="123"/>
        <v>0</v>
      </c>
      <c r="K96" s="229">
        <f>SUM(K92:K95)</f>
        <v>0</v>
      </c>
      <c r="L96" s="228">
        <f t="shared" si="123"/>
        <v>0</v>
      </c>
      <c r="M96" s="229">
        <f t="shared" si="123"/>
        <v>0</v>
      </c>
      <c r="N96" s="232" t="e">
        <f t="shared" si="120"/>
        <v>#DIV/0!</v>
      </c>
      <c r="O96" s="232" t="e">
        <f>M96/K96%</f>
        <v>#DIV/0!</v>
      </c>
      <c r="P96" s="228">
        <f t="shared" ref="P96:S96" si="124">SUM(P92:P95)</f>
        <v>0</v>
      </c>
      <c r="Q96" s="229">
        <f t="shared" si="124"/>
        <v>0</v>
      </c>
      <c r="R96" s="228">
        <f t="shared" si="124"/>
        <v>0</v>
      </c>
      <c r="S96" s="229">
        <f t="shared" si="124"/>
        <v>0</v>
      </c>
      <c r="T96" s="233">
        <v>0</v>
      </c>
      <c r="U96" s="228">
        <f t="shared" ref="U96:W96" si="125">SUM(U92:U95)</f>
        <v>0</v>
      </c>
      <c r="V96" s="229">
        <f>SUM(V92:V95)</f>
        <v>0</v>
      </c>
      <c r="W96" s="228">
        <f t="shared" si="125"/>
        <v>0</v>
      </c>
      <c r="X96" s="229">
        <f>SUM(X92:X95)</f>
        <v>0</v>
      </c>
      <c r="Y96" s="228">
        <f t="shared" ref="Y96:Z96" si="126">SUM(Y92:Y95)</f>
        <v>0</v>
      </c>
      <c r="Z96" s="229">
        <f t="shared" si="126"/>
        <v>0</v>
      </c>
      <c r="AA96" s="233">
        <v>0</v>
      </c>
      <c r="AB96" s="228">
        <f t="shared" ref="AB96" si="127">SUM(AB92:AB95)</f>
        <v>0</v>
      </c>
      <c r="AC96" s="229">
        <f>SUM(AC92:AC95)</f>
        <v>0</v>
      </c>
      <c r="AD96" s="228">
        <f t="shared" ref="AD96" si="128">SUM(AD92:AD95)</f>
        <v>0</v>
      </c>
      <c r="AE96" s="229">
        <f>SUM(AE92:AE95)</f>
        <v>0</v>
      </c>
      <c r="AF96" s="227"/>
    </row>
    <row r="97" spans="1:32" s="25" customFormat="1">
      <c r="A97" s="338">
        <v>6.03</v>
      </c>
      <c r="B97" s="20" t="s">
        <v>43</v>
      </c>
      <c r="C97" s="22"/>
      <c r="D97" s="66"/>
      <c r="E97" s="22"/>
      <c r="F97" s="66"/>
      <c r="G97" s="108"/>
      <c r="H97" s="22"/>
      <c r="I97" s="66"/>
      <c r="J97" s="312"/>
      <c r="K97" s="66"/>
      <c r="L97" s="312"/>
      <c r="M97" s="66"/>
      <c r="N97" s="68"/>
      <c r="O97" s="68"/>
      <c r="P97" s="164">
        <f t="shared" ref="P97:Q101" si="129">J97-L97</f>
        <v>0</v>
      </c>
      <c r="Q97" s="68">
        <f t="shared" si="129"/>
        <v>0</v>
      </c>
      <c r="R97" s="312"/>
      <c r="S97" s="66"/>
      <c r="T97" s="134"/>
      <c r="U97" s="318"/>
      <c r="V97" s="203">
        <f t="shared" ref="V97" si="130">U97*T97</f>
        <v>0</v>
      </c>
      <c r="W97" s="319">
        <f t="shared" ref="W97:W101" si="131">U97+R97</f>
        <v>0</v>
      </c>
      <c r="X97" s="203">
        <f>V97+S97</f>
        <v>0</v>
      </c>
      <c r="Y97" s="312"/>
      <c r="Z97" s="66"/>
      <c r="AA97" s="134"/>
      <c r="AB97" s="318"/>
      <c r="AC97" s="203">
        <f t="shared" ref="AC97" si="132">AB97*AA97</f>
        <v>0</v>
      </c>
      <c r="AD97" s="319">
        <f t="shared" ref="AD97:AD101" si="133">AB97+Y97</f>
        <v>0</v>
      </c>
      <c r="AE97" s="203">
        <f>AC97+Z97</f>
        <v>0</v>
      </c>
      <c r="AF97" s="22"/>
    </row>
    <row r="98" spans="1:32" s="18" customFormat="1">
      <c r="A98" s="21"/>
      <c r="B98" s="23" t="s">
        <v>38</v>
      </c>
      <c r="C98" s="24"/>
      <c r="D98" s="68"/>
      <c r="E98" s="24"/>
      <c r="F98" s="68"/>
      <c r="G98" s="107"/>
      <c r="H98" s="24"/>
      <c r="I98" s="68">
        <f t="shared" ref="I98:I101" si="134">H98*G98</f>
        <v>0</v>
      </c>
      <c r="J98" s="164">
        <f t="shared" ref="J98:J101" si="135">H98+E98+C98</f>
        <v>0</v>
      </c>
      <c r="K98" s="68">
        <f>I98+F98+D98</f>
        <v>0</v>
      </c>
      <c r="L98" s="164"/>
      <c r="M98" s="68"/>
      <c r="N98" s="68"/>
      <c r="O98" s="68"/>
      <c r="P98" s="164">
        <f t="shared" si="129"/>
        <v>0</v>
      </c>
      <c r="Q98" s="68">
        <f t="shared" si="129"/>
        <v>0</v>
      </c>
      <c r="R98" s="164"/>
      <c r="S98" s="68"/>
      <c r="T98" s="133"/>
      <c r="U98" s="319"/>
      <c r="V98" s="203">
        <f>U98*T98</f>
        <v>0</v>
      </c>
      <c r="W98" s="319">
        <f t="shared" si="131"/>
        <v>0</v>
      </c>
      <c r="X98" s="203">
        <f>V98+S98</f>
        <v>0</v>
      </c>
      <c r="Y98" s="164"/>
      <c r="Z98" s="68"/>
      <c r="AA98" s="133"/>
      <c r="AB98" s="319"/>
      <c r="AC98" s="203">
        <f>AB98*AA98</f>
        <v>0</v>
      </c>
      <c r="AD98" s="319">
        <f t="shared" si="133"/>
        <v>0</v>
      </c>
      <c r="AE98" s="203">
        <f>AC98+Z98</f>
        <v>0</v>
      </c>
      <c r="AF98" s="24"/>
    </row>
    <row r="99" spans="1:32" s="18" customFormat="1" ht="56.25">
      <c r="A99" s="21"/>
      <c r="B99" s="23" t="s">
        <v>39</v>
      </c>
      <c r="C99" s="24"/>
      <c r="D99" s="68"/>
      <c r="E99" s="24"/>
      <c r="F99" s="68"/>
      <c r="G99" s="107">
        <v>4.4999999999999998E-2</v>
      </c>
      <c r="H99" s="24"/>
      <c r="I99" s="68">
        <f t="shared" si="134"/>
        <v>0</v>
      </c>
      <c r="J99" s="164">
        <f t="shared" si="135"/>
        <v>0</v>
      </c>
      <c r="K99" s="68">
        <f>I99+F99+D99</f>
        <v>0</v>
      </c>
      <c r="L99" s="164"/>
      <c r="M99" s="68"/>
      <c r="N99" s="68" t="e">
        <f t="shared" ref="N99:O102" si="136">L99/J99%</f>
        <v>#DIV/0!</v>
      </c>
      <c r="O99" s="68" t="e">
        <f t="shared" si="136"/>
        <v>#DIV/0!</v>
      </c>
      <c r="P99" s="164">
        <f t="shared" si="129"/>
        <v>0</v>
      </c>
      <c r="Q99" s="68">
        <f t="shared" si="129"/>
        <v>0</v>
      </c>
      <c r="R99" s="164"/>
      <c r="S99" s="68"/>
      <c r="T99" s="133">
        <v>4.4999999999999998E-2</v>
      </c>
      <c r="U99" s="319"/>
      <c r="V99" s="203">
        <f>U99*T99</f>
        <v>0</v>
      </c>
      <c r="W99" s="319">
        <f t="shared" si="131"/>
        <v>0</v>
      </c>
      <c r="X99" s="203">
        <f>V99+S99</f>
        <v>0</v>
      </c>
      <c r="Y99" s="164"/>
      <c r="Z99" s="68"/>
      <c r="AA99" s="133">
        <v>4.4999999999999998E-2</v>
      </c>
      <c r="AB99" s="319"/>
      <c r="AC99" s="203">
        <f>AB99*AA99</f>
        <v>0</v>
      </c>
      <c r="AD99" s="319">
        <f t="shared" si="133"/>
        <v>0</v>
      </c>
      <c r="AE99" s="203">
        <f>AC99+Z99</f>
        <v>0</v>
      </c>
      <c r="AF99" s="778" t="s">
        <v>478</v>
      </c>
    </row>
    <row r="100" spans="1:32" s="18" customFormat="1" ht="56.25">
      <c r="A100" s="21"/>
      <c r="B100" s="23" t="s">
        <v>40</v>
      </c>
      <c r="C100" s="24"/>
      <c r="D100" s="68"/>
      <c r="E100" s="24"/>
      <c r="F100" s="68"/>
      <c r="G100" s="107">
        <v>0.03</v>
      </c>
      <c r="H100" s="24">
        <v>150</v>
      </c>
      <c r="I100" s="68">
        <f t="shared" si="134"/>
        <v>4.5</v>
      </c>
      <c r="J100" s="164">
        <f t="shared" si="135"/>
        <v>150</v>
      </c>
      <c r="K100" s="68">
        <f>I100+F100+D100</f>
        <v>4.5</v>
      </c>
      <c r="L100" s="164">
        <v>150</v>
      </c>
      <c r="M100" s="68">
        <v>4.5</v>
      </c>
      <c r="N100" s="68">
        <f t="shared" si="136"/>
        <v>100</v>
      </c>
      <c r="O100" s="68">
        <f t="shared" si="136"/>
        <v>100</v>
      </c>
      <c r="P100" s="164">
        <f t="shared" si="129"/>
        <v>0</v>
      </c>
      <c r="Q100" s="68">
        <f t="shared" si="129"/>
        <v>0</v>
      </c>
      <c r="R100" s="164"/>
      <c r="S100" s="68"/>
      <c r="T100" s="133">
        <v>0.03</v>
      </c>
      <c r="U100" s="319">
        <v>180</v>
      </c>
      <c r="V100" s="203">
        <f>U100*T100</f>
        <v>5.3999999999999995</v>
      </c>
      <c r="W100" s="319">
        <f t="shared" si="131"/>
        <v>180</v>
      </c>
      <c r="X100" s="203">
        <f>V100+S100</f>
        <v>5.3999999999999995</v>
      </c>
      <c r="Y100" s="164"/>
      <c r="Z100" s="68"/>
      <c r="AA100" s="133">
        <v>0.03</v>
      </c>
      <c r="AB100" s="319">
        <v>180</v>
      </c>
      <c r="AC100" s="203">
        <f>AB100*AA100</f>
        <v>5.3999999999999995</v>
      </c>
      <c r="AD100" s="319">
        <f t="shared" si="133"/>
        <v>180</v>
      </c>
      <c r="AE100" s="203">
        <f>AC100+Z100</f>
        <v>5.3999999999999995</v>
      </c>
      <c r="AF100" s="778" t="s">
        <v>478</v>
      </c>
    </row>
    <row r="101" spans="1:32" s="18" customFormat="1">
      <c r="A101" s="21"/>
      <c r="B101" s="23" t="s">
        <v>41</v>
      </c>
      <c r="C101" s="24"/>
      <c r="D101" s="68"/>
      <c r="E101" s="24"/>
      <c r="F101" s="68"/>
      <c r="G101" s="107"/>
      <c r="H101" s="24"/>
      <c r="I101" s="68">
        <f t="shared" si="134"/>
        <v>0</v>
      </c>
      <c r="J101" s="164">
        <f t="shared" si="135"/>
        <v>0</v>
      </c>
      <c r="K101" s="68">
        <f>I101+F101+D101</f>
        <v>0</v>
      </c>
      <c r="L101" s="164"/>
      <c r="M101" s="68"/>
      <c r="N101" s="68"/>
      <c r="O101" s="68"/>
      <c r="P101" s="164">
        <f t="shared" si="129"/>
        <v>0</v>
      </c>
      <c r="Q101" s="68">
        <f t="shared" si="129"/>
        <v>0</v>
      </c>
      <c r="R101" s="164"/>
      <c r="S101" s="68"/>
      <c r="T101" s="133"/>
      <c r="U101" s="319"/>
      <c r="V101" s="203">
        <f>U101*T101</f>
        <v>0</v>
      </c>
      <c r="W101" s="319">
        <f t="shared" si="131"/>
        <v>0</v>
      </c>
      <c r="X101" s="203">
        <f>V101+S101</f>
        <v>0</v>
      </c>
      <c r="Y101" s="164"/>
      <c r="Z101" s="68"/>
      <c r="AA101" s="133"/>
      <c r="AB101" s="319"/>
      <c r="AC101" s="203">
        <f>AB101*AA101</f>
        <v>0</v>
      </c>
      <c r="AD101" s="319">
        <f t="shared" si="133"/>
        <v>0</v>
      </c>
      <c r="AE101" s="203">
        <f>AC101+Z101</f>
        <v>0</v>
      </c>
      <c r="AF101" s="24"/>
    </row>
    <row r="102" spans="1:32" s="235" customFormat="1">
      <c r="A102" s="237"/>
      <c r="B102" s="238" t="s">
        <v>25</v>
      </c>
      <c r="C102" s="236">
        <f t="shared" ref="C102" si="137">SUM(C98:C101)</f>
        <v>0</v>
      </c>
      <c r="D102" s="219">
        <f>SUM(D98:D101)</f>
        <v>0</v>
      </c>
      <c r="E102" s="236">
        <f t="shared" ref="E102" si="138">SUM(E98:E101)</f>
        <v>0</v>
      </c>
      <c r="F102" s="219">
        <f>SUM(F98:F101)</f>
        <v>0</v>
      </c>
      <c r="G102" s="230"/>
      <c r="H102" s="236">
        <f t="shared" ref="H102:M102" si="139">SUM(H98:H101)</f>
        <v>150</v>
      </c>
      <c r="I102" s="219">
        <f>SUM(I98:I101)</f>
        <v>4.5</v>
      </c>
      <c r="J102" s="236">
        <f t="shared" si="139"/>
        <v>150</v>
      </c>
      <c r="K102" s="219">
        <f>SUM(K98:K101)</f>
        <v>4.5</v>
      </c>
      <c r="L102" s="236">
        <f t="shared" si="139"/>
        <v>150</v>
      </c>
      <c r="M102" s="219">
        <f t="shared" si="139"/>
        <v>4.5</v>
      </c>
      <c r="N102" s="232">
        <f t="shared" si="136"/>
        <v>100</v>
      </c>
      <c r="O102" s="232">
        <f>M102/K102%</f>
        <v>100</v>
      </c>
      <c r="P102" s="236">
        <f t="shared" ref="P102:S102" si="140">SUM(P98:P101)</f>
        <v>0</v>
      </c>
      <c r="Q102" s="219">
        <f t="shared" si="140"/>
        <v>0</v>
      </c>
      <c r="R102" s="236">
        <f t="shared" si="140"/>
        <v>0</v>
      </c>
      <c r="S102" s="219">
        <f t="shared" si="140"/>
        <v>0</v>
      </c>
      <c r="T102" s="233"/>
      <c r="U102" s="273">
        <f t="shared" ref="U102:W102" si="141">SUM(U98:U101)</f>
        <v>180</v>
      </c>
      <c r="V102" s="263">
        <f>SUM(V98:V101)</f>
        <v>5.3999999999999995</v>
      </c>
      <c r="W102" s="273">
        <f t="shared" si="141"/>
        <v>180</v>
      </c>
      <c r="X102" s="263">
        <f>SUM(X98:X101)</f>
        <v>5.3999999999999995</v>
      </c>
      <c r="Y102" s="236">
        <f t="shared" ref="Y102:Z102" si="142">SUM(Y98:Y101)</f>
        <v>0</v>
      </c>
      <c r="Z102" s="219">
        <f t="shared" si="142"/>
        <v>0</v>
      </c>
      <c r="AA102" s="233"/>
      <c r="AB102" s="273">
        <f t="shared" ref="AB102" si="143">SUM(AB98:AB101)</f>
        <v>180</v>
      </c>
      <c r="AC102" s="263">
        <f>SUM(AC98:AC101)</f>
        <v>5.3999999999999995</v>
      </c>
      <c r="AD102" s="273">
        <f t="shared" ref="AD102" si="144">SUM(AD98:AD101)</f>
        <v>180</v>
      </c>
      <c r="AE102" s="263">
        <f>SUM(AE98:AE101)</f>
        <v>5.3999999999999995</v>
      </c>
      <c r="AF102" s="227"/>
    </row>
    <row r="103" spans="1:32" s="25" customFormat="1" ht="31.5">
      <c r="A103" s="338">
        <v>6.04</v>
      </c>
      <c r="B103" s="20" t="s">
        <v>44</v>
      </c>
      <c r="C103" s="22"/>
      <c r="D103" s="66"/>
      <c r="E103" s="22"/>
      <c r="F103" s="66"/>
      <c r="G103" s="108"/>
      <c r="H103" s="22"/>
      <c r="I103" s="66"/>
      <c r="J103" s="312"/>
      <c r="K103" s="66"/>
      <c r="L103" s="312"/>
      <c r="M103" s="66"/>
      <c r="N103" s="68"/>
      <c r="O103" s="68"/>
      <c r="P103" s="164">
        <f t="shared" ref="P103:Q107" si="145">J103-L103</f>
        <v>0</v>
      </c>
      <c r="Q103" s="68">
        <f t="shared" si="145"/>
        <v>0</v>
      </c>
      <c r="R103" s="312"/>
      <c r="S103" s="66"/>
      <c r="T103" s="134"/>
      <c r="U103" s="318"/>
      <c r="V103" s="203">
        <f t="shared" ref="V103" si="146">U103*T103</f>
        <v>0</v>
      </c>
      <c r="W103" s="319">
        <f t="shared" ref="W103:W107" si="147">U103+R103</f>
        <v>0</v>
      </c>
      <c r="X103" s="203">
        <f>V103+S103</f>
        <v>0</v>
      </c>
      <c r="Y103" s="312"/>
      <c r="Z103" s="66"/>
      <c r="AA103" s="134"/>
      <c r="AB103" s="318"/>
      <c r="AC103" s="203">
        <f t="shared" ref="AC103" si="148">AB103*AA103</f>
        <v>0</v>
      </c>
      <c r="AD103" s="319">
        <f t="shared" ref="AD103:AD107" si="149">AB103+Y103</f>
        <v>0</v>
      </c>
      <c r="AE103" s="203">
        <f>AC103+Z103</f>
        <v>0</v>
      </c>
      <c r="AF103" s="22"/>
    </row>
    <row r="104" spans="1:32" s="18" customFormat="1">
      <c r="A104" s="21"/>
      <c r="B104" s="23" t="s">
        <v>38</v>
      </c>
      <c r="C104" s="24"/>
      <c r="D104" s="68"/>
      <c r="E104" s="24"/>
      <c r="F104" s="68"/>
      <c r="G104" s="107"/>
      <c r="H104" s="24"/>
      <c r="I104" s="68">
        <f t="shared" ref="I104:I107" si="150">H104*G104</f>
        <v>0</v>
      </c>
      <c r="J104" s="164">
        <f t="shared" ref="J104:J107" si="151">H104+E104+C104</f>
        <v>0</v>
      </c>
      <c r="K104" s="68">
        <f>I104+F104+D104</f>
        <v>0</v>
      </c>
      <c r="L104" s="164"/>
      <c r="M104" s="68"/>
      <c r="N104" s="68"/>
      <c r="O104" s="68"/>
      <c r="P104" s="164">
        <f t="shared" si="145"/>
        <v>0</v>
      </c>
      <c r="Q104" s="68">
        <f t="shared" si="145"/>
        <v>0</v>
      </c>
      <c r="R104" s="164"/>
      <c r="S104" s="68"/>
      <c r="T104" s="133"/>
      <c r="U104" s="319"/>
      <c r="V104" s="203">
        <f>U104*T104</f>
        <v>0</v>
      </c>
      <c r="W104" s="319">
        <f t="shared" si="147"/>
        <v>0</v>
      </c>
      <c r="X104" s="203">
        <f>V104+S104</f>
        <v>0</v>
      </c>
      <c r="Y104" s="164"/>
      <c r="Z104" s="68"/>
      <c r="AA104" s="133"/>
      <c r="AB104" s="319"/>
      <c r="AC104" s="203">
        <f>AB104*AA104</f>
        <v>0</v>
      </c>
      <c r="AD104" s="319">
        <f t="shared" si="149"/>
        <v>0</v>
      </c>
      <c r="AE104" s="203">
        <f>AC104+Z104</f>
        <v>0</v>
      </c>
      <c r="AF104" s="24"/>
    </row>
    <row r="105" spans="1:32" s="18" customFormat="1" ht="56.25">
      <c r="A105" s="21"/>
      <c r="B105" s="23" t="s">
        <v>39</v>
      </c>
      <c r="C105" s="24"/>
      <c r="D105" s="68"/>
      <c r="E105" s="24"/>
      <c r="F105" s="68"/>
      <c r="G105" s="107">
        <v>4.4999999999999998E-2</v>
      </c>
      <c r="H105" s="24"/>
      <c r="I105" s="68">
        <f t="shared" si="150"/>
        <v>0</v>
      </c>
      <c r="J105" s="164">
        <f t="shared" si="151"/>
        <v>0</v>
      </c>
      <c r="K105" s="68">
        <f>I105+F105+D105</f>
        <v>0</v>
      </c>
      <c r="L105" s="164"/>
      <c r="M105" s="68"/>
      <c r="N105" s="68" t="e">
        <f t="shared" ref="N105:O108" si="152">L105/J105%</f>
        <v>#DIV/0!</v>
      </c>
      <c r="O105" s="68" t="e">
        <f t="shared" si="152"/>
        <v>#DIV/0!</v>
      </c>
      <c r="P105" s="164">
        <f t="shared" si="145"/>
        <v>0</v>
      </c>
      <c r="Q105" s="68">
        <f t="shared" si="145"/>
        <v>0</v>
      </c>
      <c r="R105" s="164"/>
      <c r="S105" s="68"/>
      <c r="T105" s="133">
        <v>4.4999999999999998E-2</v>
      </c>
      <c r="U105" s="319"/>
      <c r="V105" s="203">
        <f>U105*T105</f>
        <v>0</v>
      </c>
      <c r="W105" s="319">
        <f t="shared" si="147"/>
        <v>0</v>
      </c>
      <c r="X105" s="203">
        <f>V105+S105</f>
        <v>0</v>
      </c>
      <c r="Y105" s="164"/>
      <c r="Z105" s="68"/>
      <c r="AA105" s="133">
        <v>4.4999999999999998E-2</v>
      </c>
      <c r="AB105" s="319"/>
      <c r="AC105" s="203">
        <f>AB105*AA105</f>
        <v>0</v>
      </c>
      <c r="AD105" s="319">
        <f t="shared" si="149"/>
        <v>0</v>
      </c>
      <c r="AE105" s="203">
        <f>AC105+Z105</f>
        <v>0</v>
      </c>
      <c r="AF105" s="778" t="s">
        <v>478</v>
      </c>
    </row>
    <row r="106" spans="1:32" s="18" customFormat="1">
      <c r="A106" s="21"/>
      <c r="B106" s="23" t="s">
        <v>40</v>
      </c>
      <c r="C106" s="24"/>
      <c r="D106" s="68"/>
      <c r="E106" s="24"/>
      <c r="F106" s="68"/>
      <c r="G106" s="107">
        <v>2.6749999999999999E-2</v>
      </c>
      <c r="H106" s="24"/>
      <c r="I106" s="68">
        <f t="shared" si="150"/>
        <v>0</v>
      </c>
      <c r="J106" s="164">
        <f t="shared" si="151"/>
        <v>0</v>
      </c>
      <c r="K106" s="68">
        <f>I106+F106+D106</f>
        <v>0</v>
      </c>
      <c r="L106" s="164"/>
      <c r="M106" s="68"/>
      <c r="N106" s="68"/>
      <c r="O106" s="68"/>
      <c r="P106" s="164">
        <f t="shared" si="145"/>
        <v>0</v>
      </c>
      <c r="Q106" s="68">
        <f t="shared" si="145"/>
        <v>0</v>
      </c>
      <c r="R106" s="164"/>
      <c r="S106" s="68"/>
      <c r="T106" s="133">
        <v>0.03</v>
      </c>
      <c r="U106" s="319"/>
      <c r="V106" s="203">
        <f>U106*T106</f>
        <v>0</v>
      </c>
      <c r="W106" s="319">
        <f t="shared" si="147"/>
        <v>0</v>
      </c>
      <c r="X106" s="203">
        <f>V106+S106</f>
        <v>0</v>
      </c>
      <c r="Y106" s="164"/>
      <c r="Z106" s="68"/>
      <c r="AA106" s="133">
        <v>0.03</v>
      </c>
      <c r="AB106" s="319"/>
      <c r="AC106" s="203">
        <f>AB106*AA106</f>
        <v>0</v>
      </c>
      <c r="AD106" s="319">
        <f t="shared" si="149"/>
        <v>0</v>
      </c>
      <c r="AE106" s="203">
        <f>AC106+Z106</f>
        <v>0</v>
      </c>
      <c r="AF106" s="24"/>
    </row>
    <row r="107" spans="1:32" s="18" customFormat="1">
      <c r="A107" s="21"/>
      <c r="B107" s="23" t="s">
        <v>41</v>
      </c>
      <c r="C107" s="24"/>
      <c r="D107" s="68"/>
      <c r="E107" s="24"/>
      <c r="F107" s="68"/>
      <c r="G107" s="107"/>
      <c r="H107" s="24"/>
      <c r="I107" s="68">
        <f t="shared" si="150"/>
        <v>0</v>
      </c>
      <c r="J107" s="164">
        <f t="shared" si="151"/>
        <v>0</v>
      </c>
      <c r="K107" s="68">
        <f>I107+F107+D107</f>
        <v>0</v>
      </c>
      <c r="L107" s="164"/>
      <c r="M107" s="68"/>
      <c r="N107" s="68"/>
      <c r="O107" s="68"/>
      <c r="P107" s="164">
        <f t="shared" si="145"/>
        <v>0</v>
      </c>
      <c r="Q107" s="68">
        <f t="shared" si="145"/>
        <v>0</v>
      </c>
      <c r="R107" s="164"/>
      <c r="S107" s="68"/>
      <c r="T107" s="133"/>
      <c r="U107" s="319"/>
      <c r="V107" s="203">
        <f>U107*T107</f>
        <v>0</v>
      </c>
      <c r="W107" s="319">
        <f t="shared" si="147"/>
        <v>0</v>
      </c>
      <c r="X107" s="203">
        <f>V107+S107</f>
        <v>0</v>
      </c>
      <c r="Y107" s="164"/>
      <c r="Z107" s="68"/>
      <c r="AA107" s="133"/>
      <c r="AB107" s="319"/>
      <c r="AC107" s="203">
        <f>AB107*AA107</f>
        <v>0</v>
      </c>
      <c r="AD107" s="319">
        <f t="shared" si="149"/>
        <v>0</v>
      </c>
      <c r="AE107" s="203">
        <f>AC107+Z107</f>
        <v>0</v>
      </c>
      <c r="AF107" s="24"/>
    </row>
    <row r="108" spans="1:32" s="235" customFormat="1">
      <c r="A108" s="237"/>
      <c r="B108" s="238" t="s">
        <v>25</v>
      </c>
      <c r="C108" s="228">
        <f t="shared" ref="C108" si="153">SUM(C104:C107)</f>
        <v>0</v>
      </c>
      <c r="D108" s="229">
        <f>SUM(D104:D107)</f>
        <v>0</v>
      </c>
      <c r="E108" s="228">
        <f t="shared" ref="E108" si="154">SUM(E104:E107)</f>
        <v>0</v>
      </c>
      <c r="F108" s="229">
        <f>SUM(F104:F107)</f>
        <v>0</v>
      </c>
      <c r="G108" s="230"/>
      <c r="H108" s="228">
        <f t="shared" ref="H108:M108" si="155">SUM(H104:H107)</f>
        <v>0</v>
      </c>
      <c r="I108" s="229">
        <f>SUM(I104:I107)</f>
        <v>0</v>
      </c>
      <c r="J108" s="228">
        <f t="shared" si="155"/>
        <v>0</v>
      </c>
      <c r="K108" s="229">
        <f>SUM(K104:K107)</f>
        <v>0</v>
      </c>
      <c r="L108" s="228">
        <f t="shared" si="155"/>
        <v>0</v>
      </c>
      <c r="M108" s="229">
        <f t="shared" si="155"/>
        <v>0</v>
      </c>
      <c r="N108" s="232" t="e">
        <f t="shared" si="152"/>
        <v>#DIV/0!</v>
      </c>
      <c r="O108" s="232" t="e">
        <f>M108/K108%</f>
        <v>#DIV/0!</v>
      </c>
      <c r="P108" s="228">
        <f t="shared" ref="P108:S108" si="156">SUM(P104:P107)</f>
        <v>0</v>
      </c>
      <c r="Q108" s="229">
        <f t="shared" si="156"/>
        <v>0</v>
      </c>
      <c r="R108" s="228">
        <f t="shared" si="156"/>
        <v>0</v>
      </c>
      <c r="S108" s="229">
        <f t="shared" si="156"/>
        <v>0</v>
      </c>
      <c r="T108" s="233"/>
      <c r="U108" s="228">
        <f t="shared" ref="U108:W108" si="157">SUM(U104:U107)</f>
        <v>0</v>
      </c>
      <c r="V108" s="229">
        <f>SUM(V104:V107)</f>
        <v>0</v>
      </c>
      <c r="W108" s="228">
        <f t="shared" si="157"/>
        <v>0</v>
      </c>
      <c r="X108" s="229">
        <f>SUM(X104:X107)</f>
        <v>0</v>
      </c>
      <c r="Y108" s="228">
        <f t="shared" ref="Y108:Z108" si="158">SUM(Y104:Y107)</f>
        <v>0</v>
      </c>
      <c r="Z108" s="229">
        <f t="shared" si="158"/>
        <v>0</v>
      </c>
      <c r="AA108" s="233"/>
      <c r="AB108" s="228">
        <f t="shared" ref="AB108" si="159">SUM(AB104:AB107)</f>
        <v>0</v>
      </c>
      <c r="AC108" s="229">
        <f>SUM(AC104:AC107)</f>
        <v>0</v>
      </c>
      <c r="AD108" s="228">
        <f t="shared" ref="AD108" si="160">SUM(AD104:AD107)</f>
        <v>0</v>
      </c>
      <c r="AE108" s="229">
        <f>SUM(AE104:AE107)</f>
        <v>0</v>
      </c>
      <c r="AF108" s="227"/>
    </row>
    <row r="109" spans="1:32" s="25" customFormat="1">
      <c r="A109" s="338">
        <v>6.05</v>
      </c>
      <c r="B109" s="9" t="s">
        <v>190</v>
      </c>
      <c r="C109" s="22"/>
      <c r="D109" s="66"/>
      <c r="E109" s="22"/>
      <c r="F109" s="66"/>
      <c r="G109" s="108"/>
      <c r="H109" s="22"/>
      <c r="I109" s="66"/>
      <c r="J109" s="312"/>
      <c r="K109" s="66"/>
      <c r="L109" s="312"/>
      <c r="M109" s="66"/>
      <c r="N109" s="68"/>
      <c r="O109" s="68"/>
      <c r="P109" s="164">
        <f t="shared" ref="P109:Q113" si="161">J109-L109</f>
        <v>0</v>
      </c>
      <c r="Q109" s="68">
        <f t="shared" si="161"/>
        <v>0</v>
      </c>
      <c r="R109" s="312"/>
      <c r="S109" s="66"/>
      <c r="T109" s="134"/>
      <c r="U109" s="318"/>
      <c r="V109" s="203">
        <f>U109*T109</f>
        <v>0</v>
      </c>
      <c r="W109" s="319">
        <f t="shared" ref="W109:W113" si="162">U109+R109</f>
        <v>0</v>
      </c>
      <c r="X109" s="203">
        <f>V109+S109</f>
        <v>0</v>
      </c>
      <c r="Y109" s="312"/>
      <c r="Z109" s="66"/>
      <c r="AA109" s="134"/>
      <c r="AB109" s="318"/>
      <c r="AC109" s="203">
        <f>AB109*AA109</f>
        <v>0</v>
      </c>
      <c r="AD109" s="319">
        <f t="shared" ref="AD109:AD113" si="163">AB109+Y109</f>
        <v>0</v>
      </c>
      <c r="AE109" s="203">
        <f>AC109+Z109</f>
        <v>0</v>
      </c>
      <c r="AF109" s="22"/>
    </row>
    <row r="110" spans="1:32" s="18" customFormat="1">
      <c r="A110" s="21"/>
      <c r="B110" s="23" t="s">
        <v>38</v>
      </c>
      <c r="C110" s="24"/>
      <c r="D110" s="68"/>
      <c r="E110" s="24"/>
      <c r="F110" s="68"/>
      <c r="G110" s="107"/>
      <c r="H110" s="24"/>
      <c r="I110" s="68">
        <f t="shared" ref="I110:I113" si="164">H110*G110</f>
        <v>0</v>
      </c>
      <c r="J110" s="164">
        <f t="shared" ref="J110:J113" si="165">H110+E110+C110</f>
        <v>0</v>
      </c>
      <c r="K110" s="68">
        <f>I110+F110+D110</f>
        <v>0</v>
      </c>
      <c r="L110" s="164"/>
      <c r="M110" s="68"/>
      <c r="N110" s="68"/>
      <c r="O110" s="68"/>
      <c r="P110" s="164">
        <f t="shared" si="161"/>
        <v>0</v>
      </c>
      <c r="Q110" s="68">
        <f t="shared" si="161"/>
        <v>0</v>
      </c>
      <c r="R110" s="164"/>
      <c r="S110" s="68"/>
      <c r="T110" s="133"/>
      <c r="U110" s="319"/>
      <c r="V110" s="203">
        <f>U110*T110</f>
        <v>0</v>
      </c>
      <c r="W110" s="319">
        <f t="shared" si="162"/>
        <v>0</v>
      </c>
      <c r="X110" s="203">
        <f>V110+S110</f>
        <v>0</v>
      </c>
      <c r="Y110" s="164"/>
      <c r="Z110" s="68"/>
      <c r="AA110" s="133"/>
      <c r="AB110" s="319"/>
      <c r="AC110" s="203">
        <f>AB110*AA110</f>
        <v>0</v>
      </c>
      <c r="AD110" s="319">
        <f t="shared" si="163"/>
        <v>0</v>
      </c>
      <c r="AE110" s="203">
        <f>AC110+Z110</f>
        <v>0</v>
      </c>
      <c r="AF110" s="24"/>
    </row>
    <row r="111" spans="1:32" s="18" customFormat="1">
      <c r="A111" s="21"/>
      <c r="B111" s="23" t="s">
        <v>39</v>
      </c>
      <c r="C111" s="24"/>
      <c r="D111" s="68"/>
      <c r="E111" s="24"/>
      <c r="F111" s="68"/>
      <c r="G111" s="107"/>
      <c r="H111" s="24"/>
      <c r="I111" s="68">
        <f t="shared" si="164"/>
        <v>0</v>
      </c>
      <c r="J111" s="164">
        <f t="shared" si="165"/>
        <v>0</v>
      </c>
      <c r="K111" s="68">
        <f>I111+F111+D111</f>
        <v>0</v>
      </c>
      <c r="L111" s="164"/>
      <c r="M111" s="68"/>
      <c r="N111" s="68"/>
      <c r="O111" s="68"/>
      <c r="P111" s="164">
        <f t="shared" si="161"/>
        <v>0</v>
      </c>
      <c r="Q111" s="68">
        <f t="shared" si="161"/>
        <v>0</v>
      </c>
      <c r="R111" s="164"/>
      <c r="S111" s="68"/>
      <c r="T111" s="133"/>
      <c r="U111" s="319"/>
      <c r="V111" s="203">
        <f>U111*T111</f>
        <v>0</v>
      </c>
      <c r="W111" s="319">
        <f t="shared" si="162"/>
        <v>0</v>
      </c>
      <c r="X111" s="203">
        <f>V111+S111</f>
        <v>0</v>
      </c>
      <c r="Y111" s="164"/>
      <c r="Z111" s="68"/>
      <c r="AA111" s="133"/>
      <c r="AB111" s="319"/>
      <c r="AC111" s="203">
        <f>AB111*AA111</f>
        <v>0</v>
      </c>
      <c r="AD111" s="319">
        <f t="shared" si="163"/>
        <v>0</v>
      </c>
      <c r="AE111" s="203">
        <f>AC111+Z111</f>
        <v>0</v>
      </c>
      <c r="AF111" s="24"/>
    </row>
    <row r="112" spans="1:32" s="18" customFormat="1">
      <c r="A112" s="21"/>
      <c r="B112" s="23" t="s">
        <v>40</v>
      </c>
      <c r="C112" s="24"/>
      <c r="D112" s="68"/>
      <c r="E112" s="24"/>
      <c r="F112" s="68"/>
      <c r="G112" s="107"/>
      <c r="H112" s="24"/>
      <c r="I112" s="68">
        <f t="shared" si="164"/>
        <v>0</v>
      </c>
      <c r="J112" s="164">
        <f t="shared" si="165"/>
        <v>0</v>
      </c>
      <c r="K112" s="68">
        <f>I112+F112+D112</f>
        <v>0</v>
      </c>
      <c r="L112" s="164"/>
      <c r="M112" s="68"/>
      <c r="N112" s="68"/>
      <c r="O112" s="68"/>
      <c r="P112" s="164">
        <f t="shared" si="161"/>
        <v>0</v>
      </c>
      <c r="Q112" s="68">
        <f t="shared" si="161"/>
        <v>0</v>
      </c>
      <c r="R112" s="164"/>
      <c r="S112" s="68"/>
      <c r="T112" s="133"/>
      <c r="U112" s="319"/>
      <c r="V112" s="203">
        <f>U112*T112</f>
        <v>0</v>
      </c>
      <c r="W112" s="319">
        <f t="shared" si="162"/>
        <v>0</v>
      </c>
      <c r="X112" s="203">
        <f>V112+S112</f>
        <v>0</v>
      </c>
      <c r="Y112" s="164"/>
      <c r="Z112" s="68"/>
      <c r="AA112" s="133"/>
      <c r="AB112" s="319"/>
      <c r="AC112" s="203">
        <f>AB112*AA112</f>
        <v>0</v>
      </c>
      <c r="AD112" s="319">
        <f t="shared" si="163"/>
        <v>0</v>
      </c>
      <c r="AE112" s="203">
        <f>AC112+Z112</f>
        <v>0</v>
      </c>
      <c r="AF112" s="24"/>
    </row>
    <row r="113" spans="1:32" s="18" customFormat="1">
      <c r="A113" s="21"/>
      <c r="B113" s="23" t="s">
        <v>41</v>
      </c>
      <c r="C113" s="24"/>
      <c r="D113" s="68"/>
      <c r="E113" s="24"/>
      <c r="F113" s="68"/>
      <c r="G113" s="107"/>
      <c r="H113" s="24"/>
      <c r="I113" s="68">
        <f t="shared" si="164"/>
        <v>0</v>
      </c>
      <c r="J113" s="164">
        <f t="shared" si="165"/>
        <v>0</v>
      </c>
      <c r="K113" s="68">
        <f>I113+F113+D113</f>
        <v>0</v>
      </c>
      <c r="L113" s="164"/>
      <c r="M113" s="68"/>
      <c r="N113" s="68"/>
      <c r="O113" s="68"/>
      <c r="P113" s="164">
        <f t="shared" si="161"/>
        <v>0</v>
      </c>
      <c r="Q113" s="68">
        <f t="shared" si="161"/>
        <v>0</v>
      </c>
      <c r="R113" s="164"/>
      <c r="S113" s="68"/>
      <c r="T113" s="133"/>
      <c r="U113" s="319"/>
      <c r="V113" s="203">
        <f>U113*T113</f>
        <v>0</v>
      </c>
      <c r="W113" s="319">
        <f t="shared" si="162"/>
        <v>0</v>
      </c>
      <c r="X113" s="203">
        <f>V113+S113</f>
        <v>0</v>
      </c>
      <c r="Y113" s="164"/>
      <c r="Z113" s="68"/>
      <c r="AA113" s="133"/>
      <c r="AB113" s="319"/>
      <c r="AC113" s="203">
        <f>AB113*AA113</f>
        <v>0</v>
      </c>
      <c r="AD113" s="319">
        <f t="shared" si="163"/>
        <v>0</v>
      </c>
      <c r="AE113" s="203">
        <f>AC113+Z113</f>
        <v>0</v>
      </c>
      <c r="AF113" s="24"/>
    </row>
    <row r="114" spans="1:32" s="235" customFormat="1">
      <c r="A114" s="237"/>
      <c r="B114" s="238" t="s">
        <v>35</v>
      </c>
      <c r="C114" s="228">
        <f t="shared" ref="C114" si="166">SUM(C110:C113)</f>
        <v>0</v>
      </c>
      <c r="D114" s="229">
        <f>SUM(D110:D113)</f>
        <v>0</v>
      </c>
      <c r="E114" s="228">
        <f t="shared" ref="E114" si="167">SUM(E110:E113)</f>
        <v>0</v>
      </c>
      <c r="F114" s="229">
        <f>SUM(F110:F113)</f>
        <v>0</v>
      </c>
      <c r="G114" s="230"/>
      <c r="H114" s="228">
        <f t="shared" ref="H114:M114" si="168">SUM(H110:H113)</f>
        <v>0</v>
      </c>
      <c r="I114" s="229">
        <f>SUM(I110:I113)</f>
        <v>0</v>
      </c>
      <c r="J114" s="228">
        <f t="shared" si="168"/>
        <v>0</v>
      </c>
      <c r="K114" s="229">
        <f>SUM(K110:K113)</f>
        <v>0</v>
      </c>
      <c r="L114" s="228">
        <f t="shared" si="168"/>
        <v>0</v>
      </c>
      <c r="M114" s="229">
        <f t="shared" si="168"/>
        <v>0</v>
      </c>
      <c r="N114" s="232" t="e">
        <f t="shared" ref="N114" si="169">L114/J114%</f>
        <v>#DIV/0!</v>
      </c>
      <c r="O114" s="232" t="e">
        <f>M114/K114%</f>
        <v>#DIV/0!</v>
      </c>
      <c r="P114" s="228">
        <f t="shared" ref="P114:S114" si="170">SUM(P110:P113)</f>
        <v>0</v>
      </c>
      <c r="Q114" s="229">
        <f t="shared" si="170"/>
        <v>0</v>
      </c>
      <c r="R114" s="228">
        <f t="shared" si="170"/>
        <v>0</v>
      </c>
      <c r="S114" s="229">
        <f t="shared" si="170"/>
        <v>0</v>
      </c>
      <c r="T114" s="233"/>
      <c r="U114" s="228">
        <f t="shared" ref="U114:W114" si="171">SUM(U110:U113)</f>
        <v>0</v>
      </c>
      <c r="V114" s="229">
        <f>SUM(V110:V113)</f>
        <v>0</v>
      </c>
      <c r="W114" s="228">
        <f t="shared" si="171"/>
        <v>0</v>
      </c>
      <c r="X114" s="229">
        <f>SUM(X110:X113)</f>
        <v>0</v>
      </c>
      <c r="Y114" s="228">
        <f t="shared" ref="Y114:Z114" si="172">SUM(Y110:Y113)</f>
        <v>0</v>
      </c>
      <c r="Z114" s="229">
        <f t="shared" si="172"/>
        <v>0</v>
      </c>
      <c r="AA114" s="233"/>
      <c r="AB114" s="228">
        <f t="shared" ref="AB114" si="173">SUM(AB110:AB113)</f>
        <v>0</v>
      </c>
      <c r="AC114" s="229">
        <f>SUM(AC110:AC113)</f>
        <v>0</v>
      </c>
      <c r="AD114" s="228">
        <f t="shared" ref="AD114" si="174">SUM(AD110:AD113)</f>
        <v>0</v>
      </c>
      <c r="AE114" s="229">
        <f>SUM(AE110:AE113)</f>
        <v>0</v>
      </c>
      <c r="AF114" s="227"/>
    </row>
    <row r="115" spans="1:32" s="25" customFormat="1">
      <c r="A115" s="338">
        <v>6.06</v>
      </c>
      <c r="B115" s="20" t="s">
        <v>45</v>
      </c>
      <c r="C115" s="22"/>
      <c r="D115" s="66"/>
      <c r="E115" s="22"/>
      <c r="F115" s="66"/>
      <c r="G115" s="108"/>
      <c r="H115" s="22"/>
      <c r="I115" s="66"/>
      <c r="J115" s="312"/>
      <c r="K115" s="66"/>
      <c r="L115" s="312"/>
      <c r="M115" s="66"/>
      <c r="N115" s="66"/>
      <c r="O115" s="66"/>
      <c r="P115" s="312"/>
      <c r="Q115" s="66"/>
      <c r="R115" s="312"/>
      <c r="S115" s="66"/>
      <c r="T115" s="134"/>
      <c r="U115" s="318"/>
      <c r="V115" s="197"/>
      <c r="W115" s="318"/>
      <c r="X115" s="197"/>
      <c r="Y115" s="312"/>
      <c r="Z115" s="66"/>
      <c r="AA115" s="134"/>
      <c r="AB115" s="318"/>
      <c r="AC115" s="197"/>
      <c r="AD115" s="318"/>
      <c r="AE115" s="197"/>
      <c r="AF115" s="22"/>
    </row>
    <row r="116" spans="1:32" s="18" customFormat="1">
      <c r="A116" s="21"/>
      <c r="B116" s="23" t="s">
        <v>38</v>
      </c>
      <c r="C116" s="24"/>
      <c r="D116" s="68"/>
      <c r="E116" s="24"/>
      <c r="F116" s="68"/>
      <c r="G116" s="107"/>
      <c r="H116" s="24"/>
      <c r="I116" s="68">
        <f t="shared" ref="I116:I119" si="175">H116*G116</f>
        <v>0</v>
      </c>
      <c r="J116" s="164">
        <f t="shared" ref="J116:J119" si="176">H116+E116+C116</f>
        <v>0</v>
      </c>
      <c r="K116" s="68">
        <f>I116+F116+D116</f>
        <v>0</v>
      </c>
      <c r="L116" s="164"/>
      <c r="M116" s="68"/>
      <c r="N116" s="68"/>
      <c r="O116" s="68"/>
      <c r="P116" s="164">
        <f t="shared" ref="P116:Q119" si="177">J116-L116</f>
        <v>0</v>
      </c>
      <c r="Q116" s="68">
        <f t="shared" si="177"/>
        <v>0</v>
      </c>
      <c r="R116" s="164"/>
      <c r="S116" s="68"/>
      <c r="T116" s="133"/>
      <c r="U116" s="319"/>
      <c r="V116" s="203">
        <f>U116*T116</f>
        <v>0</v>
      </c>
      <c r="W116" s="319">
        <f t="shared" ref="W116:W119" si="178">U116+R116</f>
        <v>0</v>
      </c>
      <c r="X116" s="203">
        <f>V116+S116</f>
        <v>0</v>
      </c>
      <c r="Y116" s="164"/>
      <c r="Z116" s="68"/>
      <c r="AA116" s="133"/>
      <c r="AB116" s="319"/>
      <c r="AC116" s="203">
        <f>AB116*AA116</f>
        <v>0</v>
      </c>
      <c r="AD116" s="319">
        <f t="shared" ref="AD116:AD119" si="179">AB116+Y116</f>
        <v>0</v>
      </c>
      <c r="AE116" s="203">
        <f>AC116+Z116</f>
        <v>0</v>
      </c>
      <c r="AF116" s="24"/>
    </row>
    <row r="117" spans="1:32" s="18" customFormat="1">
      <c r="A117" s="21"/>
      <c r="B117" s="23" t="s">
        <v>39</v>
      </c>
      <c r="C117" s="24"/>
      <c r="D117" s="68"/>
      <c r="E117" s="24"/>
      <c r="F117" s="68"/>
      <c r="G117" s="107"/>
      <c r="H117" s="24"/>
      <c r="I117" s="68">
        <f t="shared" si="175"/>
        <v>0</v>
      </c>
      <c r="J117" s="164">
        <f t="shared" si="176"/>
        <v>0</v>
      </c>
      <c r="K117" s="68">
        <f>I117+F117+D117</f>
        <v>0</v>
      </c>
      <c r="L117" s="164"/>
      <c r="M117" s="68"/>
      <c r="N117" s="68"/>
      <c r="O117" s="68"/>
      <c r="P117" s="164">
        <f t="shared" si="177"/>
        <v>0</v>
      </c>
      <c r="Q117" s="68">
        <f t="shared" si="177"/>
        <v>0</v>
      </c>
      <c r="R117" s="164"/>
      <c r="S117" s="68"/>
      <c r="T117" s="133"/>
      <c r="U117" s="319"/>
      <c r="V117" s="203">
        <f>U117*T117</f>
        <v>0</v>
      </c>
      <c r="W117" s="319">
        <f t="shared" si="178"/>
        <v>0</v>
      </c>
      <c r="X117" s="203">
        <f>V117+S117</f>
        <v>0</v>
      </c>
      <c r="Y117" s="164"/>
      <c r="Z117" s="68"/>
      <c r="AA117" s="133"/>
      <c r="AB117" s="319"/>
      <c r="AC117" s="203">
        <f>AB117*AA117</f>
        <v>0</v>
      </c>
      <c r="AD117" s="319">
        <f t="shared" si="179"/>
        <v>0</v>
      </c>
      <c r="AE117" s="203">
        <f>AC117+Z117</f>
        <v>0</v>
      </c>
      <c r="AF117" s="24"/>
    </row>
    <row r="118" spans="1:32" s="18" customFormat="1">
      <c r="A118" s="21"/>
      <c r="B118" s="23" t="s">
        <v>40</v>
      </c>
      <c r="C118" s="24"/>
      <c r="D118" s="68"/>
      <c r="E118" s="24"/>
      <c r="F118" s="68"/>
      <c r="G118" s="107"/>
      <c r="H118" s="24"/>
      <c r="I118" s="68">
        <f t="shared" si="175"/>
        <v>0</v>
      </c>
      <c r="J118" s="164">
        <f t="shared" si="176"/>
        <v>0</v>
      </c>
      <c r="K118" s="68">
        <f>I118+F118+D118</f>
        <v>0</v>
      </c>
      <c r="L118" s="164"/>
      <c r="M118" s="68"/>
      <c r="N118" s="68"/>
      <c r="O118" s="68"/>
      <c r="P118" s="164">
        <f t="shared" si="177"/>
        <v>0</v>
      </c>
      <c r="Q118" s="68">
        <f t="shared" si="177"/>
        <v>0</v>
      </c>
      <c r="R118" s="164"/>
      <c r="S118" s="68"/>
      <c r="T118" s="133"/>
      <c r="U118" s="319"/>
      <c r="V118" s="203">
        <f>U118*T118</f>
        <v>0</v>
      </c>
      <c r="W118" s="319">
        <f t="shared" si="178"/>
        <v>0</v>
      </c>
      <c r="X118" s="203">
        <f>V118+S118</f>
        <v>0</v>
      </c>
      <c r="Y118" s="164"/>
      <c r="Z118" s="68"/>
      <c r="AA118" s="133"/>
      <c r="AB118" s="319"/>
      <c r="AC118" s="203">
        <f>AB118*AA118</f>
        <v>0</v>
      </c>
      <c r="AD118" s="319">
        <f t="shared" si="179"/>
        <v>0</v>
      </c>
      <c r="AE118" s="203">
        <f>AC118+Z118</f>
        <v>0</v>
      </c>
      <c r="AF118" s="24"/>
    </row>
    <row r="119" spans="1:32" s="18" customFormat="1">
      <c r="A119" s="21"/>
      <c r="B119" s="23" t="s">
        <v>41</v>
      </c>
      <c r="C119" s="24"/>
      <c r="D119" s="68"/>
      <c r="E119" s="24"/>
      <c r="F119" s="68"/>
      <c r="G119" s="107"/>
      <c r="H119" s="24"/>
      <c r="I119" s="68">
        <f t="shared" si="175"/>
        <v>0</v>
      </c>
      <c r="J119" s="164">
        <f t="shared" si="176"/>
        <v>0</v>
      </c>
      <c r="K119" s="68">
        <f>I119+F119+D119</f>
        <v>0</v>
      </c>
      <c r="L119" s="164"/>
      <c r="M119" s="68"/>
      <c r="N119" s="68"/>
      <c r="O119" s="68"/>
      <c r="P119" s="164">
        <f t="shared" si="177"/>
        <v>0</v>
      </c>
      <c r="Q119" s="68">
        <f t="shared" si="177"/>
        <v>0</v>
      </c>
      <c r="R119" s="164"/>
      <c r="S119" s="68"/>
      <c r="T119" s="133"/>
      <c r="U119" s="319"/>
      <c r="V119" s="203">
        <f>U119*T119</f>
        <v>0</v>
      </c>
      <c r="W119" s="319">
        <f t="shared" si="178"/>
        <v>0</v>
      </c>
      <c r="X119" s="203">
        <f>V119+S119</f>
        <v>0</v>
      </c>
      <c r="Y119" s="164"/>
      <c r="Z119" s="68"/>
      <c r="AA119" s="133"/>
      <c r="AB119" s="319"/>
      <c r="AC119" s="203">
        <f>AB119*AA119</f>
        <v>0</v>
      </c>
      <c r="AD119" s="319">
        <f t="shared" si="179"/>
        <v>0</v>
      </c>
      <c r="AE119" s="203">
        <f>AC119+Z119</f>
        <v>0</v>
      </c>
      <c r="AF119" s="24"/>
    </row>
    <row r="120" spans="1:32" s="235" customFormat="1">
      <c r="A120" s="237"/>
      <c r="B120" s="238" t="s">
        <v>35</v>
      </c>
      <c r="C120" s="228">
        <f t="shared" ref="C120" si="180">SUM(C116:C119)</f>
        <v>0</v>
      </c>
      <c r="D120" s="229">
        <f>SUM(D116:D119)</f>
        <v>0</v>
      </c>
      <c r="E120" s="228">
        <f t="shared" ref="E120" si="181">SUM(E116:E119)</f>
        <v>0</v>
      </c>
      <c r="F120" s="229">
        <f>SUM(F116:F119)</f>
        <v>0</v>
      </c>
      <c r="G120" s="230"/>
      <c r="H120" s="228">
        <f t="shared" ref="H120" si="182">SUM(H116:H119)</f>
        <v>0</v>
      </c>
      <c r="I120" s="229">
        <f>SUM(I116:I119)</f>
        <v>0</v>
      </c>
      <c r="J120" s="228">
        <f t="shared" ref="J120:M120" si="183">SUM(J116:J119)</f>
        <v>0</v>
      </c>
      <c r="K120" s="229">
        <f>SUM(K116:K119)</f>
        <v>0</v>
      </c>
      <c r="L120" s="228">
        <f t="shared" si="183"/>
        <v>0</v>
      </c>
      <c r="M120" s="229">
        <f t="shared" si="183"/>
        <v>0</v>
      </c>
      <c r="N120" s="232" t="e">
        <f t="shared" ref="N120:N121" si="184">L120/J120%</f>
        <v>#DIV/0!</v>
      </c>
      <c r="O120" s="232" t="e">
        <f>M120/K120%</f>
        <v>#DIV/0!</v>
      </c>
      <c r="P120" s="228">
        <f t="shared" ref="P120:S120" si="185">SUM(P116:P119)</f>
        <v>0</v>
      </c>
      <c r="Q120" s="229">
        <f t="shared" si="185"/>
        <v>0</v>
      </c>
      <c r="R120" s="228">
        <f t="shared" si="185"/>
        <v>0</v>
      </c>
      <c r="S120" s="229">
        <f t="shared" si="185"/>
        <v>0</v>
      </c>
      <c r="T120" s="233"/>
      <c r="U120" s="228">
        <f t="shared" ref="U120:W120" si="186">SUM(U116:U119)</f>
        <v>0</v>
      </c>
      <c r="V120" s="229">
        <f>SUM(V116:V119)</f>
        <v>0</v>
      </c>
      <c r="W120" s="228">
        <f t="shared" si="186"/>
        <v>0</v>
      </c>
      <c r="X120" s="229">
        <f>SUM(X116:X119)</f>
        <v>0</v>
      </c>
      <c r="Y120" s="228">
        <f t="shared" ref="Y120:Z120" si="187">SUM(Y116:Y119)</f>
        <v>0</v>
      </c>
      <c r="Z120" s="229">
        <f t="shared" si="187"/>
        <v>0</v>
      </c>
      <c r="AA120" s="233"/>
      <c r="AB120" s="228">
        <f t="shared" ref="AB120" si="188">SUM(AB116:AB119)</f>
        <v>0</v>
      </c>
      <c r="AC120" s="229">
        <f>SUM(AC116:AC119)</f>
        <v>0</v>
      </c>
      <c r="AD120" s="228">
        <f t="shared" ref="AD120" si="189">SUM(AD116:AD119)</f>
        <v>0</v>
      </c>
      <c r="AE120" s="229">
        <f>SUM(AE116:AE119)</f>
        <v>0</v>
      </c>
      <c r="AF120" s="227"/>
    </row>
    <row r="121" spans="1:32" s="235" customFormat="1">
      <c r="A121" s="237"/>
      <c r="B121" s="238" t="s">
        <v>5</v>
      </c>
      <c r="C121" s="231">
        <f t="shared" ref="C121" si="190">C120+C114+C108+C102+C96+C90</f>
        <v>0</v>
      </c>
      <c r="D121" s="237">
        <f>D120+D114+D108+D102+D96+D90</f>
        <v>0</v>
      </c>
      <c r="E121" s="231">
        <f t="shared" ref="E121" si="191">E120+E114+E108+E102+E96+E90</f>
        <v>0</v>
      </c>
      <c r="F121" s="237">
        <f>F120+F114+F108+F102+F96+F90</f>
        <v>0</v>
      </c>
      <c r="G121" s="230"/>
      <c r="H121" s="231">
        <f t="shared" ref="H121" si="192">H120+H114+H108+H102+H96+H90</f>
        <v>150</v>
      </c>
      <c r="I121" s="237">
        <f>I120+I114+I108+I102+I96+I90</f>
        <v>4.5</v>
      </c>
      <c r="J121" s="231">
        <f t="shared" ref="J121:M121" si="193">J120+J114+J108+J102+J96+J90</f>
        <v>150</v>
      </c>
      <c r="K121" s="237">
        <f>K120+K114+K108+K102+K96+K90</f>
        <v>4.5</v>
      </c>
      <c r="L121" s="231">
        <f t="shared" si="193"/>
        <v>150</v>
      </c>
      <c r="M121" s="237">
        <f t="shared" si="193"/>
        <v>4.5</v>
      </c>
      <c r="N121" s="232">
        <f t="shared" si="184"/>
        <v>100</v>
      </c>
      <c r="O121" s="232">
        <f>M121/K121%</f>
        <v>100</v>
      </c>
      <c r="P121" s="231">
        <f t="shared" ref="P121:S121" si="194">P120+P114+P108+P102+P96+P90</f>
        <v>0</v>
      </c>
      <c r="Q121" s="237">
        <f t="shared" si="194"/>
        <v>0</v>
      </c>
      <c r="R121" s="231">
        <f t="shared" si="194"/>
        <v>0</v>
      </c>
      <c r="S121" s="237">
        <f t="shared" si="194"/>
        <v>0</v>
      </c>
      <c r="T121" s="233"/>
      <c r="U121" s="228">
        <f t="shared" ref="U121:W121" si="195">U120+U114+U108+U102+U96+U90</f>
        <v>180</v>
      </c>
      <c r="V121" s="229">
        <f>V120+V114+V108+V102+V96+V90</f>
        <v>5.3999999999999995</v>
      </c>
      <c r="W121" s="228">
        <f t="shared" si="195"/>
        <v>180</v>
      </c>
      <c r="X121" s="229">
        <f>X120+X114+X108+X102+X96+X90</f>
        <v>5.3999999999999995</v>
      </c>
      <c r="Y121" s="231">
        <f t="shared" ref="Y121:Z121" si="196">Y120+Y114+Y108+Y102+Y96+Y90</f>
        <v>0</v>
      </c>
      <c r="Z121" s="237">
        <f t="shared" si="196"/>
        <v>0</v>
      </c>
      <c r="AA121" s="233"/>
      <c r="AB121" s="228">
        <f t="shared" ref="AB121" si="197">AB120+AB114+AB108+AB102+AB96+AB90</f>
        <v>180</v>
      </c>
      <c r="AC121" s="229">
        <f>AC120+AC114+AC108+AC102+AC96+AC90</f>
        <v>5.3999999999999995</v>
      </c>
      <c r="AD121" s="228">
        <f t="shared" ref="AD121" si="198">AD120+AD114+AD108+AD102+AD96+AD90</f>
        <v>180</v>
      </c>
      <c r="AE121" s="229">
        <f>AE120+AE114+AE108+AE102+AE96+AE90</f>
        <v>5.3999999999999995</v>
      </c>
      <c r="AF121" s="227"/>
    </row>
    <row r="122" spans="1:32" s="25" customFormat="1">
      <c r="A122" s="338" t="s">
        <v>46</v>
      </c>
      <c r="B122" s="20" t="s">
        <v>47</v>
      </c>
      <c r="C122" s="22"/>
      <c r="D122" s="66"/>
      <c r="E122" s="22"/>
      <c r="F122" s="66"/>
      <c r="G122" s="108"/>
      <c r="H122" s="22"/>
      <c r="I122" s="66"/>
      <c r="J122" s="312"/>
      <c r="K122" s="66"/>
      <c r="L122" s="312"/>
      <c r="M122" s="66"/>
      <c r="N122" s="66"/>
      <c r="O122" s="66"/>
      <c r="P122" s="312"/>
      <c r="Q122" s="66"/>
      <c r="R122" s="312"/>
      <c r="S122" s="66"/>
      <c r="T122" s="134"/>
      <c r="U122" s="318"/>
      <c r="V122" s="197"/>
      <c r="W122" s="318"/>
      <c r="X122" s="197"/>
      <c r="Y122" s="312"/>
      <c r="Z122" s="66"/>
      <c r="AA122" s="134"/>
      <c r="AB122" s="318"/>
      <c r="AC122" s="197"/>
      <c r="AD122" s="318"/>
      <c r="AE122" s="197"/>
      <c r="AF122" s="22"/>
    </row>
    <row r="123" spans="1:32" s="25" customFormat="1">
      <c r="A123" s="338">
        <v>7</v>
      </c>
      <c r="B123" s="20" t="s">
        <v>48</v>
      </c>
      <c r="C123" s="22"/>
      <c r="D123" s="66"/>
      <c r="E123" s="22"/>
      <c r="F123" s="66"/>
      <c r="G123" s="108"/>
      <c r="H123" s="22"/>
      <c r="I123" s="66"/>
      <c r="J123" s="312">
        <f t="shared" ref="J123:K133" si="199">H123+E123+C123</f>
        <v>0</v>
      </c>
      <c r="K123" s="66">
        <f t="shared" si="199"/>
        <v>0</v>
      </c>
      <c r="L123" s="312"/>
      <c r="M123" s="66"/>
      <c r="N123" s="66"/>
      <c r="O123" s="66"/>
      <c r="P123" s="312"/>
      <c r="Q123" s="66"/>
      <c r="R123" s="312"/>
      <c r="S123" s="66"/>
      <c r="T123" s="134"/>
      <c r="U123" s="318"/>
      <c r="V123" s="197"/>
      <c r="W123" s="318"/>
      <c r="X123" s="197"/>
      <c r="Y123" s="312"/>
      <c r="Z123" s="66"/>
      <c r="AA123" s="134"/>
      <c r="AB123" s="318"/>
      <c r="AC123" s="197"/>
      <c r="AD123" s="318"/>
      <c r="AE123" s="197"/>
      <c r="AF123" s="22"/>
    </row>
    <row r="124" spans="1:32" s="18" customFormat="1">
      <c r="A124" s="21">
        <v>7.01</v>
      </c>
      <c r="B124" s="23" t="s">
        <v>49</v>
      </c>
      <c r="C124" s="24"/>
      <c r="D124" s="68"/>
      <c r="E124" s="24"/>
      <c r="F124" s="68"/>
      <c r="G124" s="107"/>
      <c r="H124" s="24"/>
      <c r="I124" s="68"/>
      <c r="J124" s="164">
        <f t="shared" si="199"/>
        <v>0</v>
      </c>
      <c r="K124" s="68">
        <f t="shared" si="199"/>
        <v>0</v>
      </c>
      <c r="L124" s="164"/>
      <c r="M124" s="68"/>
      <c r="N124" s="68"/>
      <c r="O124" s="68"/>
      <c r="P124" s="164">
        <f t="shared" ref="P124:Q133" si="200">J124-L124</f>
        <v>0</v>
      </c>
      <c r="Q124" s="68">
        <f t="shared" si="200"/>
        <v>0</v>
      </c>
      <c r="R124" s="164"/>
      <c r="S124" s="68"/>
      <c r="T124" s="133"/>
      <c r="U124" s="319"/>
      <c r="V124" s="203">
        <f t="shared" ref="V124:V133" si="201">U124*T124</f>
        <v>0</v>
      </c>
      <c r="W124" s="319">
        <f t="shared" ref="W124:W133" si="202">U124+R124</f>
        <v>0</v>
      </c>
      <c r="X124" s="203">
        <f t="shared" ref="X124:X133" si="203">V124+S124</f>
        <v>0</v>
      </c>
      <c r="Y124" s="164"/>
      <c r="Z124" s="68"/>
      <c r="AA124" s="133"/>
      <c r="AB124" s="319"/>
      <c r="AC124" s="203">
        <f t="shared" ref="AC124:AC133" si="204">AB124*AA124</f>
        <v>0</v>
      </c>
      <c r="AD124" s="319">
        <f t="shared" ref="AD124:AD133" si="205">AB124+Y124</f>
        <v>0</v>
      </c>
      <c r="AE124" s="203">
        <f t="shared" ref="AE124:AE133" si="206">AC124+Z124</f>
        <v>0</v>
      </c>
      <c r="AF124" s="24"/>
    </row>
    <row r="125" spans="1:32" s="18" customFormat="1">
      <c r="A125" s="21"/>
      <c r="B125" s="23" t="s">
        <v>236</v>
      </c>
      <c r="C125" s="24"/>
      <c r="D125" s="68"/>
      <c r="E125" s="24"/>
      <c r="F125" s="68"/>
      <c r="G125" s="107">
        <v>1.5E-3</v>
      </c>
      <c r="H125" s="24">
        <v>3858</v>
      </c>
      <c r="I125" s="68">
        <f t="shared" ref="I125" si="207">H125*G125</f>
        <v>5.7869999999999999</v>
      </c>
      <c r="J125" s="164">
        <f t="shared" si="199"/>
        <v>3858</v>
      </c>
      <c r="K125" s="68">
        <f t="shared" si="199"/>
        <v>5.7869999999999999</v>
      </c>
      <c r="L125" s="164">
        <v>3858</v>
      </c>
      <c r="M125" s="68">
        <v>5.79</v>
      </c>
      <c r="N125" s="68">
        <f t="shared" ref="N125:O134" si="208">L125/J125%</f>
        <v>100</v>
      </c>
      <c r="O125" s="68">
        <f t="shared" si="208"/>
        <v>100.05184033177812</v>
      </c>
      <c r="P125" s="164">
        <f t="shared" si="200"/>
        <v>0</v>
      </c>
      <c r="Q125" s="68">
        <f t="shared" si="200"/>
        <v>-3.0000000000001137E-3</v>
      </c>
      <c r="R125" s="164"/>
      <c r="S125" s="68"/>
      <c r="T125" s="133">
        <v>1.5E-3</v>
      </c>
      <c r="U125" s="319">
        <v>3724</v>
      </c>
      <c r="V125" s="203">
        <f t="shared" si="201"/>
        <v>5.5860000000000003</v>
      </c>
      <c r="W125" s="319">
        <f t="shared" si="202"/>
        <v>3724</v>
      </c>
      <c r="X125" s="203">
        <f t="shared" si="203"/>
        <v>5.5860000000000003</v>
      </c>
      <c r="Y125" s="164"/>
      <c r="Z125" s="68"/>
      <c r="AA125" s="133">
        <v>1.5E-3</v>
      </c>
      <c r="AB125" s="319">
        <v>3724</v>
      </c>
      <c r="AC125" s="203">
        <f t="shared" si="204"/>
        <v>5.5860000000000003</v>
      </c>
      <c r="AD125" s="319">
        <f t="shared" si="205"/>
        <v>3724</v>
      </c>
      <c r="AE125" s="203">
        <f t="shared" si="206"/>
        <v>5.5860000000000003</v>
      </c>
      <c r="AF125" s="24"/>
    </row>
    <row r="126" spans="1:32" s="18" customFormat="1">
      <c r="A126" s="21"/>
      <c r="B126" s="23" t="s">
        <v>278</v>
      </c>
      <c r="C126" s="24"/>
      <c r="D126" s="68"/>
      <c r="E126" s="24"/>
      <c r="F126" s="68"/>
      <c r="G126" s="107">
        <v>1.5E-3</v>
      </c>
      <c r="H126" s="24"/>
      <c r="I126" s="68">
        <f>H126*G126</f>
        <v>0</v>
      </c>
      <c r="J126" s="164">
        <f t="shared" si="199"/>
        <v>0</v>
      </c>
      <c r="K126" s="68">
        <f t="shared" si="199"/>
        <v>0</v>
      </c>
      <c r="L126" s="164"/>
      <c r="M126" s="68"/>
      <c r="N126" s="68" t="e">
        <f t="shared" si="208"/>
        <v>#DIV/0!</v>
      </c>
      <c r="O126" s="68" t="e">
        <f t="shared" si="208"/>
        <v>#DIV/0!</v>
      </c>
      <c r="P126" s="164">
        <f t="shared" si="200"/>
        <v>0</v>
      </c>
      <c r="Q126" s="68">
        <f t="shared" si="200"/>
        <v>0</v>
      </c>
      <c r="R126" s="164"/>
      <c r="S126" s="68"/>
      <c r="T126" s="133">
        <v>1.5E-3</v>
      </c>
      <c r="U126" s="319"/>
      <c r="V126" s="203">
        <f t="shared" si="201"/>
        <v>0</v>
      </c>
      <c r="W126" s="319">
        <f t="shared" si="202"/>
        <v>0</v>
      </c>
      <c r="X126" s="203">
        <f t="shared" si="203"/>
        <v>0</v>
      </c>
      <c r="Y126" s="164"/>
      <c r="Z126" s="68"/>
      <c r="AA126" s="133">
        <v>1.5E-3</v>
      </c>
      <c r="AB126" s="319"/>
      <c r="AC126" s="203">
        <f t="shared" si="204"/>
        <v>0</v>
      </c>
      <c r="AD126" s="319">
        <f t="shared" si="205"/>
        <v>0</v>
      </c>
      <c r="AE126" s="203">
        <f t="shared" si="206"/>
        <v>0</v>
      </c>
      <c r="AF126" s="24"/>
    </row>
    <row r="127" spans="1:32" s="18" customFormat="1">
      <c r="A127" s="21"/>
      <c r="B127" s="23" t="s">
        <v>280</v>
      </c>
      <c r="C127" s="24"/>
      <c r="D127" s="68"/>
      <c r="E127" s="24"/>
      <c r="F127" s="68"/>
      <c r="G127" s="107">
        <v>1.5E-3</v>
      </c>
      <c r="H127" s="24"/>
      <c r="I127" s="68">
        <f>H127*G127</f>
        <v>0</v>
      </c>
      <c r="J127" s="164">
        <f t="shared" si="199"/>
        <v>0</v>
      </c>
      <c r="K127" s="68">
        <f t="shared" si="199"/>
        <v>0</v>
      </c>
      <c r="L127" s="164"/>
      <c r="M127" s="68"/>
      <c r="N127" s="68"/>
      <c r="O127" s="68"/>
      <c r="P127" s="164">
        <f t="shared" si="200"/>
        <v>0</v>
      </c>
      <c r="Q127" s="68">
        <f t="shared" si="200"/>
        <v>0</v>
      </c>
      <c r="R127" s="164"/>
      <c r="S127" s="68"/>
      <c r="T127" s="133">
        <v>1.5E-3</v>
      </c>
      <c r="U127" s="319"/>
      <c r="V127" s="203">
        <f t="shared" si="201"/>
        <v>0</v>
      </c>
      <c r="W127" s="319">
        <f t="shared" si="202"/>
        <v>0</v>
      </c>
      <c r="X127" s="203">
        <f t="shared" si="203"/>
        <v>0</v>
      </c>
      <c r="Y127" s="164"/>
      <c r="Z127" s="68"/>
      <c r="AA127" s="133">
        <v>1.5E-3</v>
      </c>
      <c r="AB127" s="319"/>
      <c r="AC127" s="203">
        <f t="shared" si="204"/>
        <v>0</v>
      </c>
      <c r="AD127" s="319">
        <f t="shared" si="205"/>
        <v>0</v>
      </c>
      <c r="AE127" s="203">
        <f t="shared" si="206"/>
        <v>0</v>
      </c>
      <c r="AF127" s="24"/>
    </row>
    <row r="128" spans="1:32" s="18" customFormat="1">
      <c r="A128" s="21"/>
      <c r="B128" s="23" t="s">
        <v>279</v>
      </c>
      <c r="C128" s="24"/>
      <c r="D128" s="68"/>
      <c r="E128" s="24"/>
      <c r="F128" s="68"/>
      <c r="G128" s="107">
        <v>1.5E-3</v>
      </c>
      <c r="H128" s="24">
        <v>6674</v>
      </c>
      <c r="I128" s="68">
        <f t="shared" ref="I128:I133" si="209">H128*G128</f>
        <v>10.011000000000001</v>
      </c>
      <c r="J128" s="164">
        <f t="shared" si="199"/>
        <v>6674</v>
      </c>
      <c r="K128" s="68">
        <f t="shared" si="199"/>
        <v>10.011000000000001</v>
      </c>
      <c r="L128" s="164">
        <v>6674</v>
      </c>
      <c r="M128" s="68">
        <v>10.01</v>
      </c>
      <c r="N128" s="68">
        <f t="shared" si="208"/>
        <v>100.00000000000001</v>
      </c>
      <c r="O128" s="68">
        <f t="shared" si="208"/>
        <v>99.990010987913294</v>
      </c>
      <c r="P128" s="164">
        <f t="shared" si="200"/>
        <v>0</v>
      </c>
      <c r="Q128" s="68">
        <f t="shared" si="200"/>
        <v>1.0000000000012221E-3</v>
      </c>
      <c r="R128" s="164"/>
      <c r="S128" s="68"/>
      <c r="T128" s="133">
        <v>1.5E-3</v>
      </c>
      <c r="U128" s="319">
        <v>6086</v>
      </c>
      <c r="V128" s="203">
        <f t="shared" si="201"/>
        <v>9.1289999999999996</v>
      </c>
      <c r="W128" s="319">
        <f t="shared" si="202"/>
        <v>6086</v>
      </c>
      <c r="X128" s="203">
        <f t="shared" si="203"/>
        <v>9.1289999999999996</v>
      </c>
      <c r="Y128" s="164"/>
      <c r="Z128" s="68"/>
      <c r="AA128" s="133">
        <v>1.5E-3</v>
      </c>
      <c r="AB128" s="319">
        <v>6086</v>
      </c>
      <c r="AC128" s="203">
        <f t="shared" si="204"/>
        <v>9.1289999999999996</v>
      </c>
      <c r="AD128" s="319">
        <f t="shared" si="205"/>
        <v>6086</v>
      </c>
      <c r="AE128" s="203">
        <f t="shared" si="206"/>
        <v>9.1289999999999996</v>
      </c>
      <c r="AF128" s="24"/>
    </row>
    <row r="129" spans="1:32" s="18" customFormat="1">
      <c r="A129" s="21"/>
      <c r="B129" s="23" t="s">
        <v>281</v>
      </c>
      <c r="C129" s="24"/>
      <c r="D129" s="68"/>
      <c r="E129" s="24"/>
      <c r="F129" s="68"/>
      <c r="G129" s="107">
        <v>1.5E-3</v>
      </c>
      <c r="H129" s="24"/>
      <c r="I129" s="68">
        <f t="shared" si="209"/>
        <v>0</v>
      </c>
      <c r="J129" s="164">
        <f t="shared" si="199"/>
        <v>0</v>
      </c>
      <c r="K129" s="68">
        <f t="shared" si="199"/>
        <v>0</v>
      </c>
      <c r="L129" s="164"/>
      <c r="M129" s="68"/>
      <c r="N129" s="68" t="e">
        <f t="shared" si="208"/>
        <v>#DIV/0!</v>
      </c>
      <c r="O129" s="68" t="e">
        <f t="shared" si="208"/>
        <v>#DIV/0!</v>
      </c>
      <c r="P129" s="164">
        <f t="shared" si="200"/>
        <v>0</v>
      </c>
      <c r="Q129" s="68">
        <f t="shared" si="200"/>
        <v>0</v>
      </c>
      <c r="R129" s="164"/>
      <c r="S129" s="68"/>
      <c r="T129" s="133">
        <v>1.5E-3</v>
      </c>
      <c r="U129" s="319"/>
      <c r="V129" s="203">
        <f t="shared" si="201"/>
        <v>0</v>
      </c>
      <c r="W129" s="319">
        <f t="shared" si="202"/>
        <v>0</v>
      </c>
      <c r="X129" s="203">
        <f t="shared" si="203"/>
        <v>0</v>
      </c>
      <c r="Y129" s="164"/>
      <c r="Z129" s="68"/>
      <c r="AA129" s="133">
        <v>1.5E-3</v>
      </c>
      <c r="AB129" s="319"/>
      <c r="AC129" s="203">
        <f t="shared" si="204"/>
        <v>0</v>
      </c>
      <c r="AD129" s="319">
        <f t="shared" si="205"/>
        <v>0</v>
      </c>
      <c r="AE129" s="203">
        <f t="shared" si="206"/>
        <v>0</v>
      </c>
      <c r="AF129" s="24"/>
    </row>
    <row r="130" spans="1:32" s="18" customFormat="1">
      <c r="A130" s="21"/>
      <c r="B130" s="23" t="s">
        <v>282</v>
      </c>
      <c r="C130" s="24"/>
      <c r="D130" s="68"/>
      <c r="E130" s="24"/>
      <c r="F130" s="68"/>
      <c r="G130" s="107">
        <v>1.5E-3</v>
      </c>
      <c r="H130" s="24"/>
      <c r="I130" s="68">
        <f t="shared" si="209"/>
        <v>0</v>
      </c>
      <c r="J130" s="164">
        <f t="shared" si="199"/>
        <v>0</v>
      </c>
      <c r="K130" s="68">
        <f t="shared" si="199"/>
        <v>0</v>
      </c>
      <c r="L130" s="164"/>
      <c r="M130" s="68"/>
      <c r="N130" s="68" t="e">
        <f t="shared" si="208"/>
        <v>#DIV/0!</v>
      </c>
      <c r="O130" s="68" t="e">
        <f t="shared" si="208"/>
        <v>#DIV/0!</v>
      </c>
      <c r="P130" s="164">
        <f t="shared" si="200"/>
        <v>0</v>
      </c>
      <c r="Q130" s="68">
        <f t="shared" si="200"/>
        <v>0</v>
      </c>
      <c r="R130" s="164"/>
      <c r="S130" s="68"/>
      <c r="T130" s="133">
        <v>1.5E-3</v>
      </c>
      <c r="U130" s="319"/>
      <c r="V130" s="203">
        <f t="shared" si="201"/>
        <v>0</v>
      </c>
      <c r="W130" s="319">
        <f t="shared" si="202"/>
        <v>0</v>
      </c>
      <c r="X130" s="203">
        <f t="shared" si="203"/>
        <v>0</v>
      </c>
      <c r="Y130" s="164"/>
      <c r="Z130" s="68"/>
      <c r="AA130" s="133">
        <v>1.5E-3</v>
      </c>
      <c r="AB130" s="319"/>
      <c r="AC130" s="203">
        <f t="shared" si="204"/>
        <v>0</v>
      </c>
      <c r="AD130" s="319">
        <f t="shared" si="205"/>
        <v>0</v>
      </c>
      <c r="AE130" s="203">
        <f t="shared" si="206"/>
        <v>0</v>
      </c>
      <c r="AF130" s="24"/>
    </row>
    <row r="131" spans="1:32" s="18" customFormat="1">
      <c r="A131" s="21">
        <v>7.02</v>
      </c>
      <c r="B131" s="23" t="s">
        <v>50</v>
      </c>
      <c r="C131" s="24"/>
      <c r="D131" s="68"/>
      <c r="E131" s="24"/>
      <c r="F131" s="68"/>
      <c r="G131" s="107">
        <v>2.5000000000000001E-3</v>
      </c>
      <c r="H131" s="24">
        <v>8377</v>
      </c>
      <c r="I131" s="68">
        <f t="shared" si="209"/>
        <v>20.942499999999999</v>
      </c>
      <c r="J131" s="164">
        <f t="shared" si="199"/>
        <v>8377</v>
      </c>
      <c r="K131" s="68">
        <f t="shared" si="199"/>
        <v>20.942499999999999</v>
      </c>
      <c r="L131" s="164">
        <v>8377</v>
      </c>
      <c r="M131" s="68">
        <v>20.94</v>
      </c>
      <c r="N131" s="68">
        <f t="shared" si="208"/>
        <v>100</v>
      </c>
      <c r="O131" s="68">
        <f t="shared" si="208"/>
        <v>99.988062552226339</v>
      </c>
      <c r="P131" s="164">
        <f t="shared" si="200"/>
        <v>0</v>
      </c>
      <c r="Q131" s="68">
        <f t="shared" si="200"/>
        <v>2.4999999999977263E-3</v>
      </c>
      <c r="R131" s="164"/>
      <c r="S131" s="68"/>
      <c r="T131" s="133">
        <v>2.5000000000000001E-3</v>
      </c>
      <c r="U131" s="319">
        <v>8017</v>
      </c>
      <c r="V131" s="203">
        <f t="shared" si="201"/>
        <v>20.0425</v>
      </c>
      <c r="W131" s="319">
        <f t="shared" si="202"/>
        <v>8017</v>
      </c>
      <c r="X131" s="203">
        <f t="shared" si="203"/>
        <v>20.0425</v>
      </c>
      <c r="Y131" s="164"/>
      <c r="Z131" s="68"/>
      <c r="AA131" s="133">
        <v>2.5000000000000001E-3</v>
      </c>
      <c r="AB131" s="319">
        <v>8017</v>
      </c>
      <c r="AC131" s="203">
        <f t="shared" si="204"/>
        <v>20.0425</v>
      </c>
      <c r="AD131" s="319">
        <f t="shared" si="205"/>
        <v>8017</v>
      </c>
      <c r="AE131" s="203">
        <f t="shared" si="206"/>
        <v>20.0425</v>
      </c>
      <c r="AF131" s="24"/>
    </row>
    <row r="132" spans="1:32" s="18" customFormat="1">
      <c r="A132" s="21">
        <v>7.03</v>
      </c>
      <c r="B132" s="23" t="s">
        <v>51</v>
      </c>
      <c r="C132" s="24"/>
      <c r="D132" s="68"/>
      <c r="E132" s="24"/>
      <c r="F132" s="68"/>
      <c r="G132" s="107">
        <v>2.5000000000000001E-3</v>
      </c>
      <c r="H132" s="24"/>
      <c r="I132" s="68">
        <f t="shared" si="209"/>
        <v>0</v>
      </c>
      <c r="J132" s="164">
        <f t="shared" si="199"/>
        <v>0</v>
      </c>
      <c r="K132" s="68">
        <f t="shared" si="199"/>
        <v>0</v>
      </c>
      <c r="L132" s="164"/>
      <c r="M132" s="68"/>
      <c r="N132" s="68" t="e">
        <f t="shared" si="208"/>
        <v>#DIV/0!</v>
      </c>
      <c r="O132" s="68" t="e">
        <f t="shared" si="208"/>
        <v>#DIV/0!</v>
      </c>
      <c r="P132" s="164">
        <f t="shared" si="200"/>
        <v>0</v>
      </c>
      <c r="Q132" s="68">
        <f t="shared" si="200"/>
        <v>0</v>
      </c>
      <c r="R132" s="164"/>
      <c r="S132" s="68"/>
      <c r="T132" s="133">
        <v>2.5000000000000001E-3</v>
      </c>
      <c r="U132" s="319"/>
      <c r="V132" s="203">
        <f t="shared" si="201"/>
        <v>0</v>
      </c>
      <c r="W132" s="319">
        <f t="shared" si="202"/>
        <v>0</v>
      </c>
      <c r="X132" s="203">
        <f t="shared" si="203"/>
        <v>0</v>
      </c>
      <c r="Y132" s="164"/>
      <c r="Z132" s="68"/>
      <c r="AA132" s="133">
        <v>2.5000000000000001E-3</v>
      </c>
      <c r="AB132" s="319"/>
      <c r="AC132" s="203">
        <f t="shared" si="204"/>
        <v>0</v>
      </c>
      <c r="AD132" s="319">
        <f t="shared" si="205"/>
        <v>0</v>
      </c>
      <c r="AE132" s="203">
        <f t="shared" si="206"/>
        <v>0</v>
      </c>
      <c r="AF132" s="24"/>
    </row>
    <row r="133" spans="1:32" s="18" customFormat="1">
      <c r="A133" s="21">
        <v>7.04</v>
      </c>
      <c r="B133" s="23" t="s">
        <v>52</v>
      </c>
      <c r="C133" s="24"/>
      <c r="D133" s="68"/>
      <c r="E133" s="24"/>
      <c r="F133" s="68"/>
      <c r="G133" s="107">
        <v>2.5000000000000001E-3</v>
      </c>
      <c r="H133" s="24"/>
      <c r="I133" s="68">
        <f t="shared" si="209"/>
        <v>0</v>
      </c>
      <c r="J133" s="164">
        <f t="shared" si="199"/>
        <v>0</v>
      </c>
      <c r="K133" s="68">
        <f t="shared" si="199"/>
        <v>0</v>
      </c>
      <c r="L133" s="164"/>
      <c r="M133" s="68"/>
      <c r="N133" s="68" t="e">
        <f t="shared" si="208"/>
        <v>#DIV/0!</v>
      </c>
      <c r="O133" s="68" t="e">
        <f t="shared" si="208"/>
        <v>#DIV/0!</v>
      </c>
      <c r="P133" s="164">
        <f t="shared" si="200"/>
        <v>0</v>
      </c>
      <c r="Q133" s="68">
        <f t="shared" si="200"/>
        <v>0</v>
      </c>
      <c r="R133" s="164"/>
      <c r="S133" s="68"/>
      <c r="T133" s="133">
        <v>2.5000000000000001E-3</v>
      </c>
      <c r="U133" s="319"/>
      <c r="V133" s="203">
        <f t="shared" si="201"/>
        <v>0</v>
      </c>
      <c r="W133" s="319">
        <f t="shared" si="202"/>
        <v>0</v>
      </c>
      <c r="X133" s="203">
        <f t="shared" si="203"/>
        <v>0</v>
      </c>
      <c r="Y133" s="164"/>
      <c r="Z133" s="68"/>
      <c r="AA133" s="133">
        <v>2.5000000000000001E-3</v>
      </c>
      <c r="AB133" s="319"/>
      <c r="AC133" s="203">
        <f t="shared" si="204"/>
        <v>0</v>
      </c>
      <c r="AD133" s="319">
        <f t="shared" si="205"/>
        <v>0</v>
      </c>
      <c r="AE133" s="203">
        <f t="shared" si="206"/>
        <v>0</v>
      </c>
      <c r="AF133" s="24"/>
    </row>
    <row r="134" spans="1:32" s="235" customFormat="1">
      <c r="A134" s="237"/>
      <c r="B134" s="238" t="s">
        <v>25</v>
      </c>
      <c r="C134" s="231">
        <f t="shared" ref="C134" si="210">SUM(C125:C133)</f>
        <v>0</v>
      </c>
      <c r="D134" s="237">
        <f>SUM(D125:D133)</f>
        <v>0</v>
      </c>
      <c r="E134" s="231">
        <f t="shared" ref="E134" si="211">SUM(E125:E133)</f>
        <v>0</v>
      </c>
      <c r="F134" s="237">
        <f>SUM(F125:F133)</f>
        <v>0</v>
      </c>
      <c r="G134" s="230"/>
      <c r="H134" s="231">
        <f t="shared" ref="H134:M134" si="212">SUM(H125:H133)</f>
        <v>18909</v>
      </c>
      <c r="I134" s="237">
        <f>SUM(I125:I133)</f>
        <v>36.740499999999997</v>
      </c>
      <c r="J134" s="231">
        <f t="shared" si="212"/>
        <v>18909</v>
      </c>
      <c r="K134" s="237">
        <f>SUM(K125:K133)</f>
        <v>36.740499999999997</v>
      </c>
      <c r="L134" s="231">
        <f t="shared" si="212"/>
        <v>18909</v>
      </c>
      <c r="M134" s="237">
        <f t="shared" si="212"/>
        <v>36.74</v>
      </c>
      <c r="N134" s="232">
        <f t="shared" si="208"/>
        <v>100</v>
      </c>
      <c r="O134" s="232">
        <f>M134/K134%</f>
        <v>99.998639103986079</v>
      </c>
      <c r="P134" s="231">
        <f t="shared" ref="P134" si="213">SUM(P125:P133)</f>
        <v>0</v>
      </c>
      <c r="Q134" s="237">
        <f>SUM(Q125:Q133)</f>
        <v>4.9999999999883471E-4</v>
      </c>
      <c r="R134" s="231">
        <f t="shared" ref="R134" si="214">SUM(R125:R133)</f>
        <v>0</v>
      </c>
      <c r="S134" s="237">
        <f>SUM(S125:S133)</f>
        <v>0</v>
      </c>
      <c r="T134" s="233"/>
      <c r="U134" s="228">
        <f t="shared" ref="U134" si="215">SUM(U125:U133)</f>
        <v>17827</v>
      </c>
      <c r="V134" s="229">
        <f>SUM(V125:V133)</f>
        <v>34.7575</v>
      </c>
      <c r="W134" s="228">
        <f t="shared" ref="W134" si="216">SUM(W125:W133)</f>
        <v>17827</v>
      </c>
      <c r="X134" s="229">
        <f>SUM(X125:X133)</f>
        <v>34.7575</v>
      </c>
      <c r="Y134" s="231">
        <f t="shared" ref="Y134" si="217">SUM(Y125:Y133)</f>
        <v>0</v>
      </c>
      <c r="Z134" s="237">
        <f>SUM(Z125:Z133)</f>
        <v>0</v>
      </c>
      <c r="AA134" s="233"/>
      <c r="AB134" s="228">
        <f t="shared" ref="AB134" si="218">SUM(AB125:AB133)</f>
        <v>17827</v>
      </c>
      <c r="AC134" s="229">
        <f>SUM(AC125:AC133)</f>
        <v>34.7575</v>
      </c>
      <c r="AD134" s="228">
        <f t="shared" ref="AD134" si="219">SUM(AD125:AD133)</f>
        <v>17827</v>
      </c>
      <c r="AE134" s="229">
        <f>SUM(AE125:AE133)</f>
        <v>34.7575</v>
      </c>
      <c r="AF134" s="227"/>
    </row>
    <row r="135" spans="1:32" s="25" customFormat="1">
      <c r="A135" s="338">
        <v>8</v>
      </c>
      <c r="B135" s="20" t="s">
        <v>53</v>
      </c>
      <c r="C135" s="22"/>
      <c r="D135" s="66"/>
      <c r="E135" s="22"/>
      <c r="F135" s="66"/>
      <c r="G135" s="108"/>
      <c r="H135" s="22"/>
      <c r="I135" s="66"/>
      <c r="J135" s="312"/>
      <c r="K135" s="66"/>
      <c r="L135" s="312"/>
      <c r="M135" s="66"/>
      <c r="N135" s="66"/>
      <c r="O135" s="66"/>
      <c r="P135" s="312"/>
      <c r="Q135" s="66"/>
      <c r="R135" s="312"/>
      <c r="S135" s="66"/>
      <c r="T135" s="134"/>
      <c r="U135" s="318"/>
      <c r="V135" s="197"/>
      <c r="W135" s="318"/>
      <c r="X135" s="197"/>
      <c r="Y135" s="312"/>
      <c r="Z135" s="66"/>
      <c r="AA135" s="134"/>
      <c r="AB135" s="318"/>
      <c r="AC135" s="197"/>
      <c r="AD135" s="318"/>
      <c r="AE135" s="197"/>
      <c r="AF135" s="22"/>
    </row>
    <row r="136" spans="1:32" s="18" customFormat="1">
      <c r="A136" s="21">
        <v>8.01</v>
      </c>
      <c r="B136" s="23" t="s">
        <v>54</v>
      </c>
      <c r="C136" s="24"/>
      <c r="D136" s="68"/>
      <c r="E136" s="24"/>
      <c r="F136" s="68"/>
      <c r="G136" s="107">
        <v>4.0000000000000001E-3</v>
      </c>
      <c r="H136" s="24">
        <v>14433</v>
      </c>
      <c r="I136" s="68">
        <f t="shared" ref="I136:I139" si="220">H136*G136</f>
        <v>57.731999999999999</v>
      </c>
      <c r="J136" s="164">
        <f t="shared" ref="J136:J139" si="221">H136+E136+C136</f>
        <v>14433</v>
      </c>
      <c r="K136" s="68">
        <f>I136+F136+D136</f>
        <v>57.731999999999999</v>
      </c>
      <c r="L136" s="164">
        <v>14433</v>
      </c>
      <c r="M136" s="133">
        <v>57.731999999999999</v>
      </c>
      <c r="N136" s="68">
        <f t="shared" ref="N136:O140" si="222">L136/J136%</f>
        <v>99.999999999999986</v>
      </c>
      <c r="O136" s="68">
        <f t="shared" si="222"/>
        <v>100.00000000000001</v>
      </c>
      <c r="P136" s="164">
        <f t="shared" ref="P136:Q139" si="223">J136-L136</f>
        <v>0</v>
      </c>
      <c r="Q136" s="68">
        <f t="shared" si="223"/>
        <v>0</v>
      </c>
      <c r="R136" s="164"/>
      <c r="S136" s="68"/>
      <c r="T136" s="133">
        <v>4.0000000000000001E-3</v>
      </c>
      <c r="U136" s="319">
        <v>13587</v>
      </c>
      <c r="V136" s="203">
        <f>U136*T136</f>
        <v>54.347999999999999</v>
      </c>
      <c r="W136" s="319">
        <f t="shared" ref="W136:W139" si="224">U136+R136</f>
        <v>13587</v>
      </c>
      <c r="X136" s="203">
        <f>V136+S136</f>
        <v>54.347999999999999</v>
      </c>
      <c r="Y136" s="164"/>
      <c r="Z136" s="68"/>
      <c r="AA136" s="133">
        <v>4.0000000000000001E-3</v>
      </c>
      <c r="AB136" s="319">
        <v>13587</v>
      </c>
      <c r="AC136" s="203">
        <f>AB136*AA136</f>
        <v>54.347999999999999</v>
      </c>
      <c r="AD136" s="319">
        <f t="shared" ref="AD136:AD139" si="225">AB136+Y136</f>
        <v>13587</v>
      </c>
      <c r="AE136" s="203">
        <f>AC136+Z136</f>
        <v>54.347999999999999</v>
      </c>
      <c r="AF136" s="24"/>
    </row>
    <row r="137" spans="1:32" s="18" customFormat="1">
      <c r="A137" s="21">
        <v>8.02</v>
      </c>
      <c r="B137" s="23" t="s">
        <v>55</v>
      </c>
      <c r="C137" s="24"/>
      <c r="D137" s="68"/>
      <c r="E137" s="24"/>
      <c r="F137" s="68"/>
      <c r="G137" s="107">
        <v>4.0000000000000001E-3</v>
      </c>
      <c r="H137" s="24">
        <v>3880</v>
      </c>
      <c r="I137" s="68">
        <f t="shared" si="220"/>
        <v>15.52</v>
      </c>
      <c r="J137" s="164">
        <f t="shared" si="221"/>
        <v>3880</v>
      </c>
      <c r="K137" s="68">
        <f>I137+F137+D137</f>
        <v>15.52</v>
      </c>
      <c r="L137" s="164">
        <v>3880</v>
      </c>
      <c r="M137" s="133">
        <v>15.52</v>
      </c>
      <c r="N137" s="68">
        <f t="shared" si="222"/>
        <v>100.00000000000001</v>
      </c>
      <c r="O137" s="68">
        <f t="shared" si="222"/>
        <v>100</v>
      </c>
      <c r="P137" s="164">
        <f t="shared" si="223"/>
        <v>0</v>
      </c>
      <c r="Q137" s="68">
        <f t="shared" si="223"/>
        <v>0</v>
      </c>
      <c r="R137" s="164"/>
      <c r="S137" s="68"/>
      <c r="T137" s="133">
        <v>4.0000000000000001E-3</v>
      </c>
      <c r="U137" s="319">
        <v>3557</v>
      </c>
      <c r="V137" s="203">
        <f>U137*T137</f>
        <v>14.228</v>
      </c>
      <c r="W137" s="319">
        <f t="shared" si="224"/>
        <v>3557</v>
      </c>
      <c r="X137" s="203">
        <f>V137+S137</f>
        <v>14.228</v>
      </c>
      <c r="Y137" s="164"/>
      <c r="Z137" s="68"/>
      <c r="AA137" s="133">
        <v>4.0000000000000001E-3</v>
      </c>
      <c r="AB137" s="319">
        <v>3557</v>
      </c>
      <c r="AC137" s="203">
        <f>AB137*AA137</f>
        <v>14.228</v>
      </c>
      <c r="AD137" s="319">
        <f t="shared" si="225"/>
        <v>3557</v>
      </c>
      <c r="AE137" s="203">
        <f>AC137+Z137</f>
        <v>14.228</v>
      </c>
      <c r="AF137" s="24"/>
    </row>
    <row r="138" spans="1:32" s="18" customFormat="1">
      <c r="A138" s="21">
        <v>8.0299999999999994</v>
      </c>
      <c r="B138" s="23" t="s">
        <v>56</v>
      </c>
      <c r="C138" s="24"/>
      <c r="D138" s="68"/>
      <c r="E138" s="24"/>
      <c r="F138" s="68"/>
      <c r="G138" s="107">
        <v>4.0000000000000001E-3</v>
      </c>
      <c r="H138" s="24">
        <v>61</v>
      </c>
      <c r="I138" s="68">
        <f t="shared" si="220"/>
        <v>0.24399999999999999</v>
      </c>
      <c r="J138" s="164">
        <f t="shared" si="221"/>
        <v>61</v>
      </c>
      <c r="K138" s="68">
        <f>I138+F138+D138</f>
        <v>0.24399999999999999</v>
      </c>
      <c r="L138" s="164">
        <v>61</v>
      </c>
      <c r="M138" s="133">
        <v>0.24399999999999999</v>
      </c>
      <c r="N138" s="68">
        <f t="shared" si="222"/>
        <v>100</v>
      </c>
      <c r="O138" s="68">
        <f t="shared" si="222"/>
        <v>100</v>
      </c>
      <c r="P138" s="164">
        <f t="shared" si="223"/>
        <v>0</v>
      </c>
      <c r="Q138" s="68">
        <f t="shared" si="223"/>
        <v>0</v>
      </c>
      <c r="R138" s="164"/>
      <c r="S138" s="68"/>
      <c r="T138" s="133">
        <v>4.0000000000000001E-3</v>
      </c>
      <c r="U138" s="319">
        <v>64</v>
      </c>
      <c r="V138" s="203">
        <f>U138*T138</f>
        <v>0.25600000000000001</v>
      </c>
      <c r="W138" s="319">
        <f t="shared" si="224"/>
        <v>64</v>
      </c>
      <c r="X138" s="203">
        <f>V138+S138</f>
        <v>0.25600000000000001</v>
      </c>
      <c r="Y138" s="164"/>
      <c r="Z138" s="68"/>
      <c r="AA138" s="133">
        <v>4.0000000000000001E-3</v>
      </c>
      <c r="AB138" s="319">
        <v>64</v>
      </c>
      <c r="AC138" s="203">
        <f>AB138*AA138</f>
        <v>0.25600000000000001</v>
      </c>
      <c r="AD138" s="319">
        <f t="shared" si="225"/>
        <v>64</v>
      </c>
      <c r="AE138" s="203">
        <f>AC138+Z138</f>
        <v>0.25600000000000001</v>
      </c>
      <c r="AF138" s="24"/>
    </row>
    <row r="139" spans="1:32" s="18" customFormat="1">
      <c r="A139" s="21">
        <v>8.0399999999999991</v>
      </c>
      <c r="B139" s="23" t="s">
        <v>57</v>
      </c>
      <c r="C139" s="24"/>
      <c r="D139" s="68"/>
      <c r="E139" s="24"/>
      <c r="F139" s="68"/>
      <c r="G139" s="107">
        <v>4.0000000000000001E-3</v>
      </c>
      <c r="H139" s="24">
        <v>6845</v>
      </c>
      <c r="I139" s="68">
        <f t="shared" si="220"/>
        <v>27.38</v>
      </c>
      <c r="J139" s="164">
        <f t="shared" si="221"/>
        <v>6845</v>
      </c>
      <c r="K139" s="68">
        <f>I139+F139+D139</f>
        <v>27.38</v>
      </c>
      <c r="L139" s="164">
        <v>6845</v>
      </c>
      <c r="M139" s="133">
        <v>27.38</v>
      </c>
      <c r="N139" s="68">
        <f t="shared" si="222"/>
        <v>100</v>
      </c>
      <c r="O139" s="68">
        <f t="shared" si="222"/>
        <v>100</v>
      </c>
      <c r="P139" s="164">
        <f t="shared" si="223"/>
        <v>0</v>
      </c>
      <c r="Q139" s="68">
        <f t="shared" si="223"/>
        <v>0</v>
      </c>
      <c r="R139" s="164"/>
      <c r="S139" s="68"/>
      <c r="T139" s="133">
        <v>4.0000000000000001E-3</v>
      </c>
      <c r="U139" s="319">
        <v>6826</v>
      </c>
      <c r="V139" s="203">
        <f>U139*T139</f>
        <v>27.304000000000002</v>
      </c>
      <c r="W139" s="319">
        <f t="shared" si="224"/>
        <v>6826</v>
      </c>
      <c r="X139" s="203">
        <f>V139+S139</f>
        <v>27.304000000000002</v>
      </c>
      <c r="Y139" s="164"/>
      <c r="Z139" s="68"/>
      <c r="AA139" s="133">
        <v>4.0000000000000001E-3</v>
      </c>
      <c r="AB139" s="319">
        <v>6826</v>
      </c>
      <c r="AC139" s="203">
        <f>AB139*AA139</f>
        <v>27.304000000000002</v>
      </c>
      <c r="AD139" s="319">
        <f t="shared" si="225"/>
        <v>6826</v>
      </c>
      <c r="AE139" s="203">
        <f>AC139+Z139</f>
        <v>27.304000000000002</v>
      </c>
      <c r="AF139" s="24"/>
    </row>
    <row r="140" spans="1:32" s="235" customFormat="1">
      <c r="A140" s="237"/>
      <c r="B140" s="238" t="s">
        <v>35</v>
      </c>
      <c r="C140" s="231">
        <f t="shared" ref="C140" si="226">SUM(C136:C139)</f>
        <v>0</v>
      </c>
      <c r="D140" s="237">
        <f>SUM(D136:D139)</f>
        <v>0</v>
      </c>
      <c r="E140" s="231">
        <f t="shared" ref="E140" si="227">SUM(E136:E139)</f>
        <v>0</v>
      </c>
      <c r="F140" s="237">
        <f>SUM(F136:F139)</f>
        <v>0</v>
      </c>
      <c r="G140" s="230"/>
      <c r="H140" s="231">
        <f t="shared" ref="H140:J140" si="228">SUM(H136:H139)</f>
        <v>25219</v>
      </c>
      <c r="I140" s="237">
        <f>SUM(I136:I139)</f>
        <v>100.87599999999999</v>
      </c>
      <c r="J140" s="231">
        <f t="shared" si="228"/>
        <v>25219</v>
      </c>
      <c r="K140" s="237">
        <f>SUM(K136:K139)</f>
        <v>100.87599999999999</v>
      </c>
      <c r="L140" s="231">
        <f t="shared" ref="L140" si="229">SUM(L136:L139)</f>
        <v>25219</v>
      </c>
      <c r="M140" s="237">
        <f>SUM(M136:M139)</f>
        <v>100.87599999999999</v>
      </c>
      <c r="N140" s="232">
        <f t="shared" si="222"/>
        <v>100</v>
      </c>
      <c r="O140" s="232">
        <f>M140/K140%</f>
        <v>100</v>
      </c>
      <c r="P140" s="231">
        <f t="shared" ref="P140:S140" si="230">SUM(P136:P139)</f>
        <v>0</v>
      </c>
      <c r="Q140" s="237">
        <f t="shared" si="230"/>
        <v>0</v>
      </c>
      <c r="R140" s="231">
        <f t="shared" si="230"/>
        <v>0</v>
      </c>
      <c r="S140" s="237">
        <f t="shared" si="230"/>
        <v>0</v>
      </c>
      <c r="T140" s="233"/>
      <c r="U140" s="228">
        <f t="shared" ref="U140:W140" si="231">SUM(U136:U139)</f>
        <v>24034</v>
      </c>
      <c r="V140" s="229">
        <f>SUM(V136:V139)</f>
        <v>96.135999999999996</v>
      </c>
      <c r="W140" s="228">
        <f t="shared" si="231"/>
        <v>24034</v>
      </c>
      <c r="X140" s="229">
        <f>SUM(X136:X139)</f>
        <v>96.135999999999996</v>
      </c>
      <c r="Y140" s="231">
        <f t="shared" ref="Y140:Z140" si="232">SUM(Y136:Y139)</f>
        <v>0</v>
      </c>
      <c r="Z140" s="237">
        <f t="shared" si="232"/>
        <v>0</v>
      </c>
      <c r="AA140" s="233"/>
      <c r="AB140" s="228">
        <f t="shared" ref="AB140" si="233">SUM(AB136:AB139)</f>
        <v>24034</v>
      </c>
      <c r="AC140" s="229">
        <f>SUM(AC136:AC139)</f>
        <v>96.135999999999996</v>
      </c>
      <c r="AD140" s="228">
        <f t="shared" ref="AD140" si="234">SUM(AD136:AD139)</f>
        <v>24034</v>
      </c>
      <c r="AE140" s="229">
        <f>SUM(AE136:AE139)</f>
        <v>96.135999999999996</v>
      </c>
      <c r="AF140" s="227"/>
    </row>
    <row r="141" spans="1:32" s="25" customFormat="1">
      <c r="A141" s="338">
        <v>9</v>
      </c>
      <c r="B141" s="20" t="s">
        <v>58</v>
      </c>
      <c r="C141" s="22"/>
      <c r="D141" s="66"/>
      <c r="E141" s="22"/>
      <c r="F141" s="66"/>
      <c r="G141" s="108"/>
      <c r="H141" s="22"/>
      <c r="I141" s="66"/>
      <c r="J141" s="312">
        <f t="shared" ref="J141:J143" si="235">H141+E141+C141</f>
        <v>0</v>
      </c>
      <c r="K141" s="66">
        <f>I141+F141+D141</f>
        <v>0</v>
      </c>
      <c r="L141" s="312"/>
      <c r="M141" s="66"/>
      <c r="N141" s="66"/>
      <c r="O141" s="66"/>
      <c r="P141" s="312"/>
      <c r="Q141" s="66"/>
      <c r="R141" s="312"/>
      <c r="S141" s="66"/>
      <c r="T141" s="134"/>
      <c r="U141" s="318"/>
      <c r="V141" s="197"/>
      <c r="W141" s="318"/>
      <c r="X141" s="197"/>
      <c r="Y141" s="312"/>
      <c r="Z141" s="66"/>
      <c r="AA141" s="134"/>
      <c r="AB141" s="318"/>
      <c r="AC141" s="197"/>
      <c r="AD141" s="318"/>
      <c r="AE141" s="197"/>
      <c r="AF141" s="22"/>
    </row>
    <row r="142" spans="1:32" s="18" customFormat="1">
      <c r="A142" s="21">
        <v>9.01</v>
      </c>
      <c r="B142" s="23" t="s">
        <v>59</v>
      </c>
      <c r="C142" s="24"/>
      <c r="D142" s="68"/>
      <c r="E142" s="24"/>
      <c r="F142" s="68"/>
      <c r="G142" s="107"/>
      <c r="H142" s="24"/>
      <c r="I142" s="68">
        <f t="shared" ref="I142:I143" si="236">H142*G142</f>
        <v>0</v>
      </c>
      <c r="J142" s="164">
        <f t="shared" si="235"/>
        <v>0</v>
      </c>
      <c r="K142" s="68">
        <f>I142+F142+D142</f>
        <v>0</v>
      </c>
      <c r="L142" s="164"/>
      <c r="M142" s="68"/>
      <c r="N142" s="68"/>
      <c r="O142" s="68"/>
      <c r="P142" s="164">
        <f>J142-L142</f>
        <v>0</v>
      </c>
      <c r="Q142" s="68">
        <f>K142-M142</f>
        <v>0</v>
      </c>
      <c r="R142" s="164"/>
      <c r="S142" s="68"/>
      <c r="T142" s="133"/>
      <c r="U142" s="319"/>
      <c r="V142" s="203">
        <f t="shared" ref="V142" si="237">U142*T142</f>
        <v>0</v>
      </c>
      <c r="W142" s="319">
        <f t="shared" ref="W142:W143" si="238">U142+R142</f>
        <v>0</v>
      </c>
      <c r="X142" s="203">
        <f>V142+S142</f>
        <v>0</v>
      </c>
      <c r="Y142" s="164"/>
      <c r="Z142" s="68"/>
      <c r="AA142" s="133"/>
      <c r="AB142" s="319"/>
      <c r="AC142" s="203">
        <f t="shared" ref="AC142" si="239">AB142*AA142</f>
        <v>0</v>
      </c>
      <c r="AD142" s="319">
        <f t="shared" ref="AD142:AD143" si="240">AB142+Y142</f>
        <v>0</v>
      </c>
      <c r="AE142" s="203">
        <f>AC142+Z142</f>
        <v>0</v>
      </c>
      <c r="AF142" s="24"/>
    </row>
    <row r="143" spans="1:32" s="18" customFormat="1">
      <c r="A143" s="21">
        <v>9.02</v>
      </c>
      <c r="B143" s="23" t="s">
        <v>60</v>
      </c>
      <c r="C143" s="24"/>
      <c r="D143" s="68"/>
      <c r="E143" s="24"/>
      <c r="F143" s="68"/>
      <c r="G143" s="107"/>
      <c r="H143" s="24"/>
      <c r="I143" s="68">
        <f t="shared" si="236"/>
        <v>0</v>
      </c>
      <c r="J143" s="164">
        <f t="shared" si="235"/>
        <v>0</v>
      </c>
      <c r="K143" s="68">
        <f>I143+F143+D143</f>
        <v>0</v>
      </c>
      <c r="L143" s="164"/>
      <c r="M143" s="68"/>
      <c r="N143" s="68"/>
      <c r="O143" s="68"/>
      <c r="P143" s="164">
        <f>J143-L143</f>
        <v>0</v>
      </c>
      <c r="Q143" s="68">
        <f>K143-M143</f>
        <v>0</v>
      </c>
      <c r="R143" s="164"/>
      <c r="S143" s="68"/>
      <c r="T143" s="133">
        <v>0.5</v>
      </c>
      <c r="U143" s="319"/>
      <c r="V143" s="203">
        <f>U143*T143</f>
        <v>0</v>
      </c>
      <c r="W143" s="319">
        <f t="shared" si="238"/>
        <v>0</v>
      </c>
      <c r="X143" s="203">
        <f>V143+S143</f>
        <v>0</v>
      </c>
      <c r="Y143" s="164"/>
      <c r="Z143" s="68"/>
      <c r="AA143" s="133">
        <v>0.5</v>
      </c>
      <c r="AB143" s="319"/>
      <c r="AC143" s="203">
        <f>AB143*AA143</f>
        <v>0</v>
      </c>
      <c r="AD143" s="319">
        <f t="shared" si="240"/>
        <v>0</v>
      </c>
      <c r="AE143" s="203">
        <f>AC143+Z143</f>
        <v>0</v>
      </c>
      <c r="AF143" s="24"/>
    </row>
    <row r="144" spans="1:32" s="235" customFormat="1">
      <c r="A144" s="237"/>
      <c r="B144" s="238" t="s">
        <v>35</v>
      </c>
      <c r="C144" s="262">
        <f t="shared" ref="C144" si="241">SUM(C142:C143)</f>
        <v>0</v>
      </c>
      <c r="D144" s="219">
        <f>SUM(D142:D143)</f>
        <v>0</v>
      </c>
      <c r="E144" s="262">
        <f t="shared" ref="E144" si="242">SUM(E142:E143)</f>
        <v>0</v>
      </c>
      <c r="F144" s="219">
        <f>SUM(F142:F143)</f>
        <v>0</v>
      </c>
      <c r="G144" s="230"/>
      <c r="H144" s="262">
        <f t="shared" ref="H144:S144" si="243">SUM(H142:H143)</f>
        <v>0</v>
      </c>
      <c r="I144" s="219">
        <f>SUM(I142:I143)</f>
        <v>0</v>
      </c>
      <c r="J144" s="236">
        <f t="shared" si="243"/>
        <v>0</v>
      </c>
      <c r="K144" s="219">
        <f>SUM(K142:K143)</f>
        <v>0</v>
      </c>
      <c r="L144" s="236">
        <f t="shared" si="243"/>
        <v>0</v>
      </c>
      <c r="M144" s="219">
        <f t="shared" si="243"/>
        <v>0</v>
      </c>
      <c r="N144" s="232" t="e">
        <f t="shared" ref="N144" si="244">L144/J144%</f>
        <v>#DIV/0!</v>
      </c>
      <c r="O144" s="232" t="e">
        <f>M144/K144%</f>
        <v>#DIV/0!</v>
      </c>
      <c r="P144" s="236">
        <f t="shared" si="243"/>
        <v>0</v>
      </c>
      <c r="Q144" s="219">
        <f t="shared" si="243"/>
        <v>0</v>
      </c>
      <c r="R144" s="236">
        <f t="shared" si="243"/>
        <v>0</v>
      </c>
      <c r="S144" s="219">
        <f t="shared" si="243"/>
        <v>0</v>
      </c>
      <c r="T144" s="233"/>
      <c r="U144" s="273">
        <f t="shared" ref="U144:W144" si="245">SUM(U142:U143)</f>
        <v>0</v>
      </c>
      <c r="V144" s="263">
        <f>SUM(V142:V143)</f>
        <v>0</v>
      </c>
      <c r="W144" s="273">
        <f t="shared" si="245"/>
        <v>0</v>
      </c>
      <c r="X144" s="263">
        <f>SUM(X142:X143)</f>
        <v>0</v>
      </c>
      <c r="Y144" s="236">
        <f t="shared" ref="Y144:Z144" si="246">SUM(Y142:Y143)</f>
        <v>0</v>
      </c>
      <c r="Z144" s="219">
        <f t="shared" si="246"/>
        <v>0</v>
      </c>
      <c r="AA144" s="233"/>
      <c r="AB144" s="273">
        <f t="shared" ref="AB144" si="247">SUM(AB142:AB143)</f>
        <v>0</v>
      </c>
      <c r="AC144" s="263">
        <f>SUM(AC142:AC143)</f>
        <v>0</v>
      </c>
      <c r="AD144" s="273">
        <f t="shared" ref="AD144" si="248">SUM(AD142:AD143)</f>
        <v>0</v>
      </c>
      <c r="AE144" s="263">
        <f>SUM(AE142:AE143)</f>
        <v>0</v>
      </c>
      <c r="AF144" s="227"/>
    </row>
    <row r="145" spans="1:32" s="25" customFormat="1">
      <c r="A145" s="338" t="s">
        <v>61</v>
      </c>
      <c r="B145" s="20" t="s">
        <v>62</v>
      </c>
      <c r="C145" s="22"/>
      <c r="D145" s="66"/>
      <c r="E145" s="22"/>
      <c r="F145" s="66"/>
      <c r="G145" s="108"/>
      <c r="H145" s="22"/>
      <c r="I145" s="66"/>
      <c r="J145" s="312"/>
      <c r="K145" s="66"/>
      <c r="L145" s="312"/>
      <c r="M145" s="66"/>
      <c r="N145" s="66"/>
      <c r="O145" s="66"/>
      <c r="P145" s="312"/>
      <c r="Q145" s="66"/>
      <c r="R145" s="312"/>
      <c r="S145" s="66"/>
      <c r="T145" s="134"/>
      <c r="U145" s="318"/>
      <c r="V145" s="197"/>
      <c r="W145" s="318"/>
      <c r="X145" s="197"/>
      <c r="Y145" s="312"/>
      <c r="Z145" s="66"/>
      <c r="AA145" s="134"/>
      <c r="AB145" s="318"/>
      <c r="AC145" s="197"/>
      <c r="AD145" s="318"/>
      <c r="AE145" s="197"/>
      <c r="AF145" s="22"/>
    </row>
    <row r="146" spans="1:32" s="25" customFormat="1">
      <c r="A146" s="338">
        <v>10</v>
      </c>
      <c r="B146" s="20" t="s">
        <v>63</v>
      </c>
      <c r="C146" s="22"/>
      <c r="D146" s="66"/>
      <c r="E146" s="22"/>
      <c r="F146" s="66"/>
      <c r="G146" s="108"/>
      <c r="H146" s="22"/>
      <c r="I146" s="66"/>
      <c r="J146" s="312">
        <f t="shared" ref="J146" si="249">H146+E146+C146</f>
        <v>0</v>
      </c>
      <c r="K146" s="66">
        <f>I146+F146+D146</f>
        <v>0</v>
      </c>
      <c r="L146" s="312"/>
      <c r="M146" s="66"/>
      <c r="N146" s="66"/>
      <c r="O146" s="66"/>
      <c r="P146" s="312"/>
      <c r="Q146" s="66"/>
      <c r="R146" s="312"/>
      <c r="S146" s="66"/>
      <c r="T146" s="134"/>
      <c r="U146" s="318"/>
      <c r="V146" s="197"/>
      <c r="W146" s="318"/>
      <c r="X146" s="197"/>
      <c r="Y146" s="312"/>
      <c r="Z146" s="66"/>
      <c r="AA146" s="134"/>
      <c r="AB146" s="318"/>
      <c r="AC146" s="197"/>
      <c r="AD146" s="318"/>
      <c r="AE146" s="197"/>
      <c r="AF146" s="22"/>
    </row>
    <row r="147" spans="1:32" s="25" customFormat="1">
      <c r="A147" s="338"/>
      <c r="B147" s="20" t="s">
        <v>288</v>
      </c>
      <c r="C147" s="22"/>
      <c r="D147" s="66"/>
      <c r="E147" s="22"/>
      <c r="F147" s="66"/>
      <c r="G147" s="108"/>
      <c r="H147" s="22"/>
      <c r="I147" s="66"/>
      <c r="J147" s="312"/>
      <c r="K147" s="66"/>
      <c r="L147" s="312"/>
      <c r="M147" s="66"/>
      <c r="N147" s="66"/>
      <c r="O147" s="66"/>
      <c r="P147" s="312"/>
      <c r="Q147" s="66"/>
      <c r="R147" s="312"/>
      <c r="S147" s="66"/>
      <c r="T147" s="134"/>
      <c r="U147" s="318"/>
      <c r="V147" s="197"/>
      <c r="W147" s="318"/>
      <c r="X147" s="197"/>
      <c r="Y147" s="312"/>
      <c r="Z147" s="66"/>
      <c r="AA147" s="134"/>
      <c r="AB147" s="318"/>
      <c r="AC147" s="197"/>
      <c r="AD147" s="318"/>
      <c r="AE147" s="197"/>
      <c r="AF147" s="22"/>
    </row>
    <row r="148" spans="1:32" s="18" customFormat="1">
      <c r="A148" s="30">
        <v>10.01</v>
      </c>
      <c r="B148" s="7" t="s">
        <v>64</v>
      </c>
      <c r="C148" s="24"/>
      <c r="D148" s="68"/>
      <c r="E148" s="24"/>
      <c r="F148" s="68"/>
      <c r="G148" s="107">
        <v>0.52</v>
      </c>
      <c r="H148" s="24"/>
      <c r="I148" s="68">
        <f>H148*G148*12</f>
        <v>0</v>
      </c>
      <c r="J148" s="164">
        <f t="shared" ref="J148:K164" si="250">H148+E148+C148</f>
        <v>0</v>
      </c>
      <c r="K148" s="68">
        <f t="shared" si="250"/>
        <v>0</v>
      </c>
      <c r="L148" s="164"/>
      <c r="M148" s="68"/>
      <c r="N148" s="68"/>
      <c r="O148" s="68"/>
      <c r="P148" s="164">
        <f t="shared" ref="P148:Q164" si="251">J148-L148</f>
        <v>0</v>
      </c>
      <c r="Q148" s="68">
        <f t="shared" si="251"/>
        <v>0</v>
      </c>
      <c r="R148" s="164"/>
      <c r="S148" s="68"/>
      <c r="T148" s="133">
        <v>0.65</v>
      </c>
      <c r="U148" s="319"/>
      <c r="V148" s="203">
        <f t="shared" ref="V148:V164" si="252">U148*T148*12</f>
        <v>0</v>
      </c>
      <c r="W148" s="319">
        <f t="shared" ref="W148:W164" si="253">U148+R148</f>
        <v>0</v>
      </c>
      <c r="X148" s="203">
        <f t="shared" ref="X148:X164" si="254">V148+S148</f>
        <v>0</v>
      </c>
      <c r="Y148" s="164"/>
      <c r="Z148" s="68"/>
      <c r="AA148" s="133">
        <v>0.65</v>
      </c>
      <c r="AB148" s="319"/>
      <c r="AC148" s="203">
        <f t="shared" ref="AC148:AC164" si="255">AB148*AA148*12</f>
        <v>0</v>
      </c>
      <c r="AD148" s="319">
        <f t="shared" ref="AD148:AD164" si="256">AB148+Y148</f>
        <v>0</v>
      </c>
      <c r="AE148" s="203">
        <f t="shared" ref="AE148:AE164" si="257">AC148+Z148</f>
        <v>0</v>
      </c>
      <c r="AF148" s="24"/>
    </row>
    <row r="149" spans="1:32" s="18" customFormat="1">
      <c r="A149" s="30">
        <v>10.02</v>
      </c>
      <c r="B149" s="7" t="s">
        <v>289</v>
      </c>
      <c r="C149" s="24"/>
      <c r="D149" s="68"/>
      <c r="E149" s="24"/>
      <c r="F149" s="68"/>
      <c r="G149" s="107">
        <v>0.13</v>
      </c>
      <c r="H149" s="24"/>
      <c r="I149" s="68">
        <f>H149*G149*12</f>
        <v>0</v>
      </c>
      <c r="J149" s="164">
        <f t="shared" si="250"/>
        <v>0</v>
      </c>
      <c r="K149" s="68">
        <f t="shared" si="250"/>
        <v>0</v>
      </c>
      <c r="L149" s="164"/>
      <c r="M149" s="68"/>
      <c r="N149" s="68"/>
      <c r="O149" s="68"/>
      <c r="P149" s="164">
        <f t="shared" si="251"/>
        <v>0</v>
      </c>
      <c r="Q149" s="68">
        <f t="shared" si="251"/>
        <v>0</v>
      </c>
      <c r="R149" s="164"/>
      <c r="S149" s="68"/>
      <c r="T149" s="133">
        <v>0.13</v>
      </c>
      <c r="U149" s="319"/>
      <c r="V149" s="203">
        <f t="shared" si="252"/>
        <v>0</v>
      </c>
      <c r="W149" s="319">
        <f t="shared" si="253"/>
        <v>0</v>
      </c>
      <c r="X149" s="203">
        <f t="shared" si="254"/>
        <v>0</v>
      </c>
      <c r="Y149" s="164"/>
      <c r="Z149" s="68"/>
      <c r="AA149" s="133">
        <v>0.13</v>
      </c>
      <c r="AB149" s="319"/>
      <c r="AC149" s="203">
        <f t="shared" si="255"/>
        <v>0</v>
      </c>
      <c r="AD149" s="319">
        <f t="shared" si="256"/>
        <v>0</v>
      </c>
      <c r="AE149" s="203">
        <f t="shared" si="257"/>
        <v>0</v>
      </c>
      <c r="AF149" s="24"/>
    </row>
    <row r="150" spans="1:32" s="18" customFormat="1" ht="48.75" customHeight="1">
      <c r="A150" s="30">
        <v>10.029999999999999</v>
      </c>
      <c r="B150" s="7" t="s">
        <v>68</v>
      </c>
      <c r="C150" s="24"/>
      <c r="D150" s="68"/>
      <c r="E150" s="24"/>
      <c r="F150" s="68"/>
      <c r="G150" s="107"/>
      <c r="H150" s="24"/>
      <c r="I150" s="68">
        <f t="shared" ref="I150:I164" si="258">H150*G150*12</f>
        <v>0</v>
      </c>
      <c r="J150" s="164">
        <f t="shared" si="250"/>
        <v>0</v>
      </c>
      <c r="K150" s="68">
        <f t="shared" si="250"/>
        <v>0</v>
      </c>
      <c r="L150" s="164"/>
      <c r="M150" s="68"/>
      <c r="N150" s="68"/>
      <c r="O150" s="68"/>
      <c r="P150" s="164">
        <f t="shared" si="251"/>
        <v>0</v>
      </c>
      <c r="Q150" s="68">
        <f t="shared" si="251"/>
        <v>0</v>
      </c>
      <c r="R150" s="164"/>
      <c r="S150" s="68"/>
      <c r="T150" s="133"/>
      <c r="U150" s="319"/>
      <c r="V150" s="203">
        <f t="shared" si="252"/>
        <v>0</v>
      </c>
      <c r="W150" s="319">
        <f t="shared" si="253"/>
        <v>0</v>
      </c>
      <c r="X150" s="203">
        <f t="shared" si="254"/>
        <v>0</v>
      </c>
      <c r="Y150" s="164"/>
      <c r="Z150" s="68"/>
      <c r="AA150" s="133"/>
      <c r="AB150" s="319"/>
      <c r="AC150" s="203">
        <f t="shared" si="255"/>
        <v>0</v>
      </c>
      <c r="AD150" s="319">
        <f t="shared" si="256"/>
        <v>0</v>
      </c>
      <c r="AE150" s="203">
        <f t="shared" si="257"/>
        <v>0</v>
      </c>
      <c r="AF150" s="24"/>
    </row>
    <row r="151" spans="1:32" s="25" customFormat="1">
      <c r="A151" s="86"/>
      <c r="B151" s="6" t="s">
        <v>73</v>
      </c>
      <c r="C151" s="22"/>
      <c r="D151" s="66"/>
      <c r="E151" s="22"/>
      <c r="F151" s="66"/>
      <c r="G151" s="108"/>
      <c r="H151" s="22"/>
      <c r="I151" s="66">
        <f t="shared" si="258"/>
        <v>0</v>
      </c>
      <c r="J151" s="312">
        <f t="shared" si="250"/>
        <v>0</v>
      </c>
      <c r="K151" s="66">
        <f t="shared" si="250"/>
        <v>0</v>
      </c>
      <c r="L151" s="312"/>
      <c r="M151" s="66"/>
      <c r="N151" s="68"/>
      <c r="O151" s="68"/>
      <c r="P151" s="164">
        <f t="shared" si="251"/>
        <v>0</v>
      </c>
      <c r="Q151" s="68">
        <f t="shared" si="251"/>
        <v>0</v>
      </c>
      <c r="R151" s="312"/>
      <c r="S151" s="66"/>
      <c r="T151" s="134"/>
      <c r="U151" s="318"/>
      <c r="V151" s="203">
        <f t="shared" si="252"/>
        <v>0</v>
      </c>
      <c r="W151" s="319">
        <f t="shared" si="253"/>
        <v>0</v>
      </c>
      <c r="X151" s="203">
        <f t="shared" si="254"/>
        <v>0</v>
      </c>
      <c r="Y151" s="312"/>
      <c r="Z151" s="66"/>
      <c r="AA151" s="134"/>
      <c r="AB151" s="318"/>
      <c r="AC151" s="203">
        <f t="shared" si="255"/>
        <v>0</v>
      </c>
      <c r="AD151" s="319">
        <f t="shared" si="256"/>
        <v>0</v>
      </c>
      <c r="AE151" s="203">
        <f t="shared" si="257"/>
        <v>0</v>
      </c>
      <c r="AF151" s="22"/>
    </row>
    <row r="152" spans="1:32" s="18" customFormat="1" ht="31.5">
      <c r="A152" s="30">
        <v>10.039999999999999</v>
      </c>
      <c r="B152" s="7" t="s">
        <v>290</v>
      </c>
      <c r="C152" s="24"/>
      <c r="D152" s="68"/>
      <c r="E152" s="24"/>
      <c r="F152" s="68"/>
      <c r="G152" s="107"/>
      <c r="H152" s="24"/>
      <c r="I152" s="68">
        <f t="shared" si="258"/>
        <v>0</v>
      </c>
      <c r="J152" s="164">
        <f t="shared" si="250"/>
        <v>0</v>
      </c>
      <c r="K152" s="68">
        <f t="shared" si="250"/>
        <v>0</v>
      </c>
      <c r="L152" s="164"/>
      <c r="M152" s="68"/>
      <c r="N152" s="68"/>
      <c r="O152" s="68"/>
      <c r="P152" s="164">
        <f t="shared" si="251"/>
        <v>0</v>
      </c>
      <c r="Q152" s="68">
        <f t="shared" si="251"/>
        <v>0</v>
      </c>
      <c r="R152" s="164"/>
      <c r="S152" s="68"/>
      <c r="T152" s="133"/>
      <c r="U152" s="319"/>
      <c r="V152" s="203">
        <f t="shared" si="252"/>
        <v>0</v>
      </c>
      <c r="W152" s="319">
        <f t="shared" si="253"/>
        <v>0</v>
      </c>
      <c r="X152" s="203">
        <f t="shared" si="254"/>
        <v>0</v>
      </c>
      <c r="Y152" s="164"/>
      <c r="Z152" s="68"/>
      <c r="AA152" s="133"/>
      <c r="AB152" s="319"/>
      <c r="AC152" s="203">
        <f t="shared" si="255"/>
        <v>0</v>
      </c>
      <c r="AD152" s="319">
        <f t="shared" si="256"/>
        <v>0</v>
      </c>
      <c r="AE152" s="203">
        <f t="shared" si="257"/>
        <v>0</v>
      </c>
      <c r="AF152" s="24"/>
    </row>
    <row r="153" spans="1:32" s="18" customFormat="1">
      <c r="A153" s="30"/>
      <c r="B153" s="8" t="s">
        <v>65</v>
      </c>
      <c r="C153" s="24"/>
      <c r="D153" s="68"/>
      <c r="E153" s="24"/>
      <c r="F153" s="68"/>
      <c r="G153" s="107">
        <v>0.6</v>
      </c>
      <c r="H153" s="24"/>
      <c r="I153" s="68">
        <f t="shared" si="258"/>
        <v>0</v>
      </c>
      <c r="J153" s="164">
        <f t="shared" si="250"/>
        <v>0</v>
      </c>
      <c r="K153" s="68">
        <f t="shared" si="250"/>
        <v>0</v>
      </c>
      <c r="L153" s="164"/>
      <c r="M153" s="68"/>
      <c r="N153" s="68"/>
      <c r="O153" s="68"/>
      <c r="P153" s="164">
        <f t="shared" si="251"/>
        <v>0</v>
      </c>
      <c r="Q153" s="68">
        <f t="shared" si="251"/>
        <v>0</v>
      </c>
      <c r="R153" s="164"/>
      <c r="S153" s="68"/>
      <c r="T153" s="133">
        <v>0.75</v>
      </c>
      <c r="U153" s="319"/>
      <c r="V153" s="203">
        <f t="shared" si="252"/>
        <v>0</v>
      </c>
      <c r="W153" s="319">
        <f t="shared" si="253"/>
        <v>0</v>
      </c>
      <c r="X153" s="203">
        <f t="shared" si="254"/>
        <v>0</v>
      </c>
      <c r="Y153" s="164"/>
      <c r="Z153" s="68"/>
      <c r="AA153" s="133">
        <v>0.75</v>
      </c>
      <c r="AB153" s="319"/>
      <c r="AC153" s="203">
        <f t="shared" si="255"/>
        <v>0</v>
      </c>
      <c r="AD153" s="319">
        <f t="shared" si="256"/>
        <v>0</v>
      </c>
      <c r="AE153" s="203">
        <f t="shared" si="257"/>
        <v>0</v>
      </c>
      <c r="AF153" s="24"/>
    </row>
    <row r="154" spans="1:32" s="18" customFormat="1">
      <c r="A154" s="30"/>
      <c r="B154" s="8" t="s">
        <v>66</v>
      </c>
      <c r="C154" s="24"/>
      <c r="D154" s="68"/>
      <c r="E154" s="24"/>
      <c r="F154" s="68"/>
      <c r="G154" s="107">
        <v>0.6</v>
      </c>
      <c r="H154" s="24"/>
      <c r="I154" s="68">
        <f t="shared" si="258"/>
        <v>0</v>
      </c>
      <c r="J154" s="164">
        <f t="shared" si="250"/>
        <v>0</v>
      </c>
      <c r="K154" s="68">
        <f t="shared" si="250"/>
        <v>0</v>
      </c>
      <c r="L154" s="164"/>
      <c r="M154" s="68"/>
      <c r="N154" s="68"/>
      <c r="O154" s="68"/>
      <c r="P154" s="164">
        <f t="shared" si="251"/>
        <v>0</v>
      </c>
      <c r="Q154" s="68">
        <f t="shared" si="251"/>
        <v>0</v>
      </c>
      <c r="R154" s="164"/>
      <c r="S154" s="68"/>
      <c r="T154" s="133">
        <v>0.75</v>
      </c>
      <c r="U154" s="319"/>
      <c r="V154" s="203">
        <f t="shared" si="252"/>
        <v>0</v>
      </c>
      <c r="W154" s="319">
        <f t="shared" si="253"/>
        <v>0</v>
      </c>
      <c r="X154" s="203">
        <f t="shared" si="254"/>
        <v>0</v>
      </c>
      <c r="Y154" s="164"/>
      <c r="Z154" s="68"/>
      <c r="AA154" s="133">
        <v>0.75</v>
      </c>
      <c r="AB154" s="319"/>
      <c r="AC154" s="203">
        <f t="shared" si="255"/>
        <v>0</v>
      </c>
      <c r="AD154" s="319">
        <f t="shared" si="256"/>
        <v>0</v>
      </c>
      <c r="AE154" s="203">
        <f t="shared" si="257"/>
        <v>0</v>
      </c>
      <c r="AF154" s="24"/>
    </row>
    <row r="155" spans="1:32" s="18" customFormat="1">
      <c r="A155" s="30"/>
      <c r="B155" s="8" t="s">
        <v>67</v>
      </c>
      <c r="C155" s="24"/>
      <c r="D155" s="68"/>
      <c r="E155" s="24"/>
      <c r="F155" s="68"/>
      <c r="G155" s="107">
        <v>0.6</v>
      </c>
      <c r="H155" s="24"/>
      <c r="I155" s="68">
        <f t="shared" si="258"/>
        <v>0</v>
      </c>
      <c r="J155" s="164">
        <f t="shared" si="250"/>
        <v>0</v>
      </c>
      <c r="K155" s="68">
        <f t="shared" si="250"/>
        <v>0</v>
      </c>
      <c r="L155" s="164"/>
      <c r="M155" s="68"/>
      <c r="N155" s="68"/>
      <c r="O155" s="68"/>
      <c r="P155" s="164">
        <f t="shared" si="251"/>
        <v>0</v>
      </c>
      <c r="Q155" s="68">
        <f t="shared" si="251"/>
        <v>0</v>
      </c>
      <c r="R155" s="164"/>
      <c r="S155" s="68"/>
      <c r="T155" s="133">
        <v>0.75</v>
      </c>
      <c r="U155" s="319"/>
      <c r="V155" s="203">
        <f t="shared" si="252"/>
        <v>0</v>
      </c>
      <c r="W155" s="319">
        <f t="shared" si="253"/>
        <v>0</v>
      </c>
      <c r="X155" s="203">
        <f t="shared" si="254"/>
        <v>0</v>
      </c>
      <c r="Y155" s="164"/>
      <c r="Z155" s="68"/>
      <c r="AA155" s="133">
        <v>0.75</v>
      </c>
      <c r="AB155" s="319"/>
      <c r="AC155" s="203">
        <f t="shared" si="255"/>
        <v>0</v>
      </c>
      <c r="AD155" s="319">
        <f t="shared" si="256"/>
        <v>0</v>
      </c>
      <c r="AE155" s="203">
        <f t="shared" si="257"/>
        <v>0</v>
      </c>
      <c r="AF155" s="24"/>
    </row>
    <row r="156" spans="1:32" s="18" customFormat="1" ht="31.5">
      <c r="A156" s="30">
        <v>10.050000000000001</v>
      </c>
      <c r="B156" s="7" t="s">
        <v>291</v>
      </c>
      <c r="C156" s="24"/>
      <c r="D156" s="68"/>
      <c r="E156" s="24"/>
      <c r="F156" s="68"/>
      <c r="G156" s="107"/>
      <c r="H156" s="24"/>
      <c r="I156" s="68">
        <f t="shared" si="258"/>
        <v>0</v>
      </c>
      <c r="J156" s="164">
        <f t="shared" si="250"/>
        <v>0</v>
      </c>
      <c r="K156" s="68">
        <f t="shared" si="250"/>
        <v>0</v>
      </c>
      <c r="L156" s="164"/>
      <c r="M156" s="68"/>
      <c r="N156" s="68"/>
      <c r="O156" s="68"/>
      <c r="P156" s="164">
        <f t="shared" si="251"/>
        <v>0</v>
      </c>
      <c r="Q156" s="68">
        <f t="shared" si="251"/>
        <v>0</v>
      </c>
      <c r="R156" s="164"/>
      <c r="S156" s="68"/>
      <c r="T156" s="133"/>
      <c r="U156" s="319"/>
      <c r="V156" s="203">
        <f t="shared" si="252"/>
        <v>0</v>
      </c>
      <c r="W156" s="319">
        <f t="shared" si="253"/>
        <v>0</v>
      </c>
      <c r="X156" s="203">
        <f t="shared" si="254"/>
        <v>0</v>
      </c>
      <c r="Y156" s="164"/>
      <c r="Z156" s="68"/>
      <c r="AA156" s="133"/>
      <c r="AB156" s="319"/>
      <c r="AC156" s="203">
        <f t="shared" si="255"/>
        <v>0</v>
      </c>
      <c r="AD156" s="319">
        <f t="shared" si="256"/>
        <v>0</v>
      </c>
      <c r="AE156" s="203">
        <f t="shared" si="257"/>
        <v>0</v>
      </c>
      <c r="AF156" s="24"/>
    </row>
    <row r="157" spans="1:32" s="18" customFormat="1">
      <c r="A157" s="30"/>
      <c r="B157" s="8" t="s">
        <v>65</v>
      </c>
      <c r="C157" s="24"/>
      <c r="D157" s="68"/>
      <c r="E157" s="24"/>
      <c r="F157" s="68"/>
      <c r="G157" s="107"/>
      <c r="H157" s="24"/>
      <c r="I157" s="68">
        <f t="shared" si="258"/>
        <v>0</v>
      </c>
      <c r="J157" s="164">
        <f t="shared" si="250"/>
        <v>0</v>
      </c>
      <c r="K157" s="68">
        <f t="shared" si="250"/>
        <v>0</v>
      </c>
      <c r="L157" s="164"/>
      <c r="M157" s="68"/>
      <c r="N157" s="68"/>
      <c r="O157" s="68"/>
      <c r="P157" s="164">
        <f t="shared" si="251"/>
        <v>0</v>
      </c>
      <c r="Q157" s="68">
        <f t="shared" si="251"/>
        <v>0</v>
      </c>
      <c r="R157" s="164"/>
      <c r="S157" s="68"/>
      <c r="T157" s="133"/>
      <c r="U157" s="319"/>
      <c r="V157" s="203">
        <f t="shared" si="252"/>
        <v>0</v>
      </c>
      <c r="W157" s="319">
        <f t="shared" si="253"/>
        <v>0</v>
      </c>
      <c r="X157" s="203">
        <f t="shared" si="254"/>
        <v>0</v>
      </c>
      <c r="Y157" s="164"/>
      <c r="Z157" s="68"/>
      <c r="AA157" s="133"/>
      <c r="AB157" s="319"/>
      <c r="AC157" s="203">
        <f t="shared" si="255"/>
        <v>0</v>
      </c>
      <c r="AD157" s="319">
        <f t="shared" si="256"/>
        <v>0</v>
      </c>
      <c r="AE157" s="203">
        <f t="shared" si="257"/>
        <v>0</v>
      </c>
      <c r="AF157" s="24"/>
    </row>
    <row r="158" spans="1:32" s="18" customFormat="1">
      <c r="A158" s="30"/>
      <c r="B158" s="8" t="s">
        <v>66</v>
      </c>
      <c r="C158" s="24"/>
      <c r="D158" s="68"/>
      <c r="E158" s="24"/>
      <c r="F158" s="68"/>
      <c r="G158" s="107"/>
      <c r="H158" s="24"/>
      <c r="I158" s="68">
        <f t="shared" si="258"/>
        <v>0</v>
      </c>
      <c r="J158" s="164">
        <f t="shared" si="250"/>
        <v>0</v>
      </c>
      <c r="K158" s="68">
        <f t="shared" si="250"/>
        <v>0</v>
      </c>
      <c r="L158" s="164"/>
      <c r="M158" s="68"/>
      <c r="N158" s="68"/>
      <c r="O158" s="68"/>
      <c r="P158" s="164">
        <f t="shared" si="251"/>
        <v>0</v>
      </c>
      <c r="Q158" s="68">
        <f t="shared" si="251"/>
        <v>0</v>
      </c>
      <c r="R158" s="164"/>
      <c r="S158" s="68"/>
      <c r="T158" s="133"/>
      <c r="U158" s="319"/>
      <c r="V158" s="203">
        <f t="shared" si="252"/>
        <v>0</v>
      </c>
      <c r="W158" s="319">
        <f t="shared" si="253"/>
        <v>0</v>
      </c>
      <c r="X158" s="203">
        <f t="shared" si="254"/>
        <v>0</v>
      </c>
      <c r="Y158" s="164"/>
      <c r="Z158" s="68"/>
      <c r="AA158" s="133"/>
      <c r="AB158" s="319"/>
      <c r="AC158" s="203">
        <f t="shared" si="255"/>
        <v>0</v>
      </c>
      <c r="AD158" s="319">
        <f t="shared" si="256"/>
        <v>0</v>
      </c>
      <c r="AE158" s="203">
        <f t="shared" si="257"/>
        <v>0</v>
      </c>
      <c r="AF158" s="24"/>
    </row>
    <row r="159" spans="1:32" s="18" customFormat="1">
      <c r="A159" s="30"/>
      <c r="B159" s="8" t="s">
        <v>67</v>
      </c>
      <c r="C159" s="24"/>
      <c r="D159" s="68"/>
      <c r="E159" s="24"/>
      <c r="F159" s="68"/>
      <c r="G159" s="107"/>
      <c r="H159" s="24"/>
      <c r="I159" s="68">
        <f t="shared" si="258"/>
        <v>0</v>
      </c>
      <c r="J159" s="164">
        <f t="shared" si="250"/>
        <v>0</v>
      </c>
      <c r="K159" s="68">
        <f t="shared" si="250"/>
        <v>0</v>
      </c>
      <c r="L159" s="164"/>
      <c r="M159" s="68"/>
      <c r="N159" s="68"/>
      <c r="O159" s="68"/>
      <c r="P159" s="164">
        <f t="shared" si="251"/>
        <v>0</v>
      </c>
      <c r="Q159" s="68">
        <f t="shared" si="251"/>
        <v>0</v>
      </c>
      <c r="R159" s="164"/>
      <c r="S159" s="68"/>
      <c r="T159" s="133"/>
      <c r="U159" s="319"/>
      <c r="V159" s="203">
        <f t="shared" si="252"/>
        <v>0</v>
      </c>
      <c r="W159" s="319">
        <f t="shared" si="253"/>
        <v>0</v>
      </c>
      <c r="X159" s="203">
        <f t="shared" si="254"/>
        <v>0</v>
      </c>
      <c r="Y159" s="164"/>
      <c r="Z159" s="68"/>
      <c r="AA159" s="133"/>
      <c r="AB159" s="319"/>
      <c r="AC159" s="203">
        <f t="shared" si="255"/>
        <v>0</v>
      </c>
      <c r="AD159" s="319">
        <f t="shared" si="256"/>
        <v>0</v>
      </c>
      <c r="AE159" s="203">
        <f t="shared" si="257"/>
        <v>0</v>
      </c>
      <c r="AF159" s="24"/>
    </row>
    <row r="160" spans="1:32" s="18" customFormat="1" ht="31.5">
      <c r="A160" s="30">
        <v>10.06</v>
      </c>
      <c r="B160" s="8" t="s">
        <v>292</v>
      </c>
      <c r="C160" s="24"/>
      <c r="D160" s="68"/>
      <c r="E160" s="24"/>
      <c r="F160" s="68"/>
      <c r="G160" s="107"/>
      <c r="H160" s="24"/>
      <c r="I160" s="68">
        <f t="shared" si="258"/>
        <v>0</v>
      </c>
      <c r="J160" s="164">
        <f t="shared" si="250"/>
        <v>0</v>
      </c>
      <c r="K160" s="68">
        <f t="shared" si="250"/>
        <v>0</v>
      </c>
      <c r="L160" s="164"/>
      <c r="M160" s="68"/>
      <c r="N160" s="68"/>
      <c r="O160" s="68"/>
      <c r="P160" s="164">
        <f t="shared" si="251"/>
        <v>0</v>
      </c>
      <c r="Q160" s="68">
        <f t="shared" si="251"/>
        <v>0</v>
      </c>
      <c r="R160" s="164"/>
      <c r="S160" s="68"/>
      <c r="T160" s="133"/>
      <c r="U160" s="319"/>
      <c r="V160" s="203">
        <f t="shared" si="252"/>
        <v>0</v>
      </c>
      <c r="W160" s="319">
        <f t="shared" si="253"/>
        <v>0</v>
      </c>
      <c r="X160" s="203">
        <f t="shared" si="254"/>
        <v>0</v>
      </c>
      <c r="Y160" s="164"/>
      <c r="Z160" s="68"/>
      <c r="AA160" s="133"/>
      <c r="AB160" s="319"/>
      <c r="AC160" s="203">
        <f t="shared" si="255"/>
        <v>0</v>
      </c>
      <c r="AD160" s="319">
        <f t="shared" si="256"/>
        <v>0</v>
      </c>
      <c r="AE160" s="203">
        <f t="shared" si="257"/>
        <v>0</v>
      </c>
      <c r="AF160" s="24"/>
    </row>
    <row r="161" spans="1:32" s="18" customFormat="1" ht="31.5">
      <c r="A161" s="31">
        <v>10.07</v>
      </c>
      <c r="B161" s="7" t="s">
        <v>69</v>
      </c>
      <c r="C161" s="24"/>
      <c r="D161" s="68"/>
      <c r="E161" s="24"/>
      <c r="F161" s="68"/>
      <c r="G161" s="107"/>
      <c r="H161" s="24"/>
      <c r="I161" s="68">
        <f t="shared" si="258"/>
        <v>0</v>
      </c>
      <c r="J161" s="164">
        <f t="shared" si="250"/>
        <v>0</v>
      </c>
      <c r="K161" s="68">
        <f t="shared" si="250"/>
        <v>0</v>
      </c>
      <c r="L161" s="164"/>
      <c r="M161" s="68"/>
      <c r="N161" s="68"/>
      <c r="O161" s="68"/>
      <c r="P161" s="164">
        <f t="shared" si="251"/>
        <v>0</v>
      </c>
      <c r="Q161" s="68">
        <f t="shared" si="251"/>
        <v>0</v>
      </c>
      <c r="R161" s="164"/>
      <c r="S161" s="68"/>
      <c r="T161" s="133"/>
      <c r="U161" s="319"/>
      <c r="V161" s="203">
        <f t="shared" si="252"/>
        <v>0</v>
      </c>
      <c r="W161" s="319">
        <f t="shared" si="253"/>
        <v>0</v>
      </c>
      <c r="X161" s="203">
        <f t="shared" si="254"/>
        <v>0</v>
      </c>
      <c r="Y161" s="164"/>
      <c r="Z161" s="68"/>
      <c r="AA161" s="133"/>
      <c r="AB161" s="319"/>
      <c r="AC161" s="203">
        <f t="shared" si="255"/>
        <v>0</v>
      </c>
      <c r="AD161" s="319">
        <f t="shared" si="256"/>
        <v>0</v>
      </c>
      <c r="AE161" s="203">
        <f t="shared" si="257"/>
        <v>0</v>
      </c>
      <c r="AF161" s="24"/>
    </row>
    <row r="162" spans="1:32" s="18" customFormat="1">
      <c r="A162" s="31"/>
      <c r="B162" s="7" t="s">
        <v>70</v>
      </c>
      <c r="C162" s="24"/>
      <c r="D162" s="68"/>
      <c r="E162" s="24"/>
      <c r="F162" s="68"/>
      <c r="G162" s="107">
        <v>0.08</v>
      </c>
      <c r="H162" s="24"/>
      <c r="I162" s="68">
        <f t="shared" si="258"/>
        <v>0</v>
      </c>
      <c r="J162" s="164">
        <f t="shared" si="250"/>
        <v>0</v>
      </c>
      <c r="K162" s="68">
        <f t="shared" si="250"/>
        <v>0</v>
      </c>
      <c r="L162" s="164"/>
      <c r="M162" s="68"/>
      <c r="N162" s="68"/>
      <c r="O162" s="68"/>
      <c r="P162" s="164">
        <f t="shared" si="251"/>
        <v>0</v>
      </c>
      <c r="Q162" s="68">
        <f t="shared" si="251"/>
        <v>0</v>
      </c>
      <c r="R162" s="164"/>
      <c r="S162" s="68"/>
      <c r="T162" s="133">
        <v>8.0000000000000002E-3</v>
      </c>
      <c r="U162" s="319"/>
      <c r="V162" s="203">
        <f t="shared" si="252"/>
        <v>0</v>
      </c>
      <c r="W162" s="319">
        <f t="shared" si="253"/>
        <v>0</v>
      </c>
      <c r="X162" s="203">
        <f t="shared" si="254"/>
        <v>0</v>
      </c>
      <c r="Y162" s="164"/>
      <c r="Z162" s="68"/>
      <c r="AA162" s="133">
        <v>8.0000000000000002E-3</v>
      </c>
      <c r="AB162" s="319"/>
      <c r="AC162" s="203">
        <f t="shared" si="255"/>
        <v>0</v>
      </c>
      <c r="AD162" s="319">
        <f t="shared" si="256"/>
        <v>0</v>
      </c>
      <c r="AE162" s="203">
        <f t="shared" si="257"/>
        <v>0</v>
      </c>
      <c r="AF162" s="24"/>
    </row>
    <row r="163" spans="1:32" s="18" customFormat="1">
      <c r="A163" s="31"/>
      <c r="B163" s="7" t="s">
        <v>71</v>
      </c>
      <c r="C163" s="24"/>
      <c r="D163" s="68"/>
      <c r="E163" s="24"/>
      <c r="F163" s="68"/>
      <c r="G163" s="107">
        <v>0.08</v>
      </c>
      <c r="H163" s="24"/>
      <c r="I163" s="68">
        <f t="shared" si="258"/>
        <v>0</v>
      </c>
      <c r="J163" s="164">
        <f t="shared" si="250"/>
        <v>0</v>
      </c>
      <c r="K163" s="68">
        <f t="shared" si="250"/>
        <v>0</v>
      </c>
      <c r="L163" s="164"/>
      <c r="M163" s="68"/>
      <c r="N163" s="68"/>
      <c r="O163" s="68"/>
      <c r="P163" s="164">
        <f t="shared" si="251"/>
        <v>0</v>
      </c>
      <c r="Q163" s="68">
        <f t="shared" si="251"/>
        <v>0</v>
      </c>
      <c r="R163" s="164"/>
      <c r="S163" s="68"/>
      <c r="T163" s="133">
        <v>8.0000000000000002E-3</v>
      </c>
      <c r="U163" s="319"/>
      <c r="V163" s="203">
        <f t="shared" si="252"/>
        <v>0</v>
      </c>
      <c r="W163" s="319">
        <f t="shared" si="253"/>
        <v>0</v>
      </c>
      <c r="X163" s="203">
        <f t="shared" si="254"/>
        <v>0</v>
      </c>
      <c r="Y163" s="164"/>
      <c r="Z163" s="68"/>
      <c r="AA163" s="133">
        <v>8.0000000000000002E-3</v>
      </c>
      <c r="AB163" s="319"/>
      <c r="AC163" s="203">
        <f t="shared" si="255"/>
        <v>0</v>
      </c>
      <c r="AD163" s="319">
        <f t="shared" si="256"/>
        <v>0</v>
      </c>
      <c r="AE163" s="203">
        <f t="shared" si="257"/>
        <v>0</v>
      </c>
      <c r="AF163" s="24"/>
    </row>
    <row r="164" spans="1:32" s="18" customFormat="1">
      <c r="A164" s="31"/>
      <c r="B164" s="7" t="s">
        <v>72</v>
      </c>
      <c r="C164" s="24"/>
      <c r="D164" s="68"/>
      <c r="E164" s="24"/>
      <c r="F164" s="68"/>
      <c r="G164" s="107">
        <v>0.08</v>
      </c>
      <c r="H164" s="24"/>
      <c r="I164" s="68">
        <f t="shared" si="258"/>
        <v>0</v>
      </c>
      <c r="J164" s="164">
        <f t="shared" si="250"/>
        <v>0</v>
      </c>
      <c r="K164" s="68">
        <f t="shared" si="250"/>
        <v>0</v>
      </c>
      <c r="L164" s="164"/>
      <c r="M164" s="68"/>
      <c r="N164" s="68"/>
      <c r="O164" s="68"/>
      <c r="P164" s="164">
        <f t="shared" si="251"/>
        <v>0</v>
      </c>
      <c r="Q164" s="68">
        <f t="shared" si="251"/>
        <v>0</v>
      </c>
      <c r="R164" s="164"/>
      <c r="S164" s="68"/>
      <c r="T164" s="133">
        <v>8.0000000000000002E-3</v>
      </c>
      <c r="U164" s="319"/>
      <c r="V164" s="203">
        <f t="shared" si="252"/>
        <v>0</v>
      </c>
      <c r="W164" s="319">
        <f t="shared" si="253"/>
        <v>0</v>
      </c>
      <c r="X164" s="203">
        <f t="shared" si="254"/>
        <v>0</v>
      </c>
      <c r="Y164" s="164"/>
      <c r="Z164" s="68"/>
      <c r="AA164" s="133">
        <v>8.0000000000000002E-3</v>
      </c>
      <c r="AB164" s="319"/>
      <c r="AC164" s="203">
        <f t="shared" si="255"/>
        <v>0</v>
      </c>
      <c r="AD164" s="319">
        <f t="shared" si="256"/>
        <v>0</v>
      </c>
      <c r="AE164" s="203">
        <f t="shared" si="257"/>
        <v>0</v>
      </c>
      <c r="AF164" s="24"/>
    </row>
    <row r="165" spans="1:32" s="235" customFormat="1">
      <c r="A165" s="266"/>
      <c r="B165" s="265" t="s">
        <v>35</v>
      </c>
      <c r="C165" s="228">
        <f t="shared" ref="C165:F165" si="259">SUM(C148:C164)</f>
        <v>0</v>
      </c>
      <c r="D165" s="229">
        <f t="shared" si="259"/>
        <v>0</v>
      </c>
      <c r="E165" s="228">
        <f t="shared" si="259"/>
        <v>0</v>
      </c>
      <c r="F165" s="229">
        <f t="shared" si="259"/>
        <v>0</v>
      </c>
      <c r="G165" s="230"/>
      <c r="H165" s="228">
        <f>SUM(H148:H164)</f>
        <v>0</v>
      </c>
      <c r="I165" s="229">
        <f>SUM(I148:I164)</f>
        <v>0</v>
      </c>
      <c r="J165" s="228">
        <f t="shared" ref="J165:K165" si="260">SUM(J148:J164)</f>
        <v>0</v>
      </c>
      <c r="K165" s="229">
        <f t="shared" si="260"/>
        <v>0</v>
      </c>
      <c r="L165" s="228">
        <f>SUM(L148:L164)</f>
        <v>0</v>
      </c>
      <c r="M165" s="229">
        <f>SUM(M148:M164)</f>
        <v>0</v>
      </c>
      <c r="N165" s="232" t="e">
        <f t="shared" ref="N165:O166" si="261">L165/J165%</f>
        <v>#DIV/0!</v>
      </c>
      <c r="O165" s="232" t="e">
        <f t="shared" si="261"/>
        <v>#DIV/0!</v>
      </c>
      <c r="P165" s="228">
        <f t="shared" ref="P165:S165" si="262">SUM(P148:P164)</f>
        <v>0</v>
      </c>
      <c r="Q165" s="229">
        <f t="shared" si="262"/>
        <v>0</v>
      </c>
      <c r="R165" s="228">
        <f t="shared" si="262"/>
        <v>0</v>
      </c>
      <c r="S165" s="229">
        <f t="shared" si="262"/>
        <v>0</v>
      </c>
      <c r="T165" s="233"/>
      <c r="U165" s="228">
        <f t="shared" ref="U165:W165" si="263">SUM(U148:U164)</f>
        <v>0</v>
      </c>
      <c r="V165" s="229">
        <f>SUM(V148:V164)</f>
        <v>0</v>
      </c>
      <c r="W165" s="228">
        <f t="shared" si="263"/>
        <v>0</v>
      </c>
      <c r="X165" s="229">
        <f>SUM(X148:X164)</f>
        <v>0</v>
      </c>
      <c r="Y165" s="228">
        <f t="shared" ref="Y165:Z165" si="264">SUM(Y148:Y164)</f>
        <v>0</v>
      </c>
      <c r="Z165" s="229">
        <f t="shared" si="264"/>
        <v>0</v>
      </c>
      <c r="AA165" s="233"/>
      <c r="AB165" s="228">
        <f t="shared" ref="AB165" si="265">SUM(AB148:AB164)</f>
        <v>0</v>
      </c>
      <c r="AC165" s="229">
        <f>SUM(AC148:AC164)</f>
        <v>0</v>
      </c>
      <c r="AD165" s="228">
        <f t="shared" ref="AD165" si="266">SUM(AD148:AD164)</f>
        <v>0</v>
      </c>
      <c r="AE165" s="229">
        <f>SUM(AE148:AE164)</f>
        <v>0</v>
      </c>
      <c r="AF165" s="227"/>
    </row>
    <row r="166" spans="1:32" s="235" customFormat="1">
      <c r="A166" s="266"/>
      <c r="B166" s="265" t="s">
        <v>29</v>
      </c>
      <c r="C166" s="228">
        <f t="shared" ref="C166:F166" si="267">C165</f>
        <v>0</v>
      </c>
      <c r="D166" s="229">
        <f t="shared" si="267"/>
        <v>0</v>
      </c>
      <c r="E166" s="228">
        <f t="shared" si="267"/>
        <v>0</v>
      </c>
      <c r="F166" s="229">
        <f t="shared" si="267"/>
        <v>0</v>
      </c>
      <c r="G166" s="230"/>
      <c r="H166" s="228">
        <f>H165</f>
        <v>0</v>
      </c>
      <c r="I166" s="229">
        <f>I165</f>
        <v>0</v>
      </c>
      <c r="J166" s="228">
        <f t="shared" ref="J166:K166" si="268">J165</f>
        <v>0</v>
      </c>
      <c r="K166" s="229">
        <f t="shared" si="268"/>
        <v>0</v>
      </c>
      <c r="L166" s="228">
        <f>L165</f>
        <v>0</v>
      </c>
      <c r="M166" s="229">
        <f>M165</f>
        <v>0</v>
      </c>
      <c r="N166" s="232" t="e">
        <f t="shared" si="261"/>
        <v>#DIV/0!</v>
      </c>
      <c r="O166" s="232" t="e">
        <f t="shared" si="261"/>
        <v>#DIV/0!</v>
      </c>
      <c r="P166" s="228">
        <f t="shared" ref="P166:S166" si="269">P165</f>
        <v>0</v>
      </c>
      <c r="Q166" s="229">
        <f t="shared" si="269"/>
        <v>0</v>
      </c>
      <c r="R166" s="228">
        <f t="shared" si="269"/>
        <v>0</v>
      </c>
      <c r="S166" s="229">
        <f t="shared" si="269"/>
        <v>0</v>
      </c>
      <c r="T166" s="233"/>
      <c r="U166" s="228">
        <f t="shared" ref="U166:W166" si="270">U165</f>
        <v>0</v>
      </c>
      <c r="V166" s="229">
        <f>V165</f>
        <v>0</v>
      </c>
      <c r="W166" s="228">
        <f t="shared" si="270"/>
        <v>0</v>
      </c>
      <c r="X166" s="229">
        <f>X165</f>
        <v>0</v>
      </c>
      <c r="Y166" s="228">
        <f t="shared" ref="Y166:Z166" si="271">Y165</f>
        <v>0</v>
      </c>
      <c r="Z166" s="229">
        <f t="shared" si="271"/>
        <v>0</v>
      </c>
      <c r="AA166" s="233"/>
      <c r="AB166" s="228">
        <f t="shared" ref="AB166" si="272">AB165</f>
        <v>0</v>
      </c>
      <c r="AC166" s="229">
        <f>AC165</f>
        <v>0</v>
      </c>
      <c r="AD166" s="228">
        <f t="shared" ref="AD166" si="273">AD165</f>
        <v>0</v>
      </c>
      <c r="AE166" s="229">
        <f>AE165</f>
        <v>0</v>
      </c>
      <c r="AF166" s="227"/>
    </row>
    <row r="167" spans="1:32" s="25" customFormat="1" ht="35.25" customHeight="1">
      <c r="A167" s="365"/>
      <c r="B167" s="20" t="s">
        <v>293</v>
      </c>
      <c r="C167" s="22"/>
      <c r="D167" s="66"/>
      <c r="E167" s="22"/>
      <c r="F167" s="66"/>
      <c r="G167" s="108"/>
      <c r="H167" s="22"/>
      <c r="I167" s="66"/>
      <c r="J167" s="312"/>
      <c r="K167" s="66"/>
      <c r="L167" s="312"/>
      <c r="M167" s="66"/>
      <c r="N167" s="66"/>
      <c r="O167" s="66"/>
      <c r="P167" s="312"/>
      <c r="Q167" s="66"/>
      <c r="R167" s="312"/>
      <c r="S167" s="66"/>
      <c r="T167" s="134"/>
      <c r="U167" s="318"/>
      <c r="V167" s="197"/>
      <c r="W167" s="318"/>
      <c r="X167" s="197"/>
      <c r="Y167" s="312"/>
      <c r="Z167" s="66"/>
      <c r="AA167" s="134"/>
      <c r="AB167" s="318"/>
      <c r="AC167" s="197"/>
      <c r="AD167" s="318"/>
      <c r="AE167" s="197"/>
      <c r="AF167" s="22"/>
    </row>
    <row r="168" spans="1:32" s="25" customFormat="1">
      <c r="A168" s="365"/>
      <c r="B168" s="20" t="s">
        <v>288</v>
      </c>
      <c r="C168" s="22"/>
      <c r="D168" s="66"/>
      <c r="E168" s="22"/>
      <c r="F168" s="66"/>
      <c r="G168" s="108"/>
      <c r="H168" s="22"/>
      <c r="I168" s="66">
        <f t="shared" ref="I168" si="274">H168*G168</f>
        <v>0</v>
      </c>
      <c r="J168" s="312"/>
      <c r="K168" s="66"/>
      <c r="L168" s="312"/>
      <c r="M168" s="66"/>
      <c r="N168" s="66"/>
      <c r="O168" s="66"/>
      <c r="P168" s="312"/>
      <c r="Q168" s="66"/>
      <c r="R168" s="312"/>
      <c r="S168" s="66"/>
      <c r="T168" s="134"/>
      <c r="U168" s="318"/>
      <c r="V168" s="197"/>
      <c r="W168" s="318"/>
      <c r="X168" s="197"/>
      <c r="Y168" s="312"/>
      <c r="Z168" s="66"/>
      <c r="AA168" s="134"/>
      <c r="AB168" s="318"/>
      <c r="AC168" s="197"/>
      <c r="AD168" s="318"/>
      <c r="AE168" s="197"/>
      <c r="AF168" s="22"/>
    </row>
    <row r="169" spans="1:32" s="18" customFormat="1" ht="36.75" customHeight="1">
      <c r="A169" s="31">
        <v>10.08</v>
      </c>
      <c r="B169" s="23" t="s">
        <v>294</v>
      </c>
      <c r="C169" s="24"/>
      <c r="D169" s="68"/>
      <c r="E169" s="24"/>
      <c r="F169" s="68"/>
      <c r="G169" s="107">
        <v>0.5</v>
      </c>
      <c r="H169" s="24">
        <v>86</v>
      </c>
      <c r="I169" s="68">
        <f t="shared" ref="I169:I173" si="275">H169*G169*12</f>
        <v>516</v>
      </c>
      <c r="J169" s="164">
        <f t="shared" ref="J169:K185" si="276">H169+E169+C169</f>
        <v>86</v>
      </c>
      <c r="K169" s="68">
        <f t="shared" si="276"/>
        <v>516</v>
      </c>
      <c r="L169" s="164">
        <v>79</v>
      </c>
      <c r="M169" s="68">
        <v>340.9</v>
      </c>
      <c r="N169" s="68">
        <f t="shared" ref="N169:O188" si="277">L169/J169%</f>
        <v>91.860465116279073</v>
      </c>
      <c r="O169" s="68">
        <f t="shared" si="277"/>
        <v>66.065891472868216</v>
      </c>
      <c r="P169" s="164">
        <f t="shared" ref="P169:Q171" si="278">J169-L169</f>
        <v>7</v>
      </c>
      <c r="Q169" s="68">
        <f t="shared" si="278"/>
        <v>175.10000000000002</v>
      </c>
      <c r="R169" s="164"/>
      <c r="S169" s="68"/>
      <c r="T169" s="133">
        <v>0.65</v>
      </c>
      <c r="U169" s="319">
        <v>79</v>
      </c>
      <c r="V169" s="203">
        <f t="shared" ref="V169:V185" si="279">U169*T169*12</f>
        <v>616.20000000000005</v>
      </c>
      <c r="W169" s="319">
        <f t="shared" ref="W169:W185" si="280">U169+R169</f>
        <v>79</v>
      </c>
      <c r="X169" s="203">
        <f t="shared" ref="X169:X185" si="281">V169+S169</f>
        <v>616.20000000000005</v>
      </c>
      <c r="Y169" s="164"/>
      <c r="Z169" s="68"/>
      <c r="AA169" s="133">
        <v>0.65</v>
      </c>
      <c r="AB169" s="319">
        <v>79</v>
      </c>
      <c r="AC169" s="203">
        <f t="shared" ref="AC169:AC185" si="282">AB169*AA169*12</f>
        <v>616.20000000000005</v>
      </c>
      <c r="AD169" s="319">
        <f t="shared" ref="AD169:AD185" si="283">AB169+Y169</f>
        <v>79</v>
      </c>
      <c r="AE169" s="203">
        <f t="shared" ref="AE169:AE185" si="284">AC169+Z169</f>
        <v>616.20000000000005</v>
      </c>
      <c r="AF169" s="24"/>
    </row>
    <row r="170" spans="1:32" s="18" customFormat="1" ht="31.5">
      <c r="A170" s="31">
        <v>10.09</v>
      </c>
      <c r="B170" s="23" t="s">
        <v>295</v>
      </c>
      <c r="C170" s="24"/>
      <c r="D170" s="68"/>
      <c r="E170" s="24"/>
      <c r="F170" s="68"/>
      <c r="G170" s="107">
        <v>0.13</v>
      </c>
      <c r="H170" s="24">
        <v>15</v>
      </c>
      <c r="I170" s="68">
        <f t="shared" si="275"/>
        <v>23.400000000000002</v>
      </c>
      <c r="J170" s="164">
        <f t="shared" si="276"/>
        <v>15</v>
      </c>
      <c r="K170" s="68">
        <f t="shared" si="276"/>
        <v>23.400000000000002</v>
      </c>
      <c r="L170" s="164">
        <v>15</v>
      </c>
      <c r="M170" s="68">
        <v>23.4</v>
      </c>
      <c r="N170" s="68">
        <f t="shared" si="277"/>
        <v>100</v>
      </c>
      <c r="O170" s="68">
        <f t="shared" si="277"/>
        <v>99.999999999999986</v>
      </c>
      <c r="P170" s="164">
        <f t="shared" si="278"/>
        <v>0</v>
      </c>
      <c r="Q170" s="68">
        <f t="shared" si="278"/>
        <v>0</v>
      </c>
      <c r="R170" s="164"/>
      <c r="S170" s="68"/>
      <c r="T170" s="133">
        <v>0.15</v>
      </c>
      <c r="U170" s="319">
        <v>15</v>
      </c>
      <c r="V170" s="203">
        <f t="shared" si="279"/>
        <v>27</v>
      </c>
      <c r="W170" s="319">
        <f t="shared" si="280"/>
        <v>15</v>
      </c>
      <c r="X170" s="203">
        <f t="shared" si="281"/>
        <v>27</v>
      </c>
      <c r="Y170" s="164"/>
      <c r="Z170" s="68"/>
      <c r="AA170" s="133">
        <v>0.15</v>
      </c>
      <c r="AB170" s="319">
        <v>15</v>
      </c>
      <c r="AC170" s="203">
        <f t="shared" si="282"/>
        <v>27</v>
      </c>
      <c r="AD170" s="319">
        <f t="shared" si="283"/>
        <v>15</v>
      </c>
      <c r="AE170" s="203">
        <f t="shared" si="284"/>
        <v>27</v>
      </c>
      <c r="AF170" s="24"/>
    </row>
    <row r="171" spans="1:32" s="18" customFormat="1" ht="27" customHeight="1">
      <c r="A171" s="31">
        <v>10.1</v>
      </c>
      <c r="B171" s="7" t="s">
        <v>154</v>
      </c>
      <c r="C171" s="24"/>
      <c r="D171" s="68"/>
      <c r="E171" s="24"/>
      <c r="F171" s="68"/>
      <c r="G171" s="107"/>
      <c r="H171" s="24"/>
      <c r="I171" s="68">
        <f t="shared" si="275"/>
        <v>0</v>
      </c>
      <c r="J171" s="164">
        <f t="shared" si="276"/>
        <v>0</v>
      </c>
      <c r="K171" s="68">
        <f t="shared" si="276"/>
        <v>0</v>
      </c>
      <c r="L171" s="164"/>
      <c r="M171" s="68"/>
      <c r="N171" s="68"/>
      <c r="O171" s="68"/>
      <c r="P171" s="164">
        <f t="shared" si="278"/>
        <v>0</v>
      </c>
      <c r="Q171" s="68">
        <f t="shared" si="278"/>
        <v>0</v>
      </c>
      <c r="R171" s="164"/>
      <c r="S171" s="68"/>
      <c r="T171" s="133"/>
      <c r="U171" s="319"/>
      <c r="V171" s="203">
        <f t="shared" si="279"/>
        <v>0</v>
      </c>
      <c r="W171" s="319">
        <f t="shared" si="280"/>
        <v>0</v>
      </c>
      <c r="X171" s="203">
        <f t="shared" si="281"/>
        <v>0</v>
      </c>
      <c r="Y171" s="164"/>
      <c r="Z171" s="68"/>
      <c r="AA171" s="133"/>
      <c r="AB171" s="319"/>
      <c r="AC171" s="203">
        <f t="shared" si="282"/>
        <v>0</v>
      </c>
      <c r="AD171" s="319">
        <f t="shared" si="283"/>
        <v>0</v>
      </c>
      <c r="AE171" s="203">
        <f t="shared" si="284"/>
        <v>0</v>
      </c>
      <c r="AF171" s="24"/>
    </row>
    <row r="172" spans="1:32" s="18" customFormat="1" ht="18.75" customHeight="1">
      <c r="A172" s="31"/>
      <c r="B172" s="23" t="s">
        <v>296</v>
      </c>
      <c r="C172" s="24"/>
      <c r="D172" s="68"/>
      <c r="E172" s="24"/>
      <c r="F172" s="68"/>
      <c r="G172" s="107"/>
      <c r="H172" s="24"/>
      <c r="I172" s="68">
        <f t="shared" si="275"/>
        <v>0</v>
      </c>
      <c r="J172" s="164">
        <f t="shared" si="276"/>
        <v>0</v>
      </c>
      <c r="K172" s="68">
        <f t="shared" si="276"/>
        <v>0</v>
      </c>
      <c r="L172" s="164"/>
      <c r="M172" s="68"/>
      <c r="N172" s="68"/>
      <c r="O172" s="68"/>
      <c r="P172" s="164"/>
      <c r="Q172" s="68"/>
      <c r="R172" s="164"/>
      <c r="S172" s="68"/>
      <c r="T172" s="133"/>
      <c r="U172" s="319"/>
      <c r="V172" s="203">
        <f t="shared" si="279"/>
        <v>0</v>
      </c>
      <c r="W172" s="319">
        <f t="shared" si="280"/>
        <v>0</v>
      </c>
      <c r="X172" s="203">
        <f t="shared" si="281"/>
        <v>0</v>
      </c>
      <c r="Y172" s="164"/>
      <c r="Z172" s="68"/>
      <c r="AA172" s="133"/>
      <c r="AB172" s="319"/>
      <c r="AC172" s="203">
        <f t="shared" si="282"/>
        <v>0</v>
      </c>
      <c r="AD172" s="319">
        <f t="shared" si="283"/>
        <v>0</v>
      </c>
      <c r="AE172" s="203">
        <f t="shared" si="284"/>
        <v>0</v>
      </c>
      <c r="AF172" s="24"/>
    </row>
    <row r="173" spans="1:32" s="18" customFormat="1" ht="31.5">
      <c r="A173" s="31">
        <v>10.11</v>
      </c>
      <c r="B173" s="7" t="s">
        <v>297</v>
      </c>
      <c r="C173" s="24"/>
      <c r="D173" s="68"/>
      <c r="E173" s="24"/>
      <c r="F173" s="68"/>
      <c r="G173" s="107"/>
      <c r="H173" s="24"/>
      <c r="I173" s="68">
        <f t="shared" si="275"/>
        <v>0</v>
      </c>
      <c r="J173" s="164">
        <f t="shared" si="276"/>
        <v>0</v>
      </c>
      <c r="K173" s="68">
        <f t="shared" si="276"/>
        <v>0</v>
      </c>
      <c r="L173" s="164"/>
      <c r="M173" s="68"/>
      <c r="N173" s="68"/>
      <c r="O173" s="68"/>
      <c r="P173" s="164">
        <f t="shared" ref="P173:Q185" si="285">J173-L173</f>
        <v>0</v>
      </c>
      <c r="Q173" s="68">
        <f t="shared" si="285"/>
        <v>0</v>
      </c>
      <c r="R173" s="164"/>
      <c r="S173" s="68"/>
      <c r="T173" s="133"/>
      <c r="U173" s="319"/>
      <c r="V173" s="203">
        <f t="shared" si="279"/>
        <v>0</v>
      </c>
      <c r="W173" s="319">
        <f t="shared" si="280"/>
        <v>0</v>
      </c>
      <c r="X173" s="203">
        <f t="shared" si="281"/>
        <v>0</v>
      </c>
      <c r="Y173" s="164"/>
      <c r="Z173" s="68"/>
      <c r="AA173" s="133"/>
      <c r="AB173" s="319"/>
      <c r="AC173" s="203">
        <f t="shared" si="282"/>
        <v>0</v>
      </c>
      <c r="AD173" s="319">
        <f t="shared" si="283"/>
        <v>0</v>
      </c>
      <c r="AE173" s="203">
        <f t="shared" si="284"/>
        <v>0</v>
      </c>
      <c r="AF173" s="24"/>
    </row>
    <row r="174" spans="1:32" s="18" customFormat="1">
      <c r="A174" s="30"/>
      <c r="B174" s="8" t="s">
        <v>65</v>
      </c>
      <c r="C174" s="24"/>
      <c r="D174" s="68"/>
      <c r="E174" s="24"/>
      <c r="F174" s="68"/>
      <c r="G174" s="107">
        <v>0.56999999999999995</v>
      </c>
      <c r="H174" s="24">
        <v>63</v>
      </c>
      <c r="I174" s="68">
        <f>H174*G174*12</f>
        <v>430.91999999999996</v>
      </c>
      <c r="J174" s="164">
        <f t="shared" si="276"/>
        <v>63</v>
      </c>
      <c r="K174" s="68">
        <f t="shared" si="276"/>
        <v>430.91999999999996</v>
      </c>
      <c r="L174" s="164">
        <v>58</v>
      </c>
      <c r="M174" s="68">
        <v>347.36</v>
      </c>
      <c r="N174" s="68">
        <f t="shared" si="277"/>
        <v>92.063492063492063</v>
      </c>
      <c r="O174" s="68">
        <f t="shared" si="277"/>
        <v>80.608929731736751</v>
      </c>
      <c r="P174" s="164">
        <f t="shared" si="285"/>
        <v>5</v>
      </c>
      <c r="Q174" s="68">
        <f t="shared" si="285"/>
        <v>83.559999999999945</v>
      </c>
      <c r="R174" s="164"/>
      <c r="S174" s="68"/>
      <c r="T174" s="133">
        <v>0.75</v>
      </c>
      <c r="U174" s="319">
        <v>57</v>
      </c>
      <c r="V174" s="203">
        <f t="shared" si="279"/>
        <v>513</v>
      </c>
      <c r="W174" s="319">
        <f t="shared" si="280"/>
        <v>57</v>
      </c>
      <c r="X174" s="203">
        <f t="shared" si="281"/>
        <v>513</v>
      </c>
      <c r="Y174" s="164"/>
      <c r="Z174" s="68"/>
      <c r="AA174" s="133">
        <v>0.75</v>
      </c>
      <c r="AB174" s="319">
        <v>57</v>
      </c>
      <c r="AC174" s="203">
        <f t="shared" si="282"/>
        <v>513</v>
      </c>
      <c r="AD174" s="319">
        <f t="shared" si="283"/>
        <v>57</v>
      </c>
      <c r="AE174" s="203">
        <f t="shared" si="284"/>
        <v>513</v>
      </c>
      <c r="AF174" s="24"/>
    </row>
    <row r="175" spans="1:32" s="18" customFormat="1">
      <c r="A175" s="30"/>
      <c r="B175" s="8" t="s">
        <v>66</v>
      </c>
      <c r="C175" s="24"/>
      <c r="D175" s="68"/>
      <c r="E175" s="24"/>
      <c r="F175" s="68"/>
      <c r="G175" s="107">
        <v>0.56999999999999995</v>
      </c>
      <c r="H175" s="24">
        <v>63</v>
      </c>
      <c r="I175" s="68">
        <f>H175*G175*12</f>
        <v>430.91999999999996</v>
      </c>
      <c r="J175" s="164">
        <f t="shared" si="276"/>
        <v>63</v>
      </c>
      <c r="K175" s="68">
        <f t="shared" si="276"/>
        <v>430.91999999999996</v>
      </c>
      <c r="L175" s="164">
        <v>58</v>
      </c>
      <c r="M175" s="68">
        <v>347.36</v>
      </c>
      <c r="N175" s="68">
        <f t="shared" si="277"/>
        <v>92.063492063492063</v>
      </c>
      <c r="O175" s="68">
        <f t="shared" si="277"/>
        <v>80.608929731736751</v>
      </c>
      <c r="P175" s="164">
        <f t="shared" si="285"/>
        <v>5</v>
      </c>
      <c r="Q175" s="68">
        <f t="shared" si="285"/>
        <v>83.559999999999945</v>
      </c>
      <c r="R175" s="164"/>
      <c r="S175" s="68"/>
      <c r="T175" s="133">
        <v>0.75</v>
      </c>
      <c r="U175" s="319">
        <v>62</v>
      </c>
      <c r="V175" s="203">
        <f t="shared" si="279"/>
        <v>558</v>
      </c>
      <c r="W175" s="319">
        <f t="shared" si="280"/>
        <v>62</v>
      </c>
      <c r="X175" s="203">
        <f t="shared" si="281"/>
        <v>558</v>
      </c>
      <c r="Y175" s="164"/>
      <c r="Z175" s="68"/>
      <c r="AA175" s="133">
        <v>0.75</v>
      </c>
      <c r="AB175" s="319">
        <v>62</v>
      </c>
      <c r="AC175" s="203">
        <f t="shared" si="282"/>
        <v>558</v>
      </c>
      <c r="AD175" s="319">
        <f t="shared" si="283"/>
        <v>62</v>
      </c>
      <c r="AE175" s="203">
        <f t="shared" si="284"/>
        <v>558</v>
      </c>
      <c r="AF175" s="24"/>
    </row>
    <row r="176" spans="1:32" s="18" customFormat="1">
      <c r="A176" s="30"/>
      <c r="B176" s="8" t="s">
        <v>67</v>
      </c>
      <c r="C176" s="24"/>
      <c r="D176" s="68"/>
      <c r="E176" s="24"/>
      <c r="F176" s="68"/>
      <c r="G176" s="107">
        <v>0.56999999999999995</v>
      </c>
      <c r="H176" s="24">
        <v>63</v>
      </c>
      <c r="I176" s="68">
        <f>H176*G176*12</f>
        <v>430.91999999999996</v>
      </c>
      <c r="J176" s="164">
        <f t="shared" si="276"/>
        <v>63</v>
      </c>
      <c r="K176" s="68">
        <f t="shared" si="276"/>
        <v>430.91999999999996</v>
      </c>
      <c r="L176" s="164">
        <v>57</v>
      </c>
      <c r="M176" s="68">
        <v>346.52</v>
      </c>
      <c r="N176" s="68">
        <f t="shared" si="277"/>
        <v>90.476190476190482</v>
      </c>
      <c r="O176" s="68">
        <f t="shared" si="277"/>
        <v>80.413997957857603</v>
      </c>
      <c r="P176" s="164">
        <f t="shared" si="285"/>
        <v>6</v>
      </c>
      <c r="Q176" s="68">
        <f t="shared" si="285"/>
        <v>84.399999999999977</v>
      </c>
      <c r="R176" s="164"/>
      <c r="S176" s="68"/>
      <c r="T176" s="133">
        <v>0.75</v>
      </c>
      <c r="U176" s="319">
        <v>54</v>
      </c>
      <c r="V176" s="203">
        <f t="shared" si="279"/>
        <v>486</v>
      </c>
      <c r="W176" s="319">
        <f t="shared" si="280"/>
        <v>54</v>
      </c>
      <c r="X176" s="203">
        <f t="shared" si="281"/>
        <v>486</v>
      </c>
      <c r="Y176" s="164"/>
      <c r="Z176" s="68"/>
      <c r="AA176" s="133">
        <v>0.75</v>
      </c>
      <c r="AB176" s="319">
        <v>54</v>
      </c>
      <c r="AC176" s="203">
        <f t="shared" si="282"/>
        <v>486</v>
      </c>
      <c r="AD176" s="319">
        <f t="shared" si="283"/>
        <v>54</v>
      </c>
      <c r="AE176" s="203">
        <f t="shared" si="284"/>
        <v>486</v>
      </c>
      <c r="AF176" s="24"/>
    </row>
    <row r="177" spans="1:32" s="18" customFormat="1" ht="31.5">
      <c r="A177" s="30">
        <v>10.119999999999999</v>
      </c>
      <c r="B177" s="7" t="s">
        <v>298</v>
      </c>
      <c r="C177" s="24"/>
      <c r="D177" s="68"/>
      <c r="E177" s="24"/>
      <c r="F177" s="68"/>
      <c r="G177" s="107"/>
      <c r="H177" s="24"/>
      <c r="I177" s="68">
        <f t="shared" ref="I177:I182" si="286">H177*G177*12</f>
        <v>0</v>
      </c>
      <c r="J177" s="164">
        <f t="shared" si="276"/>
        <v>0</v>
      </c>
      <c r="K177" s="68">
        <f t="shared" si="276"/>
        <v>0</v>
      </c>
      <c r="L177" s="164"/>
      <c r="M177" s="68"/>
      <c r="N177" s="68"/>
      <c r="O177" s="68"/>
      <c r="P177" s="164">
        <f t="shared" si="285"/>
        <v>0</v>
      </c>
      <c r="Q177" s="68">
        <f t="shared" si="285"/>
        <v>0</v>
      </c>
      <c r="R177" s="164"/>
      <c r="S177" s="68"/>
      <c r="T177" s="133"/>
      <c r="U177" s="319"/>
      <c r="V177" s="203">
        <f t="shared" si="279"/>
        <v>0</v>
      </c>
      <c r="W177" s="319">
        <f t="shared" si="280"/>
        <v>0</v>
      </c>
      <c r="X177" s="203">
        <f t="shared" si="281"/>
        <v>0</v>
      </c>
      <c r="Y177" s="164"/>
      <c r="Z177" s="68"/>
      <c r="AA177" s="133"/>
      <c r="AB177" s="319"/>
      <c r="AC177" s="203">
        <f t="shared" si="282"/>
        <v>0</v>
      </c>
      <c r="AD177" s="319">
        <f t="shared" si="283"/>
        <v>0</v>
      </c>
      <c r="AE177" s="203">
        <f t="shared" si="284"/>
        <v>0</v>
      </c>
      <c r="AF177" s="24"/>
    </row>
    <row r="178" spans="1:32" s="18" customFormat="1" ht="31.5" customHeight="1">
      <c r="A178" s="30"/>
      <c r="B178" s="8" t="s">
        <v>65</v>
      </c>
      <c r="C178" s="24"/>
      <c r="D178" s="68"/>
      <c r="E178" s="24"/>
      <c r="F178" s="68"/>
      <c r="G178" s="107"/>
      <c r="H178" s="24"/>
      <c r="I178" s="68">
        <f t="shared" si="286"/>
        <v>0</v>
      </c>
      <c r="J178" s="164">
        <f t="shared" si="276"/>
        <v>0</v>
      </c>
      <c r="K178" s="68">
        <f t="shared" si="276"/>
        <v>0</v>
      </c>
      <c r="L178" s="164"/>
      <c r="M178" s="68"/>
      <c r="N178" s="68"/>
      <c r="O178" s="68"/>
      <c r="P178" s="164">
        <f t="shared" si="285"/>
        <v>0</v>
      </c>
      <c r="Q178" s="68">
        <f t="shared" si="285"/>
        <v>0</v>
      </c>
      <c r="R178" s="164"/>
      <c r="S178" s="68"/>
      <c r="T178" s="133"/>
      <c r="U178" s="319"/>
      <c r="V178" s="203">
        <f t="shared" si="279"/>
        <v>0</v>
      </c>
      <c r="W178" s="319">
        <f t="shared" si="280"/>
        <v>0</v>
      </c>
      <c r="X178" s="203">
        <f t="shared" si="281"/>
        <v>0</v>
      </c>
      <c r="Y178" s="164"/>
      <c r="Z178" s="68"/>
      <c r="AA178" s="133"/>
      <c r="AB178" s="319"/>
      <c r="AC178" s="203">
        <f t="shared" si="282"/>
        <v>0</v>
      </c>
      <c r="AD178" s="319">
        <f t="shared" si="283"/>
        <v>0</v>
      </c>
      <c r="AE178" s="203">
        <f t="shared" si="284"/>
        <v>0</v>
      </c>
      <c r="AF178" s="24"/>
    </row>
    <row r="179" spans="1:32" s="18" customFormat="1">
      <c r="A179" s="30"/>
      <c r="B179" s="8" t="s">
        <v>66</v>
      </c>
      <c r="C179" s="24"/>
      <c r="D179" s="68"/>
      <c r="E179" s="24"/>
      <c r="F179" s="68"/>
      <c r="G179" s="107"/>
      <c r="H179" s="24"/>
      <c r="I179" s="68">
        <f t="shared" si="286"/>
        <v>0</v>
      </c>
      <c r="J179" s="164">
        <f t="shared" si="276"/>
        <v>0</v>
      </c>
      <c r="K179" s="68">
        <f t="shared" si="276"/>
        <v>0</v>
      </c>
      <c r="L179" s="164"/>
      <c r="M179" s="68"/>
      <c r="N179" s="68"/>
      <c r="O179" s="68"/>
      <c r="P179" s="164">
        <f t="shared" si="285"/>
        <v>0</v>
      </c>
      <c r="Q179" s="68">
        <f t="shared" si="285"/>
        <v>0</v>
      </c>
      <c r="R179" s="164"/>
      <c r="S179" s="68"/>
      <c r="T179" s="133"/>
      <c r="U179" s="319"/>
      <c r="V179" s="203">
        <f t="shared" si="279"/>
        <v>0</v>
      </c>
      <c r="W179" s="319">
        <f t="shared" si="280"/>
        <v>0</v>
      </c>
      <c r="X179" s="203">
        <f t="shared" si="281"/>
        <v>0</v>
      </c>
      <c r="Y179" s="164"/>
      <c r="Z179" s="68"/>
      <c r="AA179" s="133"/>
      <c r="AB179" s="319"/>
      <c r="AC179" s="203">
        <f t="shared" si="282"/>
        <v>0</v>
      </c>
      <c r="AD179" s="319">
        <f t="shared" si="283"/>
        <v>0</v>
      </c>
      <c r="AE179" s="203">
        <f t="shared" si="284"/>
        <v>0</v>
      </c>
      <c r="AF179" s="24"/>
    </row>
    <row r="180" spans="1:32" s="18" customFormat="1">
      <c r="A180" s="30"/>
      <c r="B180" s="8" t="s">
        <v>67</v>
      </c>
      <c r="C180" s="24"/>
      <c r="D180" s="68"/>
      <c r="E180" s="24"/>
      <c r="F180" s="68"/>
      <c r="G180" s="107"/>
      <c r="H180" s="24"/>
      <c r="I180" s="68">
        <f t="shared" si="286"/>
        <v>0</v>
      </c>
      <c r="J180" s="164">
        <f t="shared" si="276"/>
        <v>0</v>
      </c>
      <c r="K180" s="68">
        <f t="shared" si="276"/>
        <v>0</v>
      </c>
      <c r="L180" s="164"/>
      <c r="M180" s="68"/>
      <c r="N180" s="68"/>
      <c r="O180" s="68"/>
      <c r="P180" s="164">
        <f t="shared" si="285"/>
        <v>0</v>
      </c>
      <c r="Q180" s="68">
        <f t="shared" si="285"/>
        <v>0</v>
      </c>
      <c r="R180" s="164"/>
      <c r="S180" s="68"/>
      <c r="T180" s="133"/>
      <c r="U180" s="319"/>
      <c r="V180" s="203">
        <f t="shared" si="279"/>
        <v>0</v>
      </c>
      <c r="W180" s="319">
        <f t="shared" si="280"/>
        <v>0</v>
      </c>
      <c r="X180" s="203">
        <f t="shared" si="281"/>
        <v>0</v>
      </c>
      <c r="Y180" s="164"/>
      <c r="Z180" s="68"/>
      <c r="AA180" s="133"/>
      <c r="AB180" s="319"/>
      <c r="AC180" s="203">
        <f t="shared" si="282"/>
        <v>0</v>
      </c>
      <c r="AD180" s="319">
        <f t="shared" si="283"/>
        <v>0</v>
      </c>
      <c r="AE180" s="203">
        <f t="shared" si="284"/>
        <v>0</v>
      </c>
      <c r="AF180" s="24"/>
    </row>
    <row r="181" spans="1:32" s="18" customFormat="1" ht="47.25">
      <c r="A181" s="31">
        <v>10.130000000000001</v>
      </c>
      <c r="B181" s="23" t="s">
        <v>299</v>
      </c>
      <c r="C181" s="24"/>
      <c r="D181" s="68"/>
      <c r="E181" s="24"/>
      <c r="F181" s="68"/>
      <c r="G181" s="107"/>
      <c r="H181" s="24"/>
      <c r="I181" s="68">
        <f t="shared" si="286"/>
        <v>0</v>
      </c>
      <c r="J181" s="164">
        <f t="shared" si="276"/>
        <v>0</v>
      </c>
      <c r="K181" s="68">
        <f t="shared" si="276"/>
        <v>0</v>
      </c>
      <c r="L181" s="164"/>
      <c r="M181" s="68"/>
      <c r="N181" s="68"/>
      <c r="O181" s="68"/>
      <c r="P181" s="164">
        <f t="shared" si="285"/>
        <v>0</v>
      </c>
      <c r="Q181" s="68">
        <f t="shared" si="285"/>
        <v>0</v>
      </c>
      <c r="R181" s="164"/>
      <c r="S181" s="68"/>
      <c r="T181" s="133"/>
      <c r="U181" s="319"/>
      <c r="V181" s="203">
        <f t="shared" si="279"/>
        <v>0</v>
      </c>
      <c r="W181" s="319">
        <f t="shared" si="280"/>
        <v>0</v>
      </c>
      <c r="X181" s="203">
        <f t="shared" si="281"/>
        <v>0</v>
      </c>
      <c r="Y181" s="164"/>
      <c r="Z181" s="68"/>
      <c r="AA181" s="133"/>
      <c r="AB181" s="319"/>
      <c r="AC181" s="203">
        <f t="shared" si="282"/>
        <v>0</v>
      </c>
      <c r="AD181" s="319">
        <f t="shared" si="283"/>
        <v>0</v>
      </c>
      <c r="AE181" s="203">
        <f t="shared" si="284"/>
        <v>0</v>
      </c>
      <c r="AF181" s="24"/>
    </row>
    <row r="182" spans="1:32" s="18" customFormat="1">
      <c r="A182" s="30">
        <v>10.14</v>
      </c>
      <c r="B182" s="7" t="s">
        <v>155</v>
      </c>
      <c r="C182" s="24"/>
      <c r="D182" s="68"/>
      <c r="E182" s="24"/>
      <c r="F182" s="68"/>
      <c r="G182" s="107"/>
      <c r="H182" s="24"/>
      <c r="I182" s="68">
        <f t="shared" si="286"/>
        <v>0</v>
      </c>
      <c r="J182" s="164">
        <f t="shared" si="276"/>
        <v>0</v>
      </c>
      <c r="K182" s="68">
        <f t="shared" si="276"/>
        <v>0</v>
      </c>
      <c r="L182" s="164"/>
      <c r="M182" s="68"/>
      <c r="N182" s="68"/>
      <c r="O182" s="68"/>
      <c r="P182" s="164">
        <f t="shared" si="285"/>
        <v>0</v>
      </c>
      <c r="Q182" s="68">
        <f t="shared" si="285"/>
        <v>0</v>
      </c>
      <c r="R182" s="164"/>
      <c r="S182" s="68"/>
      <c r="T182" s="133"/>
      <c r="U182" s="319"/>
      <c r="V182" s="203">
        <f t="shared" si="279"/>
        <v>0</v>
      </c>
      <c r="W182" s="319">
        <f t="shared" si="280"/>
        <v>0</v>
      </c>
      <c r="X182" s="203">
        <f t="shared" si="281"/>
        <v>0</v>
      </c>
      <c r="Y182" s="164"/>
      <c r="Z182" s="68"/>
      <c r="AA182" s="133"/>
      <c r="AB182" s="319"/>
      <c r="AC182" s="203">
        <f t="shared" si="282"/>
        <v>0</v>
      </c>
      <c r="AD182" s="319">
        <f t="shared" si="283"/>
        <v>0</v>
      </c>
      <c r="AE182" s="203">
        <f t="shared" si="284"/>
        <v>0</v>
      </c>
      <c r="AF182" s="24"/>
    </row>
    <row r="183" spans="1:32" s="18" customFormat="1">
      <c r="A183" s="30"/>
      <c r="B183" s="7" t="s">
        <v>70</v>
      </c>
      <c r="C183" s="24"/>
      <c r="D183" s="68"/>
      <c r="E183" s="24"/>
      <c r="F183" s="68"/>
      <c r="G183" s="107"/>
      <c r="H183" s="24"/>
      <c r="I183" s="68">
        <f>H183*G183*12</f>
        <v>0</v>
      </c>
      <c r="J183" s="164">
        <f t="shared" si="276"/>
        <v>0</v>
      </c>
      <c r="K183" s="68">
        <f t="shared" si="276"/>
        <v>0</v>
      </c>
      <c r="L183" s="164"/>
      <c r="M183" s="68"/>
      <c r="N183" s="68"/>
      <c r="O183" s="68"/>
      <c r="P183" s="164">
        <f t="shared" si="285"/>
        <v>0</v>
      </c>
      <c r="Q183" s="68">
        <f t="shared" si="285"/>
        <v>0</v>
      </c>
      <c r="R183" s="164"/>
      <c r="S183" s="68"/>
      <c r="T183" s="133">
        <v>0.08</v>
      </c>
      <c r="U183" s="319">
        <v>2</v>
      </c>
      <c r="V183" s="203">
        <f t="shared" si="279"/>
        <v>1.92</v>
      </c>
      <c r="W183" s="319">
        <f t="shared" si="280"/>
        <v>2</v>
      </c>
      <c r="X183" s="203">
        <f t="shared" si="281"/>
        <v>1.92</v>
      </c>
      <c r="Y183" s="164"/>
      <c r="Z183" s="68"/>
      <c r="AA183" s="133">
        <v>0.08</v>
      </c>
      <c r="AB183" s="319"/>
      <c r="AC183" s="203">
        <f t="shared" si="282"/>
        <v>0</v>
      </c>
      <c r="AD183" s="319">
        <f t="shared" si="283"/>
        <v>0</v>
      </c>
      <c r="AE183" s="203">
        <f t="shared" si="284"/>
        <v>0</v>
      </c>
      <c r="AF183" s="24"/>
    </row>
    <row r="184" spans="1:32" s="18" customFormat="1">
      <c r="A184" s="30"/>
      <c r="B184" s="7" t="s">
        <v>71</v>
      </c>
      <c r="C184" s="24"/>
      <c r="D184" s="68"/>
      <c r="E184" s="24"/>
      <c r="F184" s="68"/>
      <c r="G184" s="107"/>
      <c r="H184" s="24"/>
      <c r="I184" s="68">
        <f>H184*G184*12</f>
        <v>0</v>
      </c>
      <c r="J184" s="164">
        <f t="shared" si="276"/>
        <v>0</v>
      </c>
      <c r="K184" s="68">
        <f t="shared" si="276"/>
        <v>0</v>
      </c>
      <c r="L184" s="164"/>
      <c r="M184" s="68"/>
      <c r="N184" s="68"/>
      <c r="O184" s="68"/>
      <c r="P184" s="164">
        <f t="shared" si="285"/>
        <v>0</v>
      </c>
      <c r="Q184" s="68">
        <f t="shared" si="285"/>
        <v>0</v>
      </c>
      <c r="R184" s="164"/>
      <c r="S184" s="68"/>
      <c r="T184" s="133">
        <v>0.08</v>
      </c>
      <c r="U184" s="319">
        <v>2</v>
      </c>
      <c r="V184" s="203">
        <f t="shared" si="279"/>
        <v>1.92</v>
      </c>
      <c r="W184" s="319">
        <f t="shared" si="280"/>
        <v>2</v>
      </c>
      <c r="X184" s="203">
        <f t="shared" si="281"/>
        <v>1.92</v>
      </c>
      <c r="Y184" s="164"/>
      <c r="Z184" s="68"/>
      <c r="AA184" s="133">
        <v>0.08</v>
      </c>
      <c r="AB184" s="319"/>
      <c r="AC184" s="203">
        <f t="shared" si="282"/>
        <v>0</v>
      </c>
      <c r="AD184" s="319">
        <f t="shared" si="283"/>
        <v>0</v>
      </c>
      <c r="AE184" s="203">
        <f t="shared" si="284"/>
        <v>0</v>
      </c>
      <c r="AF184" s="24"/>
    </row>
    <row r="185" spans="1:32" s="18" customFormat="1">
      <c r="A185" s="30"/>
      <c r="B185" s="7" t="s">
        <v>74</v>
      </c>
      <c r="C185" s="24"/>
      <c r="D185" s="68"/>
      <c r="E185" s="24"/>
      <c r="F185" s="68"/>
      <c r="G185" s="107"/>
      <c r="H185" s="24"/>
      <c r="I185" s="68">
        <f>H185*G185*12</f>
        <v>0</v>
      </c>
      <c r="J185" s="164">
        <f t="shared" si="276"/>
        <v>0</v>
      </c>
      <c r="K185" s="68">
        <f t="shared" si="276"/>
        <v>0</v>
      </c>
      <c r="L185" s="164"/>
      <c r="M185" s="68"/>
      <c r="N185" s="68"/>
      <c r="O185" s="68"/>
      <c r="P185" s="164">
        <f t="shared" si="285"/>
        <v>0</v>
      </c>
      <c r="Q185" s="68">
        <f t="shared" si="285"/>
        <v>0</v>
      </c>
      <c r="R185" s="164"/>
      <c r="S185" s="68"/>
      <c r="T185" s="133">
        <v>0.08</v>
      </c>
      <c r="U185" s="319">
        <v>19</v>
      </c>
      <c r="V185" s="203">
        <f t="shared" si="279"/>
        <v>18.240000000000002</v>
      </c>
      <c r="W185" s="319">
        <f t="shared" si="280"/>
        <v>19</v>
      </c>
      <c r="X185" s="203">
        <f t="shared" si="281"/>
        <v>18.240000000000002</v>
      </c>
      <c r="Y185" s="164"/>
      <c r="Z185" s="68"/>
      <c r="AA185" s="133">
        <v>0.08</v>
      </c>
      <c r="AB185" s="319"/>
      <c r="AC185" s="203">
        <f t="shared" si="282"/>
        <v>0</v>
      </c>
      <c r="AD185" s="319">
        <f t="shared" si="283"/>
        <v>0</v>
      </c>
      <c r="AE185" s="203">
        <f t="shared" si="284"/>
        <v>0</v>
      </c>
      <c r="AF185" s="24"/>
    </row>
    <row r="186" spans="1:32" s="235" customFormat="1">
      <c r="A186" s="266"/>
      <c r="B186" s="238" t="s">
        <v>35</v>
      </c>
      <c r="C186" s="231">
        <f t="shared" ref="C186:F186" si="287">SUM(C169:C185)</f>
        <v>0</v>
      </c>
      <c r="D186" s="237">
        <f t="shared" si="287"/>
        <v>0</v>
      </c>
      <c r="E186" s="231">
        <f t="shared" si="287"/>
        <v>0</v>
      </c>
      <c r="F186" s="237">
        <f t="shared" si="287"/>
        <v>0</v>
      </c>
      <c r="G186" s="230"/>
      <c r="H186" s="231">
        <f>SUM(H169:H185)</f>
        <v>290</v>
      </c>
      <c r="I186" s="237">
        <f>SUM(I169:I185)</f>
        <v>1832.1599999999999</v>
      </c>
      <c r="J186" s="231">
        <f>SUM(J169:J185)</f>
        <v>290</v>
      </c>
      <c r="K186" s="237">
        <f>SUM(K169:K185)</f>
        <v>1832.1599999999999</v>
      </c>
      <c r="L186" s="231">
        <f t="shared" ref="L186:M186" si="288">SUM(L169:L185)</f>
        <v>267</v>
      </c>
      <c r="M186" s="237">
        <f t="shared" si="288"/>
        <v>1405.54</v>
      </c>
      <c r="N186" s="232">
        <f t="shared" si="277"/>
        <v>92.068965517241381</v>
      </c>
      <c r="O186" s="232">
        <f t="shared" si="277"/>
        <v>76.714915727884019</v>
      </c>
      <c r="P186" s="231">
        <f t="shared" ref="P186:S186" si="289">SUM(P169:P185)</f>
        <v>23</v>
      </c>
      <c r="Q186" s="237">
        <f t="shared" si="289"/>
        <v>426.61999999999989</v>
      </c>
      <c r="R186" s="231">
        <f t="shared" si="289"/>
        <v>0</v>
      </c>
      <c r="S186" s="237">
        <f t="shared" si="289"/>
        <v>0</v>
      </c>
      <c r="T186" s="233"/>
      <c r="U186" s="228">
        <f t="shared" ref="U186:W186" si="290">SUM(U169:U185)</f>
        <v>290</v>
      </c>
      <c r="V186" s="229">
        <f>SUM(V169:V185)</f>
        <v>2222.2799999999997</v>
      </c>
      <c r="W186" s="228">
        <f t="shared" si="290"/>
        <v>290</v>
      </c>
      <c r="X186" s="229">
        <f>SUM(X169:X185)</f>
        <v>2222.2799999999997</v>
      </c>
      <c r="Y186" s="231">
        <f t="shared" ref="Y186:Z186" si="291">SUM(Y169:Y185)</f>
        <v>0</v>
      </c>
      <c r="Z186" s="237">
        <f t="shared" si="291"/>
        <v>0</v>
      </c>
      <c r="AA186" s="233"/>
      <c r="AB186" s="228">
        <f t="shared" ref="AB186" si="292">SUM(AB169:AB185)</f>
        <v>267</v>
      </c>
      <c r="AC186" s="229">
        <f>SUM(AC169:AC185)</f>
        <v>2200.1999999999998</v>
      </c>
      <c r="AD186" s="228">
        <f t="shared" ref="AD186" si="293">SUM(AD169:AD185)</f>
        <v>267</v>
      </c>
      <c r="AE186" s="229">
        <f>SUM(AE169:AE185)</f>
        <v>2200.1999999999998</v>
      </c>
      <c r="AF186" s="227"/>
    </row>
    <row r="187" spans="1:32" s="235" customFormat="1" ht="15.75" customHeight="1">
      <c r="A187" s="266"/>
      <c r="B187" s="346" t="s">
        <v>5</v>
      </c>
      <c r="C187" s="355">
        <f t="shared" ref="C187:F187" si="294">C186</f>
        <v>0</v>
      </c>
      <c r="D187" s="234">
        <f t="shared" si="294"/>
        <v>0</v>
      </c>
      <c r="E187" s="355">
        <f t="shared" si="294"/>
        <v>0</v>
      </c>
      <c r="F187" s="234">
        <f t="shared" si="294"/>
        <v>0</v>
      </c>
      <c r="G187" s="230"/>
      <c r="H187" s="355">
        <f>H186</f>
        <v>290</v>
      </c>
      <c r="I187" s="234">
        <f>I186</f>
        <v>1832.1599999999999</v>
      </c>
      <c r="J187" s="355">
        <f>J186</f>
        <v>290</v>
      </c>
      <c r="K187" s="234">
        <f>K186</f>
        <v>1832.1599999999999</v>
      </c>
      <c r="L187" s="355">
        <f t="shared" ref="L187:M187" si="295">L186</f>
        <v>267</v>
      </c>
      <c r="M187" s="234">
        <f t="shared" si="295"/>
        <v>1405.54</v>
      </c>
      <c r="N187" s="232">
        <f t="shared" si="277"/>
        <v>92.068965517241381</v>
      </c>
      <c r="O187" s="232">
        <f t="shared" si="277"/>
        <v>76.714915727884019</v>
      </c>
      <c r="P187" s="355">
        <f t="shared" ref="P187:S187" si="296">P186</f>
        <v>23</v>
      </c>
      <c r="Q187" s="234">
        <f t="shared" si="296"/>
        <v>426.61999999999989</v>
      </c>
      <c r="R187" s="355">
        <f t="shared" si="296"/>
        <v>0</v>
      </c>
      <c r="S187" s="234">
        <f t="shared" si="296"/>
        <v>0</v>
      </c>
      <c r="T187" s="233"/>
      <c r="U187" s="228">
        <f t="shared" ref="U187:W187" si="297">U186</f>
        <v>290</v>
      </c>
      <c r="V187" s="229">
        <f>V186</f>
        <v>2222.2799999999997</v>
      </c>
      <c r="W187" s="228">
        <f t="shared" si="297"/>
        <v>290</v>
      </c>
      <c r="X187" s="229">
        <f>X186</f>
        <v>2222.2799999999997</v>
      </c>
      <c r="Y187" s="355">
        <f t="shared" ref="Y187:Z187" si="298">Y186</f>
        <v>0</v>
      </c>
      <c r="Z187" s="234">
        <f t="shared" si="298"/>
        <v>0</v>
      </c>
      <c r="AA187" s="233"/>
      <c r="AB187" s="228">
        <f t="shared" ref="AB187" si="299">AB186</f>
        <v>267</v>
      </c>
      <c r="AC187" s="229">
        <f>AC186</f>
        <v>2200.1999999999998</v>
      </c>
      <c r="AD187" s="228">
        <f t="shared" ref="AD187" si="300">AD186</f>
        <v>267</v>
      </c>
      <c r="AE187" s="229">
        <f>AE186</f>
        <v>2200.1999999999998</v>
      </c>
      <c r="AF187" s="227"/>
    </row>
    <row r="188" spans="1:32" s="235" customFormat="1" ht="15.75" customHeight="1">
      <c r="A188" s="266"/>
      <c r="B188" s="223" t="s">
        <v>75</v>
      </c>
      <c r="C188" s="231">
        <f>C187+C166</f>
        <v>0</v>
      </c>
      <c r="D188" s="237">
        <f>SUM(D187+D166)</f>
        <v>0</v>
      </c>
      <c r="E188" s="231">
        <f>E187+E166</f>
        <v>0</v>
      </c>
      <c r="F188" s="237">
        <f>SUM(F187+F166)</f>
        <v>0</v>
      </c>
      <c r="G188" s="230"/>
      <c r="H188" s="231">
        <f>H187+H166</f>
        <v>290</v>
      </c>
      <c r="I188" s="237">
        <f>SUM(I187+I166)</f>
        <v>1832.1599999999999</v>
      </c>
      <c r="J188" s="231">
        <f>J187+J166</f>
        <v>290</v>
      </c>
      <c r="K188" s="237">
        <f>SUM(K187+K166)</f>
        <v>1832.1599999999999</v>
      </c>
      <c r="L188" s="231">
        <f t="shared" ref="L188" si="301">L187+L166</f>
        <v>267</v>
      </c>
      <c r="M188" s="237">
        <f t="shared" ref="M188" si="302">SUM(M187+M166)</f>
        <v>1405.54</v>
      </c>
      <c r="N188" s="232">
        <f t="shared" si="277"/>
        <v>92.068965517241381</v>
      </c>
      <c r="O188" s="232">
        <f t="shared" si="277"/>
        <v>76.714915727884019</v>
      </c>
      <c r="P188" s="231">
        <f t="shared" ref="P188" si="303">P187+P166</f>
        <v>23</v>
      </c>
      <c r="Q188" s="237">
        <f t="shared" ref="Q188" si="304">SUM(Q187+Q166)</f>
        <v>426.61999999999989</v>
      </c>
      <c r="R188" s="231">
        <f t="shared" ref="R188" si="305">R187+R166</f>
        <v>0</v>
      </c>
      <c r="S188" s="237">
        <f t="shared" ref="S188" si="306">SUM(S187+S166)</f>
        <v>0</v>
      </c>
      <c r="T188" s="233"/>
      <c r="U188" s="228">
        <f t="shared" ref="U188" si="307">U187+U166</f>
        <v>290</v>
      </c>
      <c r="V188" s="229">
        <f>SUM(V187+V166)</f>
        <v>2222.2799999999997</v>
      </c>
      <c r="W188" s="228">
        <f t="shared" ref="W188" si="308">W187+W166</f>
        <v>290</v>
      </c>
      <c r="X188" s="229">
        <f>SUM(X187+X166)</f>
        <v>2222.2799999999997</v>
      </c>
      <c r="Y188" s="231">
        <f t="shared" ref="Y188" si="309">Y187+Y166</f>
        <v>0</v>
      </c>
      <c r="Z188" s="237">
        <f t="shared" ref="Z188" si="310">SUM(Z187+Z166)</f>
        <v>0</v>
      </c>
      <c r="AA188" s="233"/>
      <c r="AB188" s="228">
        <f t="shared" ref="AB188" si="311">AB187+AB166</f>
        <v>267</v>
      </c>
      <c r="AC188" s="229">
        <f>SUM(AC187+AC166)</f>
        <v>2200.1999999999998</v>
      </c>
      <c r="AD188" s="228">
        <f t="shared" ref="AD188" si="312">AD187+AD166</f>
        <v>267</v>
      </c>
      <c r="AE188" s="229">
        <f>SUM(AE187+AE166)</f>
        <v>2200.1999999999998</v>
      </c>
      <c r="AF188" s="227"/>
    </row>
    <row r="189" spans="1:32" s="25" customFormat="1">
      <c r="A189" s="338">
        <v>11</v>
      </c>
      <c r="B189" s="20" t="s">
        <v>76</v>
      </c>
      <c r="C189" s="22"/>
      <c r="D189" s="66"/>
      <c r="E189" s="22"/>
      <c r="F189" s="66"/>
      <c r="G189" s="108"/>
      <c r="H189" s="22"/>
      <c r="I189" s="66"/>
      <c r="J189" s="312"/>
      <c r="K189" s="66"/>
      <c r="L189" s="312"/>
      <c r="M189" s="66"/>
      <c r="N189" s="66"/>
      <c r="O189" s="66"/>
      <c r="P189" s="312"/>
      <c r="Q189" s="66"/>
      <c r="R189" s="312"/>
      <c r="S189" s="66"/>
      <c r="T189" s="134"/>
      <c r="U189" s="318"/>
      <c r="V189" s="197"/>
      <c r="W189" s="318"/>
      <c r="X189" s="197"/>
      <c r="Y189" s="312"/>
      <c r="Z189" s="66"/>
      <c r="AA189" s="134"/>
      <c r="AB189" s="318"/>
      <c r="AC189" s="197"/>
      <c r="AD189" s="318"/>
      <c r="AE189" s="197"/>
      <c r="AF189" s="22"/>
    </row>
    <row r="190" spans="1:32" s="25" customFormat="1">
      <c r="A190" s="338"/>
      <c r="B190" s="20" t="s">
        <v>283</v>
      </c>
      <c r="C190" s="22"/>
      <c r="D190" s="66"/>
      <c r="E190" s="22"/>
      <c r="F190" s="66"/>
      <c r="G190" s="108"/>
      <c r="H190" s="22"/>
      <c r="I190" s="66"/>
      <c r="J190" s="312"/>
      <c r="K190" s="66"/>
      <c r="L190" s="312"/>
      <c r="M190" s="66"/>
      <c r="N190" s="66"/>
      <c r="O190" s="66"/>
      <c r="P190" s="312"/>
      <c r="Q190" s="66"/>
      <c r="R190" s="312"/>
      <c r="S190" s="66"/>
      <c r="T190" s="134"/>
      <c r="U190" s="318"/>
      <c r="V190" s="197"/>
      <c r="W190" s="318"/>
      <c r="X190" s="197"/>
      <c r="Y190" s="312"/>
      <c r="Z190" s="66"/>
      <c r="AA190" s="134"/>
      <c r="AB190" s="318"/>
      <c r="AC190" s="197"/>
      <c r="AD190" s="318"/>
      <c r="AE190" s="197"/>
      <c r="AF190" s="22"/>
    </row>
    <row r="191" spans="1:32" s="18" customFormat="1" ht="31.5">
      <c r="A191" s="21">
        <v>11.01</v>
      </c>
      <c r="B191" s="93" t="s">
        <v>240</v>
      </c>
      <c r="C191" s="24"/>
      <c r="D191" s="68"/>
      <c r="E191" s="24"/>
      <c r="F191" s="68"/>
      <c r="G191" s="107"/>
      <c r="H191" s="24"/>
      <c r="I191" s="68"/>
      <c r="J191" s="164"/>
      <c r="K191" s="68"/>
      <c r="L191" s="164"/>
      <c r="M191" s="68"/>
      <c r="N191" s="68"/>
      <c r="O191" s="68"/>
      <c r="P191" s="164"/>
      <c r="Q191" s="68"/>
      <c r="R191" s="164"/>
      <c r="S191" s="68"/>
      <c r="T191" s="133"/>
      <c r="U191" s="319"/>
      <c r="V191" s="203"/>
      <c r="W191" s="319"/>
      <c r="X191" s="203"/>
      <c r="Y191" s="164"/>
      <c r="Z191" s="68"/>
      <c r="AA191" s="133"/>
      <c r="AB191" s="319"/>
      <c r="AC191" s="203"/>
      <c r="AD191" s="319"/>
      <c r="AE191" s="203"/>
      <c r="AF191" s="24"/>
    </row>
    <row r="192" spans="1:32" s="18" customFormat="1">
      <c r="A192" s="21"/>
      <c r="B192" s="93" t="s">
        <v>236</v>
      </c>
      <c r="C192" s="24"/>
      <c r="D192" s="68"/>
      <c r="E192" s="24"/>
      <c r="F192" s="68"/>
      <c r="G192" s="107">
        <v>0.01</v>
      </c>
      <c r="H192" s="24">
        <v>454</v>
      </c>
      <c r="I192" s="68">
        <f>H192*G192</f>
        <v>4.54</v>
      </c>
      <c r="J192" s="164">
        <f t="shared" ref="J192:K207" si="313">H192+E192+C192</f>
        <v>454</v>
      </c>
      <c r="K192" s="68">
        <f t="shared" si="313"/>
        <v>4.54</v>
      </c>
      <c r="L192" s="164">
        <v>454</v>
      </c>
      <c r="M192" s="68">
        <v>4.54</v>
      </c>
      <c r="N192" s="68">
        <f t="shared" ref="N192:O211" si="314">L192/J192%</f>
        <v>100</v>
      </c>
      <c r="O192" s="68">
        <f t="shared" si="314"/>
        <v>100</v>
      </c>
      <c r="P192" s="164">
        <f t="shared" ref="P192:Q210" si="315">J192-L192</f>
        <v>0</v>
      </c>
      <c r="Q192" s="68">
        <f t="shared" si="315"/>
        <v>0</v>
      </c>
      <c r="R192" s="164"/>
      <c r="S192" s="68"/>
      <c r="T192" s="133">
        <v>1.2E-2</v>
      </c>
      <c r="U192" s="319">
        <v>478</v>
      </c>
      <c r="V192" s="203">
        <f t="shared" ref="V192:V210" si="316">U192*T192</f>
        <v>5.7359999999999998</v>
      </c>
      <c r="W192" s="319">
        <f t="shared" ref="W192:W209" si="317">U192+R192</f>
        <v>478</v>
      </c>
      <c r="X192" s="203">
        <f t="shared" ref="X192:X210" si="318">V192+S192</f>
        <v>5.7359999999999998</v>
      </c>
      <c r="Y192" s="164"/>
      <c r="Z192" s="68"/>
      <c r="AA192" s="133">
        <v>1.2E-2</v>
      </c>
      <c r="AB192" s="319">
        <v>478</v>
      </c>
      <c r="AC192" s="203">
        <f t="shared" ref="AC192:AC210" si="319">AB192*AA192</f>
        <v>5.7359999999999998</v>
      </c>
      <c r="AD192" s="319">
        <f t="shared" ref="AD192:AD209" si="320">AB192+Y192</f>
        <v>478</v>
      </c>
      <c r="AE192" s="203">
        <f t="shared" ref="AE192:AE210" si="321">AC192+Z192</f>
        <v>5.7359999999999998</v>
      </c>
      <c r="AF192" s="24"/>
    </row>
    <row r="193" spans="1:32" s="18" customFormat="1">
      <c r="A193" s="21"/>
      <c r="B193" s="93" t="s">
        <v>237</v>
      </c>
      <c r="C193" s="24"/>
      <c r="D193" s="68"/>
      <c r="E193" s="24"/>
      <c r="F193" s="68"/>
      <c r="G193" s="107">
        <v>0.01</v>
      </c>
      <c r="H193" s="24">
        <v>436</v>
      </c>
      <c r="I193" s="68">
        <f t="shared" ref="I193:I199" si="322">H193*G193</f>
        <v>4.3600000000000003</v>
      </c>
      <c r="J193" s="164">
        <f t="shared" si="313"/>
        <v>436</v>
      </c>
      <c r="K193" s="68">
        <f t="shared" si="313"/>
        <v>4.3600000000000003</v>
      </c>
      <c r="L193" s="164">
        <v>436</v>
      </c>
      <c r="M193" s="68">
        <v>4.3600000000000003</v>
      </c>
      <c r="N193" s="68">
        <f t="shared" si="314"/>
        <v>99.999999999999986</v>
      </c>
      <c r="O193" s="68">
        <f t="shared" si="314"/>
        <v>100.00000000000001</v>
      </c>
      <c r="P193" s="164">
        <f t="shared" si="315"/>
        <v>0</v>
      </c>
      <c r="Q193" s="68">
        <f t="shared" si="315"/>
        <v>0</v>
      </c>
      <c r="R193" s="164"/>
      <c r="S193" s="68"/>
      <c r="T193" s="133">
        <v>1.2E-2</v>
      </c>
      <c r="U193" s="319">
        <v>422</v>
      </c>
      <c r="V193" s="203">
        <f t="shared" si="316"/>
        <v>5.0640000000000001</v>
      </c>
      <c r="W193" s="319">
        <f t="shared" si="317"/>
        <v>422</v>
      </c>
      <c r="X193" s="203">
        <f t="shared" si="318"/>
        <v>5.0640000000000001</v>
      </c>
      <c r="Y193" s="164"/>
      <c r="Z193" s="68"/>
      <c r="AA193" s="133">
        <v>1.2E-2</v>
      </c>
      <c r="AB193" s="319">
        <v>422</v>
      </c>
      <c r="AC193" s="203">
        <f t="shared" si="319"/>
        <v>5.0640000000000001</v>
      </c>
      <c r="AD193" s="319">
        <f t="shared" si="320"/>
        <v>422</v>
      </c>
      <c r="AE193" s="203">
        <f t="shared" si="321"/>
        <v>5.0640000000000001</v>
      </c>
      <c r="AF193" s="24"/>
    </row>
    <row r="194" spans="1:32" s="18" customFormat="1">
      <c r="A194" s="21"/>
      <c r="B194" s="93" t="s">
        <v>241</v>
      </c>
      <c r="C194" s="24"/>
      <c r="D194" s="68"/>
      <c r="E194" s="24"/>
      <c r="F194" s="68"/>
      <c r="G194" s="107">
        <v>0.01</v>
      </c>
      <c r="H194" s="24">
        <v>190</v>
      </c>
      <c r="I194" s="68">
        <f t="shared" si="322"/>
        <v>1.9000000000000001</v>
      </c>
      <c r="J194" s="164">
        <f t="shared" si="313"/>
        <v>190</v>
      </c>
      <c r="K194" s="68">
        <f t="shared" si="313"/>
        <v>1.9000000000000001</v>
      </c>
      <c r="L194" s="164">
        <v>190</v>
      </c>
      <c r="M194" s="68">
        <v>1.9</v>
      </c>
      <c r="N194" s="68">
        <f t="shared" si="314"/>
        <v>100</v>
      </c>
      <c r="O194" s="68">
        <f t="shared" si="314"/>
        <v>99.999999999999986</v>
      </c>
      <c r="P194" s="164">
        <f t="shared" si="315"/>
        <v>0</v>
      </c>
      <c r="Q194" s="68">
        <f t="shared" si="315"/>
        <v>0</v>
      </c>
      <c r="R194" s="164"/>
      <c r="S194" s="68"/>
      <c r="T194" s="133">
        <v>1.2E-2</v>
      </c>
      <c r="U194" s="319">
        <v>360</v>
      </c>
      <c r="V194" s="203">
        <f t="shared" si="316"/>
        <v>4.32</v>
      </c>
      <c r="W194" s="319">
        <f t="shared" si="317"/>
        <v>360</v>
      </c>
      <c r="X194" s="203">
        <f t="shared" si="318"/>
        <v>4.32</v>
      </c>
      <c r="Y194" s="164"/>
      <c r="Z194" s="68"/>
      <c r="AA194" s="133">
        <v>1.2E-2</v>
      </c>
      <c r="AB194" s="319">
        <v>360</v>
      </c>
      <c r="AC194" s="203">
        <f t="shared" si="319"/>
        <v>4.32</v>
      </c>
      <c r="AD194" s="319">
        <f t="shared" si="320"/>
        <v>360</v>
      </c>
      <c r="AE194" s="203">
        <f t="shared" si="321"/>
        <v>4.32</v>
      </c>
      <c r="AF194" s="24"/>
    </row>
    <row r="195" spans="1:32" s="18" customFormat="1">
      <c r="A195" s="21">
        <v>11.02</v>
      </c>
      <c r="B195" s="93" t="s">
        <v>242</v>
      </c>
      <c r="C195" s="24"/>
      <c r="D195" s="68"/>
      <c r="E195" s="24"/>
      <c r="F195" s="68"/>
      <c r="G195" s="107"/>
      <c r="H195" s="24"/>
      <c r="I195" s="68">
        <f t="shared" si="322"/>
        <v>0</v>
      </c>
      <c r="J195" s="164">
        <f t="shared" si="313"/>
        <v>0</v>
      </c>
      <c r="K195" s="68">
        <f t="shared" si="313"/>
        <v>0</v>
      </c>
      <c r="L195" s="164"/>
      <c r="M195" s="68"/>
      <c r="N195" s="68"/>
      <c r="O195" s="68"/>
      <c r="P195" s="164">
        <f t="shared" si="315"/>
        <v>0</v>
      </c>
      <c r="Q195" s="68">
        <f t="shared" si="315"/>
        <v>0</v>
      </c>
      <c r="R195" s="164"/>
      <c r="S195" s="68"/>
      <c r="T195" s="133"/>
      <c r="U195" s="319"/>
      <c r="V195" s="203">
        <f t="shared" si="316"/>
        <v>0</v>
      </c>
      <c r="W195" s="319">
        <f t="shared" si="317"/>
        <v>0</v>
      </c>
      <c r="X195" s="203">
        <f t="shared" si="318"/>
        <v>0</v>
      </c>
      <c r="Y195" s="164"/>
      <c r="Z195" s="68"/>
      <c r="AA195" s="133"/>
      <c r="AB195" s="319"/>
      <c r="AC195" s="203">
        <f t="shared" si="319"/>
        <v>0</v>
      </c>
      <c r="AD195" s="319">
        <f t="shared" si="320"/>
        <v>0</v>
      </c>
      <c r="AE195" s="203">
        <f t="shared" si="321"/>
        <v>0</v>
      </c>
      <c r="AF195" s="24"/>
    </row>
    <row r="196" spans="1:32" s="18" customFormat="1">
      <c r="A196" s="21"/>
      <c r="B196" s="93" t="s">
        <v>236</v>
      </c>
      <c r="C196" s="24"/>
      <c r="D196" s="68"/>
      <c r="E196" s="24"/>
      <c r="F196" s="68"/>
      <c r="G196" s="107">
        <v>5.0000000000000001E-3</v>
      </c>
      <c r="H196" s="24">
        <v>454</v>
      </c>
      <c r="I196" s="68">
        <f t="shared" si="322"/>
        <v>2.27</v>
      </c>
      <c r="J196" s="164">
        <f t="shared" si="313"/>
        <v>454</v>
      </c>
      <c r="K196" s="68">
        <f t="shared" si="313"/>
        <v>2.27</v>
      </c>
      <c r="L196" s="164">
        <v>454</v>
      </c>
      <c r="M196" s="68">
        <v>2.27</v>
      </c>
      <c r="N196" s="68">
        <f t="shared" si="314"/>
        <v>100</v>
      </c>
      <c r="O196" s="68">
        <f t="shared" si="314"/>
        <v>100</v>
      </c>
      <c r="P196" s="164">
        <f t="shared" si="315"/>
        <v>0</v>
      </c>
      <c r="Q196" s="68">
        <f t="shared" si="315"/>
        <v>0</v>
      </c>
      <c r="R196" s="164"/>
      <c r="S196" s="68"/>
      <c r="T196" s="133">
        <v>0.01</v>
      </c>
      <c r="U196" s="319">
        <v>478</v>
      </c>
      <c r="V196" s="203">
        <f t="shared" si="316"/>
        <v>4.78</v>
      </c>
      <c r="W196" s="319">
        <f t="shared" si="317"/>
        <v>478</v>
      </c>
      <c r="X196" s="203">
        <f t="shared" si="318"/>
        <v>4.78</v>
      </c>
      <c r="Y196" s="164"/>
      <c r="Z196" s="68"/>
      <c r="AA196" s="133">
        <v>0.01</v>
      </c>
      <c r="AB196" s="319">
        <v>478</v>
      </c>
      <c r="AC196" s="203">
        <f t="shared" si="319"/>
        <v>4.78</v>
      </c>
      <c r="AD196" s="319">
        <f t="shared" si="320"/>
        <v>478</v>
      </c>
      <c r="AE196" s="203">
        <f t="shared" si="321"/>
        <v>4.78</v>
      </c>
      <c r="AF196" s="24"/>
    </row>
    <row r="197" spans="1:32" s="18" customFormat="1">
      <c r="A197" s="21"/>
      <c r="B197" s="93" t="s">
        <v>237</v>
      </c>
      <c r="C197" s="24"/>
      <c r="D197" s="68"/>
      <c r="E197" s="24"/>
      <c r="F197" s="68"/>
      <c r="G197" s="107">
        <v>5.0000000000000001E-3</v>
      </c>
      <c r="H197" s="24">
        <v>436</v>
      </c>
      <c r="I197" s="68">
        <f t="shared" si="322"/>
        <v>2.1800000000000002</v>
      </c>
      <c r="J197" s="164">
        <f t="shared" si="313"/>
        <v>436</v>
      </c>
      <c r="K197" s="68">
        <f t="shared" si="313"/>
        <v>2.1800000000000002</v>
      </c>
      <c r="L197" s="164">
        <v>436</v>
      </c>
      <c r="M197" s="68">
        <v>2.1800000000000002</v>
      </c>
      <c r="N197" s="68">
        <f t="shared" si="314"/>
        <v>99.999999999999986</v>
      </c>
      <c r="O197" s="68">
        <f t="shared" si="314"/>
        <v>100.00000000000001</v>
      </c>
      <c r="P197" s="164">
        <f t="shared" si="315"/>
        <v>0</v>
      </c>
      <c r="Q197" s="68">
        <f t="shared" si="315"/>
        <v>0</v>
      </c>
      <c r="R197" s="164"/>
      <c r="S197" s="68"/>
      <c r="T197" s="133">
        <v>0.01</v>
      </c>
      <c r="U197" s="319">
        <v>422</v>
      </c>
      <c r="V197" s="203">
        <f t="shared" si="316"/>
        <v>4.22</v>
      </c>
      <c r="W197" s="319">
        <f t="shared" si="317"/>
        <v>422</v>
      </c>
      <c r="X197" s="203">
        <f t="shared" si="318"/>
        <v>4.22</v>
      </c>
      <c r="Y197" s="164"/>
      <c r="Z197" s="68"/>
      <c r="AA197" s="133">
        <v>0.01</v>
      </c>
      <c r="AB197" s="319">
        <v>422</v>
      </c>
      <c r="AC197" s="203">
        <f t="shared" si="319"/>
        <v>4.22</v>
      </c>
      <c r="AD197" s="319">
        <f t="shared" si="320"/>
        <v>422</v>
      </c>
      <c r="AE197" s="203">
        <f t="shared" si="321"/>
        <v>4.22</v>
      </c>
      <c r="AF197" s="24"/>
    </row>
    <row r="198" spans="1:32" s="18" customFormat="1">
      <c r="A198" s="21"/>
      <c r="B198" s="93" t="s">
        <v>241</v>
      </c>
      <c r="C198" s="24"/>
      <c r="D198" s="68"/>
      <c r="E198" s="24"/>
      <c r="F198" s="68"/>
      <c r="G198" s="107">
        <v>5.0000000000000001E-3</v>
      </c>
      <c r="H198" s="24">
        <v>190</v>
      </c>
      <c r="I198" s="68">
        <f t="shared" si="322"/>
        <v>0.95000000000000007</v>
      </c>
      <c r="J198" s="164">
        <f t="shared" si="313"/>
        <v>190</v>
      </c>
      <c r="K198" s="68">
        <f t="shared" si="313"/>
        <v>0.95000000000000007</v>
      </c>
      <c r="L198" s="164">
        <v>190</v>
      </c>
      <c r="M198" s="68">
        <v>0.95</v>
      </c>
      <c r="N198" s="68">
        <f t="shared" si="314"/>
        <v>100</v>
      </c>
      <c r="O198" s="68">
        <f t="shared" si="314"/>
        <v>99.999999999999986</v>
      </c>
      <c r="P198" s="164">
        <f t="shared" si="315"/>
        <v>0</v>
      </c>
      <c r="Q198" s="68">
        <f t="shared" si="315"/>
        <v>0</v>
      </c>
      <c r="R198" s="164"/>
      <c r="S198" s="68"/>
      <c r="T198" s="133">
        <v>0.01</v>
      </c>
      <c r="U198" s="319">
        <v>360</v>
      </c>
      <c r="V198" s="203">
        <f t="shared" si="316"/>
        <v>3.6</v>
      </c>
      <c r="W198" s="319">
        <f t="shared" si="317"/>
        <v>360</v>
      </c>
      <c r="X198" s="203">
        <f t="shared" si="318"/>
        <v>3.6</v>
      </c>
      <c r="Y198" s="164"/>
      <c r="Z198" s="68"/>
      <c r="AA198" s="133">
        <v>0.01</v>
      </c>
      <c r="AB198" s="319">
        <v>360</v>
      </c>
      <c r="AC198" s="203">
        <f t="shared" si="319"/>
        <v>3.6</v>
      </c>
      <c r="AD198" s="319">
        <f t="shared" si="320"/>
        <v>360</v>
      </c>
      <c r="AE198" s="203">
        <f t="shared" si="321"/>
        <v>3.6</v>
      </c>
      <c r="AF198" s="24"/>
    </row>
    <row r="199" spans="1:32" s="18" customFormat="1" ht="15.75" customHeight="1">
      <c r="A199" s="21">
        <v>11.03</v>
      </c>
      <c r="B199" s="3" t="s">
        <v>243</v>
      </c>
      <c r="C199" s="24"/>
      <c r="D199" s="68"/>
      <c r="E199" s="24"/>
      <c r="F199" s="68"/>
      <c r="G199" s="107"/>
      <c r="H199" s="24"/>
      <c r="I199" s="68">
        <f t="shared" si="322"/>
        <v>0</v>
      </c>
      <c r="J199" s="164">
        <f t="shared" si="313"/>
        <v>0</v>
      </c>
      <c r="K199" s="68">
        <f t="shared" si="313"/>
        <v>0</v>
      </c>
      <c r="L199" s="164"/>
      <c r="M199" s="68"/>
      <c r="N199" s="68"/>
      <c r="O199" s="68"/>
      <c r="P199" s="164">
        <f t="shared" si="315"/>
        <v>0</v>
      </c>
      <c r="Q199" s="68">
        <f t="shared" si="315"/>
        <v>0</v>
      </c>
      <c r="R199" s="164"/>
      <c r="S199" s="68"/>
      <c r="T199" s="133"/>
      <c r="U199" s="319"/>
      <c r="V199" s="203">
        <f t="shared" si="316"/>
        <v>0</v>
      </c>
      <c r="W199" s="319">
        <f t="shared" si="317"/>
        <v>0</v>
      </c>
      <c r="X199" s="203">
        <f t="shared" si="318"/>
        <v>0</v>
      </c>
      <c r="Y199" s="164"/>
      <c r="Z199" s="68"/>
      <c r="AA199" s="133"/>
      <c r="AB199" s="319"/>
      <c r="AC199" s="203">
        <f t="shared" si="319"/>
        <v>0</v>
      </c>
      <c r="AD199" s="319">
        <f t="shared" si="320"/>
        <v>0</v>
      </c>
      <c r="AE199" s="203">
        <f t="shared" si="321"/>
        <v>0</v>
      </c>
      <c r="AF199" s="24"/>
    </row>
    <row r="200" spans="1:32" s="18" customFormat="1" ht="15.75" customHeight="1">
      <c r="A200" s="21">
        <v>11.04</v>
      </c>
      <c r="B200" s="3" t="s">
        <v>244</v>
      </c>
      <c r="C200" s="24"/>
      <c r="D200" s="68"/>
      <c r="E200" s="24"/>
      <c r="F200" s="68"/>
      <c r="G200" s="107"/>
      <c r="H200" s="24"/>
      <c r="I200" s="68"/>
      <c r="J200" s="164"/>
      <c r="K200" s="68">
        <f t="shared" si="313"/>
        <v>0</v>
      </c>
      <c r="L200" s="164"/>
      <c r="M200" s="68"/>
      <c r="N200" s="68"/>
      <c r="O200" s="68"/>
      <c r="P200" s="164">
        <f t="shared" si="315"/>
        <v>0</v>
      </c>
      <c r="Q200" s="68">
        <f t="shared" si="315"/>
        <v>0</v>
      </c>
      <c r="R200" s="164"/>
      <c r="S200" s="68"/>
      <c r="T200" s="133"/>
      <c r="U200" s="319"/>
      <c r="V200" s="203">
        <f t="shared" si="316"/>
        <v>0</v>
      </c>
      <c r="W200" s="319">
        <f t="shared" si="317"/>
        <v>0</v>
      </c>
      <c r="X200" s="203">
        <f t="shared" si="318"/>
        <v>0</v>
      </c>
      <c r="Y200" s="164"/>
      <c r="Z200" s="68"/>
      <c r="AA200" s="133"/>
      <c r="AB200" s="319"/>
      <c r="AC200" s="203">
        <f t="shared" si="319"/>
        <v>0</v>
      </c>
      <c r="AD200" s="319">
        <f t="shared" si="320"/>
        <v>0</v>
      </c>
      <c r="AE200" s="203">
        <f t="shared" si="321"/>
        <v>0</v>
      </c>
      <c r="AF200" s="24"/>
    </row>
    <row r="201" spans="1:32" s="18" customFormat="1" ht="48" customHeight="1">
      <c r="A201" s="21"/>
      <c r="B201" s="3" t="s">
        <v>245</v>
      </c>
      <c r="C201" s="24"/>
      <c r="D201" s="68"/>
      <c r="E201" s="24"/>
      <c r="F201" s="68"/>
      <c r="G201" s="107"/>
      <c r="H201" s="24"/>
      <c r="I201" s="68">
        <f t="shared" ref="I201:I203" si="323">H201*G201</f>
        <v>0</v>
      </c>
      <c r="J201" s="164">
        <f t="shared" ref="J201:J203" si="324">H201+E201+C201</f>
        <v>0</v>
      </c>
      <c r="K201" s="68">
        <f t="shared" si="313"/>
        <v>0</v>
      </c>
      <c r="L201" s="164"/>
      <c r="M201" s="68"/>
      <c r="N201" s="68"/>
      <c r="O201" s="68"/>
      <c r="P201" s="164">
        <f t="shared" si="315"/>
        <v>0</v>
      </c>
      <c r="Q201" s="68">
        <f t="shared" si="315"/>
        <v>0</v>
      </c>
      <c r="R201" s="164"/>
      <c r="S201" s="68"/>
      <c r="T201" s="133"/>
      <c r="U201" s="319"/>
      <c r="V201" s="203">
        <f t="shared" si="316"/>
        <v>0</v>
      </c>
      <c r="W201" s="319">
        <f t="shared" si="317"/>
        <v>0</v>
      </c>
      <c r="X201" s="203">
        <f t="shared" si="318"/>
        <v>0</v>
      </c>
      <c r="Y201" s="164"/>
      <c r="Z201" s="68"/>
      <c r="AA201" s="133"/>
      <c r="AB201" s="319"/>
      <c r="AC201" s="203">
        <f t="shared" si="319"/>
        <v>0</v>
      </c>
      <c r="AD201" s="319">
        <f t="shared" si="320"/>
        <v>0</v>
      </c>
      <c r="AE201" s="203">
        <f t="shared" si="321"/>
        <v>0</v>
      </c>
      <c r="AF201" s="24"/>
    </row>
    <row r="202" spans="1:32" s="18" customFormat="1" ht="47.25">
      <c r="A202" s="21"/>
      <c r="B202" s="3" t="s">
        <v>246</v>
      </c>
      <c r="C202" s="24"/>
      <c r="D202" s="68"/>
      <c r="E202" s="24"/>
      <c r="F202" s="68"/>
      <c r="G202" s="107"/>
      <c r="H202" s="24"/>
      <c r="I202" s="68">
        <f t="shared" si="323"/>
        <v>0</v>
      </c>
      <c r="J202" s="164">
        <f t="shared" si="324"/>
        <v>0</v>
      </c>
      <c r="K202" s="68">
        <f t="shared" si="313"/>
        <v>0</v>
      </c>
      <c r="L202" s="164"/>
      <c r="M202" s="68"/>
      <c r="N202" s="68"/>
      <c r="O202" s="68"/>
      <c r="P202" s="164">
        <f t="shared" si="315"/>
        <v>0</v>
      </c>
      <c r="Q202" s="68">
        <f t="shared" si="315"/>
        <v>0</v>
      </c>
      <c r="R202" s="164"/>
      <c r="S202" s="68"/>
      <c r="T202" s="133"/>
      <c r="U202" s="319"/>
      <c r="V202" s="203">
        <f t="shared" si="316"/>
        <v>0</v>
      </c>
      <c r="W202" s="319">
        <f t="shared" si="317"/>
        <v>0</v>
      </c>
      <c r="X202" s="203">
        <f t="shared" si="318"/>
        <v>0</v>
      </c>
      <c r="Y202" s="164"/>
      <c r="Z202" s="68"/>
      <c r="AA202" s="133"/>
      <c r="AB202" s="319"/>
      <c r="AC202" s="203">
        <f t="shared" si="319"/>
        <v>0</v>
      </c>
      <c r="AD202" s="319">
        <f t="shared" si="320"/>
        <v>0</v>
      </c>
      <c r="AE202" s="203">
        <f t="shared" si="321"/>
        <v>0</v>
      </c>
      <c r="AF202" s="24"/>
    </row>
    <row r="203" spans="1:32" s="18" customFormat="1">
      <c r="A203" s="21"/>
      <c r="B203" s="3" t="s">
        <v>247</v>
      </c>
      <c r="C203" s="24"/>
      <c r="D203" s="68"/>
      <c r="E203" s="24"/>
      <c r="F203" s="68"/>
      <c r="G203" s="107"/>
      <c r="H203" s="24"/>
      <c r="I203" s="68">
        <f t="shared" si="323"/>
        <v>0</v>
      </c>
      <c r="J203" s="164">
        <f t="shared" si="324"/>
        <v>0</v>
      </c>
      <c r="K203" s="68">
        <f t="shared" si="313"/>
        <v>0</v>
      </c>
      <c r="L203" s="164"/>
      <c r="M203" s="68"/>
      <c r="N203" s="68"/>
      <c r="O203" s="68"/>
      <c r="P203" s="164">
        <f t="shared" si="315"/>
        <v>0</v>
      </c>
      <c r="Q203" s="68">
        <f t="shared" si="315"/>
        <v>0</v>
      </c>
      <c r="R203" s="164"/>
      <c r="S203" s="68"/>
      <c r="T203" s="133"/>
      <c r="U203" s="319"/>
      <c r="V203" s="203">
        <f t="shared" si="316"/>
        <v>0</v>
      </c>
      <c r="W203" s="319">
        <f t="shared" si="317"/>
        <v>0</v>
      </c>
      <c r="X203" s="203">
        <f t="shared" si="318"/>
        <v>0</v>
      </c>
      <c r="Y203" s="164"/>
      <c r="Z203" s="68"/>
      <c r="AA203" s="133"/>
      <c r="AB203" s="319"/>
      <c r="AC203" s="203">
        <f t="shared" si="319"/>
        <v>0</v>
      </c>
      <c r="AD203" s="319">
        <f t="shared" si="320"/>
        <v>0</v>
      </c>
      <c r="AE203" s="203">
        <f t="shared" si="321"/>
        <v>0</v>
      </c>
      <c r="AF203" s="24"/>
    </row>
    <row r="204" spans="1:32" s="18" customFormat="1" ht="74.45" customHeight="1">
      <c r="A204" s="21">
        <v>11.05</v>
      </c>
      <c r="B204" s="3" t="s">
        <v>248</v>
      </c>
      <c r="C204" s="24"/>
      <c r="D204" s="68"/>
      <c r="E204" s="24"/>
      <c r="F204" s="68"/>
      <c r="G204" s="107"/>
      <c r="H204" s="24"/>
      <c r="I204" s="68"/>
      <c r="J204" s="164"/>
      <c r="K204" s="68">
        <f t="shared" si="313"/>
        <v>0</v>
      </c>
      <c r="L204" s="164"/>
      <c r="M204" s="68"/>
      <c r="N204" s="68"/>
      <c r="O204" s="68"/>
      <c r="P204" s="164">
        <f t="shared" si="315"/>
        <v>0</v>
      </c>
      <c r="Q204" s="68">
        <f t="shared" si="315"/>
        <v>0</v>
      </c>
      <c r="R204" s="164"/>
      <c r="S204" s="68"/>
      <c r="T204" s="133"/>
      <c r="U204" s="319"/>
      <c r="V204" s="203">
        <f t="shared" si="316"/>
        <v>0</v>
      </c>
      <c r="W204" s="319">
        <f t="shared" si="317"/>
        <v>0</v>
      </c>
      <c r="X204" s="203">
        <f t="shared" si="318"/>
        <v>0</v>
      </c>
      <c r="Y204" s="164"/>
      <c r="Z204" s="68"/>
      <c r="AA204" s="133"/>
      <c r="AB204" s="319"/>
      <c r="AC204" s="203">
        <f t="shared" si="319"/>
        <v>0</v>
      </c>
      <c r="AD204" s="319">
        <f t="shared" si="320"/>
        <v>0</v>
      </c>
      <c r="AE204" s="203">
        <f t="shared" si="321"/>
        <v>0</v>
      </c>
      <c r="AF204" s="24"/>
    </row>
    <row r="205" spans="1:32" s="18" customFormat="1">
      <c r="A205" s="21"/>
      <c r="B205" s="93" t="s">
        <v>236</v>
      </c>
      <c r="C205" s="24"/>
      <c r="D205" s="68"/>
      <c r="E205" s="24"/>
      <c r="F205" s="68"/>
      <c r="G205" s="107">
        <v>0.01</v>
      </c>
      <c r="H205" s="24">
        <v>14</v>
      </c>
      <c r="I205" s="68">
        <f t="shared" ref="I205:I208" si="325">H205*G205</f>
        <v>0.14000000000000001</v>
      </c>
      <c r="J205" s="164">
        <f t="shared" ref="J205:J207" si="326">H205+E205+C205</f>
        <v>14</v>
      </c>
      <c r="K205" s="68">
        <f t="shared" si="313"/>
        <v>0.14000000000000001</v>
      </c>
      <c r="L205" s="164">
        <v>14</v>
      </c>
      <c r="M205" s="68">
        <v>0.14000000000000001</v>
      </c>
      <c r="N205" s="68">
        <f t="shared" si="314"/>
        <v>99.999999999999986</v>
      </c>
      <c r="O205" s="68">
        <f t="shared" si="314"/>
        <v>100</v>
      </c>
      <c r="P205" s="164">
        <f t="shared" si="315"/>
        <v>0</v>
      </c>
      <c r="Q205" s="68">
        <f t="shared" si="315"/>
        <v>0</v>
      </c>
      <c r="R205" s="164"/>
      <c r="S205" s="68"/>
      <c r="T205" s="133">
        <v>1.2E-2</v>
      </c>
      <c r="U205" s="319">
        <v>26</v>
      </c>
      <c r="V205" s="203">
        <f t="shared" si="316"/>
        <v>0.312</v>
      </c>
      <c r="W205" s="319">
        <f t="shared" si="317"/>
        <v>26</v>
      </c>
      <c r="X205" s="203">
        <f t="shared" si="318"/>
        <v>0.312</v>
      </c>
      <c r="Y205" s="164"/>
      <c r="Z205" s="68"/>
      <c r="AA205" s="133">
        <v>1.2E-2</v>
      </c>
      <c r="AB205" s="319">
        <v>26</v>
      </c>
      <c r="AC205" s="203">
        <f t="shared" si="319"/>
        <v>0.312</v>
      </c>
      <c r="AD205" s="319">
        <f t="shared" si="320"/>
        <v>26</v>
      </c>
      <c r="AE205" s="203">
        <f t="shared" si="321"/>
        <v>0.312</v>
      </c>
      <c r="AF205" s="24"/>
    </row>
    <row r="206" spans="1:32" s="18" customFormat="1">
      <c r="A206" s="21"/>
      <c r="B206" s="93" t="s">
        <v>237</v>
      </c>
      <c r="C206" s="24"/>
      <c r="D206" s="68"/>
      <c r="E206" s="24"/>
      <c r="F206" s="68"/>
      <c r="G206" s="107">
        <v>0.01</v>
      </c>
      <c r="H206" s="24">
        <v>12</v>
      </c>
      <c r="I206" s="68">
        <f t="shared" si="325"/>
        <v>0.12</v>
      </c>
      <c r="J206" s="164">
        <f t="shared" si="326"/>
        <v>12</v>
      </c>
      <c r="K206" s="68">
        <f t="shared" si="313"/>
        <v>0.12</v>
      </c>
      <c r="L206" s="164">
        <v>12</v>
      </c>
      <c r="M206" s="68">
        <v>0.12</v>
      </c>
      <c r="N206" s="68">
        <f t="shared" si="314"/>
        <v>100</v>
      </c>
      <c r="O206" s="68">
        <f t="shared" si="314"/>
        <v>100</v>
      </c>
      <c r="P206" s="164">
        <f t="shared" si="315"/>
        <v>0</v>
      </c>
      <c r="Q206" s="68">
        <f t="shared" si="315"/>
        <v>0</v>
      </c>
      <c r="R206" s="164"/>
      <c r="S206" s="68"/>
      <c r="T206" s="133">
        <v>1.2E-2</v>
      </c>
      <c r="U206" s="319">
        <v>26</v>
      </c>
      <c r="V206" s="203">
        <f t="shared" si="316"/>
        <v>0.312</v>
      </c>
      <c r="W206" s="319">
        <f t="shared" si="317"/>
        <v>26</v>
      </c>
      <c r="X206" s="203">
        <f t="shared" si="318"/>
        <v>0.312</v>
      </c>
      <c r="Y206" s="164"/>
      <c r="Z206" s="68"/>
      <c r="AA206" s="133">
        <v>1.2E-2</v>
      </c>
      <c r="AB206" s="319">
        <v>26</v>
      </c>
      <c r="AC206" s="203">
        <f t="shared" si="319"/>
        <v>0.312</v>
      </c>
      <c r="AD206" s="319">
        <f t="shared" si="320"/>
        <v>26</v>
      </c>
      <c r="AE206" s="203">
        <f t="shared" si="321"/>
        <v>0.312</v>
      </c>
      <c r="AF206" s="24"/>
    </row>
    <row r="207" spans="1:32" s="18" customFormat="1">
      <c r="A207" s="21"/>
      <c r="B207" s="93" t="s">
        <v>241</v>
      </c>
      <c r="C207" s="24"/>
      <c r="D207" s="68"/>
      <c r="E207" s="24"/>
      <c r="F207" s="68"/>
      <c r="G207" s="107">
        <v>0.01</v>
      </c>
      <c r="H207" s="24">
        <v>12</v>
      </c>
      <c r="I207" s="68">
        <f t="shared" si="325"/>
        <v>0.12</v>
      </c>
      <c r="J207" s="164">
        <f t="shared" si="326"/>
        <v>12</v>
      </c>
      <c r="K207" s="68">
        <f t="shared" si="313"/>
        <v>0.12</v>
      </c>
      <c r="L207" s="164">
        <v>12</v>
      </c>
      <c r="M207" s="68">
        <v>0.12</v>
      </c>
      <c r="N207" s="68">
        <f t="shared" si="314"/>
        <v>100</v>
      </c>
      <c r="O207" s="68">
        <f t="shared" si="314"/>
        <v>100</v>
      </c>
      <c r="P207" s="164">
        <f t="shared" si="315"/>
        <v>0</v>
      </c>
      <c r="Q207" s="68">
        <f t="shared" si="315"/>
        <v>0</v>
      </c>
      <c r="R207" s="164"/>
      <c r="S207" s="68"/>
      <c r="T207" s="133">
        <v>1.2E-2</v>
      </c>
      <c r="U207" s="319">
        <v>26</v>
      </c>
      <c r="V207" s="203">
        <f t="shared" si="316"/>
        <v>0.312</v>
      </c>
      <c r="W207" s="319">
        <f t="shared" si="317"/>
        <v>26</v>
      </c>
      <c r="X207" s="203">
        <f t="shared" si="318"/>
        <v>0.312</v>
      </c>
      <c r="Y207" s="164"/>
      <c r="Z207" s="68"/>
      <c r="AA207" s="133">
        <v>1.2E-2</v>
      </c>
      <c r="AB207" s="319">
        <v>26</v>
      </c>
      <c r="AC207" s="203">
        <f t="shared" si="319"/>
        <v>0.312</v>
      </c>
      <c r="AD207" s="319">
        <f t="shared" si="320"/>
        <v>26</v>
      </c>
      <c r="AE207" s="203">
        <f t="shared" si="321"/>
        <v>0.312</v>
      </c>
      <c r="AF207" s="24"/>
    </row>
    <row r="208" spans="1:32" s="18" customFormat="1">
      <c r="A208" s="21"/>
      <c r="B208" s="3" t="s">
        <v>250</v>
      </c>
      <c r="C208" s="24"/>
      <c r="D208" s="68"/>
      <c r="E208" s="24"/>
      <c r="F208" s="68"/>
      <c r="G208" s="107"/>
      <c r="H208" s="24"/>
      <c r="I208" s="68">
        <f t="shared" si="325"/>
        <v>0</v>
      </c>
      <c r="J208" s="164"/>
      <c r="K208" s="68">
        <f t="shared" ref="K208:K210" si="327">I208+F208+D208</f>
        <v>0</v>
      </c>
      <c r="L208" s="164"/>
      <c r="M208" s="68"/>
      <c r="N208" s="68" t="e">
        <f t="shared" si="314"/>
        <v>#DIV/0!</v>
      </c>
      <c r="O208" s="68" t="e">
        <f t="shared" si="314"/>
        <v>#DIV/0!</v>
      </c>
      <c r="P208" s="164">
        <f t="shared" si="315"/>
        <v>0</v>
      </c>
      <c r="Q208" s="68">
        <f t="shared" si="315"/>
        <v>0</v>
      </c>
      <c r="R208" s="164"/>
      <c r="S208" s="68"/>
      <c r="T208" s="133"/>
      <c r="U208" s="319"/>
      <c r="V208" s="203">
        <f t="shared" si="316"/>
        <v>0</v>
      </c>
      <c r="W208" s="319">
        <f t="shared" si="317"/>
        <v>0</v>
      </c>
      <c r="X208" s="203">
        <f t="shared" si="318"/>
        <v>0</v>
      </c>
      <c r="Y208" s="164"/>
      <c r="Z208" s="68"/>
      <c r="AA208" s="133"/>
      <c r="AB208" s="319"/>
      <c r="AC208" s="203">
        <f t="shared" si="319"/>
        <v>0</v>
      </c>
      <c r="AD208" s="319">
        <f t="shared" si="320"/>
        <v>0</v>
      </c>
      <c r="AE208" s="203">
        <f t="shared" si="321"/>
        <v>0</v>
      </c>
      <c r="AF208" s="24"/>
    </row>
    <row r="209" spans="1:32" s="18" customFormat="1">
      <c r="A209" s="21">
        <v>11.06</v>
      </c>
      <c r="B209" s="23" t="s">
        <v>249</v>
      </c>
      <c r="C209" s="24"/>
      <c r="D209" s="68"/>
      <c r="E209" s="24"/>
      <c r="F209" s="68"/>
      <c r="G209" s="107">
        <v>0.02</v>
      </c>
      <c r="H209" s="24">
        <v>10</v>
      </c>
      <c r="I209" s="68">
        <f>H209*G209</f>
        <v>0.2</v>
      </c>
      <c r="J209" s="164">
        <f t="shared" ref="J209:J210" si="328">H209+E209+C209</f>
        <v>10</v>
      </c>
      <c r="K209" s="68">
        <f t="shared" si="327"/>
        <v>0.2</v>
      </c>
      <c r="L209" s="164">
        <v>10</v>
      </c>
      <c r="M209" s="68">
        <v>0.2</v>
      </c>
      <c r="N209" s="68">
        <f t="shared" si="314"/>
        <v>100</v>
      </c>
      <c r="O209" s="68">
        <f t="shared" si="314"/>
        <v>100</v>
      </c>
      <c r="P209" s="164">
        <f t="shared" si="315"/>
        <v>0</v>
      </c>
      <c r="Q209" s="68">
        <f t="shared" si="315"/>
        <v>0</v>
      </c>
      <c r="R209" s="164"/>
      <c r="S209" s="68"/>
      <c r="T209" s="133">
        <v>0.02</v>
      </c>
      <c r="U209" s="319">
        <v>10</v>
      </c>
      <c r="V209" s="203">
        <f t="shared" si="316"/>
        <v>0.2</v>
      </c>
      <c r="W209" s="319">
        <f t="shared" si="317"/>
        <v>10</v>
      </c>
      <c r="X209" s="203">
        <f t="shared" si="318"/>
        <v>0.2</v>
      </c>
      <c r="Y209" s="164"/>
      <c r="Z209" s="68"/>
      <c r="AA209" s="133">
        <v>0.02</v>
      </c>
      <c r="AB209" s="319">
        <v>10</v>
      </c>
      <c r="AC209" s="203">
        <f t="shared" si="319"/>
        <v>0.2</v>
      </c>
      <c r="AD209" s="319">
        <f t="shared" si="320"/>
        <v>10</v>
      </c>
      <c r="AE209" s="203">
        <f t="shared" si="321"/>
        <v>0.2</v>
      </c>
      <c r="AF209" s="24"/>
    </row>
    <row r="210" spans="1:32" s="18" customFormat="1">
      <c r="A210" s="21">
        <v>11.07</v>
      </c>
      <c r="B210" s="23" t="s">
        <v>238</v>
      </c>
      <c r="C210" s="24"/>
      <c r="D210" s="68"/>
      <c r="E210" s="24"/>
      <c r="F210" s="68"/>
      <c r="G210" s="107">
        <v>1.6E-2</v>
      </c>
      <c r="H210" s="24">
        <v>140</v>
      </c>
      <c r="I210" s="68">
        <f>H210*G210</f>
        <v>2.2400000000000002</v>
      </c>
      <c r="J210" s="164">
        <f t="shared" si="328"/>
        <v>140</v>
      </c>
      <c r="K210" s="68">
        <f t="shared" si="327"/>
        <v>2.2400000000000002</v>
      </c>
      <c r="L210" s="164">
        <v>140</v>
      </c>
      <c r="M210" s="68">
        <v>0</v>
      </c>
      <c r="N210" s="68">
        <f t="shared" si="314"/>
        <v>100</v>
      </c>
      <c r="O210" s="68">
        <f t="shared" si="314"/>
        <v>0</v>
      </c>
      <c r="P210" s="164">
        <f t="shared" si="315"/>
        <v>0</v>
      </c>
      <c r="Q210" s="68">
        <f t="shared" si="315"/>
        <v>2.2400000000000002</v>
      </c>
      <c r="R210" s="164"/>
      <c r="S210" s="68"/>
      <c r="T210" s="133">
        <v>1.6E-2</v>
      </c>
      <c r="U210" s="319">
        <v>40</v>
      </c>
      <c r="V210" s="203">
        <f t="shared" si="316"/>
        <v>0.64</v>
      </c>
      <c r="W210" s="319">
        <f>U210+R210</f>
        <v>40</v>
      </c>
      <c r="X210" s="203">
        <f t="shared" si="318"/>
        <v>0.64</v>
      </c>
      <c r="Y210" s="164"/>
      <c r="Z210" s="68"/>
      <c r="AA210" s="133">
        <v>1.6E-2</v>
      </c>
      <c r="AB210" s="319">
        <v>40</v>
      </c>
      <c r="AC210" s="203">
        <f t="shared" si="319"/>
        <v>0.64</v>
      </c>
      <c r="AD210" s="319">
        <f>AB210+Y210</f>
        <v>40</v>
      </c>
      <c r="AE210" s="203">
        <f t="shared" si="321"/>
        <v>0.64</v>
      </c>
      <c r="AF210" s="24"/>
    </row>
    <row r="211" spans="1:32" s="235" customFormat="1">
      <c r="A211" s="237"/>
      <c r="B211" s="238" t="s">
        <v>35</v>
      </c>
      <c r="C211" s="231">
        <f t="shared" ref="C211" si="329">SUM(C192:C210)</f>
        <v>0</v>
      </c>
      <c r="D211" s="237">
        <f>SUM(D192:D210)</f>
        <v>0</v>
      </c>
      <c r="E211" s="231">
        <f t="shared" ref="E211" si="330">SUM(E192:E210)</f>
        <v>0</v>
      </c>
      <c r="F211" s="237">
        <f>SUM(F192:F210)</f>
        <v>0</v>
      </c>
      <c r="G211" s="230"/>
      <c r="H211" s="231">
        <f>SUM(H196:H210)</f>
        <v>1268</v>
      </c>
      <c r="I211" s="237">
        <f>SUM(I192:I210)</f>
        <v>19.020000000000003</v>
      </c>
      <c r="J211" s="231">
        <f>SUM(J196:J210)</f>
        <v>1268</v>
      </c>
      <c r="K211" s="237">
        <f>SUM(K192:K210)</f>
        <v>19.020000000000003</v>
      </c>
      <c r="L211" s="231">
        <f>SUM(L196:L210)</f>
        <v>1268</v>
      </c>
      <c r="M211" s="237">
        <f t="shared" ref="M211" si="331">SUM(M192:M210)</f>
        <v>16.78</v>
      </c>
      <c r="N211" s="232">
        <f t="shared" si="314"/>
        <v>100</v>
      </c>
      <c r="O211" s="232">
        <f>M211/K211%</f>
        <v>88.222923238696097</v>
      </c>
      <c r="P211" s="231">
        <f>SUM(P196:P210)</f>
        <v>0</v>
      </c>
      <c r="Q211" s="237">
        <f>SUM(Q192:Q210)</f>
        <v>2.2400000000000002</v>
      </c>
      <c r="R211" s="231">
        <f t="shared" ref="R211" si="332">SUM(R192:R210)</f>
        <v>0</v>
      </c>
      <c r="S211" s="237">
        <f>SUM(S192:S210)</f>
        <v>0</v>
      </c>
      <c r="T211" s="233"/>
      <c r="U211" s="228">
        <f>SUM(U196:U210)</f>
        <v>1388</v>
      </c>
      <c r="V211" s="229">
        <f>SUM(V192:V210)</f>
        <v>29.496000000000006</v>
      </c>
      <c r="W211" s="228">
        <f>SUM(W196:W210)</f>
        <v>1388</v>
      </c>
      <c r="X211" s="229">
        <f>SUM(X192:X210)</f>
        <v>29.496000000000006</v>
      </c>
      <c r="Y211" s="231">
        <f t="shared" ref="Y211" si="333">SUM(Y192:Y210)</f>
        <v>0</v>
      </c>
      <c r="Z211" s="237">
        <f>SUM(Z192:Z210)</f>
        <v>0</v>
      </c>
      <c r="AA211" s="233"/>
      <c r="AB211" s="228">
        <f>SUM(AB196:AB210)</f>
        <v>1388</v>
      </c>
      <c r="AC211" s="229">
        <f>SUM(AC192:AC210)</f>
        <v>29.496000000000006</v>
      </c>
      <c r="AD211" s="228">
        <f>SUM(AD196:AD210)</f>
        <v>1388</v>
      </c>
      <c r="AE211" s="229">
        <f>SUM(AE192:AE210)</f>
        <v>29.496000000000006</v>
      </c>
      <c r="AF211" s="227"/>
    </row>
    <row r="212" spans="1:32" s="25" customFormat="1" ht="31.5">
      <c r="A212" s="338">
        <v>12</v>
      </c>
      <c r="B212" s="20" t="s">
        <v>77</v>
      </c>
      <c r="C212" s="22"/>
      <c r="D212" s="66"/>
      <c r="E212" s="22"/>
      <c r="F212" s="66"/>
      <c r="G212" s="108"/>
      <c r="H212" s="22"/>
      <c r="I212" s="66"/>
      <c r="J212" s="312"/>
      <c r="K212" s="66"/>
      <c r="L212" s="312"/>
      <c r="M212" s="66"/>
      <c r="N212" s="66"/>
      <c r="O212" s="66"/>
      <c r="P212" s="312"/>
      <c r="Q212" s="66"/>
      <c r="R212" s="312"/>
      <c r="S212" s="66"/>
      <c r="T212" s="134"/>
      <c r="U212" s="318"/>
      <c r="V212" s="197"/>
      <c r="W212" s="318"/>
      <c r="X212" s="197"/>
      <c r="Y212" s="312"/>
      <c r="Z212" s="66"/>
      <c r="AA212" s="134"/>
      <c r="AB212" s="318"/>
      <c r="AC212" s="197"/>
      <c r="AD212" s="318"/>
      <c r="AE212" s="197"/>
      <c r="AF212" s="22"/>
    </row>
    <row r="213" spans="1:32" s="25" customFormat="1">
      <c r="A213" s="338">
        <v>12.01</v>
      </c>
      <c r="B213" s="20" t="s">
        <v>78</v>
      </c>
      <c r="C213" s="22"/>
      <c r="D213" s="66"/>
      <c r="E213" s="22"/>
      <c r="F213" s="66"/>
      <c r="G213" s="108"/>
      <c r="H213" s="22"/>
      <c r="I213" s="66"/>
      <c r="J213" s="312">
        <f t="shared" ref="J213:K224" si="334">H213+E213+C213</f>
        <v>0</v>
      </c>
      <c r="K213" s="66">
        <f t="shared" si="334"/>
        <v>0</v>
      </c>
      <c r="L213" s="312"/>
      <c r="M213" s="66"/>
      <c r="N213" s="66"/>
      <c r="O213" s="66"/>
      <c r="P213" s="312"/>
      <c r="Q213" s="66"/>
      <c r="R213" s="312"/>
      <c r="S213" s="66"/>
      <c r="T213" s="134"/>
      <c r="U213" s="318"/>
      <c r="V213" s="197"/>
      <c r="W213" s="318"/>
      <c r="X213" s="197"/>
      <c r="Y213" s="312"/>
      <c r="Z213" s="66"/>
      <c r="AA213" s="134"/>
      <c r="AB213" s="318"/>
      <c r="AC213" s="197"/>
      <c r="AD213" s="318"/>
      <c r="AE213" s="197"/>
      <c r="AF213" s="22"/>
    </row>
    <row r="214" spans="1:32" s="18" customFormat="1" ht="31.5" customHeight="1">
      <c r="A214" s="21"/>
      <c r="B214" s="7" t="s">
        <v>175</v>
      </c>
      <c r="C214" s="24"/>
      <c r="D214" s="68"/>
      <c r="E214" s="24"/>
      <c r="F214" s="68"/>
      <c r="G214" s="107">
        <v>0.56999999999999995</v>
      </c>
      <c r="H214" s="24">
        <v>0</v>
      </c>
      <c r="I214" s="68">
        <f>H214*G214*12</f>
        <v>0</v>
      </c>
      <c r="J214" s="164">
        <f t="shared" si="334"/>
        <v>0</v>
      </c>
      <c r="K214" s="68">
        <f t="shared" si="334"/>
        <v>0</v>
      </c>
      <c r="L214" s="164"/>
      <c r="M214" s="68"/>
      <c r="N214" s="68" t="e">
        <f t="shared" ref="N214:O225" si="335">L214/J214%</f>
        <v>#DIV/0!</v>
      </c>
      <c r="O214" s="68" t="e">
        <f t="shared" si="335"/>
        <v>#DIV/0!</v>
      </c>
      <c r="P214" s="164">
        <f t="shared" ref="P214:Q224" si="336">J214-L214</f>
        <v>0</v>
      </c>
      <c r="Q214" s="68">
        <f t="shared" si="336"/>
        <v>0</v>
      </c>
      <c r="R214" s="164"/>
      <c r="S214" s="68"/>
      <c r="T214" s="133">
        <v>0.75</v>
      </c>
      <c r="U214" s="319">
        <v>8</v>
      </c>
      <c r="V214" s="203">
        <f>U214*T214*12</f>
        <v>72</v>
      </c>
      <c r="W214" s="319">
        <f t="shared" ref="W214:W224" si="337">U214+R214</f>
        <v>8</v>
      </c>
      <c r="X214" s="203">
        <f t="shared" ref="X214:X224" si="338">V214+S214</f>
        <v>72</v>
      </c>
      <c r="Y214" s="164"/>
      <c r="Z214" s="68"/>
      <c r="AA214" s="133">
        <v>0.75</v>
      </c>
      <c r="AB214" s="319">
        <v>8</v>
      </c>
      <c r="AC214" s="203">
        <f>AB214*AA214*12</f>
        <v>72</v>
      </c>
      <c r="AD214" s="319">
        <f t="shared" ref="AD214:AD224" si="339">AB214+Y214</f>
        <v>8</v>
      </c>
      <c r="AE214" s="203">
        <f t="shared" ref="AE214:AE224" si="340">AC214+Z214</f>
        <v>72</v>
      </c>
      <c r="AF214" s="24"/>
    </row>
    <row r="215" spans="1:32" s="18" customFormat="1">
      <c r="A215" s="21"/>
      <c r="B215" s="7" t="s">
        <v>197</v>
      </c>
      <c r="C215" s="24"/>
      <c r="D215" s="68"/>
      <c r="E215" s="24"/>
      <c r="F215" s="68"/>
      <c r="G215" s="107"/>
      <c r="H215" s="24"/>
      <c r="I215" s="68">
        <f>H215*G215*12</f>
        <v>0</v>
      </c>
      <c r="J215" s="164">
        <f t="shared" si="334"/>
        <v>0</v>
      </c>
      <c r="K215" s="68">
        <f t="shared" si="334"/>
        <v>0</v>
      </c>
      <c r="L215" s="164"/>
      <c r="M215" s="68"/>
      <c r="N215" s="68"/>
      <c r="O215" s="68"/>
      <c r="P215" s="164">
        <f t="shared" si="336"/>
        <v>0</v>
      </c>
      <c r="Q215" s="68">
        <f t="shared" si="336"/>
        <v>0</v>
      </c>
      <c r="R215" s="164"/>
      <c r="S215" s="68"/>
      <c r="T215" s="133">
        <v>0.16</v>
      </c>
      <c r="U215" s="319">
        <v>8</v>
      </c>
      <c r="V215" s="203">
        <f>U215*T215*12</f>
        <v>15.36</v>
      </c>
      <c r="W215" s="319">
        <f t="shared" si="337"/>
        <v>8</v>
      </c>
      <c r="X215" s="203">
        <f t="shared" si="338"/>
        <v>15.36</v>
      </c>
      <c r="Y215" s="164"/>
      <c r="Z215" s="68"/>
      <c r="AA215" s="133">
        <v>0.16</v>
      </c>
      <c r="AB215" s="319"/>
      <c r="AC215" s="203">
        <f>AB215*AA215*12</f>
        <v>0</v>
      </c>
      <c r="AD215" s="319">
        <f t="shared" si="339"/>
        <v>0</v>
      </c>
      <c r="AE215" s="203">
        <f t="shared" si="340"/>
        <v>0</v>
      </c>
      <c r="AF215" s="24"/>
    </row>
    <row r="216" spans="1:32" s="18" customFormat="1">
      <c r="A216" s="21"/>
      <c r="B216" s="7" t="s">
        <v>198</v>
      </c>
      <c r="C216" s="24"/>
      <c r="D216" s="68"/>
      <c r="E216" s="24"/>
      <c r="F216" s="68"/>
      <c r="G216" s="107"/>
      <c r="H216" s="24"/>
      <c r="I216" s="68">
        <f>H216*G216*12</f>
        <v>0</v>
      </c>
      <c r="J216" s="164">
        <f t="shared" si="334"/>
        <v>0</v>
      </c>
      <c r="K216" s="68">
        <f t="shared" si="334"/>
        <v>0</v>
      </c>
      <c r="L216" s="164"/>
      <c r="M216" s="68"/>
      <c r="N216" s="68"/>
      <c r="O216" s="68"/>
      <c r="P216" s="164">
        <f t="shared" si="336"/>
        <v>0</v>
      </c>
      <c r="Q216" s="68">
        <f t="shared" si="336"/>
        <v>0</v>
      </c>
      <c r="R216" s="164"/>
      <c r="S216" s="68"/>
      <c r="T216" s="133"/>
      <c r="U216" s="319"/>
      <c r="V216" s="203">
        <f>U216*T216*12</f>
        <v>0</v>
      </c>
      <c r="W216" s="319">
        <f t="shared" si="337"/>
        <v>0</v>
      </c>
      <c r="X216" s="203">
        <f t="shared" si="338"/>
        <v>0</v>
      </c>
      <c r="Y216" s="164"/>
      <c r="Z216" s="68"/>
      <c r="AA216" s="133"/>
      <c r="AB216" s="319"/>
      <c r="AC216" s="203">
        <f>AB216*AA216*12</f>
        <v>0</v>
      </c>
      <c r="AD216" s="319">
        <f t="shared" si="339"/>
        <v>0</v>
      </c>
      <c r="AE216" s="203">
        <f t="shared" si="340"/>
        <v>0</v>
      </c>
      <c r="AF216" s="24"/>
    </row>
    <row r="217" spans="1:32" s="18" customFormat="1" ht="60" customHeight="1">
      <c r="A217" s="21"/>
      <c r="B217" s="7" t="s">
        <v>199</v>
      </c>
      <c r="C217" s="24"/>
      <c r="D217" s="68"/>
      <c r="E217" s="24"/>
      <c r="F217" s="68"/>
      <c r="G217" s="107">
        <v>0.12</v>
      </c>
      <c r="H217" s="24">
        <v>1</v>
      </c>
      <c r="I217" s="68">
        <f>H217*G217*12</f>
        <v>1.44</v>
      </c>
      <c r="J217" s="164">
        <f t="shared" si="334"/>
        <v>1</v>
      </c>
      <c r="K217" s="68">
        <f t="shared" si="334"/>
        <v>1.44</v>
      </c>
      <c r="L217" s="164">
        <v>1</v>
      </c>
      <c r="M217" s="68">
        <v>1.44</v>
      </c>
      <c r="N217" s="68">
        <f t="shared" si="335"/>
        <v>100</v>
      </c>
      <c r="O217" s="68">
        <f t="shared" si="335"/>
        <v>100</v>
      </c>
      <c r="P217" s="164">
        <f t="shared" si="336"/>
        <v>0</v>
      </c>
      <c r="Q217" s="68">
        <f t="shared" si="336"/>
        <v>0</v>
      </c>
      <c r="R217" s="164"/>
      <c r="S217" s="68"/>
      <c r="T217" s="133">
        <v>0.16</v>
      </c>
      <c r="U217" s="319">
        <v>1</v>
      </c>
      <c r="V217" s="203">
        <f>U217*T217*12</f>
        <v>1.92</v>
      </c>
      <c r="W217" s="319">
        <f t="shared" si="337"/>
        <v>1</v>
      </c>
      <c r="X217" s="203">
        <f t="shared" si="338"/>
        <v>1.92</v>
      </c>
      <c r="Y217" s="164"/>
      <c r="Z217" s="68"/>
      <c r="AA217" s="133">
        <v>0.16</v>
      </c>
      <c r="AB217" s="319">
        <v>1</v>
      </c>
      <c r="AC217" s="203">
        <f>AB217*AA217*12</f>
        <v>1.92</v>
      </c>
      <c r="AD217" s="319">
        <f t="shared" si="339"/>
        <v>1</v>
      </c>
      <c r="AE217" s="203">
        <f t="shared" si="340"/>
        <v>1.92</v>
      </c>
      <c r="AF217" s="24"/>
    </row>
    <row r="218" spans="1:32" s="18" customFormat="1" ht="69.75" customHeight="1">
      <c r="A218" s="21"/>
      <c r="B218" s="7" t="s">
        <v>200</v>
      </c>
      <c r="C218" s="24"/>
      <c r="D218" s="68"/>
      <c r="E218" s="24"/>
      <c r="F218" s="68"/>
      <c r="G218" s="107">
        <v>0.12</v>
      </c>
      <c r="H218" s="24"/>
      <c r="I218" s="68">
        <f>H218*G218*12</f>
        <v>0</v>
      </c>
      <c r="J218" s="164">
        <f t="shared" si="334"/>
        <v>0</v>
      </c>
      <c r="K218" s="68">
        <f t="shared" si="334"/>
        <v>0</v>
      </c>
      <c r="L218" s="164"/>
      <c r="M218" s="68"/>
      <c r="N218" s="68" t="e">
        <f t="shared" si="335"/>
        <v>#DIV/0!</v>
      </c>
      <c r="O218" s="68" t="e">
        <f t="shared" si="335"/>
        <v>#DIV/0!</v>
      </c>
      <c r="P218" s="164">
        <f t="shared" si="336"/>
        <v>0</v>
      </c>
      <c r="Q218" s="68">
        <f t="shared" si="336"/>
        <v>0</v>
      </c>
      <c r="R218" s="164"/>
      <c r="S218" s="68"/>
      <c r="T218" s="133">
        <v>0.16</v>
      </c>
      <c r="U218" s="319"/>
      <c r="V218" s="203">
        <f>U218*T218*12</f>
        <v>0</v>
      </c>
      <c r="W218" s="319">
        <f t="shared" si="337"/>
        <v>0</v>
      </c>
      <c r="X218" s="203">
        <f t="shared" si="338"/>
        <v>0</v>
      </c>
      <c r="Y218" s="164"/>
      <c r="Z218" s="68"/>
      <c r="AA218" s="133">
        <v>0.16</v>
      </c>
      <c r="AB218" s="319"/>
      <c r="AC218" s="203">
        <f>AB218*AA218*12</f>
        <v>0</v>
      </c>
      <c r="AD218" s="319">
        <f t="shared" si="339"/>
        <v>0</v>
      </c>
      <c r="AE218" s="203">
        <f t="shared" si="340"/>
        <v>0</v>
      </c>
      <c r="AF218" s="24"/>
    </row>
    <row r="219" spans="1:32" s="18" customFormat="1">
      <c r="A219" s="754">
        <v>12.02</v>
      </c>
      <c r="B219" s="23" t="s">
        <v>79</v>
      </c>
      <c r="C219" s="24"/>
      <c r="D219" s="68"/>
      <c r="E219" s="24"/>
      <c r="F219" s="68"/>
      <c r="G219" s="107"/>
      <c r="H219" s="24"/>
      <c r="I219" s="68">
        <f t="shared" ref="I219:I224" si="341">H219*G219</f>
        <v>0</v>
      </c>
      <c r="J219" s="164">
        <f t="shared" si="334"/>
        <v>0</v>
      </c>
      <c r="K219" s="68">
        <f t="shared" si="334"/>
        <v>0</v>
      </c>
      <c r="L219" s="164"/>
      <c r="M219" s="68"/>
      <c r="N219" s="68"/>
      <c r="O219" s="68"/>
      <c r="P219" s="164">
        <f t="shared" si="336"/>
        <v>0</v>
      </c>
      <c r="Q219" s="68">
        <f t="shared" si="336"/>
        <v>0</v>
      </c>
      <c r="R219" s="164"/>
      <c r="S219" s="68"/>
      <c r="T219" s="133"/>
      <c r="U219" s="319"/>
      <c r="V219" s="203">
        <f t="shared" ref="V219:V224" si="342">U219*T219</f>
        <v>0</v>
      </c>
      <c r="W219" s="319">
        <f t="shared" si="337"/>
        <v>0</v>
      </c>
      <c r="X219" s="203">
        <f t="shared" si="338"/>
        <v>0</v>
      </c>
      <c r="Y219" s="164"/>
      <c r="Z219" s="68"/>
      <c r="AA219" s="133"/>
      <c r="AB219" s="319"/>
      <c r="AC219" s="203">
        <f t="shared" ref="AC219:AC224" si="343">AB219*AA219</f>
        <v>0</v>
      </c>
      <c r="AD219" s="319">
        <f t="shared" si="339"/>
        <v>0</v>
      </c>
      <c r="AE219" s="203">
        <f t="shared" si="340"/>
        <v>0</v>
      </c>
      <c r="AF219" s="24"/>
    </row>
    <row r="220" spans="1:32" s="18" customFormat="1">
      <c r="A220" s="754">
        <v>12.03</v>
      </c>
      <c r="B220" s="7" t="s">
        <v>80</v>
      </c>
      <c r="C220" s="24"/>
      <c r="D220" s="68"/>
      <c r="E220" s="24"/>
      <c r="F220" s="68"/>
      <c r="G220" s="107"/>
      <c r="H220" s="24"/>
      <c r="I220" s="68">
        <f t="shared" si="341"/>
        <v>0</v>
      </c>
      <c r="J220" s="164">
        <f t="shared" si="334"/>
        <v>0</v>
      </c>
      <c r="K220" s="68">
        <f t="shared" si="334"/>
        <v>0</v>
      </c>
      <c r="L220" s="164"/>
      <c r="M220" s="68"/>
      <c r="N220" s="68"/>
      <c r="O220" s="68"/>
      <c r="P220" s="164">
        <f t="shared" si="336"/>
        <v>0</v>
      </c>
      <c r="Q220" s="68">
        <f t="shared" si="336"/>
        <v>0</v>
      </c>
      <c r="R220" s="164"/>
      <c r="S220" s="68"/>
      <c r="T220" s="133"/>
      <c r="U220" s="319"/>
      <c r="V220" s="203">
        <f t="shared" si="342"/>
        <v>0</v>
      </c>
      <c r="W220" s="319">
        <f t="shared" si="337"/>
        <v>0</v>
      </c>
      <c r="X220" s="203">
        <f t="shared" si="338"/>
        <v>0</v>
      </c>
      <c r="Y220" s="164"/>
      <c r="Z220" s="68"/>
      <c r="AA220" s="133"/>
      <c r="AB220" s="319"/>
      <c r="AC220" s="203">
        <f t="shared" si="343"/>
        <v>0</v>
      </c>
      <c r="AD220" s="319">
        <f t="shared" si="339"/>
        <v>0</v>
      </c>
      <c r="AE220" s="203">
        <f t="shared" si="340"/>
        <v>0</v>
      </c>
      <c r="AF220" s="24"/>
    </row>
    <row r="221" spans="1:32" s="18" customFormat="1" ht="56.25">
      <c r="A221" s="754">
        <v>12.04</v>
      </c>
      <c r="B221" s="23" t="s">
        <v>81</v>
      </c>
      <c r="C221" s="24"/>
      <c r="D221" s="68"/>
      <c r="E221" s="24"/>
      <c r="F221" s="68"/>
      <c r="G221" s="107">
        <v>0.5</v>
      </c>
      <c r="H221" s="24">
        <v>4</v>
      </c>
      <c r="I221" s="68">
        <f t="shared" si="341"/>
        <v>2</v>
      </c>
      <c r="J221" s="164">
        <f t="shared" si="334"/>
        <v>4</v>
      </c>
      <c r="K221" s="68">
        <f t="shared" si="334"/>
        <v>2</v>
      </c>
      <c r="L221" s="164">
        <v>4</v>
      </c>
      <c r="M221" s="68">
        <v>2</v>
      </c>
      <c r="N221" s="68">
        <f t="shared" si="335"/>
        <v>100</v>
      </c>
      <c r="O221" s="68">
        <f t="shared" si="335"/>
        <v>100</v>
      </c>
      <c r="P221" s="164">
        <f t="shared" si="336"/>
        <v>0</v>
      </c>
      <c r="Q221" s="68">
        <f t="shared" si="336"/>
        <v>0</v>
      </c>
      <c r="R221" s="164"/>
      <c r="S221" s="68"/>
      <c r="T221" s="133">
        <v>0.5</v>
      </c>
      <c r="U221" s="319">
        <v>4</v>
      </c>
      <c r="V221" s="203">
        <f t="shared" si="342"/>
        <v>2</v>
      </c>
      <c r="W221" s="319">
        <f t="shared" si="337"/>
        <v>4</v>
      </c>
      <c r="X221" s="203">
        <f t="shared" si="338"/>
        <v>2</v>
      </c>
      <c r="Y221" s="164"/>
      <c r="Z221" s="68"/>
      <c r="AA221" s="133">
        <v>0.5</v>
      </c>
      <c r="AB221" s="319">
        <v>4</v>
      </c>
      <c r="AC221" s="203">
        <f t="shared" si="343"/>
        <v>2</v>
      </c>
      <c r="AD221" s="319">
        <f t="shared" si="339"/>
        <v>4</v>
      </c>
      <c r="AE221" s="203">
        <f t="shared" si="340"/>
        <v>2</v>
      </c>
      <c r="AF221" s="778" t="s">
        <v>478</v>
      </c>
    </row>
    <row r="222" spans="1:32" s="18" customFormat="1" ht="56.25">
      <c r="A222" s="754">
        <v>12.05</v>
      </c>
      <c r="B222" s="23" t="s">
        <v>82</v>
      </c>
      <c r="C222" s="24"/>
      <c r="D222" s="68"/>
      <c r="E222" s="24"/>
      <c r="F222" s="68"/>
      <c r="G222" s="107">
        <v>0.3</v>
      </c>
      <c r="H222" s="24">
        <v>4</v>
      </c>
      <c r="I222" s="68">
        <f t="shared" si="341"/>
        <v>1.2</v>
      </c>
      <c r="J222" s="164">
        <f t="shared" si="334"/>
        <v>4</v>
      </c>
      <c r="K222" s="68">
        <f t="shared" si="334"/>
        <v>1.2</v>
      </c>
      <c r="L222" s="164">
        <v>4</v>
      </c>
      <c r="M222" s="68">
        <v>1.2</v>
      </c>
      <c r="N222" s="68">
        <f t="shared" si="335"/>
        <v>100</v>
      </c>
      <c r="O222" s="68">
        <f t="shared" si="335"/>
        <v>100</v>
      </c>
      <c r="P222" s="164">
        <f t="shared" si="336"/>
        <v>0</v>
      </c>
      <c r="Q222" s="68">
        <f t="shared" si="336"/>
        <v>0</v>
      </c>
      <c r="R222" s="164"/>
      <c r="S222" s="68"/>
      <c r="T222" s="133">
        <v>0.3</v>
      </c>
      <c r="U222" s="319">
        <v>4</v>
      </c>
      <c r="V222" s="203">
        <f t="shared" si="342"/>
        <v>1.2</v>
      </c>
      <c r="W222" s="319">
        <f t="shared" si="337"/>
        <v>4</v>
      </c>
      <c r="X222" s="203">
        <f t="shared" si="338"/>
        <v>1.2</v>
      </c>
      <c r="Y222" s="164"/>
      <c r="Z222" s="68"/>
      <c r="AA222" s="133">
        <v>0.3</v>
      </c>
      <c r="AB222" s="319">
        <v>4</v>
      </c>
      <c r="AC222" s="203">
        <f t="shared" si="343"/>
        <v>1.2</v>
      </c>
      <c r="AD222" s="319">
        <f t="shared" si="339"/>
        <v>4</v>
      </c>
      <c r="AE222" s="203">
        <f t="shared" si="340"/>
        <v>1.2</v>
      </c>
      <c r="AF222" s="778" t="s">
        <v>478</v>
      </c>
    </row>
    <row r="223" spans="1:32" s="18" customFormat="1">
      <c r="A223" s="200">
        <v>12.06</v>
      </c>
      <c r="B223" s="23" t="s">
        <v>83</v>
      </c>
      <c r="C223" s="24"/>
      <c r="D223" s="68"/>
      <c r="E223" s="24"/>
      <c r="F223" s="68"/>
      <c r="G223" s="107"/>
      <c r="H223" s="24"/>
      <c r="I223" s="68">
        <f t="shared" si="341"/>
        <v>0</v>
      </c>
      <c r="J223" s="164">
        <f t="shared" si="334"/>
        <v>0</v>
      </c>
      <c r="K223" s="68">
        <f t="shared" si="334"/>
        <v>0</v>
      </c>
      <c r="L223" s="164"/>
      <c r="M223" s="68"/>
      <c r="N223" s="68"/>
      <c r="O223" s="68"/>
      <c r="P223" s="164">
        <f t="shared" si="336"/>
        <v>0</v>
      </c>
      <c r="Q223" s="68">
        <f t="shared" si="336"/>
        <v>0</v>
      </c>
      <c r="R223" s="164"/>
      <c r="S223" s="68"/>
      <c r="T223" s="133"/>
      <c r="U223" s="319"/>
      <c r="V223" s="203">
        <f t="shared" si="342"/>
        <v>0</v>
      </c>
      <c r="W223" s="319">
        <f t="shared" si="337"/>
        <v>0</v>
      </c>
      <c r="X223" s="203">
        <f t="shared" si="338"/>
        <v>0</v>
      </c>
      <c r="Y223" s="164"/>
      <c r="Z223" s="68"/>
      <c r="AA223" s="133"/>
      <c r="AB223" s="319"/>
      <c r="AC223" s="203">
        <f t="shared" si="343"/>
        <v>0</v>
      </c>
      <c r="AD223" s="319">
        <f t="shared" si="339"/>
        <v>0</v>
      </c>
      <c r="AE223" s="203">
        <f t="shared" si="340"/>
        <v>0</v>
      </c>
      <c r="AF223" s="24"/>
    </row>
    <row r="224" spans="1:32" s="18" customFormat="1">
      <c r="A224" s="21">
        <v>12.07</v>
      </c>
      <c r="B224" s="7" t="s">
        <v>84</v>
      </c>
      <c r="C224" s="24"/>
      <c r="D224" s="68"/>
      <c r="E224" s="24"/>
      <c r="F224" s="68"/>
      <c r="G224" s="107"/>
      <c r="H224" s="24"/>
      <c r="I224" s="68">
        <f t="shared" si="341"/>
        <v>0</v>
      </c>
      <c r="J224" s="164">
        <f t="shared" si="334"/>
        <v>0</v>
      </c>
      <c r="K224" s="68">
        <f t="shared" si="334"/>
        <v>0</v>
      </c>
      <c r="L224" s="164"/>
      <c r="M224" s="68"/>
      <c r="N224" s="68"/>
      <c r="O224" s="68"/>
      <c r="P224" s="164">
        <f t="shared" si="336"/>
        <v>0</v>
      </c>
      <c r="Q224" s="68">
        <f t="shared" si="336"/>
        <v>0</v>
      </c>
      <c r="R224" s="164"/>
      <c r="S224" s="68"/>
      <c r="T224" s="133"/>
      <c r="U224" s="319"/>
      <c r="V224" s="203">
        <f t="shared" si="342"/>
        <v>0</v>
      </c>
      <c r="W224" s="319">
        <f t="shared" si="337"/>
        <v>0</v>
      </c>
      <c r="X224" s="203">
        <f t="shared" si="338"/>
        <v>0</v>
      </c>
      <c r="Y224" s="164"/>
      <c r="Z224" s="68"/>
      <c r="AA224" s="133"/>
      <c r="AB224" s="319"/>
      <c r="AC224" s="203">
        <f t="shared" si="343"/>
        <v>0</v>
      </c>
      <c r="AD224" s="319">
        <f t="shared" si="339"/>
        <v>0</v>
      </c>
      <c r="AE224" s="203">
        <f t="shared" si="340"/>
        <v>0</v>
      </c>
      <c r="AF224" s="24"/>
    </row>
    <row r="225" spans="1:32" s="235" customFormat="1">
      <c r="A225" s="237"/>
      <c r="B225" s="238" t="s">
        <v>35</v>
      </c>
      <c r="C225" s="231">
        <f t="shared" ref="C225" si="344">SUM(C214:C224)</f>
        <v>0</v>
      </c>
      <c r="D225" s="237">
        <f>SUM(D214:D224)</f>
        <v>0</v>
      </c>
      <c r="E225" s="231">
        <f t="shared" ref="E225" si="345">SUM(E214:E224)</f>
        <v>0</v>
      </c>
      <c r="F225" s="237">
        <f>SUM(F214:F224)</f>
        <v>0</v>
      </c>
      <c r="G225" s="231">
        <f t="shared" ref="G225:M225" si="346">SUM(G214:G224)</f>
        <v>1.61</v>
      </c>
      <c r="H225" s="237">
        <f>SUM(H214:H224)</f>
        <v>9</v>
      </c>
      <c r="I225" s="237">
        <f t="shared" si="346"/>
        <v>4.6399999999999997</v>
      </c>
      <c r="J225" s="231">
        <f t="shared" si="346"/>
        <v>9</v>
      </c>
      <c r="K225" s="237">
        <f>SUM(K214:K224)</f>
        <v>4.6399999999999997</v>
      </c>
      <c r="L225" s="231">
        <f>L221</f>
        <v>4</v>
      </c>
      <c r="M225" s="237">
        <f t="shared" si="346"/>
        <v>4.6399999999999997</v>
      </c>
      <c r="N225" s="232">
        <f t="shared" si="335"/>
        <v>44.444444444444443</v>
      </c>
      <c r="O225" s="232">
        <f>M225/K225%</f>
        <v>100</v>
      </c>
      <c r="P225" s="231">
        <f>P221</f>
        <v>0</v>
      </c>
      <c r="Q225" s="237">
        <f t="shared" ref="Q225" si="347">SUM(Q214:Q224)</f>
        <v>0</v>
      </c>
      <c r="R225" s="231">
        <f>SUM(R214:R224)</f>
        <v>0</v>
      </c>
      <c r="S225" s="237">
        <f t="shared" ref="S225" si="348">SUM(S214:S224)</f>
        <v>0</v>
      </c>
      <c r="T225" s="233">
        <v>1.61</v>
      </c>
      <c r="U225" s="228">
        <f>U221</f>
        <v>4</v>
      </c>
      <c r="V225" s="229">
        <f>SUM(V214:V224)</f>
        <v>92.48</v>
      </c>
      <c r="W225" s="228">
        <f>W221</f>
        <v>4</v>
      </c>
      <c r="X225" s="229">
        <f>SUM(X214:X224)</f>
        <v>92.48</v>
      </c>
      <c r="Y225" s="231">
        <f>SUM(Y214:Y224)</f>
        <v>0</v>
      </c>
      <c r="Z225" s="237">
        <f t="shared" ref="Z225" si="349">SUM(Z214:Z224)</f>
        <v>0</v>
      </c>
      <c r="AA225" s="233">
        <v>1.61</v>
      </c>
      <c r="AB225" s="228">
        <f>AB221</f>
        <v>4</v>
      </c>
      <c r="AC225" s="229">
        <f>SUM(AC214:AC224)</f>
        <v>77.12</v>
      </c>
      <c r="AD225" s="228">
        <f>AD221</f>
        <v>4</v>
      </c>
      <c r="AE225" s="229">
        <f>SUM(AE214:AE224)</f>
        <v>77.12</v>
      </c>
      <c r="AF225" s="227"/>
    </row>
    <row r="226" spans="1:32" s="25" customFormat="1" ht="33.75" customHeight="1">
      <c r="A226" s="338">
        <v>13</v>
      </c>
      <c r="B226" s="20" t="s">
        <v>85</v>
      </c>
      <c r="C226" s="22"/>
      <c r="D226" s="66"/>
      <c r="E226" s="22"/>
      <c r="F226" s="66"/>
      <c r="G226" s="108"/>
      <c r="H226" s="22"/>
      <c r="I226" s="66"/>
      <c r="J226" s="312"/>
      <c r="K226" s="66"/>
      <c r="L226" s="312"/>
      <c r="M226" s="66"/>
      <c r="N226" s="66"/>
      <c r="O226" s="66"/>
      <c r="P226" s="312"/>
      <c r="Q226" s="66"/>
      <c r="R226" s="312"/>
      <c r="S226" s="66"/>
      <c r="T226" s="134"/>
      <c r="U226" s="318"/>
      <c r="V226" s="197"/>
      <c r="W226" s="318"/>
      <c r="X226" s="197"/>
      <c r="Y226" s="312"/>
      <c r="Z226" s="66"/>
      <c r="AA226" s="134"/>
      <c r="AB226" s="318"/>
      <c r="AC226" s="197"/>
      <c r="AD226" s="318"/>
      <c r="AE226" s="197"/>
      <c r="AF226" s="22"/>
    </row>
    <row r="227" spans="1:32" s="18" customFormat="1" ht="33.75" customHeight="1">
      <c r="A227" s="21">
        <v>13.01</v>
      </c>
      <c r="B227" s="830" t="s">
        <v>251</v>
      </c>
      <c r="C227" s="24"/>
      <c r="D227" s="68"/>
      <c r="E227" s="24"/>
      <c r="F227" s="68"/>
      <c r="G227" s="107">
        <v>0.56999999999999995</v>
      </c>
      <c r="H227" s="24">
        <v>10</v>
      </c>
      <c r="I227" s="68">
        <f t="shared" ref="I227" si="350">H227*G227*12</f>
        <v>68.399999999999991</v>
      </c>
      <c r="J227" s="164">
        <f t="shared" ref="J227:K233" si="351">H227+E227+C227</f>
        <v>10</v>
      </c>
      <c r="K227" s="68">
        <f t="shared" si="351"/>
        <v>68.399999999999991</v>
      </c>
      <c r="L227" s="164">
        <v>8</v>
      </c>
      <c r="M227" s="68">
        <v>48.72</v>
      </c>
      <c r="N227" s="68">
        <f t="shared" ref="N227:O234" si="352">L227/J227%</f>
        <v>80</v>
      </c>
      <c r="O227" s="68">
        <f t="shared" si="352"/>
        <v>71.228070175438603</v>
      </c>
      <c r="P227" s="164">
        <f t="shared" ref="P227:Q233" si="353">J227-L227</f>
        <v>2</v>
      </c>
      <c r="Q227" s="68">
        <f t="shared" si="353"/>
        <v>19.679999999999993</v>
      </c>
      <c r="R227" s="164"/>
      <c r="S227" s="68"/>
      <c r="T227" s="133">
        <v>0.75</v>
      </c>
      <c r="U227" s="319">
        <v>22</v>
      </c>
      <c r="V227" s="203">
        <f>U227*T227*12</f>
        <v>198</v>
      </c>
      <c r="W227" s="319">
        <f t="shared" ref="W227:W233" si="354">U227+R227</f>
        <v>22</v>
      </c>
      <c r="X227" s="203">
        <f t="shared" ref="X227:X233" si="355">V227+S227</f>
        <v>198</v>
      </c>
      <c r="Y227" s="164"/>
      <c r="Z227" s="68"/>
      <c r="AA227" s="133">
        <v>0.75</v>
      </c>
      <c r="AB227" s="319">
        <v>22</v>
      </c>
      <c r="AC227" s="203">
        <f>AB227*AA227*12</f>
        <v>198</v>
      </c>
      <c r="AD227" s="319">
        <f t="shared" ref="AD227:AD233" si="356">AB227+Y227</f>
        <v>22</v>
      </c>
      <c r="AE227" s="203">
        <f t="shared" ref="AE227:AE233" si="357">AC227+Z227</f>
        <v>198</v>
      </c>
      <c r="AF227" s="24"/>
    </row>
    <row r="228" spans="1:32" s="18" customFormat="1">
      <c r="A228" s="754">
        <v>13.02</v>
      </c>
      <c r="B228" s="23" t="s">
        <v>79</v>
      </c>
      <c r="C228" s="24"/>
      <c r="D228" s="68"/>
      <c r="E228" s="24"/>
      <c r="F228" s="68"/>
      <c r="G228" s="107"/>
      <c r="H228" s="24"/>
      <c r="I228" s="68">
        <f t="shared" ref="I228:I233" si="358">H228*G228</f>
        <v>0</v>
      </c>
      <c r="J228" s="164">
        <f t="shared" si="351"/>
        <v>0</v>
      </c>
      <c r="K228" s="68">
        <f t="shared" si="351"/>
        <v>0</v>
      </c>
      <c r="L228" s="164"/>
      <c r="M228" s="68"/>
      <c r="N228" s="68" t="e">
        <f t="shared" si="352"/>
        <v>#DIV/0!</v>
      </c>
      <c r="O228" s="68" t="e">
        <f t="shared" si="352"/>
        <v>#DIV/0!</v>
      </c>
      <c r="P228" s="164">
        <f t="shared" si="353"/>
        <v>0</v>
      </c>
      <c r="Q228" s="68">
        <f t="shared" si="353"/>
        <v>0</v>
      </c>
      <c r="R228" s="164"/>
      <c r="S228" s="68"/>
      <c r="T228" s="133"/>
      <c r="U228" s="319"/>
      <c r="V228" s="203">
        <f t="shared" ref="V228:V233" si="359">U228*T228</f>
        <v>0</v>
      </c>
      <c r="W228" s="319">
        <f t="shared" si="354"/>
        <v>0</v>
      </c>
      <c r="X228" s="203">
        <f t="shared" si="355"/>
        <v>0</v>
      </c>
      <c r="Y228" s="164"/>
      <c r="Z228" s="68"/>
      <c r="AA228" s="133"/>
      <c r="AB228" s="319"/>
      <c r="AC228" s="203">
        <f t="shared" ref="AC228:AC233" si="360">AB228*AA228</f>
        <v>0</v>
      </c>
      <c r="AD228" s="319">
        <f t="shared" si="356"/>
        <v>0</v>
      </c>
      <c r="AE228" s="203">
        <f t="shared" si="357"/>
        <v>0</v>
      </c>
      <c r="AF228" s="24"/>
    </row>
    <row r="229" spans="1:32" s="18" customFormat="1">
      <c r="A229" s="754">
        <v>13.03</v>
      </c>
      <c r="B229" s="7" t="s">
        <v>86</v>
      </c>
      <c r="C229" s="24"/>
      <c r="D229" s="68"/>
      <c r="E229" s="24"/>
      <c r="F229" s="68"/>
      <c r="G229" s="107"/>
      <c r="H229" s="24"/>
      <c r="I229" s="68">
        <f t="shared" si="358"/>
        <v>0</v>
      </c>
      <c r="J229" s="164">
        <f t="shared" si="351"/>
        <v>0</v>
      </c>
      <c r="K229" s="68">
        <f t="shared" si="351"/>
        <v>0</v>
      </c>
      <c r="L229" s="164"/>
      <c r="M229" s="68"/>
      <c r="N229" s="68" t="e">
        <f t="shared" si="352"/>
        <v>#DIV/0!</v>
      </c>
      <c r="O229" s="68" t="e">
        <f t="shared" si="352"/>
        <v>#DIV/0!</v>
      </c>
      <c r="P229" s="164">
        <f t="shared" si="353"/>
        <v>0</v>
      </c>
      <c r="Q229" s="68">
        <f t="shared" si="353"/>
        <v>0</v>
      </c>
      <c r="R229" s="164"/>
      <c r="S229" s="68"/>
      <c r="T229" s="133"/>
      <c r="U229" s="319"/>
      <c r="V229" s="203">
        <f t="shared" si="359"/>
        <v>0</v>
      </c>
      <c r="W229" s="319">
        <f t="shared" si="354"/>
        <v>0</v>
      </c>
      <c r="X229" s="203">
        <f t="shared" si="355"/>
        <v>0</v>
      </c>
      <c r="Y229" s="164"/>
      <c r="Z229" s="68"/>
      <c r="AA229" s="133"/>
      <c r="AB229" s="319"/>
      <c r="AC229" s="203">
        <f t="shared" si="360"/>
        <v>0</v>
      </c>
      <c r="AD229" s="319">
        <f t="shared" si="356"/>
        <v>0</v>
      </c>
      <c r="AE229" s="203">
        <f t="shared" si="357"/>
        <v>0</v>
      </c>
      <c r="AF229" s="24"/>
    </row>
    <row r="230" spans="1:32" s="18" customFormat="1" ht="56.25">
      <c r="A230" s="754">
        <v>13.04</v>
      </c>
      <c r="B230" s="23" t="s">
        <v>81</v>
      </c>
      <c r="C230" s="24"/>
      <c r="D230" s="68"/>
      <c r="E230" s="24"/>
      <c r="F230" s="68"/>
      <c r="G230" s="107">
        <v>0.1</v>
      </c>
      <c r="H230" s="24">
        <v>40</v>
      </c>
      <c r="I230" s="68">
        <f t="shared" si="358"/>
        <v>4</v>
      </c>
      <c r="J230" s="164">
        <f t="shared" si="351"/>
        <v>40</v>
      </c>
      <c r="K230" s="68">
        <f t="shared" si="351"/>
        <v>4</v>
      </c>
      <c r="L230" s="164">
        <v>40</v>
      </c>
      <c r="M230" s="68">
        <v>4</v>
      </c>
      <c r="N230" s="68">
        <f t="shared" si="352"/>
        <v>100</v>
      </c>
      <c r="O230" s="68">
        <f t="shared" si="352"/>
        <v>100</v>
      </c>
      <c r="P230" s="164">
        <f t="shared" si="353"/>
        <v>0</v>
      </c>
      <c r="Q230" s="68">
        <f t="shared" si="353"/>
        <v>0</v>
      </c>
      <c r="R230" s="164"/>
      <c r="S230" s="68"/>
      <c r="T230" s="133">
        <v>0.1</v>
      </c>
      <c r="U230" s="319">
        <v>40</v>
      </c>
      <c r="V230" s="203">
        <f t="shared" si="359"/>
        <v>4</v>
      </c>
      <c r="W230" s="319">
        <f t="shared" si="354"/>
        <v>40</v>
      </c>
      <c r="X230" s="203">
        <f t="shared" si="355"/>
        <v>4</v>
      </c>
      <c r="Y230" s="164"/>
      <c r="Z230" s="68"/>
      <c r="AA230" s="133">
        <v>0.1</v>
      </c>
      <c r="AB230" s="319">
        <v>40</v>
      </c>
      <c r="AC230" s="203">
        <f t="shared" si="360"/>
        <v>4</v>
      </c>
      <c r="AD230" s="319">
        <f t="shared" si="356"/>
        <v>40</v>
      </c>
      <c r="AE230" s="203">
        <f t="shared" si="357"/>
        <v>4</v>
      </c>
      <c r="AF230" s="778" t="s">
        <v>478</v>
      </c>
    </row>
    <row r="231" spans="1:32" s="18" customFormat="1" ht="56.25">
      <c r="A231" s="754">
        <v>13.05</v>
      </c>
      <c r="B231" s="23" t="s">
        <v>82</v>
      </c>
      <c r="C231" s="24"/>
      <c r="D231" s="68"/>
      <c r="E231" s="24"/>
      <c r="F231" s="68"/>
      <c r="G231" s="107">
        <v>0.12</v>
      </c>
      <c r="H231" s="24">
        <v>40</v>
      </c>
      <c r="I231" s="68">
        <f t="shared" si="358"/>
        <v>4.8</v>
      </c>
      <c r="J231" s="164">
        <f t="shared" si="351"/>
        <v>40</v>
      </c>
      <c r="K231" s="68">
        <f t="shared" si="351"/>
        <v>4.8</v>
      </c>
      <c r="L231" s="164">
        <v>40</v>
      </c>
      <c r="M231" s="68">
        <v>4.8</v>
      </c>
      <c r="N231" s="68">
        <f t="shared" si="352"/>
        <v>100</v>
      </c>
      <c r="O231" s="68">
        <f t="shared" si="352"/>
        <v>100</v>
      </c>
      <c r="P231" s="164">
        <f t="shared" si="353"/>
        <v>0</v>
      </c>
      <c r="Q231" s="68">
        <f t="shared" si="353"/>
        <v>0</v>
      </c>
      <c r="R231" s="164"/>
      <c r="S231" s="68"/>
      <c r="T231" s="133">
        <v>0.12</v>
      </c>
      <c r="U231" s="319">
        <v>40</v>
      </c>
      <c r="V231" s="203">
        <f t="shared" si="359"/>
        <v>4.8</v>
      </c>
      <c r="W231" s="319">
        <f t="shared" si="354"/>
        <v>40</v>
      </c>
      <c r="X231" s="203">
        <f t="shared" si="355"/>
        <v>4.8</v>
      </c>
      <c r="Y231" s="164"/>
      <c r="Z231" s="68"/>
      <c r="AA231" s="133">
        <v>0.12</v>
      </c>
      <c r="AB231" s="319">
        <v>40</v>
      </c>
      <c r="AC231" s="203">
        <f t="shared" si="360"/>
        <v>4.8</v>
      </c>
      <c r="AD231" s="319">
        <f t="shared" si="356"/>
        <v>40</v>
      </c>
      <c r="AE231" s="203">
        <f t="shared" si="357"/>
        <v>4.8</v>
      </c>
      <c r="AF231" s="778" t="s">
        <v>478</v>
      </c>
    </row>
    <row r="232" spans="1:32" s="18" customFormat="1">
      <c r="A232" s="200">
        <v>13.06</v>
      </c>
      <c r="B232" s="23" t="s">
        <v>83</v>
      </c>
      <c r="C232" s="24"/>
      <c r="D232" s="68"/>
      <c r="E232" s="24"/>
      <c r="F232" s="68"/>
      <c r="G232" s="107"/>
      <c r="H232" s="24"/>
      <c r="I232" s="68">
        <f t="shared" si="358"/>
        <v>0</v>
      </c>
      <c r="J232" s="164">
        <f t="shared" si="351"/>
        <v>0</v>
      </c>
      <c r="K232" s="68">
        <f t="shared" si="351"/>
        <v>0</v>
      </c>
      <c r="L232" s="164"/>
      <c r="M232" s="68"/>
      <c r="N232" s="68" t="e">
        <f t="shared" si="352"/>
        <v>#DIV/0!</v>
      </c>
      <c r="O232" s="68" t="e">
        <f t="shared" si="352"/>
        <v>#DIV/0!</v>
      </c>
      <c r="P232" s="164">
        <f t="shared" si="353"/>
        <v>0</v>
      </c>
      <c r="Q232" s="68">
        <f t="shared" si="353"/>
        <v>0</v>
      </c>
      <c r="R232" s="164"/>
      <c r="S232" s="68"/>
      <c r="T232" s="133"/>
      <c r="U232" s="319"/>
      <c r="V232" s="203">
        <f t="shared" si="359"/>
        <v>0</v>
      </c>
      <c r="W232" s="319">
        <f t="shared" si="354"/>
        <v>0</v>
      </c>
      <c r="X232" s="203">
        <f t="shared" si="355"/>
        <v>0</v>
      </c>
      <c r="Y232" s="164"/>
      <c r="Z232" s="68"/>
      <c r="AA232" s="133"/>
      <c r="AB232" s="319"/>
      <c r="AC232" s="203">
        <f t="shared" si="360"/>
        <v>0</v>
      </c>
      <c r="AD232" s="319">
        <f t="shared" si="356"/>
        <v>0</v>
      </c>
      <c r="AE232" s="203">
        <f t="shared" si="357"/>
        <v>0</v>
      </c>
      <c r="AF232" s="24"/>
    </row>
    <row r="233" spans="1:32" s="18" customFormat="1">
      <c r="A233" s="200">
        <v>13.07</v>
      </c>
      <c r="B233" s="7" t="s">
        <v>84</v>
      </c>
      <c r="C233" s="24"/>
      <c r="D233" s="68"/>
      <c r="E233" s="24"/>
      <c r="F233" s="68"/>
      <c r="G233" s="107"/>
      <c r="H233" s="24"/>
      <c r="I233" s="68">
        <f t="shared" si="358"/>
        <v>0</v>
      </c>
      <c r="J233" s="164">
        <f t="shared" si="351"/>
        <v>0</v>
      </c>
      <c r="K233" s="68">
        <f t="shared" si="351"/>
        <v>0</v>
      </c>
      <c r="L233" s="164"/>
      <c r="M233" s="68"/>
      <c r="N233" s="68" t="e">
        <f t="shared" si="352"/>
        <v>#DIV/0!</v>
      </c>
      <c r="O233" s="68" t="e">
        <f t="shared" si="352"/>
        <v>#DIV/0!</v>
      </c>
      <c r="P233" s="164">
        <f t="shared" si="353"/>
        <v>0</v>
      </c>
      <c r="Q233" s="68">
        <f t="shared" si="353"/>
        <v>0</v>
      </c>
      <c r="R233" s="164"/>
      <c r="S233" s="68"/>
      <c r="T233" s="133"/>
      <c r="U233" s="319"/>
      <c r="V233" s="203">
        <f t="shared" si="359"/>
        <v>0</v>
      </c>
      <c r="W233" s="319">
        <f t="shared" si="354"/>
        <v>0</v>
      </c>
      <c r="X233" s="203">
        <f t="shared" si="355"/>
        <v>0</v>
      </c>
      <c r="Y233" s="164"/>
      <c r="Z233" s="68"/>
      <c r="AA233" s="133"/>
      <c r="AB233" s="319"/>
      <c r="AC233" s="203">
        <f t="shared" si="360"/>
        <v>0</v>
      </c>
      <c r="AD233" s="319">
        <f t="shared" si="356"/>
        <v>0</v>
      </c>
      <c r="AE233" s="203">
        <f t="shared" si="357"/>
        <v>0</v>
      </c>
      <c r="AF233" s="24"/>
    </row>
    <row r="234" spans="1:32" s="235" customFormat="1">
      <c r="A234" s="237"/>
      <c r="B234" s="238" t="s">
        <v>35</v>
      </c>
      <c r="C234" s="231">
        <f t="shared" ref="C234" si="361">SUM(C227:C233)</f>
        <v>0</v>
      </c>
      <c r="D234" s="237">
        <f>SUM(D227:D233)</f>
        <v>0</v>
      </c>
      <c r="E234" s="231">
        <f t="shared" ref="E234" si="362">SUM(E227:E233)</f>
        <v>0</v>
      </c>
      <c r="F234" s="237">
        <f>SUM(F227:F233)</f>
        <v>0</v>
      </c>
      <c r="G234" s="230"/>
      <c r="H234" s="231">
        <f t="shared" ref="H234:J234" si="363">SUM(H227:H233)</f>
        <v>90</v>
      </c>
      <c r="I234" s="237">
        <f>SUM(I227:I233)</f>
        <v>77.199999999999989</v>
      </c>
      <c r="J234" s="231">
        <f t="shared" si="363"/>
        <v>90</v>
      </c>
      <c r="K234" s="237">
        <f>SUM(K227:K233)</f>
        <v>77.199999999999989</v>
      </c>
      <c r="L234" s="231">
        <f>L230</f>
        <v>40</v>
      </c>
      <c r="M234" s="237">
        <f>SUM(M227:M233)</f>
        <v>57.519999999999996</v>
      </c>
      <c r="N234" s="232">
        <f t="shared" si="352"/>
        <v>44.444444444444443</v>
      </c>
      <c r="O234" s="232">
        <f>M234/K234%</f>
        <v>74.507772020725398</v>
      </c>
      <c r="P234" s="231">
        <f>P230</f>
        <v>0</v>
      </c>
      <c r="Q234" s="237">
        <f t="shared" ref="Q234:S234" si="364">SUM(Q227:Q233)</f>
        <v>19.679999999999993</v>
      </c>
      <c r="R234" s="231">
        <f t="shared" si="364"/>
        <v>0</v>
      </c>
      <c r="S234" s="237">
        <f t="shared" si="364"/>
        <v>0</v>
      </c>
      <c r="T234" s="233"/>
      <c r="U234" s="228">
        <f>U230</f>
        <v>40</v>
      </c>
      <c r="V234" s="229">
        <f>SUM(V227:V233)</f>
        <v>206.8</v>
      </c>
      <c r="W234" s="228">
        <f>W230</f>
        <v>40</v>
      </c>
      <c r="X234" s="229">
        <f>SUM(X227:X233)</f>
        <v>206.8</v>
      </c>
      <c r="Y234" s="231">
        <f t="shared" ref="Y234:Z234" si="365">SUM(Y227:Y233)</f>
        <v>0</v>
      </c>
      <c r="Z234" s="237">
        <f t="shared" si="365"/>
        <v>0</v>
      </c>
      <c r="AA234" s="233"/>
      <c r="AB234" s="228">
        <f>AB230</f>
        <v>40</v>
      </c>
      <c r="AC234" s="229">
        <f>SUM(AC227:AC233)</f>
        <v>206.8</v>
      </c>
      <c r="AD234" s="228">
        <f>AD230</f>
        <v>40</v>
      </c>
      <c r="AE234" s="229">
        <f>SUM(AE227:AE233)</f>
        <v>206.8</v>
      </c>
      <c r="AF234" s="227"/>
    </row>
    <row r="235" spans="1:32" s="25" customFormat="1" ht="31.5">
      <c r="A235" s="70">
        <v>14</v>
      </c>
      <c r="B235" s="20" t="s">
        <v>87</v>
      </c>
      <c r="C235" s="22"/>
      <c r="D235" s="66"/>
      <c r="E235" s="22"/>
      <c r="F235" s="66"/>
      <c r="G235" s="108"/>
      <c r="H235" s="22"/>
      <c r="I235" s="66"/>
      <c r="J235" s="312"/>
      <c r="K235" s="66"/>
      <c r="L235" s="312"/>
      <c r="M235" s="66"/>
      <c r="N235" s="66"/>
      <c r="O235" s="66"/>
      <c r="P235" s="312"/>
      <c r="Q235" s="66"/>
      <c r="R235" s="312"/>
      <c r="S235" s="66"/>
      <c r="T235" s="134"/>
      <c r="U235" s="318"/>
      <c r="V235" s="197"/>
      <c r="W235" s="318"/>
      <c r="X235" s="197"/>
      <c r="Y235" s="312"/>
      <c r="Z235" s="66"/>
      <c r="AA235" s="134"/>
      <c r="AB235" s="318"/>
      <c r="AC235" s="197"/>
      <c r="AD235" s="318"/>
      <c r="AE235" s="197"/>
      <c r="AF235" s="22"/>
    </row>
    <row r="236" spans="1:32" s="18" customFormat="1" ht="47.25">
      <c r="A236" s="21">
        <v>14.01</v>
      </c>
      <c r="B236" s="23" t="s">
        <v>284</v>
      </c>
      <c r="C236" s="24"/>
      <c r="D236" s="68"/>
      <c r="E236" s="24"/>
      <c r="F236" s="68"/>
      <c r="G236" s="107"/>
      <c r="H236" s="24"/>
      <c r="I236" s="68"/>
      <c r="J236" s="164">
        <f t="shared" ref="J236:J238" si="366">H236+E236+C236</f>
        <v>0</v>
      </c>
      <c r="K236" s="68">
        <f>I236+F236+D236</f>
        <v>0</v>
      </c>
      <c r="L236" s="164"/>
      <c r="M236" s="68"/>
      <c r="N236" s="68" t="e">
        <f t="shared" ref="N236:O239" si="367">L236/J236%</f>
        <v>#DIV/0!</v>
      </c>
      <c r="O236" s="68" t="e">
        <f t="shared" si="367"/>
        <v>#DIV/0!</v>
      </c>
      <c r="P236" s="164"/>
      <c r="Q236" s="68"/>
      <c r="R236" s="164"/>
      <c r="S236" s="68"/>
      <c r="T236" s="133"/>
      <c r="U236" s="319"/>
      <c r="V236" s="203"/>
      <c r="W236" s="319"/>
      <c r="X236" s="203"/>
      <c r="Y236" s="164"/>
      <c r="Z236" s="68"/>
      <c r="AA236" s="133"/>
      <c r="AB236" s="319"/>
      <c r="AC236" s="203"/>
      <c r="AD236" s="319"/>
      <c r="AE236" s="203"/>
      <c r="AF236" s="24"/>
    </row>
    <row r="237" spans="1:32" s="18" customFormat="1" ht="78" customHeight="1">
      <c r="A237" s="76"/>
      <c r="B237" s="23" t="s">
        <v>285</v>
      </c>
      <c r="C237" s="24"/>
      <c r="D237" s="68"/>
      <c r="E237" s="24"/>
      <c r="F237" s="68"/>
      <c r="G237" s="107">
        <v>47.486153846153798</v>
      </c>
      <c r="H237" s="24">
        <v>1</v>
      </c>
      <c r="I237" s="68">
        <f>+G237*H237</f>
        <v>47.486153846153798</v>
      </c>
      <c r="J237" s="164">
        <f t="shared" si="366"/>
        <v>1</v>
      </c>
      <c r="K237" s="68">
        <f>I237+F237+D237</f>
        <v>47.486153846153798</v>
      </c>
      <c r="L237" s="164">
        <v>1</v>
      </c>
      <c r="M237" s="68">
        <v>5.62</v>
      </c>
      <c r="N237" s="68">
        <f t="shared" si="367"/>
        <v>100</v>
      </c>
      <c r="O237" s="68">
        <f t="shared" si="367"/>
        <v>11.835028834316088</v>
      </c>
      <c r="P237" s="164">
        <f>J237-L237</f>
        <v>0</v>
      </c>
      <c r="Q237" s="68">
        <f>K237-M237</f>
        <v>41.8661538461538</v>
      </c>
      <c r="R237" s="164"/>
      <c r="S237" s="68"/>
      <c r="T237" s="133">
        <v>50</v>
      </c>
      <c r="U237" s="319">
        <v>1</v>
      </c>
      <c r="V237" s="203">
        <f>U237*T237</f>
        <v>50</v>
      </c>
      <c r="W237" s="319">
        <f t="shared" ref="W237:W238" si="368">U237+R237</f>
        <v>1</v>
      </c>
      <c r="X237" s="203">
        <f>V237+S237</f>
        <v>50</v>
      </c>
      <c r="Y237" s="164"/>
      <c r="Z237" s="68"/>
      <c r="AA237" s="133">
        <v>50</v>
      </c>
      <c r="AB237" s="319">
        <v>1</v>
      </c>
      <c r="AC237" s="203">
        <f>AB237*AA237</f>
        <v>50</v>
      </c>
      <c r="AD237" s="319">
        <f t="shared" ref="AD237:AD238" si="369">AB237+Y237</f>
        <v>1</v>
      </c>
      <c r="AE237" s="203">
        <f>AC237+Z237</f>
        <v>50</v>
      </c>
      <c r="AF237" s="778" t="s">
        <v>631</v>
      </c>
    </row>
    <row r="238" spans="1:32" s="18" customFormat="1" ht="18.75">
      <c r="A238" s="21"/>
      <c r="B238" s="357" t="s">
        <v>343</v>
      </c>
      <c r="C238" s="24"/>
      <c r="D238" s="68"/>
      <c r="E238" s="24"/>
      <c r="F238" s="68"/>
      <c r="G238" s="107"/>
      <c r="H238" s="24">
        <v>0</v>
      </c>
      <c r="I238" s="68"/>
      <c r="J238" s="164">
        <f t="shared" si="366"/>
        <v>0</v>
      </c>
      <c r="K238" s="68"/>
      <c r="L238" s="164"/>
      <c r="M238" s="68"/>
      <c r="N238" s="68" t="e">
        <f t="shared" si="367"/>
        <v>#DIV/0!</v>
      </c>
      <c r="O238" s="68" t="e">
        <f t="shared" si="367"/>
        <v>#DIV/0!</v>
      </c>
      <c r="P238" s="164">
        <f>J238-L238</f>
        <v>0</v>
      </c>
      <c r="Q238" s="68">
        <f>K238-M238</f>
        <v>0</v>
      </c>
      <c r="R238" s="164"/>
      <c r="S238" s="68"/>
      <c r="T238" s="133"/>
      <c r="U238" s="319">
        <v>10</v>
      </c>
      <c r="V238" s="203">
        <f t="shared" ref="V238" si="370">U238*T238</f>
        <v>0</v>
      </c>
      <c r="W238" s="319">
        <f t="shared" si="368"/>
        <v>10</v>
      </c>
      <c r="X238" s="203">
        <f>V238+S238</f>
        <v>0</v>
      </c>
      <c r="Y238" s="164"/>
      <c r="Z238" s="68"/>
      <c r="AA238" s="133"/>
      <c r="AB238" s="319">
        <v>10</v>
      </c>
      <c r="AC238" s="203">
        <f t="shared" ref="AC238" si="371">AB238*AA238</f>
        <v>0</v>
      </c>
      <c r="AD238" s="319">
        <f t="shared" si="369"/>
        <v>10</v>
      </c>
      <c r="AE238" s="203">
        <f>AC238+Z238</f>
        <v>0</v>
      </c>
      <c r="AF238" s="24"/>
    </row>
    <row r="239" spans="1:32" s="235" customFormat="1" ht="18.75">
      <c r="A239" s="237"/>
      <c r="B239" s="238" t="s">
        <v>25</v>
      </c>
      <c r="C239" s="228">
        <f t="shared" ref="C239" si="372">C238+C237</f>
        <v>0</v>
      </c>
      <c r="D239" s="229">
        <f>D238+D237</f>
        <v>0</v>
      </c>
      <c r="E239" s="228">
        <f t="shared" ref="E239" si="373">E238+E237</f>
        <v>0</v>
      </c>
      <c r="F239" s="229">
        <f>F238+F237</f>
        <v>0</v>
      </c>
      <c r="G239" s="230"/>
      <c r="H239" s="228">
        <f>H237</f>
        <v>1</v>
      </c>
      <c r="I239" s="229">
        <f>I238+I237</f>
        <v>47.486153846153798</v>
      </c>
      <c r="J239" s="668">
        <f>J237</f>
        <v>1</v>
      </c>
      <c r="K239" s="229">
        <f>K238+K237</f>
        <v>47.486153846153798</v>
      </c>
      <c r="L239" s="228">
        <f>L237</f>
        <v>1</v>
      </c>
      <c r="M239" s="229">
        <f>M238+M237</f>
        <v>5.62</v>
      </c>
      <c r="N239" s="232">
        <f t="shared" si="367"/>
        <v>100</v>
      </c>
      <c r="O239" s="232">
        <f>M239/K239%</f>
        <v>11.835028834316088</v>
      </c>
      <c r="P239" s="228">
        <f t="shared" ref="P239" si="374">P238+P237</f>
        <v>0</v>
      </c>
      <c r="Q239" s="229">
        <f>Q238+Q237</f>
        <v>41.8661538461538</v>
      </c>
      <c r="R239" s="228">
        <f t="shared" ref="R239" si="375">R238+R237</f>
        <v>0</v>
      </c>
      <c r="S239" s="229">
        <f>S238+S237</f>
        <v>0</v>
      </c>
      <c r="T239" s="233"/>
      <c r="U239" s="229"/>
      <c r="V239" s="229">
        <f>V238+V237</f>
        <v>50</v>
      </c>
      <c r="W239" s="229"/>
      <c r="X239" s="229">
        <f>X238+X237</f>
        <v>50</v>
      </c>
      <c r="Y239" s="228">
        <f t="shared" ref="Y239" si="376">Y238+Y237</f>
        <v>0</v>
      </c>
      <c r="Z239" s="229">
        <f>Z238+Z237</f>
        <v>0</v>
      </c>
      <c r="AA239" s="233"/>
      <c r="AB239" s="229"/>
      <c r="AC239" s="229">
        <f>AC238+AC237</f>
        <v>50</v>
      </c>
      <c r="AD239" s="229"/>
      <c r="AE239" s="229">
        <f>AE238+AE237</f>
        <v>50</v>
      </c>
      <c r="AF239" s="227"/>
    </row>
    <row r="240" spans="1:32" s="25" customFormat="1">
      <c r="A240" s="70">
        <v>15</v>
      </c>
      <c r="B240" s="20" t="s">
        <v>88</v>
      </c>
      <c r="C240" s="22"/>
      <c r="D240" s="66"/>
      <c r="E240" s="22"/>
      <c r="F240" s="66"/>
      <c r="G240" s="108"/>
      <c r="H240" s="22"/>
      <c r="I240" s="66"/>
      <c r="J240" s="312"/>
      <c r="K240" s="66"/>
      <c r="L240" s="312"/>
      <c r="M240" s="66"/>
      <c r="N240" s="66"/>
      <c r="O240" s="66"/>
      <c r="P240" s="312"/>
      <c r="Q240" s="66"/>
      <c r="R240" s="312"/>
      <c r="S240" s="66"/>
      <c r="T240" s="134"/>
      <c r="U240" s="318"/>
      <c r="V240" s="197"/>
      <c r="W240" s="318"/>
      <c r="X240" s="197"/>
      <c r="Y240" s="312"/>
      <c r="Z240" s="66"/>
      <c r="AA240" s="134"/>
      <c r="AB240" s="318"/>
      <c r="AC240" s="197"/>
      <c r="AD240" s="318"/>
      <c r="AE240" s="197"/>
      <c r="AF240" s="22"/>
    </row>
    <row r="241" spans="1:32" s="18" customFormat="1">
      <c r="A241" s="21">
        <v>15.01</v>
      </c>
      <c r="B241" s="23" t="s">
        <v>92</v>
      </c>
      <c r="C241" s="24"/>
      <c r="D241" s="68"/>
      <c r="E241" s="24"/>
      <c r="F241" s="68"/>
      <c r="G241" s="107"/>
      <c r="H241" s="24"/>
      <c r="I241" s="68">
        <f t="shared" ref="I241:I242" si="377">H241*G241</f>
        <v>0</v>
      </c>
      <c r="J241" s="164">
        <f t="shared" ref="J241:J242" si="378">H241+E241+C241</f>
        <v>0</v>
      </c>
      <c r="K241" s="68">
        <f>I241+F241+D241</f>
        <v>0</v>
      </c>
      <c r="L241" s="164"/>
      <c r="M241" s="68"/>
      <c r="N241" s="68"/>
      <c r="O241" s="68"/>
      <c r="P241" s="164">
        <f>J241-L241</f>
        <v>0</v>
      </c>
      <c r="Q241" s="68">
        <f>K241-M241</f>
        <v>0</v>
      </c>
      <c r="R241" s="164"/>
      <c r="S241" s="68"/>
      <c r="T241" s="133"/>
      <c r="U241" s="319"/>
      <c r="V241" s="203">
        <f>U241*T241</f>
        <v>0</v>
      </c>
      <c r="W241" s="319">
        <f>U241+R241</f>
        <v>0</v>
      </c>
      <c r="X241" s="203">
        <f>V241+S241</f>
        <v>0</v>
      </c>
      <c r="Y241" s="164"/>
      <c r="Z241" s="68"/>
      <c r="AA241" s="133"/>
      <c r="AB241" s="319"/>
      <c r="AC241" s="203">
        <f>AB241*AA241</f>
        <v>0</v>
      </c>
      <c r="AD241" s="319">
        <f>AB241+Y241</f>
        <v>0</v>
      </c>
      <c r="AE241" s="203">
        <f>AC241+Z241</f>
        <v>0</v>
      </c>
      <c r="AF241" s="24"/>
    </row>
    <row r="242" spans="1:32" s="18" customFormat="1">
      <c r="A242" s="21">
        <v>15.02</v>
      </c>
      <c r="B242" s="23" t="s">
        <v>93</v>
      </c>
      <c r="C242" s="24"/>
      <c r="D242" s="68"/>
      <c r="E242" s="24"/>
      <c r="F242" s="68"/>
      <c r="G242" s="107"/>
      <c r="H242" s="24"/>
      <c r="I242" s="68">
        <f t="shared" si="377"/>
        <v>0</v>
      </c>
      <c r="J242" s="164">
        <f t="shared" si="378"/>
        <v>0</v>
      </c>
      <c r="K242" s="68">
        <f>I242+F242+D242</f>
        <v>0</v>
      </c>
      <c r="L242" s="164"/>
      <c r="M242" s="68"/>
      <c r="N242" s="68"/>
      <c r="O242" s="68"/>
      <c r="P242" s="164">
        <f>J242-L242</f>
        <v>0</v>
      </c>
      <c r="Q242" s="68">
        <f>K242-M242</f>
        <v>0</v>
      </c>
      <c r="R242" s="164"/>
      <c r="S242" s="68"/>
      <c r="T242" s="133"/>
      <c r="U242" s="319"/>
      <c r="V242" s="203">
        <f>U242*T242</f>
        <v>0</v>
      </c>
      <c r="W242" s="319">
        <f>U242+R242</f>
        <v>0</v>
      </c>
      <c r="X242" s="203">
        <f>V242+S242</f>
        <v>0</v>
      </c>
      <c r="Y242" s="164"/>
      <c r="Z242" s="68"/>
      <c r="AA242" s="133"/>
      <c r="AB242" s="319"/>
      <c r="AC242" s="203">
        <f>AB242*AA242</f>
        <v>0</v>
      </c>
      <c r="AD242" s="319">
        <f>AB242+Y242</f>
        <v>0</v>
      </c>
      <c r="AE242" s="203">
        <f>AC242+Z242</f>
        <v>0</v>
      </c>
      <c r="AF242" s="24"/>
    </row>
    <row r="243" spans="1:32" s="235" customFormat="1">
      <c r="A243" s="208"/>
      <c r="B243" s="238" t="s">
        <v>25</v>
      </c>
      <c r="C243" s="228">
        <f t="shared" ref="C243" si="379">SUM(C241:C242)</f>
        <v>0</v>
      </c>
      <c r="D243" s="229">
        <f>SUM(D241:D242)</f>
        <v>0</v>
      </c>
      <c r="E243" s="228">
        <f t="shared" ref="E243" si="380">SUM(E241:E242)</f>
        <v>0</v>
      </c>
      <c r="F243" s="229">
        <f>SUM(F241:F242)</f>
        <v>0</v>
      </c>
      <c r="G243" s="230"/>
      <c r="H243" s="228">
        <f t="shared" ref="H243:M243" si="381">SUM(H241:H242)</f>
        <v>0</v>
      </c>
      <c r="I243" s="229">
        <f>SUM(I241:I242)</f>
        <v>0</v>
      </c>
      <c r="J243" s="228">
        <f t="shared" si="381"/>
        <v>0</v>
      </c>
      <c r="K243" s="229">
        <f>SUM(K241:K242)</f>
        <v>0</v>
      </c>
      <c r="L243" s="228">
        <f t="shared" si="381"/>
        <v>0</v>
      </c>
      <c r="M243" s="229">
        <f t="shared" si="381"/>
        <v>0</v>
      </c>
      <c r="N243" s="232"/>
      <c r="O243" s="232"/>
      <c r="P243" s="228">
        <f t="shared" ref="P243:S243" si="382">SUM(P241:P242)</f>
        <v>0</v>
      </c>
      <c r="Q243" s="229">
        <f t="shared" si="382"/>
        <v>0</v>
      </c>
      <c r="R243" s="228">
        <f t="shared" si="382"/>
        <v>0</v>
      </c>
      <c r="S243" s="229">
        <f t="shared" si="382"/>
        <v>0</v>
      </c>
      <c r="T243" s="233"/>
      <c r="U243" s="228">
        <f t="shared" ref="U243:W243" si="383">SUM(U241:U242)</f>
        <v>0</v>
      </c>
      <c r="V243" s="229">
        <f>SUM(V241:V242)</f>
        <v>0</v>
      </c>
      <c r="W243" s="228">
        <f t="shared" si="383"/>
        <v>0</v>
      </c>
      <c r="X243" s="229">
        <f>SUM(X241:X242)</f>
        <v>0</v>
      </c>
      <c r="Y243" s="228">
        <f t="shared" ref="Y243:Z243" si="384">SUM(Y241:Y242)</f>
        <v>0</v>
      </c>
      <c r="Z243" s="229">
        <f t="shared" si="384"/>
        <v>0</v>
      </c>
      <c r="AA243" s="233"/>
      <c r="AB243" s="228">
        <f t="shared" ref="AB243" si="385">SUM(AB241:AB242)</f>
        <v>0</v>
      </c>
      <c r="AC243" s="229">
        <f>SUM(AC241:AC242)</f>
        <v>0</v>
      </c>
      <c r="AD243" s="228">
        <f t="shared" ref="AD243" si="386">SUM(AD241:AD242)</f>
        <v>0</v>
      </c>
      <c r="AE243" s="229">
        <f>SUM(AE241:AE242)</f>
        <v>0</v>
      </c>
      <c r="AF243" s="227"/>
    </row>
    <row r="244" spans="1:32" s="25" customFormat="1">
      <c r="A244" s="338" t="s">
        <v>89</v>
      </c>
      <c r="B244" s="20" t="s">
        <v>90</v>
      </c>
      <c r="C244" s="22"/>
      <c r="D244" s="66"/>
      <c r="E244" s="22"/>
      <c r="F244" s="66"/>
      <c r="G244" s="108"/>
      <c r="H244" s="22"/>
      <c r="I244" s="66"/>
      <c r="J244" s="312"/>
      <c r="K244" s="66"/>
      <c r="L244" s="312"/>
      <c r="M244" s="66"/>
      <c r="N244" s="66"/>
      <c r="O244" s="66"/>
      <c r="P244" s="312"/>
      <c r="Q244" s="66"/>
      <c r="R244" s="312"/>
      <c r="S244" s="66"/>
      <c r="T244" s="134"/>
      <c r="U244" s="318"/>
      <c r="V244" s="197"/>
      <c r="W244" s="318"/>
      <c r="X244" s="197"/>
      <c r="Y244" s="312"/>
      <c r="Z244" s="66"/>
      <c r="AA244" s="134"/>
      <c r="AB244" s="318"/>
      <c r="AC244" s="197"/>
      <c r="AD244" s="318"/>
      <c r="AE244" s="197"/>
      <c r="AF244" s="22"/>
    </row>
    <row r="245" spans="1:32" s="25" customFormat="1">
      <c r="A245" s="336">
        <v>16</v>
      </c>
      <c r="B245" s="20" t="s">
        <v>91</v>
      </c>
      <c r="C245" s="22"/>
      <c r="D245" s="66"/>
      <c r="E245" s="22"/>
      <c r="F245" s="66"/>
      <c r="G245" s="108"/>
      <c r="H245" s="22"/>
      <c r="I245" s="66">
        <f t="shared" ref="I245:I246" si="387">H245*G245</f>
        <v>0</v>
      </c>
      <c r="J245" s="312"/>
      <c r="K245" s="66"/>
      <c r="L245" s="312"/>
      <c r="M245" s="66"/>
      <c r="N245" s="66"/>
      <c r="O245" s="66"/>
      <c r="P245" s="312"/>
      <c r="Q245" s="66"/>
      <c r="R245" s="312"/>
      <c r="S245" s="66"/>
      <c r="T245" s="134"/>
      <c r="U245" s="318"/>
      <c r="V245" s="197"/>
      <c r="W245" s="318"/>
      <c r="X245" s="197"/>
      <c r="Y245" s="312"/>
      <c r="Z245" s="66"/>
      <c r="AA245" s="134"/>
      <c r="AB245" s="318"/>
      <c r="AC245" s="197"/>
      <c r="AD245" s="318"/>
      <c r="AE245" s="197"/>
      <c r="AF245" s="22"/>
    </row>
    <row r="246" spans="1:32" s="25" customFormat="1">
      <c r="A246" s="336">
        <v>16.010000000000002</v>
      </c>
      <c r="B246" s="20" t="s">
        <v>92</v>
      </c>
      <c r="C246" s="22"/>
      <c r="D246" s="66"/>
      <c r="E246" s="22"/>
      <c r="F246" s="66"/>
      <c r="G246" s="108"/>
      <c r="H246" s="22"/>
      <c r="I246" s="66">
        <f t="shared" si="387"/>
        <v>0</v>
      </c>
      <c r="J246" s="312">
        <f t="shared" ref="J246:J249" si="388">H246+E246+C246</f>
        <v>0</v>
      </c>
      <c r="K246" s="66">
        <f>I246+F246+D246</f>
        <v>0</v>
      </c>
      <c r="L246" s="312"/>
      <c r="M246" s="66"/>
      <c r="N246" s="68" t="e">
        <f t="shared" ref="N246:O250" si="389">L246/J246%</f>
        <v>#DIV/0!</v>
      </c>
      <c r="O246" s="68" t="e">
        <f t="shared" si="389"/>
        <v>#DIV/0!</v>
      </c>
      <c r="P246" s="164"/>
      <c r="Q246" s="68"/>
      <c r="R246" s="164"/>
      <c r="S246" s="66"/>
      <c r="T246" s="134"/>
      <c r="U246" s="318"/>
      <c r="V246" s="197"/>
      <c r="W246" s="318"/>
      <c r="X246" s="197"/>
      <c r="Y246" s="164"/>
      <c r="Z246" s="66"/>
      <c r="AA246" s="134"/>
      <c r="AB246" s="318"/>
      <c r="AC246" s="197"/>
      <c r="AD246" s="318"/>
      <c r="AE246" s="197"/>
      <c r="AF246" s="22"/>
    </row>
    <row r="247" spans="1:32" s="18" customFormat="1" ht="56.25">
      <c r="A247" s="754"/>
      <c r="B247" s="23" t="s">
        <v>236</v>
      </c>
      <c r="C247" s="24"/>
      <c r="D247" s="68"/>
      <c r="E247" s="24"/>
      <c r="F247" s="68"/>
      <c r="G247" s="107">
        <v>5.0000000000000001E-3</v>
      </c>
      <c r="H247" s="24">
        <v>454</v>
      </c>
      <c r="I247" s="68">
        <f>+G247*H247</f>
        <v>2.27</v>
      </c>
      <c r="J247" s="164">
        <f t="shared" si="388"/>
        <v>454</v>
      </c>
      <c r="K247" s="68">
        <f>I247+F247+D247</f>
        <v>2.27</v>
      </c>
      <c r="L247" s="164">
        <v>0</v>
      </c>
      <c r="M247" s="68">
        <v>0</v>
      </c>
      <c r="N247" s="68">
        <f t="shared" si="389"/>
        <v>0</v>
      </c>
      <c r="O247" s="68">
        <f t="shared" si="389"/>
        <v>0</v>
      </c>
      <c r="P247" s="164">
        <f t="shared" ref="P247:Q249" si="390">J247-L247</f>
        <v>454</v>
      </c>
      <c r="Q247" s="68">
        <f t="shared" si="390"/>
        <v>2.27</v>
      </c>
      <c r="R247" s="164"/>
      <c r="S247" s="68"/>
      <c r="T247" s="133">
        <v>5.0000000000000001E-3</v>
      </c>
      <c r="U247" s="319">
        <v>402</v>
      </c>
      <c r="V247" s="203">
        <f>U247*T247</f>
        <v>2.0100000000000002</v>
      </c>
      <c r="W247" s="319">
        <f t="shared" ref="W247:W249" si="391">U247+R247</f>
        <v>402</v>
      </c>
      <c r="X247" s="203">
        <f>V247+S247</f>
        <v>2.0100000000000002</v>
      </c>
      <c r="Y247" s="164"/>
      <c r="Z247" s="68"/>
      <c r="AA247" s="133">
        <v>5.0000000000000001E-3</v>
      </c>
      <c r="AB247" s="319">
        <v>402</v>
      </c>
      <c r="AC247" s="203">
        <f>AB247*AA247</f>
        <v>2.0100000000000002</v>
      </c>
      <c r="AD247" s="319">
        <f t="shared" ref="AD247:AD249" si="392">AB247+Y247</f>
        <v>402</v>
      </c>
      <c r="AE247" s="203">
        <f>AC247+Z247</f>
        <v>2.0100000000000002</v>
      </c>
      <c r="AF247" s="778" t="s">
        <v>478</v>
      </c>
    </row>
    <row r="248" spans="1:32" s="18" customFormat="1" ht="56.25">
      <c r="A248" s="754"/>
      <c r="B248" s="23" t="s">
        <v>237</v>
      </c>
      <c r="C248" s="24"/>
      <c r="D248" s="68"/>
      <c r="E248" s="24"/>
      <c r="F248" s="68"/>
      <c r="G248" s="107">
        <v>5.0000000000000001E-3</v>
      </c>
      <c r="H248" s="24">
        <v>705</v>
      </c>
      <c r="I248" s="68">
        <f t="shared" ref="I248:I249" si="393">+G248*H248</f>
        <v>3.5249999999999999</v>
      </c>
      <c r="J248" s="164">
        <f t="shared" si="388"/>
        <v>705</v>
      </c>
      <c r="K248" s="68">
        <f>I248+F248+D248</f>
        <v>3.5249999999999999</v>
      </c>
      <c r="L248" s="164">
        <v>0</v>
      </c>
      <c r="M248" s="68">
        <v>0</v>
      </c>
      <c r="N248" s="68">
        <f t="shared" si="389"/>
        <v>0</v>
      </c>
      <c r="O248" s="68">
        <f t="shared" si="389"/>
        <v>0</v>
      </c>
      <c r="P248" s="164">
        <f t="shared" si="390"/>
        <v>705</v>
      </c>
      <c r="Q248" s="68">
        <f t="shared" si="390"/>
        <v>3.5249999999999999</v>
      </c>
      <c r="R248" s="164"/>
      <c r="S248" s="68"/>
      <c r="T248" s="133">
        <v>5.0000000000000001E-3</v>
      </c>
      <c r="U248" s="319">
        <v>554</v>
      </c>
      <c r="V248" s="203">
        <f>U248*T248</f>
        <v>2.77</v>
      </c>
      <c r="W248" s="319">
        <f t="shared" si="391"/>
        <v>554</v>
      </c>
      <c r="X248" s="203">
        <f>V248+S248</f>
        <v>2.77</v>
      </c>
      <c r="Y248" s="164"/>
      <c r="Z248" s="68"/>
      <c r="AA248" s="133">
        <v>5.0000000000000001E-3</v>
      </c>
      <c r="AB248" s="319">
        <v>554</v>
      </c>
      <c r="AC248" s="203">
        <f>AB248*AA248</f>
        <v>2.77</v>
      </c>
      <c r="AD248" s="319">
        <f t="shared" si="392"/>
        <v>554</v>
      </c>
      <c r="AE248" s="203">
        <f>AC248+Z248</f>
        <v>2.77</v>
      </c>
      <c r="AF248" s="778" t="s">
        <v>478</v>
      </c>
    </row>
    <row r="249" spans="1:32" s="18" customFormat="1" ht="56.25">
      <c r="A249" s="754">
        <v>16.02</v>
      </c>
      <c r="B249" s="23" t="s">
        <v>252</v>
      </c>
      <c r="C249" s="24"/>
      <c r="D249" s="68"/>
      <c r="E249" s="24"/>
      <c r="F249" s="68"/>
      <c r="G249" s="107">
        <v>5.0000000000000001E-3</v>
      </c>
      <c r="H249" s="24">
        <v>515</v>
      </c>
      <c r="I249" s="68">
        <f t="shared" si="393"/>
        <v>2.5750000000000002</v>
      </c>
      <c r="J249" s="164">
        <f t="shared" si="388"/>
        <v>515</v>
      </c>
      <c r="K249" s="68">
        <f>I249+F249+D249</f>
        <v>2.5750000000000002</v>
      </c>
      <c r="L249" s="164">
        <v>0</v>
      </c>
      <c r="M249" s="68">
        <v>0</v>
      </c>
      <c r="N249" s="68">
        <f t="shared" si="389"/>
        <v>0</v>
      </c>
      <c r="O249" s="68">
        <f t="shared" si="389"/>
        <v>0</v>
      </c>
      <c r="P249" s="164">
        <f t="shared" si="390"/>
        <v>515</v>
      </c>
      <c r="Q249" s="68">
        <f t="shared" si="390"/>
        <v>2.5750000000000002</v>
      </c>
      <c r="R249" s="164"/>
      <c r="S249" s="68"/>
      <c r="T249" s="133">
        <v>5.0000000000000001E-3</v>
      </c>
      <c r="U249" s="319">
        <v>414</v>
      </c>
      <c r="V249" s="203">
        <f>U249*T249</f>
        <v>2.0699999999999998</v>
      </c>
      <c r="W249" s="319">
        <f t="shared" si="391"/>
        <v>414</v>
      </c>
      <c r="X249" s="203">
        <f>V249+S249</f>
        <v>2.0699999999999998</v>
      </c>
      <c r="Y249" s="164"/>
      <c r="Z249" s="68"/>
      <c r="AA249" s="133">
        <v>5.0000000000000001E-3</v>
      </c>
      <c r="AB249" s="319">
        <v>414</v>
      </c>
      <c r="AC249" s="203">
        <f>AB249*AA249</f>
        <v>2.0699999999999998</v>
      </c>
      <c r="AD249" s="319">
        <f t="shared" si="392"/>
        <v>414</v>
      </c>
      <c r="AE249" s="203">
        <f>AC249+Z249</f>
        <v>2.0699999999999998</v>
      </c>
      <c r="AF249" s="778" t="s">
        <v>478</v>
      </c>
    </row>
    <row r="250" spans="1:32" s="235" customFormat="1">
      <c r="A250" s="208"/>
      <c r="B250" s="238" t="s">
        <v>35</v>
      </c>
      <c r="C250" s="228">
        <f t="shared" ref="C250" si="394">SUM(C247:C249)</f>
        <v>0</v>
      </c>
      <c r="D250" s="229">
        <f>SUM(D247:D249)</f>
        <v>0</v>
      </c>
      <c r="E250" s="228">
        <f t="shared" ref="E250" si="395">SUM(E247:E249)</f>
        <v>0</v>
      </c>
      <c r="F250" s="229">
        <f>SUM(F247:F249)</f>
        <v>0</v>
      </c>
      <c r="G250" s="230"/>
      <c r="H250" s="228">
        <f t="shared" ref="H250:L250" si="396">SUM(H247:H249)</f>
        <v>1674</v>
      </c>
      <c r="I250" s="229">
        <f>SUM(I247:I249)</f>
        <v>8.370000000000001</v>
      </c>
      <c r="J250" s="228">
        <f t="shared" si="396"/>
        <v>1674</v>
      </c>
      <c r="K250" s="229">
        <f>SUM(K247:K249)</f>
        <v>8.370000000000001</v>
      </c>
      <c r="L250" s="228">
        <f t="shared" si="396"/>
        <v>0</v>
      </c>
      <c r="M250" s="229">
        <f>SUM(M247:M249)</f>
        <v>0</v>
      </c>
      <c r="N250" s="232">
        <f t="shared" si="389"/>
        <v>0</v>
      </c>
      <c r="O250" s="232">
        <f>M250/K250%</f>
        <v>0</v>
      </c>
      <c r="P250" s="228">
        <f t="shared" ref="P250" si="397">SUM(P247:P249)</f>
        <v>1674</v>
      </c>
      <c r="Q250" s="229">
        <f>SUM(Q247:Q249)</f>
        <v>8.370000000000001</v>
      </c>
      <c r="R250" s="228">
        <f t="shared" ref="R250" si="398">SUM(R247:R249)</f>
        <v>0</v>
      </c>
      <c r="S250" s="229">
        <f>SUM(S247:S249)</f>
        <v>0</v>
      </c>
      <c r="T250" s="233"/>
      <c r="U250" s="228">
        <f t="shared" ref="U250" si="399">SUM(U247:U249)</f>
        <v>1370</v>
      </c>
      <c r="V250" s="229">
        <f>SUM(V247:V249)</f>
        <v>6.85</v>
      </c>
      <c r="W250" s="228">
        <f t="shared" ref="W250" si="400">SUM(W247:W249)</f>
        <v>1370</v>
      </c>
      <c r="X250" s="229">
        <f>SUM(X247:X249)</f>
        <v>6.85</v>
      </c>
      <c r="Y250" s="228">
        <f t="shared" ref="Y250" si="401">SUM(Y247:Y249)</f>
        <v>0</v>
      </c>
      <c r="Z250" s="229">
        <f>SUM(Z247:Z249)</f>
        <v>0</v>
      </c>
      <c r="AA250" s="233"/>
      <c r="AB250" s="228">
        <f t="shared" ref="AB250" si="402">SUM(AB247:AB249)</f>
        <v>1370</v>
      </c>
      <c r="AC250" s="229">
        <f>SUM(AC247:AC249)</f>
        <v>6.85</v>
      </c>
      <c r="AD250" s="228">
        <f t="shared" ref="AD250" si="403">SUM(AD247:AD249)</f>
        <v>1370</v>
      </c>
      <c r="AE250" s="229">
        <f>SUM(AE247:AE249)</f>
        <v>6.85</v>
      </c>
      <c r="AF250" s="227"/>
    </row>
    <row r="251" spans="1:32" s="25" customFormat="1">
      <c r="A251" s="336">
        <v>17</v>
      </c>
      <c r="B251" s="20" t="s">
        <v>94</v>
      </c>
      <c r="C251" s="22"/>
      <c r="D251" s="66"/>
      <c r="E251" s="22"/>
      <c r="F251" s="66"/>
      <c r="G251" s="108"/>
      <c r="H251" s="22"/>
      <c r="I251" s="66"/>
      <c r="J251" s="312"/>
      <c r="K251" s="66"/>
      <c r="L251" s="312"/>
      <c r="M251" s="66"/>
      <c r="N251" s="66"/>
      <c r="O251" s="66"/>
      <c r="P251" s="312"/>
      <c r="Q251" s="66"/>
      <c r="R251" s="312"/>
      <c r="S251" s="66"/>
      <c r="T251" s="134"/>
      <c r="U251" s="318"/>
      <c r="V251" s="197"/>
      <c r="W251" s="318"/>
      <c r="X251" s="197"/>
      <c r="Y251" s="312"/>
      <c r="Z251" s="66"/>
      <c r="AA251" s="134"/>
      <c r="AB251" s="318"/>
      <c r="AC251" s="197"/>
      <c r="AD251" s="318"/>
      <c r="AE251" s="197"/>
      <c r="AF251" s="22"/>
    </row>
    <row r="252" spans="1:32" s="18" customFormat="1">
      <c r="A252" s="754">
        <v>17.010000000000002</v>
      </c>
      <c r="B252" s="23" t="s">
        <v>92</v>
      </c>
      <c r="C252" s="24"/>
      <c r="D252" s="68"/>
      <c r="E252" s="24"/>
      <c r="F252" s="68"/>
      <c r="G252" s="107">
        <v>0.05</v>
      </c>
      <c r="H252" s="24">
        <v>500</v>
      </c>
      <c r="I252" s="68">
        <f t="shared" ref="I252:I253" si="404">H252*G252</f>
        <v>25</v>
      </c>
      <c r="J252" s="164">
        <f t="shared" ref="J252:J253" si="405">H252+E252+C252</f>
        <v>500</v>
      </c>
      <c r="K252" s="68">
        <f>I252+F252+D252</f>
        <v>25</v>
      </c>
      <c r="L252" s="164">
        <v>500</v>
      </c>
      <c r="M252" s="68">
        <v>25</v>
      </c>
      <c r="N252" s="68">
        <f t="shared" ref="N252:O254" si="406">L252/J252%</f>
        <v>100</v>
      </c>
      <c r="O252" s="68">
        <f t="shared" si="406"/>
        <v>100</v>
      </c>
      <c r="P252" s="164">
        <f>J252-L252</f>
        <v>0</v>
      </c>
      <c r="Q252" s="68">
        <f>K252-M252</f>
        <v>0</v>
      </c>
      <c r="R252" s="164"/>
      <c r="S252" s="68"/>
      <c r="T252" s="133">
        <v>0.05</v>
      </c>
      <c r="U252" s="319">
        <v>504</v>
      </c>
      <c r="V252" s="203">
        <f>U252*T252</f>
        <v>25.200000000000003</v>
      </c>
      <c r="W252" s="319">
        <f t="shared" ref="W252:W253" si="407">U252+R252</f>
        <v>504</v>
      </c>
      <c r="X252" s="203">
        <f>V252+S252</f>
        <v>25.200000000000003</v>
      </c>
      <c r="Y252" s="164"/>
      <c r="Z252" s="68"/>
      <c r="AA252" s="133">
        <v>0.05</v>
      </c>
      <c r="AB252" s="319">
        <v>504</v>
      </c>
      <c r="AC252" s="203">
        <f>AB252*AA252</f>
        <v>25.200000000000003</v>
      </c>
      <c r="AD252" s="319">
        <f t="shared" ref="AD252:AD253" si="408">AB252+Y252</f>
        <v>504</v>
      </c>
      <c r="AE252" s="203">
        <f>AC252+Z252</f>
        <v>25.200000000000003</v>
      </c>
      <c r="AF252" s="24"/>
    </row>
    <row r="253" spans="1:32" s="18" customFormat="1" ht="21" customHeight="1">
      <c r="A253" s="754">
        <v>17.02</v>
      </c>
      <c r="B253" s="23" t="s">
        <v>93</v>
      </c>
      <c r="C253" s="24"/>
      <c r="D253" s="68"/>
      <c r="E253" s="24"/>
      <c r="F253" s="68"/>
      <c r="G253" s="107">
        <v>7.0000000000000007E-2</v>
      </c>
      <c r="H253" s="24">
        <v>201</v>
      </c>
      <c r="I253" s="68">
        <f t="shared" si="404"/>
        <v>14.070000000000002</v>
      </c>
      <c r="J253" s="164">
        <f t="shared" si="405"/>
        <v>201</v>
      </c>
      <c r="K253" s="68">
        <f>I253+F253+D253</f>
        <v>14.070000000000002</v>
      </c>
      <c r="L253" s="164">
        <v>201</v>
      </c>
      <c r="M253" s="68">
        <v>14.07</v>
      </c>
      <c r="N253" s="68">
        <f t="shared" si="406"/>
        <v>100.00000000000001</v>
      </c>
      <c r="O253" s="68">
        <f t="shared" si="406"/>
        <v>99.999999999999986</v>
      </c>
      <c r="P253" s="164">
        <f>J253-L253</f>
        <v>0</v>
      </c>
      <c r="Q253" s="68">
        <f>K253-M253</f>
        <v>0</v>
      </c>
      <c r="R253" s="164"/>
      <c r="S253" s="68"/>
      <c r="T253" s="133">
        <v>7.0000000000000007E-2</v>
      </c>
      <c r="U253" s="319">
        <v>202</v>
      </c>
      <c r="V253" s="203">
        <f>U253*T253</f>
        <v>14.14</v>
      </c>
      <c r="W253" s="319">
        <f t="shared" si="407"/>
        <v>202</v>
      </c>
      <c r="X253" s="203">
        <f>V253+S253</f>
        <v>14.14</v>
      </c>
      <c r="Y253" s="164"/>
      <c r="Z253" s="68"/>
      <c r="AA253" s="133">
        <v>7.0000000000000007E-2</v>
      </c>
      <c r="AB253" s="319">
        <v>202</v>
      </c>
      <c r="AC253" s="203">
        <f>AB253*AA253</f>
        <v>14.14</v>
      </c>
      <c r="AD253" s="319">
        <f t="shared" si="408"/>
        <v>202</v>
      </c>
      <c r="AE253" s="203">
        <f>AC253+Z253</f>
        <v>14.14</v>
      </c>
      <c r="AF253" s="24"/>
    </row>
    <row r="254" spans="1:32" s="235" customFormat="1">
      <c r="A254" s="237"/>
      <c r="B254" s="238" t="s">
        <v>35</v>
      </c>
      <c r="C254" s="231">
        <f t="shared" ref="C254" si="409">SUM(C252:C253)</f>
        <v>0</v>
      </c>
      <c r="D254" s="237">
        <f>SUM(D252:D253)</f>
        <v>0</v>
      </c>
      <c r="E254" s="231">
        <f t="shared" ref="E254" si="410">SUM(E252:E253)</f>
        <v>0</v>
      </c>
      <c r="F254" s="237">
        <f>SUM(F252:F253)</f>
        <v>0</v>
      </c>
      <c r="G254" s="230"/>
      <c r="H254" s="231">
        <f t="shared" ref="H254:L254" si="411">SUM(H252:H253)</f>
        <v>701</v>
      </c>
      <c r="I254" s="237">
        <f>SUM(I252:I253)</f>
        <v>39.07</v>
      </c>
      <c r="J254" s="231">
        <f t="shared" si="411"/>
        <v>701</v>
      </c>
      <c r="K254" s="237">
        <f>SUM(K252:K253)</f>
        <v>39.07</v>
      </c>
      <c r="L254" s="231">
        <f t="shared" si="411"/>
        <v>701</v>
      </c>
      <c r="M254" s="237">
        <f>SUM(M252:M253)</f>
        <v>39.07</v>
      </c>
      <c r="N254" s="232">
        <f t="shared" si="406"/>
        <v>100</v>
      </c>
      <c r="O254" s="232">
        <f>M254/K254%</f>
        <v>100</v>
      </c>
      <c r="P254" s="231">
        <f t="shared" ref="P254" si="412">SUM(P252:P253)</f>
        <v>0</v>
      </c>
      <c r="Q254" s="237">
        <f>SUM(Q252:Q253)</f>
        <v>0</v>
      </c>
      <c r="R254" s="231">
        <f t="shared" ref="R254" si="413">SUM(R252:R253)</f>
        <v>0</v>
      </c>
      <c r="S254" s="237">
        <f>SUM(S252:S253)</f>
        <v>0</v>
      </c>
      <c r="T254" s="233"/>
      <c r="U254" s="228">
        <f t="shared" ref="U254" si="414">SUM(U252:U253)</f>
        <v>706</v>
      </c>
      <c r="V254" s="229">
        <f>SUM(V252:V253)</f>
        <v>39.340000000000003</v>
      </c>
      <c r="W254" s="228">
        <f t="shared" ref="W254" si="415">SUM(W252:W253)</f>
        <v>706</v>
      </c>
      <c r="X254" s="229">
        <f>SUM(X252:X253)</f>
        <v>39.340000000000003</v>
      </c>
      <c r="Y254" s="231">
        <f t="shared" ref="Y254" si="416">SUM(Y252:Y253)</f>
        <v>0</v>
      </c>
      <c r="Z254" s="237">
        <f>SUM(Z252:Z253)</f>
        <v>0</v>
      </c>
      <c r="AA254" s="233"/>
      <c r="AB254" s="228">
        <f t="shared" ref="AB254" si="417">SUM(AB252:AB253)</f>
        <v>706</v>
      </c>
      <c r="AC254" s="229">
        <f>SUM(AC252:AC253)</f>
        <v>39.340000000000003</v>
      </c>
      <c r="AD254" s="228">
        <f t="shared" ref="AD254" si="418">SUM(AD252:AD253)</f>
        <v>706</v>
      </c>
      <c r="AE254" s="229">
        <f>SUM(AE252:AE253)</f>
        <v>39.340000000000003</v>
      </c>
      <c r="AF254" s="227"/>
    </row>
    <row r="255" spans="1:32" s="25" customFormat="1" ht="31.5">
      <c r="A255" s="336">
        <v>18</v>
      </c>
      <c r="B255" s="20" t="s">
        <v>95</v>
      </c>
      <c r="C255" s="22"/>
      <c r="D255" s="66"/>
      <c r="E255" s="22"/>
      <c r="F255" s="66"/>
      <c r="G255" s="108"/>
      <c r="H255" s="22"/>
      <c r="I255" s="66"/>
      <c r="J255" s="312"/>
      <c r="K255" s="66"/>
      <c r="L255" s="312"/>
      <c r="M255" s="66"/>
      <c r="N255" s="66"/>
      <c r="O255" s="66"/>
      <c r="P255" s="312"/>
      <c r="Q255" s="66"/>
      <c r="R255" s="312"/>
      <c r="S255" s="66"/>
      <c r="T255" s="134"/>
      <c r="U255" s="318"/>
      <c r="V255" s="197"/>
      <c r="W255" s="318"/>
      <c r="X255" s="197"/>
      <c r="Y255" s="312"/>
      <c r="Z255" s="66"/>
      <c r="AA255" s="134"/>
      <c r="AB255" s="318"/>
      <c r="AC255" s="197"/>
      <c r="AD255" s="318"/>
      <c r="AE255" s="197"/>
      <c r="AF255" s="22"/>
    </row>
    <row r="256" spans="1:32" s="18" customFormat="1" ht="24" customHeight="1">
      <c r="A256" s="200">
        <v>18.010000000000002</v>
      </c>
      <c r="B256" s="23" t="s">
        <v>96</v>
      </c>
      <c r="C256" s="24"/>
      <c r="D256" s="68"/>
      <c r="E256" s="24"/>
      <c r="F256" s="68"/>
      <c r="G256" s="107"/>
      <c r="H256" s="24"/>
      <c r="I256" s="68"/>
      <c r="J256" s="164">
        <f t="shared" ref="J256:J257" si="419">H256+E256+C256</f>
        <v>0</v>
      </c>
      <c r="K256" s="68">
        <f>I256+F256+D256</f>
        <v>0</v>
      </c>
      <c r="L256" s="164"/>
      <c r="M256" s="68"/>
      <c r="N256" s="68"/>
      <c r="O256" s="68"/>
      <c r="P256" s="164">
        <f>J256-L256</f>
        <v>0</v>
      </c>
      <c r="Q256" s="68">
        <f>K256-M256</f>
        <v>0</v>
      </c>
      <c r="R256" s="164"/>
      <c r="S256" s="68"/>
      <c r="T256" s="133"/>
      <c r="U256" s="319"/>
      <c r="V256" s="203">
        <f>U256*T256</f>
        <v>0</v>
      </c>
      <c r="W256" s="319">
        <f>U256+R256</f>
        <v>0</v>
      </c>
      <c r="X256" s="203">
        <f>V256+S256</f>
        <v>0</v>
      </c>
      <c r="Y256" s="164"/>
      <c r="Z256" s="68"/>
      <c r="AA256" s="133"/>
      <c r="AB256" s="319"/>
      <c r="AC256" s="203">
        <f>AB256*AA256</f>
        <v>0</v>
      </c>
      <c r="AD256" s="319">
        <f>AB256+Y256</f>
        <v>0</v>
      </c>
      <c r="AE256" s="203">
        <f>AC256+Z256</f>
        <v>0</v>
      </c>
      <c r="AF256" s="24"/>
    </row>
    <row r="257" spans="1:32" s="18" customFormat="1">
      <c r="A257" s="200">
        <v>18.02</v>
      </c>
      <c r="B257" s="23" t="s">
        <v>239</v>
      </c>
      <c r="C257" s="24"/>
      <c r="D257" s="68"/>
      <c r="E257" s="24"/>
      <c r="F257" s="68"/>
      <c r="G257" s="107"/>
      <c r="H257" s="24"/>
      <c r="I257" s="68">
        <f t="shared" ref="I257" si="420">H257*G257</f>
        <v>0</v>
      </c>
      <c r="J257" s="164">
        <f t="shared" si="419"/>
        <v>0</v>
      </c>
      <c r="K257" s="68">
        <f>I257+F257+D257</f>
        <v>0</v>
      </c>
      <c r="L257" s="164"/>
      <c r="M257" s="68"/>
      <c r="N257" s="68"/>
      <c r="O257" s="68"/>
      <c r="P257" s="164">
        <f>J257-L257</f>
        <v>0</v>
      </c>
      <c r="Q257" s="68">
        <f>K257-M257</f>
        <v>0</v>
      </c>
      <c r="R257" s="164"/>
      <c r="S257" s="68"/>
      <c r="T257" s="133"/>
      <c r="U257" s="319"/>
      <c r="V257" s="203">
        <f>U257*T257</f>
        <v>0</v>
      </c>
      <c r="W257" s="319">
        <f>U257+R257</f>
        <v>0</v>
      </c>
      <c r="X257" s="203">
        <f>V257+S257</f>
        <v>0</v>
      </c>
      <c r="Y257" s="164"/>
      <c r="Z257" s="68"/>
      <c r="AA257" s="133"/>
      <c r="AB257" s="319"/>
      <c r="AC257" s="203">
        <f>AB257*AA257</f>
        <v>0</v>
      </c>
      <c r="AD257" s="319">
        <f>AB257+Y257</f>
        <v>0</v>
      </c>
      <c r="AE257" s="203">
        <f>AC257+Z257</f>
        <v>0</v>
      </c>
      <c r="AF257" s="24"/>
    </row>
    <row r="258" spans="1:32" s="235" customFormat="1">
      <c r="A258" s="208"/>
      <c r="B258" s="238" t="s">
        <v>35</v>
      </c>
      <c r="C258" s="231">
        <f t="shared" ref="C258" si="421">SUM(C256:C257)</f>
        <v>0</v>
      </c>
      <c r="D258" s="237">
        <f>SUM(D256:D257)</f>
        <v>0</v>
      </c>
      <c r="E258" s="231">
        <f t="shared" ref="E258" si="422">SUM(E256:E257)</f>
        <v>0</v>
      </c>
      <c r="F258" s="237">
        <f>SUM(F256:F257)</f>
        <v>0</v>
      </c>
      <c r="G258" s="230"/>
      <c r="H258" s="231">
        <f t="shared" ref="H258:L258" si="423">SUM(H256:H257)</f>
        <v>0</v>
      </c>
      <c r="I258" s="237">
        <f>SUM(I256:I257)</f>
        <v>0</v>
      </c>
      <c r="J258" s="231">
        <f t="shared" si="423"/>
        <v>0</v>
      </c>
      <c r="K258" s="237">
        <f>SUM(K256:K257)</f>
        <v>0</v>
      </c>
      <c r="L258" s="231">
        <f t="shared" si="423"/>
        <v>0</v>
      </c>
      <c r="M258" s="237">
        <f>SUM(M256:M257)</f>
        <v>0</v>
      </c>
      <c r="N258" s="232"/>
      <c r="O258" s="232"/>
      <c r="P258" s="231">
        <f t="shared" ref="P258" si="424">SUM(P256:P257)</f>
        <v>0</v>
      </c>
      <c r="Q258" s="237">
        <f>SUM(Q256:Q257)</f>
        <v>0</v>
      </c>
      <c r="R258" s="231">
        <f t="shared" ref="R258" si="425">SUM(R256:R257)</f>
        <v>0</v>
      </c>
      <c r="S258" s="237">
        <f>SUM(S256:S257)</f>
        <v>0</v>
      </c>
      <c r="T258" s="233"/>
      <c r="U258" s="228">
        <f t="shared" ref="U258" si="426">SUM(U256:U257)</f>
        <v>0</v>
      </c>
      <c r="V258" s="229">
        <f>SUM(V256:V257)</f>
        <v>0</v>
      </c>
      <c r="W258" s="228">
        <f t="shared" ref="W258" si="427">SUM(W256:W257)</f>
        <v>0</v>
      </c>
      <c r="X258" s="229">
        <f>SUM(X256:X257)</f>
        <v>0</v>
      </c>
      <c r="Y258" s="231">
        <f t="shared" ref="Y258" si="428">SUM(Y256:Y257)</f>
        <v>0</v>
      </c>
      <c r="Z258" s="237">
        <f>SUM(Z256:Z257)</f>
        <v>0</v>
      </c>
      <c r="AA258" s="233"/>
      <c r="AB258" s="228">
        <f t="shared" ref="AB258" si="429">SUM(AB256:AB257)</f>
        <v>0</v>
      </c>
      <c r="AC258" s="229">
        <f>SUM(AC256:AC257)</f>
        <v>0</v>
      </c>
      <c r="AD258" s="228">
        <f t="shared" ref="AD258" si="430">SUM(AD256:AD257)</f>
        <v>0</v>
      </c>
      <c r="AE258" s="229">
        <f>SUM(AE256:AE257)</f>
        <v>0</v>
      </c>
      <c r="AF258" s="227"/>
    </row>
    <row r="259" spans="1:32" s="25" customFormat="1">
      <c r="A259" s="336">
        <v>19</v>
      </c>
      <c r="B259" s="20" t="s">
        <v>84</v>
      </c>
      <c r="C259" s="22"/>
      <c r="D259" s="66"/>
      <c r="E259" s="22"/>
      <c r="F259" s="66"/>
      <c r="G259" s="108"/>
      <c r="H259" s="22"/>
      <c r="I259" s="66"/>
      <c r="J259" s="312"/>
      <c r="K259" s="66"/>
      <c r="L259" s="312"/>
      <c r="M259" s="66"/>
      <c r="N259" s="66"/>
      <c r="O259" s="66"/>
      <c r="P259" s="312"/>
      <c r="Q259" s="66"/>
      <c r="R259" s="312"/>
      <c r="S259" s="66"/>
      <c r="T259" s="134"/>
      <c r="U259" s="318"/>
      <c r="V259" s="197"/>
      <c r="W259" s="318"/>
      <c r="X259" s="197"/>
      <c r="Y259" s="312"/>
      <c r="Z259" s="66"/>
      <c r="AA259" s="134"/>
      <c r="AB259" s="318"/>
      <c r="AC259" s="197"/>
      <c r="AD259" s="318"/>
      <c r="AE259" s="197"/>
      <c r="AF259" s="22"/>
    </row>
    <row r="260" spans="1:32" s="18" customFormat="1" ht="56.25">
      <c r="A260" s="754">
        <v>19.010000000000002</v>
      </c>
      <c r="B260" s="2" t="s">
        <v>201</v>
      </c>
      <c r="C260" s="24"/>
      <c r="D260" s="68"/>
      <c r="E260" s="24"/>
      <c r="F260" s="68"/>
      <c r="G260" s="107">
        <v>7.4999999999999997E-2</v>
      </c>
      <c r="H260" s="24">
        <v>679</v>
      </c>
      <c r="I260" s="68">
        <v>38.450000000000003</v>
      </c>
      <c r="J260" s="164">
        <f t="shared" ref="J260" si="431">H260+E260+C260</f>
        <v>679</v>
      </c>
      <c r="K260" s="68">
        <f>I260+F260+D260</f>
        <v>38.450000000000003</v>
      </c>
      <c r="L260" s="164">
        <v>679</v>
      </c>
      <c r="M260" s="68">
        <v>38.450000000000003</v>
      </c>
      <c r="N260" s="68">
        <f t="shared" ref="N260:N261" si="432">L260/J260%</f>
        <v>100</v>
      </c>
      <c r="O260" s="68">
        <f>M260/K260%</f>
        <v>100</v>
      </c>
      <c r="P260" s="164">
        <f>J260-L260</f>
        <v>0</v>
      </c>
      <c r="Q260" s="68">
        <f>K260-M260</f>
        <v>0</v>
      </c>
      <c r="R260" s="164"/>
      <c r="S260" s="68"/>
      <c r="T260" s="133">
        <v>7.4999999999999997E-2</v>
      </c>
      <c r="U260" s="319">
        <v>699</v>
      </c>
      <c r="V260" s="203">
        <v>39.450000000000003</v>
      </c>
      <c r="W260" s="319">
        <f>U260+R260</f>
        <v>699</v>
      </c>
      <c r="X260" s="203">
        <f>V260+S260</f>
        <v>39.450000000000003</v>
      </c>
      <c r="Y260" s="164"/>
      <c r="Z260" s="68"/>
      <c r="AA260" s="133">
        <v>7.4999999999999997E-2</v>
      </c>
      <c r="AB260" s="319">
        <v>699</v>
      </c>
      <c r="AC260" s="203">
        <v>39.450000000000003</v>
      </c>
      <c r="AD260" s="319">
        <f>AB260+Y260</f>
        <v>699</v>
      </c>
      <c r="AE260" s="203">
        <f>AC260+Z260</f>
        <v>39.450000000000003</v>
      </c>
      <c r="AF260" s="778" t="s">
        <v>487</v>
      </c>
    </row>
    <row r="261" spans="1:32" s="235" customFormat="1">
      <c r="A261" s="208"/>
      <c r="B261" s="238" t="s">
        <v>35</v>
      </c>
      <c r="C261" s="231">
        <f t="shared" ref="C261" si="433">C260</f>
        <v>0</v>
      </c>
      <c r="D261" s="237">
        <f>D260</f>
        <v>0</v>
      </c>
      <c r="E261" s="231">
        <f t="shared" ref="E261" si="434">E260</f>
        <v>0</v>
      </c>
      <c r="F261" s="237">
        <f>F260</f>
        <v>0</v>
      </c>
      <c r="G261" s="230"/>
      <c r="H261" s="231">
        <f t="shared" ref="H261:L261" si="435">H260</f>
        <v>679</v>
      </c>
      <c r="I261" s="237">
        <f>I260</f>
        <v>38.450000000000003</v>
      </c>
      <c r="J261" s="231">
        <f t="shared" si="435"/>
        <v>679</v>
      </c>
      <c r="K261" s="237">
        <f>K260</f>
        <v>38.450000000000003</v>
      </c>
      <c r="L261" s="231">
        <f t="shared" si="435"/>
        <v>679</v>
      </c>
      <c r="M261" s="237">
        <f>M260</f>
        <v>38.450000000000003</v>
      </c>
      <c r="N261" s="232">
        <f t="shared" si="432"/>
        <v>100</v>
      </c>
      <c r="O261" s="232">
        <f>M261/K261%</f>
        <v>100</v>
      </c>
      <c r="P261" s="231">
        <f t="shared" ref="P261" si="436">P260</f>
        <v>0</v>
      </c>
      <c r="Q261" s="237">
        <f>Q260</f>
        <v>0</v>
      </c>
      <c r="R261" s="231">
        <f t="shared" ref="R261" si="437">R260</f>
        <v>0</v>
      </c>
      <c r="S261" s="237">
        <f>S260</f>
        <v>0</v>
      </c>
      <c r="T261" s="233"/>
      <c r="U261" s="228">
        <f t="shared" ref="U261" si="438">U260</f>
        <v>699</v>
      </c>
      <c r="V261" s="229">
        <f>V260</f>
        <v>39.450000000000003</v>
      </c>
      <c r="W261" s="228">
        <f t="shared" ref="W261" si="439">W260</f>
        <v>699</v>
      </c>
      <c r="X261" s="229">
        <f>X260</f>
        <v>39.450000000000003</v>
      </c>
      <c r="Y261" s="231">
        <f t="shared" ref="Y261" si="440">Y260</f>
        <v>0</v>
      </c>
      <c r="Z261" s="237">
        <f>Z260</f>
        <v>0</v>
      </c>
      <c r="AA261" s="233"/>
      <c r="AB261" s="228">
        <f t="shared" ref="AB261" si="441">AB260</f>
        <v>699</v>
      </c>
      <c r="AC261" s="229">
        <f>AC260</f>
        <v>39.450000000000003</v>
      </c>
      <c r="AD261" s="228">
        <f t="shared" ref="AD261" si="442">AD260</f>
        <v>699</v>
      </c>
      <c r="AE261" s="229">
        <f>AE260</f>
        <v>39.450000000000003</v>
      </c>
      <c r="AF261" s="227"/>
    </row>
    <row r="262" spans="1:32" s="25" customFormat="1" ht="31.5">
      <c r="A262" s="336" t="s">
        <v>97</v>
      </c>
      <c r="B262" s="20" t="s">
        <v>98</v>
      </c>
      <c r="C262" s="22"/>
      <c r="D262" s="66"/>
      <c r="E262" s="22"/>
      <c r="F262" s="66"/>
      <c r="G262" s="108"/>
      <c r="H262" s="22"/>
      <c r="I262" s="66"/>
      <c r="J262" s="312"/>
      <c r="K262" s="66"/>
      <c r="L262" s="312"/>
      <c r="M262" s="66"/>
      <c r="N262" s="66"/>
      <c r="O262" s="66"/>
      <c r="P262" s="312"/>
      <c r="Q262" s="66"/>
      <c r="R262" s="312"/>
      <c r="S262" s="66"/>
      <c r="T262" s="134"/>
      <c r="U262" s="318"/>
      <c r="V262" s="197"/>
      <c r="W262" s="318"/>
      <c r="X262" s="197"/>
      <c r="Y262" s="312"/>
      <c r="Z262" s="66"/>
      <c r="AA262" s="134"/>
      <c r="AB262" s="318"/>
      <c r="AC262" s="197"/>
      <c r="AD262" s="318"/>
      <c r="AE262" s="197"/>
      <c r="AF262" s="22"/>
    </row>
    <row r="263" spans="1:32" s="25" customFormat="1">
      <c r="A263" s="336">
        <v>20</v>
      </c>
      <c r="B263" s="20" t="s">
        <v>99</v>
      </c>
      <c r="C263" s="22"/>
      <c r="D263" s="66"/>
      <c r="E263" s="22"/>
      <c r="F263" s="66"/>
      <c r="G263" s="108"/>
      <c r="H263" s="22"/>
      <c r="I263" s="66"/>
      <c r="J263" s="312"/>
      <c r="K263" s="66"/>
      <c r="L263" s="312"/>
      <c r="M263" s="66"/>
      <c r="N263" s="66"/>
      <c r="O263" s="66"/>
      <c r="P263" s="312"/>
      <c r="Q263" s="66"/>
      <c r="R263" s="312"/>
      <c r="S263" s="66"/>
      <c r="T263" s="134"/>
      <c r="U263" s="318"/>
      <c r="V263" s="197"/>
      <c r="W263" s="318"/>
      <c r="X263" s="197"/>
      <c r="Y263" s="312"/>
      <c r="Z263" s="66"/>
      <c r="AA263" s="134"/>
      <c r="AB263" s="318"/>
      <c r="AC263" s="197"/>
      <c r="AD263" s="318"/>
      <c r="AE263" s="197"/>
      <c r="AF263" s="22"/>
    </row>
    <row r="264" spans="1:32" s="18" customFormat="1">
      <c r="A264" s="754">
        <v>20.010000000000002</v>
      </c>
      <c r="B264" s="23" t="s">
        <v>100</v>
      </c>
      <c r="C264" s="24"/>
      <c r="D264" s="68"/>
      <c r="E264" s="24"/>
      <c r="F264" s="68"/>
      <c r="G264" s="107">
        <v>0.03</v>
      </c>
      <c r="H264" s="24">
        <v>242</v>
      </c>
      <c r="I264" s="68">
        <f t="shared" ref="I264" si="443">H264*G264</f>
        <v>7.26</v>
      </c>
      <c r="J264" s="164">
        <f t="shared" ref="J264" si="444">H264+E264+C264</f>
        <v>242</v>
      </c>
      <c r="K264" s="68">
        <f>I264+F264+D264</f>
        <v>7.26</v>
      </c>
      <c r="L264" s="164">
        <v>242</v>
      </c>
      <c r="M264" s="68">
        <v>7.26</v>
      </c>
      <c r="N264" s="68">
        <f t="shared" ref="N264:N265" si="445">L264/J264%</f>
        <v>100</v>
      </c>
      <c r="O264" s="68">
        <f>M264/K264%</f>
        <v>100</v>
      </c>
      <c r="P264" s="164">
        <f>J264-L264</f>
        <v>0</v>
      </c>
      <c r="Q264" s="68">
        <f>K264-M264</f>
        <v>0</v>
      </c>
      <c r="R264" s="164"/>
      <c r="S264" s="68"/>
      <c r="T264" s="133">
        <v>0.03</v>
      </c>
      <c r="U264" s="319">
        <v>267</v>
      </c>
      <c r="V264" s="203">
        <f>U264*T264</f>
        <v>8.01</v>
      </c>
      <c r="W264" s="319">
        <f>U264+R264</f>
        <v>267</v>
      </c>
      <c r="X264" s="203">
        <f>V264+S264</f>
        <v>8.01</v>
      </c>
      <c r="Y264" s="164"/>
      <c r="Z264" s="68"/>
      <c r="AA264" s="133">
        <v>0.03</v>
      </c>
      <c r="AB264" s="319">
        <v>236</v>
      </c>
      <c r="AC264" s="203">
        <f>AB264*AA264</f>
        <v>7.08</v>
      </c>
      <c r="AD264" s="319">
        <f>AB264+Y264</f>
        <v>236</v>
      </c>
      <c r="AE264" s="203">
        <f>AC264+Z264</f>
        <v>7.08</v>
      </c>
      <c r="AF264" s="24"/>
    </row>
    <row r="265" spans="1:32" s="274" customFormat="1">
      <c r="A265" s="217"/>
      <c r="B265" s="238" t="s">
        <v>35</v>
      </c>
      <c r="C265" s="236">
        <f t="shared" ref="C265" si="446">C264</f>
        <v>0</v>
      </c>
      <c r="D265" s="219">
        <f>D264</f>
        <v>0</v>
      </c>
      <c r="E265" s="236">
        <f t="shared" ref="E265" si="447">E264</f>
        <v>0</v>
      </c>
      <c r="F265" s="219">
        <f>F264</f>
        <v>0</v>
      </c>
      <c r="G265" s="220"/>
      <c r="H265" s="236">
        <f t="shared" ref="H265:L265" si="448">H264</f>
        <v>242</v>
      </c>
      <c r="I265" s="219">
        <f>I264</f>
        <v>7.26</v>
      </c>
      <c r="J265" s="236">
        <f t="shared" si="448"/>
        <v>242</v>
      </c>
      <c r="K265" s="219">
        <f>K264</f>
        <v>7.26</v>
      </c>
      <c r="L265" s="236">
        <f t="shared" si="448"/>
        <v>242</v>
      </c>
      <c r="M265" s="219">
        <f>M264</f>
        <v>7.26</v>
      </c>
      <c r="N265" s="232">
        <f t="shared" si="445"/>
        <v>100</v>
      </c>
      <c r="O265" s="232">
        <f>M265/K265%</f>
        <v>100</v>
      </c>
      <c r="P265" s="236">
        <f t="shared" ref="P265" si="449">P264</f>
        <v>0</v>
      </c>
      <c r="Q265" s="219">
        <f>Q264</f>
        <v>0</v>
      </c>
      <c r="R265" s="236">
        <f t="shared" ref="R265" si="450">R264</f>
        <v>0</v>
      </c>
      <c r="S265" s="219">
        <f>S264</f>
        <v>0</v>
      </c>
      <c r="T265" s="262"/>
      <c r="U265" s="273">
        <f t="shared" ref="U265" si="451">U264</f>
        <v>267</v>
      </c>
      <c r="V265" s="263">
        <f>V264</f>
        <v>8.01</v>
      </c>
      <c r="W265" s="273">
        <f t="shared" ref="W265" si="452">W264</f>
        <v>267</v>
      </c>
      <c r="X265" s="263">
        <f>X264</f>
        <v>8.01</v>
      </c>
      <c r="Y265" s="236">
        <f t="shared" ref="Y265" si="453">Y264</f>
        <v>0</v>
      </c>
      <c r="Z265" s="219">
        <f>Z264</f>
        <v>0</v>
      </c>
      <c r="AA265" s="262"/>
      <c r="AB265" s="273">
        <f t="shared" ref="AB265" si="454">AB264</f>
        <v>236</v>
      </c>
      <c r="AC265" s="263">
        <f>AC264</f>
        <v>7.08</v>
      </c>
      <c r="AD265" s="273">
        <f t="shared" ref="AD265" si="455">AD264</f>
        <v>236</v>
      </c>
      <c r="AE265" s="263">
        <f>AE264</f>
        <v>7.08</v>
      </c>
      <c r="AF265" s="218"/>
    </row>
    <row r="266" spans="1:32" s="25" customFormat="1" ht="31.5">
      <c r="A266" s="336">
        <v>21</v>
      </c>
      <c r="B266" s="20" t="s">
        <v>101</v>
      </c>
      <c r="C266" s="22"/>
      <c r="D266" s="66"/>
      <c r="E266" s="22"/>
      <c r="F266" s="66"/>
      <c r="G266" s="108"/>
      <c r="H266" s="22"/>
      <c r="I266" s="66"/>
      <c r="J266" s="312"/>
      <c r="K266" s="66"/>
      <c r="L266" s="312"/>
      <c r="M266" s="66"/>
      <c r="N266" s="66"/>
      <c r="O266" s="66"/>
      <c r="P266" s="312"/>
      <c r="Q266" s="66"/>
      <c r="R266" s="312"/>
      <c r="S266" s="66"/>
      <c r="T266" s="134"/>
      <c r="U266" s="318"/>
      <c r="V266" s="197"/>
      <c r="W266" s="318"/>
      <c r="X266" s="197"/>
      <c r="Y266" s="312"/>
      <c r="Z266" s="66"/>
      <c r="AA266" s="134"/>
      <c r="AB266" s="318"/>
      <c r="AC266" s="197"/>
      <c r="AD266" s="318"/>
      <c r="AE266" s="197"/>
      <c r="AF266" s="22"/>
    </row>
    <row r="267" spans="1:32" s="18" customFormat="1">
      <c r="A267" s="754">
        <v>21.01</v>
      </c>
      <c r="B267" s="23" t="s">
        <v>102</v>
      </c>
      <c r="C267" s="24"/>
      <c r="D267" s="68"/>
      <c r="E267" s="24"/>
      <c r="F267" s="68"/>
      <c r="G267" s="107">
        <v>12.5</v>
      </c>
      <c r="H267" s="24">
        <v>1</v>
      </c>
      <c r="I267" s="68">
        <f>+G267*H267</f>
        <v>12.5</v>
      </c>
      <c r="J267" s="164">
        <f t="shared" ref="J267" si="456">H267+E267+C267</f>
        <v>1</v>
      </c>
      <c r="K267" s="68">
        <f>I267+F267+D267</f>
        <v>12.5</v>
      </c>
      <c r="L267" s="164">
        <v>1</v>
      </c>
      <c r="M267" s="68">
        <v>0.97</v>
      </c>
      <c r="N267" s="68">
        <f t="shared" ref="N267:O272" si="457">L267/J267%</f>
        <v>100</v>
      </c>
      <c r="O267" s="68">
        <f t="shared" si="457"/>
        <v>7.76</v>
      </c>
      <c r="P267" s="164">
        <f t="shared" ref="P267:Q271" si="458">J267-L267</f>
        <v>0</v>
      </c>
      <c r="Q267" s="68">
        <f t="shared" si="458"/>
        <v>11.53</v>
      </c>
      <c r="R267" s="164"/>
      <c r="S267" s="68"/>
      <c r="T267" s="133"/>
      <c r="U267" s="319">
        <v>1</v>
      </c>
      <c r="V267" s="203">
        <v>8.83</v>
      </c>
      <c r="W267" s="319">
        <f t="shared" ref="W267:W271" si="459">U267+R267</f>
        <v>1</v>
      </c>
      <c r="X267" s="203">
        <f>V267+S267</f>
        <v>8.83</v>
      </c>
      <c r="Y267" s="164"/>
      <c r="Z267" s="68"/>
      <c r="AA267" s="133">
        <v>12.5</v>
      </c>
      <c r="AB267" s="319">
        <v>1</v>
      </c>
      <c r="AC267" s="203">
        <f>AB267*AA267</f>
        <v>12.5</v>
      </c>
      <c r="AD267" s="319">
        <f t="shared" ref="AD267:AD271" si="460">AB267+Y267</f>
        <v>1</v>
      </c>
      <c r="AE267" s="203">
        <f>AC267+Z267</f>
        <v>12.5</v>
      </c>
      <c r="AF267" s="24"/>
    </row>
    <row r="268" spans="1:32" s="18" customFormat="1">
      <c r="A268" s="754">
        <v>21.02</v>
      </c>
      <c r="B268" s="23" t="s">
        <v>308</v>
      </c>
      <c r="C268" s="24"/>
      <c r="D268" s="68"/>
      <c r="E268" s="24"/>
      <c r="F268" s="68"/>
      <c r="G268" s="107"/>
      <c r="H268" s="24"/>
      <c r="I268" s="68"/>
      <c r="J268" s="164">
        <f>H268+E268+C268</f>
        <v>0</v>
      </c>
      <c r="K268" s="68">
        <f>I268+F268+D268</f>
        <v>0</v>
      </c>
      <c r="L268" s="164"/>
      <c r="M268" s="68"/>
      <c r="N268" s="68"/>
      <c r="O268" s="68"/>
      <c r="P268" s="164">
        <f t="shared" si="458"/>
        <v>0</v>
      </c>
      <c r="Q268" s="68">
        <f t="shared" si="458"/>
        <v>0</v>
      </c>
      <c r="R268" s="164"/>
      <c r="S268" s="68"/>
      <c r="T268" s="133"/>
      <c r="U268" s="319"/>
      <c r="V268" s="203">
        <f t="shared" ref="V268" si="461">U268*T268</f>
        <v>0</v>
      </c>
      <c r="W268" s="319">
        <f t="shared" si="459"/>
        <v>0</v>
      </c>
      <c r="X268" s="203">
        <f>V268+S268</f>
        <v>0</v>
      </c>
      <c r="Y268" s="164"/>
      <c r="Z268" s="68"/>
      <c r="AA268" s="133"/>
      <c r="AB268" s="319"/>
      <c r="AC268" s="203">
        <f t="shared" ref="AC268" si="462">AB268*AA268</f>
        <v>0</v>
      </c>
      <c r="AD268" s="319">
        <f t="shared" si="460"/>
        <v>0</v>
      </c>
      <c r="AE268" s="203">
        <f>AC268+Z268</f>
        <v>0</v>
      </c>
      <c r="AF268" s="24"/>
    </row>
    <row r="269" spans="1:32" s="18" customFormat="1">
      <c r="A269" s="754">
        <v>21.03</v>
      </c>
      <c r="B269" s="23" t="s">
        <v>103</v>
      </c>
      <c r="C269" s="24"/>
      <c r="D269" s="68"/>
      <c r="E269" s="24"/>
      <c r="F269" s="68"/>
      <c r="G269" s="107">
        <v>12.5</v>
      </c>
      <c r="H269" s="24">
        <v>1</v>
      </c>
      <c r="I269" s="68">
        <f t="shared" ref="I269:I271" si="463">+G269*H269</f>
        <v>12.5</v>
      </c>
      <c r="J269" s="164">
        <f t="shared" ref="J269:J271" si="464">H269+E269+C269</f>
        <v>1</v>
      </c>
      <c r="K269" s="68">
        <f>I269+F269+D269</f>
        <v>12.5</v>
      </c>
      <c r="L269" s="164">
        <v>1</v>
      </c>
      <c r="M269" s="68">
        <v>0.97</v>
      </c>
      <c r="N269" s="68">
        <f t="shared" si="457"/>
        <v>100</v>
      </c>
      <c r="O269" s="68">
        <f t="shared" si="457"/>
        <v>7.76</v>
      </c>
      <c r="P269" s="164">
        <f t="shared" si="458"/>
        <v>0</v>
      </c>
      <c r="Q269" s="68">
        <f t="shared" si="458"/>
        <v>11.53</v>
      </c>
      <c r="R269" s="164"/>
      <c r="S269" s="68"/>
      <c r="T269" s="133"/>
      <c r="U269" s="319">
        <v>1</v>
      </c>
      <c r="V269" s="203">
        <v>5.4</v>
      </c>
      <c r="W269" s="319">
        <f t="shared" si="459"/>
        <v>1</v>
      </c>
      <c r="X269" s="203">
        <f>V269+S269</f>
        <v>5.4</v>
      </c>
      <c r="Y269" s="164"/>
      <c r="Z269" s="68"/>
      <c r="AA269" s="133">
        <v>12.5</v>
      </c>
      <c r="AB269" s="319">
        <v>1</v>
      </c>
      <c r="AC269" s="203">
        <f>AB269*AA269</f>
        <v>12.5</v>
      </c>
      <c r="AD269" s="319">
        <f t="shared" si="460"/>
        <v>1</v>
      </c>
      <c r="AE269" s="203">
        <f>AC269+Z269</f>
        <v>12.5</v>
      </c>
      <c r="AF269" s="24"/>
    </row>
    <row r="270" spans="1:32" s="18" customFormat="1">
      <c r="A270" s="754">
        <v>21.04</v>
      </c>
      <c r="B270" s="23" t="s">
        <v>104</v>
      </c>
      <c r="C270" s="24"/>
      <c r="D270" s="68"/>
      <c r="E270" s="24"/>
      <c r="F270" s="68"/>
      <c r="G270" s="107">
        <v>12.5</v>
      </c>
      <c r="H270" s="24">
        <v>1</v>
      </c>
      <c r="I270" s="68">
        <f t="shared" si="463"/>
        <v>12.5</v>
      </c>
      <c r="J270" s="164">
        <f t="shared" si="464"/>
        <v>1</v>
      </c>
      <c r="K270" s="68">
        <f>I270+F270+D270</f>
        <v>12.5</v>
      </c>
      <c r="L270" s="164">
        <v>1</v>
      </c>
      <c r="M270" s="68">
        <v>0.98</v>
      </c>
      <c r="N270" s="68">
        <f t="shared" si="457"/>
        <v>100</v>
      </c>
      <c r="O270" s="68">
        <f t="shared" si="457"/>
        <v>7.84</v>
      </c>
      <c r="P270" s="164">
        <f t="shared" si="458"/>
        <v>0</v>
      </c>
      <c r="Q270" s="68">
        <f t="shared" si="458"/>
        <v>11.52</v>
      </c>
      <c r="R270" s="164"/>
      <c r="S270" s="68"/>
      <c r="T270" s="133"/>
      <c r="U270" s="319"/>
      <c r="V270" s="203"/>
      <c r="W270" s="319">
        <f t="shared" si="459"/>
        <v>0</v>
      </c>
      <c r="X270" s="203">
        <f>V270+S270</f>
        <v>0</v>
      </c>
      <c r="Y270" s="164"/>
      <c r="Z270" s="68"/>
      <c r="AA270" s="133">
        <v>12.5</v>
      </c>
      <c r="AB270" s="319">
        <v>1</v>
      </c>
      <c r="AC270" s="203">
        <f>AB270*AA270</f>
        <v>12.5</v>
      </c>
      <c r="AD270" s="319">
        <f t="shared" si="460"/>
        <v>1</v>
      </c>
      <c r="AE270" s="203">
        <f>AC270+Z270</f>
        <v>12.5</v>
      </c>
      <c r="AF270" s="24"/>
    </row>
    <row r="271" spans="1:32" s="18" customFormat="1">
      <c r="A271" s="754">
        <v>21.05</v>
      </c>
      <c r="B271" s="23" t="s">
        <v>105</v>
      </c>
      <c r="C271" s="24"/>
      <c r="D271" s="68"/>
      <c r="E271" s="24"/>
      <c r="F271" s="68"/>
      <c r="G271" s="107">
        <v>12.5</v>
      </c>
      <c r="H271" s="24">
        <v>1</v>
      </c>
      <c r="I271" s="68">
        <f t="shared" si="463"/>
        <v>12.5</v>
      </c>
      <c r="J271" s="164">
        <f t="shared" si="464"/>
        <v>1</v>
      </c>
      <c r="K271" s="68">
        <f>I271+F271+D271</f>
        <v>12.5</v>
      </c>
      <c r="L271" s="164">
        <v>1</v>
      </c>
      <c r="M271" s="68">
        <v>0.97499999999999998</v>
      </c>
      <c r="N271" s="68">
        <f t="shared" si="457"/>
        <v>100</v>
      </c>
      <c r="O271" s="68">
        <f t="shared" si="457"/>
        <v>7.8</v>
      </c>
      <c r="P271" s="164">
        <f t="shared" si="458"/>
        <v>0</v>
      </c>
      <c r="Q271" s="68">
        <f t="shared" si="458"/>
        <v>11.525</v>
      </c>
      <c r="R271" s="164"/>
      <c r="S271" s="68"/>
      <c r="T271" s="133">
        <v>0.03</v>
      </c>
      <c r="U271" s="319"/>
      <c r="V271" s="203">
        <f>U271*T271</f>
        <v>0</v>
      </c>
      <c r="W271" s="319">
        <f t="shared" si="459"/>
        <v>0</v>
      </c>
      <c r="X271" s="203">
        <f>V271+S271</f>
        <v>0</v>
      </c>
      <c r="Y271" s="164"/>
      <c r="Z271" s="68"/>
      <c r="AA271" s="133">
        <v>12.5</v>
      </c>
      <c r="AB271" s="319">
        <v>1</v>
      </c>
      <c r="AC271" s="203">
        <f>AB271*AA271</f>
        <v>12.5</v>
      </c>
      <c r="AD271" s="319">
        <f t="shared" si="460"/>
        <v>1</v>
      </c>
      <c r="AE271" s="203">
        <f>AC271+Z271</f>
        <v>12.5</v>
      </c>
      <c r="AF271" s="24"/>
    </row>
    <row r="272" spans="1:32" s="235" customFormat="1" ht="18.75">
      <c r="A272" s="208"/>
      <c r="B272" s="238" t="s">
        <v>35</v>
      </c>
      <c r="C272" s="228">
        <f t="shared" ref="C272" si="465">SUM(C267:C271)</f>
        <v>0</v>
      </c>
      <c r="D272" s="229">
        <f>SUM(D267:D271)</f>
        <v>0</v>
      </c>
      <c r="E272" s="228">
        <f t="shared" ref="E272" si="466">SUM(E267:E271)</f>
        <v>0</v>
      </c>
      <c r="F272" s="229">
        <f>SUM(F267:F271)</f>
        <v>0</v>
      </c>
      <c r="G272" s="230"/>
      <c r="H272" s="228">
        <f>H267</f>
        <v>1</v>
      </c>
      <c r="I272" s="229">
        <f>SUM(I267:I271)</f>
        <v>50</v>
      </c>
      <c r="J272" s="228">
        <f>J267</f>
        <v>1</v>
      </c>
      <c r="K272" s="229">
        <f>SUM(K267:K271)</f>
        <v>50</v>
      </c>
      <c r="L272" s="228">
        <f>L267</f>
        <v>1</v>
      </c>
      <c r="M272" s="229">
        <f>SUM(M267:M271)</f>
        <v>3.895</v>
      </c>
      <c r="N272" s="232">
        <f t="shared" si="457"/>
        <v>100</v>
      </c>
      <c r="O272" s="232">
        <f>M272/K272%</f>
        <v>7.79</v>
      </c>
      <c r="P272" s="668">
        <f>P267</f>
        <v>0</v>
      </c>
      <c r="Q272" s="229">
        <f>SUM(Q267:Q271)</f>
        <v>46.104999999999997</v>
      </c>
      <c r="R272" s="228">
        <f t="shared" ref="R272" si="467">SUM(R267:R271)</f>
        <v>0</v>
      </c>
      <c r="S272" s="229">
        <f>SUM(S267:S271)</f>
        <v>0</v>
      </c>
      <c r="T272" s="233"/>
      <c r="U272" s="228">
        <f t="shared" ref="U272" si="468">SUM(U267:U271)</f>
        <v>2</v>
      </c>
      <c r="V272" s="229">
        <f>SUM(V267:V271)</f>
        <v>14.23</v>
      </c>
      <c r="W272" s="228">
        <f t="shared" ref="W272" si="469">SUM(W267:W271)</f>
        <v>2</v>
      </c>
      <c r="X272" s="229">
        <f>SUM(X267:X271)</f>
        <v>14.23</v>
      </c>
      <c r="Y272" s="228">
        <f t="shared" ref="Y272" si="470">SUM(Y267:Y271)</f>
        <v>0</v>
      </c>
      <c r="Z272" s="229">
        <f>SUM(Z267:Z271)</f>
        <v>0</v>
      </c>
      <c r="AA272" s="233"/>
      <c r="AB272" s="228">
        <f>AB267</f>
        <v>1</v>
      </c>
      <c r="AC272" s="229">
        <f>SUM(AC267:AC271)</f>
        <v>50</v>
      </c>
      <c r="AD272" s="228">
        <f>AD267</f>
        <v>1</v>
      </c>
      <c r="AE272" s="229">
        <f>SUM(AE267:AE271)</f>
        <v>50</v>
      </c>
      <c r="AF272" s="227"/>
    </row>
    <row r="273" spans="1:32" s="25" customFormat="1">
      <c r="A273" s="336">
        <v>22</v>
      </c>
      <c r="B273" s="20" t="s">
        <v>106</v>
      </c>
      <c r="C273" s="22"/>
      <c r="D273" s="66"/>
      <c r="E273" s="22"/>
      <c r="F273" s="66"/>
      <c r="G273" s="108"/>
      <c r="H273" s="22"/>
      <c r="I273" s="66"/>
      <c r="J273" s="312"/>
      <c r="K273" s="66"/>
      <c r="L273" s="312"/>
      <c r="M273" s="66"/>
      <c r="N273" s="66"/>
      <c r="O273" s="66"/>
      <c r="P273" s="312"/>
      <c r="Q273" s="66"/>
      <c r="R273" s="312"/>
      <c r="S273" s="66"/>
      <c r="T273" s="134"/>
      <c r="U273" s="318"/>
      <c r="V273" s="197"/>
      <c r="W273" s="318"/>
      <c r="X273" s="197"/>
      <c r="Y273" s="312"/>
      <c r="Z273" s="66"/>
      <c r="AA273" s="134"/>
      <c r="AB273" s="318"/>
      <c r="AC273" s="197"/>
      <c r="AD273" s="318"/>
      <c r="AE273" s="197"/>
      <c r="AF273" s="22"/>
    </row>
    <row r="274" spans="1:32" s="18" customFormat="1">
      <c r="A274" s="200">
        <v>22.01</v>
      </c>
      <c r="B274" s="23" t="s">
        <v>107</v>
      </c>
      <c r="C274" s="24"/>
      <c r="D274" s="68"/>
      <c r="E274" s="24"/>
      <c r="F274" s="68"/>
      <c r="G274" s="107"/>
      <c r="H274" s="24"/>
      <c r="I274" s="68">
        <f t="shared" ref="I274:I275" si="471">H274*G274</f>
        <v>0</v>
      </c>
      <c r="J274" s="164">
        <f t="shared" ref="J274:K275" si="472">H274+E274+C274</f>
        <v>0</v>
      </c>
      <c r="K274" s="68">
        <f t="shared" si="472"/>
        <v>0</v>
      </c>
      <c r="L274" s="164"/>
      <c r="M274" s="68"/>
      <c r="N274" s="68"/>
      <c r="O274" s="68"/>
      <c r="P274" s="164"/>
      <c r="Q274" s="68"/>
      <c r="R274" s="164"/>
      <c r="S274" s="68"/>
      <c r="T274" s="133"/>
      <c r="U274" s="319"/>
      <c r="V274" s="203">
        <f>U274*T274</f>
        <v>0</v>
      </c>
      <c r="W274" s="319">
        <f>U274+R274</f>
        <v>0</v>
      </c>
      <c r="X274" s="203">
        <f>V274+S274</f>
        <v>0</v>
      </c>
      <c r="Y274" s="164"/>
      <c r="Z274" s="68"/>
      <c r="AA274" s="133"/>
      <c r="AB274" s="319"/>
      <c r="AC274" s="203">
        <f>AB274*AA274</f>
        <v>0</v>
      </c>
      <c r="AD274" s="319">
        <f>AB274+Y274</f>
        <v>0</v>
      </c>
      <c r="AE274" s="203">
        <f>AC274+Z274</f>
        <v>0</v>
      </c>
      <c r="AF274" s="24"/>
    </row>
    <row r="275" spans="1:32" s="18" customFormat="1">
      <c r="A275" s="754">
        <v>22.02</v>
      </c>
      <c r="B275" s="82" t="s">
        <v>108</v>
      </c>
      <c r="C275" s="24"/>
      <c r="D275" s="68"/>
      <c r="E275" s="24"/>
      <c r="F275" s="68"/>
      <c r="G275" s="107">
        <v>3.0000000000000001E-3</v>
      </c>
      <c r="H275" s="24">
        <v>4194</v>
      </c>
      <c r="I275" s="68">
        <f t="shared" si="471"/>
        <v>12.582000000000001</v>
      </c>
      <c r="J275" s="164">
        <f t="shared" si="472"/>
        <v>4194</v>
      </c>
      <c r="K275" s="68">
        <f>I275+F275+D275</f>
        <v>12.582000000000001</v>
      </c>
      <c r="L275" s="164">
        <v>4194</v>
      </c>
      <c r="M275" s="68">
        <v>11.32</v>
      </c>
      <c r="N275" s="68">
        <f t="shared" ref="N275:N276" si="473">L275/J275%</f>
        <v>100</v>
      </c>
      <c r="O275" s="68">
        <f>M275/K275%</f>
        <v>89.96979812430456</v>
      </c>
      <c r="P275" s="164">
        <f t="shared" ref="P275:Q275" si="474">J275-L275</f>
        <v>0</v>
      </c>
      <c r="Q275" s="68">
        <f t="shared" si="474"/>
        <v>1.2620000000000005</v>
      </c>
      <c r="R275" s="164"/>
      <c r="S275" s="68"/>
      <c r="T275" s="133">
        <v>3.0000000000000001E-3</v>
      </c>
      <c r="U275" s="319">
        <v>4272</v>
      </c>
      <c r="V275" s="203">
        <f>U275*T275</f>
        <v>12.816000000000001</v>
      </c>
      <c r="W275" s="319">
        <f>U275+R275</f>
        <v>4272</v>
      </c>
      <c r="X275" s="203">
        <f>V275+S275</f>
        <v>12.816000000000001</v>
      </c>
      <c r="Y275" s="164"/>
      <c r="Z275" s="68"/>
      <c r="AA275" s="133">
        <v>3.0000000000000001E-3</v>
      </c>
      <c r="AB275" s="319">
        <v>4272</v>
      </c>
      <c r="AC275" s="203">
        <f>AB275*AA275</f>
        <v>12.816000000000001</v>
      </c>
      <c r="AD275" s="319">
        <f>AB275+Y275</f>
        <v>4272</v>
      </c>
      <c r="AE275" s="203">
        <f>AC275+Z275</f>
        <v>12.816000000000001</v>
      </c>
      <c r="AF275" s="24"/>
    </row>
    <row r="276" spans="1:32" s="235" customFormat="1">
      <c r="A276" s="237"/>
      <c r="B276" s="215" t="s">
        <v>25</v>
      </c>
      <c r="C276" s="236">
        <f t="shared" ref="C276" si="475">SUM(C274:C275)</f>
        <v>0</v>
      </c>
      <c r="D276" s="219">
        <f>SUM(D274:D275)</f>
        <v>0</v>
      </c>
      <c r="E276" s="236">
        <f t="shared" ref="E276" si="476">SUM(E274:E275)</f>
        <v>0</v>
      </c>
      <c r="F276" s="219">
        <f>SUM(F274:F275)</f>
        <v>0</v>
      </c>
      <c r="G276" s="230"/>
      <c r="H276" s="236">
        <f t="shared" ref="H276:L276" si="477">SUM(H274:H275)</f>
        <v>4194</v>
      </c>
      <c r="I276" s="219">
        <f>SUM(I274:I275)</f>
        <v>12.582000000000001</v>
      </c>
      <c r="J276" s="236">
        <f t="shared" si="477"/>
        <v>4194</v>
      </c>
      <c r="K276" s="219">
        <f>SUM(K274:K275)</f>
        <v>12.582000000000001</v>
      </c>
      <c r="L276" s="236">
        <f t="shared" si="477"/>
        <v>4194</v>
      </c>
      <c r="M276" s="219">
        <f>SUM(M274:M275)</f>
        <v>11.32</v>
      </c>
      <c r="N276" s="232">
        <f t="shared" si="473"/>
        <v>100</v>
      </c>
      <c r="O276" s="232">
        <f>M276/K276%</f>
        <v>89.96979812430456</v>
      </c>
      <c r="P276" s="236">
        <f t="shared" ref="P276" si="478">SUM(P274:P275)</f>
        <v>0</v>
      </c>
      <c r="Q276" s="219">
        <f>SUM(Q274:Q275)</f>
        <v>1.2620000000000005</v>
      </c>
      <c r="R276" s="236">
        <f t="shared" ref="R276" si="479">SUM(R274:R275)</f>
        <v>0</v>
      </c>
      <c r="S276" s="219">
        <f>SUM(S274:S275)</f>
        <v>0</v>
      </c>
      <c r="T276" s="233"/>
      <c r="U276" s="273">
        <f t="shared" ref="U276" si="480">SUM(U274:U275)</f>
        <v>4272</v>
      </c>
      <c r="V276" s="263">
        <f>SUM(V274:V275)</f>
        <v>12.816000000000001</v>
      </c>
      <c r="W276" s="273">
        <f t="shared" ref="W276" si="481">SUM(W274:W275)</f>
        <v>4272</v>
      </c>
      <c r="X276" s="263">
        <f>SUM(X274:X275)</f>
        <v>12.816000000000001</v>
      </c>
      <c r="Y276" s="236">
        <f t="shared" ref="Y276" si="482">SUM(Y274:Y275)</f>
        <v>0</v>
      </c>
      <c r="Z276" s="219">
        <f>SUM(Z274:Z275)</f>
        <v>0</v>
      </c>
      <c r="AA276" s="233"/>
      <c r="AB276" s="273">
        <f t="shared" ref="AB276" si="483">SUM(AB274:AB275)</f>
        <v>4272</v>
      </c>
      <c r="AC276" s="263">
        <f>SUM(AC274:AC275)</f>
        <v>12.816000000000001</v>
      </c>
      <c r="AD276" s="273">
        <f t="shared" ref="AD276" si="484">SUM(AD274:AD275)</f>
        <v>4272</v>
      </c>
      <c r="AE276" s="263">
        <f>SUM(AE274:AE275)</f>
        <v>12.816000000000001</v>
      </c>
      <c r="AF276" s="227"/>
    </row>
    <row r="277" spans="1:32" s="25" customFormat="1">
      <c r="A277" s="336" t="s">
        <v>97</v>
      </c>
      <c r="B277" s="20" t="s">
        <v>109</v>
      </c>
      <c r="C277" s="22"/>
      <c r="D277" s="66"/>
      <c r="E277" s="22"/>
      <c r="F277" s="66"/>
      <c r="G277" s="108"/>
      <c r="H277" s="22"/>
      <c r="I277" s="66"/>
      <c r="J277" s="312"/>
      <c r="K277" s="66"/>
      <c r="L277" s="312"/>
      <c r="M277" s="66"/>
      <c r="N277" s="66"/>
      <c r="O277" s="66"/>
      <c r="P277" s="312"/>
      <c r="Q277" s="66"/>
      <c r="R277" s="312"/>
      <c r="S277" s="66"/>
      <c r="T277" s="134"/>
      <c r="U277" s="318"/>
      <c r="V277" s="197"/>
      <c r="W277" s="318"/>
      <c r="X277" s="197"/>
      <c r="Y277" s="312"/>
      <c r="Z277" s="66"/>
      <c r="AA277" s="134"/>
      <c r="AB277" s="318"/>
      <c r="AC277" s="197"/>
      <c r="AD277" s="318"/>
      <c r="AE277" s="197"/>
      <c r="AF277" s="22"/>
    </row>
    <row r="278" spans="1:32" s="25" customFormat="1">
      <c r="A278" s="336">
        <v>23</v>
      </c>
      <c r="B278" s="20" t="s">
        <v>110</v>
      </c>
      <c r="C278" s="22"/>
      <c r="D278" s="66"/>
      <c r="E278" s="22"/>
      <c r="F278" s="66"/>
      <c r="G278" s="108"/>
      <c r="H278" s="22"/>
      <c r="I278" s="66"/>
      <c r="J278" s="312"/>
      <c r="K278" s="66"/>
      <c r="L278" s="312"/>
      <c r="M278" s="66"/>
      <c r="N278" s="66"/>
      <c r="O278" s="66"/>
      <c r="P278" s="312"/>
      <c r="Q278" s="66"/>
      <c r="R278" s="312"/>
      <c r="S278" s="66"/>
      <c r="T278" s="134"/>
      <c r="U278" s="318"/>
      <c r="V278" s="197"/>
      <c r="W278" s="318"/>
      <c r="X278" s="197"/>
      <c r="Y278" s="312"/>
      <c r="Z278" s="66"/>
      <c r="AA278" s="134"/>
      <c r="AB278" s="318"/>
      <c r="AC278" s="197"/>
      <c r="AD278" s="318"/>
      <c r="AE278" s="197"/>
      <c r="AF278" s="22"/>
    </row>
    <row r="279" spans="1:32" s="18" customFormat="1">
      <c r="A279" s="754">
        <v>23.01</v>
      </c>
      <c r="B279" s="23" t="s">
        <v>309</v>
      </c>
      <c r="C279" s="24"/>
      <c r="D279" s="68"/>
      <c r="E279" s="24"/>
      <c r="F279" s="68"/>
      <c r="G279" s="107"/>
      <c r="H279" s="24"/>
      <c r="I279" s="68"/>
      <c r="J279" s="164">
        <f t="shared" ref="J279:K325" si="485">H279+E279+C279</f>
        <v>0</v>
      </c>
      <c r="K279" s="68">
        <f t="shared" si="485"/>
        <v>0</v>
      </c>
      <c r="L279" s="164"/>
      <c r="M279" s="68"/>
      <c r="N279" s="68" t="e">
        <f t="shared" ref="N279:O326" si="486">L279/J279%</f>
        <v>#DIV/0!</v>
      </c>
      <c r="O279" s="68" t="e">
        <f t="shared" si="486"/>
        <v>#DIV/0!</v>
      </c>
      <c r="P279" s="164">
        <f t="shared" ref="P279:Q325" si="487">J279-L279</f>
        <v>0</v>
      </c>
      <c r="Q279" s="68">
        <f t="shared" si="487"/>
        <v>0</v>
      </c>
      <c r="R279" s="164"/>
      <c r="S279" s="68"/>
      <c r="T279" s="133"/>
      <c r="U279" s="319"/>
      <c r="V279" s="203">
        <f t="shared" ref="V279:V324" si="488">U279*T279</f>
        <v>0</v>
      </c>
      <c r="W279" s="319">
        <f t="shared" ref="W279:W325" si="489">U279+R279</f>
        <v>0</v>
      </c>
      <c r="X279" s="203">
        <f t="shared" ref="X279:X325" si="490">V279+S279</f>
        <v>0</v>
      </c>
      <c r="Y279" s="164">
        <f>R279</f>
        <v>0</v>
      </c>
      <c r="Z279" s="68">
        <f>S279</f>
        <v>0</v>
      </c>
      <c r="AA279" s="133"/>
      <c r="AB279" s="319"/>
      <c r="AC279" s="203">
        <f t="shared" ref="AC279:AC280" si="491">AB279*AA279</f>
        <v>0</v>
      </c>
      <c r="AD279" s="319">
        <f t="shared" ref="AD279:AD325" si="492">AB279+Y279</f>
        <v>0</v>
      </c>
      <c r="AE279" s="203">
        <f t="shared" ref="AE279:AE325" si="493">AC279+Z279</f>
        <v>0</v>
      </c>
      <c r="AF279" s="24"/>
    </row>
    <row r="280" spans="1:32" s="18" customFormat="1">
      <c r="A280" s="754">
        <v>23.02</v>
      </c>
      <c r="B280" s="23" t="s">
        <v>310</v>
      </c>
      <c r="C280" s="24"/>
      <c r="D280" s="68"/>
      <c r="E280" s="24"/>
      <c r="F280" s="68"/>
      <c r="G280" s="107"/>
      <c r="H280" s="24"/>
      <c r="I280" s="68"/>
      <c r="J280" s="164">
        <f t="shared" si="485"/>
        <v>0</v>
      </c>
      <c r="K280" s="68">
        <f t="shared" si="485"/>
        <v>0</v>
      </c>
      <c r="L280" s="164"/>
      <c r="M280" s="68"/>
      <c r="N280" s="68" t="e">
        <f t="shared" si="486"/>
        <v>#DIV/0!</v>
      </c>
      <c r="O280" s="68" t="e">
        <f t="shared" si="486"/>
        <v>#DIV/0!</v>
      </c>
      <c r="P280" s="164">
        <f t="shared" si="487"/>
        <v>0</v>
      </c>
      <c r="Q280" s="68">
        <f t="shared" si="487"/>
        <v>0</v>
      </c>
      <c r="R280" s="164"/>
      <c r="S280" s="68"/>
      <c r="T280" s="133"/>
      <c r="U280" s="319"/>
      <c r="V280" s="203">
        <f t="shared" si="488"/>
        <v>0</v>
      </c>
      <c r="W280" s="319">
        <f t="shared" si="489"/>
        <v>0</v>
      </c>
      <c r="X280" s="203">
        <f t="shared" si="490"/>
        <v>0</v>
      </c>
      <c r="Y280" s="164">
        <f t="shared" ref="Y280:Y325" si="494">R280</f>
        <v>0</v>
      </c>
      <c r="Z280" s="68">
        <f t="shared" ref="Z280:Z325" si="495">S280</f>
        <v>0</v>
      </c>
      <c r="AA280" s="133"/>
      <c r="AB280" s="319"/>
      <c r="AC280" s="203">
        <f t="shared" si="491"/>
        <v>0</v>
      </c>
      <c r="AD280" s="319">
        <f t="shared" si="492"/>
        <v>0</v>
      </c>
      <c r="AE280" s="203">
        <f t="shared" si="493"/>
        <v>0</v>
      </c>
      <c r="AF280" s="24"/>
    </row>
    <row r="281" spans="1:32" s="18" customFormat="1">
      <c r="A281" s="754">
        <v>23.03</v>
      </c>
      <c r="B281" s="23" t="s">
        <v>170</v>
      </c>
      <c r="C281" s="24"/>
      <c r="D281" s="68"/>
      <c r="E281" s="24"/>
      <c r="F281" s="68"/>
      <c r="G281" s="107">
        <v>20.45</v>
      </c>
      <c r="H281" s="24">
        <v>0</v>
      </c>
      <c r="I281" s="68">
        <f>H281*G281</f>
        <v>0</v>
      </c>
      <c r="J281" s="164">
        <f t="shared" si="485"/>
        <v>0</v>
      </c>
      <c r="K281" s="68">
        <f t="shared" si="485"/>
        <v>0</v>
      </c>
      <c r="L281" s="164"/>
      <c r="M281" s="68"/>
      <c r="N281" s="68" t="e">
        <f t="shared" si="486"/>
        <v>#DIV/0!</v>
      </c>
      <c r="O281" s="68" t="e">
        <f t="shared" si="486"/>
        <v>#DIV/0!</v>
      </c>
      <c r="P281" s="164">
        <f t="shared" si="487"/>
        <v>0</v>
      </c>
      <c r="Q281" s="68">
        <f t="shared" si="487"/>
        <v>0</v>
      </c>
      <c r="R281" s="164"/>
      <c r="S281" s="68"/>
      <c r="T281" s="133">
        <v>20.45</v>
      </c>
      <c r="U281" s="319"/>
      <c r="V281" s="203">
        <f>U281*T281</f>
        <v>0</v>
      </c>
      <c r="W281" s="319">
        <f t="shared" si="489"/>
        <v>0</v>
      </c>
      <c r="X281" s="203">
        <f t="shared" si="490"/>
        <v>0</v>
      </c>
      <c r="Y281" s="164">
        <f t="shared" si="494"/>
        <v>0</v>
      </c>
      <c r="Z281" s="68">
        <f t="shared" si="495"/>
        <v>0</v>
      </c>
      <c r="AA281" s="133">
        <v>20.45</v>
      </c>
      <c r="AB281" s="319"/>
      <c r="AC281" s="203">
        <f>AB281*AA281</f>
        <v>0</v>
      </c>
      <c r="AD281" s="319">
        <f t="shared" si="492"/>
        <v>0</v>
      </c>
      <c r="AE281" s="203">
        <f t="shared" si="493"/>
        <v>0</v>
      </c>
      <c r="AF281" s="24"/>
    </row>
    <row r="282" spans="1:32" s="18" customFormat="1">
      <c r="A282" s="754">
        <v>23.04</v>
      </c>
      <c r="B282" s="23" t="s">
        <v>111</v>
      </c>
      <c r="C282" s="24"/>
      <c r="D282" s="68"/>
      <c r="E282" s="24"/>
      <c r="F282" s="68"/>
      <c r="G282" s="107">
        <v>19.25</v>
      </c>
      <c r="H282" s="24"/>
      <c r="I282" s="68">
        <f t="shared" ref="I282:I286" si="496">H282*G282</f>
        <v>0</v>
      </c>
      <c r="J282" s="164">
        <f t="shared" si="485"/>
        <v>0</v>
      </c>
      <c r="K282" s="68">
        <f t="shared" si="485"/>
        <v>0</v>
      </c>
      <c r="L282" s="164"/>
      <c r="M282" s="68"/>
      <c r="N282" s="68" t="e">
        <f t="shared" si="486"/>
        <v>#DIV/0!</v>
      </c>
      <c r="O282" s="68" t="e">
        <f t="shared" si="486"/>
        <v>#DIV/0!</v>
      </c>
      <c r="P282" s="164">
        <f t="shared" si="487"/>
        <v>0</v>
      </c>
      <c r="Q282" s="68">
        <f t="shared" si="487"/>
        <v>0</v>
      </c>
      <c r="R282" s="164"/>
      <c r="S282" s="68"/>
      <c r="T282" s="133">
        <v>19.25</v>
      </c>
      <c r="U282" s="319"/>
      <c r="V282" s="203">
        <f>U282*T282</f>
        <v>0</v>
      </c>
      <c r="W282" s="319">
        <f t="shared" si="489"/>
        <v>0</v>
      </c>
      <c r="X282" s="203">
        <f t="shared" si="490"/>
        <v>0</v>
      </c>
      <c r="Y282" s="164">
        <f t="shared" si="494"/>
        <v>0</v>
      </c>
      <c r="Z282" s="68">
        <f t="shared" si="495"/>
        <v>0</v>
      </c>
      <c r="AA282" s="133">
        <v>19.25</v>
      </c>
      <c r="AB282" s="319"/>
      <c r="AC282" s="203">
        <f>AB282*AA282</f>
        <v>0</v>
      </c>
      <c r="AD282" s="319">
        <f t="shared" si="492"/>
        <v>0</v>
      </c>
      <c r="AE282" s="203">
        <f t="shared" si="493"/>
        <v>0</v>
      </c>
      <c r="AF282" s="24"/>
    </row>
    <row r="283" spans="1:32" s="18" customFormat="1">
      <c r="A283" s="754">
        <v>23.05</v>
      </c>
      <c r="B283" s="23" t="s">
        <v>112</v>
      </c>
      <c r="C283" s="24"/>
      <c r="D283" s="68"/>
      <c r="E283" s="24"/>
      <c r="F283" s="68"/>
      <c r="G283" s="107">
        <v>26.69</v>
      </c>
      <c r="H283" s="24">
        <v>0</v>
      </c>
      <c r="I283" s="68">
        <f t="shared" si="496"/>
        <v>0</v>
      </c>
      <c r="J283" s="164">
        <f t="shared" si="485"/>
        <v>0</v>
      </c>
      <c r="K283" s="68">
        <f t="shared" si="485"/>
        <v>0</v>
      </c>
      <c r="L283" s="164"/>
      <c r="M283" s="68"/>
      <c r="N283" s="68" t="e">
        <f t="shared" si="486"/>
        <v>#DIV/0!</v>
      </c>
      <c r="O283" s="68" t="e">
        <f t="shared" si="486"/>
        <v>#DIV/0!</v>
      </c>
      <c r="P283" s="164">
        <f t="shared" si="487"/>
        <v>0</v>
      </c>
      <c r="Q283" s="68">
        <f t="shared" si="487"/>
        <v>0</v>
      </c>
      <c r="R283" s="164"/>
      <c r="S283" s="68"/>
      <c r="T283" s="133">
        <v>26.69</v>
      </c>
      <c r="U283" s="319"/>
      <c r="V283" s="203">
        <f>U283*T283</f>
        <v>0</v>
      </c>
      <c r="W283" s="319">
        <f t="shared" si="489"/>
        <v>0</v>
      </c>
      <c r="X283" s="203">
        <f t="shared" si="490"/>
        <v>0</v>
      </c>
      <c r="Y283" s="164">
        <f t="shared" si="494"/>
        <v>0</v>
      </c>
      <c r="Z283" s="68">
        <f t="shared" si="495"/>
        <v>0</v>
      </c>
      <c r="AA283" s="133">
        <v>26.69</v>
      </c>
      <c r="AB283" s="319"/>
      <c r="AC283" s="203">
        <f>AB283*AA283</f>
        <v>0</v>
      </c>
      <c r="AD283" s="319">
        <f t="shared" si="492"/>
        <v>0</v>
      </c>
      <c r="AE283" s="203">
        <f t="shared" si="493"/>
        <v>0</v>
      </c>
      <c r="AF283" s="24"/>
    </row>
    <row r="284" spans="1:32" s="18" customFormat="1">
      <c r="A284" s="754">
        <v>23.06</v>
      </c>
      <c r="B284" s="23" t="s">
        <v>113</v>
      </c>
      <c r="C284" s="24"/>
      <c r="D284" s="68"/>
      <c r="E284" s="24"/>
      <c r="F284" s="68"/>
      <c r="G284" s="107">
        <v>24.57</v>
      </c>
      <c r="H284" s="24"/>
      <c r="I284" s="68">
        <f t="shared" si="496"/>
        <v>0</v>
      </c>
      <c r="J284" s="164">
        <f t="shared" si="485"/>
        <v>0</v>
      </c>
      <c r="K284" s="68">
        <f t="shared" si="485"/>
        <v>0</v>
      </c>
      <c r="L284" s="164"/>
      <c r="M284" s="68"/>
      <c r="N284" s="68" t="e">
        <f t="shared" si="486"/>
        <v>#DIV/0!</v>
      </c>
      <c r="O284" s="68" t="e">
        <f t="shared" si="486"/>
        <v>#DIV/0!</v>
      </c>
      <c r="P284" s="164">
        <f t="shared" si="487"/>
        <v>0</v>
      </c>
      <c r="Q284" s="68">
        <f t="shared" si="487"/>
        <v>0</v>
      </c>
      <c r="R284" s="164"/>
      <c r="S284" s="68"/>
      <c r="T284" s="133">
        <v>24.57</v>
      </c>
      <c r="U284" s="319"/>
      <c r="V284" s="203">
        <f>U284*T284</f>
        <v>0</v>
      </c>
      <c r="W284" s="319">
        <f t="shared" si="489"/>
        <v>0</v>
      </c>
      <c r="X284" s="203">
        <f t="shared" si="490"/>
        <v>0</v>
      </c>
      <c r="Y284" s="164">
        <f t="shared" si="494"/>
        <v>0</v>
      </c>
      <c r="Z284" s="68">
        <f t="shared" si="495"/>
        <v>0</v>
      </c>
      <c r="AA284" s="133">
        <v>24.57</v>
      </c>
      <c r="AB284" s="319"/>
      <c r="AC284" s="203">
        <f>AB284*AA284</f>
        <v>0</v>
      </c>
      <c r="AD284" s="319">
        <f t="shared" si="492"/>
        <v>0</v>
      </c>
      <c r="AE284" s="203">
        <f t="shared" si="493"/>
        <v>0</v>
      </c>
      <c r="AF284" s="24"/>
    </row>
    <row r="285" spans="1:32" s="18" customFormat="1" ht="31.5">
      <c r="A285" s="754">
        <v>23.07</v>
      </c>
      <c r="B285" s="82" t="s">
        <v>186</v>
      </c>
      <c r="C285" s="24"/>
      <c r="D285" s="68"/>
      <c r="E285" s="24"/>
      <c r="F285" s="68"/>
      <c r="G285" s="107"/>
      <c r="H285" s="24"/>
      <c r="I285" s="68">
        <f t="shared" si="496"/>
        <v>0</v>
      </c>
      <c r="J285" s="164">
        <f t="shared" si="485"/>
        <v>0</v>
      </c>
      <c r="K285" s="68">
        <f t="shared" si="485"/>
        <v>0</v>
      </c>
      <c r="L285" s="164"/>
      <c r="M285" s="68"/>
      <c r="N285" s="68" t="e">
        <f t="shared" si="486"/>
        <v>#DIV/0!</v>
      </c>
      <c r="O285" s="68" t="e">
        <f t="shared" si="486"/>
        <v>#DIV/0!</v>
      </c>
      <c r="P285" s="164">
        <f t="shared" si="487"/>
        <v>0</v>
      </c>
      <c r="Q285" s="68">
        <f t="shared" si="487"/>
        <v>0</v>
      </c>
      <c r="R285" s="164"/>
      <c r="S285" s="68"/>
      <c r="T285" s="133"/>
      <c r="U285" s="319"/>
      <c r="V285" s="203">
        <f t="shared" si="488"/>
        <v>0</v>
      </c>
      <c r="W285" s="319">
        <f t="shared" si="489"/>
        <v>0</v>
      </c>
      <c r="X285" s="203">
        <f t="shared" si="490"/>
        <v>0</v>
      </c>
      <c r="Y285" s="164">
        <f t="shared" si="494"/>
        <v>0</v>
      </c>
      <c r="Z285" s="68">
        <f t="shared" si="495"/>
        <v>0</v>
      </c>
      <c r="AA285" s="133"/>
      <c r="AB285" s="319"/>
      <c r="AC285" s="203">
        <f t="shared" ref="AC285:AC303" si="497">AB285*AA285</f>
        <v>0</v>
      </c>
      <c r="AD285" s="319">
        <f t="shared" si="492"/>
        <v>0</v>
      </c>
      <c r="AE285" s="203">
        <f t="shared" si="493"/>
        <v>0</v>
      </c>
      <c r="AF285" s="24"/>
    </row>
    <row r="286" spans="1:32" s="18" customFormat="1" ht="31.5" customHeight="1">
      <c r="A286" s="754">
        <v>23.08</v>
      </c>
      <c r="B286" s="82" t="s">
        <v>187</v>
      </c>
      <c r="C286" s="24"/>
      <c r="D286" s="68"/>
      <c r="E286" s="24"/>
      <c r="F286" s="68"/>
      <c r="G286" s="107"/>
      <c r="H286" s="24"/>
      <c r="I286" s="68">
        <f t="shared" si="496"/>
        <v>0</v>
      </c>
      <c r="J286" s="164">
        <f t="shared" si="485"/>
        <v>0</v>
      </c>
      <c r="K286" s="68">
        <f t="shared" si="485"/>
        <v>0</v>
      </c>
      <c r="L286" s="164"/>
      <c r="M286" s="68"/>
      <c r="N286" s="68" t="e">
        <f t="shared" si="486"/>
        <v>#DIV/0!</v>
      </c>
      <c r="O286" s="68" t="e">
        <f t="shared" si="486"/>
        <v>#DIV/0!</v>
      </c>
      <c r="P286" s="164">
        <f t="shared" si="487"/>
        <v>0</v>
      </c>
      <c r="Q286" s="68">
        <f t="shared" si="487"/>
        <v>0</v>
      </c>
      <c r="R286" s="164"/>
      <c r="S286" s="68"/>
      <c r="T286" s="133"/>
      <c r="U286" s="319"/>
      <c r="V286" s="203">
        <f t="shared" si="488"/>
        <v>0</v>
      </c>
      <c r="W286" s="319">
        <f t="shared" si="489"/>
        <v>0</v>
      </c>
      <c r="X286" s="203">
        <f t="shared" si="490"/>
        <v>0</v>
      </c>
      <c r="Y286" s="164">
        <f t="shared" si="494"/>
        <v>0</v>
      </c>
      <c r="Z286" s="68">
        <f t="shared" si="495"/>
        <v>0</v>
      </c>
      <c r="AA286" s="133"/>
      <c r="AB286" s="319"/>
      <c r="AC286" s="203">
        <f t="shared" si="497"/>
        <v>0</v>
      </c>
      <c r="AD286" s="319">
        <f t="shared" si="492"/>
        <v>0</v>
      </c>
      <c r="AE286" s="203">
        <f t="shared" si="493"/>
        <v>0</v>
      </c>
      <c r="AF286" s="24"/>
    </row>
    <row r="287" spans="1:32" s="18" customFormat="1" ht="18.75">
      <c r="A287" s="754">
        <v>23.09</v>
      </c>
      <c r="B287" s="82" t="s">
        <v>311</v>
      </c>
      <c r="C287" s="24"/>
      <c r="D287" s="68"/>
      <c r="E287" s="24"/>
      <c r="F287" s="68"/>
      <c r="G287" s="107">
        <v>20.45</v>
      </c>
      <c r="H287" s="24">
        <v>0</v>
      </c>
      <c r="I287" s="68"/>
      <c r="J287" s="164">
        <f t="shared" si="485"/>
        <v>0</v>
      </c>
      <c r="K287" s="68">
        <f t="shared" si="485"/>
        <v>0</v>
      </c>
      <c r="L287" s="164"/>
      <c r="M287" s="68"/>
      <c r="N287" s="68" t="e">
        <f t="shared" si="486"/>
        <v>#DIV/0!</v>
      </c>
      <c r="O287" s="68" t="e">
        <f t="shared" si="486"/>
        <v>#DIV/0!</v>
      </c>
      <c r="P287" s="164">
        <f t="shared" si="487"/>
        <v>0</v>
      </c>
      <c r="Q287" s="68">
        <f t="shared" si="487"/>
        <v>0</v>
      </c>
      <c r="R287" s="164"/>
      <c r="S287" s="68"/>
      <c r="T287" s="827">
        <v>27.12</v>
      </c>
      <c r="U287" s="319"/>
      <c r="V287" s="203">
        <f t="shared" ref="V287:V294" si="498">U287*T287</f>
        <v>0</v>
      </c>
      <c r="W287" s="319">
        <f t="shared" si="489"/>
        <v>0</v>
      </c>
      <c r="X287" s="203">
        <f t="shared" si="490"/>
        <v>0</v>
      </c>
      <c r="Y287" s="164">
        <f t="shared" si="494"/>
        <v>0</v>
      </c>
      <c r="Z287" s="68">
        <f t="shared" si="495"/>
        <v>0</v>
      </c>
      <c r="AA287" s="827">
        <v>27.12</v>
      </c>
      <c r="AB287" s="319"/>
      <c r="AC287" s="203">
        <f t="shared" si="497"/>
        <v>0</v>
      </c>
      <c r="AD287" s="319">
        <f t="shared" si="492"/>
        <v>0</v>
      </c>
      <c r="AE287" s="203">
        <f t="shared" si="493"/>
        <v>0</v>
      </c>
      <c r="AF287" s="24"/>
    </row>
    <row r="288" spans="1:32" s="18" customFormat="1" ht="18.75">
      <c r="A288" s="754">
        <v>23.1</v>
      </c>
      <c r="B288" s="82" t="s">
        <v>312</v>
      </c>
      <c r="C288" s="24"/>
      <c r="D288" s="68"/>
      <c r="E288" s="24"/>
      <c r="F288" s="68"/>
      <c r="G288" s="107">
        <v>19.25</v>
      </c>
      <c r="H288" s="24"/>
      <c r="I288" s="68"/>
      <c r="J288" s="164">
        <f t="shared" si="485"/>
        <v>0</v>
      </c>
      <c r="K288" s="68">
        <f t="shared" si="485"/>
        <v>0</v>
      </c>
      <c r="L288" s="164"/>
      <c r="M288" s="68"/>
      <c r="N288" s="68" t="e">
        <f t="shared" si="486"/>
        <v>#DIV/0!</v>
      </c>
      <c r="O288" s="68" t="e">
        <f t="shared" si="486"/>
        <v>#DIV/0!</v>
      </c>
      <c r="P288" s="164">
        <f t="shared" si="487"/>
        <v>0</v>
      </c>
      <c r="Q288" s="68">
        <f t="shared" si="487"/>
        <v>0</v>
      </c>
      <c r="R288" s="164"/>
      <c r="S288" s="68"/>
      <c r="T288" s="827">
        <v>22.474</v>
      </c>
      <c r="U288" s="319"/>
      <c r="V288" s="203">
        <f t="shared" si="498"/>
        <v>0</v>
      </c>
      <c r="W288" s="319">
        <f t="shared" si="489"/>
        <v>0</v>
      </c>
      <c r="X288" s="203">
        <f t="shared" si="490"/>
        <v>0</v>
      </c>
      <c r="Y288" s="164">
        <f t="shared" si="494"/>
        <v>0</v>
      </c>
      <c r="Z288" s="68">
        <f t="shared" si="495"/>
        <v>0</v>
      </c>
      <c r="AA288" s="827">
        <v>22.474</v>
      </c>
      <c r="AB288" s="319"/>
      <c r="AC288" s="203">
        <f t="shared" si="497"/>
        <v>0</v>
      </c>
      <c r="AD288" s="319">
        <f t="shared" si="492"/>
        <v>0</v>
      </c>
      <c r="AE288" s="203">
        <f t="shared" si="493"/>
        <v>0</v>
      </c>
      <c r="AF288" s="24"/>
    </row>
    <row r="289" spans="1:32" s="18" customFormat="1" ht="18.75">
      <c r="A289" s="754">
        <v>23.11</v>
      </c>
      <c r="B289" s="82" t="s">
        <v>314</v>
      </c>
      <c r="C289" s="24"/>
      <c r="D289" s="68"/>
      <c r="E289" s="24"/>
      <c r="F289" s="68"/>
      <c r="G289" s="107">
        <v>26.69</v>
      </c>
      <c r="H289" s="24"/>
      <c r="I289" s="68"/>
      <c r="J289" s="164">
        <f t="shared" si="485"/>
        <v>0</v>
      </c>
      <c r="K289" s="68">
        <f t="shared" si="485"/>
        <v>0</v>
      </c>
      <c r="L289" s="164"/>
      <c r="M289" s="68"/>
      <c r="N289" s="68" t="e">
        <f t="shared" si="486"/>
        <v>#DIV/0!</v>
      </c>
      <c r="O289" s="68" t="e">
        <f t="shared" si="486"/>
        <v>#DIV/0!</v>
      </c>
      <c r="P289" s="164">
        <f t="shared" si="487"/>
        <v>0</v>
      </c>
      <c r="Q289" s="68">
        <f t="shared" si="487"/>
        <v>0</v>
      </c>
      <c r="R289" s="164"/>
      <c r="S289" s="68"/>
      <c r="T289" s="690">
        <v>34.630000000000003</v>
      </c>
      <c r="U289" s="319"/>
      <c r="V289" s="203">
        <f t="shared" si="498"/>
        <v>0</v>
      </c>
      <c r="W289" s="319">
        <f t="shared" si="489"/>
        <v>0</v>
      </c>
      <c r="X289" s="203">
        <f t="shared" si="490"/>
        <v>0</v>
      </c>
      <c r="Y289" s="164">
        <f t="shared" si="494"/>
        <v>0</v>
      </c>
      <c r="Z289" s="68">
        <f t="shared" si="495"/>
        <v>0</v>
      </c>
      <c r="AA289" s="690">
        <v>34.630000000000003</v>
      </c>
      <c r="AB289" s="319"/>
      <c r="AC289" s="203">
        <f t="shared" si="497"/>
        <v>0</v>
      </c>
      <c r="AD289" s="319">
        <f t="shared" si="492"/>
        <v>0</v>
      </c>
      <c r="AE289" s="203">
        <f t="shared" si="493"/>
        <v>0</v>
      </c>
      <c r="AF289" s="24"/>
    </row>
    <row r="290" spans="1:32" s="18" customFormat="1" ht="18.75">
      <c r="A290" s="754">
        <v>23.12</v>
      </c>
      <c r="B290" s="82" t="s">
        <v>313</v>
      </c>
      <c r="C290" s="24"/>
      <c r="D290" s="68"/>
      <c r="E290" s="24"/>
      <c r="F290" s="68"/>
      <c r="G290" s="107">
        <v>24.57</v>
      </c>
      <c r="H290" s="24"/>
      <c r="I290" s="68"/>
      <c r="J290" s="164">
        <f t="shared" si="485"/>
        <v>0</v>
      </c>
      <c r="K290" s="68">
        <f t="shared" si="485"/>
        <v>0</v>
      </c>
      <c r="L290" s="164"/>
      <c r="M290" s="68"/>
      <c r="N290" s="68" t="e">
        <f t="shared" si="486"/>
        <v>#DIV/0!</v>
      </c>
      <c r="O290" s="68" t="e">
        <f t="shared" si="486"/>
        <v>#DIV/0!</v>
      </c>
      <c r="P290" s="164">
        <f t="shared" si="487"/>
        <v>0</v>
      </c>
      <c r="Q290" s="68">
        <f t="shared" si="487"/>
        <v>0</v>
      </c>
      <c r="R290" s="164"/>
      <c r="S290" s="68"/>
      <c r="T290" s="690">
        <v>26.71</v>
      </c>
      <c r="U290" s="319"/>
      <c r="V290" s="203">
        <f t="shared" si="498"/>
        <v>0</v>
      </c>
      <c r="W290" s="319">
        <f t="shared" si="489"/>
        <v>0</v>
      </c>
      <c r="X290" s="203">
        <f t="shared" si="490"/>
        <v>0</v>
      </c>
      <c r="Y290" s="164">
        <f t="shared" si="494"/>
        <v>0</v>
      </c>
      <c r="Z290" s="68">
        <f t="shared" si="495"/>
        <v>0</v>
      </c>
      <c r="AA290" s="690">
        <v>26.71</v>
      </c>
      <c r="AB290" s="319"/>
      <c r="AC290" s="203">
        <f t="shared" si="497"/>
        <v>0</v>
      </c>
      <c r="AD290" s="319">
        <f t="shared" si="492"/>
        <v>0</v>
      </c>
      <c r="AE290" s="203">
        <f t="shared" si="493"/>
        <v>0</v>
      </c>
      <c r="AF290" s="24"/>
    </row>
    <row r="291" spans="1:32" s="18" customFormat="1" ht="18.75">
      <c r="A291" s="754">
        <v>23.13</v>
      </c>
      <c r="B291" s="23" t="s">
        <v>114</v>
      </c>
      <c r="C291" s="24"/>
      <c r="D291" s="68"/>
      <c r="E291" s="24"/>
      <c r="F291" s="68"/>
      <c r="G291" s="101">
        <v>12.86</v>
      </c>
      <c r="H291" s="24">
        <v>16</v>
      </c>
      <c r="I291" s="68">
        <v>205.76</v>
      </c>
      <c r="J291" s="164">
        <f t="shared" si="485"/>
        <v>16</v>
      </c>
      <c r="K291" s="68">
        <f t="shared" si="485"/>
        <v>205.76</v>
      </c>
      <c r="L291" s="164"/>
      <c r="M291" s="68">
        <v>33.270000000000003</v>
      </c>
      <c r="N291" s="68">
        <f t="shared" si="486"/>
        <v>0</v>
      </c>
      <c r="O291" s="68">
        <f t="shared" si="486"/>
        <v>16.169323483670297</v>
      </c>
      <c r="P291" s="164">
        <f t="shared" si="487"/>
        <v>16</v>
      </c>
      <c r="Q291" s="68">
        <f>K291-M291</f>
        <v>172.48999999999998</v>
      </c>
      <c r="R291" s="164">
        <v>16</v>
      </c>
      <c r="S291" s="68">
        <v>172.48999999999998</v>
      </c>
      <c r="T291" s="827">
        <v>19.34</v>
      </c>
      <c r="U291" s="319">
        <v>12</v>
      </c>
      <c r="V291" s="203">
        <f t="shared" si="498"/>
        <v>232.07999999999998</v>
      </c>
      <c r="W291" s="319">
        <f t="shared" si="489"/>
        <v>28</v>
      </c>
      <c r="X291" s="203">
        <f t="shared" si="490"/>
        <v>404.56999999999994</v>
      </c>
      <c r="Y291" s="164">
        <f t="shared" si="494"/>
        <v>16</v>
      </c>
      <c r="Z291" s="68">
        <f t="shared" si="495"/>
        <v>172.48999999999998</v>
      </c>
      <c r="AA291" s="827">
        <v>19.34</v>
      </c>
      <c r="AB291" s="319">
        <v>0</v>
      </c>
      <c r="AC291" s="203">
        <f t="shared" si="497"/>
        <v>0</v>
      </c>
      <c r="AD291" s="319">
        <f t="shared" si="492"/>
        <v>16</v>
      </c>
      <c r="AE291" s="203">
        <f t="shared" si="493"/>
        <v>172.48999999999998</v>
      </c>
      <c r="AF291" s="24"/>
    </row>
    <row r="292" spans="1:32" s="18" customFormat="1" ht="18.75">
      <c r="A292" s="754">
        <v>23.14</v>
      </c>
      <c r="B292" s="23" t="s">
        <v>115</v>
      </c>
      <c r="C292" s="24"/>
      <c r="D292" s="68"/>
      <c r="E292" s="24"/>
      <c r="F292" s="68"/>
      <c r="G292" s="107">
        <v>11.41</v>
      </c>
      <c r="H292" s="24">
        <v>0</v>
      </c>
      <c r="I292" s="68">
        <f t="shared" ref="I292:I305" si="499">H292*G292</f>
        <v>0</v>
      </c>
      <c r="J292" s="164">
        <f t="shared" si="485"/>
        <v>0</v>
      </c>
      <c r="K292" s="68">
        <f t="shared" si="485"/>
        <v>0</v>
      </c>
      <c r="L292" s="164"/>
      <c r="M292" s="68"/>
      <c r="N292" s="68" t="e">
        <f t="shared" si="486"/>
        <v>#DIV/0!</v>
      </c>
      <c r="O292" s="68" t="e">
        <f t="shared" si="486"/>
        <v>#DIV/0!</v>
      </c>
      <c r="P292" s="164">
        <f t="shared" si="487"/>
        <v>0</v>
      </c>
      <c r="Q292" s="68">
        <f t="shared" si="487"/>
        <v>0</v>
      </c>
      <c r="R292" s="164"/>
      <c r="S292" s="68"/>
      <c r="T292" s="827">
        <v>15.43</v>
      </c>
      <c r="U292" s="319"/>
      <c r="V292" s="203">
        <f t="shared" si="498"/>
        <v>0</v>
      </c>
      <c r="W292" s="319">
        <f t="shared" si="489"/>
        <v>0</v>
      </c>
      <c r="X292" s="203">
        <f t="shared" si="490"/>
        <v>0</v>
      </c>
      <c r="Y292" s="164">
        <f t="shared" si="494"/>
        <v>0</v>
      </c>
      <c r="Z292" s="68">
        <f t="shared" si="495"/>
        <v>0</v>
      </c>
      <c r="AA292" s="827">
        <v>15.43</v>
      </c>
      <c r="AB292" s="319"/>
      <c r="AC292" s="203">
        <f t="shared" si="497"/>
        <v>0</v>
      </c>
      <c r="AD292" s="319">
        <f t="shared" si="492"/>
        <v>0</v>
      </c>
      <c r="AE292" s="203">
        <f t="shared" si="493"/>
        <v>0</v>
      </c>
      <c r="AF292" s="24"/>
    </row>
    <row r="293" spans="1:32" s="18" customFormat="1" ht="18.75">
      <c r="A293" s="754">
        <v>23.15</v>
      </c>
      <c r="B293" s="23" t="s">
        <v>116</v>
      </c>
      <c r="C293" s="24"/>
      <c r="D293" s="68"/>
      <c r="E293" s="24"/>
      <c r="F293" s="68"/>
      <c r="G293" s="101">
        <v>17.420000000000002</v>
      </c>
      <c r="H293" s="24">
        <v>0</v>
      </c>
      <c r="I293" s="68">
        <v>0</v>
      </c>
      <c r="J293" s="164">
        <f t="shared" si="485"/>
        <v>0</v>
      </c>
      <c r="K293" s="68">
        <f t="shared" si="485"/>
        <v>0</v>
      </c>
      <c r="L293" s="164"/>
      <c r="M293" s="68"/>
      <c r="N293" s="68" t="e">
        <f t="shared" si="486"/>
        <v>#DIV/0!</v>
      </c>
      <c r="O293" s="68" t="e">
        <f t="shared" si="486"/>
        <v>#DIV/0!</v>
      </c>
      <c r="P293" s="164">
        <f t="shared" si="487"/>
        <v>0</v>
      </c>
      <c r="Q293" s="68">
        <f t="shared" si="487"/>
        <v>0</v>
      </c>
      <c r="R293" s="164"/>
      <c r="S293" s="68"/>
      <c r="T293" s="827">
        <v>25.18</v>
      </c>
      <c r="U293" s="319"/>
      <c r="V293" s="203">
        <f t="shared" si="498"/>
        <v>0</v>
      </c>
      <c r="W293" s="319">
        <f t="shared" si="489"/>
        <v>0</v>
      </c>
      <c r="X293" s="203">
        <f t="shared" si="490"/>
        <v>0</v>
      </c>
      <c r="Y293" s="164">
        <f t="shared" si="494"/>
        <v>0</v>
      </c>
      <c r="Z293" s="68">
        <f t="shared" si="495"/>
        <v>0</v>
      </c>
      <c r="AA293" s="827">
        <v>25.18</v>
      </c>
      <c r="AB293" s="319"/>
      <c r="AC293" s="203">
        <f t="shared" si="497"/>
        <v>0</v>
      </c>
      <c r="AD293" s="319">
        <f t="shared" si="492"/>
        <v>0</v>
      </c>
      <c r="AE293" s="203">
        <f t="shared" si="493"/>
        <v>0</v>
      </c>
      <c r="AF293" s="24"/>
    </row>
    <row r="294" spans="1:32" s="18" customFormat="1" ht="18.75">
      <c r="A294" s="754">
        <v>23.16</v>
      </c>
      <c r="B294" s="23" t="s">
        <v>117</v>
      </c>
      <c r="C294" s="24"/>
      <c r="D294" s="68"/>
      <c r="E294" s="24"/>
      <c r="F294" s="68"/>
      <c r="G294" s="107">
        <v>14.82</v>
      </c>
      <c r="H294" s="24">
        <v>0</v>
      </c>
      <c r="I294" s="68">
        <f t="shared" si="499"/>
        <v>0</v>
      </c>
      <c r="J294" s="164">
        <f t="shared" si="485"/>
        <v>0</v>
      </c>
      <c r="K294" s="68">
        <f t="shared" si="485"/>
        <v>0</v>
      </c>
      <c r="L294" s="164"/>
      <c r="M294" s="68"/>
      <c r="N294" s="68" t="e">
        <f t="shared" si="486"/>
        <v>#DIV/0!</v>
      </c>
      <c r="O294" s="68" t="e">
        <f t="shared" si="486"/>
        <v>#DIV/0!</v>
      </c>
      <c r="P294" s="164">
        <f t="shared" si="487"/>
        <v>0</v>
      </c>
      <c r="Q294" s="68">
        <f t="shared" si="487"/>
        <v>0</v>
      </c>
      <c r="R294" s="164"/>
      <c r="S294" s="68"/>
      <c r="T294" s="827">
        <v>17.489999999999998</v>
      </c>
      <c r="U294" s="319"/>
      <c r="V294" s="203">
        <f t="shared" si="498"/>
        <v>0</v>
      </c>
      <c r="W294" s="319">
        <f t="shared" si="489"/>
        <v>0</v>
      </c>
      <c r="X294" s="203">
        <f t="shared" si="490"/>
        <v>0</v>
      </c>
      <c r="Y294" s="164">
        <f t="shared" si="494"/>
        <v>0</v>
      </c>
      <c r="Z294" s="68">
        <f t="shared" si="495"/>
        <v>0</v>
      </c>
      <c r="AA294" s="827">
        <v>17.489999999999998</v>
      </c>
      <c r="AB294" s="319"/>
      <c r="AC294" s="203">
        <f t="shared" si="497"/>
        <v>0</v>
      </c>
      <c r="AD294" s="319">
        <f t="shared" si="492"/>
        <v>0</v>
      </c>
      <c r="AE294" s="203">
        <f t="shared" si="493"/>
        <v>0</v>
      </c>
      <c r="AF294" s="24"/>
    </row>
    <row r="295" spans="1:32" s="18" customFormat="1" ht="18.75">
      <c r="A295" s="754">
        <v>23.17</v>
      </c>
      <c r="B295" s="23" t="s">
        <v>300</v>
      </c>
      <c r="C295" s="24"/>
      <c r="D295" s="68"/>
      <c r="E295" s="24"/>
      <c r="F295" s="68"/>
      <c r="G295" s="107"/>
      <c r="H295" s="24"/>
      <c r="I295" s="68">
        <f t="shared" si="499"/>
        <v>0</v>
      </c>
      <c r="J295" s="164">
        <f t="shared" si="485"/>
        <v>0</v>
      </c>
      <c r="K295" s="68">
        <f t="shared" si="485"/>
        <v>0</v>
      </c>
      <c r="L295" s="164"/>
      <c r="M295" s="68"/>
      <c r="N295" s="68" t="e">
        <f t="shared" si="486"/>
        <v>#DIV/0!</v>
      </c>
      <c r="O295" s="68" t="e">
        <f t="shared" si="486"/>
        <v>#DIV/0!</v>
      </c>
      <c r="P295" s="164">
        <f t="shared" si="487"/>
        <v>0</v>
      </c>
      <c r="Q295" s="68">
        <f t="shared" si="487"/>
        <v>0</v>
      </c>
      <c r="R295" s="164"/>
      <c r="S295" s="68"/>
      <c r="T295" s="690"/>
      <c r="U295" s="319"/>
      <c r="V295" s="203">
        <f t="shared" si="488"/>
        <v>0</v>
      </c>
      <c r="W295" s="319">
        <f t="shared" si="489"/>
        <v>0</v>
      </c>
      <c r="X295" s="203">
        <f t="shared" si="490"/>
        <v>0</v>
      </c>
      <c r="Y295" s="164">
        <f t="shared" si="494"/>
        <v>0</v>
      </c>
      <c r="Z295" s="68">
        <f t="shared" si="495"/>
        <v>0</v>
      </c>
      <c r="AA295" s="690"/>
      <c r="AB295" s="319"/>
      <c r="AC295" s="203">
        <f t="shared" si="497"/>
        <v>0</v>
      </c>
      <c r="AD295" s="319">
        <f t="shared" si="492"/>
        <v>0</v>
      </c>
      <c r="AE295" s="203">
        <f t="shared" si="493"/>
        <v>0</v>
      </c>
      <c r="AF295" s="24"/>
    </row>
    <row r="296" spans="1:32" s="18" customFormat="1" ht="18.75">
      <c r="A296" s="754">
        <v>23.18</v>
      </c>
      <c r="B296" s="23" t="s">
        <v>157</v>
      </c>
      <c r="C296" s="24"/>
      <c r="D296" s="68"/>
      <c r="E296" s="24"/>
      <c r="F296" s="68"/>
      <c r="G296" s="107">
        <v>5.79</v>
      </c>
      <c r="H296" s="24">
        <v>0</v>
      </c>
      <c r="I296" s="68">
        <f t="shared" si="499"/>
        <v>0</v>
      </c>
      <c r="J296" s="164">
        <f t="shared" si="485"/>
        <v>0</v>
      </c>
      <c r="K296" s="68">
        <f t="shared" si="485"/>
        <v>0</v>
      </c>
      <c r="L296" s="164"/>
      <c r="M296" s="68"/>
      <c r="N296" s="68" t="e">
        <f t="shared" si="486"/>
        <v>#DIV/0!</v>
      </c>
      <c r="O296" s="68" t="e">
        <f t="shared" si="486"/>
        <v>#DIV/0!</v>
      </c>
      <c r="P296" s="164">
        <f t="shared" si="487"/>
        <v>0</v>
      </c>
      <c r="Q296" s="68">
        <f t="shared" si="487"/>
        <v>0</v>
      </c>
      <c r="R296" s="164"/>
      <c r="S296" s="68"/>
      <c r="T296" s="827">
        <v>7.92</v>
      </c>
      <c r="U296" s="319"/>
      <c r="V296" s="203">
        <f t="shared" ref="V296:V303" si="500">U296*T296</f>
        <v>0</v>
      </c>
      <c r="W296" s="319">
        <f t="shared" si="489"/>
        <v>0</v>
      </c>
      <c r="X296" s="203">
        <f t="shared" si="490"/>
        <v>0</v>
      </c>
      <c r="Y296" s="164">
        <f t="shared" si="494"/>
        <v>0</v>
      </c>
      <c r="Z296" s="68">
        <f t="shared" si="495"/>
        <v>0</v>
      </c>
      <c r="AA296" s="827">
        <v>7.92</v>
      </c>
      <c r="AB296" s="319"/>
      <c r="AC296" s="203">
        <f t="shared" si="497"/>
        <v>0</v>
      </c>
      <c r="AD296" s="319">
        <f t="shared" si="492"/>
        <v>0</v>
      </c>
      <c r="AE296" s="203">
        <f t="shared" si="493"/>
        <v>0</v>
      </c>
      <c r="AF296" s="24"/>
    </row>
    <row r="297" spans="1:32" s="18" customFormat="1" ht="18.75">
      <c r="A297" s="754">
        <v>23.19</v>
      </c>
      <c r="B297" s="23" t="s">
        <v>342</v>
      </c>
      <c r="C297" s="24"/>
      <c r="D297" s="68"/>
      <c r="E297" s="24"/>
      <c r="F297" s="68"/>
      <c r="G297" s="107">
        <v>4.83</v>
      </c>
      <c r="H297" s="24">
        <v>0</v>
      </c>
      <c r="I297" s="68">
        <f t="shared" si="499"/>
        <v>0</v>
      </c>
      <c r="J297" s="164">
        <f t="shared" si="485"/>
        <v>0</v>
      </c>
      <c r="K297" s="68">
        <f t="shared" si="485"/>
        <v>0</v>
      </c>
      <c r="L297" s="164"/>
      <c r="M297" s="68"/>
      <c r="N297" s="68" t="e">
        <f t="shared" si="486"/>
        <v>#DIV/0!</v>
      </c>
      <c r="O297" s="68" t="e">
        <f t="shared" si="486"/>
        <v>#DIV/0!</v>
      </c>
      <c r="P297" s="164">
        <f t="shared" si="487"/>
        <v>0</v>
      </c>
      <c r="Q297" s="68">
        <f t="shared" si="487"/>
        <v>0</v>
      </c>
      <c r="R297" s="164"/>
      <c r="S297" s="68"/>
      <c r="T297" s="827">
        <v>6.25</v>
      </c>
      <c r="U297" s="319"/>
      <c r="V297" s="203">
        <f t="shared" si="500"/>
        <v>0</v>
      </c>
      <c r="W297" s="319">
        <f t="shared" si="489"/>
        <v>0</v>
      </c>
      <c r="X297" s="203">
        <f t="shared" si="490"/>
        <v>0</v>
      </c>
      <c r="Y297" s="164">
        <f t="shared" si="494"/>
        <v>0</v>
      </c>
      <c r="Z297" s="68">
        <f t="shared" si="495"/>
        <v>0</v>
      </c>
      <c r="AA297" s="827">
        <v>6.25</v>
      </c>
      <c r="AB297" s="319"/>
      <c r="AC297" s="203">
        <f t="shared" si="497"/>
        <v>0</v>
      </c>
      <c r="AD297" s="319">
        <f t="shared" si="492"/>
        <v>0</v>
      </c>
      <c r="AE297" s="203">
        <f t="shared" si="493"/>
        <v>0</v>
      </c>
      <c r="AF297" s="24"/>
    </row>
    <row r="298" spans="1:32" s="18" customFormat="1" ht="18.75">
      <c r="A298" s="754">
        <v>23.2</v>
      </c>
      <c r="B298" s="23" t="s">
        <v>302</v>
      </c>
      <c r="C298" s="24"/>
      <c r="D298" s="68"/>
      <c r="E298" s="24"/>
      <c r="F298" s="68"/>
      <c r="G298" s="107">
        <v>2.14</v>
      </c>
      <c r="H298" s="24">
        <v>0</v>
      </c>
      <c r="I298" s="68">
        <f t="shared" si="499"/>
        <v>0</v>
      </c>
      <c r="J298" s="164">
        <f t="shared" si="485"/>
        <v>0</v>
      </c>
      <c r="K298" s="68">
        <f t="shared" si="485"/>
        <v>0</v>
      </c>
      <c r="L298" s="164"/>
      <c r="M298" s="68"/>
      <c r="N298" s="68" t="e">
        <f t="shared" si="486"/>
        <v>#DIV/0!</v>
      </c>
      <c r="O298" s="68" t="e">
        <f t="shared" si="486"/>
        <v>#DIV/0!</v>
      </c>
      <c r="P298" s="164">
        <f t="shared" si="487"/>
        <v>0</v>
      </c>
      <c r="Q298" s="68">
        <f t="shared" si="487"/>
        <v>0</v>
      </c>
      <c r="R298" s="164"/>
      <c r="S298" s="68"/>
      <c r="T298" s="827">
        <v>2.72</v>
      </c>
      <c r="U298" s="319">
        <v>28</v>
      </c>
      <c r="V298" s="203">
        <f t="shared" si="500"/>
        <v>76.160000000000011</v>
      </c>
      <c r="W298" s="319">
        <f t="shared" si="489"/>
        <v>28</v>
      </c>
      <c r="X298" s="203">
        <f t="shared" si="490"/>
        <v>76.160000000000011</v>
      </c>
      <c r="Y298" s="164">
        <f t="shared" si="494"/>
        <v>0</v>
      </c>
      <c r="Z298" s="68">
        <f t="shared" si="495"/>
        <v>0</v>
      </c>
      <c r="AA298" s="827">
        <v>2.72</v>
      </c>
      <c r="AB298" s="319">
        <v>2</v>
      </c>
      <c r="AC298" s="203">
        <f t="shared" si="497"/>
        <v>5.44</v>
      </c>
      <c r="AD298" s="319">
        <f t="shared" si="492"/>
        <v>2</v>
      </c>
      <c r="AE298" s="203">
        <f t="shared" si="493"/>
        <v>5.44</v>
      </c>
      <c r="AF298" s="24"/>
    </row>
    <row r="299" spans="1:32" s="18" customFormat="1" ht="18.75">
      <c r="A299" s="754">
        <v>23.21</v>
      </c>
      <c r="B299" s="23" t="s">
        <v>301</v>
      </c>
      <c r="C299" s="24"/>
      <c r="D299" s="68"/>
      <c r="E299" s="24"/>
      <c r="F299" s="68"/>
      <c r="G299" s="107">
        <v>1.76</v>
      </c>
      <c r="H299" s="24">
        <v>0</v>
      </c>
      <c r="I299" s="68">
        <f t="shared" si="499"/>
        <v>0</v>
      </c>
      <c r="J299" s="164">
        <f t="shared" si="485"/>
        <v>0</v>
      </c>
      <c r="K299" s="68">
        <f t="shared" si="485"/>
        <v>0</v>
      </c>
      <c r="L299" s="164"/>
      <c r="M299" s="68"/>
      <c r="N299" s="68" t="e">
        <f t="shared" si="486"/>
        <v>#DIV/0!</v>
      </c>
      <c r="O299" s="68" t="e">
        <f t="shared" si="486"/>
        <v>#DIV/0!</v>
      </c>
      <c r="P299" s="164">
        <f t="shared" si="487"/>
        <v>0</v>
      </c>
      <c r="Q299" s="68">
        <f t="shared" si="487"/>
        <v>0</v>
      </c>
      <c r="R299" s="164"/>
      <c r="S299" s="68"/>
      <c r="T299" s="827">
        <v>2</v>
      </c>
      <c r="U299" s="319">
        <v>1</v>
      </c>
      <c r="V299" s="203">
        <f t="shared" si="500"/>
        <v>2</v>
      </c>
      <c r="W299" s="319">
        <f t="shared" si="489"/>
        <v>1</v>
      </c>
      <c r="X299" s="203">
        <f t="shared" si="490"/>
        <v>2</v>
      </c>
      <c r="Y299" s="164">
        <f t="shared" si="494"/>
        <v>0</v>
      </c>
      <c r="Z299" s="68">
        <f t="shared" si="495"/>
        <v>0</v>
      </c>
      <c r="AA299" s="827">
        <v>2</v>
      </c>
      <c r="AB299" s="319"/>
      <c r="AC299" s="203">
        <f t="shared" si="497"/>
        <v>0</v>
      </c>
      <c r="AD299" s="319">
        <f t="shared" si="492"/>
        <v>0</v>
      </c>
      <c r="AE299" s="203">
        <f t="shared" si="493"/>
        <v>0</v>
      </c>
      <c r="AF299" s="24"/>
    </row>
    <row r="300" spans="1:32" s="18" customFormat="1" ht="18.75">
      <c r="A300" s="754">
        <v>23.22</v>
      </c>
      <c r="B300" s="23" t="s">
        <v>181</v>
      </c>
      <c r="C300" s="24"/>
      <c r="D300" s="68"/>
      <c r="E300" s="24"/>
      <c r="F300" s="68"/>
      <c r="G300" s="107">
        <v>2.14</v>
      </c>
      <c r="H300" s="24"/>
      <c r="I300" s="68">
        <f t="shared" si="499"/>
        <v>0</v>
      </c>
      <c r="J300" s="164">
        <f t="shared" si="485"/>
        <v>0</v>
      </c>
      <c r="K300" s="68">
        <f t="shared" si="485"/>
        <v>0</v>
      </c>
      <c r="L300" s="164"/>
      <c r="M300" s="68"/>
      <c r="N300" s="68" t="e">
        <f t="shared" si="486"/>
        <v>#DIV/0!</v>
      </c>
      <c r="O300" s="68" t="e">
        <f t="shared" si="486"/>
        <v>#DIV/0!</v>
      </c>
      <c r="P300" s="164">
        <f t="shared" si="487"/>
        <v>0</v>
      </c>
      <c r="Q300" s="68">
        <f t="shared" si="487"/>
        <v>0</v>
      </c>
      <c r="R300" s="164"/>
      <c r="S300" s="68"/>
      <c r="T300" s="827">
        <v>2.72</v>
      </c>
      <c r="U300" s="319">
        <v>19</v>
      </c>
      <c r="V300" s="203">
        <f t="shared" si="500"/>
        <v>51.680000000000007</v>
      </c>
      <c r="W300" s="319">
        <f t="shared" si="489"/>
        <v>19</v>
      </c>
      <c r="X300" s="203">
        <f t="shared" si="490"/>
        <v>51.680000000000007</v>
      </c>
      <c r="Y300" s="164">
        <f t="shared" si="494"/>
        <v>0</v>
      </c>
      <c r="Z300" s="68">
        <f t="shared" si="495"/>
        <v>0</v>
      </c>
      <c r="AA300" s="827">
        <v>2.72</v>
      </c>
      <c r="AB300" s="319"/>
      <c r="AC300" s="203">
        <f t="shared" si="497"/>
        <v>0</v>
      </c>
      <c r="AD300" s="319">
        <f t="shared" si="492"/>
        <v>0</v>
      </c>
      <c r="AE300" s="203">
        <f t="shared" si="493"/>
        <v>0</v>
      </c>
      <c r="AF300" s="24"/>
    </row>
    <row r="301" spans="1:32" s="18" customFormat="1" ht="18.75">
      <c r="A301" s="754">
        <v>23.23</v>
      </c>
      <c r="B301" s="23" t="s">
        <v>182</v>
      </c>
      <c r="C301" s="24"/>
      <c r="D301" s="68"/>
      <c r="E301" s="24"/>
      <c r="F301" s="68"/>
      <c r="G301" s="107">
        <v>1.76</v>
      </c>
      <c r="H301" s="24">
        <v>0</v>
      </c>
      <c r="I301" s="68">
        <f t="shared" si="499"/>
        <v>0</v>
      </c>
      <c r="J301" s="164">
        <f t="shared" si="485"/>
        <v>0</v>
      </c>
      <c r="K301" s="68">
        <f t="shared" si="485"/>
        <v>0</v>
      </c>
      <c r="L301" s="164"/>
      <c r="M301" s="68"/>
      <c r="N301" s="68" t="e">
        <f t="shared" si="486"/>
        <v>#DIV/0!</v>
      </c>
      <c r="O301" s="68" t="e">
        <f t="shared" si="486"/>
        <v>#DIV/0!</v>
      </c>
      <c r="P301" s="164">
        <f t="shared" si="487"/>
        <v>0</v>
      </c>
      <c r="Q301" s="68">
        <f t="shared" si="487"/>
        <v>0</v>
      </c>
      <c r="R301" s="164"/>
      <c r="S301" s="68"/>
      <c r="T301" s="827">
        <v>2</v>
      </c>
      <c r="U301" s="319"/>
      <c r="V301" s="203">
        <f t="shared" si="500"/>
        <v>0</v>
      </c>
      <c r="W301" s="319">
        <f t="shared" si="489"/>
        <v>0</v>
      </c>
      <c r="X301" s="203">
        <f t="shared" si="490"/>
        <v>0</v>
      </c>
      <c r="Y301" s="164">
        <f t="shared" si="494"/>
        <v>0</v>
      </c>
      <c r="Z301" s="68">
        <f t="shared" si="495"/>
        <v>0</v>
      </c>
      <c r="AA301" s="827">
        <v>2</v>
      </c>
      <c r="AB301" s="319"/>
      <c r="AC301" s="203">
        <f t="shared" si="497"/>
        <v>0</v>
      </c>
      <c r="AD301" s="319">
        <f t="shared" si="492"/>
        <v>0</v>
      </c>
      <c r="AE301" s="203">
        <f t="shared" si="493"/>
        <v>0</v>
      </c>
      <c r="AF301" s="24"/>
    </row>
    <row r="302" spans="1:32" s="18" customFormat="1">
      <c r="A302" s="754">
        <v>23.24</v>
      </c>
      <c r="B302" s="23" t="s">
        <v>183</v>
      </c>
      <c r="C302" s="24"/>
      <c r="D302" s="68"/>
      <c r="E302" s="24"/>
      <c r="F302" s="68"/>
      <c r="G302" s="107">
        <v>2.14</v>
      </c>
      <c r="H302" s="24"/>
      <c r="I302" s="68">
        <f t="shared" si="499"/>
        <v>0</v>
      </c>
      <c r="J302" s="164">
        <f t="shared" si="485"/>
        <v>0</v>
      </c>
      <c r="K302" s="68">
        <f t="shared" si="485"/>
        <v>0</v>
      </c>
      <c r="L302" s="164"/>
      <c r="M302" s="68"/>
      <c r="N302" s="68" t="e">
        <f t="shared" si="486"/>
        <v>#DIV/0!</v>
      </c>
      <c r="O302" s="68" t="e">
        <f t="shared" si="486"/>
        <v>#DIV/0!</v>
      </c>
      <c r="P302" s="164">
        <f t="shared" si="487"/>
        <v>0</v>
      </c>
      <c r="Q302" s="68">
        <f t="shared" si="487"/>
        <v>0</v>
      </c>
      <c r="R302" s="164"/>
      <c r="S302" s="68"/>
      <c r="T302" s="133">
        <v>2.14</v>
      </c>
      <c r="U302" s="319"/>
      <c r="V302" s="203">
        <f t="shared" si="500"/>
        <v>0</v>
      </c>
      <c r="W302" s="319">
        <f t="shared" si="489"/>
        <v>0</v>
      </c>
      <c r="X302" s="203">
        <f t="shared" si="490"/>
        <v>0</v>
      </c>
      <c r="Y302" s="164">
        <f t="shared" si="494"/>
        <v>0</v>
      </c>
      <c r="Z302" s="68">
        <f t="shared" si="495"/>
        <v>0</v>
      </c>
      <c r="AA302" s="133">
        <v>2.14</v>
      </c>
      <c r="AB302" s="319"/>
      <c r="AC302" s="203">
        <f t="shared" si="497"/>
        <v>0</v>
      </c>
      <c r="AD302" s="319">
        <f t="shared" si="492"/>
        <v>0</v>
      </c>
      <c r="AE302" s="203">
        <f t="shared" si="493"/>
        <v>0</v>
      </c>
      <c r="AF302" s="24"/>
    </row>
    <row r="303" spans="1:32" s="18" customFormat="1">
      <c r="A303" s="754">
        <v>23.25</v>
      </c>
      <c r="B303" s="23" t="s">
        <v>184</v>
      </c>
      <c r="C303" s="24"/>
      <c r="D303" s="68"/>
      <c r="E303" s="24"/>
      <c r="F303" s="68"/>
      <c r="G303" s="107">
        <v>1.76</v>
      </c>
      <c r="H303" s="24"/>
      <c r="I303" s="68">
        <f t="shared" si="499"/>
        <v>0</v>
      </c>
      <c r="J303" s="164">
        <f t="shared" si="485"/>
        <v>0</v>
      </c>
      <c r="K303" s="68">
        <f t="shared" si="485"/>
        <v>0</v>
      </c>
      <c r="L303" s="164"/>
      <c r="M303" s="68"/>
      <c r="N303" s="68" t="e">
        <f t="shared" si="486"/>
        <v>#DIV/0!</v>
      </c>
      <c r="O303" s="68" t="e">
        <f t="shared" si="486"/>
        <v>#DIV/0!</v>
      </c>
      <c r="P303" s="164">
        <f t="shared" si="487"/>
        <v>0</v>
      </c>
      <c r="Q303" s="68">
        <f t="shared" si="487"/>
        <v>0</v>
      </c>
      <c r="R303" s="164"/>
      <c r="S303" s="68"/>
      <c r="T303" s="133">
        <v>1.76</v>
      </c>
      <c r="U303" s="319"/>
      <c r="V303" s="203">
        <f t="shared" si="500"/>
        <v>0</v>
      </c>
      <c r="W303" s="319">
        <f t="shared" si="489"/>
        <v>0</v>
      </c>
      <c r="X303" s="203">
        <f t="shared" si="490"/>
        <v>0</v>
      </c>
      <c r="Y303" s="164">
        <f t="shared" si="494"/>
        <v>0</v>
      </c>
      <c r="Z303" s="68">
        <f t="shared" si="495"/>
        <v>0</v>
      </c>
      <c r="AA303" s="133">
        <v>1.76</v>
      </c>
      <c r="AB303" s="319"/>
      <c r="AC303" s="203">
        <f t="shared" si="497"/>
        <v>0</v>
      </c>
      <c r="AD303" s="319">
        <f t="shared" si="492"/>
        <v>0</v>
      </c>
      <c r="AE303" s="203">
        <f t="shared" si="493"/>
        <v>0</v>
      </c>
      <c r="AF303" s="24"/>
    </row>
    <row r="304" spans="1:32" s="18" customFormat="1">
      <c r="A304" s="754">
        <v>23.26</v>
      </c>
      <c r="B304" s="23" t="s">
        <v>316</v>
      </c>
      <c r="C304" s="24"/>
      <c r="D304" s="68"/>
      <c r="E304" s="24"/>
      <c r="F304" s="68"/>
      <c r="G304" s="107"/>
      <c r="H304" s="24">
        <v>0</v>
      </c>
      <c r="I304" s="68">
        <v>0</v>
      </c>
      <c r="J304" s="164">
        <f t="shared" si="485"/>
        <v>0</v>
      </c>
      <c r="K304" s="68">
        <f t="shared" si="485"/>
        <v>0</v>
      </c>
      <c r="L304" s="164"/>
      <c r="M304" s="68"/>
      <c r="N304" s="68" t="e">
        <f t="shared" si="486"/>
        <v>#DIV/0!</v>
      </c>
      <c r="O304" s="68" t="e">
        <f t="shared" si="486"/>
        <v>#DIV/0!</v>
      </c>
      <c r="P304" s="164">
        <f t="shared" si="487"/>
        <v>0</v>
      </c>
      <c r="Q304" s="68">
        <f t="shared" si="487"/>
        <v>0</v>
      </c>
      <c r="R304" s="164"/>
      <c r="S304" s="68"/>
      <c r="T304" s="133"/>
      <c r="U304" s="319">
        <v>135</v>
      </c>
      <c r="V304" s="203">
        <v>81</v>
      </c>
      <c r="W304" s="319">
        <f t="shared" si="489"/>
        <v>135</v>
      </c>
      <c r="X304" s="203">
        <f t="shared" si="490"/>
        <v>81</v>
      </c>
      <c r="Y304" s="164">
        <f t="shared" si="494"/>
        <v>0</v>
      </c>
      <c r="Z304" s="68">
        <f t="shared" si="495"/>
        <v>0</v>
      </c>
      <c r="AA304" s="133"/>
      <c r="AB304" s="319"/>
      <c r="AC304" s="203"/>
      <c r="AD304" s="319">
        <f t="shared" si="492"/>
        <v>0</v>
      </c>
      <c r="AE304" s="203">
        <f t="shared" si="493"/>
        <v>0</v>
      </c>
      <c r="AF304" s="24"/>
    </row>
    <row r="305" spans="1:32" s="18" customFormat="1">
      <c r="A305" s="754">
        <v>23.2699999999999</v>
      </c>
      <c r="B305" s="23" t="s">
        <v>202</v>
      </c>
      <c r="C305" s="24"/>
      <c r="D305" s="68"/>
      <c r="E305" s="24"/>
      <c r="F305" s="68"/>
      <c r="G305" s="107">
        <v>0.4</v>
      </c>
      <c r="H305" s="24">
        <v>0</v>
      </c>
      <c r="I305" s="68">
        <f t="shared" si="499"/>
        <v>0</v>
      </c>
      <c r="J305" s="164">
        <f t="shared" si="485"/>
        <v>0</v>
      </c>
      <c r="K305" s="68">
        <f t="shared" si="485"/>
        <v>0</v>
      </c>
      <c r="L305" s="164"/>
      <c r="M305" s="68"/>
      <c r="N305" s="68" t="e">
        <f t="shared" si="486"/>
        <v>#DIV/0!</v>
      </c>
      <c r="O305" s="68" t="e">
        <f t="shared" si="486"/>
        <v>#DIV/0!</v>
      </c>
      <c r="P305" s="164">
        <f t="shared" si="487"/>
        <v>0</v>
      </c>
      <c r="Q305" s="68">
        <f t="shared" si="487"/>
        <v>0</v>
      </c>
      <c r="R305" s="164"/>
      <c r="S305" s="68"/>
      <c r="T305" s="133"/>
      <c r="U305" s="319">
        <v>31</v>
      </c>
      <c r="V305" s="203">
        <v>33.42</v>
      </c>
      <c r="W305" s="319">
        <f t="shared" si="489"/>
        <v>31</v>
      </c>
      <c r="X305" s="203">
        <f t="shared" si="490"/>
        <v>33.42</v>
      </c>
      <c r="Y305" s="164">
        <f t="shared" si="494"/>
        <v>0</v>
      </c>
      <c r="Z305" s="68">
        <f t="shared" si="495"/>
        <v>0</v>
      </c>
      <c r="AA305" s="133"/>
      <c r="AB305" s="319"/>
      <c r="AC305" s="203"/>
      <c r="AD305" s="319">
        <f t="shared" si="492"/>
        <v>0</v>
      </c>
      <c r="AE305" s="203">
        <f t="shared" si="493"/>
        <v>0</v>
      </c>
      <c r="AF305" s="24"/>
    </row>
    <row r="306" spans="1:32" s="18" customFormat="1">
      <c r="A306" s="754">
        <v>23.279999999999902</v>
      </c>
      <c r="B306" s="23" t="s">
        <v>118</v>
      </c>
      <c r="C306" s="24">
        <v>17</v>
      </c>
      <c r="D306" s="68">
        <v>39.008310000000002</v>
      </c>
      <c r="E306" s="24"/>
      <c r="F306" s="68"/>
      <c r="G306" s="107"/>
      <c r="H306" s="24">
        <v>0</v>
      </c>
      <c r="I306" s="68">
        <v>0</v>
      </c>
      <c r="J306" s="164">
        <f t="shared" si="485"/>
        <v>17</v>
      </c>
      <c r="K306" s="68">
        <f t="shared" si="485"/>
        <v>39.008310000000002</v>
      </c>
      <c r="L306" s="164">
        <v>17</v>
      </c>
      <c r="M306" s="68">
        <v>29.21</v>
      </c>
      <c r="N306" s="68">
        <f t="shared" si="486"/>
        <v>99.999999999999986</v>
      </c>
      <c r="O306" s="68">
        <f t="shared" si="486"/>
        <v>74.88148038200066</v>
      </c>
      <c r="P306" s="164">
        <f t="shared" si="487"/>
        <v>0</v>
      </c>
      <c r="Q306" s="68">
        <f t="shared" si="487"/>
        <v>9.7983100000000007</v>
      </c>
      <c r="R306" s="164"/>
      <c r="S306" s="68"/>
      <c r="T306" s="133"/>
      <c r="U306" s="319">
        <v>72</v>
      </c>
      <c r="V306" s="203">
        <v>409.56</v>
      </c>
      <c r="W306" s="319">
        <f t="shared" si="489"/>
        <v>72</v>
      </c>
      <c r="X306" s="203">
        <f t="shared" si="490"/>
        <v>409.56</v>
      </c>
      <c r="Y306" s="164">
        <f t="shared" si="494"/>
        <v>0</v>
      </c>
      <c r="Z306" s="68">
        <f t="shared" si="495"/>
        <v>0</v>
      </c>
      <c r="AA306" s="133"/>
      <c r="AB306" s="319"/>
      <c r="AC306" s="203"/>
      <c r="AD306" s="319">
        <f t="shared" si="492"/>
        <v>0</v>
      </c>
      <c r="AE306" s="203">
        <f t="shared" si="493"/>
        <v>0</v>
      </c>
      <c r="AF306" s="24"/>
    </row>
    <row r="307" spans="1:32" s="18" customFormat="1">
      <c r="A307" s="754">
        <v>23.2899999999999</v>
      </c>
      <c r="B307" s="3" t="s">
        <v>119</v>
      </c>
      <c r="C307" s="24"/>
      <c r="D307" s="68"/>
      <c r="E307" s="24"/>
      <c r="F307" s="68"/>
      <c r="G307" s="107">
        <v>0.3</v>
      </c>
      <c r="H307" s="24">
        <v>0</v>
      </c>
      <c r="I307" s="68">
        <f>H307*G307</f>
        <v>0</v>
      </c>
      <c r="J307" s="164">
        <f t="shared" si="485"/>
        <v>0</v>
      </c>
      <c r="K307" s="68">
        <f t="shared" si="485"/>
        <v>0</v>
      </c>
      <c r="L307" s="164"/>
      <c r="M307" s="68"/>
      <c r="N307" s="68" t="e">
        <f t="shared" si="486"/>
        <v>#DIV/0!</v>
      </c>
      <c r="O307" s="68" t="e">
        <f t="shared" si="486"/>
        <v>#DIV/0!</v>
      </c>
      <c r="P307" s="164">
        <f t="shared" si="487"/>
        <v>0</v>
      </c>
      <c r="Q307" s="68">
        <f t="shared" si="487"/>
        <v>0</v>
      </c>
      <c r="R307" s="164"/>
      <c r="S307" s="68"/>
      <c r="T307" s="133"/>
      <c r="U307" s="319">
        <v>180</v>
      </c>
      <c r="V307" s="203">
        <v>64.8</v>
      </c>
      <c r="W307" s="319">
        <f t="shared" si="489"/>
        <v>180</v>
      </c>
      <c r="X307" s="203">
        <f t="shared" si="490"/>
        <v>64.8</v>
      </c>
      <c r="Y307" s="164">
        <f t="shared" si="494"/>
        <v>0</v>
      </c>
      <c r="Z307" s="68">
        <f t="shared" si="495"/>
        <v>0</v>
      </c>
      <c r="AA307" s="133"/>
      <c r="AB307" s="319"/>
      <c r="AC307" s="203"/>
      <c r="AD307" s="319">
        <f t="shared" si="492"/>
        <v>0</v>
      </c>
      <c r="AE307" s="203">
        <f t="shared" si="493"/>
        <v>0</v>
      </c>
      <c r="AF307" s="24"/>
    </row>
    <row r="308" spans="1:32" s="18" customFormat="1" ht="31.5">
      <c r="A308" s="754">
        <v>23.299999999999901</v>
      </c>
      <c r="B308" s="7" t="s">
        <v>120</v>
      </c>
      <c r="C308" s="24"/>
      <c r="D308" s="68"/>
      <c r="E308" s="24"/>
      <c r="F308" s="68"/>
      <c r="G308" s="107">
        <v>7.3</v>
      </c>
      <c r="H308" s="24"/>
      <c r="I308" s="68">
        <f t="shared" ref="I308:I312" si="501">H308*G308</f>
        <v>0</v>
      </c>
      <c r="J308" s="164">
        <f t="shared" si="485"/>
        <v>0</v>
      </c>
      <c r="K308" s="68">
        <f t="shared" si="485"/>
        <v>0</v>
      </c>
      <c r="L308" s="164"/>
      <c r="M308" s="68"/>
      <c r="N308" s="68" t="e">
        <f t="shared" si="486"/>
        <v>#DIV/0!</v>
      </c>
      <c r="O308" s="68" t="e">
        <f t="shared" si="486"/>
        <v>#DIV/0!</v>
      </c>
      <c r="P308" s="164">
        <f t="shared" si="487"/>
        <v>0</v>
      </c>
      <c r="Q308" s="68">
        <f t="shared" si="487"/>
        <v>0</v>
      </c>
      <c r="R308" s="164"/>
      <c r="S308" s="68"/>
      <c r="T308" s="133">
        <v>7.3</v>
      </c>
      <c r="U308" s="319"/>
      <c r="V308" s="203">
        <f>U308*T308</f>
        <v>0</v>
      </c>
      <c r="W308" s="319">
        <f t="shared" si="489"/>
        <v>0</v>
      </c>
      <c r="X308" s="203">
        <f t="shared" si="490"/>
        <v>0</v>
      </c>
      <c r="Y308" s="164">
        <f t="shared" si="494"/>
        <v>0</v>
      </c>
      <c r="Z308" s="68">
        <f t="shared" si="495"/>
        <v>0</v>
      </c>
      <c r="AA308" s="133">
        <v>7.3</v>
      </c>
      <c r="AB308" s="319"/>
      <c r="AC308" s="203">
        <f>AB308*AA308</f>
        <v>0</v>
      </c>
      <c r="AD308" s="319">
        <f t="shared" si="492"/>
        <v>0</v>
      </c>
      <c r="AE308" s="203">
        <f t="shared" si="493"/>
        <v>0</v>
      </c>
      <c r="AF308" s="24"/>
    </row>
    <row r="309" spans="1:32" s="18" customFormat="1" ht="31.5">
      <c r="A309" s="754">
        <v>23.309999999999899</v>
      </c>
      <c r="B309" s="7" t="s">
        <v>121</v>
      </c>
      <c r="C309" s="24"/>
      <c r="D309" s="68"/>
      <c r="E309" s="24"/>
      <c r="F309" s="68"/>
      <c r="G309" s="107">
        <v>6.32</v>
      </c>
      <c r="H309" s="24">
        <v>0</v>
      </c>
      <c r="I309" s="68">
        <f t="shared" si="501"/>
        <v>0</v>
      </c>
      <c r="J309" s="164">
        <f t="shared" si="485"/>
        <v>0</v>
      </c>
      <c r="K309" s="68">
        <f t="shared" si="485"/>
        <v>0</v>
      </c>
      <c r="L309" s="164"/>
      <c r="M309" s="68"/>
      <c r="N309" s="68" t="e">
        <f t="shared" si="486"/>
        <v>#DIV/0!</v>
      </c>
      <c r="O309" s="68" t="e">
        <f t="shared" si="486"/>
        <v>#DIV/0!</v>
      </c>
      <c r="P309" s="164">
        <f t="shared" si="487"/>
        <v>0</v>
      </c>
      <c r="Q309" s="68">
        <f t="shared" si="487"/>
        <v>0</v>
      </c>
      <c r="R309" s="164"/>
      <c r="S309" s="68"/>
      <c r="T309" s="133">
        <v>6.32</v>
      </c>
      <c r="U309" s="319"/>
      <c r="V309" s="203">
        <f>U309*T309</f>
        <v>0</v>
      </c>
      <c r="W309" s="319">
        <f t="shared" si="489"/>
        <v>0</v>
      </c>
      <c r="X309" s="203">
        <f t="shared" si="490"/>
        <v>0</v>
      </c>
      <c r="Y309" s="164">
        <f t="shared" si="494"/>
        <v>0</v>
      </c>
      <c r="Z309" s="68">
        <f t="shared" si="495"/>
        <v>0</v>
      </c>
      <c r="AA309" s="133">
        <v>6.32</v>
      </c>
      <c r="AB309" s="319"/>
      <c r="AC309" s="203">
        <f>AB309*AA309</f>
        <v>0</v>
      </c>
      <c r="AD309" s="319">
        <f t="shared" si="492"/>
        <v>0</v>
      </c>
      <c r="AE309" s="203">
        <f t="shared" si="493"/>
        <v>0</v>
      </c>
      <c r="AF309" s="24"/>
    </row>
    <row r="310" spans="1:32" s="18" customFormat="1" ht="31.5">
      <c r="A310" s="754">
        <v>23.319999999999901</v>
      </c>
      <c r="B310" s="7" t="s">
        <v>122</v>
      </c>
      <c r="C310" s="24"/>
      <c r="D310" s="68"/>
      <c r="E310" s="24"/>
      <c r="F310" s="68"/>
      <c r="G310" s="107">
        <v>7.3</v>
      </c>
      <c r="H310" s="24">
        <v>0</v>
      </c>
      <c r="I310" s="68">
        <f t="shared" si="501"/>
        <v>0</v>
      </c>
      <c r="J310" s="164">
        <f t="shared" si="485"/>
        <v>0</v>
      </c>
      <c r="K310" s="68">
        <f t="shared" si="485"/>
        <v>0</v>
      </c>
      <c r="L310" s="164"/>
      <c r="M310" s="68"/>
      <c r="N310" s="68" t="e">
        <f t="shared" si="486"/>
        <v>#DIV/0!</v>
      </c>
      <c r="O310" s="68" t="e">
        <f t="shared" si="486"/>
        <v>#DIV/0!</v>
      </c>
      <c r="P310" s="164">
        <f t="shared" si="487"/>
        <v>0</v>
      </c>
      <c r="Q310" s="68">
        <f t="shared" si="487"/>
        <v>0</v>
      </c>
      <c r="R310" s="164"/>
      <c r="S310" s="68"/>
      <c r="T310" s="133">
        <v>7.3</v>
      </c>
      <c r="U310" s="319"/>
      <c r="V310" s="203">
        <f>U310*T310</f>
        <v>0</v>
      </c>
      <c r="W310" s="319">
        <f t="shared" si="489"/>
        <v>0</v>
      </c>
      <c r="X310" s="203">
        <f t="shared" si="490"/>
        <v>0</v>
      </c>
      <c r="Y310" s="164">
        <f t="shared" si="494"/>
        <v>0</v>
      </c>
      <c r="Z310" s="68">
        <f t="shared" si="495"/>
        <v>0</v>
      </c>
      <c r="AA310" s="133">
        <v>7.3</v>
      </c>
      <c r="AB310" s="319"/>
      <c r="AC310" s="203">
        <f>AB310*AA310</f>
        <v>0</v>
      </c>
      <c r="AD310" s="319">
        <f t="shared" si="492"/>
        <v>0</v>
      </c>
      <c r="AE310" s="203">
        <f t="shared" si="493"/>
        <v>0</v>
      </c>
      <c r="AF310" s="24"/>
    </row>
    <row r="311" spans="1:32" s="18" customFormat="1" ht="31.5">
      <c r="A311" s="754">
        <v>23.329999999999899</v>
      </c>
      <c r="B311" s="7" t="s">
        <v>123</v>
      </c>
      <c r="C311" s="24"/>
      <c r="D311" s="68"/>
      <c r="E311" s="24"/>
      <c r="F311" s="68"/>
      <c r="G311" s="107">
        <v>6.32</v>
      </c>
      <c r="H311" s="24"/>
      <c r="I311" s="68">
        <f t="shared" si="501"/>
        <v>0</v>
      </c>
      <c r="J311" s="164">
        <f t="shared" si="485"/>
        <v>0</v>
      </c>
      <c r="K311" s="68">
        <f t="shared" si="485"/>
        <v>0</v>
      </c>
      <c r="L311" s="164"/>
      <c r="M311" s="68"/>
      <c r="N311" s="68" t="e">
        <f t="shared" si="486"/>
        <v>#DIV/0!</v>
      </c>
      <c r="O311" s="68" t="e">
        <f t="shared" si="486"/>
        <v>#DIV/0!</v>
      </c>
      <c r="P311" s="164">
        <f t="shared" si="487"/>
        <v>0</v>
      </c>
      <c r="Q311" s="68">
        <f t="shared" si="487"/>
        <v>0</v>
      </c>
      <c r="R311" s="164"/>
      <c r="S311" s="68"/>
      <c r="T311" s="133">
        <v>6.32</v>
      </c>
      <c r="U311" s="319"/>
      <c r="V311" s="203">
        <f>U311*T311</f>
        <v>0</v>
      </c>
      <c r="W311" s="319">
        <f t="shared" si="489"/>
        <v>0</v>
      </c>
      <c r="X311" s="203">
        <f t="shared" si="490"/>
        <v>0</v>
      </c>
      <c r="Y311" s="164">
        <f t="shared" si="494"/>
        <v>0</v>
      </c>
      <c r="Z311" s="68">
        <f t="shared" si="495"/>
        <v>0</v>
      </c>
      <c r="AA311" s="133">
        <v>6.32</v>
      </c>
      <c r="AB311" s="319"/>
      <c r="AC311" s="203">
        <f>AB311*AA311</f>
        <v>0</v>
      </c>
      <c r="AD311" s="319">
        <f t="shared" si="492"/>
        <v>0</v>
      </c>
      <c r="AE311" s="203">
        <f t="shared" si="493"/>
        <v>0</v>
      </c>
      <c r="AF311" s="24"/>
    </row>
    <row r="312" spans="1:32" s="18" customFormat="1" ht="31.5">
      <c r="A312" s="754">
        <v>23.3399999999999</v>
      </c>
      <c r="B312" s="7" t="s">
        <v>124</v>
      </c>
      <c r="C312" s="24"/>
      <c r="D312" s="68"/>
      <c r="E312" s="24"/>
      <c r="F312" s="68"/>
      <c r="G312" s="107"/>
      <c r="H312" s="24"/>
      <c r="I312" s="68">
        <f t="shared" si="501"/>
        <v>0</v>
      </c>
      <c r="J312" s="164">
        <f t="shared" si="485"/>
        <v>0</v>
      </c>
      <c r="K312" s="68">
        <f t="shared" si="485"/>
        <v>0</v>
      </c>
      <c r="L312" s="164"/>
      <c r="M312" s="68"/>
      <c r="N312" s="68" t="e">
        <f t="shared" si="486"/>
        <v>#DIV/0!</v>
      </c>
      <c r="O312" s="68" t="e">
        <f t="shared" si="486"/>
        <v>#DIV/0!</v>
      </c>
      <c r="P312" s="164">
        <f t="shared" si="487"/>
        <v>0</v>
      </c>
      <c r="Q312" s="68">
        <f t="shared" si="487"/>
        <v>0</v>
      </c>
      <c r="R312" s="164"/>
      <c r="S312" s="68"/>
      <c r="T312" s="133"/>
      <c r="U312" s="319"/>
      <c r="V312" s="203">
        <f t="shared" si="488"/>
        <v>0</v>
      </c>
      <c r="W312" s="319">
        <f t="shared" si="489"/>
        <v>0</v>
      </c>
      <c r="X312" s="203">
        <f t="shared" si="490"/>
        <v>0</v>
      </c>
      <c r="Y312" s="164">
        <f t="shared" si="494"/>
        <v>0</v>
      </c>
      <c r="Z312" s="68">
        <f t="shared" si="495"/>
        <v>0</v>
      </c>
      <c r="AA312" s="133"/>
      <c r="AB312" s="319"/>
      <c r="AC312" s="203"/>
      <c r="AD312" s="319">
        <f t="shared" si="492"/>
        <v>0</v>
      </c>
      <c r="AE312" s="203">
        <f t="shared" si="493"/>
        <v>0</v>
      </c>
      <c r="AF312" s="24"/>
    </row>
    <row r="313" spans="1:32" s="18" customFormat="1">
      <c r="A313" s="754">
        <v>23.349999999999898</v>
      </c>
      <c r="B313" s="7" t="s">
        <v>315</v>
      </c>
      <c r="C313" s="24"/>
      <c r="D313" s="68"/>
      <c r="E313" s="24"/>
      <c r="F313" s="68"/>
      <c r="G313" s="107"/>
      <c r="H313" s="24"/>
      <c r="I313" s="68"/>
      <c r="J313" s="164">
        <f t="shared" si="485"/>
        <v>0</v>
      </c>
      <c r="K313" s="68">
        <f t="shared" si="485"/>
        <v>0</v>
      </c>
      <c r="L313" s="164"/>
      <c r="M313" s="68"/>
      <c r="N313" s="68" t="e">
        <f t="shared" si="486"/>
        <v>#DIV/0!</v>
      </c>
      <c r="O313" s="68" t="e">
        <f t="shared" si="486"/>
        <v>#DIV/0!</v>
      </c>
      <c r="P313" s="164">
        <f t="shared" si="487"/>
        <v>0</v>
      </c>
      <c r="Q313" s="68">
        <f t="shared" si="487"/>
        <v>0</v>
      </c>
      <c r="R313" s="164"/>
      <c r="S313" s="68"/>
      <c r="T313" s="133"/>
      <c r="U313" s="319"/>
      <c r="V313" s="203">
        <f t="shared" si="488"/>
        <v>0</v>
      </c>
      <c r="W313" s="319">
        <f t="shared" si="489"/>
        <v>0</v>
      </c>
      <c r="X313" s="203">
        <f t="shared" si="490"/>
        <v>0</v>
      </c>
      <c r="Y313" s="164">
        <f t="shared" si="494"/>
        <v>0</v>
      </c>
      <c r="Z313" s="68">
        <f t="shared" si="495"/>
        <v>0</v>
      </c>
      <c r="AA313" s="133"/>
      <c r="AB313" s="319"/>
      <c r="AC313" s="203">
        <f t="shared" ref="AC313" si="502">AB313*AA313</f>
        <v>0</v>
      </c>
      <c r="AD313" s="319">
        <f t="shared" si="492"/>
        <v>0</v>
      </c>
      <c r="AE313" s="203">
        <f t="shared" si="493"/>
        <v>0</v>
      </c>
      <c r="AF313" s="24"/>
    </row>
    <row r="314" spans="1:32" s="18" customFormat="1">
      <c r="A314" s="754">
        <v>23.3599999999999</v>
      </c>
      <c r="B314" s="3" t="s">
        <v>125</v>
      </c>
      <c r="C314" s="24"/>
      <c r="D314" s="68"/>
      <c r="E314" s="24"/>
      <c r="F314" s="68"/>
      <c r="G314" s="107"/>
      <c r="H314" s="24"/>
      <c r="I314" s="68">
        <f t="shared" ref="I314:I316" si="503">H314*G314</f>
        <v>0</v>
      </c>
      <c r="J314" s="164">
        <f t="shared" si="485"/>
        <v>0</v>
      </c>
      <c r="K314" s="68">
        <f t="shared" si="485"/>
        <v>0</v>
      </c>
      <c r="L314" s="164"/>
      <c r="M314" s="68"/>
      <c r="N314" s="68"/>
      <c r="O314" s="68"/>
      <c r="P314" s="164">
        <f t="shared" si="487"/>
        <v>0</v>
      </c>
      <c r="Q314" s="68">
        <f t="shared" si="487"/>
        <v>0</v>
      </c>
      <c r="R314" s="164"/>
      <c r="S314" s="68"/>
      <c r="T314" s="133">
        <v>0.15</v>
      </c>
      <c r="U314" s="319">
        <v>170</v>
      </c>
      <c r="V314" s="203">
        <f>U314*T314</f>
        <v>25.5</v>
      </c>
      <c r="W314" s="319">
        <f t="shared" si="489"/>
        <v>170</v>
      </c>
      <c r="X314" s="203">
        <f t="shared" si="490"/>
        <v>25.5</v>
      </c>
      <c r="Y314" s="164">
        <f t="shared" si="494"/>
        <v>0</v>
      </c>
      <c r="Z314" s="68">
        <f t="shared" si="495"/>
        <v>0</v>
      </c>
      <c r="AA314" s="133">
        <v>0.15</v>
      </c>
      <c r="AB314" s="319">
        <v>170</v>
      </c>
      <c r="AC314" s="203">
        <f>AB314*AA314</f>
        <v>25.5</v>
      </c>
      <c r="AD314" s="319">
        <f t="shared" si="492"/>
        <v>170</v>
      </c>
      <c r="AE314" s="203">
        <f t="shared" si="493"/>
        <v>25.5</v>
      </c>
      <c r="AF314" s="24"/>
    </row>
    <row r="315" spans="1:32" s="18" customFormat="1">
      <c r="A315" s="754">
        <v>23.369999999999902</v>
      </c>
      <c r="B315" s="3" t="s">
        <v>126</v>
      </c>
      <c r="C315" s="24"/>
      <c r="D315" s="68"/>
      <c r="E315" s="24"/>
      <c r="F315" s="68"/>
      <c r="G315" s="107"/>
      <c r="H315" s="24"/>
      <c r="I315" s="68">
        <f t="shared" si="503"/>
        <v>0</v>
      </c>
      <c r="J315" s="164">
        <f t="shared" si="485"/>
        <v>0</v>
      </c>
      <c r="K315" s="68">
        <f t="shared" si="485"/>
        <v>0</v>
      </c>
      <c r="L315" s="164"/>
      <c r="M315" s="68"/>
      <c r="N315" s="68"/>
      <c r="O315" s="68"/>
      <c r="P315" s="164">
        <f t="shared" si="487"/>
        <v>0</v>
      </c>
      <c r="Q315" s="68">
        <f t="shared" si="487"/>
        <v>0</v>
      </c>
      <c r="R315" s="164"/>
      <c r="S315" s="68"/>
      <c r="T315" s="133"/>
      <c r="U315" s="319"/>
      <c r="V315" s="203">
        <f>U315*T315</f>
        <v>0</v>
      </c>
      <c r="W315" s="319">
        <f t="shared" si="489"/>
        <v>0</v>
      </c>
      <c r="X315" s="203">
        <f t="shared" si="490"/>
        <v>0</v>
      </c>
      <c r="Y315" s="164">
        <f t="shared" si="494"/>
        <v>0</v>
      </c>
      <c r="Z315" s="68">
        <f t="shared" si="495"/>
        <v>0</v>
      </c>
      <c r="AA315" s="133"/>
      <c r="AB315" s="319"/>
      <c r="AC315" s="203">
        <f>AB315*AA315</f>
        <v>0</v>
      </c>
      <c r="AD315" s="319">
        <f t="shared" si="492"/>
        <v>0</v>
      </c>
      <c r="AE315" s="203">
        <f t="shared" si="493"/>
        <v>0</v>
      </c>
      <c r="AF315" s="24"/>
    </row>
    <row r="316" spans="1:32" s="18" customFormat="1">
      <c r="A316" s="754">
        <v>23.3799999999999</v>
      </c>
      <c r="B316" s="3" t="s">
        <v>130</v>
      </c>
      <c r="C316" s="24"/>
      <c r="D316" s="68"/>
      <c r="E316" s="24"/>
      <c r="F316" s="68"/>
      <c r="G316" s="107"/>
      <c r="H316" s="24"/>
      <c r="I316" s="68">
        <f t="shared" si="503"/>
        <v>0</v>
      </c>
      <c r="J316" s="164">
        <f t="shared" si="485"/>
        <v>0</v>
      </c>
      <c r="K316" s="68">
        <f t="shared" si="485"/>
        <v>0</v>
      </c>
      <c r="L316" s="164"/>
      <c r="M316" s="68"/>
      <c r="N316" s="68"/>
      <c r="O316" s="68"/>
      <c r="P316" s="164">
        <f t="shared" si="487"/>
        <v>0</v>
      </c>
      <c r="Q316" s="68">
        <f t="shared" si="487"/>
        <v>0</v>
      </c>
      <c r="R316" s="164"/>
      <c r="S316" s="68"/>
      <c r="T316" s="133"/>
      <c r="U316" s="319"/>
      <c r="V316" s="203">
        <f>U316*T316</f>
        <v>0</v>
      </c>
      <c r="W316" s="319">
        <f t="shared" si="489"/>
        <v>0</v>
      </c>
      <c r="X316" s="203">
        <f t="shared" si="490"/>
        <v>0</v>
      </c>
      <c r="Y316" s="164">
        <f t="shared" si="494"/>
        <v>0</v>
      </c>
      <c r="Z316" s="68">
        <f t="shared" si="495"/>
        <v>0</v>
      </c>
      <c r="AA316" s="133"/>
      <c r="AB316" s="319"/>
      <c r="AC316" s="203">
        <f>AB316*AA316</f>
        <v>0</v>
      </c>
      <c r="AD316" s="319">
        <f t="shared" si="492"/>
        <v>0</v>
      </c>
      <c r="AE316" s="203">
        <f t="shared" si="493"/>
        <v>0</v>
      </c>
      <c r="AF316" s="24"/>
    </row>
    <row r="317" spans="1:32" s="18" customFormat="1">
      <c r="A317" s="754">
        <v>23.389999999999901</v>
      </c>
      <c r="B317" s="82" t="s">
        <v>303</v>
      </c>
      <c r="C317" s="24">
        <v>4</v>
      </c>
      <c r="D317" s="68">
        <v>13.7</v>
      </c>
      <c r="E317" s="24"/>
      <c r="F317" s="68"/>
      <c r="G317" s="107"/>
      <c r="H317" s="24">
        <v>3</v>
      </c>
      <c r="I317" s="68">
        <v>15.76</v>
      </c>
      <c r="J317" s="164">
        <f t="shared" si="485"/>
        <v>7</v>
      </c>
      <c r="K317" s="68">
        <f t="shared" si="485"/>
        <v>29.46</v>
      </c>
      <c r="L317" s="164"/>
      <c r="M317" s="68">
        <v>26.52</v>
      </c>
      <c r="N317" s="68">
        <f t="shared" si="486"/>
        <v>0</v>
      </c>
      <c r="O317" s="68">
        <f t="shared" si="486"/>
        <v>90.020366598777997</v>
      </c>
      <c r="P317" s="164">
        <f t="shared" si="487"/>
        <v>7</v>
      </c>
      <c r="Q317" s="68">
        <f t="shared" si="487"/>
        <v>2.9400000000000013</v>
      </c>
      <c r="R317" s="164">
        <v>7</v>
      </c>
      <c r="S317" s="68">
        <v>2.9400000000000013</v>
      </c>
      <c r="T317" s="133"/>
      <c r="U317" s="319">
        <v>45</v>
      </c>
      <c r="V317" s="203">
        <v>242.56</v>
      </c>
      <c r="W317" s="319">
        <f t="shared" si="489"/>
        <v>52</v>
      </c>
      <c r="X317" s="203">
        <f t="shared" si="490"/>
        <v>245.5</v>
      </c>
      <c r="Y317" s="164"/>
      <c r="Z317" s="68"/>
      <c r="AA317" s="133"/>
      <c r="AB317" s="319">
        <v>1</v>
      </c>
      <c r="AC317" s="203">
        <v>5.16</v>
      </c>
      <c r="AD317" s="319">
        <f t="shared" si="492"/>
        <v>1</v>
      </c>
      <c r="AE317" s="203">
        <f t="shared" si="493"/>
        <v>5.16</v>
      </c>
      <c r="AF317" s="24"/>
    </row>
    <row r="318" spans="1:32" s="18" customFormat="1">
      <c r="A318" s="754">
        <v>23.399999999999899</v>
      </c>
      <c r="B318" s="23" t="s">
        <v>131</v>
      </c>
      <c r="C318" s="24">
        <v>1</v>
      </c>
      <c r="D318" s="68">
        <v>3.9</v>
      </c>
      <c r="E318" s="24"/>
      <c r="F318" s="68"/>
      <c r="G318" s="107"/>
      <c r="H318" s="24">
        <v>0</v>
      </c>
      <c r="I318" s="68">
        <v>0</v>
      </c>
      <c r="J318" s="164">
        <f t="shared" si="485"/>
        <v>1</v>
      </c>
      <c r="K318" s="68">
        <f t="shared" si="485"/>
        <v>3.9</v>
      </c>
      <c r="L318" s="164"/>
      <c r="M318" s="68">
        <v>3.51</v>
      </c>
      <c r="N318" s="68">
        <f t="shared" si="486"/>
        <v>0</v>
      </c>
      <c r="O318" s="68">
        <f t="shared" si="486"/>
        <v>90</v>
      </c>
      <c r="P318" s="164">
        <f t="shared" si="487"/>
        <v>1</v>
      </c>
      <c r="Q318" s="68">
        <f t="shared" si="487"/>
        <v>0.39000000000000012</v>
      </c>
      <c r="R318" s="164">
        <v>1</v>
      </c>
      <c r="S318" s="68">
        <v>0.39000000000000012</v>
      </c>
      <c r="T318" s="133"/>
      <c r="U318" s="319">
        <v>3</v>
      </c>
      <c r="V318" s="203">
        <v>16.670000000000002</v>
      </c>
      <c r="W318" s="319">
        <f t="shared" si="489"/>
        <v>4</v>
      </c>
      <c r="X318" s="203">
        <f t="shared" si="490"/>
        <v>17.060000000000002</v>
      </c>
      <c r="Y318" s="164"/>
      <c r="Z318" s="68"/>
      <c r="AA318" s="133"/>
      <c r="AB318" s="319">
        <v>2</v>
      </c>
      <c r="AC318" s="203">
        <v>11.23</v>
      </c>
      <c r="AD318" s="319">
        <f t="shared" si="492"/>
        <v>2</v>
      </c>
      <c r="AE318" s="203">
        <f t="shared" si="493"/>
        <v>11.23</v>
      </c>
      <c r="AF318" s="24"/>
    </row>
    <row r="319" spans="1:32" s="18" customFormat="1" ht="31.5">
      <c r="A319" s="754">
        <v>23.409999999999901</v>
      </c>
      <c r="B319" s="3" t="s">
        <v>304</v>
      </c>
      <c r="C319" s="24"/>
      <c r="D319" s="68"/>
      <c r="E319" s="24"/>
      <c r="F319" s="68"/>
      <c r="G319" s="107"/>
      <c r="H319" s="24"/>
      <c r="I319" s="68">
        <f t="shared" ref="I319:I324" si="504">H319*G319</f>
        <v>0</v>
      </c>
      <c r="J319" s="164">
        <f t="shared" si="485"/>
        <v>0</v>
      </c>
      <c r="K319" s="68">
        <f t="shared" si="485"/>
        <v>0</v>
      </c>
      <c r="L319" s="164"/>
      <c r="M319" s="68"/>
      <c r="N319" s="68"/>
      <c r="O319" s="68"/>
      <c r="P319" s="164">
        <f t="shared" si="487"/>
        <v>0</v>
      </c>
      <c r="Q319" s="68">
        <f t="shared" si="487"/>
        <v>0</v>
      </c>
      <c r="R319" s="164"/>
      <c r="S319" s="68"/>
      <c r="T319" s="133"/>
      <c r="U319" s="319"/>
      <c r="V319" s="203">
        <f t="shared" si="488"/>
        <v>0</v>
      </c>
      <c r="W319" s="319">
        <f t="shared" si="489"/>
        <v>0</v>
      </c>
      <c r="X319" s="203">
        <f t="shared" si="490"/>
        <v>0</v>
      </c>
      <c r="Y319" s="164">
        <f t="shared" si="494"/>
        <v>0</v>
      </c>
      <c r="Z319" s="68">
        <f t="shared" si="495"/>
        <v>0</v>
      </c>
      <c r="AA319" s="133"/>
      <c r="AB319" s="319"/>
      <c r="AC319" s="203">
        <f t="shared" ref="AC319:AC324" si="505">AB319*AA319</f>
        <v>0</v>
      </c>
      <c r="AD319" s="319">
        <f t="shared" si="492"/>
        <v>0</v>
      </c>
      <c r="AE319" s="203">
        <f t="shared" si="493"/>
        <v>0</v>
      </c>
      <c r="AF319" s="24"/>
    </row>
    <row r="320" spans="1:32" s="18" customFormat="1" ht="47.25">
      <c r="A320" s="911"/>
      <c r="B320" s="3" t="s">
        <v>127</v>
      </c>
      <c r="C320" s="24"/>
      <c r="D320" s="68"/>
      <c r="E320" s="24"/>
      <c r="F320" s="68"/>
      <c r="G320" s="107"/>
      <c r="H320" s="24"/>
      <c r="I320" s="68">
        <f t="shared" si="504"/>
        <v>0</v>
      </c>
      <c r="J320" s="164">
        <f t="shared" si="485"/>
        <v>0</v>
      </c>
      <c r="K320" s="68">
        <f t="shared" si="485"/>
        <v>0</v>
      </c>
      <c r="L320" s="164"/>
      <c r="M320" s="68"/>
      <c r="N320" s="68"/>
      <c r="O320" s="68"/>
      <c r="P320" s="164">
        <f t="shared" si="487"/>
        <v>0</v>
      </c>
      <c r="Q320" s="68">
        <f t="shared" si="487"/>
        <v>0</v>
      </c>
      <c r="R320" s="164"/>
      <c r="S320" s="68"/>
      <c r="T320" s="133"/>
      <c r="U320" s="319"/>
      <c r="V320" s="203">
        <f t="shared" si="488"/>
        <v>0</v>
      </c>
      <c r="W320" s="319">
        <f t="shared" si="489"/>
        <v>0</v>
      </c>
      <c r="X320" s="203">
        <f t="shared" si="490"/>
        <v>0</v>
      </c>
      <c r="Y320" s="164">
        <f t="shared" si="494"/>
        <v>0</v>
      </c>
      <c r="Z320" s="68">
        <f t="shared" si="495"/>
        <v>0</v>
      </c>
      <c r="AA320" s="133"/>
      <c r="AB320" s="319"/>
      <c r="AC320" s="203">
        <f t="shared" si="505"/>
        <v>0</v>
      </c>
      <c r="AD320" s="319">
        <f t="shared" si="492"/>
        <v>0</v>
      </c>
      <c r="AE320" s="203">
        <f t="shared" si="493"/>
        <v>0</v>
      </c>
      <c r="AF320" s="24"/>
    </row>
    <row r="321" spans="1:33" s="18" customFormat="1">
      <c r="A321" s="911"/>
      <c r="B321" s="3" t="s">
        <v>128</v>
      </c>
      <c r="C321" s="24"/>
      <c r="D321" s="68"/>
      <c r="E321" s="24"/>
      <c r="F321" s="68"/>
      <c r="G321" s="107"/>
      <c r="H321" s="24"/>
      <c r="I321" s="68">
        <f t="shared" si="504"/>
        <v>0</v>
      </c>
      <c r="J321" s="164">
        <f t="shared" si="485"/>
        <v>0</v>
      </c>
      <c r="K321" s="68">
        <f t="shared" si="485"/>
        <v>0</v>
      </c>
      <c r="L321" s="164"/>
      <c r="M321" s="68"/>
      <c r="N321" s="68"/>
      <c r="O321" s="68"/>
      <c r="P321" s="164">
        <f t="shared" si="487"/>
        <v>0</v>
      </c>
      <c r="Q321" s="68">
        <f t="shared" si="487"/>
        <v>0</v>
      </c>
      <c r="R321" s="164"/>
      <c r="S321" s="68"/>
      <c r="T321" s="133"/>
      <c r="U321" s="319"/>
      <c r="V321" s="203">
        <f t="shared" si="488"/>
        <v>0</v>
      </c>
      <c r="W321" s="319">
        <f t="shared" si="489"/>
        <v>0</v>
      </c>
      <c r="X321" s="203">
        <f t="shared" si="490"/>
        <v>0</v>
      </c>
      <c r="Y321" s="164">
        <f t="shared" si="494"/>
        <v>0</v>
      </c>
      <c r="Z321" s="68">
        <f t="shared" si="495"/>
        <v>0</v>
      </c>
      <c r="AA321" s="133"/>
      <c r="AB321" s="319"/>
      <c r="AC321" s="203">
        <f t="shared" si="505"/>
        <v>0</v>
      </c>
      <c r="AD321" s="319">
        <f t="shared" si="492"/>
        <v>0</v>
      </c>
      <c r="AE321" s="203">
        <f t="shared" si="493"/>
        <v>0</v>
      </c>
      <c r="AF321" s="24"/>
    </row>
    <row r="322" spans="1:33" s="18" customFormat="1" ht="56.25">
      <c r="A322" s="911"/>
      <c r="B322" s="3" t="s">
        <v>129</v>
      </c>
      <c r="C322" s="24"/>
      <c r="D322" s="68"/>
      <c r="E322" s="24"/>
      <c r="F322" s="68"/>
      <c r="G322" s="107"/>
      <c r="H322" s="24"/>
      <c r="I322" s="68">
        <f t="shared" si="504"/>
        <v>0</v>
      </c>
      <c r="J322" s="164">
        <f t="shared" si="485"/>
        <v>0</v>
      </c>
      <c r="K322" s="68">
        <f t="shared" si="485"/>
        <v>0</v>
      </c>
      <c r="L322" s="164"/>
      <c r="M322" s="68"/>
      <c r="N322" s="68" t="e">
        <f t="shared" si="486"/>
        <v>#DIV/0!</v>
      </c>
      <c r="O322" s="68" t="e">
        <f t="shared" si="486"/>
        <v>#DIV/0!</v>
      </c>
      <c r="P322" s="164">
        <f t="shared" si="487"/>
        <v>0</v>
      </c>
      <c r="Q322" s="68">
        <f t="shared" si="487"/>
        <v>0</v>
      </c>
      <c r="R322" s="164"/>
      <c r="S322" s="68"/>
      <c r="T322" s="133"/>
      <c r="U322" s="319"/>
      <c r="V322" s="203">
        <f t="shared" si="488"/>
        <v>0</v>
      </c>
      <c r="W322" s="319">
        <f t="shared" si="489"/>
        <v>0</v>
      </c>
      <c r="X322" s="203">
        <f t="shared" si="490"/>
        <v>0</v>
      </c>
      <c r="Y322" s="164">
        <f t="shared" si="494"/>
        <v>0</v>
      </c>
      <c r="Z322" s="68">
        <f t="shared" si="495"/>
        <v>0</v>
      </c>
      <c r="AA322" s="133"/>
      <c r="AB322" s="319"/>
      <c r="AC322" s="203"/>
      <c r="AD322" s="319">
        <f t="shared" si="492"/>
        <v>0</v>
      </c>
      <c r="AE322" s="203">
        <f t="shared" si="493"/>
        <v>0</v>
      </c>
      <c r="AF322" s="783" t="s">
        <v>637</v>
      </c>
    </row>
    <row r="323" spans="1:33" s="18" customFormat="1" ht="31.5">
      <c r="A323" s="754"/>
      <c r="B323" s="3" t="s">
        <v>305</v>
      </c>
      <c r="C323" s="24"/>
      <c r="D323" s="68"/>
      <c r="E323" s="24"/>
      <c r="F323" s="68"/>
      <c r="G323" s="107"/>
      <c r="H323" s="24"/>
      <c r="I323" s="68">
        <f t="shared" si="504"/>
        <v>0</v>
      </c>
      <c r="J323" s="164">
        <f t="shared" si="485"/>
        <v>0</v>
      </c>
      <c r="K323" s="68">
        <f t="shared" si="485"/>
        <v>0</v>
      </c>
      <c r="L323" s="164"/>
      <c r="M323" s="68"/>
      <c r="N323" s="68"/>
      <c r="O323" s="68"/>
      <c r="P323" s="164">
        <f t="shared" si="487"/>
        <v>0</v>
      </c>
      <c r="Q323" s="68">
        <f t="shared" si="487"/>
        <v>0</v>
      </c>
      <c r="R323" s="164"/>
      <c r="S323" s="68"/>
      <c r="T323" s="133"/>
      <c r="U323" s="319"/>
      <c r="V323" s="203">
        <f t="shared" si="488"/>
        <v>0</v>
      </c>
      <c r="W323" s="319">
        <f t="shared" si="489"/>
        <v>0</v>
      </c>
      <c r="X323" s="203">
        <f t="shared" si="490"/>
        <v>0</v>
      </c>
      <c r="Y323" s="164">
        <f t="shared" si="494"/>
        <v>0</v>
      </c>
      <c r="Z323" s="68">
        <f t="shared" si="495"/>
        <v>0</v>
      </c>
      <c r="AA323" s="133"/>
      <c r="AB323" s="319"/>
      <c r="AC323" s="203">
        <f t="shared" si="505"/>
        <v>0</v>
      </c>
      <c r="AD323" s="319">
        <f t="shared" si="492"/>
        <v>0</v>
      </c>
      <c r="AE323" s="203">
        <f t="shared" si="493"/>
        <v>0</v>
      </c>
      <c r="AF323" s="24"/>
    </row>
    <row r="324" spans="1:33" s="18" customFormat="1">
      <c r="A324" s="754">
        <v>23.42</v>
      </c>
      <c r="B324" s="23" t="s">
        <v>130</v>
      </c>
      <c r="C324" s="24"/>
      <c r="D324" s="68"/>
      <c r="E324" s="24"/>
      <c r="F324" s="68"/>
      <c r="G324" s="107"/>
      <c r="H324" s="24"/>
      <c r="I324" s="68">
        <f t="shared" si="504"/>
        <v>0</v>
      </c>
      <c r="J324" s="164">
        <f t="shared" si="485"/>
        <v>0</v>
      </c>
      <c r="K324" s="68">
        <f t="shared" si="485"/>
        <v>0</v>
      </c>
      <c r="L324" s="164"/>
      <c r="M324" s="68"/>
      <c r="N324" s="68"/>
      <c r="O324" s="68"/>
      <c r="P324" s="164">
        <f t="shared" si="487"/>
        <v>0</v>
      </c>
      <c r="Q324" s="68">
        <f t="shared" si="487"/>
        <v>0</v>
      </c>
      <c r="R324" s="164"/>
      <c r="S324" s="68"/>
      <c r="T324" s="133"/>
      <c r="U324" s="319"/>
      <c r="V324" s="203">
        <f t="shared" si="488"/>
        <v>0</v>
      </c>
      <c r="W324" s="319">
        <f t="shared" si="489"/>
        <v>0</v>
      </c>
      <c r="X324" s="203">
        <f t="shared" si="490"/>
        <v>0</v>
      </c>
      <c r="Y324" s="164">
        <f t="shared" si="494"/>
        <v>0</v>
      </c>
      <c r="Z324" s="68">
        <f t="shared" si="495"/>
        <v>0</v>
      </c>
      <c r="AA324" s="133"/>
      <c r="AB324" s="319"/>
      <c r="AC324" s="203">
        <f t="shared" si="505"/>
        <v>0</v>
      </c>
      <c r="AD324" s="319">
        <f t="shared" si="492"/>
        <v>0</v>
      </c>
      <c r="AE324" s="203">
        <f t="shared" si="493"/>
        <v>0</v>
      </c>
      <c r="AF324" s="24"/>
    </row>
    <row r="325" spans="1:33" s="18" customFormat="1" ht="56.25">
      <c r="A325" s="754">
        <v>23.43</v>
      </c>
      <c r="B325" s="3" t="s">
        <v>344</v>
      </c>
      <c r="C325" s="24"/>
      <c r="D325" s="68"/>
      <c r="E325" s="24"/>
      <c r="F325" s="68"/>
      <c r="G325" s="107"/>
      <c r="H325" s="24">
        <v>0</v>
      </c>
      <c r="I325" s="68">
        <v>0</v>
      </c>
      <c r="J325" s="164">
        <f t="shared" si="485"/>
        <v>0</v>
      </c>
      <c r="K325" s="68">
        <f t="shared" si="485"/>
        <v>0</v>
      </c>
      <c r="L325" s="164"/>
      <c r="M325" s="68"/>
      <c r="N325" s="68"/>
      <c r="O325" s="68"/>
      <c r="P325" s="164">
        <f t="shared" si="487"/>
        <v>0</v>
      </c>
      <c r="Q325" s="68">
        <f t="shared" si="487"/>
        <v>0</v>
      </c>
      <c r="R325" s="164"/>
      <c r="S325" s="68"/>
      <c r="T325" s="133"/>
      <c r="U325" s="319">
        <v>705</v>
      </c>
      <c r="V325" s="203">
        <v>143.82</v>
      </c>
      <c r="W325" s="319">
        <f t="shared" si="489"/>
        <v>705</v>
      </c>
      <c r="X325" s="203">
        <f t="shared" si="490"/>
        <v>143.82</v>
      </c>
      <c r="Y325" s="164">
        <f t="shared" si="494"/>
        <v>0</v>
      </c>
      <c r="Z325" s="68">
        <f t="shared" si="495"/>
        <v>0</v>
      </c>
      <c r="AA325" s="133"/>
      <c r="AB325" s="319"/>
      <c r="AC325" s="203"/>
      <c r="AD325" s="319">
        <f t="shared" si="492"/>
        <v>0</v>
      </c>
      <c r="AE325" s="203">
        <f t="shared" si="493"/>
        <v>0</v>
      </c>
      <c r="AF325" s="783" t="s">
        <v>637</v>
      </c>
    </row>
    <row r="326" spans="1:33" s="235" customFormat="1">
      <c r="A326" s="226"/>
      <c r="B326" s="238" t="s">
        <v>169</v>
      </c>
      <c r="C326" s="231">
        <f t="shared" ref="C326:F326" si="506">SUM(C279:C325)</f>
        <v>22</v>
      </c>
      <c r="D326" s="237">
        <f t="shared" si="506"/>
        <v>56.608309999999996</v>
      </c>
      <c r="E326" s="231">
        <f t="shared" si="506"/>
        <v>0</v>
      </c>
      <c r="F326" s="237">
        <f t="shared" si="506"/>
        <v>0</v>
      </c>
      <c r="G326" s="230"/>
      <c r="H326" s="231">
        <f t="shared" ref="H326:M326" si="507">SUM(H279:H325)</f>
        <v>19</v>
      </c>
      <c r="I326" s="237">
        <f t="shared" si="507"/>
        <v>221.51999999999998</v>
      </c>
      <c r="J326" s="231">
        <f t="shared" si="507"/>
        <v>41</v>
      </c>
      <c r="K326" s="237">
        <f t="shared" si="507"/>
        <v>278.12830999999994</v>
      </c>
      <c r="L326" s="231">
        <f t="shared" si="507"/>
        <v>17</v>
      </c>
      <c r="M326" s="237">
        <f t="shared" si="507"/>
        <v>92.51</v>
      </c>
      <c r="N326" s="234">
        <f t="shared" si="486"/>
        <v>41.463414634146346</v>
      </c>
      <c r="O326" s="234">
        <f>M326/K326%</f>
        <v>33.26162662118071</v>
      </c>
      <c r="P326" s="231">
        <f>SUM(P279:P325)</f>
        <v>24</v>
      </c>
      <c r="Q326" s="237">
        <f>SUM(Q279:Q325)</f>
        <v>185.61830999999995</v>
      </c>
      <c r="R326" s="231">
        <f>SUM(R279:R325)</f>
        <v>24</v>
      </c>
      <c r="S326" s="237">
        <f>SUM(S279:S325)</f>
        <v>175.81999999999996</v>
      </c>
      <c r="T326" s="233"/>
      <c r="U326" s="228">
        <f t="shared" ref="U326:Z326" si="508">SUM(U279:U325)</f>
        <v>1401</v>
      </c>
      <c r="V326" s="229">
        <f t="shared" si="508"/>
        <v>1379.25</v>
      </c>
      <c r="W326" s="228">
        <f t="shared" si="508"/>
        <v>1425</v>
      </c>
      <c r="X326" s="229">
        <f t="shared" si="508"/>
        <v>1555.0699999999997</v>
      </c>
      <c r="Y326" s="231">
        <f t="shared" si="508"/>
        <v>16</v>
      </c>
      <c r="Z326" s="237">
        <f t="shared" si="508"/>
        <v>172.48999999999998</v>
      </c>
      <c r="AA326" s="233"/>
      <c r="AB326" s="228">
        <f>SUM(AB279:AB325)</f>
        <v>175</v>
      </c>
      <c r="AC326" s="229">
        <f>SUM(AC279:AC325)</f>
        <v>47.33</v>
      </c>
      <c r="AD326" s="228">
        <f>SUM(AD279:AD325)</f>
        <v>191</v>
      </c>
      <c r="AE326" s="229">
        <f>SUM(AE279:AE325)</f>
        <v>219.81999999999996</v>
      </c>
      <c r="AF326" s="227"/>
    </row>
    <row r="327" spans="1:33" s="25" customFormat="1">
      <c r="A327" s="336" t="s">
        <v>132</v>
      </c>
      <c r="B327" s="20" t="s">
        <v>133</v>
      </c>
      <c r="C327" s="22"/>
      <c r="D327" s="66"/>
      <c r="E327" s="22"/>
      <c r="F327" s="66"/>
      <c r="G327" s="108"/>
      <c r="H327" s="22"/>
      <c r="I327" s="66"/>
      <c r="J327" s="312"/>
      <c r="K327" s="66"/>
      <c r="L327" s="312"/>
      <c r="M327" s="66"/>
      <c r="N327" s="66"/>
      <c r="O327" s="66"/>
      <c r="P327" s="312"/>
      <c r="Q327" s="66"/>
      <c r="R327" s="312"/>
      <c r="S327" s="66"/>
      <c r="T327" s="134"/>
      <c r="U327" s="318"/>
      <c r="V327" s="197"/>
      <c r="W327" s="318"/>
      <c r="X327" s="197"/>
      <c r="Y327" s="312"/>
      <c r="Z327" s="66"/>
      <c r="AA327" s="134"/>
      <c r="AB327" s="318"/>
      <c r="AC327" s="197"/>
      <c r="AD327" s="318"/>
      <c r="AE327" s="197"/>
      <c r="AF327" s="22"/>
    </row>
    <row r="328" spans="1:33" s="25" customFormat="1">
      <c r="A328" s="336">
        <v>24</v>
      </c>
      <c r="B328" s="20" t="s">
        <v>134</v>
      </c>
      <c r="C328" s="22"/>
      <c r="D328" s="66"/>
      <c r="E328" s="22"/>
      <c r="F328" s="66"/>
      <c r="G328" s="108"/>
      <c r="H328" s="22"/>
      <c r="I328" s="66"/>
      <c r="J328" s="312"/>
      <c r="K328" s="66"/>
      <c r="L328" s="312"/>
      <c r="M328" s="66"/>
      <c r="N328" s="66"/>
      <c r="O328" s="66"/>
      <c r="P328" s="312"/>
      <c r="Q328" s="66"/>
      <c r="R328" s="312"/>
      <c r="S328" s="66"/>
      <c r="T328" s="134"/>
      <c r="U328" s="318"/>
      <c r="V328" s="197"/>
      <c r="W328" s="318"/>
      <c r="X328" s="197"/>
      <c r="Y328" s="312"/>
      <c r="Z328" s="66"/>
      <c r="AA328" s="134"/>
      <c r="AB328" s="318"/>
      <c r="AC328" s="197"/>
      <c r="AD328" s="318"/>
      <c r="AE328" s="197"/>
      <c r="AF328" s="22"/>
    </row>
    <row r="329" spans="1:33" s="18" customFormat="1">
      <c r="A329" s="200">
        <v>24.01</v>
      </c>
      <c r="B329" s="23" t="s">
        <v>135</v>
      </c>
      <c r="C329" s="24"/>
      <c r="D329" s="68"/>
      <c r="E329" s="24"/>
      <c r="F329" s="68"/>
      <c r="G329" s="107"/>
      <c r="H329" s="24"/>
      <c r="I329" s="68"/>
      <c r="J329" s="164">
        <f t="shared" ref="J329:J332" si="509">H329+E329+C329</f>
        <v>0</v>
      </c>
      <c r="K329" s="68">
        <f>I329+F329+D329</f>
        <v>0</v>
      </c>
      <c r="L329" s="164"/>
      <c r="M329" s="68"/>
      <c r="N329" s="68"/>
      <c r="O329" s="68"/>
      <c r="P329" s="164"/>
      <c r="Q329" s="68"/>
      <c r="R329" s="164"/>
      <c r="S329" s="68"/>
      <c r="T329" s="133"/>
      <c r="U329" s="319"/>
      <c r="V329" s="203"/>
      <c r="W329" s="319"/>
      <c r="X329" s="203">
        <f>V329+S329</f>
        <v>0</v>
      </c>
      <c r="Y329" s="164"/>
      <c r="Z329" s="68"/>
      <c r="AA329" s="133"/>
      <c r="AB329" s="319"/>
      <c r="AC329" s="203"/>
      <c r="AD329" s="319"/>
      <c r="AE329" s="203">
        <f>AC329+Z329</f>
        <v>0</v>
      </c>
      <c r="AF329" s="24"/>
    </row>
    <row r="330" spans="1:33" s="18" customFormat="1">
      <c r="A330" s="754"/>
      <c r="B330" s="23" t="s">
        <v>136</v>
      </c>
      <c r="C330" s="24"/>
      <c r="D330" s="68"/>
      <c r="E330" s="24"/>
      <c r="F330" s="68"/>
      <c r="G330" s="107"/>
      <c r="H330" s="24">
        <v>1</v>
      </c>
      <c r="I330" s="68">
        <v>74.5</v>
      </c>
      <c r="J330" s="164">
        <f t="shared" si="509"/>
        <v>1</v>
      </c>
      <c r="K330" s="68">
        <f>I330+F330+D330</f>
        <v>74.5</v>
      </c>
      <c r="L330" s="164">
        <v>1</v>
      </c>
      <c r="M330" s="68">
        <v>60.5</v>
      </c>
      <c r="N330" s="68">
        <f t="shared" ref="N330:O333" si="510">L330/J330%</f>
        <v>100</v>
      </c>
      <c r="O330" s="68">
        <f t="shared" si="510"/>
        <v>81.208053691275168</v>
      </c>
      <c r="P330" s="164">
        <f>J330-L330</f>
        <v>0</v>
      </c>
      <c r="Q330" s="68">
        <f>K330-M330</f>
        <v>14</v>
      </c>
      <c r="R330" s="164"/>
      <c r="S330" s="68"/>
      <c r="T330" s="133"/>
      <c r="U330" s="319">
        <v>1</v>
      </c>
      <c r="V330" s="203">
        <v>110</v>
      </c>
      <c r="W330" s="319">
        <f>U330+R330</f>
        <v>1</v>
      </c>
      <c r="X330" s="203">
        <f>V330+S330</f>
        <v>110</v>
      </c>
      <c r="Y330" s="164"/>
      <c r="Z330" s="68"/>
      <c r="AA330" s="133"/>
      <c r="AB330" s="319">
        <v>1</v>
      </c>
      <c r="AC330" s="203">
        <v>94.843023999999986</v>
      </c>
      <c r="AD330" s="319">
        <f>AB330+Y330</f>
        <v>1</v>
      </c>
      <c r="AE330" s="203">
        <f>AC330+Z330</f>
        <v>94.843023999999986</v>
      </c>
      <c r="AF330" s="24"/>
    </row>
    <row r="331" spans="1:33" s="18" customFormat="1" ht="22.15" customHeight="1">
      <c r="A331" s="200"/>
      <c r="B331" s="3" t="s">
        <v>137</v>
      </c>
      <c r="C331" s="24"/>
      <c r="D331" s="68"/>
      <c r="E331" s="24"/>
      <c r="F331" s="68"/>
      <c r="G331" s="107"/>
      <c r="H331" s="24"/>
      <c r="I331" s="68"/>
      <c r="J331" s="164">
        <f t="shared" si="509"/>
        <v>0</v>
      </c>
      <c r="K331" s="68">
        <f>I331+F331+D331</f>
        <v>0</v>
      </c>
      <c r="L331" s="164"/>
      <c r="M331" s="68"/>
      <c r="N331" s="68"/>
      <c r="O331" s="68"/>
      <c r="P331" s="164"/>
      <c r="Q331" s="68"/>
      <c r="R331" s="164"/>
      <c r="S331" s="68"/>
      <c r="T331" s="133"/>
      <c r="U331" s="319"/>
      <c r="V331" s="203"/>
      <c r="W331" s="319"/>
      <c r="X331" s="203">
        <f>V331+S331</f>
        <v>0</v>
      </c>
      <c r="Y331" s="164"/>
      <c r="Z331" s="68"/>
      <c r="AA331" s="133"/>
      <c r="AB331" s="319"/>
      <c r="AC331" s="203"/>
      <c r="AD331" s="319"/>
      <c r="AE331" s="203">
        <f>AC331+Z331</f>
        <v>0</v>
      </c>
      <c r="AF331" s="24"/>
    </row>
    <row r="332" spans="1:33" s="18" customFormat="1">
      <c r="A332" s="200"/>
      <c r="B332" s="23" t="s">
        <v>138</v>
      </c>
      <c r="C332" s="24"/>
      <c r="D332" s="68"/>
      <c r="E332" s="24"/>
      <c r="F332" s="68"/>
      <c r="G332" s="107"/>
      <c r="H332" s="24"/>
      <c r="I332" s="68"/>
      <c r="J332" s="164">
        <f t="shared" si="509"/>
        <v>0</v>
      </c>
      <c r="K332" s="68">
        <f>I332+F332+D332</f>
        <v>0</v>
      </c>
      <c r="L332" s="164"/>
      <c r="M332" s="68"/>
      <c r="N332" s="68"/>
      <c r="O332" s="68"/>
      <c r="P332" s="164"/>
      <c r="Q332" s="68"/>
      <c r="R332" s="164"/>
      <c r="S332" s="68"/>
      <c r="T332" s="133"/>
      <c r="U332" s="319"/>
      <c r="V332" s="203"/>
      <c r="W332" s="319"/>
      <c r="X332" s="203">
        <f>V332+S332</f>
        <v>0</v>
      </c>
      <c r="Y332" s="164"/>
      <c r="Z332" s="68"/>
      <c r="AA332" s="133"/>
      <c r="AB332" s="319"/>
      <c r="AC332" s="203"/>
      <c r="AD332" s="319"/>
      <c r="AE332" s="203">
        <f>AC332+Z332</f>
        <v>0</v>
      </c>
      <c r="AF332" s="24"/>
    </row>
    <row r="333" spans="1:33" s="235" customFormat="1">
      <c r="A333" s="226"/>
      <c r="B333" s="238" t="s">
        <v>35</v>
      </c>
      <c r="C333" s="231">
        <f t="shared" ref="C333" si="511">SUM(C330:C332)</f>
        <v>0</v>
      </c>
      <c r="D333" s="229">
        <f>SUM(D330:D332)</f>
        <v>0</v>
      </c>
      <c r="E333" s="231">
        <f t="shared" ref="E333" si="512">SUM(E330:E332)</f>
        <v>0</v>
      </c>
      <c r="F333" s="229">
        <f>SUM(F330:F332)</f>
        <v>0</v>
      </c>
      <c r="G333" s="230"/>
      <c r="H333" s="231">
        <f t="shared" ref="H333:L333" si="513">SUM(H330:H332)</f>
        <v>1</v>
      </c>
      <c r="I333" s="229">
        <f>SUM(I330:I332)</f>
        <v>74.5</v>
      </c>
      <c r="J333" s="231">
        <f t="shared" si="513"/>
        <v>1</v>
      </c>
      <c r="K333" s="229">
        <f>SUM(K330:K332)</f>
        <v>74.5</v>
      </c>
      <c r="L333" s="231">
        <f t="shared" si="513"/>
        <v>1</v>
      </c>
      <c r="M333" s="229">
        <f>SUM(M330:M332)</f>
        <v>60.5</v>
      </c>
      <c r="N333" s="234">
        <f t="shared" si="510"/>
        <v>100</v>
      </c>
      <c r="O333" s="234">
        <f>M333/K333%</f>
        <v>81.208053691275168</v>
      </c>
      <c r="P333" s="231">
        <f t="shared" ref="P333" si="514">SUM(P330:P332)</f>
        <v>0</v>
      </c>
      <c r="Q333" s="229">
        <f>SUM(Q330:Q332)</f>
        <v>14</v>
      </c>
      <c r="R333" s="231">
        <f t="shared" ref="R333" si="515">SUM(R330:R332)</f>
        <v>0</v>
      </c>
      <c r="S333" s="229">
        <f>SUM(S330:S332)</f>
        <v>0</v>
      </c>
      <c r="T333" s="233"/>
      <c r="U333" s="228">
        <f t="shared" ref="U333" si="516">SUM(U330:U332)</f>
        <v>1</v>
      </c>
      <c r="V333" s="229">
        <f>SUM(V330:V332)</f>
        <v>110</v>
      </c>
      <c r="W333" s="228">
        <f t="shared" ref="W333" si="517">SUM(W330:W332)</f>
        <v>1</v>
      </c>
      <c r="X333" s="229">
        <f>SUM(X330:X332)</f>
        <v>110</v>
      </c>
      <c r="Y333" s="231">
        <f t="shared" ref="Y333" si="518">SUM(Y330:Y332)</f>
        <v>0</v>
      </c>
      <c r="Z333" s="229">
        <f>SUM(Z330:Z332)</f>
        <v>0</v>
      </c>
      <c r="AA333" s="233"/>
      <c r="AB333" s="228">
        <f t="shared" ref="AB333" si="519">SUM(AB330:AB332)</f>
        <v>1</v>
      </c>
      <c r="AC333" s="229">
        <f>SUM(AC330:AC332)</f>
        <v>94.843023999999986</v>
      </c>
      <c r="AD333" s="228">
        <f t="shared" ref="AD333" si="520">SUM(AD330:AD332)</f>
        <v>1</v>
      </c>
      <c r="AE333" s="229">
        <f>SUM(AE330:AE332)</f>
        <v>94.843023999999986</v>
      </c>
      <c r="AF333" s="234">
        <f>AE333/AE382*100</f>
        <v>2.7936209659931714</v>
      </c>
    </row>
    <row r="334" spans="1:33" s="25" customFormat="1" ht="47.25">
      <c r="A334" s="336">
        <v>24.02</v>
      </c>
      <c r="B334" s="20" t="s">
        <v>253</v>
      </c>
      <c r="C334" s="22"/>
      <c r="D334" s="66"/>
      <c r="E334" s="22"/>
      <c r="F334" s="66"/>
      <c r="G334" s="108"/>
      <c r="H334" s="22"/>
      <c r="I334" s="66"/>
      <c r="J334" s="312">
        <f t="shared" ref="J334:L338" si="521">H334+E334+C334</f>
        <v>0</v>
      </c>
      <c r="K334" s="66"/>
      <c r="L334" s="312"/>
      <c r="M334" s="66"/>
      <c r="N334" s="68"/>
      <c r="O334" s="68"/>
      <c r="P334" s="164"/>
      <c r="Q334" s="68"/>
      <c r="R334" s="312"/>
      <c r="S334" s="66"/>
      <c r="T334" s="134"/>
      <c r="U334" s="318"/>
      <c r="V334" s="197"/>
      <c r="W334" s="318"/>
      <c r="X334" s="197"/>
      <c r="Y334" s="312"/>
      <c r="Z334" s="66"/>
      <c r="AA334" s="134"/>
      <c r="AB334" s="318"/>
      <c r="AC334" s="197"/>
      <c r="AD334" s="318"/>
      <c r="AE334" s="197"/>
      <c r="AF334" s="22"/>
    </row>
    <row r="335" spans="1:33" s="18" customFormat="1">
      <c r="A335" s="754"/>
      <c r="B335" s="23" t="s">
        <v>236</v>
      </c>
      <c r="C335" s="24"/>
      <c r="D335" s="68"/>
      <c r="E335" s="24"/>
      <c r="F335" s="68"/>
      <c r="G335" s="117">
        <v>1.2880000000000001E-3</v>
      </c>
      <c r="H335" s="24">
        <v>5620</v>
      </c>
      <c r="I335" s="68">
        <f>+G335*H335</f>
        <v>7.2385600000000005</v>
      </c>
      <c r="J335" s="164">
        <f t="shared" si="521"/>
        <v>5620</v>
      </c>
      <c r="K335" s="68">
        <f>I335+F335+D335</f>
        <v>7.2385600000000005</v>
      </c>
      <c r="L335" s="164">
        <f t="shared" si="521"/>
        <v>5620.0012880000004</v>
      </c>
      <c r="M335" s="68">
        <v>4</v>
      </c>
      <c r="N335" s="68">
        <f t="shared" ref="N335:O340" si="522">L335/J335%</f>
        <v>100.00002291814947</v>
      </c>
      <c r="O335" s="68">
        <f t="shared" si="522"/>
        <v>55.259609646117454</v>
      </c>
      <c r="P335" s="164">
        <f t="shared" ref="P335:Q338" si="523">J335-L335</f>
        <v>-1.2880000003860914E-3</v>
      </c>
      <c r="Q335" s="68">
        <f t="shared" si="523"/>
        <v>3.2385600000000005</v>
      </c>
      <c r="R335" s="164"/>
      <c r="S335" s="68"/>
      <c r="T335" s="133">
        <v>1.1999999999999999E-3</v>
      </c>
      <c r="U335" s="319">
        <v>5470</v>
      </c>
      <c r="V335" s="203">
        <v>10.137</v>
      </c>
      <c r="W335" s="319">
        <f t="shared" ref="W335:W338" si="524">U335+R335</f>
        <v>5470</v>
      </c>
      <c r="X335" s="203">
        <f>V335+S335</f>
        <v>10.137</v>
      </c>
      <c r="Y335" s="164"/>
      <c r="Z335" s="68"/>
      <c r="AA335" s="133">
        <v>1.1999999999999999E-3</v>
      </c>
      <c r="AB335" s="319">
        <v>5470</v>
      </c>
      <c r="AC335" s="203">
        <v>10.137</v>
      </c>
      <c r="AD335" s="319">
        <f t="shared" ref="AD335:AD338" si="525">AB335+Y335</f>
        <v>5470</v>
      </c>
      <c r="AE335" s="203">
        <f>AC335+Z335</f>
        <v>10.137</v>
      </c>
      <c r="AF335" s="24"/>
      <c r="AG335" s="79">
        <f>X335-AE335</f>
        <v>0</v>
      </c>
    </row>
    <row r="336" spans="1:33" s="18" customFormat="1">
      <c r="A336" s="754"/>
      <c r="B336" s="23" t="s">
        <v>237</v>
      </c>
      <c r="C336" s="24"/>
      <c r="D336" s="68"/>
      <c r="E336" s="24"/>
      <c r="F336" s="68"/>
      <c r="G336" s="117">
        <v>1.325E-3</v>
      </c>
      <c r="H336" s="24">
        <v>9604</v>
      </c>
      <c r="I336" s="68">
        <f t="shared" ref="I336:I337" si="526">+G336*H336</f>
        <v>12.725300000000001</v>
      </c>
      <c r="J336" s="164">
        <f t="shared" si="521"/>
        <v>9604</v>
      </c>
      <c r="K336" s="68">
        <f>I336+F336+D336</f>
        <v>12.725300000000001</v>
      </c>
      <c r="L336" s="164">
        <f t="shared" si="521"/>
        <v>9604.0013249999993</v>
      </c>
      <c r="M336" s="68">
        <v>8</v>
      </c>
      <c r="N336" s="68">
        <f t="shared" si="522"/>
        <v>100.00001379633484</v>
      </c>
      <c r="O336" s="68">
        <f t="shared" si="522"/>
        <v>62.866887224662676</v>
      </c>
      <c r="P336" s="164">
        <f t="shared" si="523"/>
        <v>-1.3249999992694939E-3</v>
      </c>
      <c r="Q336" s="68">
        <f t="shared" si="523"/>
        <v>4.7253000000000007</v>
      </c>
      <c r="R336" s="164"/>
      <c r="S336" s="68"/>
      <c r="T336" s="133">
        <v>1.1999999999999999E-3</v>
      </c>
      <c r="U336" s="319">
        <v>8856</v>
      </c>
      <c r="V336" s="203">
        <v>14.601599999999998</v>
      </c>
      <c r="W336" s="319">
        <f t="shared" si="524"/>
        <v>8856</v>
      </c>
      <c r="X336" s="203">
        <f>V336+S336</f>
        <v>14.601599999999998</v>
      </c>
      <c r="Y336" s="164"/>
      <c r="Z336" s="68"/>
      <c r="AA336" s="133">
        <v>1.1999999999999999E-3</v>
      </c>
      <c r="AB336" s="319">
        <v>8856</v>
      </c>
      <c r="AC336" s="203">
        <v>14.601599999999998</v>
      </c>
      <c r="AD336" s="319">
        <f t="shared" si="525"/>
        <v>8856</v>
      </c>
      <c r="AE336" s="203">
        <f>AC336+Z336</f>
        <v>14.601599999999998</v>
      </c>
      <c r="AF336" s="24"/>
      <c r="AG336" s="79">
        <f t="shared" ref="AG336:AG337" si="527">X336-AE336</f>
        <v>0</v>
      </c>
    </row>
    <row r="337" spans="1:33" s="18" customFormat="1">
      <c r="A337" s="754"/>
      <c r="B337" s="23" t="s">
        <v>241</v>
      </c>
      <c r="C337" s="24"/>
      <c r="D337" s="68"/>
      <c r="E337" s="24"/>
      <c r="F337" s="68"/>
      <c r="G337" s="117">
        <v>1.5870000000000001E-3</v>
      </c>
      <c r="H337" s="24">
        <v>12308</v>
      </c>
      <c r="I337" s="68">
        <f t="shared" si="526"/>
        <v>19.532796000000001</v>
      </c>
      <c r="J337" s="164">
        <f t="shared" si="521"/>
        <v>12308</v>
      </c>
      <c r="K337" s="68">
        <f>I337+F337+D337</f>
        <v>19.532796000000001</v>
      </c>
      <c r="L337" s="164">
        <f t="shared" si="521"/>
        <v>12308.001587000001</v>
      </c>
      <c r="M337" s="68">
        <v>12.22</v>
      </c>
      <c r="N337" s="68">
        <f t="shared" si="522"/>
        <v>100.00001289405266</v>
      </c>
      <c r="O337" s="68">
        <f t="shared" si="522"/>
        <v>62.561447936076327</v>
      </c>
      <c r="P337" s="164">
        <f t="shared" si="523"/>
        <v>-1.5870000006543705E-3</v>
      </c>
      <c r="Q337" s="68">
        <f t="shared" si="523"/>
        <v>7.3127960000000005</v>
      </c>
      <c r="R337" s="164"/>
      <c r="S337" s="68"/>
      <c r="T337" s="133"/>
      <c r="U337" s="319">
        <v>11664</v>
      </c>
      <c r="V337" s="203">
        <v>43.130400000000002</v>
      </c>
      <c r="W337" s="319">
        <f t="shared" si="524"/>
        <v>11664</v>
      </c>
      <c r="X337" s="203">
        <f>V337+S337</f>
        <v>43.130400000000002</v>
      </c>
      <c r="Y337" s="164"/>
      <c r="Z337" s="68"/>
      <c r="AA337" s="133"/>
      <c r="AB337" s="319">
        <v>11664</v>
      </c>
      <c r="AC337" s="203">
        <v>43.130400000000002</v>
      </c>
      <c r="AD337" s="319">
        <f t="shared" si="525"/>
        <v>11664</v>
      </c>
      <c r="AE337" s="203">
        <f>AC337+Z337</f>
        <v>43.130400000000002</v>
      </c>
      <c r="AF337" s="68">
        <f>(AE335+AE336+AE337)/AE382*100</f>
        <v>1.9990954879400571</v>
      </c>
      <c r="AG337" s="79">
        <f t="shared" si="527"/>
        <v>0</v>
      </c>
    </row>
    <row r="338" spans="1:33" s="18" customFormat="1" ht="31.5">
      <c r="A338" s="754">
        <v>24.03</v>
      </c>
      <c r="B338" s="23" t="s">
        <v>139</v>
      </c>
      <c r="C338" s="24"/>
      <c r="D338" s="68"/>
      <c r="E338" s="24"/>
      <c r="F338" s="68"/>
      <c r="G338" s="107"/>
      <c r="H338" s="24">
        <v>1</v>
      </c>
      <c r="I338" s="68">
        <v>12</v>
      </c>
      <c r="J338" s="164">
        <f t="shared" si="521"/>
        <v>1</v>
      </c>
      <c r="K338" s="68">
        <f>I338+F338+D338</f>
        <v>12</v>
      </c>
      <c r="L338" s="164">
        <f t="shared" si="521"/>
        <v>1</v>
      </c>
      <c r="M338" s="68">
        <v>10.06</v>
      </c>
      <c r="N338" s="68">
        <f t="shared" si="522"/>
        <v>100</v>
      </c>
      <c r="O338" s="68">
        <f t="shared" si="522"/>
        <v>83.833333333333343</v>
      </c>
      <c r="P338" s="164">
        <f t="shared" si="523"/>
        <v>0</v>
      </c>
      <c r="Q338" s="68">
        <f t="shared" si="523"/>
        <v>1.9399999999999995</v>
      </c>
      <c r="R338" s="164"/>
      <c r="S338" s="68"/>
      <c r="T338" s="133"/>
      <c r="U338" s="319">
        <v>1</v>
      </c>
      <c r="V338" s="203">
        <v>16.972878619999999</v>
      </c>
      <c r="W338" s="319">
        <f t="shared" si="524"/>
        <v>1</v>
      </c>
      <c r="X338" s="203">
        <f>V338+S338</f>
        <v>16.972878619999999</v>
      </c>
      <c r="Y338" s="164"/>
      <c r="Z338" s="68"/>
      <c r="AA338" s="133"/>
      <c r="AB338" s="319">
        <v>1</v>
      </c>
      <c r="AC338" s="203">
        <v>16.972878619999999</v>
      </c>
      <c r="AD338" s="319">
        <f t="shared" si="525"/>
        <v>1</v>
      </c>
      <c r="AE338" s="203">
        <f>AC338+Z338</f>
        <v>16.972878619999999</v>
      </c>
      <c r="AF338" s="68">
        <f>AE338/AE382*100</f>
        <v>0.49993966415589247</v>
      </c>
    </row>
    <row r="339" spans="1:33" s="235" customFormat="1">
      <c r="A339" s="208"/>
      <c r="B339" s="238" t="s">
        <v>35</v>
      </c>
      <c r="C339" s="228">
        <f t="shared" ref="C339" si="528">SUM(C335:C338)</f>
        <v>0</v>
      </c>
      <c r="D339" s="229">
        <f>SUM(D335:D338)</f>
        <v>0</v>
      </c>
      <c r="E339" s="228">
        <f t="shared" ref="E339" si="529">SUM(E335:E338)</f>
        <v>0</v>
      </c>
      <c r="F339" s="229">
        <f>SUM(F335:F338)</f>
        <v>0</v>
      </c>
      <c r="G339" s="230"/>
      <c r="H339" s="228">
        <f t="shared" ref="H339" si="530">SUM(H335:H338)</f>
        <v>27533</v>
      </c>
      <c r="I339" s="229">
        <f>SUM(I335:I338)</f>
        <v>51.496656000000002</v>
      </c>
      <c r="J339" s="228">
        <f t="shared" ref="J339" si="531">SUM(J335:J338)</f>
        <v>27533</v>
      </c>
      <c r="K339" s="229">
        <f>SUM(K335:K338)</f>
        <v>51.496656000000002</v>
      </c>
      <c r="L339" s="228">
        <f t="shared" ref="L339" si="532">SUM(L335:L338)</f>
        <v>27533.004200000003</v>
      </c>
      <c r="M339" s="229">
        <f>SUM(M335:M338)</f>
        <v>34.28</v>
      </c>
      <c r="N339" s="234">
        <f t="shared" si="522"/>
        <v>100.00001525442198</v>
      </c>
      <c r="O339" s="234">
        <f t="shared" si="522"/>
        <v>66.567429155011553</v>
      </c>
      <c r="P339" s="228">
        <f t="shared" ref="P339" si="533">SUM(P335:P338)</f>
        <v>-4.2000000003099558E-3</v>
      </c>
      <c r="Q339" s="229">
        <f>SUM(Q335:Q338)</f>
        <v>17.216656</v>
      </c>
      <c r="R339" s="228">
        <f t="shared" ref="R339" si="534">SUM(R335:R338)</f>
        <v>0</v>
      </c>
      <c r="S339" s="229">
        <f>SUM(S335:S338)</f>
        <v>0</v>
      </c>
      <c r="T339" s="233"/>
      <c r="U339" s="228">
        <f t="shared" ref="U339" si="535">SUM(U335:U338)</f>
        <v>25991</v>
      </c>
      <c r="V339" s="229">
        <f>SUM(V335:V338)</f>
        <v>84.841878620000003</v>
      </c>
      <c r="W339" s="228">
        <f t="shared" ref="W339" si="536">SUM(W335:W338)</f>
        <v>25991</v>
      </c>
      <c r="X339" s="229">
        <f>SUM(X335:X338)</f>
        <v>84.841878620000003</v>
      </c>
      <c r="Y339" s="228">
        <f t="shared" ref="Y339" si="537">SUM(Y335:Y338)</f>
        <v>0</v>
      </c>
      <c r="Z339" s="229">
        <f>SUM(Z335:Z338)</f>
        <v>0</v>
      </c>
      <c r="AA339" s="233"/>
      <c r="AB339" s="228">
        <f t="shared" ref="AB339" si="538">SUM(AB335:AB338)</f>
        <v>25991</v>
      </c>
      <c r="AC339" s="229">
        <f>SUM(AC335:AC338)</f>
        <v>84.841878620000003</v>
      </c>
      <c r="AD339" s="228">
        <f t="shared" ref="AD339" si="539">SUM(AD335:AD338)</f>
        <v>25991</v>
      </c>
      <c r="AE339" s="229">
        <f>SUM(AE335:AE338)</f>
        <v>84.841878620000003</v>
      </c>
      <c r="AF339" s="234">
        <f>AF333+AF337+AF338</f>
        <v>5.2926561180891207</v>
      </c>
    </row>
    <row r="340" spans="1:33" s="235" customFormat="1">
      <c r="A340" s="208"/>
      <c r="B340" s="238" t="s">
        <v>140</v>
      </c>
      <c r="C340" s="228">
        <f>C339+C333+C326+C276+C272+C265+C261+C258+C254+C250+C243+C239+C234+C225+C211+C188+C144+C140+C134+C121+C83+C81+C77+C45</f>
        <v>1661</v>
      </c>
      <c r="D340" s="229">
        <f t="shared" ref="D340:F340" si="540">D339+D333+D326+D276+D272+D265+D261+D258+D254+D250+D243+D239+D234+D225+D211+D188+D144+D140+D134+D121+D83+D81+D77+D45</f>
        <v>56.608309999999996</v>
      </c>
      <c r="E340" s="228">
        <f t="shared" si="540"/>
        <v>0</v>
      </c>
      <c r="F340" s="229">
        <f t="shared" si="540"/>
        <v>0</v>
      </c>
      <c r="G340" s="230"/>
      <c r="H340" s="228">
        <f t="shared" ref="H340:M340" si="541">H339+H333+H326+H276+H272+H265+H261+H258+H254+H250+H243+H239+H234+H225+H211+H188+H144+H140+H134+H121+H83+H81+H77+H45</f>
        <v>83068</v>
      </c>
      <c r="I340" s="229">
        <f t="shared" si="541"/>
        <v>2626.4713098461534</v>
      </c>
      <c r="J340" s="228">
        <f t="shared" si="541"/>
        <v>84729</v>
      </c>
      <c r="K340" s="229">
        <f t="shared" si="541"/>
        <v>2683.0796198461535</v>
      </c>
      <c r="L340" s="228">
        <f t="shared" si="541"/>
        <v>79226.004199999996</v>
      </c>
      <c r="M340" s="229">
        <f t="shared" si="541"/>
        <v>1920.1009999999999</v>
      </c>
      <c r="N340" s="234">
        <f t="shared" si="522"/>
        <v>93.505180280659516</v>
      </c>
      <c r="O340" s="234">
        <f t="shared" si="522"/>
        <v>71.563325433857145</v>
      </c>
      <c r="P340" s="228">
        <f>P339+P333+P326+P276+P272+P265+P261+P258+P254+P250+P243+P239+P234+P225+P211+P188+P144+P140+P134+P121+P83+P81+P77+P45</f>
        <v>5447.9957999999997</v>
      </c>
      <c r="Q340" s="229">
        <f>Q339+Q333+Q326+Q276+Q272+Q265+Q261+Q258+Q254+Q250+Q243+Q239+Q234+Q225+Q211+Q188+Q144+Q140+Q134+Q121+Q83+Q81+Q77+Q45</f>
        <v>762.97861984615372</v>
      </c>
      <c r="R340" s="228">
        <f>R339+R333+R326+R276+R272+R265+R261+R258+R254+R250+R243+R239+R234+R225+R211+R188+R144+R140+R134+R121+R83+R81+R77+R45</f>
        <v>24</v>
      </c>
      <c r="S340" s="229">
        <f>S339+S333+S326+S276+S272+S265+S261+S258+S254+S250+S243+S239+S234+S225+S211+S188+S144+S140+S134+S121+S83+S81+S77+S45</f>
        <v>175.81999999999996</v>
      </c>
      <c r="T340" s="233"/>
      <c r="U340" s="228">
        <f t="shared" ref="U340:Z340" si="542">U339+U333+U326+U276+U272+U265+U261+U258+U254+U250+U243+U239+U234+U225+U211+U188+U144+U140+U134+U121+U83+U81+U77+U45</f>
        <v>80816</v>
      </c>
      <c r="V340" s="229">
        <f t="shared" si="542"/>
        <v>4782.3548286199994</v>
      </c>
      <c r="W340" s="228">
        <f t="shared" si="542"/>
        <v>80840</v>
      </c>
      <c r="X340" s="229">
        <f t="shared" si="542"/>
        <v>4958.17482862</v>
      </c>
      <c r="Y340" s="228">
        <f t="shared" si="542"/>
        <v>16</v>
      </c>
      <c r="Z340" s="229">
        <f t="shared" si="542"/>
        <v>172.48999999999998</v>
      </c>
      <c r="AA340" s="233"/>
      <c r="AB340" s="228">
        <f>AB339+AB333+AB326+AB276+AB272+AB265+AB261+AB258+AB254+AB250+AB243+AB239+AB234+AB225+AB211+AB188+AB144+AB140+AB134+AB121+AB83+AB81+AB77+AB45</f>
        <v>79291</v>
      </c>
      <c r="AC340" s="229">
        <f>AC339+AC333+AC326+AC276+AC272+AC265+AC261+AC258+AC254+AC250+AC243+AC239+AC234+AC225+AC211+AC188+AC144+AC140+AC134+AC121+AC83+AC81+AC77+AC45</f>
        <v>3200.9104026199998</v>
      </c>
      <c r="AD340" s="228">
        <f>AD339+AD333+AD326+AD276+AD272+AD265+AD261+AD258+AD254+AD250+AD243+AD239+AD234+AD225+AD211+AD188+AD144+AD140+AD134+AD121+AD83+AD81+AD77+AD45</f>
        <v>79307</v>
      </c>
      <c r="AE340" s="229">
        <f>AE339+AE333+AE326+AE276+AE272+AE265+AE261+AE258+AE254+AE250+AE243+AE239+AE234+AE225+AE211+AE188+AE144+AE140+AE134+AE121+AE83+AE81+AE77+AE45</f>
        <v>3373.4004026199996</v>
      </c>
      <c r="AF340" s="227"/>
    </row>
    <row r="341" spans="1:33" s="25" customFormat="1">
      <c r="A341" s="336">
        <v>25</v>
      </c>
      <c r="B341" s="20" t="s">
        <v>141</v>
      </c>
      <c r="C341" s="22"/>
      <c r="D341" s="66"/>
      <c r="E341" s="22"/>
      <c r="F341" s="66"/>
      <c r="G341" s="108"/>
      <c r="H341" s="22"/>
      <c r="I341" s="66"/>
      <c r="J341" s="312"/>
      <c r="K341" s="66"/>
      <c r="L341" s="312"/>
      <c r="M341" s="66"/>
      <c r="N341" s="66"/>
      <c r="O341" s="66"/>
      <c r="P341" s="312"/>
      <c r="Q341" s="66"/>
      <c r="R341" s="312"/>
      <c r="S341" s="66"/>
      <c r="T341" s="134"/>
      <c r="U341" s="318"/>
      <c r="V341" s="197"/>
      <c r="W341" s="318"/>
      <c r="X341" s="197"/>
      <c r="Y341" s="312"/>
      <c r="Z341" s="66"/>
      <c r="AA341" s="134"/>
      <c r="AB341" s="318"/>
      <c r="AC341" s="197"/>
      <c r="AD341" s="318"/>
      <c r="AE341" s="197"/>
      <c r="AF341" s="22"/>
    </row>
    <row r="342" spans="1:33" s="18" customFormat="1">
      <c r="A342" s="200">
        <v>25.01</v>
      </c>
      <c r="B342" s="23" t="s">
        <v>142</v>
      </c>
      <c r="C342" s="24"/>
      <c r="D342" s="68"/>
      <c r="E342" s="24"/>
      <c r="F342" s="68"/>
      <c r="G342" s="107"/>
      <c r="H342" s="24"/>
      <c r="I342" s="68"/>
      <c r="J342" s="164">
        <f t="shared" ref="J342:J343" si="543">H342+E342+C342</f>
        <v>0</v>
      </c>
      <c r="K342" s="68">
        <f>I342+F342+D342</f>
        <v>0</v>
      </c>
      <c r="L342" s="164"/>
      <c r="M342" s="68"/>
      <c r="N342" s="68" t="e">
        <f t="shared" ref="N342:O345" si="544">L342/J342%</f>
        <v>#DIV/0!</v>
      </c>
      <c r="O342" s="68" t="e">
        <f t="shared" si="544"/>
        <v>#DIV/0!</v>
      </c>
      <c r="P342" s="164">
        <f>J342-L342</f>
        <v>0</v>
      </c>
      <c r="Q342" s="68">
        <f>K342-M342</f>
        <v>0</v>
      </c>
      <c r="R342" s="164"/>
      <c r="S342" s="68"/>
      <c r="T342" s="133"/>
      <c r="U342" s="319"/>
      <c r="V342" s="203">
        <f>U342*T342</f>
        <v>0</v>
      </c>
      <c r="W342" s="319">
        <f>U342+R342</f>
        <v>0</v>
      </c>
      <c r="X342" s="203">
        <f>V342+S342</f>
        <v>0</v>
      </c>
      <c r="Y342" s="164"/>
      <c r="Z342" s="68"/>
      <c r="AA342" s="133"/>
      <c r="AB342" s="319"/>
      <c r="AC342" s="203">
        <f>AB342*AA342</f>
        <v>0</v>
      </c>
      <c r="AD342" s="319">
        <f>AB342+Y342</f>
        <v>0</v>
      </c>
      <c r="AE342" s="203">
        <f>AC342+Z342</f>
        <v>0</v>
      </c>
      <c r="AF342" s="24"/>
    </row>
    <row r="343" spans="1:33" s="18" customFormat="1">
      <c r="A343" s="200">
        <v>25.02</v>
      </c>
      <c r="B343" s="23" t="s">
        <v>143</v>
      </c>
      <c r="C343" s="24"/>
      <c r="D343" s="68"/>
      <c r="E343" s="24"/>
      <c r="F343" s="68"/>
      <c r="G343" s="107">
        <v>6.0000000000000001E-3</v>
      </c>
      <c r="H343" s="24"/>
      <c r="I343" s="68">
        <f t="shared" ref="I343" si="545">H343*G343</f>
        <v>0</v>
      </c>
      <c r="J343" s="164">
        <f t="shared" si="543"/>
        <v>0</v>
      </c>
      <c r="K343" s="68">
        <f>I343+F343+D343</f>
        <v>0</v>
      </c>
      <c r="L343" s="164"/>
      <c r="M343" s="68"/>
      <c r="N343" s="68" t="e">
        <f t="shared" si="544"/>
        <v>#DIV/0!</v>
      </c>
      <c r="O343" s="68" t="e">
        <f t="shared" si="544"/>
        <v>#DIV/0!</v>
      </c>
      <c r="P343" s="164">
        <f>J343-L343</f>
        <v>0</v>
      </c>
      <c r="Q343" s="68">
        <f>K343-M343</f>
        <v>0</v>
      </c>
      <c r="R343" s="164"/>
      <c r="S343" s="68"/>
      <c r="T343" s="133"/>
      <c r="U343" s="319"/>
      <c r="V343" s="203">
        <f>U343*T343</f>
        <v>0</v>
      </c>
      <c r="W343" s="319">
        <f>U343+R343</f>
        <v>0</v>
      </c>
      <c r="X343" s="203">
        <f>V343+S343</f>
        <v>0</v>
      </c>
      <c r="Y343" s="164"/>
      <c r="Z343" s="68"/>
      <c r="AA343" s="133"/>
      <c r="AB343" s="319"/>
      <c r="AC343" s="203">
        <f>AB343*AA343</f>
        <v>0</v>
      </c>
      <c r="AD343" s="319">
        <f>AB343+Y343</f>
        <v>0</v>
      </c>
      <c r="AE343" s="203">
        <f>AC343+Z343</f>
        <v>0</v>
      </c>
      <c r="AF343" s="24"/>
    </row>
    <row r="344" spans="1:33" s="235" customFormat="1">
      <c r="A344" s="208"/>
      <c r="B344" s="238" t="s">
        <v>35</v>
      </c>
      <c r="C344" s="228">
        <f t="shared" ref="C344" si="546">SUM(C342:C343)</f>
        <v>0</v>
      </c>
      <c r="D344" s="229">
        <f>SUM(D342:D343)</f>
        <v>0</v>
      </c>
      <c r="E344" s="228">
        <f t="shared" ref="E344" si="547">SUM(E342:E343)</f>
        <v>0</v>
      </c>
      <c r="F344" s="229">
        <f>SUM(F342:F343)</f>
        <v>0</v>
      </c>
      <c r="G344" s="230"/>
      <c r="H344" s="228">
        <f t="shared" ref="H344" si="548">SUM(H342:H343)</f>
        <v>0</v>
      </c>
      <c r="I344" s="229">
        <f>SUM(I342:I343)</f>
        <v>0</v>
      </c>
      <c r="J344" s="228">
        <f t="shared" ref="J344" si="549">SUM(J342:J343)</f>
        <v>0</v>
      </c>
      <c r="K344" s="229">
        <f>SUM(K342:K343)</f>
        <v>0</v>
      </c>
      <c r="L344" s="228">
        <f t="shared" ref="L344" si="550">SUM(L342:L343)</f>
        <v>0</v>
      </c>
      <c r="M344" s="229">
        <f>SUM(M342:M343)</f>
        <v>0</v>
      </c>
      <c r="N344" s="232" t="e">
        <f t="shared" si="544"/>
        <v>#DIV/0!</v>
      </c>
      <c r="O344" s="232" t="e">
        <f t="shared" si="544"/>
        <v>#DIV/0!</v>
      </c>
      <c r="P344" s="228">
        <f t="shared" ref="P344" si="551">SUM(P342:P343)</f>
        <v>0</v>
      </c>
      <c r="Q344" s="229">
        <f>SUM(Q342:Q343)</f>
        <v>0</v>
      </c>
      <c r="R344" s="228">
        <f t="shared" ref="R344" si="552">SUM(R342:R343)</f>
        <v>0</v>
      </c>
      <c r="S344" s="229">
        <f>SUM(S342:S343)</f>
        <v>0</v>
      </c>
      <c r="T344" s="233"/>
      <c r="U344" s="228">
        <f t="shared" ref="U344" si="553">SUM(U342:U343)</f>
        <v>0</v>
      </c>
      <c r="V344" s="229">
        <f>SUM(V342:V343)</f>
        <v>0</v>
      </c>
      <c r="W344" s="228">
        <f t="shared" ref="W344" si="554">SUM(W342:W343)</f>
        <v>0</v>
      </c>
      <c r="X344" s="229">
        <f>SUM(X342:X343)</f>
        <v>0</v>
      </c>
      <c r="Y344" s="228">
        <f t="shared" ref="Y344" si="555">SUM(Y342:Y343)</f>
        <v>0</v>
      </c>
      <c r="Z344" s="229">
        <f>SUM(Z342:Z343)</f>
        <v>0</v>
      </c>
      <c r="AA344" s="233"/>
      <c r="AB344" s="228">
        <f t="shared" ref="AB344" si="556">SUM(AB342:AB343)</f>
        <v>0</v>
      </c>
      <c r="AC344" s="229">
        <f>SUM(AC342:AC343)</f>
        <v>0</v>
      </c>
      <c r="AD344" s="228">
        <f t="shared" ref="AD344" si="557">SUM(AD342:AD343)</f>
        <v>0</v>
      </c>
      <c r="AE344" s="229">
        <f>SUM(AE342:AE343)</f>
        <v>0</v>
      </c>
      <c r="AF344" s="227"/>
    </row>
    <row r="345" spans="1:33" s="235" customFormat="1">
      <c r="A345" s="226"/>
      <c r="B345" s="238" t="s">
        <v>144</v>
      </c>
      <c r="C345" s="228">
        <f t="shared" ref="C345" si="558">C344+C340</f>
        <v>1661</v>
      </c>
      <c r="D345" s="229">
        <f>D344+D340</f>
        <v>56.608309999999996</v>
      </c>
      <c r="E345" s="228">
        <f t="shared" ref="E345" si="559">E344+E340</f>
        <v>0</v>
      </c>
      <c r="F345" s="229">
        <f>F344+F340</f>
        <v>0</v>
      </c>
      <c r="G345" s="230"/>
      <c r="H345" s="228">
        <f t="shared" ref="H345" si="560">H344+H340</f>
        <v>83068</v>
      </c>
      <c r="I345" s="229">
        <f>I344+I340</f>
        <v>2626.4713098461534</v>
      </c>
      <c r="J345" s="228">
        <f t="shared" ref="J345" si="561">J344+J340</f>
        <v>84729</v>
      </c>
      <c r="K345" s="229">
        <f>K344+K340</f>
        <v>2683.0796198461535</v>
      </c>
      <c r="L345" s="228">
        <f t="shared" ref="L345" si="562">L344+L340</f>
        <v>79226.004199999996</v>
      </c>
      <c r="M345" s="229">
        <f>M344+M340</f>
        <v>1920.1009999999999</v>
      </c>
      <c r="N345" s="232">
        <f t="shared" si="544"/>
        <v>93.505180280659516</v>
      </c>
      <c r="O345" s="232">
        <f t="shared" si="544"/>
        <v>71.563325433857145</v>
      </c>
      <c r="P345" s="228">
        <f t="shared" ref="P345" si="563">P344+P340</f>
        <v>5447.9957999999997</v>
      </c>
      <c r="Q345" s="229">
        <f>Q344+Q340</f>
        <v>762.97861984615372</v>
      </c>
      <c r="R345" s="228">
        <f t="shared" ref="R345" si="564">R344+R340</f>
        <v>24</v>
      </c>
      <c r="S345" s="229">
        <f>S344+S340</f>
        <v>175.81999999999996</v>
      </c>
      <c r="T345" s="233"/>
      <c r="U345" s="228">
        <f t="shared" ref="U345" si="565">U344+U340</f>
        <v>80816</v>
      </c>
      <c r="V345" s="229">
        <f>V344+V340</f>
        <v>4782.3548286199994</v>
      </c>
      <c r="W345" s="228">
        <f t="shared" ref="W345" si="566">W344+W340</f>
        <v>80840</v>
      </c>
      <c r="X345" s="229">
        <f>X344+X340</f>
        <v>4958.17482862</v>
      </c>
      <c r="Y345" s="228">
        <f t="shared" ref="Y345" si="567">Y344+Y340</f>
        <v>16</v>
      </c>
      <c r="Z345" s="229">
        <f>Z344+Z340</f>
        <v>172.48999999999998</v>
      </c>
      <c r="AA345" s="233"/>
      <c r="AB345" s="228">
        <f t="shared" ref="AB345" si="568">AB344+AB340</f>
        <v>79291</v>
      </c>
      <c r="AC345" s="229">
        <f>AC344+AC340</f>
        <v>3200.9104026199998</v>
      </c>
      <c r="AD345" s="228">
        <f t="shared" ref="AD345" si="569">AD344+AD340</f>
        <v>79307</v>
      </c>
      <c r="AE345" s="229">
        <f>AE344+AE340</f>
        <v>3373.4004026199996</v>
      </c>
      <c r="AF345" s="227"/>
    </row>
    <row r="346" spans="1:33" s="25" customFormat="1" ht="51" customHeight="1">
      <c r="A346" s="70">
        <v>26</v>
      </c>
      <c r="B346" s="20" t="s">
        <v>159</v>
      </c>
      <c r="C346" s="22"/>
      <c r="D346" s="66"/>
      <c r="E346" s="22"/>
      <c r="F346" s="66"/>
      <c r="G346" s="108"/>
      <c r="H346" s="22"/>
      <c r="I346" s="66"/>
      <c r="J346" s="312"/>
      <c r="K346" s="66"/>
      <c r="L346" s="312"/>
      <c r="M346" s="66"/>
      <c r="N346" s="66"/>
      <c r="O346" s="66"/>
      <c r="P346" s="312"/>
      <c r="Q346" s="66"/>
      <c r="R346" s="312"/>
      <c r="S346" s="66"/>
      <c r="T346" s="134"/>
      <c r="U346" s="318"/>
      <c r="V346" s="197"/>
      <c r="W346" s="318"/>
      <c r="X346" s="197"/>
      <c r="Y346" s="312"/>
      <c r="Z346" s="66"/>
      <c r="AA346" s="134"/>
      <c r="AB346" s="318"/>
      <c r="AC346" s="197"/>
      <c r="AD346" s="318"/>
      <c r="AE346" s="197"/>
      <c r="AF346" s="22"/>
    </row>
    <row r="347" spans="1:33" s="25" customFormat="1" ht="42.75" customHeight="1">
      <c r="A347" s="338"/>
      <c r="B347" s="20" t="s">
        <v>160</v>
      </c>
      <c r="C347" s="22"/>
      <c r="D347" s="66"/>
      <c r="E347" s="22"/>
      <c r="F347" s="66"/>
      <c r="G347" s="108"/>
      <c r="H347" s="22"/>
      <c r="I347" s="66"/>
      <c r="J347" s="312">
        <f t="shared" ref="J347:K357" si="570">H347+E347+C347</f>
        <v>0</v>
      </c>
      <c r="K347" s="66">
        <f t="shared" si="570"/>
        <v>0</v>
      </c>
      <c r="L347" s="312"/>
      <c r="M347" s="66"/>
      <c r="N347" s="66"/>
      <c r="O347" s="66"/>
      <c r="P347" s="312"/>
      <c r="Q347" s="66"/>
      <c r="R347" s="312"/>
      <c r="S347" s="66"/>
      <c r="T347" s="134"/>
      <c r="U347" s="318"/>
      <c r="V347" s="197"/>
      <c r="W347" s="318"/>
      <c r="X347" s="197"/>
      <c r="Y347" s="312"/>
      <c r="Z347" s="66"/>
      <c r="AA347" s="134"/>
      <c r="AB347" s="318"/>
      <c r="AC347" s="197"/>
      <c r="AD347" s="318"/>
      <c r="AE347" s="197"/>
      <c r="AF347" s="22"/>
    </row>
    <row r="348" spans="1:33" s="18" customFormat="1">
      <c r="A348" s="21">
        <v>26.01</v>
      </c>
      <c r="B348" s="24" t="s">
        <v>179</v>
      </c>
      <c r="C348" s="24"/>
      <c r="D348" s="68"/>
      <c r="E348" s="24"/>
      <c r="F348" s="68"/>
      <c r="G348" s="107"/>
      <c r="H348" s="24"/>
      <c r="I348" s="68">
        <f t="shared" ref="I348:I349" si="571">H348*G348</f>
        <v>0</v>
      </c>
      <c r="J348" s="164">
        <f t="shared" si="570"/>
        <v>0</v>
      </c>
      <c r="K348" s="68">
        <f t="shared" si="570"/>
        <v>0</v>
      </c>
      <c r="L348" s="164"/>
      <c r="M348" s="68"/>
      <c r="N348" s="68"/>
      <c r="O348" s="68"/>
      <c r="P348" s="164">
        <f t="shared" ref="P348:Q357" si="572">J348-L348</f>
        <v>0</v>
      </c>
      <c r="Q348" s="68">
        <f t="shared" si="572"/>
        <v>0</v>
      </c>
      <c r="R348" s="164"/>
      <c r="S348" s="68"/>
      <c r="T348" s="133"/>
      <c r="U348" s="319"/>
      <c r="V348" s="203">
        <f t="shared" ref="V348:V356" si="573">U348*T348</f>
        <v>0</v>
      </c>
      <c r="W348" s="319">
        <f t="shared" ref="W348:W357" si="574">U348+R348</f>
        <v>0</v>
      </c>
      <c r="X348" s="203">
        <f t="shared" ref="X348:X357" si="575">V348+S348</f>
        <v>0</v>
      </c>
      <c r="Y348" s="164"/>
      <c r="Z348" s="68"/>
      <c r="AA348" s="133"/>
      <c r="AB348" s="319"/>
      <c r="AC348" s="203">
        <f t="shared" ref="AC348:AC356" si="576">AB348*AA348</f>
        <v>0</v>
      </c>
      <c r="AD348" s="319">
        <f t="shared" ref="AD348:AD357" si="577">AB348+Y348</f>
        <v>0</v>
      </c>
      <c r="AE348" s="203">
        <f t="shared" ref="AE348:AE357" si="578">AC348+Z348</f>
        <v>0</v>
      </c>
      <c r="AF348" s="24"/>
    </row>
    <row r="349" spans="1:33" s="18" customFormat="1">
      <c r="A349" s="21">
        <v>26.02</v>
      </c>
      <c r="B349" s="24" t="s">
        <v>180</v>
      </c>
      <c r="C349" s="24"/>
      <c r="D349" s="68"/>
      <c r="E349" s="24"/>
      <c r="F349" s="68"/>
      <c r="G349" s="107"/>
      <c r="H349" s="24"/>
      <c r="I349" s="68">
        <f t="shared" si="571"/>
        <v>0</v>
      </c>
      <c r="J349" s="164">
        <f t="shared" si="570"/>
        <v>0</v>
      </c>
      <c r="K349" s="68">
        <f t="shared" si="570"/>
        <v>0</v>
      </c>
      <c r="L349" s="164"/>
      <c r="M349" s="68"/>
      <c r="N349" s="68"/>
      <c r="O349" s="68"/>
      <c r="P349" s="164">
        <f t="shared" si="572"/>
        <v>0</v>
      </c>
      <c r="Q349" s="68">
        <f t="shared" si="572"/>
        <v>0</v>
      </c>
      <c r="R349" s="164"/>
      <c r="S349" s="68"/>
      <c r="T349" s="133"/>
      <c r="U349" s="319"/>
      <c r="V349" s="203">
        <f t="shared" si="573"/>
        <v>0</v>
      </c>
      <c r="W349" s="319">
        <f t="shared" si="574"/>
        <v>0</v>
      </c>
      <c r="X349" s="203">
        <f t="shared" si="575"/>
        <v>0</v>
      </c>
      <c r="Y349" s="164"/>
      <c r="Z349" s="68"/>
      <c r="AA349" s="133"/>
      <c r="AB349" s="319"/>
      <c r="AC349" s="203">
        <f t="shared" si="576"/>
        <v>0</v>
      </c>
      <c r="AD349" s="319">
        <f t="shared" si="577"/>
        <v>0</v>
      </c>
      <c r="AE349" s="203">
        <f t="shared" si="578"/>
        <v>0</v>
      </c>
      <c r="AF349" s="24"/>
    </row>
    <row r="350" spans="1:33" s="18" customFormat="1" ht="31.5">
      <c r="A350" s="21">
        <v>26.03</v>
      </c>
      <c r="B350" s="24" t="s">
        <v>317</v>
      </c>
      <c r="C350" s="24"/>
      <c r="D350" s="68"/>
      <c r="E350" s="24"/>
      <c r="F350" s="68"/>
      <c r="G350" s="107"/>
      <c r="H350" s="24"/>
      <c r="I350" s="68">
        <f>H350*G350</f>
        <v>0</v>
      </c>
      <c r="J350" s="164">
        <f t="shared" si="570"/>
        <v>0</v>
      </c>
      <c r="K350" s="68">
        <f t="shared" si="570"/>
        <v>0</v>
      </c>
      <c r="L350" s="164"/>
      <c r="M350" s="68"/>
      <c r="N350" s="68"/>
      <c r="O350" s="68"/>
      <c r="P350" s="164">
        <f t="shared" si="572"/>
        <v>0</v>
      </c>
      <c r="Q350" s="68">
        <f t="shared" si="572"/>
        <v>0</v>
      </c>
      <c r="R350" s="164"/>
      <c r="S350" s="68"/>
      <c r="T350" s="133"/>
      <c r="U350" s="319"/>
      <c r="V350" s="203">
        <f t="shared" si="573"/>
        <v>0</v>
      </c>
      <c r="W350" s="319">
        <f t="shared" si="574"/>
        <v>0</v>
      </c>
      <c r="X350" s="203">
        <f t="shared" si="575"/>
        <v>0</v>
      </c>
      <c r="Y350" s="164"/>
      <c r="Z350" s="68"/>
      <c r="AA350" s="133"/>
      <c r="AB350" s="319"/>
      <c r="AC350" s="203">
        <f t="shared" si="576"/>
        <v>0</v>
      </c>
      <c r="AD350" s="319">
        <f t="shared" si="577"/>
        <v>0</v>
      </c>
      <c r="AE350" s="203">
        <f t="shared" si="578"/>
        <v>0</v>
      </c>
      <c r="AF350" s="24"/>
    </row>
    <row r="351" spans="1:33" s="18" customFormat="1">
      <c r="A351" s="21">
        <v>26.04</v>
      </c>
      <c r="B351" s="24" t="s">
        <v>146</v>
      </c>
      <c r="C351" s="24"/>
      <c r="D351" s="68"/>
      <c r="E351" s="24"/>
      <c r="F351" s="68"/>
      <c r="G351" s="107"/>
      <c r="H351" s="24"/>
      <c r="I351" s="68">
        <f t="shared" ref="I351:I353" si="579">H351*G351</f>
        <v>0</v>
      </c>
      <c r="J351" s="164">
        <f t="shared" si="570"/>
        <v>0</v>
      </c>
      <c r="K351" s="68">
        <f t="shared" si="570"/>
        <v>0</v>
      </c>
      <c r="L351" s="164"/>
      <c r="M351" s="68"/>
      <c r="N351" s="68"/>
      <c r="O351" s="68"/>
      <c r="P351" s="164">
        <f t="shared" si="572"/>
        <v>0</v>
      </c>
      <c r="Q351" s="68">
        <f t="shared" si="572"/>
        <v>0</v>
      </c>
      <c r="R351" s="164"/>
      <c r="S351" s="68"/>
      <c r="T351" s="133"/>
      <c r="U351" s="319"/>
      <c r="V351" s="203">
        <f t="shared" si="573"/>
        <v>0</v>
      </c>
      <c r="W351" s="319">
        <f t="shared" si="574"/>
        <v>0</v>
      </c>
      <c r="X351" s="203">
        <f t="shared" si="575"/>
        <v>0</v>
      </c>
      <c r="Y351" s="164"/>
      <c r="Z351" s="68"/>
      <c r="AA351" s="133"/>
      <c r="AB351" s="319"/>
      <c r="AC351" s="203">
        <f t="shared" si="576"/>
        <v>0</v>
      </c>
      <c r="AD351" s="319">
        <f t="shared" si="577"/>
        <v>0</v>
      </c>
      <c r="AE351" s="203">
        <f t="shared" si="578"/>
        <v>0</v>
      </c>
      <c r="AF351" s="24"/>
    </row>
    <row r="352" spans="1:33" s="18" customFormat="1">
      <c r="A352" s="21">
        <v>26.05</v>
      </c>
      <c r="B352" s="24" t="s">
        <v>262</v>
      </c>
      <c r="C352" s="24"/>
      <c r="D352" s="68"/>
      <c r="E352" s="24"/>
      <c r="F352" s="68"/>
      <c r="G352" s="107"/>
      <c r="H352" s="24"/>
      <c r="I352" s="68">
        <f t="shared" si="579"/>
        <v>0</v>
      </c>
      <c r="J352" s="164">
        <f t="shared" si="570"/>
        <v>0</v>
      </c>
      <c r="K352" s="68">
        <f t="shared" si="570"/>
        <v>0</v>
      </c>
      <c r="L352" s="164"/>
      <c r="M352" s="68"/>
      <c r="N352" s="68"/>
      <c r="O352" s="68"/>
      <c r="P352" s="164">
        <f t="shared" si="572"/>
        <v>0</v>
      </c>
      <c r="Q352" s="68">
        <f t="shared" si="572"/>
        <v>0</v>
      </c>
      <c r="R352" s="164"/>
      <c r="S352" s="68"/>
      <c r="T352" s="133"/>
      <c r="U352" s="319"/>
      <c r="V352" s="203">
        <f t="shared" si="573"/>
        <v>0</v>
      </c>
      <c r="W352" s="319">
        <f t="shared" si="574"/>
        <v>0</v>
      </c>
      <c r="X352" s="203">
        <f t="shared" si="575"/>
        <v>0</v>
      </c>
      <c r="Y352" s="164"/>
      <c r="Z352" s="68"/>
      <c r="AA352" s="133"/>
      <c r="AB352" s="319"/>
      <c r="AC352" s="203">
        <f t="shared" si="576"/>
        <v>0</v>
      </c>
      <c r="AD352" s="319">
        <f t="shared" si="577"/>
        <v>0</v>
      </c>
      <c r="AE352" s="203">
        <f t="shared" si="578"/>
        <v>0</v>
      </c>
      <c r="AF352" s="24"/>
    </row>
    <row r="353" spans="1:32">
      <c r="A353" s="21">
        <v>26.06</v>
      </c>
      <c r="B353" s="24" t="s">
        <v>254</v>
      </c>
      <c r="C353" s="24"/>
      <c r="D353" s="68"/>
      <c r="E353" s="24"/>
      <c r="F353" s="68"/>
      <c r="G353" s="107"/>
      <c r="H353" s="24"/>
      <c r="I353" s="68">
        <f t="shared" si="579"/>
        <v>0</v>
      </c>
      <c r="J353" s="164">
        <f t="shared" si="570"/>
        <v>0</v>
      </c>
      <c r="K353" s="68">
        <f t="shared" si="570"/>
        <v>0</v>
      </c>
      <c r="L353" s="164"/>
      <c r="M353" s="68"/>
      <c r="N353" s="68"/>
      <c r="O353" s="68"/>
      <c r="P353" s="164">
        <f t="shared" si="572"/>
        <v>0</v>
      </c>
      <c r="Q353" s="68">
        <f t="shared" si="572"/>
        <v>0</v>
      </c>
      <c r="R353" s="164"/>
      <c r="S353" s="68"/>
      <c r="T353" s="133"/>
      <c r="U353" s="319"/>
      <c r="V353" s="203">
        <f t="shared" si="573"/>
        <v>0</v>
      </c>
      <c r="W353" s="319">
        <f t="shared" si="574"/>
        <v>0</v>
      </c>
      <c r="X353" s="203">
        <f t="shared" si="575"/>
        <v>0</v>
      </c>
      <c r="Y353" s="164"/>
      <c r="Z353" s="68"/>
      <c r="AA353" s="133"/>
      <c r="AB353" s="319"/>
      <c r="AC353" s="203">
        <f t="shared" si="576"/>
        <v>0</v>
      </c>
      <c r="AD353" s="319">
        <f t="shared" si="577"/>
        <v>0</v>
      </c>
      <c r="AE353" s="203">
        <f t="shared" si="578"/>
        <v>0</v>
      </c>
      <c r="AF353" s="24"/>
    </row>
    <row r="354" spans="1:32" ht="31.5">
      <c r="A354" s="21">
        <v>26.07</v>
      </c>
      <c r="B354" s="24" t="s">
        <v>147</v>
      </c>
      <c r="C354" s="24"/>
      <c r="D354" s="68"/>
      <c r="E354" s="24"/>
      <c r="F354" s="68"/>
      <c r="G354" s="107"/>
      <c r="H354" s="24"/>
      <c r="I354" s="68">
        <f>H354*G354</f>
        <v>0</v>
      </c>
      <c r="J354" s="164">
        <f t="shared" si="570"/>
        <v>0</v>
      </c>
      <c r="K354" s="68">
        <f t="shared" si="570"/>
        <v>0</v>
      </c>
      <c r="L354" s="164"/>
      <c r="M354" s="68"/>
      <c r="N354" s="68"/>
      <c r="O354" s="68"/>
      <c r="P354" s="164">
        <f t="shared" si="572"/>
        <v>0</v>
      </c>
      <c r="Q354" s="68">
        <f t="shared" si="572"/>
        <v>0</v>
      </c>
      <c r="R354" s="164"/>
      <c r="S354" s="68"/>
      <c r="T354" s="133"/>
      <c r="U354" s="319"/>
      <c r="V354" s="203">
        <f t="shared" si="573"/>
        <v>0</v>
      </c>
      <c r="W354" s="319">
        <f t="shared" si="574"/>
        <v>0</v>
      </c>
      <c r="X354" s="203">
        <f t="shared" si="575"/>
        <v>0</v>
      </c>
      <c r="Y354" s="164"/>
      <c r="Z354" s="68"/>
      <c r="AA354" s="133"/>
      <c r="AB354" s="319"/>
      <c r="AC354" s="203">
        <f t="shared" si="576"/>
        <v>0</v>
      </c>
      <c r="AD354" s="319">
        <f t="shared" si="577"/>
        <v>0</v>
      </c>
      <c r="AE354" s="203">
        <f t="shared" si="578"/>
        <v>0</v>
      </c>
      <c r="AF354" s="24"/>
    </row>
    <row r="355" spans="1:32" ht="31.5">
      <c r="A355" s="21">
        <v>26.08</v>
      </c>
      <c r="B355" s="24" t="s">
        <v>148</v>
      </c>
      <c r="C355" s="24"/>
      <c r="D355" s="68"/>
      <c r="E355" s="24"/>
      <c r="F355" s="68"/>
      <c r="G355" s="107"/>
      <c r="H355" s="24"/>
      <c r="I355" s="68">
        <f t="shared" ref="I355:I356" si="580">H355*G355</f>
        <v>0</v>
      </c>
      <c r="J355" s="164">
        <f t="shared" si="570"/>
        <v>0</v>
      </c>
      <c r="K355" s="68">
        <f t="shared" si="570"/>
        <v>0</v>
      </c>
      <c r="L355" s="164"/>
      <c r="M355" s="68"/>
      <c r="N355" s="68"/>
      <c r="O355" s="68"/>
      <c r="P355" s="164">
        <f t="shared" si="572"/>
        <v>0</v>
      </c>
      <c r="Q355" s="68">
        <f t="shared" si="572"/>
        <v>0</v>
      </c>
      <c r="R355" s="164"/>
      <c r="S355" s="68"/>
      <c r="T355" s="133"/>
      <c r="U355" s="319"/>
      <c r="V355" s="203">
        <f t="shared" si="573"/>
        <v>0</v>
      </c>
      <c r="W355" s="319">
        <f t="shared" si="574"/>
        <v>0</v>
      </c>
      <c r="X355" s="203">
        <f t="shared" si="575"/>
        <v>0</v>
      </c>
      <c r="Y355" s="164"/>
      <c r="Z355" s="68"/>
      <c r="AA355" s="133"/>
      <c r="AB355" s="319"/>
      <c r="AC355" s="203">
        <f t="shared" si="576"/>
        <v>0</v>
      </c>
      <c r="AD355" s="319">
        <f t="shared" si="577"/>
        <v>0</v>
      </c>
      <c r="AE355" s="203">
        <f t="shared" si="578"/>
        <v>0</v>
      </c>
      <c r="AF355" s="24"/>
    </row>
    <row r="356" spans="1:32">
      <c r="A356" s="21">
        <v>26.09</v>
      </c>
      <c r="B356" s="82" t="s">
        <v>24</v>
      </c>
      <c r="C356" s="24"/>
      <c r="D356" s="68"/>
      <c r="E356" s="24"/>
      <c r="F356" s="68"/>
      <c r="G356" s="107"/>
      <c r="H356" s="24"/>
      <c r="I356" s="68">
        <f t="shared" si="580"/>
        <v>0</v>
      </c>
      <c r="J356" s="164">
        <f t="shared" si="570"/>
        <v>0</v>
      </c>
      <c r="K356" s="68">
        <f t="shared" si="570"/>
        <v>0</v>
      </c>
      <c r="L356" s="164"/>
      <c r="M356" s="68"/>
      <c r="N356" s="68"/>
      <c r="O356" s="68"/>
      <c r="P356" s="164">
        <f t="shared" si="572"/>
        <v>0</v>
      </c>
      <c r="Q356" s="68">
        <f t="shared" si="572"/>
        <v>0</v>
      </c>
      <c r="R356" s="164"/>
      <c r="S356" s="68"/>
      <c r="T356" s="133"/>
      <c r="U356" s="319"/>
      <c r="V356" s="203">
        <f t="shared" si="573"/>
        <v>0</v>
      </c>
      <c r="W356" s="319">
        <f t="shared" si="574"/>
        <v>0</v>
      </c>
      <c r="X356" s="203">
        <f t="shared" si="575"/>
        <v>0</v>
      </c>
      <c r="Y356" s="164"/>
      <c r="Z356" s="68"/>
      <c r="AA356" s="133"/>
      <c r="AB356" s="319"/>
      <c r="AC356" s="203">
        <f t="shared" si="576"/>
        <v>0</v>
      </c>
      <c r="AD356" s="319">
        <f t="shared" si="577"/>
        <v>0</v>
      </c>
      <c r="AE356" s="203">
        <f t="shared" si="578"/>
        <v>0</v>
      </c>
      <c r="AF356" s="24"/>
    </row>
    <row r="357" spans="1:32" s="1" customFormat="1">
      <c r="A357" s="21">
        <v>26.1</v>
      </c>
      <c r="B357" s="82" t="s">
        <v>149</v>
      </c>
      <c r="C357" s="82"/>
      <c r="D357" s="61"/>
      <c r="E357" s="82"/>
      <c r="F357" s="61"/>
      <c r="G357" s="101">
        <v>0.375</v>
      </c>
      <c r="H357" s="82">
        <v>1</v>
      </c>
      <c r="I357" s="68">
        <v>0.375</v>
      </c>
      <c r="J357" s="164">
        <f t="shared" si="570"/>
        <v>1</v>
      </c>
      <c r="K357" s="68">
        <f t="shared" si="570"/>
        <v>0.375</v>
      </c>
      <c r="L357" s="60">
        <v>1</v>
      </c>
      <c r="M357" s="61">
        <v>0.375</v>
      </c>
      <c r="N357" s="68">
        <f t="shared" ref="N357:O358" si="581">L357/J357%</f>
        <v>100</v>
      </c>
      <c r="O357" s="68">
        <f t="shared" si="581"/>
        <v>100</v>
      </c>
      <c r="P357" s="164">
        <f t="shared" si="572"/>
        <v>0</v>
      </c>
      <c r="Q357" s="68">
        <f t="shared" si="572"/>
        <v>0</v>
      </c>
      <c r="R357" s="60"/>
      <c r="S357" s="61"/>
      <c r="T357" s="125">
        <v>0.375</v>
      </c>
      <c r="U357" s="321"/>
      <c r="V357" s="203">
        <f>U357*T357</f>
        <v>0</v>
      </c>
      <c r="W357" s="319">
        <f t="shared" si="574"/>
        <v>0</v>
      </c>
      <c r="X357" s="203">
        <f t="shared" si="575"/>
        <v>0</v>
      </c>
      <c r="Y357" s="60"/>
      <c r="Z357" s="61"/>
      <c r="AA357" s="125">
        <v>0.375</v>
      </c>
      <c r="AB357" s="321"/>
      <c r="AC357" s="203">
        <f>AB357*AA357</f>
        <v>0</v>
      </c>
      <c r="AD357" s="319">
        <f t="shared" si="577"/>
        <v>0</v>
      </c>
      <c r="AE357" s="203">
        <f t="shared" si="578"/>
        <v>0</v>
      </c>
      <c r="AF357" s="82"/>
    </row>
    <row r="358" spans="1:32" s="144" customFormat="1">
      <c r="A358" s="237"/>
      <c r="B358" s="227" t="s">
        <v>150</v>
      </c>
      <c r="C358" s="211">
        <f t="shared" ref="C358" si="582">SUM(C348:C357)</f>
        <v>0</v>
      </c>
      <c r="D358" s="211">
        <f>SUM(D348:D357)</f>
        <v>0</v>
      </c>
      <c r="E358" s="211">
        <f t="shared" ref="E358" si="583">SUM(E348:E357)</f>
        <v>0</v>
      </c>
      <c r="F358" s="211">
        <f>SUM(F348:F357)</f>
        <v>0</v>
      </c>
      <c r="G358" s="212"/>
      <c r="H358" s="211">
        <f t="shared" ref="H358:L358" si="584">SUM(H348:H357)</f>
        <v>1</v>
      </c>
      <c r="I358" s="211">
        <f>SUM(I348:I357)</f>
        <v>0.375</v>
      </c>
      <c r="J358" s="210">
        <f t="shared" si="584"/>
        <v>1</v>
      </c>
      <c r="K358" s="211">
        <f>SUM(K348:K357)</f>
        <v>0.375</v>
      </c>
      <c r="L358" s="210">
        <f t="shared" si="584"/>
        <v>1</v>
      </c>
      <c r="M358" s="211">
        <f>SUM(M348:M357)</f>
        <v>0.375</v>
      </c>
      <c r="N358" s="232">
        <f t="shared" si="581"/>
        <v>100</v>
      </c>
      <c r="O358" s="232">
        <f>M358/K358%</f>
        <v>100</v>
      </c>
      <c r="P358" s="210">
        <f t="shared" ref="P358" si="585">SUM(P348:P357)</f>
        <v>0</v>
      </c>
      <c r="Q358" s="211">
        <f>SUM(Q348:Q357)</f>
        <v>0</v>
      </c>
      <c r="R358" s="210">
        <f t="shared" ref="R358" si="586">SUM(R348:R357)</f>
        <v>0</v>
      </c>
      <c r="S358" s="211">
        <f>SUM(S348:S357)</f>
        <v>0</v>
      </c>
      <c r="T358" s="214"/>
      <c r="U358" s="210">
        <f t="shared" ref="U358" si="587">SUM(U348:U357)</f>
        <v>0</v>
      </c>
      <c r="V358" s="211">
        <f>SUM(V348:V357)</f>
        <v>0</v>
      </c>
      <c r="W358" s="210">
        <f t="shared" ref="W358" si="588">SUM(W348:W357)</f>
        <v>0</v>
      </c>
      <c r="X358" s="211">
        <f>SUM(X348:X357)</f>
        <v>0</v>
      </c>
      <c r="Y358" s="210">
        <f t="shared" ref="Y358" si="589">SUM(Y348:Y357)</f>
        <v>0</v>
      </c>
      <c r="Z358" s="211">
        <f>SUM(Z348:Z357)</f>
        <v>0</v>
      </c>
      <c r="AA358" s="214"/>
      <c r="AB358" s="210">
        <f t="shared" ref="AB358" si="590">SUM(AB348:AB357)</f>
        <v>0</v>
      </c>
      <c r="AC358" s="211">
        <f>SUM(AC348:AC357)</f>
        <v>0</v>
      </c>
      <c r="AD358" s="210">
        <f t="shared" ref="AD358" si="591">SUM(AD348:AD357)</f>
        <v>0</v>
      </c>
      <c r="AE358" s="211">
        <f>SUM(AE348:AE357)</f>
        <v>0</v>
      </c>
      <c r="AF358" s="215"/>
    </row>
    <row r="359" spans="1:32" s="54" customFormat="1">
      <c r="A359" s="338"/>
      <c r="B359" s="22" t="s">
        <v>255</v>
      </c>
      <c r="C359" s="22"/>
      <c r="D359" s="66"/>
      <c r="E359" s="22"/>
      <c r="F359" s="66"/>
      <c r="G359" s="108"/>
      <c r="H359" s="22"/>
      <c r="I359" s="66"/>
      <c r="J359" s="312"/>
      <c r="K359" s="66"/>
      <c r="L359" s="312"/>
      <c r="M359" s="66"/>
      <c r="N359" s="66"/>
      <c r="O359" s="66"/>
      <c r="P359" s="312"/>
      <c r="Q359" s="66"/>
      <c r="R359" s="312"/>
      <c r="S359" s="66"/>
      <c r="T359" s="134"/>
      <c r="U359" s="318"/>
      <c r="V359" s="197"/>
      <c r="W359" s="318"/>
      <c r="X359" s="197"/>
      <c r="Y359" s="312"/>
      <c r="Z359" s="66"/>
      <c r="AA359" s="134"/>
      <c r="AB359" s="318"/>
      <c r="AC359" s="197"/>
      <c r="AD359" s="318"/>
      <c r="AE359" s="197"/>
      <c r="AF359" s="22"/>
    </row>
    <row r="360" spans="1:32">
      <c r="A360" s="21">
        <v>26.1</v>
      </c>
      <c r="B360" s="24" t="s">
        <v>196</v>
      </c>
      <c r="C360" s="24"/>
      <c r="D360" s="68"/>
      <c r="E360" s="24"/>
      <c r="F360" s="68"/>
      <c r="G360" s="107">
        <v>9</v>
      </c>
      <c r="H360" s="24">
        <v>1</v>
      </c>
      <c r="I360" s="68">
        <f>H360*G360</f>
        <v>9</v>
      </c>
      <c r="J360" s="164">
        <f t="shared" ref="J360:K379" si="592">H360+E360+C360</f>
        <v>1</v>
      </c>
      <c r="K360" s="68">
        <f t="shared" si="592"/>
        <v>9</v>
      </c>
      <c r="L360" s="164">
        <v>1</v>
      </c>
      <c r="M360" s="68">
        <v>9</v>
      </c>
      <c r="N360" s="68">
        <f t="shared" ref="N360:O382" si="593">L360/J360%</f>
        <v>100</v>
      </c>
      <c r="O360" s="68">
        <f t="shared" si="593"/>
        <v>100</v>
      </c>
      <c r="P360" s="164">
        <f t="shared" ref="P360:Q379" si="594">J360-L360</f>
        <v>0</v>
      </c>
      <c r="Q360" s="68">
        <f t="shared" si="594"/>
        <v>0</v>
      </c>
      <c r="R360" s="164"/>
      <c r="S360" s="68"/>
      <c r="T360" s="133">
        <v>9</v>
      </c>
      <c r="U360" s="319">
        <v>1</v>
      </c>
      <c r="V360" s="203">
        <f t="shared" ref="V360:V379" si="595">U360*T360</f>
        <v>9</v>
      </c>
      <c r="W360" s="319">
        <f t="shared" ref="W360:W379" si="596">U360+R360</f>
        <v>1</v>
      </c>
      <c r="X360" s="203">
        <f t="shared" ref="X360:X379" si="597">V360+S360</f>
        <v>9</v>
      </c>
      <c r="Y360" s="164"/>
      <c r="Z360" s="68"/>
      <c r="AA360" s="133">
        <v>9</v>
      </c>
      <c r="AB360" s="319">
        <v>1</v>
      </c>
      <c r="AC360" s="203">
        <f t="shared" ref="AC360:AC379" si="598">AB360*AA360</f>
        <v>9</v>
      </c>
      <c r="AD360" s="319">
        <f t="shared" ref="AD360:AD379" si="599">AB360+Y360</f>
        <v>1</v>
      </c>
      <c r="AE360" s="203">
        <f t="shared" ref="AE360:AE379" si="600">AC360+Z360</f>
        <v>9</v>
      </c>
      <c r="AF360" s="24"/>
    </row>
    <row r="361" spans="1:32">
      <c r="A361" s="21">
        <v>26.11</v>
      </c>
      <c r="B361" s="24" t="s">
        <v>206</v>
      </c>
      <c r="C361" s="24"/>
      <c r="D361" s="68"/>
      <c r="E361" s="24"/>
      <c r="F361" s="68"/>
      <c r="G361" s="107">
        <v>0.6</v>
      </c>
      <c r="H361" s="24">
        <v>1</v>
      </c>
      <c r="I361" s="68">
        <f t="shared" ref="I361:I379" si="601">H361*G361</f>
        <v>0.6</v>
      </c>
      <c r="J361" s="164">
        <f t="shared" si="592"/>
        <v>1</v>
      </c>
      <c r="K361" s="68">
        <f t="shared" si="592"/>
        <v>0.6</v>
      </c>
      <c r="L361" s="164">
        <v>1</v>
      </c>
      <c r="M361" s="68"/>
      <c r="N361" s="68">
        <f t="shared" si="593"/>
        <v>100</v>
      </c>
      <c r="O361" s="68">
        <f t="shared" si="593"/>
        <v>0</v>
      </c>
      <c r="P361" s="164">
        <f t="shared" si="594"/>
        <v>0</v>
      </c>
      <c r="Q361" s="68">
        <f t="shared" si="594"/>
        <v>0.6</v>
      </c>
      <c r="R361" s="164"/>
      <c r="S361" s="68"/>
      <c r="T361" s="133">
        <v>0.6</v>
      </c>
      <c r="U361" s="319">
        <v>1</v>
      </c>
      <c r="V361" s="203">
        <f t="shared" si="595"/>
        <v>0.6</v>
      </c>
      <c r="W361" s="319">
        <f t="shared" si="596"/>
        <v>1</v>
      </c>
      <c r="X361" s="203">
        <f t="shared" si="597"/>
        <v>0.6</v>
      </c>
      <c r="Y361" s="164"/>
      <c r="Z361" s="68"/>
      <c r="AA361" s="133">
        <v>0.6</v>
      </c>
      <c r="AB361" s="319">
        <v>1</v>
      </c>
      <c r="AC361" s="203">
        <f t="shared" si="598"/>
        <v>0.6</v>
      </c>
      <c r="AD361" s="319">
        <f t="shared" si="599"/>
        <v>1</v>
      </c>
      <c r="AE361" s="203">
        <f t="shared" si="600"/>
        <v>0.6</v>
      </c>
      <c r="AF361" s="24"/>
    </row>
    <row r="362" spans="1:32" ht="47.25">
      <c r="A362" s="21">
        <v>26.12</v>
      </c>
      <c r="B362" s="24" t="s">
        <v>256</v>
      </c>
      <c r="C362" s="24"/>
      <c r="D362" s="68"/>
      <c r="E362" s="24"/>
      <c r="F362" s="68"/>
      <c r="G362" s="107">
        <v>0.5</v>
      </c>
      <c r="H362" s="24">
        <v>1</v>
      </c>
      <c r="I362" s="68">
        <f t="shared" si="601"/>
        <v>0.5</v>
      </c>
      <c r="J362" s="164">
        <f t="shared" si="592"/>
        <v>1</v>
      </c>
      <c r="K362" s="68">
        <f t="shared" si="592"/>
        <v>0.5</v>
      </c>
      <c r="L362" s="164">
        <v>1</v>
      </c>
      <c r="M362" s="68">
        <v>0.5</v>
      </c>
      <c r="N362" s="68">
        <f t="shared" si="593"/>
        <v>100</v>
      </c>
      <c r="O362" s="68">
        <f t="shared" si="593"/>
        <v>100</v>
      </c>
      <c r="P362" s="164">
        <f t="shared" si="594"/>
        <v>0</v>
      </c>
      <c r="Q362" s="68">
        <f t="shared" si="594"/>
        <v>0</v>
      </c>
      <c r="R362" s="164"/>
      <c r="S362" s="68"/>
      <c r="T362" s="133">
        <v>0.5</v>
      </c>
      <c r="U362" s="319">
        <v>1</v>
      </c>
      <c r="V362" s="203">
        <f t="shared" si="595"/>
        <v>0.5</v>
      </c>
      <c r="W362" s="319">
        <f t="shared" si="596"/>
        <v>1</v>
      </c>
      <c r="X362" s="203">
        <f t="shared" si="597"/>
        <v>0.5</v>
      </c>
      <c r="Y362" s="164"/>
      <c r="Z362" s="68"/>
      <c r="AA362" s="133">
        <v>0.5</v>
      </c>
      <c r="AB362" s="319">
        <v>1</v>
      </c>
      <c r="AC362" s="203">
        <f t="shared" si="598"/>
        <v>0.5</v>
      </c>
      <c r="AD362" s="319">
        <f t="shared" si="599"/>
        <v>1</v>
      </c>
      <c r="AE362" s="203">
        <f t="shared" si="600"/>
        <v>0.5</v>
      </c>
      <c r="AF362" s="24"/>
    </row>
    <row r="363" spans="1:32" s="54" customFormat="1">
      <c r="A363" s="338">
        <v>26.13</v>
      </c>
      <c r="B363" s="22" t="s">
        <v>27</v>
      </c>
      <c r="C363" s="22"/>
      <c r="D363" s="66"/>
      <c r="E363" s="22"/>
      <c r="F363" s="66"/>
      <c r="G363" s="108"/>
      <c r="H363" s="22"/>
      <c r="I363" s="66">
        <f t="shared" si="601"/>
        <v>0</v>
      </c>
      <c r="J363" s="312">
        <f t="shared" si="592"/>
        <v>0</v>
      </c>
      <c r="K363" s="66">
        <f t="shared" si="592"/>
        <v>0</v>
      </c>
      <c r="L363" s="164">
        <v>0</v>
      </c>
      <c r="M363" s="66"/>
      <c r="N363" s="68"/>
      <c r="O363" s="68"/>
      <c r="P363" s="164">
        <f t="shared" si="594"/>
        <v>0</v>
      </c>
      <c r="Q363" s="68">
        <f t="shared" si="594"/>
        <v>0</v>
      </c>
      <c r="R363" s="312"/>
      <c r="S363" s="66"/>
      <c r="T363" s="134"/>
      <c r="U363" s="319">
        <v>0</v>
      </c>
      <c r="V363" s="203">
        <f t="shared" si="595"/>
        <v>0</v>
      </c>
      <c r="W363" s="319">
        <f t="shared" si="596"/>
        <v>0</v>
      </c>
      <c r="X363" s="203">
        <f t="shared" si="597"/>
        <v>0</v>
      </c>
      <c r="Y363" s="312"/>
      <c r="Z363" s="66"/>
      <c r="AA363" s="134"/>
      <c r="AB363" s="319">
        <v>0</v>
      </c>
      <c r="AC363" s="203">
        <f t="shared" si="598"/>
        <v>0</v>
      </c>
      <c r="AD363" s="319">
        <f t="shared" si="599"/>
        <v>0</v>
      </c>
      <c r="AE363" s="203">
        <f t="shared" si="600"/>
        <v>0</v>
      </c>
      <c r="AF363" s="22"/>
    </row>
    <row r="364" spans="1:32">
      <c r="A364" s="21" t="s">
        <v>212</v>
      </c>
      <c r="B364" s="24" t="s">
        <v>337</v>
      </c>
      <c r="C364" s="24"/>
      <c r="D364" s="68"/>
      <c r="E364" s="24"/>
      <c r="F364" s="68"/>
      <c r="G364" s="107">
        <v>3</v>
      </c>
      <c r="H364" s="24">
        <v>1</v>
      </c>
      <c r="I364" s="68">
        <f t="shared" si="601"/>
        <v>3</v>
      </c>
      <c r="J364" s="164">
        <f t="shared" si="592"/>
        <v>1</v>
      </c>
      <c r="K364" s="68">
        <f t="shared" si="592"/>
        <v>3</v>
      </c>
      <c r="L364" s="164">
        <v>1</v>
      </c>
      <c r="M364" s="68">
        <v>3</v>
      </c>
      <c r="N364" s="68">
        <f t="shared" si="593"/>
        <v>100</v>
      </c>
      <c r="O364" s="68">
        <f t="shared" si="593"/>
        <v>100</v>
      </c>
      <c r="P364" s="164">
        <f t="shared" si="594"/>
        <v>0</v>
      </c>
      <c r="Q364" s="68">
        <f t="shared" si="594"/>
        <v>0</v>
      </c>
      <c r="R364" s="164"/>
      <c r="S364" s="68"/>
      <c r="T364" s="133">
        <v>8.4</v>
      </c>
      <c r="U364" s="319">
        <v>1</v>
      </c>
      <c r="V364" s="203">
        <f t="shared" si="595"/>
        <v>8.4</v>
      </c>
      <c r="W364" s="319">
        <f t="shared" si="596"/>
        <v>1</v>
      </c>
      <c r="X364" s="203">
        <f t="shared" si="597"/>
        <v>8.4</v>
      </c>
      <c r="Y364" s="164"/>
      <c r="Z364" s="68"/>
      <c r="AA364" s="661">
        <f>0.25*12</f>
        <v>3</v>
      </c>
      <c r="AB364" s="319">
        <v>1</v>
      </c>
      <c r="AC364" s="203">
        <f t="shared" si="598"/>
        <v>3</v>
      </c>
      <c r="AD364" s="319">
        <f t="shared" si="599"/>
        <v>1</v>
      </c>
      <c r="AE364" s="203">
        <f t="shared" si="600"/>
        <v>3</v>
      </c>
      <c r="AF364" s="24"/>
    </row>
    <row r="365" spans="1:32" ht="36" customHeight="1">
      <c r="A365" s="21" t="s">
        <v>213</v>
      </c>
      <c r="B365" s="24" t="s">
        <v>204</v>
      </c>
      <c r="C365" s="24"/>
      <c r="D365" s="68"/>
      <c r="E365" s="24"/>
      <c r="F365" s="68"/>
      <c r="G365" s="107"/>
      <c r="H365" s="24"/>
      <c r="I365" s="68">
        <f t="shared" si="601"/>
        <v>0</v>
      </c>
      <c r="J365" s="164">
        <f t="shared" si="592"/>
        <v>0</v>
      </c>
      <c r="K365" s="68">
        <f t="shared" si="592"/>
        <v>0</v>
      </c>
      <c r="L365" s="164">
        <v>0</v>
      </c>
      <c r="M365" s="68"/>
      <c r="N365" s="68"/>
      <c r="O365" s="68"/>
      <c r="P365" s="164">
        <f t="shared" si="594"/>
        <v>0</v>
      </c>
      <c r="Q365" s="68">
        <f t="shared" si="594"/>
        <v>0</v>
      </c>
      <c r="R365" s="164"/>
      <c r="S365" s="68"/>
      <c r="T365" s="133"/>
      <c r="U365" s="319">
        <v>0</v>
      </c>
      <c r="V365" s="203">
        <f t="shared" si="595"/>
        <v>0</v>
      </c>
      <c r="W365" s="319">
        <f t="shared" si="596"/>
        <v>0</v>
      </c>
      <c r="X365" s="203">
        <f t="shared" si="597"/>
        <v>0</v>
      </c>
      <c r="Y365" s="164"/>
      <c r="Z365" s="68"/>
      <c r="AA365" s="133"/>
      <c r="AB365" s="319">
        <v>0</v>
      </c>
      <c r="AC365" s="203">
        <f t="shared" si="598"/>
        <v>0</v>
      </c>
      <c r="AD365" s="319">
        <f t="shared" si="599"/>
        <v>0</v>
      </c>
      <c r="AE365" s="203">
        <f t="shared" si="600"/>
        <v>0</v>
      </c>
      <c r="AF365" s="24"/>
    </row>
    <row r="366" spans="1:32">
      <c r="A366" s="21" t="s">
        <v>214</v>
      </c>
      <c r="B366" s="24" t="s">
        <v>338</v>
      </c>
      <c r="C366" s="24"/>
      <c r="D366" s="68"/>
      <c r="E366" s="24"/>
      <c r="F366" s="68"/>
      <c r="G366" s="107">
        <v>1.8</v>
      </c>
      <c r="H366" s="24">
        <v>1</v>
      </c>
      <c r="I366" s="68">
        <f t="shared" si="601"/>
        <v>1.8</v>
      </c>
      <c r="J366" s="164">
        <f t="shared" si="592"/>
        <v>1</v>
      </c>
      <c r="K366" s="68">
        <f t="shared" si="592"/>
        <v>1.8</v>
      </c>
      <c r="L366" s="164">
        <v>1</v>
      </c>
      <c r="M366" s="68"/>
      <c r="N366" s="68">
        <f t="shared" si="593"/>
        <v>100</v>
      </c>
      <c r="O366" s="68">
        <f t="shared" si="593"/>
        <v>0</v>
      </c>
      <c r="P366" s="164">
        <f t="shared" si="594"/>
        <v>0</v>
      </c>
      <c r="Q366" s="68">
        <f t="shared" si="594"/>
        <v>1.8</v>
      </c>
      <c r="R366" s="164"/>
      <c r="S366" s="68"/>
      <c r="T366" s="133">
        <v>2.52</v>
      </c>
      <c r="U366" s="319">
        <v>1</v>
      </c>
      <c r="V366" s="203">
        <f t="shared" si="595"/>
        <v>2.52</v>
      </c>
      <c r="W366" s="319">
        <f t="shared" si="596"/>
        <v>1</v>
      </c>
      <c r="X366" s="203">
        <f t="shared" si="597"/>
        <v>2.52</v>
      </c>
      <c r="Y366" s="164"/>
      <c r="Z366" s="68"/>
      <c r="AA366" s="661">
        <f>0.05*12*3</f>
        <v>1.8000000000000003</v>
      </c>
      <c r="AB366" s="319">
        <v>1</v>
      </c>
      <c r="AC366" s="203">
        <f t="shared" si="598"/>
        <v>1.8000000000000003</v>
      </c>
      <c r="AD366" s="319">
        <f t="shared" si="599"/>
        <v>1</v>
      </c>
      <c r="AE366" s="203">
        <f t="shared" si="600"/>
        <v>1.8000000000000003</v>
      </c>
      <c r="AF366" s="24"/>
    </row>
    <row r="367" spans="1:32">
      <c r="A367" s="21" t="s">
        <v>215</v>
      </c>
      <c r="B367" s="24" t="s">
        <v>268</v>
      </c>
      <c r="C367" s="24"/>
      <c r="D367" s="68"/>
      <c r="E367" s="24"/>
      <c r="F367" s="68"/>
      <c r="G367" s="107">
        <v>1.2</v>
      </c>
      <c r="H367" s="24">
        <v>1</v>
      </c>
      <c r="I367" s="68">
        <f t="shared" si="601"/>
        <v>1.2</v>
      </c>
      <c r="J367" s="164">
        <f t="shared" si="592"/>
        <v>1</v>
      </c>
      <c r="K367" s="68">
        <f t="shared" si="592"/>
        <v>1.2</v>
      </c>
      <c r="L367" s="164">
        <v>1</v>
      </c>
      <c r="M367" s="68"/>
      <c r="N367" s="68">
        <f t="shared" si="593"/>
        <v>100</v>
      </c>
      <c r="O367" s="68">
        <f t="shared" si="593"/>
        <v>0</v>
      </c>
      <c r="P367" s="164">
        <f t="shared" si="594"/>
        <v>0</v>
      </c>
      <c r="Q367" s="68">
        <f t="shared" si="594"/>
        <v>1.2</v>
      </c>
      <c r="R367" s="164"/>
      <c r="S367" s="68"/>
      <c r="T367" s="133">
        <v>1.2</v>
      </c>
      <c r="U367" s="319">
        <v>1</v>
      </c>
      <c r="V367" s="203">
        <f t="shared" si="595"/>
        <v>1.2</v>
      </c>
      <c r="W367" s="319">
        <f t="shared" si="596"/>
        <v>1</v>
      </c>
      <c r="X367" s="203">
        <f t="shared" si="597"/>
        <v>1.2</v>
      </c>
      <c r="Y367" s="164"/>
      <c r="Z367" s="68"/>
      <c r="AA367" s="133">
        <v>1.2</v>
      </c>
      <c r="AB367" s="319">
        <v>1</v>
      </c>
      <c r="AC367" s="203">
        <f t="shared" si="598"/>
        <v>1.2</v>
      </c>
      <c r="AD367" s="319">
        <f t="shared" si="599"/>
        <v>1</v>
      </c>
      <c r="AE367" s="203">
        <f t="shared" si="600"/>
        <v>1.2</v>
      </c>
      <c r="AF367" s="24"/>
    </row>
    <row r="368" spans="1:32">
      <c r="A368" s="21" t="s">
        <v>286</v>
      </c>
      <c r="B368" s="24" t="s">
        <v>269</v>
      </c>
      <c r="C368" s="24"/>
      <c r="D368" s="68"/>
      <c r="E368" s="24"/>
      <c r="F368" s="68"/>
      <c r="G368" s="107">
        <v>1.2</v>
      </c>
      <c r="H368" s="24">
        <v>1</v>
      </c>
      <c r="I368" s="68">
        <f t="shared" si="601"/>
        <v>1.2</v>
      </c>
      <c r="J368" s="164">
        <f t="shared" si="592"/>
        <v>1</v>
      </c>
      <c r="K368" s="68">
        <f t="shared" si="592"/>
        <v>1.2</v>
      </c>
      <c r="L368" s="164">
        <v>1</v>
      </c>
      <c r="M368" s="68">
        <v>1.2</v>
      </c>
      <c r="N368" s="68">
        <f t="shared" si="593"/>
        <v>100</v>
      </c>
      <c r="O368" s="68">
        <f t="shared" si="593"/>
        <v>100</v>
      </c>
      <c r="P368" s="164">
        <f t="shared" si="594"/>
        <v>0</v>
      </c>
      <c r="Q368" s="68">
        <f t="shared" si="594"/>
        <v>0</v>
      </c>
      <c r="R368" s="164"/>
      <c r="S368" s="68"/>
      <c r="T368" s="133">
        <v>1.2</v>
      </c>
      <c r="U368" s="319">
        <v>1</v>
      </c>
      <c r="V368" s="203">
        <f t="shared" si="595"/>
        <v>1.2</v>
      </c>
      <c r="W368" s="319">
        <f t="shared" si="596"/>
        <v>1</v>
      </c>
      <c r="X368" s="203">
        <f t="shared" si="597"/>
        <v>1.2</v>
      </c>
      <c r="Y368" s="164"/>
      <c r="Z368" s="68"/>
      <c r="AA368" s="133">
        <v>1.2</v>
      </c>
      <c r="AB368" s="319">
        <v>1</v>
      </c>
      <c r="AC368" s="203">
        <f t="shared" si="598"/>
        <v>1.2</v>
      </c>
      <c r="AD368" s="319">
        <f t="shared" si="599"/>
        <v>1</v>
      </c>
      <c r="AE368" s="203">
        <f t="shared" si="600"/>
        <v>1.2</v>
      </c>
      <c r="AF368" s="24"/>
    </row>
    <row r="369" spans="1:32" ht="31.5">
      <c r="A369" s="21" t="s">
        <v>287</v>
      </c>
      <c r="B369" s="24" t="s">
        <v>207</v>
      </c>
      <c r="C369" s="24"/>
      <c r="D369" s="68"/>
      <c r="E369" s="24"/>
      <c r="F369" s="68"/>
      <c r="G369" s="107">
        <v>1.26</v>
      </c>
      <c r="H369" s="24">
        <v>1</v>
      </c>
      <c r="I369" s="68">
        <f t="shared" si="601"/>
        <v>1.26</v>
      </c>
      <c r="J369" s="164">
        <f t="shared" si="592"/>
        <v>1</v>
      </c>
      <c r="K369" s="68">
        <f t="shared" si="592"/>
        <v>1.26</v>
      </c>
      <c r="L369" s="164">
        <v>1</v>
      </c>
      <c r="M369" s="68">
        <v>1.26</v>
      </c>
      <c r="N369" s="68">
        <f t="shared" si="593"/>
        <v>100</v>
      </c>
      <c r="O369" s="68">
        <f t="shared" si="593"/>
        <v>100</v>
      </c>
      <c r="P369" s="164">
        <f t="shared" si="594"/>
        <v>0</v>
      </c>
      <c r="Q369" s="68">
        <f t="shared" si="594"/>
        <v>0</v>
      </c>
      <c r="R369" s="164"/>
      <c r="S369" s="68"/>
      <c r="T369" s="133">
        <v>1.26</v>
      </c>
      <c r="U369" s="319">
        <v>1</v>
      </c>
      <c r="V369" s="203">
        <f t="shared" si="595"/>
        <v>1.26</v>
      </c>
      <c r="W369" s="319">
        <f t="shared" si="596"/>
        <v>1</v>
      </c>
      <c r="X369" s="203">
        <f t="shared" si="597"/>
        <v>1.26</v>
      </c>
      <c r="Y369" s="164"/>
      <c r="Z369" s="68"/>
      <c r="AA369" s="133">
        <v>1.26</v>
      </c>
      <c r="AB369" s="319">
        <v>1</v>
      </c>
      <c r="AC369" s="203">
        <f t="shared" si="598"/>
        <v>1.26</v>
      </c>
      <c r="AD369" s="319">
        <f t="shared" si="599"/>
        <v>1</v>
      </c>
      <c r="AE369" s="203">
        <f t="shared" si="600"/>
        <v>1.26</v>
      </c>
      <c r="AF369" s="24"/>
    </row>
    <row r="370" spans="1:32" ht="31.5">
      <c r="A370" s="21">
        <v>26.14</v>
      </c>
      <c r="B370" s="24" t="s">
        <v>258</v>
      </c>
      <c r="C370" s="24"/>
      <c r="D370" s="68"/>
      <c r="E370" s="24"/>
      <c r="F370" s="68"/>
      <c r="G370" s="107">
        <v>0.5</v>
      </c>
      <c r="H370" s="24">
        <v>1</v>
      </c>
      <c r="I370" s="68">
        <f t="shared" si="601"/>
        <v>0.5</v>
      </c>
      <c r="J370" s="164">
        <f t="shared" si="592"/>
        <v>1</v>
      </c>
      <c r="K370" s="68">
        <f t="shared" si="592"/>
        <v>0.5</v>
      </c>
      <c r="L370" s="164">
        <v>1</v>
      </c>
      <c r="M370" s="68">
        <v>0.5</v>
      </c>
      <c r="N370" s="68">
        <f t="shared" si="593"/>
        <v>100</v>
      </c>
      <c r="O370" s="68">
        <f t="shared" si="593"/>
        <v>100</v>
      </c>
      <c r="P370" s="164">
        <f t="shared" si="594"/>
        <v>0</v>
      </c>
      <c r="Q370" s="68">
        <f t="shared" si="594"/>
        <v>0</v>
      </c>
      <c r="R370" s="164"/>
      <c r="S370" s="68"/>
      <c r="T370" s="133">
        <v>0.5</v>
      </c>
      <c r="U370" s="319">
        <v>1</v>
      </c>
      <c r="V370" s="203">
        <f t="shared" si="595"/>
        <v>0.5</v>
      </c>
      <c r="W370" s="319">
        <f t="shared" si="596"/>
        <v>1</v>
      </c>
      <c r="X370" s="203">
        <f t="shared" si="597"/>
        <v>0.5</v>
      </c>
      <c r="Y370" s="164"/>
      <c r="Z370" s="68"/>
      <c r="AA370" s="133">
        <v>0.5</v>
      </c>
      <c r="AB370" s="319">
        <v>1</v>
      </c>
      <c r="AC370" s="203">
        <f t="shared" si="598"/>
        <v>0.5</v>
      </c>
      <c r="AD370" s="319">
        <f t="shared" si="599"/>
        <v>1</v>
      </c>
      <c r="AE370" s="203">
        <f t="shared" si="600"/>
        <v>0.5</v>
      </c>
      <c r="AF370" s="24"/>
    </row>
    <row r="371" spans="1:32" ht="31.5">
      <c r="A371" s="21">
        <v>26.15</v>
      </c>
      <c r="B371" s="24" t="s">
        <v>257</v>
      </c>
      <c r="C371" s="24"/>
      <c r="D371" s="68"/>
      <c r="E371" s="24"/>
      <c r="F371" s="68"/>
      <c r="G371" s="107">
        <v>0.5</v>
      </c>
      <c r="H371" s="24">
        <v>1</v>
      </c>
      <c r="I371" s="68">
        <f t="shared" si="601"/>
        <v>0.5</v>
      </c>
      <c r="J371" s="164">
        <f t="shared" si="592"/>
        <v>1</v>
      </c>
      <c r="K371" s="68">
        <f t="shared" si="592"/>
        <v>0.5</v>
      </c>
      <c r="L371" s="164">
        <v>1</v>
      </c>
      <c r="M371" s="68">
        <v>0.5</v>
      </c>
      <c r="N371" s="68">
        <f t="shared" si="593"/>
        <v>100</v>
      </c>
      <c r="O371" s="68">
        <f t="shared" si="593"/>
        <v>100</v>
      </c>
      <c r="P371" s="164">
        <f t="shared" si="594"/>
        <v>0</v>
      </c>
      <c r="Q371" s="68">
        <f t="shared" si="594"/>
        <v>0</v>
      </c>
      <c r="R371" s="164"/>
      <c r="S371" s="68"/>
      <c r="T371" s="133">
        <v>0.5</v>
      </c>
      <c r="U371" s="319">
        <v>1</v>
      </c>
      <c r="V371" s="203">
        <f t="shared" si="595"/>
        <v>0.5</v>
      </c>
      <c r="W371" s="319">
        <f t="shared" si="596"/>
        <v>1</v>
      </c>
      <c r="X371" s="203">
        <f t="shared" si="597"/>
        <v>0.5</v>
      </c>
      <c r="Y371" s="164"/>
      <c r="Z371" s="68"/>
      <c r="AA371" s="133">
        <v>0.5</v>
      </c>
      <c r="AB371" s="319">
        <v>1</v>
      </c>
      <c r="AC371" s="203">
        <f t="shared" si="598"/>
        <v>0.5</v>
      </c>
      <c r="AD371" s="319">
        <f t="shared" si="599"/>
        <v>1</v>
      </c>
      <c r="AE371" s="203">
        <f t="shared" si="600"/>
        <v>0.5</v>
      </c>
      <c r="AF371" s="24"/>
    </row>
    <row r="372" spans="1:32" ht="31.5">
      <c r="A372" s="21">
        <v>26.16</v>
      </c>
      <c r="B372" s="24" t="s">
        <v>259</v>
      </c>
      <c r="C372" s="24"/>
      <c r="D372" s="68"/>
      <c r="E372" s="24"/>
      <c r="F372" s="68"/>
      <c r="G372" s="107">
        <v>0.625</v>
      </c>
      <c r="H372" s="24">
        <v>1</v>
      </c>
      <c r="I372" s="68">
        <f t="shared" si="601"/>
        <v>0.625</v>
      </c>
      <c r="J372" s="164">
        <f t="shared" si="592"/>
        <v>1</v>
      </c>
      <c r="K372" s="68">
        <f t="shared" si="592"/>
        <v>0.625</v>
      </c>
      <c r="L372" s="164">
        <v>1</v>
      </c>
      <c r="M372" s="68">
        <v>0.625</v>
      </c>
      <c r="N372" s="68">
        <f t="shared" si="593"/>
        <v>100</v>
      </c>
      <c r="O372" s="68">
        <f t="shared" si="593"/>
        <v>100</v>
      </c>
      <c r="P372" s="164">
        <f t="shared" si="594"/>
        <v>0</v>
      </c>
      <c r="Q372" s="68">
        <f t="shared" si="594"/>
        <v>0</v>
      </c>
      <c r="R372" s="164"/>
      <c r="S372" s="68"/>
      <c r="T372" s="133">
        <v>0.625</v>
      </c>
      <c r="U372" s="319">
        <v>1</v>
      </c>
      <c r="V372" s="203">
        <f t="shared" si="595"/>
        <v>0.625</v>
      </c>
      <c r="W372" s="319">
        <f t="shared" si="596"/>
        <v>1</v>
      </c>
      <c r="X372" s="203">
        <f t="shared" si="597"/>
        <v>0.625</v>
      </c>
      <c r="Y372" s="164"/>
      <c r="Z372" s="68"/>
      <c r="AA372" s="133">
        <v>0.625</v>
      </c>
      <c r="AB372" s="319">
        <v>1</v>
      </c>
      <c r="AC372" s="203">
        <f t="shared" si="598"/>
        <v>0.625</v>
      </c>
      <c r="AD372" s="319">
        <f t="shared" si="599"/>
        <v>1</v>
      </c>
      <c r="AE372" s="203">
        <f t="shared" si="600"/>
        <v>0.625</v>
      </c>
      <c r="AF372" s="24"/>
    </row>
    <row r="373" spans="1:32">
      <c r="A373" s="21">
        <v>26.17</v>
      </c>
      <c r="B373" s="24" t="s">
        <v>223</v>
      </c>
      <c r="C373" s="24"/>
      <c r="D373" s="68"/>
      <c r="E373" s="24"/>
      <c r="F373" s="68"/>
      <c r="G373" s="107">
        <v>0.375</v>
      </c>
      <c r="H373" s="24">
        <v>1</v>
      </c>
      <c r="I373" s="68">
        <f t="shared" si="601"/>
        <v>0.375</v>
      </c>
      <c r="J373" s="164">
        <f t="shared" si="592"/>
        <v>1</v>
      </c>
      <c r="K373" s="68">
        <f t="shared" si="592"/>
        <v>0.375</v>
      </c>
      <c r="L373" s="164">
        <v>1</v>
      </c>
      <c r="M373" s="68">
        <v>0.375</v>
      </c>
      <c r="N373" s="68">
        <f t="shared" si="593"/>
        <v>100</v>
      </c>
      <c r="O373" s="68">
        <f t="shared" si="593"/>
        <v>100</v>
      </c>
      <c r="P373" s="164">
        <f t="shared" si="594"/>
        <v>0</v>
      </c>
      <c r="Q373" s="68">
        <f t="shared" si="594"/>
        <v>0</v>
      </c>
      <c r="R373" s="164"/>
      <c r="S373" s="68"/>
      <c r="T373" s="133">
        <v>0.375</v>
      </c>
      <c r="U373" s="319">
        <v>1</v>
      </c>
      <c r="V373" s="203">
        <f t="shared" si="595"/>
        <v>0.375</v>
      </c>
      <c r="W373" s="319">
        <f t="shared" si="596"/>
        <v>1</v>
      </c>
      <c r="X373" s="203">
        <f t="shared" si="597"/>
        <v>0.375</v>
      </c>
      <c r="Y373" s="164"/>
      <c r="Z373" s="68"/>
      <c r="AA373" s="133">
        <v>0.375</v>
      </c>
      <c r="AB373" s="319">
        <v>1</v>
      </c>
      <c r="AC373" s="203">
        <f t="shared" si="598"/>
        <v>0.375</v>
      </c>
      <c r="AD373" s="319">
        <f t="shared" si="599"/>
        <v>1</v>
      </c>
      <c r="AE373" s="203">
        <f t="shared" si="600"/>
        <v>0.375</v>
      </c>
      <c r="AF373" s="24"/>
    </row>
    <row r="374" spans="1:32" ht="31.5">
      <c r="A374" s="21">
        <v>26.18</v>
      </c>
      <c r="B374" s="24" t="s">
        <v>224</v>
      </c>
      <c r="C374" s="24"/>
      <c r="D374" s="68"/>
      <c r="E374" s="24"/>
      <c r="F374" s="68"/>
      <c r="G374" s="107">
        <v>0.375</v>
      </c>
      <c r="H374" s="24">
        <v>1</v>
      </c>
      <c r="I374" s="68">
        <f t="shared" si="601"/>
        <v>0.375</v>
      </c>
      <c r="J374" s="164">
        <f t="shared" si="592"/>
        <v>1</v>
      </c>
      <c r="K374" s="68">
        <f t="shared" si="592"/>
        <v>0.375</v>
      </c>
      <c r="L374" s="164">
        <v>1</v>
      </c>
      <c r="M374" s="68">
        <v>0.375</v>
      </c>
      <c r="N374" s="68">
        <f t="shared" si="593"/>
        <v>100</v>
      </c>
      <c r="O374" s="68">
        <f t="shared" si="593"/>
        <v>100</v>
      </c>
      <c r="P374" s="164">
        <f t="shared" si="594"/>
        <v>0</v>
      </c>
      <c r="Q374" s="68">
        <f t="shared" si="594"/>
        <v>0</v>
      </c>
      <c r="R374" s="164"/>
      <c r="S374" s="68"/>
      <c r="T374" s="133">
        <v>0.375</v>
      </c>
      <c r="U374" s="319">
        <v>1</v>
      </c>
      <c r="V374" s="203">
        <f t="shared" si="595"/>
        <v>0.375</v>
      </c>
      <c r="W374" s="319">
        <f t="shared" si="596"/>
        <v>1</v>
      </c>
      <c r="X374" s="203">
        <f t="shared" si="597"/>
        <v>0.375</v>
      </c>
      <c r="Y374" s="164"/>
      <c r="Z374" s="68"/>
      <c r="AA374" s="133">
        <v>0.375</v>
      </c>
      <c r="AB374" s="319">
        <v>1</v>
      </c>
      <c r="AC374" s="203">
        <f t="shared" si="598"/>
        <v>0.375</v>
      </c>
      <c r="AD374" s="319">
        <f t="shared" si="599"/>
        <v>1</v>
      </c>
      <c r="AE374" s="203">
        <f t="shared" si="600"/>
        <v>0.375</v>
      </c>
      <c r="AF374" s="24"/>
    </row>
    <row r="375" spans="1:32" ht="37.5">
      <c r="A375" s="21">
        <v>26.19</v>
      </c>
      <c r="B375" s="193" t="s">
        <v>606</v>
      </c>
      <c r="C375" s="24"/>
      <c r="D375" s="68"/>
      <c r="E375" s="24"/>
      <c r="F375" s="68"/>
      <c r="G375" s="107">
        <v>0.15</v>
      </c>
      <c r="H375" s="24">
        <v>1</v>
      </c>
      <c r="I375" s="68">
        <f t="shared" si="601"/>
        <v>0.15</v>
      </c>
      <c r="J375" s="164">
        <f t="shared" si="592"/>
        <v>1</v>
      </c>
      <c r="K375" s="68">
        <f t="shared" si="592"/>
        <v>0.15</v>
      </c>
      <c r="L375" s="164">
        <v>1</v>
      </c>
      <c r="M375" s="68">
        <v>0.15</v>
      </c>
      <c r="N375" s="68">
        <f t="shared" si="593"/>
        <v>100</v>
      </c>
      <c r="O375" s="68">
        <f t="shared" si="593"/>
        <v>100</v>
      </c>
      <c r="P375" s="164">
        <f t="shared" si="594"/>
        <v>0</v>
      </c>
      <c r="Q375" s="68">
        <f t="shared" si="594"/>
        <v>0</v>
      </c>
      <c r="R375" s="164"/>
      <c r="S375" s="68"/>
      <c r="T375" s="133">
        <v>0.15</v>
      </c>
      <c r="U375" s="319">
        <v>1</v>
      </c>
      <c r="V375" s="203">
        <f t="shared" si="595"/>
        <v>0.15</v>
      </c>
      <c r="W375" s="319">
        <f t="shared" si="596"/>
        <v>1</v>
      </c>
      <c r="X375" s="203">
        <f t="shared" si="597"/>
        <v>0.15</v>
      </c>
      <c r="Y375" s="164"/>
      <c r="Z375" s="68"/>
      <c r="AA375" s="133">
        <v>0.15</v>
      </c>
      <c r="AB375" s="319">
        <v>1</v>
      </c>
      <c r="AC375" s="203">
        <f t="shared" si="598"/>
        <v>0.15</v>
      </c>
      <c r="AD375" s="319">
        <f t="shared" si="599"/>
        <v>1</v>
      </c>
      <c r="AE375" s="203">
        <f t="shared" si="600"/>
        <v>0.15</v>
      </c>
      <c r="AF375" s="24"/>
    </row>
    <row r="376" spans="1:32" ht="37.5">
      <c r="A376" s="21">
        <v>26.2</v>
      </c>
      <c r="B376" s="193" t="s">
        <v>605</v>
      </c>
      <c r="C376" s="24"/>
      <c r="D376" s="68"/>
      <c r="E376" s="24"/>
      <c r="F376" s="68"/>
      <c r="G376" s="107">
        <v>0.15</v>
      </c>
      <c r="H376" s="24">
        <v>1</v>
      </c>
      <c r="I376" s="68">
        <f t="shared" si="601"/>
        <v>0.15</v>
      </c>
      <c r="J376" s="164">
        <f t="shared" si="592"/>
        <v>1</v>
      </c>
      <c r="K376" s="68">
        <f t="shared" si="592"/>
        <v>0.15</v>
      </c>
      <c r="L376" s="164">
        <v>1</v>
      </c>
      <c r="M376" s="68">
        <v>0.15</v>
      </c>
      <c r="N376" s="68">
        <f t="shared" si="593"/>
        <v>100</v>
      </c>
      <c r="O376" s="68">
        <f t="shared" si="593"/>
        <v>100</v>
      </c>
      <c r="P376" s="164">
        <f t="shared" si="594"/>
        <v>0</v>
      </c>
      <c r="Q376" s="68">
        <f t="shared" si="594"/>
        <v>0</v>
      </c>
      <c r="R376" s="164"/>
      <c r="S376" s="68"/>
      <c r="T376" s="133">
        <v>0.15</v>
      </c>
      <c r="U376" s="319">
        <v>1</v>
      </c>
      <c r="V376" s="203">
        <f t="shared" si="595"/>
        <v>0.15</v>
      </c>
      <c r="W376" s="319">
        <f t="shared" si="596"/>
        <v>1</v>
      </c>
      <c r="X376" s="203">
        <f t="shared" si="597"/>
        <v>0.15</v>
      </c>
      <c r="Y376" s="164"/>
      <c r="Z376" s="68"/>
      <c r="AA376" s="133">
        <v>0.15</v>
      </c>
      <c r="AB376" s="319">
        <v>1</v>
      </c>
      <c r="AC376" s="203">
        <f t="shared" si="598"/>
        <v>0.15</v>
      </c>
      <c r="AD376" s="319">
        <f t="shared" si="599"/>
        <v>1</v>
      </c>
      <c r="AE376" s="203">
        <f t="shared" si="600"/>
        <v>0.15</v>
      </c>
      <c r="AF376" s="24"/>
    </row>
    <row r="377" spans="1:32">
      <c r="A377" s="21">
        <v>26.21</v>
      </c>
      <c r="B377" s="24" t="s">
        <v>31</v>
      </c>
      <c r="C377" s="24"/>
      <c r="D377" s="68"/>
      <c r="E377" s="24"/>
      <c r="F377" s="68"/>
      <c r="G377" s="107"/>
      <c r="H377" s="24"/>
      <c r="I377" s="68">
        <f t="shared" si="601"/>
        <v>0</v>
      </c>
      <c r="J377" s="164">
        <f t="shared" si="592"/>
        <v>0</v>
      </c>
      <c r="K377" s="68">
        <f t="shared" si="592"/>
        <v>0</v>
      </c>
      <c r="L377" s="164">
        <v>0</v>
      </c>
      <c r="M377" s="68"/>
      <c r="N377" s="68"/>
      <c r="O377" s="68"/>
      <c r="P377" s="164">
        <f t="shared" si="594"/>
        <v>0</v>
      </c>
      <c r="Q377" s="68">
        <f t="shared" si="594"/>
        <v>0</v>
      </c>
      <c r="R377" s="164"/>
      <c r="S377" s="68"/>
      <c r="T377" s="133"/>
      <c r="U377" s="319">
        <v>0</v>
      </c>
      <c r="V377" s="203">
        <f t="shared" si="595"/>
        <v>0</v>
      </c>
      <c r="W377" s="319">
        <f t="shared" si="596"/>
        <v>0</v>
      </c>
      <c r="X377" s="203">
        <f t="shared" si="597"/>
        <v>0</v>
      </c>
      <c r="Y377" s="164"/>
      <c r="Z377" s="68"/>
      <c r="AA377" s="133"/>
      <c r="AB377" s="319">
        <v>0</v>
      </c>
      <c r="AC377" s="203">
        <f t="shared" si="598"/>
        <v>0</v>
      </c>
      <c r="AD377" s="319">
        <f t="shared" si="599"/>
        <v>0</v>
      </c>
      <c r="AE377" s="203">
        <f t="shared" si="600"/>
        <v>0</v>
      </c>
      <c r="AF377" s="24"/>
    </row>
    <row r="378" spans="1:32" ht="31.5">
      <c r="A378" s="21">
        <v>26.22</v>
      </c>
      <c r="B378" s="24" t="s">
        <v>225</v>
      </c>
      <c r="C378" s="24"/>
      <c r="D378" s="68"/>
      <c r="E378" s="24"/>
      <c r="F378" s="68"/>
      <c r="G378" s="107">
        <v>0.25</v>
      </c>
      <c r="H378" s="24">
        <v>1</v>
      </c>
      <c r="I378" s="68">
        <f t="shared" si="601"/>
        <v>0.25</v>
      </c>
      <c r="J378" s="164">
        <f t="shared" si="592"/>
        <v>1</v>
      </c>
      <c r="K378" s="68">
        <f t="shared" si="592"/>
        <v>0.25</v>
      </c>
      <c r="L378" s="164">
        <v>1</v>
      </c>
      <c r="M378" s="68">
        <v>0.25</v>
      </c>
      <c r="N378" s="68">
        <f t="shared" si="593"/>
        <v>100</v>
      </c>
      <c r="O378" s="68">
        <f t="shared" si="593"/>
        <v>100</v>
      </c>
      <c r="P378" s="164">
        <f t="shared" si="594"/>
        <v>0</v>
      </c>
      <c r="Q378" s="68">
        <f t="shared" si="594"/>
        <v>0</v>
      </c>
      <c r="R378" s="164"/>
      <c r="S378" s="68"/>
      <c r="T378" s="133">
        <v>0.25</v>
      </c>
      <c r="U378" s="319">
        <v>1</v>
      </c>
      <c r="V378" s="203">
        <f t="shared" si="595"/>
        <v>0.25</v>
      </c>
      <c r="W378" s="319">
        <f t="shared" si="596"/>
        <v>1</v>
      </c>
      <c r="X378" s="203">
        <f t="shared" si="597"/>
        <v>0.25</v>
      </c>
      <c r="Y378" s="164"/>
      <c r="Z378" s="68"/>
      <c r="AA378" s="133">
        <v>0.25</v>
      </c>
      <c r="AB378" s="319">
        <v>1</v>
      </c>
      <c r="AC378" s="203">
        <f t="shared" si="598"/>
        <v>0.25</v>
      </c>
      <c r="AD378" s="319">
        <f t="shared" si="599"/>
        <v>1</v>
      </c>
      <c r="AE378" s="203">
        <f t="shared" si="600"/>
        <v>0.25</v>
      </c>
      <c r="AF378" s="24"/>
    </row>
    <row r="379" spans="1:32" ht="31.5">
      <c r="A379" s="21">
        <v>26.23</v>
      </c>
      <c r="B379" s="24" t="s">
        <v>260</v>
      </c>
      <c r="C379" s="24"/>
      <c r="D379" s="68"/>
      <c r="E379" s="24"/>
      <c r="F379" s="68"/>
      <c r="G379" s="107">
        <v>0.1</v>
      </c>
      <c r="H379" s="24">
        <v>1</v>
      </c>
      <c r="I379" s="68">
        <f t="shared" si="601"/>
        <v>0.1</v>
      </c>
      <c r="J379" s="164">
        <f t="shared" si="592"/>
        <v>1</v>
      </c>
      <c r="K379" s="68">
        <f t="shared" si="592"/>
        <v>0.1</v>
      </c>
      <c r="L379" s="164">
        <v>1</v>
      </c>
      <c r="M379" s="68">
        <v>0.1</v>
      </c>
      <c r="N379" s="68">
        <f t="shared" si="593"/>
        <v>100</v>
      </c>
      <c r="O379" s="68">
        <f t="shared" si="593"/>
        <v>100</v>
      </c>
      <c r="P379" s="164">
        <f t="shared" si="594"/>
        <v>0</v>
      </c>
      <c r="Q379" s="68">
        <f t="shared" si="594"/>
        <v>0</v>
      </c>
      <c r="R379" s="164"/>
      <c r="S379" s="68"/>
      <c r="T379" s="133">
        <v>0.1</v>
      </c>
      <c r="U379" s="319">
        <v>1</v>
      </c>
      <c r="V379" s="203">
        <f t="shared" si="595"/>
        <v>0.1</v>
      </c>
      <c r="W379" s="319">
        <f t="shared" si="596"/>
        <v>1</v>
      </c>
      <c r="X379" s="203">
        <f t="shared" si="597"/>
        <v>0.1</v>
      </c>
      <c r="Y379" s="164"/>
      <c r="Z379" s="68"/>
      <c r="AA379" s="133">
        <v>0.1</v>
      </c>
      <c r="AB379" s="319">
        <v>1</v>
      </c>
      <c r="AC379" s="203">
        <f t="shared" si="598"/>
        <v>0.1</v>
      </c>
      <c r="AD379" s="319">
        <f t="shared" si="599"/>
        <v>1</v>
      </c>
      <c r="AE379" s="203">
        <f t="shared" si="600"/>
        <v>0.1</v>
      </c>
      <c r="AF379" s="24"/>
    </row>
    <row r="380" spans="1:32" s="235" customFormat="1">
      <c r="A380" s="237"/>
      <c r="B380" s="238" t="s">
        <v>35</v>
      </c>
      <c r="C380" s="228">
        <f t="shared" ref="C380" si="602">SUM(C360:C379)</f>
        <v>0</v>
      </c>
      <c r="D380" s="229">
        <f>SUM(D360:D379)</f>
        <v>0</v>
      </c>
      <c r="E380" s="228">
        <f t="shared" ref="E380" si="603">SUM(E360:E379)</f>
        <v>0</v>
      </c>
      <c r="F380" s="229">
        <f>SUM(F360:F379)</f>
        <v>0</v>
      </c>
      <c r="G380" s="230"/>
      <c r="H380" s="228">
        <f t="shared" ref="H380" si="604">SUM(H360:H379)</f>
        <v>17</v>
      </c>
      <c r="I380" s="229">
        <f>SUM(I360:I379)</f>
        <v>21.585000000000001</v>
      </c>
      <c r="J380" s="228">
        <f t="shared" ref="J380" si="605">SUM(J360:J379)</f>
        <v>17</v>
      </c>
      <c r="K380" s="229">
        <f>SUM(K360:K379)</f>
        <v>21.585000000000001</v>
      </c>
      <c r="L380" s="228">
        <f>L360</f>
        <v>1</v>
      </c>
      <c r="M380" s="229">
        <f>SUM(M360:M379)</f>
        <v>17.984999999999999</v>
      </c>
      <c r="N380" s="232">
        <f t="shared" si="593"/>
        <v>5.8823529411764701</v>
      </c>
      <c r="O380" s="232">
        <f t="shared" si="593"/>
        <v>83.321751216122294</v>
      </c>
      <c r="P380" s="228">
        <f>SUM(P360:P379)</f>
        <v>0</v>
      </c>
      <c r="Q380" s="229">
        <f>SUM(Q360:Q379)</f>
        <v>3.5999999999999996</v>
      </c>
      <c r="R380" s="228">
        <f>SUM(R360:R379)</f>
        <v>0</v>
      </c>
      <c r="S380" s="229">
        <f>SUM(S360:S379)</f>
        <v>0</v>
      </c>
      <c r="T380" s="233"/>
      <c r="U380" s="228">
        <f>U360</f>
        <v>1</v>
      </c>
      <c r="V380" s="229">
        <f t="shared" ref="V380:Z380" si="606">SUM(V360:V379)</f>
        <v>27.704999999999998</v>
      </c>
      <c r="W380" s="228">
        <f>W360</f>
        <v>1</v>
      </c>
      <c r="X380" s="229">
        <f t="shared" si="606"/>
        <v>27.704999999999998</v>
      </c>
      <c r="Y380" s="228">
        <f t="shared" si="606"/>
        <v>0</v>
      </c>
      <c r="Z380" s="229">
        <f t="shared" si="606"/>
        <v>0</v>
      </c>
      <c r="AA380" s="233"/>
      <c r="AB380" s="228">
        <f>AB360</f>
        <v>1</v>
      </c>
      <c r="AC380" s="229">
        <f>SUM(AC360:AC379)</f>
        <v>21.585000000000001</v>
      </c>
      <c r="AD380" s="228">
        <f>AD360</f>
        <v>1</v>
      </c>
      <c r="AE380" s="229">
        <f>SUM(AE360:AE379)</f>
        <v>21.585000000000001</v>
      </c>
      <c r="AF380" s="227"/>
    </row>
    <row r="381" spans="1:32" s="235" customFormat="1">
      <c r="A381" s="237"/>
      <c r="B381" s="238" t="s">
        <v>29</v>
      </c>
      <c r="C381" s="228">
        <f t="shared" ref="C381" si="607">C380+C358</f>
        <v>0</v>
      </c>
      <c r="D381" s="229">
        <f>D380+D358</f>
        <v>0</v>
      </c>
      <c r="E381" s="228">
        <f t="shared" ref="E381" si="608">E380+E358</f>
        <v>0</v>
      </c>
      <c r="F381" s="229">
        <f>F380+F358</f>
        <v>0</v>
      </c>
      <c r="G381" s="230"/>
      <c r="H381" s="228">
        <f t="shared" ref="H381" si="609">H380+H358</f>
        <v>18</v>
      </c>
      <c r="I381" s="229">
        <f>I380+I358</f>
        <v>21.96</v>
      </c>
      <c r="J381" s="228">
        <f t="shared" ref="J381" si="610">J380+J358</f>
        <v>18</v>
      </c>
      <c r="K381" s="229">
        <f>K380+K358</f>
        <v>21.96</v>
      </c>
      <c r="L381" s="228">
        <f>L380</f>
        <v>1</v>
      </c>
      <c r="M381" s="229">
        <f>M380+M358</f>
        <v>18.36</v>
      </c>
      <c r="N381" s="232">
        <f t="shared" si="593"/>
        <v>5.5555555555555554</v>
      </c>
      <c r="O381" s="232">
        <f t="shared" si="593"/>
        <v>83.606557377049171</v>
      </c>
      <c r="P381" s="228">
        <f>P380+P358</f>
        <v>0</v>
      </c>
      <c r="Q381" s="229">
        <f>Q380+Q358</f>
        <v>3.5999999999999996</v>
      </c>
      <c r="R381" s="228">
        <f>R380+R358</f>
        <v>0</v>
      </c>
      <c r="S381" s="229">
        <f>S380+S358</f>
        <v>0</v>
      </c>
      <c r="T381" s="233"/>
      <c r="U381" s="228">
        <f>U380</f>
        <v>1</v>
      </c>
      <c r="V381" s="229">
        <f t="shared" ref="V381:Z381" si="611">V380+V358</f>
        <v>27.704999999999998</v>
      </c>
      <c r="W381" s="228">
        <f>W380</f>
        <v>1</v>
      </c>
      <c r="X381" s="229">
        <f t="shared" si="611"/>
        <v>27.704999999999998</v>
      </c>
      <c r="Y381" s="228">
        <f t="shared" si="611"/>
        <v>0</v>
      </c>
      <c r="Z381" s="229">
        <f t="shared" si="611"/>
        <v>0</v>
      </c>
      <c r="AA381" s="233"/>
      <c r="AB381" s="228">
        <f>AB380</f>
        <v>1</v>
      </c>
      <c r="AC381" s="229">
        <f>AC380+AC358</f>
        <v>21.585000000000001</v>
      </c>
      <c r="AD381" s="228">
        <f>AD380</f>
        <v>1</v>
      </c>
      <c r="AE381" s="229">
        <f>AE380+AE358</f>
        <v>21.585000000000001</v>
      </c>
      <c r="AF381" s="227"/>
    </row>
    <row r="382" spans="1:32" s="144" customFormat="1">
      <c r="A382" s="237"/>
      <c r="B382" s="238" t="s">
        <v>165</v>
      </c>
      <c r="C382" s="228">
        <f t="shared" ref="C382:F382" si="612">C381+C345</f>
        <v>1661</v>
      </c>
      <c r="D382" s="229">
        <f t="shared" si="612"/>
        <v>56.608309999999996</v>
      </c>
      <c r="E382" s="228">
        <f t="shared" si="612"/>
        <v>0</v>
      </c>
      <c r="F382" s="229">
        <f t="shared" si="612"/>
        <v>0</v>
      </c>
      <c r="G382" s="212"/>
      <c r="H382" s="228">
        <f t="shared" ref="H382:M382" si="613">H381+H345</f>
        <v>83086</v>
      </c>
      <c r="I382" s="229">
        <f t="shared" si="613"/>
        <v>2648.4313098461535</v>
      </c>
      <c r="J382" s="228">
        <f t="shared" si="613"/>
        <v>84747</v>
      </c>
      <c r="K382" s="229">
        <f t="shared" si="613"/>
        <v>2705.0396198461535</v>
      </c>
      <c r="L382" s="228">
        <f t="shared" si="613"/>
        <v>79227.004199999996</v>
      </c>
      <c r="M382" s="229">
        <f t="shared" si="613"/>
        <v>1938.4609999999998</v>
      </c>
      <c r="N382" s="232">
        <f t="shared" si="593"/>
        <v>93.486500053099221</v>
      </c>
      <c r="O382" s="232">
        <f t="shared" si="593"/>
        <v>71.661094565049211</v>
      </c>
      <c r="P382" s="228">
        <f>P381+P345</f>
        <v>5447.9957999999997</v>
      </c>
      <c r="Q382" s="229">
        <f>Q381+Q345</f>
        <v>766.57861984615374</v>
      </c>
      <c r="R382" s="228">
        <f>R381+R345</f>
        <v>24</v>
      </c>
      <c r="S382" s="229">
        <f>S381+S345</f>
        <v>175.81999999999996</v>
      </c>
      <c r="T382" s="214"/>
      <c r="U382" s="228">
        <f t="shared" ref="U382:Z382" si="614">U381+U345</f>
        <v>80817</v>
      </c>
      <c r="V382" s="229">
        <f t="shared" si="614"/>
        <v>4810.0598286199993</v>
      </c>
      <c r="W382" s="228">
        <f t="shared" si="614"/>
        <v>80841</v>
      </c>
      <c r="X382" s="229">
        <f t="shared" si="614"/>
        <v>4985.8798286199999</v>
      </c>
      <c r="Y382" s="228">
        <f t="shared" si="614"/>
        <v>16</v>
      </c>
      <c r="Z382" s="229">
        <f t="shared" si="614"/>
        <v>172.48999999999998</v>
      </c>
      <c r="AA382" s="214"/>
      <c r="AB382" s="228">
        <f>AB381+AB345</f>
        <v>79292</v>
      </c>
      <c r="AC382" s="229">
        <f>AC381+AC345</f>
        <v>3222.4954026199998</v>
      </c>
      <c r="AD382" s="228">
        <f>AD381+AD345</f>
        <v>79308</v>
      </c>
      <c r="AE382" s="229">
        <f>AE381+AE345</f>
        <v>3394.9854026199996</v>
      </c>
      <c r="AF382" s="215"/>
    </row>
    <row r="383" spans="1:32" ht="15.75" customHeight="1"/>
    <row r="384" spans="1:32" ht="15.75" customHeight="1">
      <c r="A384" s="910" t="s">
        <v>319</v>
      </c>
      <c r="B384" s="910"/>
      <c r="K384" s="33">
        <f>+SUM(Champawat!K382)</f>
        <v>2705.0396198461535</v>
      </c>
      <c r="X384" s="33"/>
      <c r="AC384" s="423" t="s">
        <v>364</v>
      </c>
      <c r="AD384" s="33">
        <f>AC333+AC342</f>
        <v>94.843023999999986</v>
      </c>
      <c r="AE384" s="33">
        <f>AD384/AE382*100</f>
        <v>2.7936209659931714</v>
      </c>
    </row>
    <row r="385" spans="1:31" ht="15.75" customHeight="1">
      <c r="A385" s="912" t="s">
        <v>320</v>
      </c>
      <c r="B385" s="912"/>
      <c r="K385" s="33">
        <f>+K344</f>
        <v>0</v>
      </c>
      <c r="X385" s="33"/>
      <c r="AC385" s="423" t="s">
        <v>365</v>
      </c>
      <c r="AD385" s="33">
        <f>AC335+AC336+AC337</f>
        <v>67.869</v>
      </c>
      <c r="AE385" s="33">
        <f>AD385/AE382*100</f>
        <v>1.9990954879400571</v>
      </c>
    </row>
    <row r="386" spans="1:31" ht="15.75" customHeight="1">
      <c r="A386" s="910" t="s">
        <v>321</v>
      </c>
      <c r="B386" s="910"/>
      <c r="K386" s="33">
        <f>+K384+K385</f>
        <v>2705.0396198461535</v>
      </c>
      <c r="X386" s="33"/>
      <c r="AC386" s="423" t="s">
        <v>366</v>
      </c>
      <c r="AD386" s="33">
        <f>AC338</f>
        <v>16.972878619999999</v>
      </c>
      <c r="AE386" s="33">
        <f>AD386/AE382*100</f>
        <v>0.49993966415589247</v>
      </c>
    </row>
    <row r="387" spans="1:31" ht="18.75">
      <c r="A387" s="910" t="s">
        <v>322</v>
      </c>
      <c r="B387" s="910"/>
      <c r="K387" s="33" t="b">
        <f>+K382=K386</f>
        <v>1</v>
      </c>
      <c r="X387" s="33"/>
      <c r="AE387" s="33">
        <f>SUM(AE384:AE386)</f>
        <v>5.2926561180891207</v>
      </c>
    </row>
    <row r="388" spans="1:31" ht="18.75">
      <c r="A388" s="910" t="s">
        <v>323</v>
      </c>
      <c r="B388" s="910"/>
    </row>
    <row r="389" spans="1:31">
      <c r="A389" s="78"/>
    </row>
    <row r="390" spans="1:31">
      <c r="A390" s="78"/>
    </row>
    <row r="391" spans="1:31">
      <c r="A391" s="78"/>
    </row>
    <row r="392" spans="1:31">
      <c r="A392" s="78"/>
    </row>
  </sheetData>
  <mergeCells count="24">
    <mergeCell ref="C1:Q1"/>
    <mergeCell ref="R1:X1"/>
    <mergeCell ref="Y1:AE1"/>
    <mergeCell ref="AF1:AF3"/>
    <mergeCell ref="C2:D2"/>
    <mergeCell ref="E2:F2"/>
    <mergeCell ref="G2:I2"/>
    <mergeCell ref="J2:K2"/>
    <mergeCell ref="A387:B387"/>
    <mergeCell ref="A388:B388"/>
    <mergeCell ref="AA2:AC2"/>
    <mergeCell ref="AD2:AE2"/>
    <mergeCell ref="A320:A322"/>
    <mergeCell ref="A384:B384"/>
    <mergeCell ref="A385:B385"/>
    <mergeCell ref="A386:B386"/>
    <mergeCell ref="L2:O2"/>
    <mergeCell ref="P2:Q2"/>
    <mergeCell ref="R2:S2"/>
    <mergeCell ref="T2:V2"/>
    <mergeCell ref="W2:X2"/>
    <mergeCell ref="Y2:Z2"/>
    <mergeCell ref="A1:A3"/>
    <mergeCell ref="B1:B3"/>
  </mergeCells>
  <printOptions horizontalCentered="1"/>
  <pageMargins left="0.23622047244094499" right="0.23622047244094499" top="0.85" bottom="0.31496062992126" header="0.33" footer="0.15748031496063"/>
  <pageSetup paperSize="9" scale="49" firstPageNumber="126" fitToHeight="8" orientation="landscape" useFirstPageNumber="1" r:id="rId1"/>
  <headerFooter alignWithMargins="0">
    <oddHeader>&amp;L&amp;"Arial,Bold"&amp;14
Name of the District : Champawat&amp;C&amp;"Arial,Bold"&amp;20Costing Sheet for AWP 2017-18 - SSA-RTE&amp;R
&amp;"Arial,Bold"&amp;12(Rs. in lakh)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>
  <dimension ref="A1:AG388"/>
  <sheetViews>
    <sheetView showZeros="0" zoomScale="70" zoomScaleNormal="70" zoomScaleSheetLayoutView="70" workbookViewId="0">
      <pane xSplit="2" ySplit="3" topLeftCell="R64" activePane="bottomRight" state="frozen"/>
      <selection activeCell="V330" sqref="V330"/>
      <selection pane="topRight" activeCell="V330" sqref="V330"/>
      <selection pane="bottomLeft" activeCell="V330" sqref="V330"/>
      <selection pane="bottomRight" activeCell="V330" sqref="V330"/>
    </sheetView>
  </sheetViews>
  <sheetFormatPr defaultColWidth="33.7109375" defaultRowHeight="15.75"/>
  <cols>
    <col min="1" max="1" width="6.7109375" style="186" bestFit="1" customWidth="1"/>
    <col min="2" max="2" width="42.42578125" style="178" customWidth="1"/>
    <col min="3" max="3" width="7" style="178" hidden="1" customWidth="1"/>
    <col min="4" max="4" width="8.85546875" style="183" hidden="1" customWidth="1"/>
    <col min="5" max="5" width="5.140625" style="178" hidden="1" customWidth="1"/>
    <col min="6" max="6" width="7.7109375" style="183" hidden="1" customWidth="1"/>
    <col min="7" max="7" width="15.5703125" style="184" hidden="1" customWidth="1"/>
    <col min="8" max="8" width="10.5703125" style="178" hidden="1" customWidth="1"/>
    <col min="9" max="9" width="11" style="183" hidden="1" customWidth="1"/>
    <col min="10" max="10" width="10.42578125" style="317" customWidth="1"/>
    <col min="11" max="11" width="8.28515625" style="183" bestFit="1" customWidth="1"/>
    <col min="12" max="12" width="7.7109375" style="317" bestFit="1" customWidth="1"/>
    <col min="13" max="13" width="8.28515625" style="183" bestFit="1" customWidth="1"/>
    <col min="14" max="14" width="9.28515625" style="183" bestFit="1" customWidth="1"/>
    <col min="15" max="15" width="9.140625" style="183" bestFit="1" customWidth="1"/>
    <col min="16" max="16" width="8.140625" style="317" bestFit="1" customWidth="1"/>
    <col min="17" max="17" width="8.28515625" style="183" bestFit="1" customWidth="1"/>
    <col min="18" max="18" width="8" style="317" bestFit="1" customWidth="1"/>
    <col min="19" max="19" width="7.140625" style="183" bestFit="1" customWidth="1"/>
    <col min="20" max="20" width="10.28515625" style="185" bestFit="1" customWidth="1"/>
    <col min="21" max="21" width="10.42578125" style="317" bestFit="1" customWidth="1"/>
    <col min="22" max="22" width="9.42578125" style="183" bestFit="1" customWidth="1"/>
    <col min="23" max="23" width="7.7109375" style="317" bestFit="1" customWidth="1"/>
    <col min="24" max="24" width="9.28515625" style="183" bestFit="1" customWidth="1"/>
    <col min="25" max="25" width="8" style="178" bestFit="1" customWidth="1"/>
    <col min="26" max="26" width="13" style="183" customWidth="1"/>
    <col min="27" max="27" width="10.85546875" style="178" bestFit="1" customWidth="1"/>
    <col min="28" max="28" width="14.28515625" style="178" customWidth="1"/>
    <col min="29" max="29" width="16.5703125" style="183" customWidth="1"/>
    <col min="30" max="30" width="13.85546875" style="317" customWidth="1"/>
    <col min="31" max="31" width="16" style="183" customWidth="1"/>
    <col min="32" max="32" width="13.85546875" style="178" bestFit="1" customWidth="1"/>
    <col min="33" max="16384" width="33.7109375" style="178"/>
  </cols>
  <sheetData>
    <row r="1" spans="1:32" s="165" customFormat="1" ht="25.5" customHeight="1">
      <c r="A1" s="908" t="s">
        <v>0</v>
      </c>
      <c r="B1" s="908" t="s">
        <v>1</v>
      </c>
      <c r="C1" s="904" t="s">
        <v>327</v>
      </c>
      <c r="D1" s="941"/>
      <c r="E1" s="941"/>
      <c r="F1" s="941"/>
      <c r="G1" s="941"/>
      <c r="H1" s="941"/>
      <c r="I1" s="941"/>
      <c r="J1" s="941"/>
      <c r="K1" s="941"/>
      <c r="L1" s="941"/>
      <c r="M1" s="941"/>
      <c r="N1" s="941"/>
      <c r="O1" s="941"/>
      <c r="P1" s="941"/>
      <c r="Q1" s="942"/>
      <c r="R1" s="907" t="s">
        <v>325</v>
      </c>
      <c r="S1" s="908"/>
      <c r="T1" s="908"/>
      <c r="U1" s="908"/>
      <c r="V1" s="908"/>
      <c r="W1" s="908"/>
      <c r="X1" s="908"/>
      <c r="Y1" s="907" t="s">
        <v>326</v>
      </c>
      <c r="Z1" s="908"/>
      <c r="AA1" s="908"/>
      <c r="AB1" s="908"/>
      <c r="AC1" s="908"/>
      <c r="AD1" s="908"/>
      <c r="AE1" s="908"/>
      <c r="AF1" s="908" t="s">
        <v>185</v>
      </c>
    </row>
    <row r="2" spans="1:32" s="165" customFormat="1" ht="69" customHeight="1">
      <c r="A2" s="908"/>
      <c r="B2" s="908"/>
      <c r="C2" s="909" t="s">
        <v>3</v>
      </c>
      <c r="D2" s="908"/>
      <c r="E2" s="908" t="s">
        <v>261</v>
      </c>
      <c r="F2" s="908"/>
      <c r="G2" s="908" t="s">
        <v>4</v>
      </c>
      <c r="H2" s="908"/>
      <c r="I2" s="908"/>
      <c r="J2" s="909" t="s">
        <v>680</v>
      </c>
      <c r="K2" s="908"/>
      <c r="L2" s="913" t="s">
        <v>681</v>
      </c>
      <c r="M2" s="914"/>
      <c r="N2" s="914"/>
      <c r="O2" s="915"/>
      <c r="P2" s="916" t="s">
        <v>2</v>
      </c>
      <c r="Q2" s="916"/>
      <c r="R2" s="909" t="s">
        <v>3</v>
      </c>
      <c r="S2" s="908"/>
      <c r="T2" s="908" t="s">
        <v>4</v>
      </c>
      <c r="U2" s="908"/>
      <c r="V2" s="908"/>
      <c r="W2" s="909" t="s">
        <v>5</v>
      </c>
      <c r="X2" s="908"/>
      <c r="Y2" s="909" t="s">
        <v>3</v>
      </c>
      <c r="Z2" s="908"/>
      <c r="AA2" s="908" t="s">
        <v>4</v>
      </c>
      <c r="AB2" s="908"/>
      <c r="AC2" s="908"/>
      <c r="AD2" s="909" t="s">
        <v>5</v>
      </c>
      <c r="AE2" s="908"/>
      <c r="AF2" s="908"/>
    </row>
    <row r="3" spans="1:32" s="165" customFormat="1" ht="31.5">
      <c r="A3" s="908"/>
      <c r="B3" s="908"/>
      <c r="C3" s="74" t="s">
        <v>6</v>
      </c>
      <c r="D3" s="331" t="s">
        <v>7</v>
      </c>
      <c r="E3" s="74" t="s">
        <v>6</v>
      </c>
      <c r="F3" s="331" t="s">
        <v>7</v>
      </c>
      <c r="G3" s="330" t="s">
        <v>10</v>
      </c>
      <c r="H3" s="74" t="s">
        <v>6</v>
      </c>
      <c r="I3" s="331" t="s">
        <v>7</v>
      </c>
      <c r="J3" s="74" t="s">
        <v>6</v>
      </c>
      <c r="K3" s="331" t="s">
        <v>7</v>
      </c>
      <c r="L3" s="74" t="s">
        <v>6</v>
      </c>
      <c r="M3" s="331" t="s">
        <v>7</v>
      </c>
      <c r="N3" s="331" t="s">
        <v>8</v>
      </c>
      <c r="O3" s="331" t="s">
        <v>9</v>
      </c>
      <c r="P3" s="74" t="s">
        <v>6</v>
      </c>
      <c r="Q3" s="331" t="s">
        <v>7</v>
      </c>
      <c r="R3" s="74" t="s">
        <v>6</v>
      </c>
      <c r="S3" s="331" t="s">
        <v>7</v>
      </c>
      <c r="T3" s="190" t="s">
        <v>10</v>
      </c>
      <c r="U3" s="74" t="s">
        <v>6</v>
      </c>
      <c r="V3" s="331" t="s">
        <v>7</v>
      </c>
      <c r="W3" s="74" t="s">
        <v>6</v>
      </c>
      <c r="X3" s="331" t="s">
        <v>7</v>
      </c>
      <c r="Y3" s="74" t="s">
        <v>6</v>
      </c>
      <c r="Z3" s="331" t="s">
        <v>7</v>
      </c>
      <c r="AA3" s="330" t="s">
        <v>10</v>
      </c>
      <c r="AB3" s="74" t="s">
        <v>6</v>
      </c>
      <c r="AC3" s="331" t="s">
        <v>7</v>
      </c>
      <c r="AD3" s="74" t="s">
        <v>6</v>
      </c>
      <c r="AE3" s="331" t="s">
        <v>7</v>
      </c>
      <c r="AF3" s="908"/>
    </row>
    <row r="4" spans="1:32" s="172" customFormat="1">
      <c r="A4" s="166"/>
      <c r="B4" s="167" t="s">
        <v>12</v>
      </c>
      <c r="C4" s="168"/>
      <c r="D4" s="169"/>
      <c r="E4" s="168"/>
      <c r="F4" s="169"/>
      <c r="G4" s="170"/>
      <c r="H4" s="168"/>
      <c r="I4" s="169"/>
      <c r="J4" s="315"/>
      <c r="K4" s="169"/>
      <c r="L4" s="315"/>
      <c r="M4" s="169"/>
      <c r="N4" s="169"/>
      <c r="O4" s="169"/>
      <c r="P4" s="315"/>
      <c r="Q4" s="169"/>
      <c r="R4" s="315"/>
      <c r="S4" s="169"/>
      <c r="T4" s="171"/>
      <c r="U4" s="315"/>
      <c r="V4" s="169"/>
      <c r="W4" s="315"/>
      <c r="X4" s="169"/>
      <c r="Y4" s="315"/>
      <c r="Z4" s="169"/>
      <c r="AA4" s="171"/>
      <c r="AB4" s="315"/>
      <c r="AC4" s="169"/>
      <c r="AD4" s="315"/>
      <c r="AE4" s="169"/>
      <c r="AF4" s="168"/>
    </row>
    <row r="5" spans="1:32" s="172" customFormat="1">
      <c r="A5" s="166"/>
      <c r="B5" s="167" t="s">
        <v>13</v>
      </c>
      <c r="C5" s="168"/>
      <c r="D5" s="169"/>
      <c r="E5" s="168"/>
      <c r="F5" s="169"/>
      <c r="G5" s="170"/>
      <c r="H5" s="168"/>
      <c r="I5" s="169"/>
      <c r="J5" s="315"/>
      <c r="K5" s="169"/>
      <c r="L5" s="315"/>
      <c r="M5" s="169"/>
      <c r="N5" s="169"/>
      <c r="O5" s="169"/>
      <c r="P5" s="315"/>
      <c r="Q5" s="169"/>
      <c r="R5" s="315"/>
      <c r="S5" s="169"/>
      <c r="T5" s="171"/>
      <c r="U5" s="315"/>
      <c r="V5" s="169"/>
      <c r="W5" s="315"/>
      <c r="X5" s="169"/>
      <c r="Y5" s="315"/>
      <c r="Z5" s="169"/>
      <c r="AA5" s="171"/>
      <c r="AB5" s="315"/>
      <c r="AC5" s="169"/>
      <c r="AD5" s="315"/>
      <c r="AE5" s="169"/>
      <c r="AF5" s="168"/>
    </row>
    <row r="6" spans="1:32">
      <c r="A6" s="173">
        <v>1</v>
      </c>
      <c r="B6" s="167" t="s">
        <v>14</v>
      </c>
      <c r="C6" s="174"/>
      <c r="D6" s="175"/>
      <c r="E6" s="174"/>
      <c r="F6" s="175"/>
      <c r="G6" s="176"/>
      <c r="H6" s="174"/>
      <c r="I6" s="175"/>
      <c r="J6" s="316"/>
      <c r="K6" s="175"/>
      <c r="L6" s="316"/>
      <c r="M6" s="175"/>
      <c r="N6" s="175"/>
      <c r="O6" s="175"/>
      <c r="P6" s="316"/>
      <c r="Q6" s="175"/>
      <c r="R6" s="316"/>
      <c r="S6" s="175"/>
      <c r="T6" s="177"/>
      <c r="U6" s="316"/>
      <c r="V6" s="175"/>
      <c r="W6" s="316"/>
      <c r="X6" s="175"/>
      <c r="Y6" s="316"/>
      <c r="Z6" s="175"/>
      <c r="AA6" s="177"/>
      <c r="AB6" s="316"/>
      <c r="AC6" s="175"/>
      <c r="AD6" s="316"/>
      <c r="AE6" s="175"/>
      <c r="AF6" s="174"/>
    </row>
    <row r="7" spans="1:32">
      <c r="A7" s="173">
        <v>1.01</v>
      </c>
      <c r="B7" s="179" t="s">
        <v>15</v>
      </c>
      <c r="C7" s="174"/>
      <c r="D7" s="175"/>
      <c r="E7" s="174"/>
      <c r="F7" s="175"/>
      <c r="G7" s="176"/>
      <c r="H7" s="174"/>
      <c r="I7" s="175"/>
      <c r="J7" s="316">
        <f t="shared" ref="J7:K20" si="0">H7+E7+C7</f>
        <v>0</v>
      </c>
      <c r="K7" s="175">
        <f t="shared" si="0"/>
        <v>0</v>
      </c>
      <c r="L7" s="316"/>
      <c r="M7" s="175"/>
      <c r="N7" s="175"/>
      <c r="O7" s="175"/>
      <c r="P7" s="316"/>
      <c r="Q7" s="175"/>
      <c r="R7" s="316"/>
      <c r="S7" s="175"/>
      <c r="T7" s="177"/>
      <c r="U7" s="316"/>
      <c r="V7" s="175"/>
      <c r="W7" s="316"/>
      <c r="X7" s="175"/>
      <c r="Y7" s="316"/>
      <c r="Z7" s="175"/>
      <c r="AA7" s="177"/>
      <c r="AB7" s="316"/>
      <c r="AC7" s="175"/>
      <c r="AD7" s="316"/>
      <c r="AE7" s="175"/>
      <c r="AF7" s="174"/>
    </row>
    <row r="8" spans="1:32">
      <c r="A8" s="173">
        <v>1.02</v>
      </c>
      <c r="B8" s="179" t="s">
        <v>16</v>
      </c>
      <c r="C8" s="174"/>
      <c r="D8" s="175"/>
      <c r="E8" s="174"/>
      <c r="F8" s="175"/>
      <c r="G8" s="176"/>
      <c r="H8" s="174">
        <v>1</v>
      </c>
      <c r="I8" s="175"/>
      <c r="J8" s="316">
        <f t="shared" si="0"/>
        <v>1</v>
      </c>
      <c r="K8" s="175">
        <f t="shared" si="0"/>
        <v>0</v>
      </c>
      <c r="L8" s="316">
        <v>1</v>
      </c>
      <c r="M8" s="175"/>
      <c r="N8" s="175">
        <f>L8/H8%</f>
        <v>100</v>
      </c>
      <c r="O8" s="175"/>
      <c r="P8" s="316"/>
      <c r="Q8" s="175"/>
      <c r="R8" s="316"/>
      <c r="S8" s="175"/>
      <c r="T8" s="177"/>
      <c r="U8" s="316"/>
      <c r="V8" s="175"/>
      <c r="W8" s="316"/>
      <c r="X8" s="175"/>
      <c r="Y8" s="316"/>
      <c r="Z8" s="175"/>
      <c r="AA8" s="177"/>
      <c r="AB8" s="316"/>
      <c r="AC8" s="175"/>
      <c r="AD8" s="316"/>
      <c r="AE8" s="175"/>
      <c r="AF8" s="174"/>
    </row>
    <row r="9" spans="1:32">
      <c r="A9" s="173">
        <v>1.03</v>
      </c>
      <c r="B9" s="179" t="s">
        <v>210</v>
      </c>
      <c r="C9" s="174"/>
      <c r="D9" s="175"/>
      <c r="E9" s="174"/>
      <c r="F9" s="175"/>
      <c r="G9" s="176"/>
      <c r="H9" s="174"/>
      <c r="I9" s="175"/>
      <c r="J9" s="316">
        <f t="shared" si="0"/>
        <v>0</v>
      </c>
      <c r="K9" s="175">
        <f t="shared" si="0"/>
        <v>0</v>
      </c>
      <c r="L9" s="316"/>
      <c r="M9" s="175"/>
      <c r="N9" s="175"/>
      <c r="O9" s="175"/>
      <c r="P9" s="316"/>
      <c r="Q9" s="175"/>
      <c r="R9" s="316"/>
      <c r="S9" s="175"/>
      <c r="T9" s="177"/>
      <c r="U9" s="316"/>
      <c r="V9" s="175"/>
      <c r="W9" s="316"/>
      <c r="X9" s="175"/>
      <c r="Y9" s="316"/>
      <c r="Z9" s="175"/>
      <c r="AA9" s="177"/>
      <c r="AB9" s="316"/>
      <c r="AC9" s="175"/>
      <c r="AD9" s="316"/>
      <c r="AE9" s="175"/>
      <c r="AF9" s="174"/>
    </row>
    <row r="10" spans="1:32" ht="31.5">
      <c r="A10" s="173">
        <v>1.04</v>
      </c>
      <c r="B10" s="174" t="s">
        <v>17</v>
      </c>
      <c r="C10" s="174"/>
      <c r="D10" s="175"/>
      <c r="E10" s="174"/>
      <c r="F10" s="175"/>
      <c r="G10" s="176"/>
      <c r="H10" s="174"/>
      <c r="I10" s="175"/>
      <c r="J10" s="316">
        <f t="shared" si="0"/>
        <v>0</v>
      </c>
      <c r="K10" s="175">
        <f t="shared" si="0"/>
        <v>0</v>
      </c>
      <c r="L10" s="316"/>
      <c r="M10" s="175"/>
      <c r="N10" s="175"/>
      <c r="O10" s="175"/>
      <c r="P10" s="316"/>
      <c r="Q10" s="175"/>
      <c r="R10" s="316"/>
      <c r="S10" s="175"/>
      <c r="T10" s="177"/>
      <c r="U10" s="316"/>
      <c r="V10" s="175"/>
      <c r="W10" s="316"/>
      <c r="X10" s="175"/>
      <c r="Y10" s="316"/>
      <c r="Z10" s="175"/>
      <c r="AA10" s="177"/>
      <c r="AB10" s="316"/>
      <c r="AC10" s="175"/>
      <c r="AD10" s="316"/>
      <c r="AE10" s="175"/>
      <c r="AF10" s="174"/>
    </row>
    <row r="11" spans="1:32">
      <c r="A11" s="173">
        <v>1.05</v>
      </c>
      <c r="B11" s="174" t="s">
        <v>18</v>
      </c>
      <c r="C11" s="174"/>
      <c r="D11" s="175"/>
      <c r="E11" s="174"/>
      <c r="F11" s="175"/>
      <c r="G11" s="176"/>
      <c r="H11" s="174"/>
      <c r="I11" s="175"/>
      <c r="J11" s="316">
        <f t="shared" si="0"/>
        <v>0</v>
      </c>
      <c r="K11" s="175">
        <f t="shared" si="0"/>
        <v>0</v>
      </c>
      <c r="L11" s="316"/>
      <c r="M11" s="175"/>
      <c r="N11" s="175"/>
      <c r="O11" s="175"/>
      <c r="P11" s="316"/>
      <c r="Q11" s="175"/>
      <c r="R11" s="316"/>
      <c r="S11" s="175"/>
      <c r="T11" s="177"/>
      <c r="U11" s="316"/>
      <c r="V11" s="175"/>
      <c r="W11" s="316"/>
      <c r="X11" s="175"/>
      <c r="Y11" s="316"/>
      <c r="Z11" s="175"/>
      <c r="AA11" s="177"/>
      <c r="AB11" s="316"/>
      <c r="AC11" s="175"/>
      <c r="AD11" s="316"/>
      <c r="AE11" s="175"/>
      <c r="AF11" s="174"/>
    </row>
    <row r="12" spans="1:32">
      <c r="A12" s="173">
        <v>1.06</v>
      </c>
      <c r="B12" s="3" t="s">
        <v>19</v>
      </c>
      <c r="C12" s="174"/>
      <c r="D12" s="175"/>
      <c r="E12" s="174"/>
      <c r="F12" s="175"/>
      <c r="G12" s="176"/>
      <c r="H12" s="174"/>
      <c r="I12" s="175"/>
      <c r="J12" s="316">
        <f t="shared" si="0"/>
        <v>0</v>
      </c>
      <c r="K12" s="175">
        <f t="shared" si="0"/>
        <v>0</v>
      </c>
      <c r="L12" s="316"/>
      <c r="M12" s="175"/>
      <c r="N12" s="175"/>
      <c r="O12" s="175"/>
      <c r="P12" s="316"/>
      <c r="Q12" s="175"/>
      <c r="R12" s="316"/>
      <c r="S12" s="175"/>
      <c r="T12" s="177"/>
      <c r="U12" s="316"/>
      <c r="V12" s="175"/>
      <c r="W12" s="316"/>
      <c r="X12" s="175"/>
      <c r="Y12" s="316"/>
      <c r="Z12" s="175"/>
      <c r="AA12" s="177"/>
      <c r="AB12" s="316"/>
      <c r="AC12" s="175"/>
      <c r="AD12" s="316"/>
      <c r="AE12" s="175"/>
      <c r="AF12" s="174"/>
    </row>
    <row r="13" spans="1:32" ht="31.5">
      <c r="A13" s="173">
        <v>1.07</v>
      </c>
      <c r="B13" s="3" t="s">
        <v>20</v>
      </c>
      <c r="C13" s="174"/>
      <c r="D13" s="175"/>
      <c r="E13" s="174"/>
      <c r="F13" s="175"/>
      <c r="G13" s="176"/>
      <c r="H13" s="174"/>
      <c r="I13" s="175"/>
      <c r="J13" s="316">
        <f t="shared" si="0"/>
        <v>0</v>
      </c>
      <c r="K13" s="175">
        <f t="shared" si="0"/>
        <v>0</v>
      </c>
      <c r="L13" s="316"/>
      <c r="M13" s="175"/>
      <c r="N13" s="175"/>
      <c r="O13" s="175"/>
      <c r="P13" s="316"/>
      <c r="Q13" s="175"/>
      <c r="R13" s="316"/>
      <c r="S13" s="175"/>
      <c r="T13" s="177"/>
      <c r="U13" s="316"/>
      <c r="V13" s="175"/>
      <c r="W13" s="316"/>
      <c r="X13" s="175"/>
      <c r="Y13" s="316"/>
      <c r="Z13" s="175"/>
      <c r="AA13" s="177"/>
      <c r="AB13" s="316"/>
      <c r="AC13" s="175"/>
      <c r="AD13" s="316"/>
      <c r="AE13" s="175"/>
      <c r="AF13" s="174"/>
    </row>
    <row r="14" spans="1:32" s="172" customFormat="1" ht="31.5">
      <c r="A14" s="166">
        <v>2</v>
      </c>
      <c r="B14" s="342" t="s">
        <v>152</v>
      </c>
      <c r="C14" s="168"/>
      <c r="D14" s="169"/>
      <c r="E14" s="168"/>
      <c r="F14" s="169"/>
      <c r="G14" s="170"/>
      <c r="H14" s="168"/>
      <c r="I14" s="169"/>
      <c r="J14" s="315">
        <f t="shared" si="0"/>
        <v>0</v>
      </c>
      <c r="K14" s="169">
        <f t="shared" si="0"/>
        <v>0</v>
      </c>
      <c r="L14" s="315"/>
      <c r="M14" s="169"/>
      <c r="N14" s="175"/>
      <c r="O14" s="169"/>
      <c r="P14" s="315"/>
      <c r="Q14" s="169"/>
      <c r="R14" s="315"/>
      <c r="S14" s="169"/>
      <c r="T14" s="171"/>
      <c r="U14" s="315"/>
      <c r="V14" s="169"/>
      <c r="W14" s="315"/>
      <c r="X14" s="169"/>
      <c r="Y14" s="315"/>
      <c r="Z14" s="169"/>
      <c r="AA14" s="171"/>
      <c r="AB14" s="315"/>
      <c r="AC14" s="169"/>
      <c r="AD14" s="315"/>
      <c r="AE14" s="169"/>
      <c r="AF14" s="168"/>
    </row>
    <row r="15" spans="1:32">
      <c r="A15" s="173"/>
      <c r="B15" s="3" t="s">
        <v>211</v>
      </c>
      <c r="C15" s="174"/>
      <c r="D15" s="175"/>
      <c r="E15" s="174"/>
      <c r="F15" s="175"/>
      <c r="G15" s="176"/>
      <c r="H15" s="174"/>
      <c r="I15" s="175"/>
      <c r="J15" s="316">
        <f t="shared" si="0"/>
        <v>0</v>
      </c>
      <c r="K15" s="175">
        <f t="shared" si="0"/>
        <v>0</v>
      </c>
      <c r="L15" s="316"/>
      <c r="M15" s="175"/>
      <c r="N15" s="175"/>
      <c r="O15" s="175"/>
      <c r="P15" s="316"/>
      <c r="Q15" s="175"/>
      <c r="R15" s="316"/>
      <c r="S15" s="175"/>
      <c r="T15" s="177"/>
      <c r="U15" s="316"/>
      <c r="V15" s="175"/>
      <c r="W15" s="316"/>
      <c r="X15" s="175"/>
      <c r="Y15" s="316"/>
      <c r="Z15" s="175"/>
      <c r="AA15" s="177"/>
      <c r="AB15" s="316"/>
      <c r="AC15" s="175"/>
      <c r="AD15" s="316"/>
      <c r="AE15" s="175"/>
      <c r="AF15" s="174"/>
    </row>
    <row r="16" spans="1:32" s="172" customFormat="1">
      <c r="A16" s="166"/>
      <c r="B16" s="6" t="s">
        <v>21</v>
      </c>
      <c r="C16" s="168"/>
      <c r="D16" s="169"/>
      <c r="E16" s="168"/>
      <c r="F16" s="169"/>
      <c r="G16" s="170"/>
      <c r="H16" s="168"/>
      <c r="I16" s="169"/>
      <c r="J16" s="315">
        <f t="shared" si="0"/>
        <v>0</v>
      </c>
      <c r="K16" s="169">
        <f t="shared" si="0"/>
        <v>0</v>
      </c>
      <c r="L16" s="315"/>
      <c r="M16" s="169"/>
      <c r="N16" s="175"/>
      <c r="O16" s="169"/>
      <c r="P16" s="315"/>
      <c r="Q16" s="169"/>
      <c r="R16" s="315"/>
      <c r="S16" s="169"/>
      <c r="T16" s="171"/>
      <c r="U16" s="315"/>
      <c r="V16" s="169"/>
      <c r="W16" s="315"/>
      <c r="X16" s="169"/>
      <c r="Y16" s="315"/>
      <c r="Z16" s="169"/>
      <c r="AA16" s="171"/>
      <c r="AB16" s="315"/>
      <c r="AC16" s="169"/>
      <c r="AD16" s="315"/>
      <c r="AE16" s="169"/>
      <c r="AF16" s="168"/>
    </row>
    <row r="17" spans="1:32" ht="31.5">
      <c r="A17" s="180">
        <v>2.0099999999999998</v>
      </c>
      <c r="B17" s="343" t="s">
        <v>22</v>
      </c>
      <c r="C17" s="174"/>
      <c r="D17" s="175"/>
      <c r="E17" s="174"/>
      <c r="F17" s="175"/>
      <c r="G17" s="101">
        <v>2</v>
      </c>
      <c r="H17" s="174">
        <v>2</v>
      </c>
      <c r="I17" s="175">
        <f>H17*G17</f>
        <v>4</v>
      </c>
      <c r="J17" s="316">
        <f t="shared" si="0"/>
        <v>2</v>
      </c>
      <c r="K17" s="175">
        <f t="shared" si="0"/>
        <v>4</v>
      </c>
      <c r="L17" s="316">
        <v>1</v>
      </c>
      <c r="M17" s="175">
        <v>2</v>
      </c>
      <c r="N17" s="175">
        <f t="shared" ref="N17:N21" si="1">L17/J17%</f>
        <v>50</v>
      </c>
      <c r="O17" s="175">
        <f t="shared" ref="O17:O18" si="2">M17/I17%</f>
        <v>50</v>
      </c>
      <c r="P17" s="316">
        <f t="shared" ref="P17:Q20" si="3">J17-L17</f>
        <v>1</v>
      </c>
      <c r="Q17" s="175">
        <f t="shared" si="3"/>
        <v>2</v>
      </c>
      <c r="R17" s="316"/>
      <c r="S17" s="175"/>
      <c r="T17" s="177">
        <v>2</v>
      </c>
      <c r="U17" s="316"/>
      <c r="V17" s="175">
        <f>U17*T17</f>
        <v>0</v>
      </c>
      <c r="W17" s="316">
        <f>U17+R17</f>
        <v>0</v>
      </c>
      <c r="X17" s="175">
        <f>V17+S17</f>
        <v>0</v>
      </c>
      <c r="Y17" s="316"/>
      <c r="Z17" s="175"/>
      <c r="AA17" s="177">
        <v>2</v>
      </c>
      <c r="AB17" s="316"/>
      <c r="AC17" s="175">
        <f>AB17*AA17</f>
        <v>0</v>
      </c>
      <c r="AD17" s="316">
        <f>AB17+Y17</f>
        <v>0</v>
      </c>
      <c r="AE17" s="175">
        <f>AC17+Z17</f>
        <v>0</v>
      </c>
      <c r="AF17" s="174"/>
    </row>
    <row r="18" spans="1:32">
      <c r="A18" s="180">
        <v>2.02</v>
      </c>
      <c r="B18" s="343" t="s">
        <v>23</v>
      </c>
      <c r="C18" s="174"/>
      <c r="D18" s="175"/>
      <c r="E18" s="174"/>
      <c r="F18" s="175"/>
      <c r="G18" s="101">
        <v>3</v>
      </c>
      <c r="H18" s="174">
        <v>1</v>
      </c>
      <c r="I18" s="175">
        <f t="shared" ref="I18:I20" si="4">H18*G18</f>
        <v>3</v>
      </c>
      <c r="J18" s="316">
        <f t="shared" si="0"/>
        <v>1</v>
      </c>
      <c r="K18" s="175">
        <f t="shared" si="0"/>
        <v>3</v>
      </c>
      <c r="L18" s="316">
        <v>1</v>
      </c>
      <c r="M18" s="175">
        <v>3</v>
      </c>
      <c r="N18" s="175">
        <f t="shared" si="1"/>
        <v>100</v>
      </c>
      <c r="O18" s="175">
        <f t="shared" si="2"/>
        <v>100</v>
      </c>
      <c r="P18" s="316">
        <f t="shared" si="3"/>
        <v>0</v>
      </c>
      <c r="Q18" s="175">
        <f t="shared" si="3"/>
        <v>0</v>
      </c>
      <c r="R18" s="316"/>
      <c r="S18" s="175"/>
      <c r="T18" s="177">
        <v>3</v>
      </c>
      <c r="U18" s="316"/>
      <c r="V18" s="175">
        <f>U18*T18</f>
        <v>0</v>
      </c>
      <c r="W18" s="316">
        <f t="shared" ref="W18:W20" si="5">U18+R18</f>
        <v>0</v>
      </c>
      <c r="X18" s="175">
        <f>V18+S18</f>
        <v>0</v>
      </c>
      <c r="Y18" s="316"/>
      <c r="Z18" s="175"/>
      <c r="AA18" s="177">
        <v>3</v>
      </c>
      <c r="AB18" s="316"/>
      <c r="AC18" s="175">
        <f>AB18*AA18</f>
        <v>0</v>
      </c>
      <c r="AD18" s="316">
        <f t="shared" ref="AD18:AD20" si="6">AB18+Y18</f>
        <v>0</v>
      </c>
      <c r="AE18" s="175">
        <f>AC18+Z18</f>
        <v>0</v>
      </c>
      <c r="AF18" s="174"/>
    </row>
    <row r="19" spans="1:32" ht="75">
      <c r="A19" s="180">
        <v>2.0299999999999998</v>
      </c>
      <c r="B19" s="343" t="s">
        <v>24</v>
      </c>
      <c r="C19" s="174"/>
      <c r="D19" s="175"/>
      <c r="E19" s="174"/>
      <c r="F19" s="175"/>
      <c r="G19" s="176"/>
      <c r="H19" s="174"/>
      <c r="I19" s="175">
        <f t="shared" si="4"/>
        <v>0</v>
      </c>
      <c r="J19" s="316">
        <f t="shared" si="0"/>
        <v>0</v>
      </c>
      <c r="K19" s="175">
        <f t="shared" si="0"/>
        <v>0</v>
      </c>
      <c r="L19" s="316"/>
      <c r="M19" s="175"/>
      <c r="N19" s="175"/>
      <c r="O19" s="175"/>
      <c r="P19" s="316">
        <f t="shared" si="3"/>
        <v>0</v>
      </c>
      <c r="Q19" s="175">
        <f t="shared" si="3"/>
        <v>0</v>
      </c>
      <c r="R19" s="316"/>
      <c r="S19" s="175"/>
      <c r="T19" s="177">
        <f>0.0075*50</f>
        <v>0.375</v>
      </c>
      <c r="U19" s="316">
        <v>1</v>
      </c>
      <c r="V19" s="175">
        <f>U19*T19</f>
        <v>0.375</v>
      </c>
      <c r="W19" s="316">
        <f t="shared" si="5"/>
        <v>1</v>
      </c>
      <c r="X19" s="175">
        <f>V19+S19</f>
        <v>0.375</v>
      </c>
      <c r="Y19" s="316"/>
      <c r="Z19" s="175"/>
      <c r="AA19" s="177">
        <f>0.0075*50</f>
        <v>0.375</v>
      </c>
      <c r="AB19" s="316"/>
      <c r="AC19" s="175">
        <f>AB19*AA19</f>
        <v>0</v>
      </c>
      <c r="AD19" s="316">
        <f t="shared" si="6"/>
        <v>0</v>
      </c>
      <c r="AE19" s="175">
        <f>AC19+Z19</f>
        <v>0</v>
      </c>
      <c r="AF19" s="779" t="s">
        <v>484</v>
      </c>
    </row>
    <row r="20" spans="1:32">
      <c r="A20" s="180">
        <v>2.04</v>
      </c>
      <c r="B20" s="343" t="s">
        <v>149</v>
      </c>
      <c r="C20" s="174"/>
      <c r="D20" s="175"/>
      <c r="E20" s="174"/>
      <c r="F20" s="175"/>
      <c r="G20" s="176">
        <v>0.375</v>
      </c>
      <c r="H20" s="174">
        <v>1</v>
      </c>
      <c r="I20" s="175">
        <f t="shared" si="4"/>
        <v>0.375</v>
      </c>
      <c r="J20" s="316">
        <f t="shared" si="0"/>
        <v>1</v>
      </c>
      <c r="K20" s="175">
        <f t="shared" si="0"/>
        <v>0.375</v>
      </c>
      <c r="L20" s="316">
        <v>1</v>
      </c>
      <c r="M20" s="175">
        <v>0.375</v>
      </c>
      <c r="N20" s="175">
        <f t="shared" si="1"/>
        <v>100</v>
      </c>
      <c r="O20" s="175">
        <f>M20/K20%</f>
        <v>100</v>
      </c>
      <c r="P20" s="316">
        <f t="shared" si="3"/>
        <v>0</v>
      </c>
      <c r="Q20" s="175">
        <f t="shared" si="3"/>
        <v>0</v>
      </c>
      <c r="R20" s="316"/>
      <c r="S20" s="175"/>
      <c r="T20" s="177">
        <v>0.375</v>
      </c>
      <c r="U20" s="316"/>
      <c r="V20" s="175">
        <f>U20*T20</f>
        <v>0</v>
      </c>
      <c r="W20" s="316">
        <f t="shared" si="5"/>
        <v>0</v>
      </c>
      <c r="X20" s="175">
        <f>V20+S20</f>
        <v>0</v>
      </c>
      <c r="Y20" s="316"/>
      <c r="Z20" s="175"/>
      <c r="AA20" s="177">
        <v>0.375</v>
      </c>
      <c r="AB20" s="316"/>
      <c r="AC20" s="175">
        <f>AB20*AA20</f>
        <v>0</v>
      </c>
      <c r="AD20" s="316">
        <f t="shared" si="6"/>
        <v>0</v>
      </c>
      <c r="AE20" s="175">
        <f>AC20+Z20</f>
        <v>0</v>
      </c>
      <c r="AF20" s="174"/>
    </row>
    <row r="21" spans="1:32" s="249" customFormat="1">
      <c r="A21" s="375"/>
      <c r="B21" s="344" t="s">
        <v>231</v>
      </c>
      <c r="C21" s="376">
        <f t="shared" ref="C21" si="7">SUM(C17:C20)</f>
        <v>0</v>
      </c>
      <c r="D21" s="248">
        <f>SUM(D17:D20)</f>
        <v>0</v>
      </c>
      <c r="E21" s="376">
        <f t="shared" ref="E21" si="8">SUM(E17:E20)</f>
        <v>0</v>
      </c>
      <c r="F21" s="248">
        <f>SUM(F17:F20)</f>
        <v>0</v>
      </c>
      <c r="G21" s="244"/>
      <c r="H21" s="376">
        <f t="shared" ref="H21:M21" si="9">SUM(H17:H20)</f>
        <v>4</v>
      </c>
      <c r="I21" s="248">
        <f>SUM(I17:I20)</f>
        <v>7.375</v>
      </c>
      <c r="J21" s="376">
        <f t="shared" si="9"/>
        <v>4</v>
      </c>
      <c r="K21" s="248">
        <f>SUM(K17:K20)</f>
        <v>7.375</v>
      </c>
      <c r="L21" s="376">
        <f t="shared" si="9"/>
        <v>3</v>
      </c>
      <c r="M21" s="248">
        <f t="shared" si="9"/>
        <v>5.375</v>
      </c>
      <c r="N21" s="245">
        <f t="shared" si="1"/>
        <v>75</v>
      </c>
      <c r="O21" s="245">
        <f>M21/K21%</f>
        <v>72.881355932203391</v>
      </c>
      <c r="P21" s="376">
        <f t="shared" ref="P21:S21" si="10">SUM(P17:P20)</f>
        <v>1</v>
      </c>
      <c r="Q21" s="248">
        <f t="shared" si="10"/>
        <v>2</v>
      </c>
      <c r="R21" s="376">
        <f t="shared" si="10"/>
        <v>0</v>
      </c>
      <c r="S21" s="248">
        <f t="shared" si="10"/>
        <v>0</v>
      </c>
      <c r="T21" s="246"/>
      <c r="U21" s="376">
        <f t="shared" ref="U21:W21" si="11">SUM(U17:U20)</f>
        <v>1</v>
      </c>
      <c r="V21" s="248">
        <f t="shared" si="11"/>
        <v>0.375</v>
      </c>
      <c r="W21" s="376">
        <f t="shared" si="11"/>
        <v>1</v>
      </c>
      <c r="X21" s="248">
        <f>SUM(X17:X20)</f>
        <v>0.375</v>
      </c>
      <c r="Y21" s="376">
        <f t="shared" ref="Y21:Z21" si="12">SUM(Y17:Y20)</f>
        <v>0</v>
      </c>
      <c r="Z21" s="248">
        <f t="shared" si="12"/>
        <v>0</v>
      </c>
      <c r="AA21" s="246"/>
      <c r="AB21" s="376">
        <f t="shared" ref="AB21:AD21" si="13">SUM(AB17:AB20)</f>
        <v>0</v>
      </c>
      <c r="AC21" s="248">
        <f t="shared" si="13"/>
        <v>0</v>
      </c>
      <c r="AD21" s="376">
        <f t="shared" si="13"/>
        <v>0</v>
      </c>
      <c r="AE21" s="248">
        <f>SUM(AE17:AE20)</f>
        <v>0</v>
      </c>
      <c r="AF21" s="247"/>
    </row>
    <row r="22" spans="1:32" s="172" customFormat="1">
      <c r="A22" s="181"/>
      <c r="B22" s="6" t="s">
        <v>271</v>
      </c>
      <c r="C22" s="168"/>
      <c r="D22" s="169"/>
      <c r="E22" s="168"/>
      <c r="F22" s="169"/>
      <c r="G22" s="170"/>
      <c r="H22" s="168"/>
      <c r="I22" s="169"/>
      <c r="J22" s="315"/>
      <c r="K22" s="169"/>
      <c r="L22" s="315"/>
      <c r="M22" s="169"/>
      <c r="N22" s="169"/>
      <c r="O22" s="175" t="e">
        <f t="shared" ref="O22:O51" si="14">M22/K22%</f>
        <v>#DIV/0!</v>
      </c>
      <c r="P22" s="315"/>
      <c r="Q22" s="169"/>
      <c r="R22" s="315"/>
      <c r="S22" s="169"/>
      <c r="T22" s="171"/>
      <c r="U22" s="315"/>
      <c r="V22" s="169"/>
      <c r="W22" s="315"/>
      <c r="X22" s="169"/>
      <c r="Y22" s="315"/>
      <c r="Z22" s="169"/>
      <c r="AA22" s="171"/>
      <c r="AB22" s="315"/>
      <c r="AC22" s="169"/>
      <c r="AD22" s="315"/>
      <c r="AE22" s="169"/>
      <c r="AF22" s="168"/>
    </row>
    <row r="23" spans="1:32">
      <c r="A23" s="180">
        <v>2.0499999999999998</v>
      </c>
      <c r="B23" s="343" t="s">
        <v>205</v>
      </c>
      <c r="C23" s="174"/>
      <c r="D23" s="175"/>
      <c r="E23" s="174"/>
      <c r="F23" s="175"/>
      <c r="G23" s="176">
        <v>9</v>
      </c>
      <c r="H23" s="174">
        <v>2</v>
      </c>
      <c r="I23" s="175">
        <f t="shared" ref="I23:I43" si="15">H23*G23</f>
        <v>18</v>
      </c>
      <c r="J23" s="316">
        <f t="shared" ref="J23:K43" si="16">H23+E23+C23</f>
        <v>2</v>
      </c>
      <c r="K23" s="175">
        <f t="shared" si="16"/>
        <v>18</v>
      </c>
      <c r="L23" s="316">
        <v>2</v>
      </c>
      <c r="M23" s="175">
        <v>6</v>
      </c>
      <c r="N23" s="175">
        <f t="shared" ref="N23:N52" si="17">L23/J23%</f>
        <v>100</v>
      </c>
      <c r="O23" s="175">
        <f t="shared" si="14"/>
        <v>33.333333333333336</v>
      </c>
      <c r="P23" s="316">
        <f t="shared" ref="P23:Q43" si="18">J23-L23</f>
        <v>0</v>
      </c>
      <c r="Q23" s="175">
        <f t="shared" si="18"/>
        <v>12</v>
      </c>
      <c r="R23" s="316"/>
      <c r="S23" s="175"/>
      <c r="T23" s="177">
        <v>9</v>
      </c>
      <c r="U23" s="316">
        <v>1</v>
      </c>
      <c r="V23" s="175">
        <f t="shared" ref="V23:V43" si="19">U23*T23</f>
        <v>9</v>
      </c>
      <c r="W23" s="316">
        <f t="shared" ref="W23:W37" si="20">U23+R23</f>
        <v>1</v>
      </c>
      <c r="X23" s="175">
        <f t="shared" ref="X23:X43" si="21">V23+S23</f>
        <v>9</v>
      </c>
      <c r="Y23" s="316"/>
      <c r="Z23" s="175"/>
      <c r="AA23" s="177">
        <v>9</v>
      </c>
      <c r="AB23" s="316">
        <v>1</v>
      </c>
      <c r="AC23" s="175">
        <f t="shared" ref="AC23:AC43" si="22">AB23*AA23</f>
        <v>9</v>
      </c>
      <c r="AD23" s="316">
        <f t="shared" ref="AD23:AD38" si="23">AB23+Y23</f>
        <v>1</v>
      </c>
      <c r="AE23" s="175">
        <f t="shared" ref="AE23:AE43" si="24">AC23+Z23</f>
        <v>9</v>
      </c>
      <c r="AF23" s="174"/>
    </row>
    <row r="24" spans="1:32">
      <c r="A24" s="180">
        <v>2.06</v>
      </c>
      <c r="B24" s="343" t="s">
        <v>206</v>
      </c>
      <c r="C24" s="174"/>
      <c r="D24" s="175"/>
      <c r="E24" s="174"/>
      <c r="F24" s="175"/>
      <c r="G24" s="176">
        <v>0.6</v>
      </c>
      <c r="H24" s="174">
        <v>2</v>
      </c>
      <c r="I24" s="175">
        <f t="shared" si="15"/>
        <v>1.2</v>
      </c>
      <c r="J24" s="316">
        <f t="shared" si="16"/>
        <v>2</v>
      </c>
      <c r="K24" s="175">
        <f t="shared" si="16"/>
        <v>1.2</v>
      </c>
      <c r="L24" s="316">
        <v>2</v>
      </c>
      <c r="M24" s="175">
        <v>0.6</v>
      </c>
      <c r="N24" s="175">
        <f t="shared" si="17"/>
        <v>100</v>
      </c>
      <c r="O24" s="175">
        <f t="shared" si="14"/>
        <v>50</v>
      </c>
      <c r="P24" s="316">
        <f t="shared" si="18"/>
        <v>0</v>
      </c>
      <c r="Q24" s="175">
        <f t="shared" si="18"/>
        <v>0.6</v>
      </c>
      <c r="R24" s="316"/>
      <c r="S24" s="175"/>
      <c r="T24" s="177">
        <v>0.6</v>
      </c>
      <c r="U24" s="316">
        <v>1</v>
      </c>
      <c r="V24" s="175">
        <f t="shared" si="19"/>
        <v>0.6</v>
      </c>
      <c r="W24" s="316">
        <f t="shared" si="20"/>
        <v>1</v>
      </c>
      <c r="X24" s="175">
        <f t="shared" si="21"/>
        <v>0.6</v>
      </c>
      <c r="Y24" s="316"/>
      <c r="Z24" s="175"/>
      <c r="AA24" s="177">
        <v>0.6</v>
      </c>
      <c r="AB24" s="316">
        <v>1</v>
      </c>
      <c r="AC24" s="175">
        <f t="shared" si="22"/>
        <v>0.6</v>
      </c>
      <c r="AD24" s="316">
        <f t="shared" si="23"/>
        <v>1</v>
      </c>
      <c r="AE24" s="175">
        <f t="shared" si="24"/>
        <v>0.6</v>
      </c>
      <c r="AF24" s="174"/>
    </row>
    <row r="25" spans="1:32" ht="47.25">
      <c r="A25" s="180">
        <v>2.0699999999999998</v>
      </c>
      <c r="B25" s="174" t="s">
        <v>256</v>
      </c>
      <c r="C25" s="174"/>
      <c r="D25" s="175"/>
      <c r="E25" s="174"/>
      <c r="F25" s="175"/>
      <c r="G25" s="176"/>
      <c r="H25" s="174"/>
      <c r="I25" s="175">
        <f t="shared" si="15"/>
        <v>0</v>
      </c>
      <c r="J25" s="316">
        <f t="shared" si="16"/>
        <v>0</v>
      </c>
      <c r="K25" s="175">
        <f t="shared" si="16"/>
        <v>0</v>
      </c>
      <c r="L25" s="316"/>
      <c r="M25" s="175"/>
      <c r="N25" s="175"/>
      <c r="O25" s="175"/>
      <c r="P25" s="316">
        <f t="shared" si="18"/>
        <v>0</v>
      </c>
      <c r="Q25" s="175">
        <f t="shared" si="18"/>
        <v>0</v>
      </c>
      <c r="R25" s="316"/>
      <c r="S25" s="175"/>
      <c r="T25" s="177">
        <v>0.5</v>
      </c>
      <c r="U25" s="316">
        <v>1</v>
      </c>
      <c r="V25" s="175">
        <f t="shared" si="19"/>
        <v>0.5</v>
      </c>
      <c r="W25" s="316">
        <f t="shared" si="20"/>
        <v>1</v>
      </c>
      <c r="X25" s="175">
        <f t="shared" si="21"/>
        <v>0.5</v>
      </c>
      <c r="Y25" s="316"/>
      <c r="Z25" s="175"/>
      <c r="AA25" s="177">
        <v>0.5</v>
      </c>
      <c r="AB25" s="316">
        <v>1</v>
      </c>
      <c r="AC25" s="175">
        <f t="shared" si="22"/>
        <v>0.5</v>
      </c>
      <c r="AD25" s="316">
        <f t="shared" si="23"/>
        <v>1</v>
      </c>
      <c r="AE25" s="175">
        <f t="shared" si="24"/>
        <v>0.5</v>
      </c>
      <c r="AF25" s="174"/>
    </row>
    <row r="26" spans="1:32">
      <c r="A26" s="180">
        <v>2.08</v>
      </c>
      <c r="B26" s="343" t="s">
        <v>27</v>
      </c>
      <c r="C26" s="174"/>
      <c r="D26" s="175"/>
      <c r="E26" s="174"/>
      <c r="F26" s="175"/>
      <c r="G26" s="176"/>
      <c r="H26" s="174"/>
      <c r="I26" s="175">
        <f t="shared" si="15"/>
        <v>0</v>
      </c>
      <c r="J26" s="316">
        <f t="shared" si="16"/>
        <v>0</v>
      </c>
      <c r="K26" s="175">
        <f t="shared" si="16"/>
        <v>0</v>
      </c>
      <c r="L26" s="316"/>
      <c r="M26" s="175"/>
      <c r="N26" s="175"/>
      <c r="O26" s="175"/>
      <c r="P26" s="316">
        <f t="shared" si="18"/>
        <v>0</v>
      </c>
      <c r="Q26" s="175">
        <f t="shared" si="18"/>
        <v>0</v>
      </c>
      <c r="R26" s="316"/>
      <c r="S26" s="175"/>
      <c r="T26" s="177"/>
      <c r="U26" s="316">
        <v>0</v>
      </c>
      <c r="V26" s="175">
        <f t="shared" si="19"/>
        <v>0</v>
      </c>
      <c r="W26" s="316">
        <f t="shared" si="20"/>
        <v>0</v>
      </c>
      <c r="X26" s="175">
        <f t="shared" si="21"/>
        <v>0</v>
      </c>
      <c r="Y26" s="316"/>
      <c r="Z26" s="175"/>
      <c r="AA26" s="177"/>
      <c r="AB26" s="316"/>
      <c r="AC26" s="175">
        <f t="shared" si="22"/>
        <v>0</v>
      </c>
      <c r="AD26" s="316">
        <f t="shared" si="23"/>
        <v>0</v>
      </c>
      <c r="AE26" s="175">
        <f t="shared" si="24"/>
        <v>0</v>
      </c>
      <c r="AF26" s="174"/>
    </row>
    <row r="27" spans="1:32">
      <c r="A27" s="180" t="s">
        <v>212</v>
      </c>
      <c r="B27" s="174" t="s">
        <v>272</v>
      </c>
      <c r="C27" s="174"/>
      <c r="D27" s="175"/>
      <c r="E27" s="174"/>
      <c r="F27" s="175"/>
      <c r="G27" s="176">
        <v>3</v>
      </c>
      <c r="H27" s="174">
        <v>2</v>
      </c>
      <c r="I27" s="175">
        <f t="shared" si="15"/>
        <v>6</v>
      </c>
      <c r="J27" s="316">
        <f t="shared" si="16"/>
        <v>2</v>
      </c>
      <c r="K27" s="175">
        <f t="shared" si="16"/>
        <v>6</v>
      </c>
      <c r="L27" s="316">
        <v>2</v>
      </c>
      <c r="M27" s="175">
        <v>4.5</v>
      </c>
      <c r="N27" s="175">
        <f t="shared" si="17"/>
        <v>100</v>
      </c>
      <c r="O27" s="175">
        <f t="shared" si="14"/>
        <v>75</v>
      </c>
      <c r="P27" s="316">
        <f t="shared" si="18"/>
        <v>0</v>
      </c>
      <c r="Q27" s="175">
        <f t="shared" si="18"/>
        <v>1.5</v>
      </c>
      <c r="R27" s="316"/>
      <c r="S27" s="175"/>
      <c r="T27" s="177">
        <v>3</v>
      </c>
      <c r="U27" s="316">
        <v>1</v>
      </c>
      <c r="V27" s="175">
        <f t="shared" si="19"/>
        <v>3</v>
      </c>
      <c r="W27" s="316">
        <f t="shared" si="20"/>
        <v>1</v>
      </c>
      <c r="X27" s="175">
        <f t="shared" si="21"/>
        <v>3</v>
      </c>
      <c r="Y27" s="316"/>
      <c r="Z27" s="175"/>
      <c r="AA27" s="177">
        <v>3</v>
      </c>
      <c r="AB27" s="316">
        <v>1</v>
      </c>
      <c r="AC27" s="175">
        <f t="shared" si="22"/>
        <v>3</v>
      </c>
      <c r="AD27" s="316">
        <f t="shared" si="23"/>
        <v>1</v>
      </c>
      <c r="AE27" s="175">
        <f t="shared" si="24"/>
        <v>3</v>
      </c>
      <c r="AF27" s="174"/>
    </row>
    <row r="28" spans="1:32" ht="31.5">
      <c r="A28" s="180" t="s">
        <v>213</v>
      </c>
      <c r="B28" s="174" t="s">
        <v>219</v>
      </c>
      <c r="C28" s="174"/>
      <c r="D28" s="175"/>
      <c r="E28" s="174"/>
      <c r="F28" s="175"/>
      <c r="G28" s="176"/>
      <c r="H28" s="174"/>
      <c r="I28" s="175">
        <f t="shared" si="15"/>
        <v>0</v>
      </c>
      <c r="J28" s="316">
        <f t="shared" si="16"/>
        <v>0</v>
      </c>
      <c r="K28" s="175">
        <f t="shared" si="16"/>
        <v>0</v>
      </c>
      <c r="L28" s="316"/>
      <c r="M28" s="175"/>
      <c r="N28" s="175"/>
      <c r="O28" s="175"/>
      <c r="P28" s="316">
        <f t="shared" si="18"/>
        <v>0</v>
      </c>
      <c r="Q28" s="175">
        <f t="shared" si="18"/>
        <v>0</v>
      </c>
      <c r="R28" s="316"/>
      <c r="S28" s="175"/>
      <c r="T28" s="177"/>
      <c r="U28" s="316"/>
      <c r="V28" s="175">
        <f t="shared" si="19"/>
        <v>0</v>
      </c>
      <c r="W28" s="316">
        <f t="shared" si="20"/>
        <v>0</v>
      </c>
      <c r="X28" s="175">
        <f t="shared" si="21"/>
        <v>0</v>
      </c>
      <c r="Y28" s="316"/>
      <c r="Z28" s="175"/>
      <c r="AA28" s="177"/>
      <c r="AB28" s="316"/>
      <c r="AC28" s="175">
        <f t="shared" si="22"/>
        <v>0</v>
      </c>
      <c r="AD28" s="316">
        <f t="shared" si="23"/>
        <v>0</v>
      </c>
      <c r="AE28" s="175">
        <f t="shared" si="24"/>
        <v>0</v>
      </c>
      <c r="AF28" s="174"/>
    </row>
    <row r="29" spans="1:32" ht="31.5">
      <c r="A29" s="180" t="s">
        <v>214</v>
      </c>
      <c r="B29" s="174" t="s">
        <v>204</v>
      </c>
      <c r="C29" s="174"/>
      <c r="D29" s="175"/>
      <c r="E29" s="174"/>
      <c r="F29" s="175"/>
      <c r="G29" s="176"/>
      <c r="H29" s="174"/>
      <c r="I29" s="175">
        <f t="shared" si="15"/>
        <v>0</v>
      </c>
      <c r="J29" s="316">
        <f t="shared" si="16"/>
        <v>0</v>
      </c>
      <c r="K29" s="175">
        <f t="shared" si="16"/>
        <v>0</v>
      </c>
      <c r="L29" s="316"/>
      <c r="M29" s="175"/>
      <c r="N29" s="175"/>
      <c r="O29" s="175"/>
      <c r="P29" s="316">
        <f t="shared" si="18"/>
        <v>0</v>
      </c>
      <c r="Q29" s="175">
        <f t="shared" si="18"/>
        <v>0</v>
      </c>
      <c r="R29" s="316"/>
      <c r="S29" s="175"/>
      <c r="T29" s="177"/>
      <c r="U29" s="316">
        <v>0</v>
      </c>
      <c r="V29" s="175">
        <f t="shared" si="19"/>
        <v>0</v>
      </c>
      <c r="W29" s="316">
        <f t="shared" si="20"/>
        <v>0</v>
      </c>
      <c r="X29" s="175">
        <f t="shared" si="21"/>
        <v>0</v>
      </c>
      <c r="Y29" s="316"/>
      <c r="Z29" s="175"/>
      <c r="AA29" s="177"/>
      <c r="AB29" s="316">
        <v>0</v>
      </c>
      <c r="AC29" s="175">
        <f t="shared" si="22"/>
        <v>0</v>
      </c>
      <c r="AD29" s="316">
        <f t="shared" si="23"/>
        <v>0</v>
      </c>
      <c r="AE29" s="175">
        <f t="shared" si="24"/>
        <v>0</v>
      </c>
      <c r="AF29" s="174"/>
    </row>
    <row r="30" spans="1:32" ht="31.5">
      <c r="A30" s="180" t="s">
        <v>215</v>
      </c>
      <c r="B30" s="174" t="s">
        <v>273</v>
      </c>
      <c r="C30" s="174"/>
      <c r="D30" s="175"/>
      <c r="E30" s="174"/>
      <c r="F30" s="175"/>
      <c r="G30" s="176">
        <v>1.8</v>
      </c>
      <c r="H30" s="174">
        <v>2</v>
      </c>
      <c r="I30" s="175">
        <f t="shared" si="15"/>
        <v>3.6</v>
      </c>
      <c r="J30" s="316">
        <f t="shared" si="16"/>
        <v>2</v>
      </c>
      <c r="K30" s="175">
        <f t="shared" si="16"/>
        <v>3.6</v>
      </c>
      <c r="L30" s="316">
        <v>2</v>
      </c>
      <c r="M30" s="175">
        <v>1.8</v>
      </c>
      <c r="N30" s="175">
        <f t="shared" si="17"/>
        <v>100</v>
      </c>
      <c r="O30" s="175">
        <f t="shared" si="14"/>
        <v>49.999999999999993</v>
      </c>
      <c r="P30" s="316">
        <f t="shared" si="18"/>
        <v>0</v>
      </c>
      <c r="Q30" s="175">
        <f t="shared" si="18"/>
        <v>1.8</v>
      </c>
      <c r="R30" s="316"/>
      <c r="S30" s="175"/>
      <c r="T30" s="177">
        <v>1.8</v>
      </c>
      <c r="U30" s="316">
        <v>1</v>
      </c>
      <c r="V30" s="175">
        <f t="shared" si="19"/>
        <v>1.8</v>
      </c>
      <c r="W30" s="316">
        <f t="shared" si="20"/>
        <v>1</v>
      </c>
      <c r="X30" s="175">
        <f t="shared" si="21"/>
        <v>1.8</v>
      </c>
      <c r="Y30" s="316"/>
      <c r="Z30" s="175"/>
      <c r="AA30" s="177">
        <v>1.8</v>
      </c>
      <c r="AB30" s="316">
        <v>1</v>
      </c>
      <c r="AC30" s="175">
        <f t="shared" si="22"/>
        <v>1.8</v>
      </c>
      <c r="AD30" s="316">
        <f t="shared" si="23"/>
        <v>1</v>
      </c>
      <c r="AE30" s="175">
        <f t="shared" si="24"/>
        <v>1.8</v>
      </c>
      <c r="AF30" s="174"/>
    </row>
    <row r="31" spans="1:32">
      <c r="A31" s="180" t="s">
        <v>216</v>
      </c>
      <c r="B31" s="174" t="s">
        <v>274</v>
      </c>
      <c r="C31" s="174"/>
      <c r="D31" s="175"/>
      <c r="E31" s="174"/>
      <c r="F31" s="175"/>
      <c r="G31" s="176">
        <v>1.2</v>
      </c>
      <c r="H31" s="174">
        <v>2</v>
      </c>
      <c r="I31" s="175">
        <f t="shared" si="15"/>
        <v>2.4</v>
      </c>
      <c r="J31" s="316">
        <f t="shared" si="16"/>
        <v>2</v>
      </c>
      <c r="K31" s="175">
        <f t="shared" si="16"/>
        <v>2.4</v>
      </c>
      <c r="L31" s="316">
        <v>2</v>
      </c>
      <c r="M31" s="175">
        <v>1.2</v>
      </c>
      <c r="N31" s="175">
        <f t="shared" si="17"/>
        <v>100</v>
      </c>
      <c r="O31" s="175">
        <f t="shared" si="14"/>
        <v>50</v>
      </c>
      <c r="P31" s="316">
        <f t="shared" si="18"/>
        <v>0</v>
      </c>
      <c r="Q31" s="175">
        <f t="shared" si="18"/>
        <v>1.2</v>
      </c>
      <c r="R31" s="316"/>
      <c r="S31" s="175"/>
      <c r="T31" s="177">
        <v>1.2</v>
      </c>
      <c r="U31" s="316">
        <v>1</v>
      </c>
      <c r="V31" s="175">
        <f t="shared" si="19"/>
        <v>1.2</v>
      </c>
      <c r="W31" s="316">
        <f t="shared" si="20"/>
        <v>1</v>
      </c>
      <c r="X31" s="175">
        <f t="shared" si="21"/>
        <v>1.2</v>
      </c>
      <c r="Y31" s="316"/>
      <c r="Z31" s="175"/>
      <c r="AA31" s="177">
        <v>1.2</v>
      </c>
      <c r="AB31" s="316">
        <v>1</v>
      </c>
      <c r="AC31" s="175">
        <f t="shared" si="22"/>
        <v>1.2</v>
      </c>
      <c r="AD31" s="316">
        <f t="shared" si="23"/>
        <v>1</v>
      </c>
      <c r="AE31" s="175">
        <f t="shared" si="24"/>
        <v>1.2</v>
      </c>
      <c r="AF31" s="174"/>
    </row>
    <row r="32" spans="1:32" ht="31.5">
      <c r="A32" s="180" t="s">
        <v>217</v>
      </c>
      <c r="B32" s="174" t="s">
        <v>275</v>
      </c>
      <c r="C32" s="174"/>
      <c r="D32" s="175"/>
      <c r="E32" s="174"/>
      <c r="F32" s="175"/>
      <c r="G32" s="176">
        <v>1.2</v>
      </c>
      <c r="H32" s="174">
        <v>2</v>
      </c>
      <c r="I32" s="175">
        <f t="shared" si="15"/>
        <v>2.4</v>
      </c>
      <c r="J32" s="316">
        <f t="shared" si="16"/>
        <v>2</v>
      </c>
      <c r="K32" s="175">
        <f t="shared" si="16"/>
        <v>2.4</v>
      </c>
      <c r="L32" s="316">
        <v>2</v>
      </c>
      <c r="M32" s="175">
        <v>1.2</v>
      </c>
      <c r="N32" s="175">
        <f t="shared" si="17"/>
        <v>100</v>
      </c>
      <c r="O32" s="175">
        <f t="shared" si="14"/>
        <v>50</v>
      </c>
      <c r="P32" s="316">
        <f t="shared" si="18"/>
        <v>0</v>
      </c>
      <c r="Q32" s="175">
        <f t="shared" si="18"/>
        <v>1.2</v>
      </c>
      <c r="R32" s="316"/>
      <c r="S32" s="175"/>
      <c r="T32" s="177">
        <v>1.2</v>
      </c>
      <c r="U32" s="316">
        <v>1</v>
      </c>
      <c r="V32" s="175">
        <f t="shared" si="19"/>
        <v>1.2</v>
      </c>
      <c r="W32" s="316">
        <f t="shared" si="20"/>
        <v>1</v>
      </c>
      <c r="X32" s="175">
        <f t="shared" si="21"/>
        <v>1.2</v>
      </c>
      <c r="Y32" s="316"/>
      <c r="Z32" s="175"/>
      <c r="AA32" s="177">
        <v>1.2</v>
      </c>
      <c r="AB32" s="316">
        <v>1</v>
      </c>
      <c r="AC32" s="175">
        <f t="shared" si="22"/>
        <v>1.2</v>
      </c>
      <c r="AD32" s="316">
        <f t="shared" si="23"/>
        <v>1</v>
      </c>
      <c r="AE32" s="175">
        <f t="shared" si="24"/>
        <v>1.2</v>
      </c>
      <c r="AF32" s="174"/>
    </row>
    <row r="33" spans="1:32" ht="31.5">
      <c r="A33" s="180" t="s">
        <v>218</v>
      </c>
      <c r="B33" s="174" t="s">
        <v>276</v>
      </c>
      <c r="C33" s="174"/>
      <c r="D33" s="175"/>
      <c r="E33" s="174"/>
      <c r="F33" s="175"/>
      <c r="G33" s="176">
        <v>1.26</v>
      </c>
      <c r="H33" s="174">
        <v>2</v>
      </c>
      <c r="I33" s="175">
        <f t="shared" si="15"/>
        <v>2.52</v>
      </c>
      <c r="J33" s="316">
        <f t="shared" si="16"/>
        <v>2</v>
      </c>
      <c r="K33" s="175">
        <f t="shared" si="16"/>
        <v>2.52</v>
      </c>
      <c r="L33" s="316">
        <v>2</v>
      </c>
      <c r="M33" s="175">
        <v>1.26</v>
      </c>
      <c r="N33" s="175">
        <f t="shared" si="17"/>
        <v>100</v>
      </c>
      <c r="O33" s="175">
        <f t="shared" si="14"/>
        <v>50</v>
      </c>
      <c r="P33" s="316">
        <f t="shared" si="18"/>
        <v>0</v>
      </c>
      <c r="Q33" s="175">
        <f t="shared" si="18"/>
        <v>1.26</v>
      </c>
      <c r="R33" s="316"/>
      <c r="S33" s="175"/>
      <c r="T33" s="177">
        <v>1.26</v>
      </c>
      <c r="U33" s="316">
        <v>1</v>
      </c>
      <c r="V33" s="175">
        <f t="shared" si="19"/>
        <v>1.26</v>
      </c>
      <c r="W33" s="316">
        <f t="shared" si="20"/>
        <v>1</v>
      </c>
      <c r="X33" s="175">
        <f t="shared" si="21"/>
        <v>1.26</v>
      </c>
      <c r="Y33" s="316"/>
      <c r="Z33" s="175"/>
      <c r="AA33" s="177">
        <v>1.26</v>
      </c>
      <c r="AB33" s="316">
        <v>1</v>
      </c>
      <c r="AC33" s="175">
        <f t="shared" si="22"/>
        <v>1.26</v>
      </c>
      <c r="AD33" s="316">
        <f t="shared" si="23"/>
        <v>1</v>
      </c>
      <c r="AE33" s="175">
        <f t="shared" si="24"/>
        <v>1.26</v>
      </c>
      <c r="AF33" s="174"/>
    </row>
    <row r="34" spans="1:32" ht="31.5">
      <c r="A34" s="180">
        <v>2.09</v>
      </c>
      <c r="B34" s="343" t="s">
        <v>277</v>
      </c>
      <c r="C34" s="174"/>
      <c r="D34" s="175"/>
      <c r="E34" s="174"/>
      <c r="F34" s="175"/>
      <c r="G34" s="176"/>
      <c r="H34" s="174"/>
      <c r="I34" s="175">
        <f t="shared" si="15"/>
        <v>0</v>
      </c>
      <c r="J34" s="316">
        <f t="shared" si="16"/>
        <v>0</v>
      </c>
      <c r="K34" s="175">
        <f t="shared" si="16"/>
        <v>0</v>
      </c>
      <c r="L34" s="316"/>
      <c r="M34" s="175"/>
      <c r="N34" s="175"/>
      <c r="O34" s="175"/>
      <c r="P34" s="316">
        <f t="shared" si="18"/>
        <v>0</v>
      </c>
      <c r="Q34" s="175">
        <f t="shared" si="18"/>
        <v>0</v>
      </c>
      <c r="R34" s="316"/>
      <c r="S34" s="175"/>
      <c r="T34" s="177">
        <v>0.5</v>
      </c>
      <c r="U34" s="316">
        <v>1</v>
      </c>
      <c r="V34" s="175">
        <f t="shared" si="19"/>
        <v>0.5</v>
      </c>
      <c r="W34" s="316">
        <f t="shared" si="20"/>
        <v>1</v>
      </c>
      <c r="X34" s="175">
        <f t="shared" si="21"/>
        <v>0.5</v>
      </c>
      <c r="Y34" s="316"/>
      <c r="Z34" s="175"/>
      <c r="AA34" s="177">
        <v>0.5</v>
      </c>
      <c r="AB34" s="316">
        <v>1</v>
      </c>
      <c r="AC34" s="175">
        <f t="shared" si="22"/>
        <v>0.5</v>
      </c>
      <c r="AD34" s="316">
        <f t="shared" si="23"/>
        <v>1</v>
      </c>
      <c r="AE34" s="175">
        <f t="shared" si="24"/>
        <v>0.5</v>
      </c>
      <c r="AF34" s="174"/>
    </row>
    <row r="35" spans="1:32" ht="31.5">
      <c r="A35" s="180">
        <v>2.1</v>
      </c>
      <c r="B35" s="343" t="s">
        <v>221</v>
      </c>
      <c r="C35" s="174"/>
      <c r="D35" s="175"/>
      <c r="E35" s="174"/>
      <c r="F35" s="175"/>
      <c r="G35" s="176">
        <v>0.5</v>
      </c>
      <c r="H35" s="174">
        <v>2</v>
      </c>
      <c r="I35" s="175">
        <f t="shared" si="15"/>
        <v>1</v>
      </c>
      <c r="J35" s="316">
        <f t="shared" si="16"/>
        <v>2</v>
      </c>
      <c r="K35" s="175">
        <f t="shared" si="16"/>
        <v>1</v>
      </c>
      <c r="L35" s="316">
        <v>2</v>
      </c>
      <c r="M35" s="175">
        <v>0.5</v>
      </c>
      <c r="N35" s="175">
        <f t="shared" si="17"/>
        <v>100</v>
      </c>
      <c r="O35" s="175">
        <f t="shared" si="14"/>
        <v>50</v>
      </c>
      <c r="P35" s="316">
        <f t="shared" si="18"/>
        <v>0</v>
      </c>
      <c r="Q35" s="175">
        <f t="shared" si="18"/>
        <v>0.5</v>
      </c>
      <c r="R35" s="316"/>
      <c r="S35" s="175"/>
      <c r="T35" s="177">
        <v>0.5</v>
      </c>
      <c r="U35" s="316">
        <v>1</v>
      </c>
      <c r="V35" s="175">
        <f t="shared" si="19"/>
        <v>0.5</v>
      </c>
      <c r="W35" s="316">
        <f t="shared" si="20"/>
        <v>1</v>
      </c>
      <c r="X35" s="175">
        <f t="shared" si="21"/>
        <v>0.5</v>
      </c>
      <c r="Y35" s="316"/>
      <c r="Z35" s="175"/>
      <c r="AA35" s="177">
        <v>0.5</v>
      </c>
      <c r="AB35" s="316">
        <v>1</v>
      </c>
      <c r="AC35" s="175">
        <f t="shared" si="22"/>
        <v>0.5</v>
      </c>
      <c r="AD35" s="316">
        <f t="shared" si="23"/>
        <v>1</v>
      </c>
      <c r="AE35" s="175">
        <f t="shared" si="24"/>
        <v>0.5</v>
      </c>
      <c r="AF35" s="174"/>
    </row>
    <row r="36" spans="1:32" ht="31.5">
      <c r="A36" s="180">
        <v>2.11</v>
      </c>
      <c r="B36" s="343" t="s">
        <v>222</v>
      </c>
      <c r="C36" s="174"/>
      <c r="D36" s="175"/>
      <c r="E36" s="174"/>
      <c r="F36" s="175"/>
      <c r="G36" s="176">
        <v>0.625</v>
      </c>
      <c r="H36" s="174">
        <v>2</v>
      </c>
      <c r="I36" s="175">
        <f t="shared" si="15"/>
        <v>1.25</v>
      </c>
      <c r="J36" s="316">
        <f t="shared" si="16"/>
        <v>2</v>
      </c>
      <c r="K36" s="175">
        <f t="shared" si="16"/>
        <v>1.25</v>
      </c>
      <c r="L36" s="316">
        <v>2</v>
      </c>
      <c r="M36" s="175">
        <v>0.62</v>
      </c>
      <c r="N36" s="175">
        <f t="shared" si="17"/>
        <v>100</v>
      </c>
      <c r="O36" s="175">
        <f t="shared" si="14"/>
        <v>49.599999999999994</v>
      </c>
      <c r="P36" s="316">
        <f t="shared" si="18"/>
        <v>0</v>
      </c>
      <c r="Q36" s="175">
        <f t="shared" si="18"/>
        <v>0.63</v>
      </c>
      <c r="R36" s="316"/>
      <c r="S36" s="175"/>
      <c r="T36" s="177">
        <v>0.625</v>
      </c>
      <c r="U36" s="316">
        <v>1</v>
      </c>
      <c r="V36" s="175">
        <f t="shared" si="19"/>
        <v>0.625</v>
      </c>
      <c r="W36" s="316">
        <f t="shared" si="20"/>
        <v>1</v>
      </c>
      <c r="X36" s="175">
        <f t="shared" si="21"/>
        <v>0.625</v>
      </c>
      <c r="Y36" s="316"/>
      <c r="Z36" s="175"/>
      <c r="AA36" s="177">
        <v>0.625</v>
      </c>
      <c r="AB36" s="316">
        <v>1</v>
      </c>
      <c r="AC36" s="175">
        <f t="shared" si="22"/>
        <v>0.625</v>
      </c>
      <c r="AD36" s="316">
        <f t="shared" si="23"/>
        <v>1</v>
      </c>
      <c r="AE36" s="175">
        <f t="shared" si="24"/>
        <v>0.625</v>
      </c>
      <c r="AF36" s="174"/>
    </row>
    <row r="37" spans="1:32">
      <c r="A37" s="180">
        <v>2.12</v>
      </c>
      <c r="B37" s="343" t="s">
        <v>223</v>
      </c>
      <c r="C37" s="174"/>
      <c r="D37" s="175"/>
      <c r="E37" s="174"/>
      <c r="F37" s="175"/>
      <c r="G37" s="176">
        <v>0.375</v>
      </c>
      <c r="H37" s="174">
        <v>2</v>
      </c>
      <c r="I37" s="175">
        <f t="shared" si="15"/>
        <v>0.75</v>
      </c>
      <c r="J37" s="316">
        <f t="shared" si="16"/>
        <v>2</v>
      </c>
      <c r="K37" s="175">
        <f t="shared" si="16"/>
        <v>0.75</v>
      </c>
      <c r="L37" s="316">
        <v>2</v>
      </c>
      <c r="M37" s="175">
        <v>0.375</v>
      </c>
      <c r="N37" s="175">
        <f t="shared" si="17"/>
        <v>100</v>
      </c>
      <c r="O37" s="175">
        <f t="shared" si="14"/>
        <v>50</v>
      </c>
      <c r="P37" s="316">
        <f t="shared" si="18"/>
        <v>0</v>
      </c>
      <c r="Q37" s="175">
        <f t="shared" si="18"/>
        <v>0.375</v>
      </c>
      <c r="R37" s="316"/>
      <c r="S37" s="175"/>
      <c r="T37" s="177">
        <v>0.375</v>
      </c>
      <c r="U37" s="316">
        <v>1</v>
      </c>
      <c r="V37" s="175">
        <f t="shared" si="19"/>
        <v>0.375</v>
      </c>
      <c r="W37" s="316">
        <f t="shared" si="20"/>
        <v>1</v>
      </c>
      <c r="X37" s="175">
        <f t="shared" si="21"/>
        <v>0.375</v>
      </c>
      <c r="Y37" s="316"/>
      <c r="Z37" s="175"/>
      <c r="AA37" s="177">
        <v>0.375</v>
      </c>
      <c r="AB37" s="316">
        <v>1</v>
      </c>
      <c r="AC37" s="175">
        <f t="shared" si="22"/>
        <v>0.375</v>
      </c>
      <c r="AD37" s="316">
        <f t="shared" si="23"/>
        <v>1</v>
      </c>
      <c r="AE37" s="175">
        <f t="shared" si="24"/>
        <v>0.375</v>
      </c>
      <c r="AF37" s="174"/>
    </row>
    <row r="38" spans="1:32" ht="31.5">
      <c r="A38" s="180">
        <v>2.13</v>
      </c>
      <c r="B38" s="343" t="s">
        <v>224</v>
      </c>
      <c r="C38" s="174"/>
      <c r="D38" s="175"/>
      <c r="E38" s="174"/>
      <c r="F38" s="175"/>
      <c r="G38" s="176">
        <v>0.375</v>
      </c>
      <c r="H38" s="174">
        <v>2</v>
      </c>
      <c r="I38" s="175">
        <f t="shared" si="15"/>
        <v>0.75</v>
      </c>
      <c r="J38" s="316">
        <f t="shared" si="16"/>
        <v>2</v>
      </c>
      <c r="K38" s="175">
        <f t="shared" si="16"/>
        <v>0.75</v>
      </c>
      <c r="L38" s="316">
        <v>2</v>
      </c>
      <c r="M38" s="175">
        <v>0.75</v>
      </c>
      <c r="N38" s="175">
        <f t="shared" si="17"/>
        <v>100</v>
      </c>
      <c r="O38" s="175">
        <f t="shared" si="14"/>
        <v>100</v>
      </c>
      <c r="P38" s="316">
        <f t="shared" si="18"/>
        <v>0</v>
      </c>
      <c r="Q38" s="175">
        <f t="shared" si="18"/>
        <v>0</v>
      </c>
      <c r="R38" s="316"/>
      <c r="S38" s="175"/>
      <c r="T38" s="177">
        <v>0.375</v>
      </c>
      <c r="U38" s="316">
        <v>1</v>
      </c>
      <c r="V38" s="175">
        <f t="shared" si="19"/>
        <v>0.375</v>
      </c>
      <c r="W38" s="316">
        <f t="shared" ref="W38" si="25">U38+R38</f>
        <v>1</v>
      </c>
      <c r="X38" s="175">
        <f t="shared" si="21"/>
        <v>0.375</v>
      </c>
      <c r="Y38" s="316"/>
      <c r="Z38" s="175"/>
      <c r="AA38" s="177">
        <v>0.375</v>
      </c>
      <c r="AB38" s="316">
        <v>1</v>
      </c>
      <c r="AC38" s="175">
        <f t="shared" si="22"/>
        <v>0.375</v>
      </c>
      <c r="AD38" s="316">
        <f t="shared" si="23"/>
        <v>1</v>
      </c>
      <c r="AE38" s="175">
        <f t="shared" si="24"/>
        <v>0.375</v>
      </c>
      <c r="AF38" s="174"/>
    </row>
    <row r="39" spans="1:32" ht="31.5">
      <c r="A39" s="180">
        <v>2.14</v>
      </c>
      <c r="B39" s="343" t="s">
        <v>606</v>
      </c>
      <c r="C39" s="174"/>
      <c r="D39" s="175"/>
      <c r="E39" s="174"/>
      <c r="F39" s="175"/>
      <c r="G39" s="176"/>
      <c r="H39" s="174"/>
      <c r="I39" s="175">
        <f t="shared" si="15"/>
        <v>0</v>
      </c>
      <c r="J39" s="316">
        <f t="shared" si="16"/>
        <v>0</v>
      </c>
      <c r="K39" s="175">
        <f t="shared" si="16"/>
        <v>0</v>
      </c>
      <c r="L39" s="316">
        <v>0</v>
      </c>
      <c r="M39" s="175">
        <v>0</v>
      </c>
      <c r="N39" s="175"/>
      <c r="O39" s="175"/>
      <c r="P39" s="316">
        <f t="shared" si="18"/>
        <v>0</v>
      </c>
      <c r="Q39" s="175">
        <f t="shared" si="18"/>
        <v>0</v>
      </c>
      <c r="R39" s="316"/>
      <c r="S39" s="175"/>
      <c r="T39" s="177">
        <f>0.003*50</f>
        <v>0.15</v>
      </c>
      <c r="U39" s="316">
        <v>1</v>
      </c>
      <c r="V39" s="175">
        <f t="shared" si="19"/>
        <v>0.15</v>
      </c>
      <c r="W39" s="316">
        <f>U39+R39</f>
        <v>1</v>
      </c>
      <c r="X39" s="175">
        <f t="shared" si="21"/>
        <v>0.15</v>
      </c>
      <c r="Y39" s="316"/>
      <c r="Z39" s="175"/>
      <c r="AA39" s="177">
        <f>0.003*50</f>
        <v>0.15</v>
      </c>
      <c r="AB39" s="316">
        <v>1</v>
      </c>
      <c r="AC39" s="175">
        <f t="shared" si="22"/>
        <v>0.15</v>
      </c>
      <c r="AD39" s="316">
        <f>AB39+Y39</f>
        <v>1</v>
      </c>
      <c r="AE39" s="175">
        <f t="shared" si="24"/>
        <v>0.15</v>
      </c>
      <c r="AF39" s="174"/>
    </row>
    <row r="40" spans="1:32" ht="31.5">
      <c r="A40" s="180">
        <v>2.15</v>
      </c>
      <c r="B40" s="343" t="s">
        <v>605</v>
      </c>
      <c r="C40" s="174"/>
      <c r="D40" s="175"/>
      <c r="E40" s="174"/>
      <c r="F40" s="175"/>
      <c r="G40" s="176"/>
      <c r="H40" s="174"/>
      <c r="I40" s="175">
        <f t="shared" si="15"/>
        <v>0</v>
      </c>
      <c r="J40" s="316">
        <f t="shared" si="16"/>
        <v>0</v>
      </c>
      <c r="K40" s="175">
        <f t="shared" si="16"/>
        <v>0</v>
      </c>
      <c r="L40" s="316">
        <v>0</v>
      </c>
      <c r="M40" s="175">
        <v>0</v>
      </c>
      <c r="N40" s="175"/>
      <c r="O40" s="175"/>
      <c r="P40" s="316">
        <f t="shared" si="18"/>
        <v>0</v>
      </c>
      <c r="Q40" s="175">
        <f t="shared" si="18"/>
        <v>0</v>
      </c>
      <c r="R40" s="316"/>
      <c r="S40" s="175"/>
      <c r="T40" s="177">
        <v>0.15</v>
      </c>
      <c r="U40" s="316">
        <v>1</v>
      </c>
      <c r="V40" s="175">
        <f t="shared" si="19"/>
        <v>0.15</v>
      </c>
      <c r="W40" s="316">
        <f>U40+R40</f>
        <v>1</v>
      </c>
      <c r="X40" s="175">
        <f t="shared" si="21"/>
        <v>0.15</v>
      </c>
      <c r="Y40" s="316"/>
      <c r="Z40" s="175"/>
      <c r="AA40" s="177">
        <v>0.15</v>
      </c>
      <c r="AB40" s="316">
        <v>1</v>
      </c>
      <c r="AC40" s="175">
        <f t="shared" si="22"/>
        <v>0.15</v>
      </c>
      <c r="AD40" s="316">
        <f>AB40+Y40</f>
        <v>1</v>
      </c>
      <c r="AE40" s="175">
        <f t="shared" si="24"/>
        <v>0.15</v>
      </c>
      <c r="AF40" s="174"/>
    </row>
    <row r="41" spans="1:32">
      <c r="A41" s="180">
        <v>2.16</v>
      </c>
      <c r="B41" s="343" t="s">
        <v>28</v>
      </c>
      <c r="C41" s="174"/>
      <c r="D41" s="175"/>
      <c r="E41" s="174"/>
      <c r="F41" s="175"/>
      <c r="G41" s="176"/>
      <c r="H41" s="174"/>
      <c r="I41" s="175">
        <f t="shared" si="15"/>
        <v>0</v>
      </c>
      <c r="J41" s="316">
        <f t="shared" si="16"/>
        <v>0</v>
      </c>
      <c r="K41" s="175">
        <f t="shared" si="16"/>
        <v>0</v>
      </c>
      <c r="L41" s="316">
        <v>0</v>
      </c>
      <c r="M41" s="175">
        <v>0</v>
      </c>
      <c r="N41" s="175"/>
      <c r="O41" s="175"/>
      <c r="P41" s="316">
        <f t="shared" si="18"/>
        <v>0</v>
      </c>
      <c r="Q41" s="175">
        <f t="shared" si="18"/>
        <v>0</v>
      </c>
      <c r="R41" s="316"/>
      <c r="S41" s="175"/>
      <c r="T41" s="177"/>
      <c r="U41" s="316">
        <v>0</v>
      </c>
      <c r="V41" s="175">
        <f t="shared" si="19"/>
        <v>0</v>
      </c>
      <c r="W41" s="316">
        <f>U41+R41</f>
        <v>0</v>
      </c>
      <c r="X41" s="175">
        <f t="shared" si="21"/>
        <v>0</v>
      </c>
      <c r="Y41" s="316"/>
      <c r="Z41" s="175"/>
      <c r="AA41" s="177"/>
      <c r="AB41" s="316">
        <v>0</v>
      </c>
      <c r="AC41" s="175">
        <f t="shared" si="22"/>
        <v>0</v>
      </c>
      <c r="AD41" s="316">
        <f>AB41+Y41</f>
        <v>0</v>
      </c>
      <c r="AE41" s="175">
        <f t="shared" si="24"/>
        <v>0</v>
      </c>
      <c r="AF41" s="174"/>
    </row>
    <row r="42" spans="1:32" ht="31.5">
      <c r="A42" s="180">
        <v>2.17</v>
      </c>
      <c r="B42" s="343" t="s">
        <v>225</v>
      </c>
      <c r="C42" s="174"/>
      <c r="D42" s="175"/>
      <c r="E42" s="174"/>
      <c r="F42" s="175"/>
      <c r="G42" s="176">
        <v>0.25</v>
      </c>
      <c r="H42" s="174">
        <v>2</v>
      </c>
      <c r="I42" s="175">
        <f t="shared" si="15"/>
        <v>0.5</v>
      </c>
      <c r="J42" s="316">
        <f t="shared" si="16"/>
        <v>2</v>
      </c>
      <c r="K42" s="175">
        <f t="shared" si="16"/>
        <v>0.5</v>
      </c>
      <c r="L42" s="316">
        <v>2</v>
      </c>
      <c r="M42" s="175">
        <v>0.5</v>
      </c>
      <c r="N42" s="175">
        <f t="shared" si="17"/>
        <v>100</v>
      </c>
      <c r="O42" s="175">
        <f t="shared" si="14"/>
        <v>100</v>
      </c>
      <c r="P42" s="316">
        <f t="shared" si="18"/>
        <v>0</v>
      </c>
      <c r="Q42" s="175">
        <f t="shared" si="18"/>
        <v>0</v>
      </c>
      <c r="R42" s="316"/>
      <c r="S42" s="175"/>
      <c r="T42" s="177">
        <v>0.25</v>
      </c>
      <c r="U42" s="316">
        <v>1</v>
      </c>
      <c r="V42" s="175">
        <f t="shared" si="19"/>
        <v>0.25</v>
      </c>
      <c r="W42" s="316">
        <f>U42+R42</f>
        <v>1</v>
      </c>
      <c r="X42" s="175">
        <f t="shared" si="21"/>
        <v>0.25</v>
      </c>
      <c r="Y42" s="316"/>
      <c r="Z42" s="175"/>
      <c r="AA42" s="177">
        <v>0.25</v>
      </c>
      <c r="AB42" s="316">
        <v>1</v>
      </c>
      <c r="AC42" s="175">
        <f t="shared" si="22"/>
        <v>0.25</v>
      </c>
      <c r="AD42" s="316">
        <f>AB42+Y42</f>
        <v>1</v>
      </c>
      <c r="AE42" s="175">
        <f t="shared" si="24"/>
        <v>0.25</v>
      </c>
      <c r="AF42" s="174"/>
    </row>
    <row r="43" spans="1:32" ht="31.5">
      <c r="A43" s="180">
        <v>2.1800000000000002</v>
      </c>
      <c r="B43" s="343" t="s">
        <v>203</v>
      </c>
      <c r="C43" s="174"/>
      <c r="D43" s="175"/>
      <c r="E43" s="174"/>
      <c r="F43" s="175"/>
      <c r="G43" s="176"/>
      <c r="H43" s="174"/>
      <c r="I43" s="175">
        <f t="shared" si="15"/>
        <v>0</v>
      </c>
      <c r="J43" s="316">
        <f t="shared" si="16"/>
        <v>0</v>
      </c>
      <c r="K43" s="175">
        <f t="shared" si="16"/>
        <v>0</v>
      </c>
      <c r="L43" s="316">
        <v>0</v>
      </c>
      <c r="M43" s="175">
        <v>0</v>
      </c>
      <c r="N43" s="175"/>
      <c r="O43" s="175"/>
      <c r="P43" s="316">
        <f t="shared" si="18"/>
        <v>0</v>
      </c>
      <c r="Q43" s="175">
        <f t="shared" si="18"/>
        <v>0</v>
      </c>
      <c r="R43" s="316"/>
      <c r="S43" s="175"/>
      <c r="T43" s="177">
        <f>0.002*50</f>
        <v>0.1</v>
      </c>
      <c r="U43" s="316">
        <v>1</v>
      </c>
      <c r="V43" s="175">
        <f t="shared" si="19"/>
        <v>0.1</v>
      </c>
      <c r="W43" s="316">
        <f>U43+R43</f>
        <v>1</v>
      </c>
      <c r="X43" s="175">
        <f t="shared" si="21"/>
        <v>0.1</v>
      </c>
      <c r="Y43" s="316"/>
      <c r="Z43" s="175"/>
      <c r="AA43" s="177">
        <f>0.002*50</f>
        <v>0.1</v>
      </c>
      <c r="AB43" s="316">
        <v>1</v>
      </c>
      <c r="AC43" s="175">
        <f t="shared" si="22"/>
        <v>0.1</v>
      </c>
      <c r="AD43" s="316">
        <f>AB43+Y43</f>
        <v>1</v>
      </c>
      <c r="AE43" s="175">
        <f t="shared" si="24"/>
        <v>0.1</v>
      </c>
      <c r="AF43" s="174"/>
    </row>
    <row r="44" spans="1:32" s="249" customFormat="1">
      <c r="A44" s="240"/>
      <c r="B44" s="344" t="s">
        <v>266</v>
      </c>
      <c r="C44" s="376">
        <f t="shared" ref="C44:F45" si="26">SUM(C40:C43)</f>
        <v>0</v>
      </c>
      <c r="D44" s="248">
        <f t="shared" si="26"/>
        <v>0</v>
      </c>
      <c r="E44" s="376">
        <f t="shared" si="26"/>
        <v>0</v>
      </c>
      <c r="F44" s="248">
        <f t="shared" si="26"/>
        <v>0</v>
      </c>
      <c r="G44" s="244"/>
      <c r="H44" s="242">
        <f t="shared" ref="H44" si="27">SUM(H23:H43)</f>
        <v>24</v>
      </c>
      <c r="I44" s="243">
        <f>SUM(I23:I43)</f>
        <v>40.370000000000005</v>
      </c>
      <c r="J44" s="242">
        <f t="shared" ref="J44" si="28">SUM(J23:J43)</f>
        <v>24</v>
      </c>
      <c r="K44" s="243">
        <f>SUM(K23:K43)</f>
        <v>40.370000000000005</v>
      </c>
      <c r="L44" s="376">
        <f>L23</f>
        <v>2</v>
      </c>
      <c r="M44" s="243">
        <f>SUM(M23:M43)</f>
        <v>19.305</v>
      </c>
      <c r="N44" s="245">
        <f t="shared" si="17"/>
        <v>8.3333333333333339</v>
      </c>
      <c r="O44" s="245">
        <f t="shared" si="14"/>
        <v>47.820163487738412</v>
      </c>
      <c r="P44" s="376">
        <f>P23</f>
        <v>0</v>
      </c>
      <c r="Q44" s="243">
        <f>SUM(Q23:Q43)</f>
        <v>21.065000000000001</v>
      </c>
      <c r="R44" s="376"/>
      <c r="S44" s="243">
        <f>SUM(S23:S43)</f>
        <v>0</v>
      </c>
      <c r="T44" s="246"/>
      <c r="U44" s="376">
        <f>U23</f>
        <v>1</v>
      </c>
      <c r="V44" s="243">
        <f>SUM(V23:V43)</f>
        <v>21.585000000000001</v>
      </c>
      <c r="W44" s="377">
        <f>W23</f>
        <v>1</v>
      </c>
      <c r="X44" s="243">
        <f>SUM(X23:X43)</f>
        <v>21.585000000000001</v>
      </c>
      <c r="Y44" s="376"/>
      <c r="Z44" s="243">
        <f>SUM(Z23:Z43)</f>
        <v>0</v>
      </c>
      <c r="AA44" s="246"/>
      <c r="AB44" s="376">
        <f>AB23</f>
        <v>1</v>
      </c>
      <c r="AC44" s="243">
        <f>SUM(AC23:AC43)</f>
        <v>21.585000000000001</v>
      </c>
      <c r="AD44" s="377">
        <f>AD23</f>
        <v>1</v>
      </c>
      <c r="AE44" s="243">
        <f>SUM(AE23:AE43)</f>
        <v>21.585000000000001</v>
      </c>
      <c r="AF44" s="247"/>
    </row>
    <row r="45" spans="1:32" s="249" customFormat="1">
      <c r="A45" s="240"/>
      <c r="B45" s="344" t="s">
        <v>233</v>
      </c>
      <c r="C45" s="376">
        <f t="shared" si="26"/>
        <v>0</v>
      </c>
      <c r="D45" s="248">
        <f t="shared" si="26"/>
        <v>0</v>
      </c>
      <c r="E45" s="376">
        <f t="shared" si="26"/>
        <v>0</v>
      </c>
      <c r="F45" s="248">
        <f t="shared" si="26"/>
        <v>0</v>
      </c>
      <c r="G45" s="244"/>
      <c r="H45" s="242">
        <f>H44+H21</f>
        <v>28</v>
      </c>
      <c r="I45" s="243">
        <f>I44+I21</f>
        <v>47.745000000000005</v>
      </c>
      <c r="J45" s="242">
        <f>J44+J21</f>
        <v>28</v>
      </c>
      <c r="K45" s="243">
        <f>K44+K21</f>
        <v>47.745000000000005</v>
      </c>
      <c r="L45" s="376">
        <f>L44</f>
        <v>2</v>
      </c>
      <c r="M45" s="243">
        <f>M44+M21</f>
        <v>24.68</v>
      </c>
      <c r="N45" s="245">
        <f t="shared" si="17"/>
        <v>7.1428571428571423</v>
      </c>
      <c r="O45" s="245">
        <f t="shared" si="14"/>
        <v>51.691276573463185</v>
      </c>
      <c r="P45" s="376">
        <f>P44</f>
        <v>0</v>
      </c>
      <c r="Q45" s="243">
        <f>Q44+Q21</f>
        <v>23.065000000000001</v>
      </c>
      <c r="R45" s="376"/>
      <c r="S45" s="243">
        <f>S44+S21</f>
        <v>0</v>
      </c>
      <c r="T45" s="246"/>
      <c r="U45" s="376">
        <f>U44</f>
        <v>1</v>
      </c>
      <c r="V45" s="243">
        <f>V44+V21</f>
        <v>21.96</v>
      </c>
      <c r="W45" s="377">
        <f>W44</f>
        <v>1</v>
      </c>
      <c r="X45" s="243">
        <f>X44+X21</f>
        <v>21.96</v>
      </c>
      <c r="Y45" s="376"/>
      <c r="Z45" s="243">
        <f>Z44+Z21</f>
        <v>0</v>
      </c>
      <c r="AA45" s="246"/>
      <c r="AB45" s="376">
        <f>AB44</f>
        <v>1</v>
      </c>
      <c r="AC45" s="243">
        <f>AC44+AC21</f>
        <v>21.585000000000001</v>
      </c>
      <c r="AD45" s="377">
        <f>AD44</f>
        <v>1</v>
      </c>
      <c r="AE45" s="243">
        <f>AE44+AE21</f>
        <v>21.585000000000001</v>
      </c>
      <c r="AF45" s="247"/>
    </row>
    <row r="46" spans="1:32" s="172" customFormat="1">
      <c r="A46" s="166">
        <v>3</v>
      </c>
      <c r="B46" s="342" t="s">
        <v>30</v>
      </c>
      <c r="C46" s="168"/>
      <c r="D46" s="169"/>
      <c r="E46" s="168"/>
      <c r="F46" s="169"/>
      <c r="G46" s="170"/>
      <c r="H46" s="168"/>
      <c r="I46" s="169"/>
      <c r="J46" s="315"/>
      <c r="K46" s="169"/>
      <c r="L46" s="315"/>
      <c r="M46" s="169"/>
      <c r="N46" s="175"/>
      <c r="O46" s="175"/>
      <c r="P46" s="316">
        <f t="shared" ref="P46:Q51" si="29">J46-L46</f>
        <v>0</v>
      </c>
      <c r="Q46" s="175">
        <f t="shared" si="29"/>
        <v>0</v>
      </c>
      <c r="R46" s="315"/>
      <c r="S46" s="169"/>
      <c r="T46" s="171"/>
      <c r="U46" s="315"/>
      <c r="V46" s="175">
        <f t="shared" ref="V46:V47" si="30">U46*T46</f>
        <v>0</v>
      </c>
      <c r="W46" s="316">
        <f t="shared" ref="W46:W51" si="31">U46+R46</f>
        <v>0</v>
      </c>
      <c r="X46" s="175">
        <f t="shared" ref="X46:X51" si="32">V46+S46</f>
        <v>0</v>
      </c>
      <c r="Y46" s="315"/>
      <c r="Z46" s="169"/>
      <c r="AA46" s="171"/>
      <c r="AB46" s="315"/>
      <c r="AC46" s="175">
        <f t="shared" ref="AC46:AC47" si="33">AB46*AA46</f>
        <v>0</v>
      </c>
      <c r="AD46" s="316">
        <f t="shared" ref="AD46:AD51" si="34">AB46+Y46</f>
        <v>0</v>
      </c>
      <c r="AE46" s="175">
        <f t="shared" ref="AE46:AE51" si="35">AC46+Z46</f>
        <v>0</v>
      </c>
      <c r="AF46" s="168"/>
    </row>
    <row r="47" spans="1:32">
      <c r="A47" s="173"/>
      <c r="B47" s="7" t="s">
        <v>21</v>
      </c>
      <c r="C47" s="174"/>
      <c r="D47" s="175"/>
      <c r="E47" s="174"/>
      <c r="F47" s="175"/>
      <c r="G47" s="176"/>
      <c r="H47" s="174"/>
      <c r="I47" s="175"/>
      <c r="J47" s="316"/>
      <c r="K47" s="175"/>
      <c r="L47" s="316"/>
      <c r="M47" s="175"/>
      <c r="N47" s="175"/>
      <c r="O47" s="175"/>
      <c r="P47" s="316">
        <f t="shared" si="29"/>
        <v>0</v>
      </c>
      <c r="Q47" s="175">
        <f t="shared" si="29"/>
        <v>0</v>
      </c>
      <c r="R47" s="316"/>
      <c r="S47" s="175"/>
      <c r="T47" s="177"/>
      <c r="U47" s="316"/>
      <c r="V47" s="175">
        <f t="shared" si="30"/>
        <v>0</v>
      </c>
      <c r="W47" s="316">
        <f t="shared" si="31"/>
        <v>0</v>
      </c>
      <c r="X47" s="175">
        <f t="shared" si="32"/>
        <v>0</v>
      </c>
      <c r="Y47" s="316"/>
      <c r="Z47" s="175"/>
      <c r="AA47" s="177"/>
      <c r="AB47" s="316"/>
      <c r="AC47" s="175">
        <f t="shared" si="33"/>
        <v>0</v>
      </c>
      <c r="AD47" s="316">
        <f t="shared" si="34"/>
        <v>0</v>
      </c>
      <c r="AE47" s="175">
        <f t="shared" si="35"/>
        <v>0</v>
      </c>
      <c r="AF47" s="174"/>
    </row>
    <row r="48" spans="1:32" ht="31.5">
      <c r="A48" s="173">
        <v>3.01</v>
      </c>
      <c r="B48" s="343" t="s">
        <v>22</v>
      </c>
      <c r="C48" s="174"/>
      <c r="D48" s="175"/>
      <c r="E48" s="174"/>
      <c r="F48" s="175"/>
      <c r="G48" s="176"/>
      <c r="H48" s="174"/>
      <c r="I48" s="175">
        <f t="shared" ref="I48:I50" si="36">H48*G48</f>
        <v>0</v>
      </c>
      <c r="J48" s="316">
        <f t="shared" ref="J48:J51" si="37">H48+E48+C48</f>
        <v>0</v>
      </c>
      <c r="K48" s="175">
        <f>I48+F48+D48</f>
        <v>0</v>
      </c>
      <c r="L48" s="316"/>
      <c r="M48" s="175"/>
      <c r="N48" s="175"/>
      <c r="O48" s="175"/>
      <c r="P48" s="316">
        <f t="shared" si="29"/>
        <v>0</v>
      </c>
      <c r="Q48" s="175">
        <f t="shared" si="29"/>
        <v>0</v>
      </c>
      <c r="R48" s="316"/>
      <c r="S48" s="175"/>
      <c r="T48" s="177"/>
      <c r="U48" s="316"/>
      <c r="V48" s="175">
        <f>U48*T48</f>
        <v>0</v>
      </c>
      <c r="W48" s="316">
        <f t="shared" si="31"/>
        <v>0</v>
      </c>
      <c r="X48" s="175">
        <f t="shared" si="32"/>
        <v>0</v>
      </c>
      <c r="Y48" s="316"/>
      <c r="Z48" s="175"/>
      <c r="AA48" s="177"/>
      <c r="AB48" s="316"/>
      <c r="AC48" s="175">
        <f>AB48*AA48</f>
        <v>0</v>
      </c>
      <c r="AD48" s="316">
        <f t="shared" si="34"/>
        <v>0</v>
      </c>
      <c r="AE48" s="175">
        <f t="shared" si="35"/>
        <v>0</v>
      </c>
      <c r="AF48" s="174"/>
    </row>
    <row r="49" spans="1:32">
      <c r="A49" s="180">
        <v>3.02</v>
      </c>
      <c r="B49" s="343" t="s">
        <v>23</v>
      </c>
      <c r="C49" s="174"/>
      <c r="D49" s="175"/>
      <c r="E49" s="174"/>
      <c r="F49" s="175"/>
      <c r="G49" s="176"/>
      <c r="H49" s="174"/>
      <c r="I49" s="175">
        <f t="shared" si="36"/>
        <v>0</v>
      </c>
      <c r="J49" s="316">
        <f t="shared" si="37"/>
        <v>0</v>
      </c>
      <c r="K49" s="175">
        <f>I49+F49+D49</f>
        <v>0</v>
      </c>
      <c r="L49" s="316"/>
      <c r="M49" s="175"/>
      <c r="N49" s="175"/>
      <c r="O49" s="175"/>
      <c r="P49" s="316">
        <f t="shared" si="29"/>
        <v>0</v>
      </c>
      <c r="Q49" s="175">
        <f t="shared" si="29"/>
        <v>0</v>
      </c>
      <c r="R49" s="316"/>
      <c r="S49" s="175"/>
      <c r="T49" s="177"/>
      <c r="U49" s="316"/>
      <c r="V49" s="175">
        <f>U49*T49</f>
        <v>0</v>
      </c>
      <c r="W49" s="316">
        <f t="shared" si="31"/>
        <v>0</v>
      </c>
      <c r="X49" s="175">
        <f t="shared" si="32"/>
        <v>0</v>
      </c>
      <c r="Y49" s="316"/>
      <c r="Z49" s="175"/>
      <c r="AA49" s="177"/>
      <c r="AB49" s="316"/>
      <c r="AC49" s="175">
        <f>AB49*AA49</f>
        <v>0</v>
      </c>
      <c r="AD49" s="316">
        <f t="shared" si="34"/>
        <v>0</v>
      </c>
      <c r="AE49" s="175">
        <f t="shared" si="35"/>
        <v>0</v>
      </c>
      <c r="AF49" s="174"/>
    </row>
    <row r="50" spans="1:32">
      <c r="A50" s="173">
        <v>3.03</v>
      </c>
      <c r="B50" s="343" t="s">
        <v>24</v>
      </c>
      <c r="C50" s="174"/>
      <c r="D50" s="175"/>
      <c r="E50" s="174"/>
      <c r="F50" s="175"/>
      <c r="G50" s="176"/>
      <c r="H50" s="174"/>
      <c r="I50" s="175">
        <f t="shared" si="36"/>
        <v>0</v>
      </c>
      <c r="J50" s="316">
        <f t="shared" si="37"/>
        <v>0</v>
      </c>
      <c r="K50" s="175">
        <f>I50+F50+D50</f>
        <v>0</v>
      </c>
      <c r="L50" s="316"/>
      <c r="M50" s="175"/>
      <c r="N50" s="175"/>
      <c r="O50" s="175"/>
      <c r="P50" s="316">
        <f t="shared" si="29"/>
        <v>0</v>
      </c>
      <c r="Q50" s="175">
        <f t="shared" si="29"/>
        <v>0</v>
      </c>
      <c r="R50" s="316"/>
      <c r="S50" s="175"/>
      <c r="T50" s="177"/>
      <c r="U50" s="316"/>
      <c r="V50" s="175">
        <f>U50*T50</f>
        <v>0</v>
      </c>
      <c r="W50" s="316">
        <f t="shared" si="31"/>
        <v>0</v>
      </c>
      <c r="X50" s="175">
        <f t="shared" si="32"/>
        <v>0</v>
      </c>
      <c r="Y50" s="316"/>
      <c r="Z50" s="175"/>
      <c r="AA50" s="177"/>
      <c r="AB50" s="316"/>
      <c r="AC50" s="175">
        <f>AB50*AA50</f>
        <v>0</v>
      </c>
      <c r="AD50" s="316">
        <f t="shared" si="34"/>
        <v>0</v>
      </c>
      <c r="AE50" s="175">
        <f t="shared" si="35"/>
        <v>0</v>
      </c>
      <c r="AF50" s="174"/>
    </row>
    <row r="51" spans="1:32" ht="75">
      <c r="A51" s="173">
        <v>3.04</v>
      </c>
      <c r="B51" s="343" t="s">
        <v>149</v>
      </c>
      <c r="C51" s="174"/>
      <c r="D51" s="175"/>
      <c r="E51" s="174"/>
      <c r="F51" s="175"/>
      <c r="G51" s="176">
        <v>0.75</v>
      </c>
      <c r="H51" s="174"/>
      <c r="I51" s="175">
        <f>H51*G51</f>
        <v>0</v>
      </c>
      <c r="J51" s="316">
        <f t="shared" si="37"/>
        <v>0</v>
      </c>
      <c r="K51" s="175">
        <f>I51+F51+D51</f>
        <v>0</v>
      </c>
      <c r="L51" s="316"/>
      <c r="M51" s="175"/>
      <c r="N51" s="175" t="e">
        <f t="shared" si="17"/>
        <v>#DIV/0!</v>
      </c>
      <c r="O51" s="175" t="e">
        <f t="shared" si="14"/>
        <v>#DIV/0!</v>
      </c>
      <c r="P51" s="316">
        <f t="shared" si="29"/>
        <v>0</v>
      </c>
      <c r="Q51" s="175">
        <f t="shared" si="29"/>
        <v>0</v>
      </c>
      <c r="R51" s="316"/>
      <c r="S51" s="175"/>
      <c r="T51" s="177">
        <v>0.75</v>
      </c>
      <c r="U51" s="316">
        <v>1</v>
      </c>
      <c r="V51" s="175">
        <f>U51*T51</f>
        <v>0.75</v>
      </c>
      <c r="W51" s="316">
        <f t="shared" si="31"/>
        <v>1</v>
      </c>
      <c r="X51" s="175">
        <f t="shared" si="32"/>
        <v>0.75</v>
      </c>
      <c r="Y51" s="316"/>
      <c r="Z51" s="175"/>
      <c r="AA51" s="177">
        <v>0.75</v>
      </c>
      <c r="AB51" s="316">
        <v>1</v>
      </c>
      <c r="AC51" s="175">
        <f>AB51*AA51</f>
        <v>0.75</v>
      </c>
      <c r="AD51" s="316">
        <f t="shared" si="34"/>
        <v>1</v>
      </c>
      <c r="AE51" s="175">
        <f t="shared" si="35"/>
        <v>0.75</v>
      </c>
      <c r="AF51" s="779" t="s">
        <v>484</v>
      </c>
    </row>
    <row r="52" spans="1:32" s="249" customFormat="1">
      <c r="A52" s="240"/>
      <c r="B52" s="344" t="s">
        <v>231</v>
      </c>
      <c r="C52" s="242">
        <f t="shared" ref="C52" si="38">SUM(C48:C51)</f>
        <v>0</v>
      </c>
      <c r="D52" s="243">
        <f>SUM(D48:D51)</f>
        <v>0</v>
      </c>
      <c r="E52" s="242">
        <f t="shared" ref="E52" si="39">SUM(E48:E51)</f>
        <v>0</v>
      </c>
      <c r="F52" s="243">
        <f>SUM(F48:F51)</f>
        <v>0</v>
      </c>
      <c r="G52" s="244"/>
      <c r="H52" s="242">
        <f t="shared" ref="H52:M52" si="40">SUM(H48:H51)</f>
        <v>0</v>
      </c>
      <c r="I52" s="243">
        <f>SUM(I48:I51)</f>
        <v>0</v>
      </c>
      <c r="J52" s="242">
        <f t="shared" si="40"/>
        <v>0</v>
      </c>
      <c r="K52" s="243">
        <f>SUM(K48:K51)</f>
        <v>0</v>
      </c>
      <c r="L52" s="242">
        <f t="shared" si="40"/>
        <v>0</v>
      </c>
      <c r="M52" s="243">
        <f t="shared" si="40"/>
        <v>0</v>
      </c>
      <c r="N52" s="245" t="e">
        <f t="shared" si="17"/>
        <v>#DIV/0!</v>
      </c>
      <c r="O52" s="245" t="e">
        <f>M52/K52%</f>
        <v>#DIV/0!</v>
      </c>
      <c r="P52" s="242">
        <f t="shared" ref="P52:S52" si="41">SUM(P48:P51)</f>
        <v>0</v>
      </c>
      <c r="Q52" s="243">
        <f t="shared" si="41"/>
        <v>0</v>
      </c>
      <c r="R52" s="242">
        <f t="shared" si="41"/>
        <v>0</v>
      </c>
      <c r="S52" s="243">
        <f t="shared" si="41"/>
        <v>0</v>
      </c>
      <c r="T52" s="246"/>
      <c r="U52" s="242">
        <f t="shared" ref="U52:W52" si="42">SUM(U48:U51)</f>
        <v>1</v>
      </c>
      <c r="V52" s="243">
        <f>SUM(V48:V51)</f>
        <v>0.75</v>
      </c>
      <c r="W52" s="242">
        <f t="shared" si="42"/>
        <v>1</v>
      </c>
      <c r="X52" s="243">
        <f>SUM(X48:X51)</f>
        <v>0.75</v>
      </c>
      <c r="Y52" s="242">
        <f t="shared" ref="Y52:Z52" si="43">SUM(Y48:Y51)</f>
        <v>0</v>
      </c>
      <c r="Z52" s="243">
        <f t="shared" si="43"/>
        <v>0</v>
      </c>
      <c r="AA52" s="246"/>
      <c r="AB52" s="242">
        <f t="shared" ref="AB52" si="44">SUM(AB48:AB51)</f>
        <v>1</v>
      </c>
      <c r="AC52" s="243">
        <f>SUM(AC48:AC51)</f>
        <v>0.75</v>
      </c>
      <c r="AD52" s="242">
        <f t="shared" ref="AD52" si="45">SUM(AD48:AD51)</f>
        <v>1</v>
      </c>
      <c r="AE52" s="243">
        <f>SUM(AE48:AE51)</f>
        <v>0.75</v>
      </c>
      <c r="AF52" s="247"/>
    </row>
    <row r="53" spans="1:32" s="172" customFormat="1">
      <c r="A53" s="166"/>
      <c r="B53" s="6" t="s">
        <v>26</v>
      </c>
      <c r="C53" s="168"/>
      <c r="D53" s="169"/>
      <c r="E53" s="168"/>
      <c r="F53" s="169"/>
      <c r="G53" s="170"/>
      <c r="H53" s="168"/>
      <c r="I53" s="169"/>
      <c r="J53" s="315"/>
      <c r="K53" s="169"/>
      <c r="L53" s="315"/>
      <c r="M53" s="169"/>
      <c r="N53" s="169"/>
      <c r="O53" s="169"/>
      <c r="P53" s="315"/>
      <c r="Q53" s="169"/>
      <c r="R53" s="315"/>
      <c r="S53" s="169"/>
      <c r="T53" s="171"/>
      <c r="U53" s="315"/>
      <c r="V53" s="169"/>
      <c r="W53" s="315"/>
      <c r="X53" s="169"/>
      <c r="Y53" s="315"/>
      <c r="Z53" s="169"/>
      <c r="AA53" s="171"/>
      <c r="AB53" s="315"/>
      <c r="AC53" s="169"/>
      <c r="AD53" s="315"/>
      <c r="AE53" s="169"/>
      <c r="AF53" s="168"/>
    </row>
    <row r="54" spans="1:32">
      <c r="A54" s="173">
        <v>3.05</v>
      </c>
      <c r="B54" s="343" t="s">
        <v>205</v>
      </c>
      <c r="C54" s="174"/>
      <c r="D54" s="175"/>
      <c r="E54" s="174"/>
      <c r="F54" s="175"/>
      <c r="G54" s="176">
        <v>18</v>
      </c>
      <c r="H54" s="174"/>
      <c r="I54" s="175">
        <f t="shared" ref="I54:I75" si="46">H54*G54</f>
        <v>0</v>
      </c>
      <c r="J54" s="316">
        <f t="shared" ref="J54:K75" si="47">H54+E54+C54</f>
        <v>0</v>
      </c>
      <c r="K54" s="175">
        <f t="shared" si="47"/>
        <v>0</v>
      </c>
      <c r="L54" s="316"/>
      <c r="M54" s="175"/>
      <c r="N54" s="175" t="e">
        <f t="shared" ref="N54:O77" si="48">L54/J54%</f>
        <v>#DIV/0!</v>
      </c>
      <c r="O54" s="175" t="e">
        <f t="shared" si="48"/>
        <v>#DIV/0!</v>
      </c>
      <c r="P54" s="316">
        <f t="shared" ref="P54:Q75" si="49">J54-L54</f>
        <v>0</v>
      </c>
      <c r="Q54" s="175">
        <f t="shared" si="49"/>
        <v>0</v>
      </c>
      <c r="R54" s="316"/>
      <c r="S54" s="175"/>
      <c r="T54" s="177">
        <v>18</v>
      </c>
      <c r="U54" s="316">
        <v>1</v>
      </c>
      <c r="V54" s="175">
        <f t="shared" ref="V54:V75" si="50">U54*T54</f>
        <v>18</v>
      </c>
      <c r="W54" s="316">
        <f t="shared" ref="W54:W75" si="51">U54+R54</f>
        <v>1</v>
      </c>
      <c r="X54" s="175">
        <f t="shared" ref="X54:X75" si="52">V54+S54</f>
        <v>18</v>
      </c>
      <c r="Y54" s="316"/>
      <c r="Z54" s="175"/>
      <c r="AA54" s="177">
        <v>18</v>
      </c>
      <c r="AB54" s="316">
        <v>1</v>
      </c>
      <c r="AC54" s="175">
        <f t="shared" ref="AC54:AC75" si="53">AB54*AA54</f>
        <v>18</v>
      </c>
      <c r="AD54" s="316">
        <f t="shared" ref="AD54:AD75" si="54">AB54+Y54</f>
        <v>1</v>
      </c>
      <c r="AE54" s="175">
        <f t="shared" ref="AE54:AE75" si="55">AC54+Z54</f>
        <v>18</v>
      </c>
      <c r="AF54" s="174"/>
    </row>
    <row r="55" spans="1:32">
      <c r="A55" s="173">
        <v>3.06</v>
      </c>
      <c r="B55" s="343" t="s">
        <v>206</v>
      </c>
      <c r="C55" s="174"/>
      <c r="D55" s="175"/>
      <c r="E55" s="174"/>
      <c r="F55" s="175"/>
      <c r="G55" s="176">
        <v>1.2</v>
      </c>
      <c r="H55" s="174"/>
      <c r="I55" s="175">
        <f t="shared" si="46"/>
        <v>0</v>
      </c>
      <c r="J55" s="316">
        <f t="shared" si="47"/>
        <v>0</v>
      </c>
      <c r="K55" s="175">
        <f t="shared" si="47"/>
        <v>0</v>
      </c>
      <c r="L55" s="316"/>
      <c r="M55" s="175"/>
      <c r="N55" s="175" t="e">
        <f t="shared" si="48"/>
        <v>#DIV/0!</v>
      </c>
      <c r="O55" s="175" t="e">
        <f t="shared" si="48"/>
        <v>#DIV/0!</v>
      </c>
      <c r="P55" s="316">
        <f t="shared" si="49"/>
        <v>0</v>
      </c>
      <c r="Q55" s="175">
        <f t="shared" si="49"/>
        <v>0</v>
      </c>
      <c r="R55" s="316"/>
      <c r="S55" s="175"/>
      <c r="T55" s="177">
        <v>1.2</v>
      </c>
      <c r="U55" s="316">
        <v>1</v>
      </c>
      <c r="V55" s="175">
        <f t="shared" si="50"/>
        <v>1.2</v>
      </c>
      <c r="W55" s="316">
        <f t="shared" si="51"/>
        <v>1</v>
      </c>
      <c r="X55" s="175">
        <f t="shared" si="52"/>
        <v>1.2</v>
      </c>
      <c r="Y55" s="316"/>
      <c r="Z55" s="175"/>
      <c r="AA55" s="177">
        <v>1.2</v>
      </c>
      <c r="AB55" s="316">
        <v>1</v>
      </c>
      <c r="AC55" s="175">
        <f t="shared" si="53"/>
        <v>1.2</v>
      </c>
      <c r="AD55" s="316">
        <f t="shared" si="54"/>
        <v>1</v>
      </c>
      <c r="AE55" s="175">
        <f t="shared" si="55"/>
        <v>1.2</v>
      </c>
      <c r="AF55" s="174"/>
    </row>
    <row r="56" spans="1:32" ht="47.25">
      <c r="A56" s="173">
        <v>3.07</v>
      </c>
      <c r="B56" s="174" t="s">
        <v>226</v>
      </c>
      <c r="C56" s="174"/>
      <c r="D56" s="175"/>
      <c r="E56" s="174"/>
      <c r="F56" s="175"/>
      <c r="G56" s="176"/>
      <c r="H56" s="174"/>
      <c r="I56" s="175">
        <f t="shared" si="46"/>
        <v>0</v>
      </c>
      <c r="J56" s="316">
        <f t="shared" si="47"/>
        <v>0</v>
      </c>
      <c r="K56" s="175">
        <f t="shared" si="47"/>
        <v>0</v>
      </c>
      <c r="L56" s="316"/>
      <c r="M56" s="175"/>
      <c r="N56" s="175"/>
      <c r="O56" s="175"/>
      <c r="P56" s="316">
        <f t="shared" si="49"/>
        <v>0</v>
      </c>
      <c r="Q56" s="175">
        <f t="shared" si="49"/>
        <v>0</v>
      </c>
      <c r="R56" s="316"/>
      <c r="S56" s="175"/>
      <c r="T56" s="177">
        <v>1</v>
      </c>
      <c r="U56" s="316">
        <v>1</v>
      </c>
      <c r="V56" s="175">
        <f t="shared" si="50"/>
        <v>1</v>
      </c>
      <c r="W56" s="316">
        <f t="shared" si="51"/>
        <v>1</v>
      </c>
      <c r="X56" s="175">
        <f t="shared" si="52"/>
        <v>1</v>
      </c>
      <c r="Y56" s="316"/>
      <c r="Z56" s="175"/>
      <c r="AA56" s="177">
        <v>1</v>
      </c>
      <c r="AB56" s="316">
        <v>1</v>
      </c>
      <c r="AC56" s="175">
        <f t="shared" si="53"/>
        <v>1</v>
      </c>
      <c r="AD56" s="316">
        <f t="shared" si="54"/>
        <v>1</v>
      </c>
      <c r="AE56" s="175">
        <f t="shared" si="55"/>
        <v>1</v>
      </c>
      <c r="AF56" s="174"/>
    </row>
    <row r="57" spans="1:32">
      <c r="A57" s="173">
        <v>3.08</v>
      </c>
      <c r="B57" s="343" t="s">
        <v>27</v>
      </c>
      <c r="C57" s="174"/>
      <c r="D57" s="175"/>
      <c r="E57" s="174"/>
      <c r="F57" s="175"/>
      <c r="G57" s="176"/>
      <c r="H57" s="174"/>
      <c r="I57" s="175">
        <f t="shared" si="46"/>
        <v>0</v>
      </c>
      <c r="J57" s="316">
        <f t="shared" si="47"/>
        <v>0</v>
      </c>
      <c r="K57" s="175">
        <f t="shared" si="47"/>
        <v>0</v>
      </c>
      <c r="L57" s="316"/>
      <c r="M57" s="175"/>
      <c r="N57" s="175"/>
      <c r="O57" s="175"/>
      <c r="P57" s="316">
        <f t="shared" si="49"/>
        <v>0</v>
      </c>
      <c r="Q57" s="175">
        <f t="shared" si="49"/>
        <v>0</v>
      </c>
      <c r="R57" s="316"/>
      <c r="S57" s="175"/>
      <c r="T57" s="177"/>
      <c r="U57" s="316"/>
      <c r="V57" s="175">
        <f t="shared" si="50"/>
        <v>0</v>
      </c>
      <c r="W57" s="316">
        <f t="shared" si="51"/>
        <v>0</v>
      </c>
      <c r="X57" s="175">
        <f t="shared" si="52"/>
        <v>0</v>
      </c>
      <c r="Y57" s="316"/>
      <c r="Z57" s="175"/>
      <c r="AA57" s="177"/>
      <c r="AB57" s="316"/>
      <c r="AC57" s="175">
        <f t="shared" si="53"/>
        <v>0</v>
      </c>
      <c r="AD57" s="316">
        <f t="shared" si="54"/>
        <v>0</v>
      </c>
      <c r="AE57" s="175">
        <f t="shared" si="55"/>
        <v>0</v>
      </c>
      <c r="AF57" s="174"/>
    </row>
    <row r="58" spans="1:32">
      <c r="A58" s="180" t="s">
        <v>212</v>
      </c>
      <c r="B58" s="174" t="s">
        <v>227</v>
      </c>
      <c r="C58" s="174"/>
      <c r="D58" s="175"/>
      <c r="E58" s="174"/>
      <c r="F58" s="175"/>
      <c r="G58" s="176">
        <v>3</v>
      </c>
      <c r="H58" s="174"/>
      <c r="I58" s="175">
        <f t="shared" si="46"/>
        <v>0</v>
      </c>
      <c r="J58" s="316">
        <f t="shared" si="47"/>
        <v>0</v>
      </c>
      <c r="K58" s="175">
        <f t="shared" si="47"/>
        <v>0</v>
      </c>
      <c r="L58" s="316"/>
      <c r="M58" s="175"/>
      <c r="N58" s="175" t="e">
        <f t="shared" si="48"/>
        <v>#DIV/0!</v>
      </c>
      <c r="O58" s="175" t="e">
        <f t="shared" si="48"/>
        <v>#DIV/0!</v>
      </c>
      <c r="P58" s="316">
        <f t="shared" si="49"/>
        <v>0</v>
      </c>
      <c r="Q58" s="175">
        <f t="shared" si="49"/>
        <v>0</v>
      </c>
      <c r="R58" s="316"/>
      <c r="S58" s="175"/>
      <c r="T58" s="177">
        <v>3</v>
      </c>
      <c r="U58" s="316">
        <v>1</v>
      </c>
      <c r="V58" s="175">
        <f t="shared" si="50"/>
        <v>3</v>
      </c>
      <c r="W58" s="316">
        <f t="shared" si="51"/>
        <v>1</v>
      </c>
      <c r="X58" s="175">
        <f t="shared" si="52"/>
        <v>3</v>
      </c>
      <c r="Y58" s="316"/>
      <c r="Z58" s="175"/>
      <c r="AA58" s="177">
        <v>3</v>
      </c>
      <c r="AB58" s="316">
        <v>1</v>
      </c>
      <c r="AC58" s="175">
        <f t="shared" si="53"/>
        <v>3</v>
      </c>
      <c r="AD58" s="316">
        <f t="shared" si="54"/>
        <v>1</v>
      </c>
      <c r="AE58" s="175">
        <f t="shared" si="55"/>
        <v>3</v>
      </c>
      <c r="AF58" s="174"/>
    </row>
    <row r="59" spans="1:32" ht="31.5">
      <c r="A59" s="180" t="s">
        <v>213</v>
      </c>
      <c r="B59" s="174" t="s">
        <v>228</v>
      </c>
      <c r="C59" s="174"/>
      <c r="D59" s="175"/>
      <c r="E59" s="174"/>
      <c r="F59" s="175"/>
      <c r="G59" s="176"/>
      <c r="H59" s="174"/>
      <c r="I59" s="175">
        <f t="shared" si="46"/>
        <v>0</v>
      </c>
      <c r="J59" s="316">
        <f t="shared" si="47"/>
        <v>0</v>
      </c>
      <c r="K59" s="175">
        <f t="shared" si="47"/>
        <v>0</v>
      </c>
      <c r="L59" s="316"/>
      <c r="M59" s="175"/>
      <c r="N59" s="175"/>
      <c r="O59" s="175"/>
      <c r="P59" s="316">
        <f t="shared" si="49"/>
        <v>0</v>
      </c>
      <c r="Q59" s="175">
        <f t="shared" si="49"/>
        <v>0</v>
      </c>
      <c r="R59" s="316"/>
      <c r="S59" s="175"/>
      <c r="T59" s="177"/>
      <c r="U59" s="316"/>
      <c r="V59" s="175">
        <f t="shared" si="50"/>
        <v>0</v>
      </c>
      <c r="W59" s="316">
        <f t="shared" si="51"/>
        <v>0</v>
      </c>
      <c r="X59" s="175">
        <f t="shared" si="52"/>
        <v>0</v>
      </c>
      <c r="Y59" s="316"/>
      <c r="Z59" s="175"/>
      <c r="AA59" s="177"/>
      <c r="AB59" s="316"/>
      <c r="AC59" s="175">
        <f t="shared" si="53"/>
        <v>0</v>
      </c>
      <c r="AD59" s="316">
        <f t="shared" si="54"/>
        <v>0</v>
      </c>
      <c r="AE59" s="175">
        <f t="shared" si="55"/>
        <v>0</v>
      </c>
      <c r="AF59" s="174"/>
    </row>
    <row r="60" spans="1:32" ht="31.5">
      <c r="A60" s="180" t="s">
        <v>214</v>
      </c>
      <c r="B60" s="174" t="s">
        <v>230</v>
      </c>
      <c r="C60" s="174"/>
      <c r="D60" s="175"/>
      <c r="E60" s="174"/>
      <c r="F60" s="175"/>
      <c r="G60" s="176"/>
      <c r="H60" s="174"/>
      <c r="I60" s="175">
        <f t="shared" si="46"/>
        <v>0</v>
      </c>
      <c r="J60" s="316">
        <f t="shared" si="47"/>
        <v>0</v>
      </c>
      <c r="K60" s="175">
        <f t="shared" si="47"/>
        <v>0</v>
      </c>
      <c r="L60" s="316"/>
      <c r="M60" s="175"/>
      <c r="N60" s="175"/>
      <c r="O60" s="175"/>
      <c r="P60" s="316">
        <f t="shared" si="49"/>
        <v>0</v>
      </c>
      <c r="Q60" s="175">
        <f t="shared" si="49"/>
        <v>0</v>
      </c>
      <c r="R60" s="316"/>
      <c r="S60" s="175"/>
      <c r="T60" s="177"/>
      <c r="U60" s="316"/>
      <c r="V60" s="175">
        <f t="shared" si="50"/>
        <v>0</v>
      </c>
      <c r="W60" s="316">
        <f t="shared" si="51"/>
        <v>0</v>
      </c>
      <c r="X60" s="175">
        <f t="shared" si="52"/>
        <v>0</v>
      </c>
      <c r="Y60" s="316"/>
      <c r="Z60" s="175"/>
      <c r="AA60" s="177"/>
      <c r="AB60" s="316"/>
      <c r="AC60" s="175">
        <f t="shared" si="53"/>
        <v>0</v>
      </c>
      <c r="AD60" s="316">
        <f t="shared" si="54"/>
        <v>0</v>
      </c>
      <c r="AE60" s="175">
        <f t="shared" si="55"/>
        <v>0</v>
      </c>
      <c r="AF60" s="174"/>
    </row>
    <row r="61" spans="1:32" ht="31.5">
      <c r="A61" s="180" t="s">
        <v>215</v>
      </c>
      <c r="B61" s="174" t="s">
        <v>204</v>
      </c>
      <c r="C61" s="174"/>
      <c r="D61" s="175"/>
      <c r="E61" s="174"/>
      <c r="F61" s="175"/>
      <c r="G61" s="176"/>
      <c r="H61" s="174"/>
      <c r="I61" s="175">
        <f t="shared" si="46"/>
        <v>0</v>
      </c>
      <c r="J61" s="316">
        <f t="shared" si="47"/>
        <v>0</v>
      </c>
      <c r="K61" s="175">
        <f t="shared" si="47"/>
        <v>0</v>
      </c>
      <c r="L61" s="316"/>
      <c r="M61" s="175"/>
      <c r="N61" s="175"/>
      <c r="O61" s="175"/>
      <c r="P61" s="316">
        <f t="shared" si="49"/>
        <v>0</v>
      </c>
      <c r="Q61" s="175">
        <f t="shared" si="49"/>
        <v>0</v>
      </c>
      <c r="R61" s="316"/>
      <c r="S61" s="175"/>
      <c r="T61" s="177"/>
      <c r="U61" s="316"/>
      <c r="V61" s="175">
        <f t="shared" si="50"/>
        <v>0</v>
      </c>
      <c r="W61" s="316">
        <f t="shared" si="51"/>
        <v>0</v>
      </c>
      <c r="X61" s="175">
        <f t="shared" si="52"/>
        <v>0</v>
      </c>
      <c r="Y61" s="316"/>
      <c r="Z61" s="175"/>
      <c r="AA61" s="177"/>
      <c r="AB61" s="316"/>
      <c r="AC61" s="175">
        <f t="shared" si="53"/>
        <v>0</v>
      </c>
      <c r="AD61" s="316">
        <f t="shared" si="54"/>
        <v>0</v>
      </c>
      <c r="AE61" s="175">
        <f t="shared" si="55"/>
        <v>0</v>
      </c>
      <c r="AF61" s="174"/>
    </row>
    <row r="62" spans="1:32">
      <c r="A62" s="180" t="s">
        <v>216</v>
      </c>
      <c r="B62" s="174" t="s">
        <v>267</v>
      </c>
      <c r="C62" s="174"/>
      <c r="D62" s="175"/>
      <c r="E62" s="174"/>
      <c r="F62" s="175"/>
      <c r="G62" s="176">
        <v>1.8</v>
      </c>
      <c r="H62" s="174"/>
      <c r="I62" s="175">
        <f t="shared" si="46"/>
        <v>0</v>
      </c>
      <c r="J62" s="316">
        <f t="shared" si="47"/>
        <v>0</v>
      </c>
      <c r="K62" s="175">
        <f t="shared" si="47"/>
        <v>0</v>
      </c>
      <c r="L62" s="316">
        <f>J62</f>
        <v>0</v>
      </c>
      <c r="M62" s="175"/>
      <c r="N62" s="175" t="e">
        <f t="shared" si="48"/>
        <v>#DIV/0!</v>
      </c>
      <c r="O62" s="175" t="e">
        <f t="shared" si="48"/>
        <v>#DIV/0!</v>
      </c>
      <c r="P62" s="316">
        <f t="shared" si="49"/>
        <v>0</v>
      </c>
      <c r="Q62" s="175">
        <f t="shared" si="49"/>
        <v>0</v>
      </c>
      <c r="R62" s="316"/>
      <c r="S62" s="175"/>
      <c r="T62" s="177">
        <v>1.8</v>
      </c>
      <c r="U62" s="316">
        <v>1</v>
      </c>
      <c r="V62" s="175">
        <f t="shared" si="50"/>
        <v>1.8</v>
      </c>
      <c r="W62" s="316">
        <f t="shared" si="51"/>
        <v>1</v>
      </c>
      <c r="X62" s="175">
        <f t="shared" si="52"/>
        <v>1.8</v>
      </c>
      <c r="Y62" s="316"/>
      <c r="Z62" s="175"/>
      <c r="AA62" s="177">
        <v>1.8</v>
      </c>
      <c r="AB62" s="316">
        <v>1</v>
      </c>
      <c r="AC62" s="175">
        <f t="shared" si="53"/>
        <v>1.8</v>
      </c>
      <c r="AD62" s="316">
        <f t="shared" si="54"/>
        <v>1</v>
      </c>
      <c r="AE62" s="175">
        <f t="shared" si="55"/>
        <v>1.8</v>
      </c>
      <c r="AF62" s="174"/>
    </row>
    <row r="63" spans="1:32">
      <c r="A63" s="180" t="s">
        <v>217</v>
      </c>
      <c r="B63" s="174" t="s">
        <v>268</v>
      </c>
      <c r="C63" s="174"/>
      <c r="D63" s="175"/>
      <c r="E63" s="174"/>
      <c r="F63" s="175"/>
      <c r="G63" s="176">
        <v>1.2</v>
      </c>
      <c r="H63" s="174"/>
      <c r="I63" s="175">
        <f t="shared" si="46"/>
        <v>0</v>
      </c>
      <c r="J63" s="316">
        <f t="shared" si="47"/>
        <v>0</v>
      </c>
      <c r="K63" s="175">
        <f t="shared" si="47"/>
        <v>0</v>
      </c>
      <c r="L63" s="316">
        <f t="shared" ref="L63:L65" si="56">J63</f>
        <v>0</v>
      </c>
      <c r="M63" s="175"/>
      <c r="N63" s="175" t="e">
        <f t="shared" si="48"/>
        <v>#DIV/0!</v>
      </c>
      <c r="O63" s="175" t="e">
        <f t="shared" si="48"/>
        <v>#DIV/0!</v>
      </c>
      <c r="P63" s="316">
        <f t="shared" si="49"/>
        <v>0</v>
      </c>
      <c r="Q63" s="175">
        <f t="shared" si="49"/>
        <v>0</v>
      </c>
      <c r="R63" s="316"/>
      <c r="S63" s="175"/>
      <c r="T63" s="177">
        <v>1.2</v>
      </c>
      <c r="U63" s="316">
        <v>1</v>
      </c>
      <c r="V63" s="175">
        <f t="shared" si="50"/>
        <v>1.2</v>
      </c>
      <c r="W63" s="316">
        <f t="shared" si="51"/>
        <v>1</v>
      </c>
      <c r="X63" s="175">
        <f t="shared" si="52"/>
        <v>1.2</v>
      </c>
      <c r="Y63" s="316"/>
      <c r="Z63" s="175"/>
      <c r="AA63" s="177">
        <v>1.2</v>
      </c>
      <c r="AB63" s="316">
        <v>1</v>
      </c>
      <c r="AC63" s="175">
        <f t="shared" si="53"/>
        <v>1.2</v>
      </c>
      <c r="AD63" s="316">
        <f t="shared" si="54"/>
        <v>1</v>
      </c>
      <c r="AE63" s="175">
        <f t="shared" si="55"/>
        <v>1.2</v>
      </c>
      <c r="AF63" s="174"/>
    </row>
    <row r="64" spans="1:32">
      <c r="A64" s="180" t="s">
        <v>218</v>
      </c>
      <c r="B64" s="174" t="s">
        <v>269</v>
      </c>
      <c r="C64" s="174"/>
      <c r="D64" s="175"/>
      <c r="E64" s="174"/>
      <c r="F64" s="175"/>
      <c r="G64" s="176">
        <v>1.2</v>
      </c>
      <c r="H64" s="174"/>
      <c r="I64" s="175">
        <f t="shared" si="46"/>
        <v>0</v>
      </c>
      <c r="J64" s="316">
        <f t="shared" si="47"/>
        <v>0</v>
      </c>
      <c r="K64" s="175">
        <f t="shared" si="47"/>
        <v>0</v>
      </c>
      <c r="L64" s="316">
        <f t="shared" si="56"/>
        <v>0</v>
      </c>
      <c r="M64" s="175"/>
      <c r="N64" s="175" t="e">
        <f t="shared" si="48"/>
        <v>#DIV/0!</v>
      </c>
      <c r="O64" s="175" t="e">
        <f t="shared" si="48"/>
        <v>#DIV/0!</v>
      </c>
      <c r="P64" s="316">
        <f t="shared" si="49"/>
        <v>0</v>
      </c>
      <c r="Q64" s="175">
        <f t="shared" si="49"/>
        <v>0</v>
      </c>
      <c r="R64" s="316"/>
      <c r="S64" s="175"/>
      <c r="T64" s="177">
        <v>1.2</v>
      </c>
      <c r="U64" s="316">
        <v>1</v>
      </c>
      <c r="V64" s="175">
        <f t="shared" si="50"/>
        <v>1.2</v>
      </c>
      <c r="W64" s="316">
        <f t="shared" si="51"/>
        <v>1</v>
      </c>
      <c r="X64" s="175">
        <f t="shared" si="52"/>
        <v>1.2</v>
      </c>
      <c r="Y64" s="316"/>
      <c r="Z64" s="175"/>
      <c r="AA64" s="177">
        <v>1.2</v>
      </c>
      <c r="AB64" s="316">
        <v>1</v>
      </c>
      <c r="AC64" s="175">
        <f t="shared" si="53"/>
        <v>1.2</v>
      </c>
      <c r="AD64" s="316">
        <f t="shared" si="54"/>
        <v>1</v>
      </c>
      <c r="AE64" s="175">
        <f t="shared" si="55"/>
        <v>1.2</v>
      </c>
      <c r="AF64" s="174"/>
    </row>
    <row r="65" spans="1:32" ht="31.5">
      <c r="A65" s="180" t="s">
        <v>229</v>
      </c>
      <c r="B65" s="174" t="s">
        <v>208</v>
      </c>
      <c r="C65" s="174"/>
      <c r="D65" s="175"/>
      <c r="E65" s="174"/>
      <c r="F65" s="175"/>
      <c r="G65" s="176">
        <v>1.8</v>
      </c>
      <c r="H65" s="174"/>
      <c r="I65" s="175">
        <f t="shared" si="46"/>
        <v>0</v>
      </c>
      <c r="J65" s="316">
        <f t="shared" si="47"/>
        <v>0</v>
      </c>
      <c r="K65" s="175">
        <f t="shared" si="47"/>
        <v>0</v>
      </c>
      <c r="L65" s="316">
        <f t="shared" si="56"/>
        <v>0</v>
      </c>
      <c r="M65" s="175"/>
      <c r="N65" s="175" t="e">
        <f t="shared" si="48"/>
        <v>#DIV/0!</v>
      </c>
      <c r="O65" s="175" t="e">
        <f t="shared" si="48"/>
        <v>#DIV/0!</v>
      </c>
      <c r="P65" s="316">
        <f t="shared" si="49"/>
        <v>0</v>
      </c>
      <c r="Q65" s="175">
        <f t="shared" si="49"/>
        <v>0</v>
      </c>
      <c r="R65" s="316"/>
      <c r="S65" s="175"/>
      <c r="T65" s="177">
        <v>1.8</v>
      </c>
      <c r="U65" s="316">
        <v>1</v>
      </c>
      <c r="V65" s="175">
        <f t="shared" si="50"/>
        <v>1.8</v>
      </c>
      <c r="W65" s="316">
        <f t="shared" si="51"/>
        <v>1</v>
      </c>
      <c r="X65" s="175">
        <f t="shared" si="52"/>
        <v>1.8</v>
      </c>
      <c r="Y65" s="316"/>
      <c r="Z65" s="175"/>
      <c r="AA65" s="177">
        <v>1.8</v>
      </c>
      <c r="AB65" s="316">
        <v>1</v>
      </c>
      <c r="AC65" s="175">
        <f t="shared" si="53"/>
        <v>1.8</v>
      </c>
      <c r="AD65" s="316">
        <f t="shared" si="54"/>
        <v>1</v>
      </c>
      <c r="AE65" s="175">
        <f t="shared" si="55"/>
        <v>1.8</v>
      </c>
      <c r="AF65" s="174"/>
    </row>
    <row r="66" spans="1:32" ht="31.5">
      <c r="A66" s="173">
        <v>3.09</v>
      </c>
      <c r="B66" s="343" t="s">
        <v>220</v>
      </c>
      <c r="C66" s="174"/>
      <c r="D66" s="175"/>
      <c r="E66" s="174"/>
      <c r="F66" s="175"/>
      <c r="G66" s="176"/>
      <c r="H66" s="174"/>
      <c r="I66" s="175">
        <f t="shared" si="46"/>
        <v>0</v>
      </c>
      <c r="J66" s="316">
        <f t="shared" si="47"/>
        <v>0</v>
      </c>
      <c r="K66" s="175">
        <f t="shared" si="47"/>
        <v>0</v>
      </c>
      <c r="L66" s="316"/>
      <c r="M66" s="175"/>
      <c r="N66" s="175"/>
      <c r="O66" s="175"/>
      <c r="P66" s="316">
        <f t="shared" si="49"/>
        <v>0</v>
      </c>
      <c r="Q66" s="175">
        <f t="shared" si="49"/>
        <v>0</v>
      </c>
      <c r="R66" s="316"/>
      <c r="S66" s="175"/>
      <c r="T66" s="177">
        <v>1</v>
      </c>
      <c r="U66" s="316">
        <v>1</v>
      </c>
      <c r="V66" s="175">
        <f t="shared" si="50"/>
        <v>1</v>
      </c>
      <c r="W66" s="316">
        <f t="shared" si="51"/>
        <v>1</v>
      </c>
      <c r="X66" s="175">
        <f t="shared" si="52"/>
        <v>1</v>
      </c>
      <c r="Y66" s="316"/>
      <c r="Z66" s="175"/>
      <c r="AA66" s="177">
        <v>1</v>
      </c>
      <c r="AB66" s="316">
        <v>1</v>
      </c>
      <c r="AC66" s="175">
        <f t="shared" si="53"/>
        <v>1</v>
      </c>
      <c r="AD66" s="316">
        <f t="shared" si="54"/>
        <v>1</v>
      </c>
      <c r="AE66" s="175">
        <f t="shared" si="55"/>
        <v>1</v>
      </c>
      <c r="AF66" s="174"/>
    </row>
    <row r="67" spans="1:32" ht="31.5">
      <c r="A67" s="180">
        <v>3.1</v>
      </c>
      <c r="B67" s="343" t="s">
        <v>221</v>
      </c>
      <c r="C67" s="174"/>
      <c r="D67" s="175"/>
      <c r="E67" s="174"/>
      <c r="F67" s="175"/>
      <c r="G67" s="176">
        <v>1</v>
      </c>
      <c r="H67" s="174"/>
      <c r="I67" s="175">
        <f t="shared" si="46"/>
        <v>0</v>
      </c>
      <c r="J67" s="316">
        <f t="shared" si="47"/>
        <v>0</v>
      </c>
      <c r="K67" s="175">
        <f t="shared" si="47"/>
        <v>0</v>
      </c>
      <c r="L67" s="316"/>
      <c r="M67" s="175"/>
      <c r="N67" s="175" t="e">
        <f t="shared" si="48"/>
        <v>#DIV/0!</v>
      </c>
      <c r="O67" s="175" t="e">
        <f t="shared" si="48"/>
        <v>#DIV/0!</v>
      </c>
      <c r="P67" s="316">
        <f t="shared" si="49"/>
        <v>0</v>
      </c>
      <c r="Q67" s="175">
        <f t="shared" si="49"/>
        <v>0</v>
      </c>
      <c r="R67" s="316"/>
      <c r="S67" s="175"/>
      <c r="T67" s="177">
        <v>1</v>
      </c>
      <c r="U67" s="316">
        <v>1</v>
      </c>
      <c r="V67" s="175">
        <f t="shared" si="50"/>
        <v>1</v>
      </c>
      <c r="W67" s="316">
        <f t="shared" si="51"/>
        <v>1</v>
      </c>
      <c r="X67" s="175">
        <f t="shared" si="52"/>
        <v>1</v>
      </c>
      <c r="Y67" s="316"/>
      <c r="Z67" s="175"/>
      <c r="AA67" s="177">
        <v>1</v>
      </c>
      <c r="AB67" s="316">
        <v>1</v>
      </c>
      <c r="AC67" s="175">
        <f t="shared" si="53"/>
        <v>1</v>
      </c>
      <c r="AD67" s="316">
        <f t="shared" si="54"/>
        <v>1</v>
      </c>
      <c r="AE67" s="175">
        <f t="shared" si="55"/>
        <v>1</v>
      </c>
      <c r="AF67" s="174"/>
    </row>
    <row r="68" spans="1:32" ht="43.5">
      <c r="A68" s="173">
        <v>3.11</v>
      </c>
      <c r="B68" s="345" t="s">
        <v>324</v>
      </c>
      <c r="C68" s="174"/>
      <c r="D68" s="175"/>
      <c r="E68" s="174"/>
      <c r="F68" s="175"/>
      <c r="G68" s="176">
        <v>1.25</v>
      </c>
      <c r="H68" s="174"/>
      <c r="I68" s="175">
        <f t="shared" si="46"/>
        <v>0</v>
      </c>
      <c r="J68" s="316">
        <f t="shared" si="47"/>
        <v>0</v>
      </c>
      <c r="K68" s="175">
        <f t="shared" si="47"/>
        <v>0</v>
      </c>
      <c r="L68" s="316"/>
      <c r="M68" s="175"/>
      <c r="N68" s="175" t="e">
        <f t="shared" si="48"/>
        <v>#DIV/0!</v>
      </c>
      <c r="O68" s="175" t="e">
        <f t="shared" si="48"/>
        <v>#DIV/0!</v>
      </c>
      <c r="P68" s="316">
        <f t="shared" si="49"/>
        <v>0</v>
      </c>
      <c r="Q68" s="175">
        <f t="shared" si="49"/>
        <v>0</v>
      </c>
      <c r="R68" s="316"/>
      <c r="S68" s="175"/>
      <c r="T68" s="177">
        <v>1.25</v>
      </c>
      <c r="U68" s="316">
        <v>1</v>
      </c>
      <c r="V68" s="175">
        <f t="shared" si="50"/>
        <v>1.25</v>
      </c>
      <c r="W68" s="316">
        <f t="shared" si="51"/>
        <v>1</v>
      </c>
      <c r="X68" s="175">
        <f t="shared" si="52"/>
        <v>1.25</v>
      </c>
      <c r="Y68" s="316"/>
      <c r="Z68" s="175"/>
      <c r="AA68" s="177">
        <v>1.25</v>
      </c>
      <c r="AB68" s="316">
        <v>1</v>
      </c>
      <c r="AC68" s="175">
        <f t="shared" si="53"/>
        <v>1.25</v>
      </c>
      <c r="AD68" s="316">
        <f t="shared" si="54"/>
        <v>1</v>
      </c>
      <c r="AE68" s="175">
        <f t="shared" si="55"/>
        <v>1.25</v>
      </c>
      <c r="AF68" s="174"/>
    </row>
    <row r="69" spans="1:32">
      <c r="A69" s="180">
        <v>3.12</v>
      </c>
      <c r="B69" s="343" t="s">
        <v>223</v>
      </c>
      <c r="C69" s="174"/>
      <c r="D69" s="175"/>
      <c r="E69" s="174"/>
      <c r="F69" s="175"/>
      <c r="G69" s="176">
        <v>0.75</v>
      </c>
      <c r="H69" s="174"/>
      <c r="I69" s="175">
        <f t="shared" si="46"/>
        <v>0</v>
      </c>
      <c r="J69" s="316">
        <f t="shared" si="47"/>
        <v>0</v>
      </c>
      <c r="K69" s="175">
        <f t="shared" si="47"/>
        <v>0</v>
      </c>
      <c r="L69" s="316"/>
      <c r="M69" s="175"/>
      <c r="N69" s="175" t="e">
        <f t="shared" si="48"/>
        <v>#DIV/0!</v>
      </c>
      <c r="O69" s="175" t="e">
        <f t="shared" si="48"/>
        <v>#DIV/0!</v>
      </c>
      <c r="P69" s="316">
        <f t="shared" si="49"/>
        <v>0</v>
      </c>
      <c r="Q69" s="175">
        <f t="shared" si="49"/>
        <v>0</v>
      </c>
      <c r="R69" s="316"/>
      <c r="S69" s="175"/>
      <c r="T69" s="177">
        <v>0.75</v>
      </c>
      <c r="U69" s="316">
        <v>1</v>
      </c>
      <c r="V69" s="175">
        <f t="shared" si="50"/>
        <v>0.75</v>
      </c>
      <c r="W69" s="316">
        <f t="shared" si="51"/>
        <v>1</v>
      </c>
      <c r="X69" s="175">
        <f t="shared" si="52"/>
        <v>0.75</v>
      </c>
      <c r="Y69" s="316"/>
      <c r="Z69" s="175"/>
      <c r="AA69" s="177">
        <v>0.75</v>
      </c>
      <c r="AB69" s="316">
        <v>1</v>
      </c>
      <c r="AC69" s="175">
        <f t="shared" si="53"/>
        <v>0.75</v>
      </c>
      <c r="AD69" s="316">
        <f t="shared" si="54"/>
        <v>1</v>
      </c>
      <c r="AE69" s="175">
        <f t="shared" si="55"/>
        <v>0.75</v>
      </c>
      <c r="AF69" s="174"/>
    </row>
    <row r="70" spans="1:32" ht="31.5">
      <c r="A70" s="173">
        <v>3.13</v>
      </c>
      <c r="B70" s="343" t="s">
        <v>224</v>
      </c>
      <c r="C70" s="174"/>
      <c r="D70" s="175"/>
      <c r="E70" s="174"/>
      <c r="F70" s="175"/>
      <c r="G70" s="176">
        <v>0.75</v>
      </c>
      <c r="H70" s="174"/>
      <c r="I70" s="175">
        <f t="shared" si="46"/>
        <v>0</v>
      </c>
      <c r="J70" s="316">
        <f t="shared" si="47"/>
        <v>0</v>
      </c>
      <c r="K70" s="175">
        <f t="shared" si="47"/>
        <v>0</v>
      </c>
      <c r="L70" s="316"/>
      <c r="M70" s="175"/>
      <c r="N70" s="175" t="e">
        <f t="shared" si="48"/>
        <v>#DIV/0!</v>
      </c>
      <c r="O70" s="175" t="e">
        <f t="shared" si="48"/>
        <v>#DIV/0!</v>
      </c>
      <c r="P70" s="316">
        <f t="shared" si="49"/>
        <v>0</v>
      </c>
      <c r="Q70" s="175">
        <f t="shared" si="49"/>
        <v>0</v>
      </c>
      <c r="R70" s="316"/>
      <c r="S70" s="175"/>
      <c r="T70" s="177">
        <v>0.75</v>
      </c>
      <c r="U70" s="316">
        <v>1</v>
      </c>
      <c r="V70" s="175">
        <f t="shared" si="50"/>
        <v>0.75</v>
      </c>
      <c r="W70" s="316">
        <f t="shared" si="51"/>
        <v>1</v>
      </c>
      <c r="X70" s="175">
        <f t="shared" si="52"/>
        <v>0.75</v>
      </c>
      <c r="Y70" s="316"/>
      <c r="Z70" s="175"/>
      <c r="AA70" s="177">
        <v>0.75</v>
      </c>
      <c r="AB70" s="316">
        <v>1</v>
      </c>
      <c r="AC70" s="175">
        <f t="shared" si="53"/>
        <v>0.75</v>
      </c>
      <c r="AD70" s="316">
        <f t="shared" si="54"/>
        <v>1</v>
      </c>
      <c r="AE70" s="175">
        <f t="shared" si="55"/>
        <v>0.75</v>
      </c>
      <c r="AF70" s="174"/>
    </row>
    <row r="71" spans="1:32" ht="37.5">
      <c r="A71" s="173">
        <v>3.14</v>
      </c>
      <c r="B71" s="341" t="s">
        <v>606</v>
      </c>
      <c r="C71" s="174"/>
      <c r="D71" s="175"/>
      <c r="E71" s="174"/>
      <c r="F71" s="175"/>
      <c r="G71" s="176"/>
      <c r="H71" s="174"/>
      <c r="I71" s="175">
        <f t="shared" si="46"/>
        <v>0</v>
      </c>
      <c r="J71" s="316">
        <f t="shared" si="47"/>
        <v>0</v>
      </c>
      <c r="K71" s="175">
        <f t="shared" si="47"/>
        <v>0</v>
      </c>
      <c r="L71" s="316"/>
      <c r="M71" s="175"/>
      <c r="N71" s="175"/>
      <c r="O71" s="175"/>
      <c r="P71" s="316">
        <f t="shared" si="49"/>
        <v>0</v>
      </c>
      <c r="Q71" s="175">
        <f t="shared" si="49"/>
        <v>0</v>
      </c>
      <c r="R71" s="316"/>
      <c r="S71" s="175"/>
      <c r="T71" s="177">
        <v>0.3</v>
      </c>
      <c r="U71" s="316">
        <v>1</v>
      </c>
      <c r="V71" s="175">
        <f t="shared" si="50"/>
        <v>0.3</v>
      </c>
      <c r="W71" s="316">
        <f t="shared" si="51"/>
        <v>1</v>
      </c>
      <c r="X71" s="175">
        <f t="shared" si="52"/>
        <v>0.3</v>
      </c>
      <c r="Y71" s="316"/>
      <c r="Z71" s="175"/>
      <c r="AA71" s="177">
        <v>0.3</v>
      </c>
      <c r="AB71" s="316">
        <v>1</v>
      </c>
      <c r="AC71" s="175">
        <f t="shared" si="53"/>
        <v>0.3</v>
      </c>
      <c r="AD71" s="316">
        <f t="shared" si="54"/>
        <v>1</v>
      </c>
      <c r="AE71" s="175">
        <f t="shared" si="55"/>
        <v>0.3</v>
      </c>
      <c r="AF71" s="174"/>
    </row>
    <row r="72" spans="1:32" ht="37.5">
      <c r="A72" s="173">
        <v>3.15</v>
      </c>
      <c r="B72" s="341" t="s">
        <v>605</v>
      </c>
      <c r="C72" s="174"/>
      <c r="D72" s="175"/>
      <c r="E72" s="174"/>
      <c r="F72" s="175"/>
      <c r="G72" s="176"/>
      <c r="H72" s="174"/>
      <c r="I72" s="175">
        <f t="shared" si="46"/>
        <v>0</v>
      </c>
      <c r="J72" s="316">
        <f t="shared" si="47"/>
        <v>0</v>
      </c>
      <c r="K72" s="175">
        <f t="shared" si="47"/>
        <v>0</v>
      </c>
      <c r="L72" s="316"/>
      <c r="M72" s="175"/>
      <c r="N72" s="175"/>
      <c r="O72" s="175"/>
      <c r="P72" s="316">
        <f t="shared" si="49"/>
        <v>0</v>
      </c>
      <c r="Q72" s="175">
        <f t="shared" si="49"/>
        <v>0</v>
      </c>
      <c r="R72" s="316"/>
      <c r="S72" s="175"/>
      <c r="T72" s="177">
        <v>0.3</v>
      </c>
      <c r="U72" s="316">
        <v>1</v>
      </c>
      <c r="V72" s="175">
        <f t="shared" si="50"/>
        <v>0.3</v>
      </c>
      <c r="W72" s="316">
        <f t="shared" si="51"/>
        <v>1</v>
      </c>
      <c r="X72" s="175">
        <f t="shared" si="52"/>
        <v>0.3</v>
      </c>
      <c r="Y72" s="316"/>
      <c r="Z72" s="175"/>
      <c r="AA72" s="177">
        <v>0.3</v>
      </c>
      <c r="AB72" s="316">
        <v>1</v>
      </c>
      <c r="AC72" s="175">
        <f t="shared" si="53"/>
        <v>0.3</v>
      </c>
      <c r="AD72" s="316">
        <f t="shared" si="54"/>
        <v>1</v>
      </c>
      <c r="AE72" s="175">
        <f t="shared" si="55"/>
        <v>0.3</v>
      </c>
      <c r="AF72" s="174"/>
    </row>
    <row r="73" spans="1:32">
      <c r="A73" s="173">
        <v>3.16</v>
      </c>
      <c r="B73" s="343" t="s">
        <v>31</v>
      </c>
      <c r="C73" s="174"/>
      <c r="D73" s="175"/>
      <c r="E73" s="174"/>
      <c r="F73" s="175"/>
      <c r="G73" s="176"/>
      <c r="H73" s="174"/>
      <c r="I73" s="175">
        <f t="shared" si="46"/>
        <v>0</v>
      </c>
      <c r="J73" s="316">
        <f t="shared" si="47"/>
        <v>0</v>
      </c>
      <c r="K73" s="175">
        <f t="shared" si="47"/>
        <v>0</v>
      </c>
      <c r="L73" s="316"/>
      <c r="M73" s="175"/>
      <c r="N73" s="175"/>
      <c r="O73" s="175"/>
      <c r="P73" s="316">
        <f t="shared" si="49"/>
        <v>0</v>
      </c>
      <c r="Q73" s="175">
        <f t="shared" si="49"/>
        <v>0</v>
      </c>
      <c r="R73" s="316"/>
      <c r="S73" s="175"/>
      <c r="T73" s="177"/>
      <c r="U73" s="316"/>
      <c r="V73" s="175">
        <f t="shared" si="50"/>
        <v>0</v>
      </c>
      <c r="W73" s="316">
        <f t="shared" si="51"/>
        <v>0</v>
      </c>
      <c r="X73" s="175">
        <f t="shared" si="52"/>
        <v>0</v>
      </c>
      <c r="Y73" s="316"/>
      <c r="Z73" s="175"/>
      <c r="AA73" s="177"/>
      <c r="AB73" s="316"/>
      <c r="AC73" s="175">
        <f t="shared" si="53"/>
        <v>0</v>
      </c>
      <c r="AD73" s="316">
        <f t="shared" si="54"/>
        <v>0</v>
      </c>
      <c r="AE73" s="175">
        <f t="shared" si="55"/>
        <v>0</v>
      </c>
      <c r="AF73" s="174"/>
    </row>
    <row r="74" spans="1:32" ht="31.5">
      <c r="A74" s="173">
        <v>3.17</v>
      </c>
      <c r="B74" s="343" t="s">
        <v>225</v>
      </c>
      <c r="C74" s="174"/>
      <c r="D74" s="175"/>
      <c r="E74" s="174"/>
      <c r="F74" s="175"/>
      <c r="G74" s="176">
        <v>0.5</v>
      </c>
      <c r="H74" s="174"/>
      <c r="I74" s="175">
        <f t="shared" si="46"/>
        <v>0</v>
      </c>
      <c r="J74" s="316">
        <f t="shared" si="47"/>
        <v>0</v>
      </c>
      <c r="K74" s="175">
        <f t="shared" si="47"/>
        <v>0</v>
      </c>
      <c r="L74" s="316">
        <v>254</v>
      </c>
      <c r="M74" s="175"/>
      <c r="N74" s="175" t="e">
        <f t="shared" si="48"/>
        <v>#DIV/0!</v>
      </c>
      <c r="O74" s="175" t="e">
        <f t="shared" si="48"/>
        <v>#DIV/0!</v>
      </c>
      <c r="P74" s="316">
        <f t="shared" si="49"/>
        <v>-254</v>
      </c>
      <c r="Q74" s="175">
        <f t="shared" si="49"/>
        <v>0</v>
      </c>
      <c r="R74" s="316"/>
      <c r="S74" s="175"/>
      <c r="T74" s="177">
        <v>0.5</v>
      </c>
      <c r="U74" s="316">
        <v>1</v>
      </c>
      <c r="V74" s="175">
        <f t="shared" si="50"/>
        <v>0.5</v>
      </c>
      <c r="W74" s="316">
        <f t="shared" si="51"/>
        <v>1</v>
      </c>
      <c r="X74" s="175">
        <f t="shared" si="52"/>
        <v>0.5</v>
      </c>
      <c r="Y74" s="316"/>
      <c r="Z74" s="175"/>
      <c r="AA74" s="177">
        <v>0.5</v>
      </c>
      <c r="AB74" s="316">
        <v>1</v>
      </c>
      <c r="AC74" s="175">
        <f t="shared" si="53"/>
        <v>0.5</v>
      </c>
      <c r="AD74" s="316">
        <f t="shared" si="54"/>
        <v>1</v>
      </c>
      <c r="AE74" s="175">
        <f t="shared" si="55"/>
        <v>0.5</v>
      </c>
      <c r="AF74" s="174"/>
    </row>
    <row r="75" spans="1:32" ht="31.5">
      <c r="A75" s="173">
        <v>3.18</v>
      </c>
      <c r="B75" s="343" t="s">
        <v>203</v>
      </c>
      <c r="C75" s="174"/>
      <c r="D75" s="175"/>
      <c r="E75" s="174"/>
      <c r="F75" s="175"/>
      <c r="G75" s="176"/>
      <c r="H75" s="174"/>
      <c r="I75" s="175">
        <f t="shared" si="46"/>
        <v>0</v>
      </c>
      <c r="J75" s="316">
        <f t="shared" si="47"/>
        <v>0</v>
      </c>
      <c r="K75" s="175">
        <f t="shared" si="47"/>
        <v>0</v>
      </c>
      <c r="L75" s="316"/>
      <c r="M75" s="175"/>
      <c r="N75" s="175"/>
      <c r="O75" s="175"/>
      <c r="P75" s="316">
        <f t="shared" si="49"/>
        <v>0</v>
      </c>
      <c r="Q75" s="175">
        <f t="shared" si="49"/>
        <v>0</v>
      </c>
      <c r="R75" s="316"/>
      <c r="S75" s="175"/>
      <c r="T75" s="177">
        <v>0.2</v>
      </c>
      <c r="U75" s="316">
        <v>1</v>
      </c>
      <c r="V75" s="175">
        <f t="shared" si="50"/>
        <v>0.2</v>
      </c>
      <c r="W75" s="316">
        <f t="shared" si="51"/>
        <v>1</v>
      </c>
      <c r="X75" s="175">
        <f t="shared" si="52"/>
        <v>0.2</v>
      </c>
      <c r="Y75" s="316"/>
      <c r="Z75" s="175"/>
      <c r="AA75" s="177">
        <v>0.2</v>
      </c>
      <c r="AB75" s="316">
        <v>1</v>
      </c>
      <c r="AC75" s="175">
        <f t="shared" si="53"/>
        <v>0.2</v>
      </c>
      <c r="AD75" s="316">
        <f t="shared" si="54"/>
        <v>1</v>
      </c>
      <c r="AE75" s="175">
        <f t="shared" si="55"/>
        <v>0.2</v>
      </c>
      <c r="AF75" s="174"/>
    </row>
    <row r="76" spans="1:32" s="249" customFormat="1">
      <c r="A76" s="240"/>
      <c r="B76" s="344" t="s">
        <v>171</v>
      </c>
      <c r="C76" s="376">
        <f t="shared" ref="C76" si="57">SUM(C54:C75)</f>
        <v>0</v>
      </c>
      <c r="D76" s="248">
        <f>SUM(D54:D75)</f>
        <v>0</v>
      </c>
      <c r="E76" s="376">
        <f t="shared" ref="E76" si="58">SUM(E54:E75)</f>
        <v>0</v>
      </c>
      <c r="F76" s="248">
        <f>SUM(F54:F75)</f>
        <v>0</v>
      </c>
      <c r="G76" s="244"/>
      <c r="H76" s="376">
        <f t="shared" ref="H76" si="59">SUM(H54:H75)</f>
        <v>0</v>
      </c>
      <c r="I76" s="248">
        <f>SUM(I54:I75)</f>
        <v>0</v>
      </c>
      <c r="J76" s="376">
        <f t="shared" ref="J76" si="60">SUM(J54:J75)</f>
        <v>0</v>
      </c>
      <c r="K76" s="248">
        <f>SUM(K54:K75)</f>
        <v>0</v>
      </c>
      <c r="L76" s="376">
        <f>L62</f>
        <v>0</v>
      </c>
      <c r="M76" s="248">
        <f>SUM(M54:M75)</f>
        <v>0</v>
      </c>
      <c r="N76" s="245" t="e">
        <f t="shared" si="48"/>
        <v>#DIV/0!</v>
      </c>
      <c r="O76" s="245" t="e">
        <f t="shared" si="48"/>
        <v>#DIV/0!</v>
      </c>
      <c r="P76" s="376">
        <f>P54</f>
        <v>0</v>
      </c>
      <c r="Q76" s="248">
        <f>SUM(Q54:Q75)</f>
        <v>0</v>
      </c>
      <c r="R76" s="376">
        <f>SUM(R54:R75)</f>
        <v>0</v>
      </c>
      <c r="S76" s="248">
        <f>SUM(S54:S75)</f>
        <v>0</v>
      </c>
      <c r="T76" s="246"/>
      <c r="U76" s="376">
        <f>U54</f>
        <v>1</v>
      </c>
      <c r="V76" s="248">
        <f>SUM(V54:V75)</f>
        <v>35.25</v>
      </c>
      <c r="W76" s="376">
        <f>W54</f>
        <v>1</v>
      </c>
      <c r="X76" s="248">
        <f>SUM(X54:X75)</f>
        <v>35.25</v>
      </c>
      <c r="Y76" s="376">
        <f>SUM(Y54:Y75)</f>
        <v>0</v>
      </c>
      <c r="Z76" s="248">
        <f>SUM(Z54:Z75)</f>
        <v>0</v>
      </c>
      <c r="AA76" s="246"/>
      <c r="AB76" s="376">
        <f>AB54</f>
        <v>1</v>
      </c>
      <c r="AC76" s="248">
        <f>SUM(AC54:AC75)</f>
        <v>35.25</v>
      </c>
      <c r="AD76" s="376">
        <f>AD54</f>
        <v>1</v>
      </c>
      <c r="AE76" s="248">
        <f>SUM(AE54:AE75)</f>
        <v>35.25</v>
      </c>
      <c r="AF76" s="247"/>
    </row>
    <row r="77" spans="1:32" s="249" customFormat="1">
      <c r="A77" s="240"/>
      <c r="B77" s="344" t="s">
        <v>234</v>
      </c>
      <c r="C77" s="376">
        <f t="shared" ref="C77:F77" si="61">C76+C52</f>
        <v>0</v>
      </c>
      <c r="D77" s="248">
        <f t="shared" si="61"/>
        <v>0</v>
      </c>
      <c r="E77" s="376">
        <f t="shared" si="61"/>
        <v>0</v>
      </c>
      <c r="F77" s="248">
        <f t="shared" si="61"/>
        <v>0</v>
      </c>
      <c r="G77" s="244"/>
      <c r="H77" s="376">
        <f>H76+H52</f>
        <v>0</v>
      </c>
      <c r="I77" s="248">
        <f>I76+I52</f>
        <v>0</v>
      </c>
      <c r="J77" s="376">
        <f>J76+J52</f>
        <v>0</v>
      </c>
      <c r="K77" s="248">
        <f>K76+K52</f>
        <v>0</v>
      </c>
      <c r="L77" s="376">
        <f>L76</f>
        <v>0</v>
      </c>
      <c r="M77" s="248">
        <f>M76+M52</f>
        <v>0</v>
      </c>
      <c r="N77" s="245" t="e">
        <f t="shared" si="48"/>
        <v>#DIV/0!</v>
      </c>
      <c r="O77" s="245" t="e">
        <f t="shared" si="48"/>
        <v>#DIV/0!</v>
      </c>
      <c r="P77" s="376">
        <f>P76</f>
        <v>0</v>
      </c>
      <c r="Q77" s="248">
        <f>Q76+Q52</f>
        <v>0</v>
      </c>
      <c r="R77" s="376">
        <f>R76+R52</f>
        <v>0</v>
      </c>
      <c r="S77" s="248">
        <f>S76+S52</f>
        <v>0</v>
      </c>
      <c r="T77" s="246"/>
      <c r="U77" s="376">
        <f>U76</f>
        <v>1</v>
      </c>
      <c r="V77" s="248">
        <f>V76+V52</f>
        <v>36</v>
      </c>
      <c r="W77" s="376">
        <f>W76</f>
        <v>1</v>
      </c>
      <c r="X77" s="248">
        <f>X76+X52</f>
        <v>36</v>
      </c>
      <c r="Y77" s="376">
        <f>Y76+Y52</f>
        <v>0</v>
      </c>
      <c r="Z77" s="248">
        <f>Z76+Z52</f>
        <v>0</v>
      </c>
      <c r="AA77" s="246"/>
      <c r="AB77" s="376">
        <f>AB76</f>
        <v>1</v>
      </c>
      <c r="AC77" s="248">
        <f>AC76+AC52</f>
        <v>36</v>
      </c>
      <c r="AD77" s="376">
        <f>AD76</f>
        <v>1</v>
      </c>
      <c r="AE77" s="248">
        <f>AE76+AE52</f>
        <v>36</v>
      </c>
      <c r="AF77" s="247"/>
    </row>
    <row r="78" spans="1:32">
      <c r="A78" s="173">
        <v>4</v>
      </c>
      <c r="B78" s="82" t="s">
        <v>32</v>
      </c>
      <c r="C78" s="174"/>
      <c r="D78" s="175"/>
      <c r="E78" s="174"/>
      <c r="F78" s="175"/>
      <c r="G78" s="176"/>
      <c r="H78" s="174"/>
      <c r="I78" s="175"/>
      <c r="J78" s="316"/>
      <c r="K78" s="175"/>
      <c r="L78" s="316"/>
      <c r="M78" s="175"/>
      <c r="N78" s="175"/>
      <c r="O78" s="175"/>
      <c r="P78" s="316">
        <f t="shared" ref="P78:Q80" si="62">J78-L78</f>
        <v>0</v>
      </c>
      <c r="Q78" s="175">
        <f t="shared" si="62"/>
        <v>0</v>
      </c>
      <c r="R78" s="316"/>
      <c r="S78" s="175"/>
      <c r="T78" s="177"/>
      <c r="U78" s="316"/>
      <c r="V78" s="175">
        <f t="shared" ref="V78" si="63">U78*T78</f>
        <v>0</v>
      </c>
      <c r="W78" s="316">
        <f t="shared" ref="W78:W80" si="64">U78+R78</f>
        <v>0</v>
      </c>
      <c r="X78" s="175">
        <f>V78+S78</f>
        <v>0</v>
      </c>
      <c r="Y78" s="316"/>
      <c r="Z78" s="175"/>
      <c r="AA78" s="177"/>
      <c r="AB78" s="316"/>
      <c r="AC78" s="175">
        <f t="shared" ref="AC78" si="65">AB78*AA78</f>
        <v>0</v>
      </c>
      <c r="AD78" s="316">
        <f t="shared" ref="AD78:AD80" si="66">AB78+Y78</f>
        <v>0</v>
      </c>
      <c r="AE78" s="175">
        <f>AC78+Z78</f>
        <v>0</v>
      </c>
      <c r="AF78" s="174"/>
    </row>
    <row r="79" spans="1:32">
      <c r="A79" s="173">
        <v>4.01</v>
      </c>
      <c r="B79" s="179" t="s">
        <v>33</v>
      </c>
      <c r="C79" s="174"/>
      <c r="D79" s="175"/>
      <c r="E79" s="174"/>
      <c r="F79" s="175"/>
      <c r="G79" s="176">
        <v>0.03</v>
      </c>
      <c r="H79" s="174">
        <v>0</v>
      </c>
      <c r="I79" s="175">
        <f t="shared" ref="I79:I80" si="67">H79*G79</f>
        <v>0</v>
      </c>
      <c r="J79" s="316">
        <f t="shared" ref="J79:J80" si="68">H79+E79+C79</f>
        <v>0</v>
      </c>
      <c r="K79" s="175">
        <f>I79+F79+D79</f>
        <v>0</v>
      </c>
      <c r="L79" s="316"/>
      <c r="M79" s="175"/>
      <c r="N79" s="175" t="e">
        <f t="shared" ref="N79:O79" si="69">L79/H79%</f>
        <v>#DIV/0!</v>
      </c>
      <c r="O79" s="175" t="e">
        <f t="shared" si="69"/>
        <v>#DIV/0!</v>
      </c>
      <c r="P79" s="316">
        <f t="shared" si="62"/>
        <v>0</v>
      </c>
      <c r="Q79" s="175">
        <f t="shared" si="62"/>
        <v>0</v>
      </c>
      <c r="R79" s="316"/>
      <c r="S79" s="175"/>
      <c r="T79" s="177">
        <v>0.03</v>
      </c>
      <c r="U79" s="316">
        <v>59</v>
      </c>
      <c r="V79" s="175">
        <f>U79*T79</f>
        <v>1.77</v>
      </c>
      <c r="W79" s="316">
        <f t="shared" si="64"/>
        <v>59</v>
      </c>
      <c r="X79" s="175">
        <f>V79+S79</f>
        <v>1.77</v>
      </c>
      <c r="Y79" s="316"/>
      <c r="Z79" s="175"/>
      <c r="AA79" s="177">
        <v>0.03</v>
      </c>
      <c r="AB79" s="316">
        <v>59</v>
      </c>
      <c r="AC79" s="175">
        <f>AB79*AA79</f>
        <v>1.77</v>
      </c>
      <c r="AD79" s="316">
        <f t="shared" si="66"/>
        <v>59</v>
      </c>
      <c r="AE79" s="175">
        <f>AC79+Z79</f>
        <v>1.77</v>
      </c>
      <c r="AF79" s="174"/>
    </row>
    <row r="80" spans="1:32" ht="31.5">
      <c r="A80" s="173">
        <v>4.0199999999999996</v>
      </c>
      <c r="B80" s="179" t="s">
        <v>34</v>
      </c>
      <c r="C80" s="174"/>
      <c r="D80" s="175"/>
      <c r="E80" s="174"/>
      <c r="F80" s="175"/>
      <c r="G80" s="176"/>
      <c r="H80" s="174"/>
      <c r="I80" s="175">
        <f t="shared" si="67"/>
        <v>0</v>
      </c>
      <c r="J80" s="316">
        <f t="shared" si="68"/>
        <v>0</v>
      </c>
      <c r="K80" s="175">
        <f>I80+F80+D80</f>
        <v>0</v>
      </c>
      <c r="L80" s="316"/>
      <c r="M80" s="175"/>
      <c r="N80" s="175"/>
      <c r="O80" s="175"/>
      <c r="P80" s="316">
        <f t="shared" si="62"/>
        <v>0</v>
      </c>
      <c r="Q80" s="175">
        <f t="shared" si="62"/>
        <v>0</v>
      </c>
      <c r="R80" s="316"/>
      <c r="S80" s="175"/>
      <c r="T80" s="177"/>
      <c r="U80" s="316"/>
      <c r="V80" s="175">
        <f>U80*T80</f>
        <v>0</v>
      </c>
      <c r="W80" s="316">
        <f t="shared" si="64"/>
        <v>0</v>
      </c>
      <c r="X80" s="175">
        <f>V80+S80</f>
        <v>0</v>
      </c>
      <c r="Y80" s="316"/>
      <c r="Z80" s="175"/>
      <c r="AA80" s="177"/>
      <c r="AB80" s="316"/>
      <c r="AC80" s="175">
        <f>AB80*AA80</f>
        <v>0</v>
      </c>
      <c r="AD80" s="316">
        <f t="shared" si="66"/>
        <v>0</v>
      </c>
      <c r="AE80" s="175">
        <f>AC80+Z80</f>
        <v>0</v>
      </c>
      <c r="AF80" s="174"/>
    </row>
    <row r="81" spans="1:32" s="249" customFormat="1">
      <c r="A81" s="240"/>
      <c r="B81" s="344" t="s">
        <v>35</v>
      </c>
      <c r="C81" s="273">
        <f t="shared" ref="C81" si="70">SUM(C79:C80)</f>
        <v>0</v>
      </c>
      <c r="D81" s="263">
        <f>SUM(D79:D80)</f>
        <v>0</v>
      </c>
      <c r="E81" s="273">
        <f t="shared" ref="E81" si="71">SUM(E79:E80)</f>
        <v>0</v>
      </c>
      <c r="F81" s="263">
        <f>SUM(F79:F80)</f>
        <v>0</v>
      </c>
      <c r="G81" s="244"/>
      <c r="H81" s="273">
        <f t="shared" ref="H81:M81" si="72">SUM(H79:H80)</f>
        <v>0</v>
      </c>
      <c r="I81" s="263">
        <f>SUM(I79:I80)</f>
        <v>0</v>
      </c>
      <c r="J81" s="273">
        <f t="shared" si="72"/>
        <v>0</v>
      </c>
      <c r="K81" s="263">
        <f>SUM(K79:K80)</f>
        <v>0</v>
      </c>
      <c r="L81" s="273">
        <f t="shared" si="72"/>
        <v>0</v>
      </c>
      <c r="M81" s="263">
        <f t="shared" si="72"/>
        <v>0</v>
      </c>
      <c r="N81" s="245" t="e">
        <f t="shared" ref="N81:N83" si="73">L81/J81%</f>
        <v>#DIV/0!</v>
      </c>
      <c r="O81" s="245" t="e">
        <f>M81/K81%</f>
        <v>#DIV/0!</v>
      </c>
      <c r="P81" s="273">
        <f t="shared" ref="P81:S81" si="74">SUM(P79:P80)</f>
        <v>0</v>
      </c>
      <c r="Q81" s="263">
        <f t="shared" si="74"/>
        <v>0</v>
      </c>
      <c r="R81" s="273">
        <f t="shared" si="74"/>
        <v>0</v>
      </c>
      <c r="S81" s="263">
        <f t="shared" si="74"/>
        <v>0</v>
      </c>
      <c r="T81" s="246"/>
      <c r="U81" s="273">
        <f t="shared" ref="U81:W81" si="75">SUM(U79:U80)</f>
        <v>59</v>
      </c>
      <c r="V81" s="263">
        <f>SUM(V79:V80)</f>
        <v>1.77</v>
      </c>
      <c r="W81" s="273">
        <f t="shared" si="75"/>
        <v>59</v>
      </c>
      <c r="X81" s="263">
        <f>SUM(X79:X80)</f>
        <v>1.77</v>
      </c>
      <c r="Y81" s="273">
        <f t="shared" ref="Y81:Z81" si="76">SUM(Y79:Y80)</f>
        <v>0</v>
      </c>
      <c r="Z81" s="263">
        <f t="shared" si="76"/>
        <v>0</v>
      </c>
      <c r="AA81" s="246"/>
      <c r="AB81" s="273">
        <f t="shared" ref="AB81" si="77">SUM(AB79:AB80)</f>
        <v>59</v>
      </c>
      <c r="AC81" s="263">
        <f>SUM(AC79:AC80)</f>
        <v>1.77</v>
      </c>
      <c r="AD81" s="273">
        <f t="shared" ref="AD81" si="78">SUM(AD79:AD80)</f>
        <v>59</v>
      </c>
      <c r="AE81" s="263">
        <f>SUM(AE79:AE80)</f>
        <v>1.77</v>
      </c>
      <c r="AF81" s="247"/>
    </row>
    <row r="82" spans="1:32" ht="78.75">
      <c r="A82" s="166">
        <v>5</v>
      </c>
      <c r="B82" s="167" t="s">
        <v>235</v>
      </c>
      <c r="C82" s="174">
        <v>11848</v>
      </c>
      <c r="D82" s="175">
        <v>0</v>
      </c>
      <c r="E82" s="174"/>
      <c r="F82" s="175"/>
      <c r="G82" s="176"/>
      <c r="H82" s="174">
        <v>16079</v>
      </c>
      <c r="I82" s="175">
        <v>0</v>
      </c>
      <c r="J82" s="316">
        <v>16079</v>
      </c>
      <c r="K82" s="175">
        <v>0</v>
      </c>
      <c r="L82" s="316"/>
      <c r="M82" s="175"/>
      <c r="N82" s="175">
        <f t="shared" si="73"/>
        <v>0</v>
      </c>
      <c r="O82" s="175" t="e">
        <f>M82/K82%</f>
        <v>#DIV/0!</v>
      </c>
      <c r="P82" s="316">
        <f>J82-L82</f>
        <v>16079</v>
      </c>
      <c r="Q82" s="175">
        <f>K82-M82</f>
        <v>0</v>
      </c>
      <c r="R82" s="316"/>
      <c r="S82" s="175"/>
      <c r="T82" s="177"/>
      <c r="U82" s="316">
        <v>19138</v>
      </c>
      <c r="V82" s="175">
        <v>3014.9837200000002</v>
      </c>
      <c r="W82" s="316">
        <f>U82+R82</f>
        <v>19138</v>
      </c>
      <c r="X82" s="175">
        <f>V82+S82</f>
        <v>3014.9837200000002</v>
      </c>
      <c r="Y82" s="316"/>
      <c r="Z82" s="175"/>
      <c r="AA82" s="177"/>
      <c r="AB82" s="316">
        <v>15807</v>
      </c>
      <c r="AC82" s="175">
        <v>648.79999999999995</v>
      </c>
      <c r="AD82" s="316">
        <f>AB82+Y82</f>
        <v>15807</v>
      </c>
      <c r="AE82" s="175">
        <f>AC82+Z82</f>
        <v>648.79999999999995</v>
      </c>
      <c r="AF82" s="174"/>
    </row>
    <row r="83" spans="1:32" s="249" customFormat="1">
      <c r="A83" s="240"/>
      <c r="B83" s="241" t="s">
        <v>35</v>
      </c>
      <c r="C83" s="242">
        <f t="shared" ref="C83:E83" si="79">C82</f>
        <v>11848</v>
      </c>
      <c r="D83" s="243">
        <f t="shared" si="79"/>
        <v>0</v>
      </c>
      <c r="E83" s="242">
        <f t="shared" si="79"/>
        <v>0</v>
      </c>
      <c r="F83" s="243">
        <f>F82</f>
        <v>0</v>
      </c>
      <c r="G83" s="244">
        <v>0</v>
      </c>
      <c r="H83" s="242">
        <f t="shared" ref="H83:M83" si="80">H82</f>
        <v>16079</v>
      </c>
      <c r="I83" s="243">
        <f>I82</f>
        <v>0</v>
      </c>
      <c r="J83" s="242">
        <f t="shared" si="80"/>
        <v>16079</v>
      </c>
      <c r="K83" s="243">
        <f>K82</f>
        <v>0</v>
      </c>
      <c r="L83" s="242">
        <f t="shared" si="80"/>
        <v>0</v>
      </c>
      <c r="M83" s="243">
        <f t="shared" si="80"/>
        <v>0</v>
      </c>
      <c r="N83" s="245">
        <f t="shared" si="73"/>
        <v>0</v>
      </c>
      <c r="O83" s="245" t="e">
        <f>M83/K83%</f>
        <v>#DIV/0!</v>
      </c>
      <c r="P83" s="242">
        <f t="shared" ref="P83:S83" si="81">P82</f>
        <v>16079</v>
      </c>
      <c r="Q83" s="243">
        <f t="shared" si="81"/>
        <v>0</v>
      </c>
      <c r="R83" s="242">
        <f t="shared" si="81"/>
        <v>0</v>
      </c>
      <c r="S83" s="243">
        <f t="shared" si="81"/>
        <v>0</v>
      </c>
      <c r="T83" s="246">
        <v>0</v>
      </c>
      <c r="U83" s="242">
        <f t="shared" ref="U83:W83" si="82">U82</f>
        <v>19138</v>
      </c>
      <c r="V83" s="243">
        <f>V82</f>
        <v>3014.9837200000002</v>
      </c>
      <c r="W83" s="242">
        <f t="shared" si="82"/>
        <v>19138</v>
      </c>
      <c r="X83" s="243">
        <f>X82</f>
        <v>3014.9837200000002</v>
      </c>
      <c r="Y83" s="242">
        <f t="shared" ref="Y83:Z83" si="83">Y82</f>
        <v>0</v>
      </c>
      <c r="Z83" s="243">
        <f t="shared" si="83"/>
        <v>0</v>
      </c>
      <c r="AA83" s="246">
        <v>0</v>
      </c>
      <c r="AB83" s="242">
        <f t="shared" ref="AB83" si="84">AB82</f>
        <v>15807</v>
      </c>
      <c r="AC83" s="243">
        <f>AC82</f>
        <v>648.79999999999995</v>
      </c>
      <c r="AD83" s="242">
        <f t="shared" ref="AD83" si="85">AD82</f>
        <v>15807</v>
      </c>
      <c r="AE83" s="243">
        <f>AE82</f>
        <v>648.79999999999995</v>
      </c>
      <c r="AF83" s="247"/>
    </row>
    <row r="84" spans="1:32" ht="31.5">
      <c r="A84" s="166">
        <v>6</v>
      </c>
      <c r="B84" s="167" t="s">
        <v>36</v>
      </c>
      <c r="C84" s="174"/>
      <c r="D84" s="175"/>
      <c r="E84" s="174"/>
      <c r="F84" s="175"/>
      <c r="G84" s="176"/>
      <c r="H84" s="174"/>
      <c r="I84" s="175"/>
      <c r="J84" s="316"/>
      <c r="K84" s="175"/>
      <c r="L84" s="316"/>
      <c r="M84" s="175"/>
      <c r="N84" s="175"/>
      <c r="O84" s="175"/>
      <c r="P84" s="316">
        <f t="shared" ref="P84:Q89" si="86">J84-L84</f>
        <v>0</v>
      </c>
      <c r="Q84" s="175">
        <f t="shared" si="86"/>
        <v>0</v>
      </c>
      <c r="R84" s="316"/>
      <c r="S84" s="175"/>
      <c r="T84" s="177"/>
      <c r="U84" s="316"/>
      <c r="V84" s="175">
        <f t="shared" ref="V84:V85" si="87">U84*T84</f>
        <v>0</v>
      </c>
      <c r="W84" s="316">
        <f t="shared" ref="W84:W89" si="88">U84+R84</f>
        <v>0</v>
      </c>
      <c r="X84" s="175">
        <f t="shared" ref="X84:X89" si="89">V84+S84</f>
        <v>0</v>
      </c>
      <c r="Y84" s="316"/>
      <c r="Z84" s="175"/>
      <c r="AA84" s="177"/>
      <c r="AB84" s="316"/>
      <c r="AC84" s="175">
        <f t="shared" ref="AC84:AC85" si="90">AB84*AA84</f>
        <v>0</v>
      </c>
      <c r="AD84" s="316">
        <f t="shared" ref="AD84:AD89" si="91">AB84+Y84</f>
        <v>0</v>
      </c>
      <c r="AE84" s="175">
        <f t="shared" ref="AE84:AE89" si="92">AC84+Z84</f>
        <v>0</v>
      </c>
      <c r="AF84" s="174"/>
    </row>
    <row r="85" spans="1:32">
      <c r="A85" s="166">
        <v>6.01</v>
      </c>
      <c r="B85" s="167" t="s">
        <v>37</v>
      </c>
      <c r="C85" s="174"/>
      <c r="D85" s="175"/>
      <c r="E85" s="174"/>
      <c r="F85" s="175"/>
      <c r="G85" s="176"/>
      <c r="H85" s="174"/>
      <c r="I85" s="175">
        <f t="shared" ref="I85:I86" si="93">H85*G85</f>
        <v>0</v>
      </c>
      <c r="J85" s="316">
        <f t="shared" ref="J85:J86" si="94">H85+E85+C85</f>
        <v>0</v>
      </c>
      <c r="K85" s="175">
        <f>I85+F85+D85</f>
        <v>0</v>
      </c>
      <c r="L85" s="316"/>
      <c r="M85" s="175"/>
      <c r="N85" s="175"/>
      <c r="O85" s="175"/>
      <c r="P85" s="316">
        <f t="shared" si="86"/>
        <v>0</v>
      </c>
      <c r="Q85" s="175">
        <f t="shared" si="86"/>
        <v>0</v>
      </c>
      <c r="R85" s="316"/>
      <c r="S85" s="175"/>
      <c r="T85" s="177"/>
      <c r="U85" s="316"/>
      <c r="V85" s="175">
        <f t="shared" si="87"/>
        <v>0</v>
      </c>
      <c r="W85" s="316">
        <f t="shared" si="88"/>
        <v>0</v>
      </c>
      <c r="X85" s="175">
        <f t="shared" si="89"/>
        <v>0</v>
      </c>
      <c r="Y85" s="316"/>
      <c r="Z85" s="175"/>
      <c r="AA85" s="177"/>
      <c r="AB85" s="316"/>
      <c r="AC85" s="175">
        <f t="shared" si="90"/>
        <v>0</v>
      </c>
      <c r="AD85" s="316">
        <f t="shared" si="91"/>
        <v>0</v>
      </c>
      <c r="AE85" s="175">
        <f t="shared" si="92"/>
        <v>0</v>
      </c>
      <c r="AF85" s="174"/>
    </row>
    <row r="86" spans="1:32" ht="75">
      <c r="A86" s="173"/>
      <c r="B86" s="179" t="s">
        <v>38</v>
      </c>
      <c r="C86" s="174"/>
      <c r="D86" s="175"/>
      <c r="E86" s="174"/>
      <c r="F86" s="175"/>
      <c r="G86" s="176">
        <v>0.2</v>
      </c>
      <c r="H86" s="174">
        <v>40</v>
      </c>
      <c r="I86" s="175">
        <f t="shared" si="93"/>
        <v>8</v>
      </c>
      <c r="J86" s="316">
        <f t="shared" si="94"/>
        <v>40</v>
      </c>
      <c r="K86" s="175">
        <f>I86+F86+D86</f>
        <v>8</v>
      </c>
      <c r="L86" s="316">
        <v>40</v>
      </c>
      <c r="M86" s="175">
        <f>4+4</f>
        <v>8</v>
      </c>
      <c r="N86" s="175">
        <f t="shared" ref="N86:O90" si="95">L86/J86%</f>
        <v>100</v>
      </c>
      <c r="O86" s="175">
        <f t="shared" si="95"/>
        <v>100</v>
      </c>
      <c r="P86" s="316">
        <f t="shared" si="86"/>
        <v>0</v>
      </c>
      <c r="Q86" s="175">
        <f t="shared" si="86"/>
        <v>0</v>
      </c>
      <c r="R86" s="316"/>
      <c r="S86" s="175"/>
      <c r="T86" s="177">
        <v>0.2</v>
      </c>
      <c r="U86" s="316">
        <v>40</v>
      </c>
      <c r="V86" s="175">
        <f>U86*T86</f>
        <v>8</v>
      </c>
      <c r="W86" s="316">
        <f t="shared" si="88"/>
        <v>40</v>
      </c>
      <c r="X86" s="175">
        <f t="shared" si="89"/>
        <v>8</v>
      </c>
      <c r="Y86" s="316"/>
      <c r="Z86" s="175"/>
      <c r="AA86" s="177">
        <v>0.2</v>
      </c>
      <c r="AB86" s="316">
        <v>40</v>
      </c>
      <c r="AC86" s="175">
        <f>AB86*AA86</f>
        <v>8</v>
      </c>
      <c r="AD86" s="316">
        <f t="shared" si="91"/>
        <v>40</v>
      </c>
      <c r="AE86" s="175">
        <f t="shared" si="92"/>
        <v>8</v>
      </c>
      <c r="AF86" s="779" t="s">
        <v>478</v>
      </c>
    </row>
    <row r="87" spans="1:32">
      <c r="A87" s="173"/>
      <c r="B87" s="179" t="s">
        <v>39</v>
      </c>
      <c r="C87" s="174"/>
      <c r="D87" s="175"/>
      <c r="E87" s="174"/>
      <c r="F87" s="175"/>
      <c r="G87" s="176"/>
      <c r="H87" s="174"/>
      <c r="I87" s="175"/>
      <c r="J87" s="316"/>
      <c r="K87" s="175"/>
      <c r="L87" s="316"/>
      <c r="M87" s="175"/>
      <c r="N87" s="175"/>
      <c r="O87" s="175"/>
      <c r="P87" s="316">
        <f t="shared" si="86"/>
        <v>0</v>
      </c>
      <c r="Q87" s="175">
        <f t="shared" si="86"/>
        <v>0</v>
      </c>
      <c r="R87" s="316"/>
      <c r="S87" s="175"/>
      <c r="T87" s="177"/>
      <c r="U87" s="316"/>
      <c r="V87" s="175">
        <f t="shared" ref="V87:V89" si="96">U87*T87</f>
        <v>0</v>
      </c>
      <c r="W87" s="316">
        <f t="shared" si="88"/>
        <v>0</v>
      </c>
      <c r="X87" s="175">
        <f t="shared" si="89"/>
        <v>0</v>
      </c>
      <c r="Y87" s="316"/>
      <c r="Z87" s="175"/>
      <c r="AA87" s="177"/>
      <c r="AB87" s="316"/>
      <c r="AC87" s="175">
        <f t="shared" ref="AC87:AC89" si="97">AB87*AA87</f>
        <v>0</v>
      </c>
      <c r="AD87" s="316">
        <f t="shared" si="91"/>
        <v>0</v>
      </c>
      <c r="AE87" s="175">
        <f t="shared" si="92"/>
        <v>0</v>
      </c>
      <c r="AF87" s="174"/>
    </row>
    <row r="88" spans="1:32">
      <c r="A88" s="173"/>
      <c r="B88" s="179" t="s">
        <v>40</v>
      </c>
      <c r="C88" s="174"/>
      <c r="D88" s="175"/>
      <c r="E88" s="174"/>
      <c r="F88" s="175"/>
      <c r="G88" s="176"/>
      <c r="H88" s="174"/>
      <c r="I88" s="175">
        <f t="shared" ref="I88:I89" si="98">H88*G88</f>
        <v>0</v>
      </c>
      <c r="J88" s="316">
        <f t="shared" ref="J88:J89" si="99">H88+E88+C88</f>
        <v>0</v>
      </c>
      <c r="K88" s="175">
        <f>I88+F88+D88</f>
        <v>0</v>
      </c>
      <c r="L88" s="316"/>
      <c r="M88" s="175"/>
      <c r="N88" s="175"/>
      <c r="O88" s="175"/>
      <c r="P88" s="316">
        <f t="shared" si="86"/>
        <v>0</v>
      </c>
      <c r="Q88" s="175">
        <f t="shared" si="86"/>
        <v>0</v>
      </c>
      <c r="R88" s="316"/>
      <c r="S88" s="175"/>
      <c r="T88" s="177"/>
      <c r="U88" s="316"/>
      <c r="V88" s="175">
        <f t="shared" si="96"/>
        <v>0</v>
      </c>
      <c r="W88" s="316">
        <f t="shared" si="88"/>
        <v>0</v>
      </c>
      <c r="X88" s="175">
        <f t="shared" si="89"/>
        <v>0</v>
      </c>
      <c r="Y88" s="316"/>
      <c r="Z88" s="175"/>
      <c r="AA88" s="177"/>
      <c r="AB88" s="316"/>
      <c r="AC88" s="175">
        <f t="shared" si="97"/>
        <v>0</v>
      </c>
      <c r="AD88" s="316">
        <f t="shared" si="91"/>
        <v>0</v>
      </c>
      <c r="AE88" s="175">
        <f t="shared" si="92"/>
        <v>0</v>
      </c>
      <c r="AF88" s="174"/>
    </row>
    <row r="89" spans="1:32">
      <c r="A89" s="173"/>
      <c r="B89" s="179" t="s">
        <v>41</v>
      </c>
      <c r="C89" s="174"/>
      <c r="D89" s="175"/>
      <c r="E89" s="174"/>
      <c r="F89" s="175"/>
      <c r="G89" s="176"/>
      <c r="H89" s="174"/>
      <c r="I89" s="175">
        <f t="shared" si="98"/>
        <v>0</v>
      </c>
      <c r="J89" s="316">
        <f t="shared" si="99"/>
        <v>0</v>
      </c>
      <c r="K89" s="175">
        <f>I89+F89+D89</f>
        <v>0</v>
      </c>
      <c r="L89" s="316"/>
      <c r="M89" s="175"/>
      <c r="N89" s="175"/>
      <c r="O89" s="175"/>
      <c r="P89" s="316">
        <f t="shared" si="86"/>
        <v>0</v>
      </c>
      <c r="Q89" s="175">
        <f t="shared" si="86"/>
        <v>0</v>
      </c>
      <c r="R89" s="316"/>
      <c r="S89" s="175"/>
      <c r="T89" s="177"/>
      <c r="U89" s="316"/>
      <c r="V89" s="175">
        <f t="shared" si="96"/>
        <v>0</v>
      </c>
      <c r="W89" s="316">
        <f t="shared" si="88"/>
        <v>0</v>
      </c>
      <c r="X89" s="175">
        <f t="shared" si="89"/>
        <v>0</v>
      </c>
      <c r="Y89" s="316"/>
      <c r="Z89" s="175"/>
      <c r="AA89" s="177"/>
      <c r="AB89" s="316"/>
      <c r="AC89" s="175">
        <f t="shared" si="97"/>
        <v>0</v>
      </c>
      <c r="AD89" s="316">
        <f t="shared" si="91"/>
        <v>0</v>
      </c>
      <c r="AE89" s="175">
        <f t="shared" si="92"/>
        <v>0</v>
      </c>
      <c r="AF89" s="174"/>
    </row>
    <row r="90" spans="1:32" s="249" customFormat="1">
      <c r="A90" s="240"/>
      <c r="B90" s="241" t="s">
        <v>25</v>
      </c>
      <c r="C90" s="242">
        <f t="shared" ref="C90" si="100">SUM(C86:C89)</f>
        <v>0</v>
      </c>
      <c r="D90" s="243">
        <f>SUM(D86:D89)</f>
        <v>0</v>
      </c>
      <c r="E90" s="242">
        <f t="shared" ref="E90" si="101">SUM(E86:E89)</f>
        <v>0</v>
      </c>
      <c r="F90" s="243">
        <f>SUM(F86:F89)</f>
        <v>0</v>
      </c>
      <c r="G90" s="244"/>
      <c r="H90" s="242">
        <f t="shared" ref="H90:M90" si="102">SUM(H86:H89)</f>
        <v>40</v>
      </c>
      <c r="I90" s="243">
        <f>SUM(I86:I89)</f>
        <v>8</v>
      </c>
      <c r="J90" s="242">
        <f t="shared" si="102"/>
        <v>40</v>
      </c>
      <c r="K90" s="243">
        <f>SUM(K86:K89)</f>
        <v>8</v>
      </c>
      <c r="L90" s="242">
        <f t="shared" si="102"/>
        <v>40</v>
      </c>
      <c r="M90" s="243">
        <f t="shared" si="102"/>
        <v>8</v>
      </c>
      <c r="N90" s="245">
        <f t="shared" si="95"/>
        <v>100</v>
      </c>
      <c r="O90" s="245">
        <f>M90/K90%</f>
        <v>100</v>
      </c>
      <c r="P90" s="242">
        <f t="shared" ref="P90" si="103">SUM(P86:P89)</f>
        <v>0</v>
      </c>
      <c r="Q90" s="243">
        <f>SUM(Q86:Q89)</f>
        <v>0</v>
      </c>
      <c r="R90" s="242">
        <f t="shared" ref="R90" si="104">SUM(R86:R89)</f>
        <v>0</v>
      </c>
      <c r="S90" s="243">
        <f>SUM(S86:S89)</f>
        <v>0</v>
      </c>
      <c r="T90" s="246"/>
      <c r="U90" s="242">
        <f t="shared" ref="U90:W90" si="105">SUM(U86:U89)</f>
        <v>40</v>
      </c>
      <c r="V90" s="243">
        <f>SUM(V86:V89)</f>
        <v>8</v>
      </c>
      <c r="W90" s="242">
        <f t="shared" si="105"/>
        <v>40</v>
      </c>
      <c r="X90" s="243">
        <f>SUM(X86:X89)</f>
        <v>8</v>
      </c>
      <c r="Y90" s="242">
        <f t="shared" ref="Y90" si="106">SUM(Y86:Y89)</f>
        <v>0</v>
      </c>
      <c r="Z90" s="243">
        <f>SUM(Z86:Z89)</f>
        <v>0</v>
      </c>
      <c r="AA90" s="246"/>
      <c r="AB90" s="242">
        <f t="shared" ref="AB90" si="107">SUM(AB86:AB89)</f>
        <v>40</v>
      </c>
      <c r="AC90" s="243">
        <f>SUM(AC86:AC89)</f>
        <v>8</v>
      </c>
      <c r="AD90" s="242">
        <f t="shared" ref="AD90" si="108">SUM(AD86:AD89)</f>
        <v>40</v>
      </c>
      <c r="AE90" s="243">
        <f>SUM(AE86:AE89)</f>
        <v>8</v>
      </c>
      <c r="AF90" s="247"/>
    </row>
    <row r="91" spans="1:32" ht="31.5">
      <c r="A91" s="166">
        <v>6.02</v>
      </c>
      <c r="B91" s="167" t="s">
        <v>42</v>
      </c>
      <c r="C91" s="174"/>
      <c r="D91" s="175"/>
      <c r="E91" s="174"/>
      <c r="F91" s="175"/>
      <c r="G91" s="176"/>
      <c r="H91" s="174"/>
      <c r="I91" s="175"/>
      <c r="J91" s="316"/>
      <c r="K91" s="175"/>
      <c r="L91" s="316"/>
      <c r="M91" s="175"/>
      <c r="N91" s="175"/>
      <c r="O91" s="175"/>
      <c r="P91" s="316">
        <f t="shared" ref="P91:Q95" si="109">J91-L91</f>
        <v>0</v>
      </c>
      <c r="Q91" s="175">
        <f t="shared" si="109"/>
        <v>0</v>
      </c>
      <c r="R91" s="316"/>
      <c r="S91" s="175"/>
      <c r="T91" s="177"/>
      <c r="U91" s="316"/>
      <c r="V91" s="175">
        <f t="shared" ref="V91" si="110">U91*T91</f>
        <v>0</v>
      </c>
      <c r="W91" s="316">
        <f t="shared" ref="W91:W95" si="111">U91+R91</f>
        <v>0</v>
      </c>
      <c r="X91" s="175">
        <f>V91+S91</f>
        <v>0</v>
      </c>
      <c r="Y91" s="316"/>
      <c r="Z91" s="175"/>
      <c r="AA91" s="177"/>
      <c r="AB91" s="316"/>
      <c r="AC91" s="175">
        <f t="shared" ref="AC91" si="112">AB91*AA91</f>
        <v>0</v>
      </c>
      <c r="AD91" s="316">
        <f t="shared" ref="AD91:AD95" si="113">AB91+Y91</f>
        <v>0</v>
      </c>
      <c r="AE91" s="175">
        <f>AC91+Z91</f>
        <v>0</v>
      </c>
      <c r="AF91" s="174"/>
    </row>
    <row r="92" spans="1:32" ht="75">
      <c r="A92" s="173"/>
      <c r="B92" s="179" t="s">
        <v>38</v>
      </c>
      <c r="C92" s="174"/>
      <c r="D92" s="175"/>
      <c r="E92" s="174"/>
      <c r="F92" s="175"/>
      <c r="G92" s="176"/>
      <c r="H92" s="174"/>
      <c r="I92" s="175">
        <f t="shared" ref="I92" si="114">H92*G92</f>
        <v>0</v>
      </c>
      <c r="J92" s="316">
        <f t="shared" ref="J92:J95" si="115">H92+E92+C92</f>
        <v>0</v>
      </c>
      <c r="K92" s="175">
        <f>I92+F92+D92</f>
        <v>0</v>
      </c>
      <c r="L92" s="316"/>
      <c r="M92" s="175"/>
      <c r="N92" s="175" t="e">
        <f t="shared" ref="N92:O96" si="116">L92/J92%</f>
        <v>#DIV/0!</v>
      </c>
      <c r="O92" s="175" t="e">
        <f t="shared" si="116"/>
        <v>#DIV/0!</v>
      </c>
      <c r="P92" s="316">
        <f t="shared" si="109"/>
        <v>0</v>
      </c>
      <c r="Q92" s="175">
        <f t="shared" si="109"/>
        <v>0</v>
      </c>
      <c r="R92" s="316"/>
      <c r="S92" s="175"/>
      <c r="T92" s="177">
        <v>0.2</v>
      </c>
      <c r="U92" s="316">
        <v>40</v>
      </c>
      <c r="V92" s="175">
        <f>U92*T92</f>
        <v>8</v>
      </c>
      <c r="W92" s="316">
        <f t="shared" si="111"/>
        <v>40</v>
      </c>
      <c r="X92" s="175">
        <f>V92+S92</f>
        <v>8</v>
      </c>
      <c r="Y92" s="316"/>
      <c r="Z92" s="175"/>
      <c r="AA92" s="177">
        <v>0.2</v>
      </c>
      <c r="AB92" s="316">
        <v>40</v>
      </c>
      <c r="AC92" s="175">
        <f>AB92*AA92</f>
        <v>8</v>
      </c>
      <c r="AD92" s="316">
        <f t="shared" si="113"/>
        <v>40</v>
      </c>
      <c r="AE92" s="175">
        <f>AC92+Z92</f>
        <v>8</v>
      </c>
      <c r="AF92" s="779" t="s">
        <v>478</v>
      </c>
    </row>
    <row r="93" spans="1:32">
      <c r="A93" s="173"/>
      <c r="B93" s="179" t="s">
        <v>39</v>
      </c>
      <c r="C93" s="174"/>
      <c r="D93" s="175"/>
      <c r="E93" s="174"/>
      <c r="F93" s="175"/>
      <c r="G93" s="176">
        <v>2.6749999999999999E-2</v>
      </c>
      <c r="H93" s="174">
        <v>0</v>
      </c>
      <c r="I93" s="175">
        <v>0</v>
      </c>
      <c r="J93" s="316">
        <f t="shared" si="115"/>
        <v>0</v>
      </c>
      <c r="K93" s="175">
        <f>I93+F93+D93</f>
        <v>0</v>
      </c>
      <c r="L93" s="316"/>
      <c r="M93" s="175"/>
      <c r="N93" s="175" t="e">
        <f t="shared" si="116"/>
        <v>#DIV/0!</v>
      </c>
      <c r="O93" s="175" t="e">
        <f t="shared" si="116"/>
        <v>#DIV/0!</v>
      </c>
      <c r="P93" s="316">
        <f t="shared" si="109"/>
        <v>0</v>
      </c>
      <c r="Q93" s="175">
        <f t="shared" si="109"/>
        <v>0</v>
      </c>
      <c r="R93" s="316"/>
      <c r="S93" s="175"/>
      <c r="T93" s="177">
        <v>2.6749999999999999E-2</v>
      </c>
      <c r="U93" s="316"/>
      <c r="V93" s="175">
        <f>U93*T93</f>
        <v>0</v>
      </c>
      <c r="W93" s="316">
        <f t="shared" si="111"/>
        <v>0</v>
      </c>
      <c r="X93" s="175">
        <f>V93+S93</f>
        <v>0</v>
      </c>
      <c r="Y93" s="316"/>
      <c r="Z93" s="175"/>
      <c r="AA93" s="177">
        <v>2.6749999999999999E-2</v>
      </c>
      <c r="AB93" s="316"/>
      <c r="AC93" s="175">
        <f>AB93*AA93</f>
        <v>0</v>
      </c>
      <c r="AD93" s="316">
        <f t="shared" si="113"/>
        <v>0</v>
      </c>
      <c r="AE93" s="175">
        <f>AC93+Z93</f>
        <v>0</v>
      </c>
      <c r="AF93" s="174"/>
    </row>
    <row r="94" spans="1:32">
      <c r="A94" s="173"/>
      <c r="B94" s="179" t="s">
        <v>40</v>
      </c>
      <c r="C94" s="174"/>
      <c r="D94" s="175"/>
      <c r="E94" s="174"/>
      <c r="F94" s="175"/>
      <c r="G94" s="176"/>
      <c r="H94" s="174"/>
      <c r="I94" s="175">
        <f t="shared" ref="I94:I95" si="117">H94*G94</f>
        <v>0</v>
      </c>
      <c r="J94" s="316">
        <f t="shared" si="115"/>
        <v>0</v>
      </c>
      <c r="K94" s="175">
        <f>I94+F94+D94</f>
        <v>0</v>
      </c>
      <c r="L94" s="316"/>
      <c r="M94" s="175"/>
      <c r="N94" s="175" t="e">
        <f t="shared" si="116"/>
        <v>#DIV/0!</v>
      </c>
      <c r="O94" s="175" t="e">
        <f t="shared" si="116"/>
        <v>#DIV/0!</v>
      </c>
      <c r="P94" s="316">
        <f t="shared" si="109"/>
        <v>0</v>
      </c>
      <c r="Q94" s="175">
        <f t="shared" si="109"/>
        <v>0</v>
      </c>
      <c r="R94" s="316"/>
      <c r="S94" s="175"/>
      <c r="T94" s="177"/>
      <c r="U94" s="316"/>
      <c r="V94" s="175">
        <f>U94*T94</f>
        <v>0</v>
      </c>
      <c r="W94" s="316">
        <f t="shared" si="111"/>
        <v>0</v>
      </c>
      <c r="X94" s="175">
        <f>V94+S94</f>
        <v>0</v>
      </c>
      <c r="Y94" s="316"/>
      <c r="Z94" s="175"/>
      <c r="AA94" s="177"/>
      <c r="AB94" s="316"/>
      <c r="AC94" s="175">
        <f>AB94*AA94</f>
        <v>0</v>
      </c>
      <c r="AD94" s="316">
        <f t="shared" si="113"/>
        <v>0</v>
      </c>
      <c r="AE94" s="175">
        <f>AC94+Z94</f>
        <v>0</v>
      </c>
      <c r="AF94" s="174"/>
    </row>
    <row r="95" spans="1:32">
      <c r="A95" s="173"/>
      <c r="B95" s="179" t="s">
        <v>41</v>
      </c>
      <c r="C95" s="174"/>
      <c r="D95" s="175"/>
      <c r="E95" s="174"/>
      <c r="F95" s="175"/>
      <c r="G95" s="176"/>
      <c r="H95" s="174"/>
      <c r="I95" s="175">
        <f t="shared" si="117"/>
        <v>0</v>
      </c>
      <c r="J95" s="316">
        <f t="shared" si="115"/>
        <v>0</v>
      </c>
      <c r="K95" s="175">
        <f>I95+F95+D95</f>
        <v>0</v>
      </c>
      <c r="L95" s="316"/>
      <c r="M95" s="175"/>
      <c r="N95" s="175" t="e">
        <f t="shared" si="116"/>
        <v>#DIV/0!</v>
      </c>
      <c r="O95" s="175" t="e">
        <f t="shared" si="116"/>
        <v>#DIV/0!</v>
      </c>
      <c r="P95" s="316">
        <f t="shared" si="109"/>
        <v>0</v>
      </c>
      <c r="Q95" s="175">
        <f t="shared" si="109"/>
        <v>0</v>
      </c>
      <c r="R95" s="316"/>
      <c r="S95" s="175"/>
      <c r="T95" s="177"/>
      <c r="U95" s="316"/>
      <c r="V95" s="175">
        <f>U95*T95</f>
        <v>0</v>
      </c>
      <c r="W95" s="316">
        <f t="shared" si="111"/>
        <v>0</v>
      </c>
      <c r="X95" s="175">
        <f>V95+S95</f>
        <v>0</v>
      </c>
      <c r="Y95" s="316"/>
      <c r="Z95" s="175"/>
      <c r="AA95" s="177"/>
      <c r="AB95" s="316"/>
      <c r="AC95" s="175">
        <f>AB95*AA95</f>
        <v>0</v>
      </c>
      <c r="AD95" s="316">
        <f t="shared" si="113"/>
        <v>0</v>
      </c>
      <c r="AE95" s="175">
        <f>AC95+Z95</f>
        <v>0</v>
      </c>
      <c r="AF95" s="174"/>
    </row>
    <row r="96" spans="1:32" s="249" customFormat="1">
      <c r="A96" s="240"/>
      <c r="B96" s="241" t="s">
        <v>25</v>
      </c>
      <c r="C96" s="242">
        <f t="shared" ref="C96" si="118">SUM(C92:C95)</f>
        <v>0</v>
      </c>
      <c r="D96" s="243">
        <f>SUM(D92:D95)</f>
        <v>0</v>
      </c>
      <c r="E96" s="242">
        <f t="shared" ref="E96" si="119">SUM(E92:E95)</f>
        <v>0</v>
      </c>
      <c r="F96" s="243">
        <f>SUM(F92:F95)</f>
        <v>0</v>
      </c>
      <c r="G96" s="244">
        <v>2.6749999999999999E-2</v>
      </c>
      <c r="H96" s="242">
        <f t="shared" ref="H96:M96" si="120">SUM(H92:H95)</f>
        <v>0</v>
      </c>
      <c r="I96" s="243">
        <f>SUM(I92:I95)</f>
        <v>0</v>
      </c>
      <c r="J96" s="242">
        <f t="shared" si="120"/>
        <v>0</v>
      </c>
      <c r="K96" s="243">
        <f>SUM(K92:K95)</f>
        <v>0</v>
      </c>
      <c r="L96" s="242">
        <f t="shared" si="120"/>
        <v>0</v>
      </c>
      <c r="M96" s="243">
        <f t="shared" si="120"/>
        <v>0</v>
      </c>
      <c r="N96" s="245" t="e">
        <f t="shared" si="116"/>
        <v>#DIV/0!</v>
      </c>
      <c r="O96" s="245" t="e">
        <f>M96/K96%</f>
        <v>#DIV/0!</v>
      </c>
      <c r="P96" s="242">
        <f t="shared" ref="P96:S96" si="121">SUM(P92:P95)</f>
        <v>0</v>
      </c>
      <c r="Q96" s="243">
        <f t="shared" si="121"/>
        <v>0</v>
      </c>
      <c r="R96" s="242">
        <f t="shared" si="121"/>
        <v>0</v>
      </c>
      <c r="S96" s="243">
        <f t="shared" si="121"/>
        <v>0</v>
      </c>
      <c r="T96" s="246">
        <v>2.6749999999999999E-2</v>
      </c>
      <c r="U96" s="242">
        <f t="shared" ref="U96:W96" si="122">SUM(U92:U95)</f>
        <v>40</v>
      </c>
      <c r="V96" s="243">
        <f>SUM(V92:V95)</f>
        <v>8</v>
      </c>
      <c r="W96" s="242">
        <f t="shared" si="122"/>
        <v>40</v>
      </c>
      <c r="X96" s="243">
        <f>SUM(X92:X95)</f>
        <v>8</v>
      </c>
      <c r="Y96" s="242">
        <f t="shared" ref="Y96:Z96" si="123">SUM(Y92:Y95)</f>
        <v>0</v>
      </c>
      <c r="Z96" s="243">
        <f t="shared" si="123"/>
        <v>0</v>
      </c>
      <c r="AA96" s="246">
        <v>2.6749999999999999E-2</v>
      </c>
      <c r="AB96" s="242">
        <f t="shared" ref="AB96" si="124">SUM(AB92:AB95)</f>
        <v>40</v>
      </c>
      <c r="AC96" s="243">
        <f>SUM(AC92:AC95)</f>
        <v>8</v>
      </c>
      <c r="AD96" s="242">
        <f t="shared" ref="AD96" si="125">SUM(AD92:AD95)</f>
        <v>40</v>
      </c>
      <c r="AE96" s="243">
        <f>SUM(AE92:AE95)</f>
        <v>8</v>
      </c>
      <c r="AF96" s="247"/>
    </row>
    <row r="97" spans="1:32" s="172" customFormat="1">
      <c r="A97" s="166">
        <v>6.03</v>
      </c>
      <c r="B97" s="167" t="s">
        <v>43</v>
      </c>
      <c r="C97" s="168"/>
      <c r="D97" s="169"/>
      <c r="E97" s="168"/>
      <c r="F97" s="169"/>
      <c r="G97" s="170"/>
      <c r="H97" s="168"/>
      <c r="I97" s="169"/>
      <c r="J97" s="315"/>
      <c r="K97" s="169"/>
      <c r="L97" s="315"/>
      <c r="M97" s="169"/>
      <c r="N97" s="175"/>
      <c r="O97" s="175"/>
      <c r="P97" s="316">
        <f t="shared" ref="P97:Q101" si="126">J97-L97</f>
        <v>0</v>
      </c>
      <c r="Q97" s="175">
        <f t="shared" si="126"/>
        <v>0</v>
      </c>
      <c r="R97" s="315"/>
      <c r="S97" s="169"/>
      <c r="T97" s="171"/>
      <c r="U97" s="315"/>
      <c r="V97" s="175">
        <f t="shared" ref="V97" si="127">U97*T97</f>
        <v>0</v>
      </c>
      <c r="W97" s="316">
        <f t="shared" ref="W97:W101" si="128">U97+R97</f>
        <v>0</v>
      </c>
      <c r="X97" s="175">
        <f>V97+S97</f>
        <v>0</v>
      </c>
      <c r="Y97" s="315"/>
      <c r="Z97" s="169"/>
      <c r="AA97" s="171"/>
      <c r="AB97" s="315"/>
      <c r="AC97" s="175">
        <f t="shared" ref="AC97" si="129">AB97*AA97</f>
        <v>0</v>
      </c>
      <c r="AD97" s="316">
        <f t="shared" ref="AD97:AD101" si="130">AB97+Y97</f>
        <v>0</v>
      </c>
      <c r="AE97" s="175">
        <f>AC97+Z97</f>
        <v>0</v>
      </c>
      <c r="AF97" s="168"/>
    </row>
    <row r="98" spans="1:32">
      <c r="A98" s="173"/>
      <c r="B98" s="179" t="s">
        <v>38</v>
      </c>
      <c r="C98" s="174"/>
      <c r="D98" s="175"/>
      <c r="E98" s="174"/>
      <c r="F98" s="175"/>
      <c r="G98" s="176"/>
      <c r="H98" s="174"/>
      <c r="I98" s="175">
        <f t="shared" ref="I98:I101" si="131">H98*G98</f>
        <v>0</v>
      </c>
      <c r="J98" s="316">
        <f t="shared" ref="J98:J101" si="132">H98+E98+C98</f>
        <v>0</v>
      </c>
      <c r="K98" s="175">
        <f>I98+F98+D98</f>
        <v>0</v>
      </c>
      <c r="L98" s="316"/>
      <c r="M98" s="175"/>
      <c r="N98" s="175"/>
      <c r="O98" s="175"/>
      <c r="P98" s="316">
        <f t="shared" si="126"/>
        <v>0</v>
      </c>
      <c r="Q98" s="175">
        <f t="shared" si="126"/>
        <v>0</v>
      </c>
      <c r="R98" s="316"/>
      <c r="S98" s="175"/>
      <c r="T98" s="177"/>
      <c r="U98" s="316"/>
      <c r="V98" s="175">
        <f>U98*T98</f>
        <v>0</v>
      </c>
      <c r="W98" s="316">
        <f t="shared" si="128"/>
        <v>0</v>
      </c>
      <c r="X98" s="175">
        <f>V98+S98</f>
        <v>0</v>
      </c>
      <c r="Y98" s="316"/>
      <c r="Z98" s="175"/>
      <c r="AA98" s="177"/>
      <c r="AB98" s="316"/>
      <c r="AC98" s="175">
        <f>AB98*AA98</f>
        <v>0</v>
      </c>
      <c r="AD98" s="316">
        <f t="shared" si="130"/>
        <v>0</v>
      </c>
      <c r="AE98" s="175">
        <f>AC98+Z98</f>
        <v>0</v>
      </c>
      <c r="AF98" s="174"/>
    </row>
    <row r="99" spans="1:32" ht="75">
      <c r="A99" s="173"/>
      <c r="B99" s="179" t="s">
        <v>39</v>
      </c>
      <c r="C99" s="174"/>
      <c r="D99" s="175"/>
      <c r="E99" s="174"/>
      <c r="F99" s="175"/>
      <c r="G99" s="176">
        <v>4.4999999999999998E-2</v>
      </c>
      <c r="H99" s="174">
        <v>386</v>
      </c>
      <c r="I99" s="175">
        <f t="shared" si="131"/>
        <v>17.37</v>
      </c>
      <c r="J99" s="316">
        <f t="shared" si="132"/>
        <v>386</v>
      </c>
      <c r="K99" s="175">
        <f>I99+F99+D99</f>
        <v>17.37</v>
      </c>
      <c r="L99" s="316">
        <v>102</v>
      </c>
      <c r="M99" s="175">
        <f>2.154+3.70037</f>
        <v>5.8543699999999994</v>
      </c>
      <c r="N99" s="175">
        <f t="shared" ref="N99:O102" si="133">L99/J99%</f>
        <v>26.424870466321245</v>
      </c>
      <c r="O99" s="175">
        <f t="shared" si="133"/>
        <v>33.703914795624634</v>
      </c>
      <c r="P99" s="316">
        <f t="shared" si="126"/>
        <v>284</v>
      </c>
      <c r="Q99" s="175">
        <f t="shared" si="126"/>
        <v>11.515630000000002</v>
      </c>
      <c r="R99" s="316"/>
      <c r="S99" s="175"/>
      <c r="T99" s="177">
        <v>4.4999999999999998E-2</v>
      </c>
      <c r="U99" s="316">
        <v>295</v>
      </c>
      <c r="V99" s="175">
        <f>U99*T99</f>
        <v>13.275</v>
      </c>
      <c r="W99" s="316">
        <f t="shared" si="128"/>
        <v>295</v>
      </c>
      <c r="X99" s="175">
        <f>V99+S99</f>
        <v>13.275</v>
      </c>
      <c r="Y99" s="316"/>
      <c r="Z99" s="175"/>
      <c r="AA99" s="177">
        <v>4.4999999999999998E-2</v>
      </c>
      <c r="AB99" s="316">
        <v>295</v>
      </c>
      <c r="AC99" s="175">
        <f>AB99*AA99</f>
        <v>13.275</v>
      </c>
      <c r="AD99" s="316">
        <f t="shared" si="130"/>
        <v>295</v>
      </c>
      <c r="AE99" s="175">
        <f>AC99+Z99</f>
        <v>13.275</v>
      </c>
      <c r="AF99" s="779" t="s">
        <v>478</v>
      </c>
    </row>
    <row r="100" spans="1:32" ht="75">
      <c r="A100" s="173"/>
      <c r="B100" s="179" t="s">
        <v>40</v>
      </c>
      <c r="C100" s="174"/>
      <c r="D100" s="175"/>
      <c r="E100" s="174"/>
      <c r="F100" s="175"/>
      <c r="G100" s="176">
        <v>0.03</v>
      </c>
      <c r="H100" s="174">
        <v>250</v>
      </c>
      <c r="I100" s="175">
        <f t="shared" si="131"/>
        <v>7.5</v>
      </c>
      <c r="J100" s="316">
        <f t="shared" si="132"/>
        <v>250</v>
      </c>
      <c r="K100" s="175">
        <f>I100+F100+D100</f>
        <v>7.5</v>
      </c>
      <c r="L100" s="316">
        <v>200</v>
      </c>
      <c r="M100" s="175">
        <v>4.5</v>
      </c>
      <c r="N100" s="175">
        <f t="shared" si="133"/>
        <v>80</v>
      </c>
      <c r="O100" s="175">
        <f t="shared" si="133"/>
        <v>60</v>
      </c>
      <c r="P100" s="316">
        <f t="shared" si="126"/>
        <v>50</v>
      </c>
      <c r="Q100" s="175">
        <f t="shared" si="126"/>
        <v>3</v>
      </c>
      <c r="R100" s="316"/>
      <c r="S100" s="175"/>
      <c r="T100" s="177">
        <v>0.03</v>
      </c>
      <c r="U100" s="316">
        <v>360</v>
      </c>
      <c r="V100" s="175">
        <f>U100*T100</f>
        <v>10.799999999999999</v>
      </c>
      <c r="W100" s="316">
        <f t="shared" si="128"/>
        <v>360</v>
      </c>
      <c r="X100" s="175">
        <f>V100+S100</f>
        <v>10.799999999999999</v>
      </c>
      <c r="Y100" s="316"/>
      <c r="Z100" s="175"/>
      <c r="AA100" s="177">
        <v>0.03</v>
      </c>
      <c r="AB100" s="316">
        <v>360</v>
      </c>
      <c r="AC100" s="175">
        <f>AB100*AA100</f>
        <v>10.799999999999999</v>
      </c>
      <c r="AD100" s="316">
        <f t="shared" si="130"/>
        <v>360</v>
      </c>
      <c r="AE100" s="175">
        <f>AC100+Z100</f>
        <v>10.799999999999999</v>
      </c>
      <c r="AF100" s="779" t="s">
        <v>478</v>
      </c>
    </row>
    <row r="101" spans="1:32">
      <c r="A101" s="173"/>
      <c r="B101" s="179" t="s">
        <v>41</v>
      </c>
      <c r="C101" s="174"/>
      <c r="D101" s="175"/>
      <c r="E101" s="174"/>
      <c r="F101" s="175"/>
      <c r="G101" s="176"/>
      <c r="H101" s="174"/>
      <c r="I101" s="175">
        <f t="shared" si="131"/>
        <v>0</v>
      </c>
      <c r="J101" s="316">
        <f t="shared" si="132"/>
        <v>0</v>
      </c>
      <c r="K101" s="175">
        <f>I101+F101+D101</f>
        <v>0</v>
      </c>
      <c r="L101" s="316"/>
      <c r="M101" s="175"/>
      <c r="N101" s="175"/>
      <c r="O101" s="175"/>
      <c r="P101" s="316">
        <f t="shared" si="126"/>
        <v>0</v>
      </c>
      <c r="Q101" s="175">
        <f t="shared" si="126"/>
        <v>0</v>
      </c>
      <c r="R101" s="316"/>
      <c r="S101" s="175"/>
      <c r="T101" s="177"/>
      <c r="U101" s="316"/>
      <c r="V101" s="175">
        <f>U101*T101</f>
        <v>0</v>
      </c>
      <c r="W101" s="316">
        <f t="shared" si="128"/>
        <v>0</v>
      </c>
      <c r="X101" s="175">
        <f>V101+S101</f>
        <v>0</v>
      </c>
      <c r="Y101" s="316"/>
      <c r="Z101" s="175"/>
      <c r="AA101" s="177"/>
      <c r="AB101" s="316"/>
      <c r="AC101" s="175">
        <f>AB101*AA101</f>
        <v>0</v>
      </c>
      <c r="AD101" s="316">
        <f t="shared" si="130"/>
        <v>0</v>
      </c>
      <c r="AE101" s="175">
        <f>AC101+Z101</f>
        <v>0</v>
      </c>
      <c r="AF101" s="174"/>
    </row>
    <row r="102" spans="1:32" s="249" customFormat="1">
      <c r="A102" s="240"/>
      <c r="B102" s="241" t="s">
        <v>25</v>
      </c>
      <c r="C102" s="273">
        <f t="shared" ref="C102" si="134">SUM(C98:C101)</f>
        <v>0</v>
      </c>
      <c r="D102" s="248">
        <f>SUM(D98:D101)</f>
        <v>0</v>
      </c>
      <c r="E102" s="273">
        <f t="shared" ref="E102" si="135">SUM(E98:E101)</f>
        <v>0</v>
      </c>
      <c r="F102" s="248">
        <f>SUM(F98:F101)</f>
        <v>0</v>
      </c>
      <c r="G102" s="244"/>
      <c r="H102" s="273">
        <f t="shared" ref="H102:M102" si="136">SUM(H98:H101)</f>
        <v>636</v>
      </c>
      <c r="I102" s="248">
        <f>SUM(I98:I101)</f>
        <v>24.87</v>
      </c>
      <c r="J102" s="273">
        <f t="shared" si="136"/>
        <v>636</v>
      </c>
      <c r="K102" s="248">
        <f>SUM(K98:K101)</f>
        <v>24.87</v>
      </c>
      <c r="L102" s="273">
        <f t="shared" si="136"/>
        <v>302</v>
      </c>
      <c r="M102" s="248">
        <f t="shared" si="136"/>
        <v>10.354369999999999</v>
      </c>
      <c r="N102" s="245">
        <f t="shared" si="133"/>
        <v>47.484276729559745</v>
      </c>
      <c r="O102" s="245">
        <f>M102/K102%</f>
        <v>41.63397667872939</v>
      </c>
      <c r="P102" s="273">
        <f t="shared" ref="P102:S102" si="137">SUM(P98:P101)</f>
        <v>334</v>
      </c>
      <c r="Q102" s="248">
        <f t="shared" si="137"/>
        <v>14.515630000000002</v>
      </c>
      <c r="R102" s="273">
        <f t="shared" si="137"/>
        <v>0</v>
      </c>
      <c r="S102" s="248">
        <f t="shared" si="137"/>
        <v>0</v>
      </c>
      <c r="T102" s="246"/>
      <c r="U102" s="273">
        <f t="shared" ref="U102:W102" si="138">SUM(U98:U101)</f>
        <v>655</v>
      </c>
      <c r="V102" s="248">
        <f>SUM(V98:V101)</f>
        <v>24.074999999999999</v>
      </c>
      <c r="W102" s="273">
        <f t="shared" si="138"/>
        <v>655</v>
      </c>
      <c r="X102" s="248">
        <f>SUM(X98:X101)</f>
        <v>24.074999999999999</v>
      </c>
      <c r="Y102" s="273">
        <f t="shared" ref="Y102:Z102" si="139">SUM(Y98:Y101)</f>
        <v>0</v>
      </c>
      <c r="Z102" s="248">
        <f t="shared" si="139"/>
        <v>0</v>
      </c>
      <c r="AA102" s="246"/>
      <c r="AB102" s="273">
        <f t="shared" ref="AB102" si="140">SUM(AB98:AB101)</f>
        <v>655</v>
      </c>
      <c r="AC102" s="248">
        <f>SUM(AC98:AC101)</f>
        <v>24.074999999999999</v>
      </c>
      <c r="AD102" s="273">
        <f t="shared" ref="AD102" si="141">SUM(AD98:AD101)</f>
        <v>655</v>
      </c>
      <c r="AE102" s="248">
        <f>SUM(AE98:AE101)</f>
        <v>24.074999999999999</v>
      </c>
      <c r="AF102" s="247"/>
    </row>
    <row r="103" spans="1:32" s="172" customFormat="1" ht="31.5">
      <c r="A103" s="166">
        <v>6.04</v>
      </c>
      <c r="B103" s="167" t="s">
        <v>44</v>
      </c>
      <c r="C103" s="168"/>
      <c r="D103" s="169"/>
      <c r="E103" s="168"/>
      <c r="F103" s="169"/>
      <c r="G103" s="170"/>
      <c r="H103" s="168"/>
      <c r="I103" s="169"/>
      <c r="J103" s="315"/>
      <c r="K103" s="169"/>
      <c r="L103" s="315"/>
      <c r="M103" s="169"/>
      <c r="N103" s="175"/>
      <c r="O103" s="175"/>
      <c r="P103" s="316">
        <f t="shared" ref="P103:Q107" si="142">J103-L103</f>
        <v>0</v>
      </c>
      <c r="Q103" s="175">
        <f t="shared" si="142"/>
        <v>0</v>
      </c>
      <c r="R103" s="315"/>
      <c r="S103" s="169"/>
      <c r="T103" s="171"/>
      <c r="U103" s="315"/>
      <c r="V103" s="175">
        <f t="shared" ref="V103" si="143">U103*T103</f>
        <v>0</v>
      </c>
      <c r="W103" s="316">
        <f t="shared" ref="W103:W107" si="144">U103+R103</f>
        <v>0</v>
      </c>
      <c r="X103" s="175">
        <f>V103+S103</f>
        <v>0</v>
      </c>
      <c r="Y103" s="315"/>
      <c r="Z103" s="169"/>
      <c r="AA103" s="171"/>
      <c r="AB103" s="315"/>
      <c r="AC103" s="175">
        <f t="shared" ref="AC103" si="145">AB103*AA103</f>
        <v>0</v>
      </c>
      <c r="AD103" s="316">
        <f t="shared" ref="AD103:AD107" si="146">AB103+Y103</f>
        <v>0</v>
      </c>
      <c r="AE103" s="175">
        <f>AC103+Z103</f>
        <v>0</v>
      </c>
      <c r="AF103" s="168"/>
    </row>
    <row r="104" spans="1:32">
      <c r="A104" s="173"/>
      <c r="B104" s="179" t="s">
        <v>38</v>
      </c>
      <c r="C104" s="174"/>
      <c r="D104" s="175"/>
      <c r="E104" s="174"/>
      <c r="F104" s="175"/>
      <c r="G104" s="176"/>
      <c r="H104" s="174"/>
      <c r="I104" s="175">
        <f t="shared" ref="I104:I107" si="147">H104*G104</f>
        <v>0</v>
      </c>
      <c r="J104" s="316">
        <f t="shared" ref="J104:J107" si="148">H104+E104+C104</f>
        <v>0</v>
      </c>
      <c r="K104" s="175">
        <f>I104+F104+D104</f>
        <v>0</v>
      </c>
      <c r="L104" s="316"/>
      <c r="M104" s="175"/>
      <c r="N104" s="175"/>
      <c r="O104" s="175"/>
      <c r="P104" s="316">
        <f t="shared" si="142"/>
        <v>0</v>
      </c>
      <c r="Q104" s="175">
        <f t="shared" si="142"/>
        <v>0</v>
      </c>
      <c r="R104" s="316"/>
      <c r="S104" s="175"/>
      <c r="T104" s="177"/>
      <c r="U104" s="316"/>
      <c r="V104" s="175">
        <f>U104*T104</f>
        <v>0</v>
      </c>
      <c r="W104" s="316">
        <f t="shared" si="144"/>
        <v>0</v>
      </c>
      <c r="X104" s="175">
        <f>V104+S104</f>
        <v>0</v>
      </c>
      <c r="Y104" s="316"/>
      <c r="Z104" s="175"/>
      <c r="AA104" s="177"/>
      <c r="AB104" s="316"/>
      <c r="AC104" s="175">
        <f>AB104*AA104</f>
        <v>0</v>
      </c>
      <c r="AD104" s="316">
        <f t="shared" si="146"/>
        <v>0</v>
      </c>
      <c r="AE104" s="175">
        <f>AC104+Z104</f>
        <v>0</v>
      </c>
      <c r="AF104" s="174"/>
    </row>
    <row r="105" spans="1:32" ht="75">
      <c r="A105" s="173"/>
      <c r="B105" s="179" t="s">
        <v>39</v>
      </c>
      <c r="C105" s="174"/>
      <c r="D105" s="175"/>
      <c r="E105" s="174"/>
      <c r="F105" s="175"/>
      <c r="G105" s="176">
        <v>4.4999999999999998E-2</v>
      </c>
      <c r="H105" s="174"/>
      <c r="I105" s="175">
        <f t="shared" si="147"/>
        <v>0</v>
      </c>
      <c r="J105" s="316">
        <f t="shared" si="148"/>
        <v>0</v>
      </c>
      <c r="K105" s="175">
        <f>I105+F105+D105</f>
        <v>0</v>
      </c>
      <c r="L105" s="316"/>
      <c r="M105" s="175"/>
      <c r="N105" s="175" t="e">
        <f t="shared" ref="N105:O108" si="149">L105/J105%</f>
        <v>#DIV/0!</v>
      </c>
      <c r="O105" s="175" t="e">
        <f t="shared" si="149"/>
        <v>#DIV/0!</v>
      </c>
      <c r="P105" s="316">
        <f t="shared" si="142"/>
        <v>0</v>
      </c>
      <c r="Q105" s="175">
        <f t="shared" si="142"/>
        <v>0</v>
      </c>
      <c r="R105" s="316"/>
      <c r="S105" s="175"/>
      <c r="T105" s="177">
        <v>4.4999999999999998E-2</v>
      </c>
      <c r="U105" s="316">
        <v>102</v>
      </c>
      <c r="V105" s="175">
        <f>U105*T105</f>
        <v>4.59</v>
      </c>
      <c r="W105" s="316">
        <f t="shared" si="144"/>
        <v>102</v>
      </c>
      <c r="X105" s="175">
        <f>V105+S105</f>
        <v>4.59</v>
      </c>
      <c r="Y105" s="316"/>
      <c r="Z105" s="175"/>
      <c r="AA105" s="177">
        <v>4.4999999999999998E-2</v>
      </c>
      <c r="AB105" s="316">
        <v>102</v>
      </c>
      <c r="AC105" s="175">
        <f>AB105*AA105</f>
        <v>4.59</v>
      </c>
      <c r="AD105" s="316">
        <f t="shared" si="146"/>
        <v>102</v>
      </c>
      <c r="AE105" s="175">
        <f>AC105+Z105</f>
        <v>4.59</v>
      </c>
      <c r="AF105" s="779" t="s">
        <v>478</v>
      </c>
    </row>
    <row r="106" spans="1:32">
      <c r="A106" s="173"/>
      <c r="B106" s="179" t="s">
        <v>40</v>
      </c>
      <c r="C106" s="174"/>
      <c r="D106" s="175"/>
      <c r="E106" s="174"/>
      <c r="F106" s="175"/>
      <c r="G106" s="176">
        <v>2.6749999999999999E-2</v>
      </c>
      <c r="H106" s="174"/>
      <c r="I106" s="175">
        <f t="shared" si="147"/>
        <v>0</v>
      </c>
      <c r="J106" s="316">
        <f t="shared" si="148"/>
        <v>0</v>
      </c>
      <c r="K106" s="175">
        <f>I106+F106+D106</f>
        <v>0</v>
      </c>
      <c r="L106" s="316"/>
      <c r="M106" s="175"/>
      <c r="N106" s="175"/>
      <c r="O106" s="175"/>
      <c r="P106" s="316">
        <f t="shared" si="142"/>
        <v>0</v>
      </c>
      <c r="Q106" s="175">
        <f t="shared" si="142"/>
        <v>0</v>
      </c>
      <c r="R106" s="316"/>
      <c r="S106" s="175"/>
      <c r="T106" s="177">
        <v>0.03</v>
      </c>
      <c r="U106" s="316"/>
      <c r="V106" s="175">
        <f>U106*T106</f>
        <v>0</v>
      </c>
      <c r="W106" s="316">
        <f t="shared" si="144"/>
        <v>0</v>
      </c>
      <c r="X106" s="175">
        <f>V106+S106</f>
        <v>0</v>
      </c>
      <c r="Y106" s="316"/>
      <c r="Z106" s="175"/>
      <c r="AA106" s="177">
        <v>0.03</v>
      </c>
      <c r="AB106" s="316"/>
      <c r="AC106" s="175">
        <f>AB106*AA106</f>
        <v>0</v>
      </c>
      <c r="AD106" s="316">
        <f t="shared" si="146"/>
        <v>0</v>
      </c>
      <c r="AE106" s="175">
        <f>AC106+Z106</f>
        <v>0</v>
      </c>
      <c r="AF106" s="174"/>
    </row>
    <row r="107" spans="1:32">
      <c r="A107" s="173"/>
      <c r="B107" s="179" t="s">
        <v>41</v>
      </c>
      <c r="C107" s="174"/>
      <c r="D107" s="175"/>
      <c r="E107" s="174"/>
      <c r="F107" s="175"/>
      <c r="G107" s="176"/>
      <c r="H107" s="174"/>
      <c r="I107" s="175">
        <f t="shared" si="147"/>
        <v>0</v>
      </c>
      <c r="J107" s="316">
        <f t="shared" si="148"/>
        <v>0</v>
      </c>
      <c r="K107" s="175">
        <f>I107+F107+D107</f>
        <v>0</v>
      </c>
      <c r="L107" s="316"/>
      <c r="M107" s="175"/>
      <c r="N107" s="175"/>
      <c r="O107" s="175"/>
      <c r="P107" s="316">
        <f t="shared" si="142"/>
        <v>0</v>
      </c>
      <c r="Q107" s="175">
        <f t="shared" si="142"/>
        <v>0</v>
      </c>
      <c r="R107" s="316"/>
      <c r="S107" s="175"/>
      <c r="T107" s="177"/>
      <c r="U107" s="316"/>
      <c r="V107" s="175">
        <f>U107*T107</f>
        <v>0</v>
      </c>
      <c r="W107" s="316">
        <f t="shared" si="144"/>
        <v>0</v>
      </c>
      <c r="X107" s="175">
        <f>V107+S107</f>
        <v>0</v>
      </c>
      <c r="Y107" s="316"/>
      <c r="Z107" s="175"/>
      <c r="AA107" s="177"/>
      <c r="AB107" s="316"/>
      <c r="AC107" s="175">
        <f>AB107*AA107</f>
        <v>0</v>
      </c>
      <c r="AD107" s="316">
        <f t="shared" si="146"/>
        <v>0</v>
      </c>
      <c r="AE107" s="175">
        <f>AC107+Z107</f>
        <v>0</v>
      </c>
      <c r="AF107" s="174"/>
    </row>
    <row r="108" spans="1:32" s="249" customFormat="1">
      <c r="A108" s="240"/>
      <c r="B108" s="241" t="s">
        <v>25</v>
      </c>
      <c r="C108" s="242">
        <f t="shared" ref="C108" si="150">SUM(C104:C107)</f>
        <v>0</v>
      </c>
      <c r="D108" s="243">
        <f>SUM(D104:D107)</f>
        <v>0</v>
      </c>
      <c r="E108" s="242">
        <f t="shared" ref="E108" si="151">SUM(E104:E107)</f>
        <v>0</v>
      </c>
      <c r="F108" s="243">
        <f>SUM(F104:F107)</f>
        <v>0</v>
      </c>
      <c r="G108" s="244"/>
      <c r="H108" s="242">
        <f t="shared" ref="H108:M108" si="152">SUM(H104:H107)</f>
        <v>0</v>
      </c>
      <c r="I108" s="243">
        <f>SUM(I104:I107)</f>
        <v>0</v>
      </c>
      <c r="J108" s="242">
        <f t="shared" si="152"/>
        <v>0</v>
      </c>
      <c r="K108" s="243">
        <f>SUM(K104:K107)</f>
        <v>0</v>
      </c>
      <c r="L108" s="242">
        <f t="shared" si="152"/>
        <v>0</v>
      </c>
      <c r="M108" s="243">
        <f t="shared" si="152"/>
        <v>0</v>
      </c>
      <c r="N108" s="245" t="e">
        <f t="shared" si="149"/>
        <v>#DIV/0!</v>
      </c>
      <c r="O108" s="245" t="e">
        <f>M108/K108%</f>
        <v>#DIV/0!</v>
      </c>
      <c r="P108" s="242">
        <f t="shared" ref="P108:S108" si="153">SUM(P104:P107)</f>
        <v>0</v>
      </c>
      <c r="Q108" s="243">
        <f t="shared" si="153"/>
        <v>0</v>
      </c>
      <c r="R108" s="242">
        <f t="shared" si="153"/>
        <v>0</v>
      </c>
      <c r="S108" s="243">
        <f t="shared" si="153"/>
        <v>0</v>
      </c>
      <c r="T108" s="246"/>
      <c r="U108" s="242">
        <f t="shared" ref="U108:W108" si="154">SUM(U104:U107)</f>
        <v>102</v>
      </c>
      <c r="V108" s="243">
        <f>SUM(V104:V107)</f>
        <v>4.59</v>
      </c>
      <c r="W108" s="242">
        <f t="shared" si="154"/>
        <v>102</v>
      </c>
      <c r="X108" s="243">
        <f>SUM(X104:X107)</f>
        <v>4.59</v>
      </c>
      <c r="Y108" s="242">
        <f t="shared" ref="Y108:Z108" si="155">SUM(Y104:Y107)</f>
        <v>0</v>
      </c>
      <c r="Z108" s="243">
        <f t="shared" si="155"/>
        <v>0</v>
      </c>
      <c r="AA108" s="246"/>
      <c r="AB108" s="242">
        <f t="shared" ref="AB108" si="156">SUM(AB104:AB107)</f>
        <v>102</v>
      </c>
      <c r="AC108" s="243">
        <f>SUM(AC104:AC107)</f>
        <v>4.59</v>
      </c>
      <c r="AD108" s="242">
        <f t="shared" ref="AD108" si="157">SUM(AD104:AD107)</f>
        <v>102</v>
      </c>
      <c r="AE108" s="243">
        <f>SUM(AE104:AE107)</f>
        <v>4.59</v>
      </c>
      <c r="AF108" s="247"/>
    </row>
    <row r="109" spans="1:32" s="172" customFormat="1">
      <c r="A109" s="166">
        <v>6.05</v>
      </c>
      <c r="B109" s="9" t="s">
        <v>190</v>
      </c>
      <c r="C109" s="168"/>
      <c r="D109" s="169"/>
      <c r="E109" s="168"/>
      <c r="F109" s="169"/>
      <c r="G109" s="170"/>
      <c r="H109" s="168"/>
      <c r="I109" s="169"/>
      <c r="J109" s="315"/>
      <c r="K109" s="169"/>
      <c r="L109" s="315"/>
      <c r="M109" s="169"/>
      <c r="N109" s="175"/>
      <c r="O109" s="175"/>
      <c r="P109" s="316">
        <f t="shared" ref="P109:Q113" si="158">J109-L109</f>
        <v>0</v>
      </c>
      <c r="Q109" s="175">
        <f t="shared" si="158"/>
        <v>0</v>
      </c>
      <c r="R109" s="315"/>
      <c r="S109" s="169"/>
      <c r="T109" s="171"/>
      <c r="U109" s="315"/>
      <c r="V109" s="175">
        <f>U109*T109</f>
        <v>0</v>
      </c>
      <c r="W109" s="316">
        <f t="shared" ref="W109:W113" si="159">U109+R109</f>
        <v>0</v>
      </c>
      <c r="X109" s="175">
        <f>V109+S109</f>
        <v>0</v>
      </c>
      <c r="Y109" s="315"/>
      <c r="Z109" s="169"/>
      <c r="AA109" s="171"/>
      <c r="AB109" s="315"/>
      <c r="AC109" s="175">
        <f>AB109*AA109</f>
        <v>0</v>
      </c>
      <c r="AD109" s="316">
        <f t="shared" ref="AD109:AD113" si="160">AB109+Y109</f>
        <v>0</v>
      </c>
      <c r="AE109" s="175">
        <f>AC109+Z109</f>
        <v>0</v>
      </c>
      <c r="AF109" s="168"/>
    </row>
    <row r="110" spans="1:32">
      <c r="A110" s="173"/>
      <c r="B110" s="179" t="s">
        <v>38</v>
      </c>
      <c r="C110" s="174"/>
      <c r="D110" s="175"/>
      <c r="E110" s="174"/>
      <c r="F110" s="175"/>
      <c r="G110" s="176"/>
      <c r="H110" s="174"/>
      <c r="I110" s="175">
        <f t="shared" ref="I110:I113" si="161">H110*G110</f>
        <v>0</v>
      </c>
      <c r="J110" s="316">
        <f t="shared" ref="J110:J113" si="162">H110+E110+C110</f>
        <v>0</v>
      </c>
      <c r="K110" s="175">
        <f>I110+F110+D110</f>
        <v>0</v>
      </c>
      <c r="L110" s="316"/>
      <c r="M110" s="175"/>
      <c r="N110" s="175"/>
      <c r="O110" s="175"/>
      <c r="P110" s="316">
        <f t="shared" si="158"/>
        <v>0</v>
      </c>
      <c r="Q110" s="175">
        <f t="shared" si="158"/>
        <v>0</v>
      </c>
      <c r="R110" s="316"/>
      <c r="S110" s="175"/>
      <c r="T110" s="177"/>
      <c r="U110" s="316"/>
      <c r="V110" s="175">
        <f>U110*T110</f>
        <v>0</v>
      </c>
      <c r="W110" s="316">
        <f t="shared" si="159"/>
        <v>0</v>
      </c>
      <c r="X110" s="175">
        <f>V110+S110</f>
        <v>0</v>
      </c>
      <c r="Y110" s="316"/>
      <c r="Z110" s="175"/>
      <c r="AA110" s="177"/>
      <c r="AB110" s="316"/>
      <c r="AC110" s="175">
        <f>AB110*AA110</f>
        <v>0</v>
      </c>
      <c r="AD110" s="316">
        <f t="shared" si="160"/>
        <v>0</v>
      </c>
      <c r="AE110" s="175">
        <f>AC110+Z110</f>
        <v>0</v>
      </c>
      <c r="AF110" s="174"/>
    </row>
    <row r="111" spans="1:32">
      <c r="A111" s="173"/>
      <c r="B111" s="179" t="s">
        <v>39</v>
      </c>
      <c r="C111" s="174"/>
      <c r="D111" s="175"/>
      <c r="E111" s="174"/>
      <c r="F111" s="175"/>
      <c r="G111" s="176"/>
      <c r="H111" s="174"/>
      <c r="I111" s="175">
        <f t="shared" si="161"/>
        <v>0</v>
      </c>
      <c r="J111" s="316">
        <f t="shared" si="162"/>
        <v>0</v>
      </c>
      <c r="K111" s="175">
        <f>I111+F111+D111</f>
        <v>0</v>
      </c>
      <c r="L111" s="316"/>
      <c r="M111" s="175"/>
      <c r="N111" s="175"/>
      <c r="O111" s="175"/>
      <c r="P111" s="316">
        <f t="shared" si="158"/>
        <v>0</v>
      </c>
      <c r="Q111" s="175">
        <f t="shared" si="158"/>
        <v>0</v>
      </c>
      <c r="R111" s="316"/>
      <c r="S111" s="175"/>
      <c r="T111" s="177"/>
      <c r="U111" s="316"/>
      <c r="V111" s="175">
        <f>U111*T111</f>
        <v>0</v>
      </c>
      <c r="W111" s="316">
        <f t="shared" si="159"/>
        <v>0</v>
      </c>
      <c r="X111" s="175">
        <f>V111+S111</f>
        <v>0</v>
      </c>
      <c r="Y111" s="316"/>
      <c r="Z111" s="175"/>
      <c r="AA111" s="177"/>
      <c r="AB111" s="316"/>
      <c r="AC111" s="175">
        <f>AB111*AA111</f>
        <v>0</v>
      </c>
      <c r="AD111" s="316">
        <f t="shared" si="160"/>
        <v>0</v>
      </c>
      <c r="AE111" s="175">
        <f>AC111+Z111</f>
        <v>0</v>
      </c>
      <c r="AF111" s="174"/>
    </row>
    <row r="112" spans="1:32">
      <c r="A112" s="173"/>
      <c r="B112" s="179" t="s">
        <v>40</v>
      </c>
      <c r="C112" s="174"/>
      <c r="D112" s="175"/>
      <c r="E112" s="174"/>
      <c r="F112" s="175"/>
      <c r="G112" s="176"/>
      <c r="H112" s="174"/>
      <c r="I112" s="175">
        <f t="shared" si="161"/>
        <v>0</v>
      </c>
      <c r="J112" s="316">
        <f t="shared" si="162"/>
        <v>0</v>
      </c>
      <c r="K112" s="175">
        <f>I112+F112+D112</f>
        <v>0</v>
      </c>
      <c r="L112" s="316"/>
      <c r="M112" s="175"/>
      <c r="N112" s="175"/>
      <c r="O112" s="175"/>
      <c r="P112" s="316">
        <f t="shared" si="158"/>
        <v>0</v>
      </c>
      <c r="Q112" s="175">
        <f t="shared" si="158"/>
        <v>0</v>
      </c>
      <c r="R112" s="316"/>
      <c r="S112" s="175"/>
      <c r="T112" s="177"/>
      <c r="U112" s="316"/>
      <c r="V112" s="175">
        <f>U112*T112</f>
        <v>0</v>
      </c>
      <c r="W112" s="316">
        <f t="shared" si="159"/>
        <v>0</v>
      </c>
      <c r="X112" s="175">
        <f>V112+S112</f>
        <v>0</v>
      </c>
      <c r="Y112" s="316"/>
      <c r="Z112" s="175"/>
      <c r="AA112" s="177"/>
      <c r="AB112" s="316"/>
      <c r="AC112" s="175">
        <f>AB112*AA112</f>
        <v>0</v>
      </c>
      <c r="AD112" s="316">
        <f t="shared" si="160"/>
        <v>0</v>
      </c>
      <c r="AE112" s="175">
        <f>AC112+Z112</f>
        <v>0</v>
      </c>
      <c r="AF112" s="174"/>
    </row>
    <row r="113" spans="1:32">
      <c r="A113" s="173"/>
      <c r="B113" s="179" t="s">
        <v>41</v>
      </c>
      <c r="C113" s="174"/>
      <c r="D113" s="175"/>
      <c r="E113" s="174"/>
      <c r="F113" s="175"/>
      <c r="G113" s="176"/>
      <c r="H113" s="174"/>
      <c r="I113" s="175">
        <f t="shared" si="161"/>
        <v>0</v>
      </c>
      <c r="J113" s="316">
        <f t="shared" si="162"/>
        <v>0</v>
      </c>
      <c r="K113" s="175">
        <f>I113+F113+D113</f>
        <v>0</v>
      </c>
      <c r="L113" s="316"/>
      <c r="M113" s="175"/>
      <c r="N113" s="175"/>
      <c r="O113" s="175"/>
      <c r="P113" s="316">
        <f t="shared" si="158"/>
        <v>0</v>
      </c>
      <c r="Q113" s="175">
        <f t="shared" si="158"/>
        <v>0</v>
      </c>
      <c r="R113" s="316"/>
      <c r="S113" s="175"/>
      <c r="T113" s="177"/>
      <c r="U113" s="316"/>
      <c r="V113" s="175">
        <f>U113*T113</f>
        <v>0</v>
      </c>
      <c r="W113" s="316">
        <f t="shared" si="159"/>
        <v>0</v>
      </c>
      <c r="X113" s="175">
        <f>V113+S113</f>
        <v>0</v>
      </c>
      <c r="Y113" s="316"/>
      <c r="Z113" s="175"/>
      <c r="AA113" s="177"/>
      <c r="AB113" s="316"/>
      <c r="AC113" s="175">
        <f>AB113*AA113</f>
        <v>0</v>
      </c>
      <c r="AD113" s="316">
        <f t="shared" si="160"/>
        <v>0</v>
      </c>
      <c r="AE113" s="175">
        <f>AC113+Z113</f>
        <v>0</v>
      </c>
      <c r="AF113" s="174"/>
    </row>
    <row r="114" spans="1:32" s="249" customFormat="1">
      <c r="A114" s="240"/>
      <c r="B114" s="241" t="s">
        <v>35</v>
      </c>
      <c r="C114" s="242">
        <f t="shared" ref="C114" si="163">SUM(C110:C113)</f>
        <v>0</v>
      </c>
      <c r="D114" s="243">
        <f>SUM(D110:D113)</f>
        <v>0</v>
      </c>
      <c r="E114" s="242">
        <f t="shared" ref="E114" si="164">SUM(E110:E113)</f>
        <v>0</v>
      </c>
      <c r="F114" s="243">
        <f>SUM(F110:F113)</f>
        <v>0</v>
      </c>
      <c r="G114" s="244"/>
      <c r="H114" s="242">
        <f t="shared" ref="H114:M114" si="165">SUM(H110:H113)</f>
        <v>0</v>
      </c>
      <c r="I114" s="243">
        <f>SUM(I110:I113)</f>
        <v>0</v>
      </c>
      <c r="J114" s="242">
        <f t="shared" si="165"/>
        <v>0</v>
      </c>
      <c r="K114" s="243">
        <f>SUM(K110:K113)</f>
        <v>0</v>
      </c>
      <c r="L114" s="242">
        <f t="shared" si="165"/>
        <v>0</v>
      </c>
      <c r="M114" s="243">
        <f t="shared" si="165"/>
        <v>0</v>
      </c>
      <c r="N114" s="245" t="e">
        <f t="shared" ref="N114" si="166">L114/J114%</f>
        <v>#DIV/0!</v>
      </c>
      <c r="O114" s="245" t="e">
        <f>M114/K114%</f>
        <v>#DIV/0!</v>
      </c>
      <c r="P114" s="242">
        <f t="shared" ref="P114:S114" si="167">SUM(P110:P113)</f>
        <v>0</v>
      </c>
      <c r="Q114" s="243">
        <f t="shared" si="167"/>
        <v>0</v>
      </c>
      <c r="R114" s="242">
        <f t="shared" si="167"/>
        <v>0</v>
      </c>
      <c r="S114" s="243">
        <f t="shared" si="167"/>
        <v>0</v>
      </c>
      <c r="T114" s="246"/>
      <c r="U114" s="242">
        <f t="shared" ref="U114:W114" si="168">SUM(U110:U113)</f>
        <v>0</v>
      </c>
      <c r="V114" s="243">
        <f>SUM(V110:V113)</f>
        <v>0</v>
      </c>
      <c r="W114" s="242">
        <f t="shared" si="168"/>
        <v>0</v>
      </c>
      <c r="X114" s="243">
        <f>SUM(X110:X113)</f>
        <v>0</v>
      </c>
      <c r="Y114" s="242">
        <f t="shared" ref="Y114:Z114" si="169">SUM(Y110:Y113)</f>
        <v>0</v>
      </c>
      <c r="Z114" s="243">
        <f t="shared" si="169"/>
        <v>0</v>
      </c>
      <c r="AA114" s="246"/>
      <c r="AB114" s="242">
        <f t="shared" ref="AB114" si="170">SUM(AB110:AB113)</f>
        <v>0</v>
      </c>
      <c r="AC114" s="243">
        <f>SUM(AC110:AC113)</f>
        <v>0</v>
      </c>
      <c r="AD114" s="242">
        <f t="shared" ref="AD114" si="171">SUM(AD110:AD113)</f>
        <v>0</v>
      </c>
      <c r="AE114" s="243">
        <f>SUM(AE110:AE113)</f>
        <v>0</v>
      </c>
      <c r="AF114" s="247"/>
    </row>
    <row r="115" spans="1:32" s="172" customFormat="1">
      <c r="A115" s="166">
        <v>6.06</v>
      </c>
      <c r="B115" s="167" t="s">
        <v>45</v>
      </c>
      <c r="C115" s="168"/>
      <c r="D115" s="169"/>
      <c r="E115" s="168"/>
      <c r="F115" s="169"/>
      <c r="G115" s="170"/>
      <c r="H115" s="168"/>
      <c r="I115" s="169"/>
      <c r="J115" s="315"/>
      <c r="K115" s="169"/>
      <c r="L115" s="315"/>
      <c r="M115" s="169"/>
      <c r="N115" s="169"/>
      <c r="O115" s="169"/>
      <c r="P115" s="315"/>
      <c r="Q115" s="169"/>
      <c r="R115" s="315"/>
      <c r="S115" s="169"/>
      <c r="T115" s="171"/>
      <c r="U115" s="315"/>
      <c r="V115" s="169"/>
      <c r="W115" s="315"/>
      <c r="X115" s="169"/>
      <c r="Y115" s="315"/>
      <c r="Z115" s="169"/>
      <c r="AA115" s="171"/>
      <c r="AB115" s="315"/>
      <c r="AC115" s="169"/>
      <c r="AD115" s="315"/>
      <c r="AE115" s="169"/>
      <c r="AF115" s="168"/>
    </row>
    <row r="116" spans="1:32">
      <c r="A116" s="173"/>
      <c r="B116" s="179" t="s">
        <v>38</v>
      </c>
      <c r="C116" s="174"/>
      <c r="D116" s="175"/>
      <c r="E116" s="174"/>
      <c r="F116" s="175"/>
      <c r="G116" s="176"/>
      <c r="H116" s="174"/>
      <c r="I116" s="175">
        <f t="shared" ref="I116:I119" si="172">H116*G116</f>
        <v>0</v>
      </c>
      <c r="J116" s="316">
        <f t="shared" ref="J116:J119" si="173">H116+E116+C116</f>
        <v>0</v>
      </c>
      <c r="K116" s="175">
        <f>I116+F116+D116</f>
        <v>0</v>
      </c>
      <c r="L116" s="316"/>
      <c r="M116" s="175"/>
      <c r="N116" s="175"/>
      <c r="O116" s="175"/>
      <c r="P116" s="316">
        <f t="shared" ref="P116:Q119" si="174">J116-L116</f>
        <v>0</v>
      </c>
      <c r="Q116" s="175">
        <f t="shared" si="174"/>
        <v>0</v>
      </c>
      <c r="R116" s="316"/>
      <c r="S116" s="175"/>
      <c r="T116" s="177"/>
      <c r="U116" s="316"/>
      <c r="V116" s="175">
        <f>U116*T116</f>
        <v>0</v>
      </c>
      <c r="W116" s="316">
        <f t="shared" ref="W116:W119" si="175">U116+R116</f>
        <v>0</v>
      </c>
      <c r="X116" s="175">
        <f>V116+S116</f>
        <v>0</v>
      </c>
      <c r="Y116" s="316"/>
      <c r="Z116" s="175"/>
      <c r="AA116" s="177"/>
      <c r="AB116" s="316"/>
      <c r="AC116" s="175">
        <f>AB116*AA116</f>
        <v>0</v>
      </c>
      <c r="AD116" s="316">
        <f t="shared" ref="AD116:AD119" si="176">AB116+Y116</f>
        <v>0</v>
      </c>
      <c r="AE116" s="175">
        <f>AC116+Z116</f>
        <v>0</v>
      </c>
      <c r="AF116" s="174"/>
    </row>
    <row r="117" spans="1:32">
      <c r="A117" s="173"/>
      <c r="B117" s="179" t="s">
        <v>39</v>
      </c>
      <c r="C117" s="174"/>
      <c r="D117" s="175"/>
      <c r="E117" s="174"/>
      <c r="F117" s="175"/>
      <c r="G117" s="176"/>
      <c r="H117" s="174"/>
      <c r="I117" s="175">
        <f t="shared" si="172"/>
        <v>0</v>
      </c>
      <c r="J117" s="316">
        <f t="shared" si="173"/>
        <v>0</v>
      </c>
      <c r="K117" s="175">
        <f>I117+F117+D117</f>
        <v>0</v>
      </c>
      <c r="L117" s="316"/>
      <c r="M117" s="175"/>
      <c r="N117" s="175"/>
      <c r="O117" s="175"/>
      <c r="P117" s="316">
        <f t="shared" si="174"/>
        <v>0</v>
      </c>
      <c r="Q117" s="175">
        <f t="shared" si="174"/>
        <v>0</v>
      </c>
      <c r="R117" s="316"/>
      <c r="S117" s="175"/>
      <c r="T117" s="177"/>
      <c r="U117" s="316"/>
      <c r="V117" s="175">
        <f>U117*T117</f>
        <v>0</v>
      </c>
      <c r="W117" s="316">
        <f t="shared" si="175"/>
        <v>0</v>
      </c>
      <c r="X117" s="175">
        <f>V117+S117</f>
        <v>0</v>
      </c>
      <c r="Y117" s="316"/>
      <c r="Z117" s="175"/>
      <c r="AA117" s="177"/>
      <c r="AB117" s="316"/>
      <c r="AC117" s="175">
        <f>AB117*AA117</f>
        <v>0</v>
      </c>
      <c r="AD117" s="316">
        <f t="shared" si="176"/>
        <v>0</v>
      </c>
      <c r="AE117" s="175">
        <f>AC117+Z117</f>
        <v>0</v>
      </c>
      <c r="AF117" s="174"/>
    </row>
    <row r="118" spans="1:32">
      <c r="A118" s="173"/>
      <c r="B118" s="179" t="s">
        <v>40</v>
      </c>
      <c r="C118" s="174"/>
      <c r="D118" s="175"/>
      <c r="E118" s="174"/>
      <c r="F118" s="175"/>
      <c r="G118" s="176"/>
      <c r="H118" s="174"/>
      <c r="I118" s="175">
        <f t="shared" si="172"/>
        <v>0</v>
      </c>
      <c r="J118" s="316">
        <f t="shared" si="173"/>
        <v>0</v>
      </c>
      <c r="K118" s="175">
        <f>I118+F118+D118</f>
        <v>0</v>
      </c>
      <c r="L118" s="316"/>
      <c r="M118" s="175"/>
      <c r="N118" s="175"/>
      <c r="O118" s="175"/>
      <c r="P118" s="316">
        <f t="shared" si="174"/>
        <v>0</v>
      </c>
      <c r="Q118" s="175">
        <f t="shared" si="174"/>
        <v>0</v>
      </c>
      <c r="R118" s="316"/>
      <c r="S118" s="175"/>
      <c r="T118" s="177"/>
      <c r="U118" s="316"/>
      <c r="V118" s="175">
        <f>U118*T118</f>
        <v>0</v>
      </c>
      <c r="W118" s="316">
        <f t="shared" si="175"/>
        <v>0</v>
      </c>
      <c r="X118" s="175">
        <f>V118+S118</f>
        <v>0</v>
      </c>
      <c r="Y118" s="316"/>
      <c r="Z118" s="175"/>
      <c r="AA118" s="177"/>
      <c r="AB118" s="316"/>
      <c r="AC118" s="175">
        <f>AB118*AA118</f>
        <v>0</v>
      </c>
      <c r="AD118" s="316">
        <f t="shared" si="176"/>
        <v>0</v>
      </c>
      <c r="AE118" s="175">
        <f>AC118+Z118</f>
        <v>0</v>
      </c>
      <c r="AF118" s="174"/>
    </row>
    <row r="119" spans="1:32">
      <c r="A119" s="173"/>
      <c r="B119" s="179" t="s">
        <v>41</v>
      </c>
      <c r="C119" s="174"/>
      <c r="D119" s="175"/>
      <c r="E119" s="174"/>
      <c r="F119" s="175"/>
      <c r="G119" s="176"/>
      <c r="H119" s="174"/>
      <c r="I119" s="175">
        <f t="shared" si="172"/>
        <v>0</v>
      </c>
      <c r="J119" s="316">
        <f t="shared" si="173"/>
        <v>0</v>
      </c>
      <c r="K119" s="175">
        <f>I119+F119+D119</f>
        <v>0</v>
      </c>
      <c r="L119" s="316"/>
      <c r="M119" s="175"/>
      <c r="N119" s="175"/>
      <c r="O119" s="175"/>
      <c r="P119" s="316">
        <f t="shared" si="174"/>
        <v>0</v>
      </c>
      <c r="Q119" s="175">
        <f t="shared" si="174"/>
        <v>0</v>
      </c>
      <c r="R119" s="316"/>
      <c r="S119" s="175"/>
      <c r="T119" s="177"/>
      <c r="U119" s="316"/>
      <c r="V119" s="175">
        <f>U119*T119</f>
        <v>0</v>
      </c>
      <c r="W119" s="316">
        <f t="shared" si="175"/>
        <v>0</v>
      </c>
      <c r="X119" s="175">
        <f>V119+S119</f>
        <v>0</v>
      </c>
      <c r="Y119" s="316"/>
      <c r="Z119" s="175"/>
      <c r="AA119" s="177"/>
      <c r="AB119" s="316"/>
      <c r="AC119" s="175">
        <f>AB119*AA119</f>
        <v>0</v>
      </c>
      <c r="AD119" s="316">
        <f t="shared" si="176"/>
        <v>0</v>
      </c>
      <c r="AE119" s="175">
        <f>AC119+Z119</f>
        <v>0</v>
      </c>
      <c r="AF119" s="174"/>
    </row>
    <row r="120" spans="1:32" s="249" customFormat="1">
      <c r="A120" s="240"/>
      <c r="B120" s="346" t="s">
        <v>35</v>
      </c>
      <c r="C120" s="242">
        <f t="shared" ref="C120" si="177">SUM(C116:C119)</f>
        <v>0</v>
      </c>
      <c r="D120" s="243">
        <f>SUM(D116:D119)</f>
        <v>0</v>
      </c>
      <c r="E120" s="242">
        <f t="shared" ref="E120" si="178">SUM(E116:E119)</f>
        <v>0</v>
      </c>
      <c r="F120" s="243">
        <f>SUM(F116:F119)</f>
        <v>0</v>
      </c>
      <c r="G120" s="244"/>
      <c r="H120" s="242">
        <f t="shared" ref="H120" si="179">SUM(H116:H119)</f>
        <v>0</v>
      </c>
      <c r="I120" s="243">
        <f>SUM(I116:I119)</f>
        <v>0</v>
      </c>
      <c r="J120" s="242">
        <f t="shared" ref="J120:M120" si="180">SUM(J116:J119)</f>
        <v>0</v>
      </c>
      <c r="K120" s="243">
        <f>SUM(K116:K119)</f>
        <v>0</v>
      </c>
      <c r="L120" s="242">
        <f t="shared" si="180"/>
        <v>0</v>
      </c>
      <c r="M120" s="243">
        <f t="shared" si="180"/>
        <v>0</v>
      </c>
      <c r="N120" s="245" t="e">
        <f t="shared" ref="N120:N121" si="181">L120/J120%</f>
        <v>#DIV/0!</v>
      </c>
      <c r="O120" s="245" t="e">
        <f>M120/K120%</f>
        <v>#DIV/0!</v>
      </c>
      <c r="P120" s="242">
        <f t="shared" ref="P120:S120" si="182">SUM(P116:P119)</f>
        <v>0</v>
      </c>
      <c r="Q120" s="243">
        <f t="shared" si="182"/>
        <v>0</v>
      </c>
      <c r="R120" s="242">
        <f t="shared" si="182"/>
        <v>0</v>
      </c>
      <c r="S120" s="243">
        <f t="shared" si="182"/>
        <v>0</v>
      </c>
      <c r="T120" s="246"/>
      <c r="U120" s="242">
        <f t="shared" ref="U120:W120" si="183">SUM(U116:U119)</f>
        <v>0</v>
      </c>
      <c r="V120" s="243">
        <f>SUM(V116:V119)</f>
        <v>0</v>
      </c>
      <c r="W120" s="242">
        <f t="shared" si="183"/>
        <v>0</v>
      </c>
      <c r="X120" s="243">
        <f>SUM(X116:X119)</f>
        <v>0</v>
      </c>
      <c r="Y120" s="242">
        <f t="shared" ref="Y120:Z120" si="184">SUM(Y116:Y119)</f>
        <v>0</v>
      </c>
      <c r="Z120" s="243">
        <f t="shared" si="184"/>
        <v>0</v>
      </c>
      <c r="AA120" s="246"/>
      <c r="AB120" s="242">
        <f t="shared" ref="AB120" si="185">SUM(AB116:AB119)</f>
        <v>0</v>
      </c>
      <c r="AC120" s="243">
        <f>SUM(AC116:AC119)</f>
        <v>0</v>
      </c>
      <c r="AD120" s="242">
        <f t="shared" ref="AD120" si="186">SUM(AD116:AD119)</f>
        <v>0</v>
      </c>
      <c r="AE120" s="243">
        <f>SUM(AE116:AE119)</f>
        <v>0</v>
      </c>
      <c r="AF120" s="247"/>
    </row>
    <row r="121" spans="1:32" s="249" customFormat="1">
      <c r="A121" s="240"/>
      <c r="B121" s="241" t="s">
        <v>5</v>
      </c>
      <c r="C121" s="242">
        <f t="shared" ref="C121" si="187">C120+C114+C108+C102+C96+C90</f>
        <v>0</v>
      </c>
      <c r="D121" s="243">
        <f>D120+D114+D108+D102+D96+D90</f>
        <v>0</v>
      </c>
      <c r="E121" s="242">
        <f t="shared" ref="E121" si="188">E120+E114+E108+E102+E96+E90</f>
        <v>0</v>
      </c>
      <c r="F121" s="243">
        <f>F120+F114+F108+F102+F96+F90</f>
        <v>0</v>
      </c>
      <c r="G121" s="244"/>
      <c r="H121" s="242">
        <f t="shared" ref="H121" si="189">H120+H114+H108+H102+H96+H90</f>
        <v>676</v>
      </c>
      <c r="I121" s="243">
        <f>I120+I114+I108+I102+I96+I90</f>
        <v>32.870000000000005</v>
      </c>
      <c r="J121" s="242">
        <f t="shared" ref="J121:M121" si="190">J120+J114+J108+J102+J96+J90</f>
        <v>676</v>
      </c>
      <c r="K121" s="243">
        <f>K120+K114+K108+K102+K96+K90</f>
        <v>32.870000000000005</v>
      </c>
      <c r="L121" s="242">
        <f t="shared" si="190"/>
        <v>342</v>
      </c>
      <c r="M121" s="243">
        <f t="shared" si="190"/>
        <v>18.354369999999999</v>
      </c>
      <c r="N121" s="245">
        <f t="shared" si="181"/>
        <v>50.591715976331365</v>
      </c>
      <c r="O121" s="245">
        <f>M121/K121%</f>
        <v>55.839275935503487</v>
      </c>
      <c r="P121" s="242">
        <f t="shared" ref="P121:S121" si="191">P120+P114+P108+P102+P96+P90</f>
        <v>334</v>
      </c>
      <c r="Q121" s="243">
        <f t="shared" si="191"/>
        <v>14.515630000000002</v>
      </c>
      <c r="R121" s="242">
        <f t="shared" si="191"/>
        <v>0</v>
      </c>
      <c r="S121" s="243">
        <f t="shared" si="191"/>
        <v>0</v>
      </c>
      <c r="T121" s="246"/>
      <c r="U121" s="242">
        <f t="shared" ref="U121:W121" si="192">U120+U114+U108+U102+U96+U90</f>
        <v>837</v>
      </c>
      <c r="V121" s="243">
        <f>V120+V114+V108+V102+V96+V90</f>
        <v>44.664999999999999</v>
      </c>
      <c r="W121" s="242">
        <f t="shared" si="192"/>
        <v>837</v>
      </c>
      <c r="X121" s="243">
        <f>X120+X114+X108+X102+X96+X90</f>
        <v>44.664999999999999</v>
      </c>
      <c r="Y121" s="242">
        <f t="shared" ref="Y121:Z121" si="193">Y120+Y114+Y108+Y102+Y96+Y90</f>
        <v>0</v>
      </c>
      <c r="Z121" s="243">
        <f t="shared" si="193"/>
        <v>0</v>
      </c>
      <c r="AA121" s="246"/>
      <c r="AB121" s="242">
        <f t="shared" ref="AB121" si="194">AB120+AB114+AB108+AB102+AB96+AB90</f>
        <v>837</v>
      </c>
      <c r="AC121" s="243">
        <f>AC120+AC114+AC108+AC102+AC96+AC90</f>
        <v>44.664999999999999</v>
      </c>
      <c r="AD121" s="242">
        <f t="shared" ref="AD121" si="195">AD120+AD114+AD108+AD102+AD96+AD90</f>
        <v>837</v>
      </c>
      <c r="AE121" s="243">
        <f>AE120+AE114+AE108+AE102+AE96+AE90</f>
        <v>44.664999999999999</v>
      </c>
      <c r="AF121" s="247"/>
    </row>
    <row r="122" spans="1:32" s="172" customFormat="1">
      <c r="A122" s="166" t="s">
        <v>46</v>
      </c>
      <c r="B122" s="167" t="s">
        <v>47</v>
      </c>
      <c r="C122" s="168"/>
      <c r="D122" s="169"/>
      <c r="E122" s="168"/>
      <c r="F122" s="169"/>
      <c r="G122" s="170"/>
      <c r="H122" s="168"/>
      <c r="I122" s="169"/>
      <c r="J122" s="315"/>
      <c r="K122" s="169"/>
      <c r="L122" s="315"/>
      <c r="M122" s="169"/>
      <c r="N122" s="169"/>
      <c r="O122" s="169"/>
      <c r="P122" s="315"/>
      <c r="Q122" s="169"/>
      <c r="R122" s="315"/>
      <c r="S122" s="169"/>
      <c r="T122" s="171"/>
      <c r="U122" s="315"/>
      <c r="V122" s="169"/>
      <c r="W122" s="315"/>
      <c r="X122" s="169"/>
      <c r="Y122" s="315"/>
      <c r="Z122" s="169"/>
      <c r="AA122" s="171"/>
      <c r="AB122" s="315"/>
      <c r="AC122" s="169"/>
      <c r="AD122" s="315"/>
      <c r="AE122" s="169"/>
      <c r="AF122" s="168"/>
    </row>
    <row r="123" spans="1:32" s="172" customFormat="1">
      <c r="A123" s="166">
        <v>7</v>
      </c>
      <c r="B123" s="167" t="s">
        <v>48</v>
      </c>
      <c r="C123" s="168"/>
      <c r="D123" s="169"/>
      <c r="E123" s="168"/>
      <c r="F123" s="169"/>
      <c r="G123" s="170"/>
      <c r="H123" s="168"/>
      <c r="I123" s="169"/>
      <c r="J123" s="315">
        <f t="shared" ref="J123:K133" si="196">H123+E123+C123</f>
        <v>0</v>
      </c>
      <c r="K123" s="169">
        <f t="shared" si="196"/>
        <v>0</v>
      </c>
      <c r="L123" s="315"/>
      <c r="M123" s="169"/>
      <c r="N123" s="169"/>
      <c r="O123" s="169"/>
      <c r="P123" s="315"/>
      <c r="Q123" s="169"/>
      <c r="R123" s="315"/>
      <c r="S123" s="169"/>
      <c r="T123" s="171"/>
      <c r="U123" s="315"/>
      <c r="V123" s="169"/>
      <c r="W123" s="315"/>
      <c r="X123" s="169"/>
      <c r="Y123" s="315"/>
      <c r="Z123" s="169"/>
      <c r="AA123" s="171"/>
      <c r="AB123" s="315"/>
      <c r="AC123" s="169"/>
      <c r="AD123" s="315"/>
      <c r="AE123" s="169"/>
      <c r="AF123" s="168"/>
    </row>
    <row r="124" spans="1:32">
      <c r="A124" s="173">
        <v>7.01</v>
      </c>
      <c r="B124" s="179" t="s">
        <v>49</v>
      </c>
      <c r="C124" s="174"/>
      <c r="D124" s="175"/>
      <c r="E124" s="174"/>
      <c r="F124" s="175"/>
      <c r="G124" s="176"/>
      <c r="H124" s="174"/>
      <c r="I124" s="175"/>
      <c r="J124" s="316">
        <f t="shared" si="196"/>
        <v>0</v>
      </c>
      <c r="K124" s="175">
        <f t="shared" si="196"/>
        <v>0</v>
      </c>
      <c r="L124" s="316"/>
      <c r="M124" s="175"/>
      <c r="N124" s="175"/>
      <c r="O124" s="175"/>
      <c r="P124" s="316">
        <f t="shared" ref="P124:Q133" si="197">J124-L124</f>
        <v>0</v>
      </c>
      <c r="Q124" s="175">
        <f t="shared" si="197"/>
        <v>0</v>
      </c>
      <c r="R124" s="316"/>
      <c r="S124" s="175"/>
      <c r="T124" s="177"/>
      <c r="U124" s="316"/>
      <c r="V124" s="175">
        <f t="shared" ref="V124:V133" si="198">U124*T124</f>
        <v>0</v>
      </c>
      <c r="W124" s="316">
        <f t="shared" ref="W124:W133" si="199">U124+R124</f>
        <v>0</v>
      </c>
      <c r="X124" s="175">
        <f t="shared" ref="X124:X133" si="200">V124+S124</f>
        <v>0</v>
      </c>
      <c r="Y124" s="316"/>
      <c r="Z124" s="175"/>
      <c r="AA124" s="177"/>
      <c r="AB124" s="316"/>
      <c r="AC124" s="175">
        <f t="shared" ref="AC124:AC133" si="201">AB124*AA124</f>
        <v>0</v>
      </c>
      <c r="AD124" s="316">
        <f t="shared" ref="AD124:AD133" si="202">AB124+Y124</f>
        <v>0</v>
      </c>
      <c r="AE124" s="175">
        <f t="shared" ref="AE124:AE133" si="203">AC124+Z124</f>
        <v>0</v>
      </c>
      <c r="AF124" s="174"/>
    </row>
    <row r="125" spans="1:32">
      <c r="A125" s="173"/>
      <c r="B125" s="179" t="s">
        <v>236</v>
      </c>
      <c r="C125" s="174"/>
      <c r="D125" s="175"/>
      <c r="E125" s="174"/>
      <c r="F125" s="175"/>
      <c r="G125" s="176">
        <v>1.5E-3</v>
      </c>
      <c r="H125" s="174">
        <v>15103</v>
      </c>
      <c r="I125" s="175">
        <f t="shared" ref="I125" si="204">H125*G125</f>
        <v>22.654499999999999</v>
      </c>
      <c r="J125" s="316">
        <f t="shared" si="196"/>
        <v>15103</v>
      </c>
      <c r="K125" s="175">
        <f t="shared" si="196"/>
        <v>22.654499999999999</v>
      </c>
      <c r="L125" s="316">
        <v>15103</v>
      </c>
      <c r="M125" s="175">
        <v>22.65</v>
      </c>
      <c r="N125" s="175">
        <f t="shared" ref="N125:O134" si="205">L125/J125%</f>
        <v>100</v>
      </c>
      <c r="O125" s="175">
        <f t="shared" si="205"/>
        <v>99.980136396742367</v>
      </c>
      <c r="P125" s="316">
        <f t="shared" si="197"/>
        <v>0</v>
      </c>
      <c r="Q125" s="175">
        <f t="shared" si="197"/>
        <v>4.5000000000001705E-3</v>
      </c>
      <c r="R125" s="316"/>
      <c r="S125" s="175"/>
      <c r="T125" s="177">
        <v>1.5E-3</v>
      </c>
      <c r="U125" s="316">
        <v>14246</v>
      </c>
      <c r="V125" s="175">
        <f t="shared" si="198"/>
        <v>21.369</v>
      </c>
      <c r="W125" s="316">
        <f t="shared" si="199"/>
        <v>14246</v>
      </c>
      <c r="X125" s="175">
        <f t="shared" si="200"/>
        <v>21.369</v>
      </c>
      <c r="Y125" s="316"/>
      <c r="Z125" s="175"/>
      <c r="AA125" s="177">
        <v>1.5E-3</v>
      </c>
      <c r="AB125" s="316">
        <v>14246</v>
      </c>
      <c r="AC125" s="175">
        <f t="shared" si="201"/>
        <v>21.369</v>
      </c>
      <c r="AD125" s="316">
        <f t="shared" si="202"/>
        <v>14246</v>
      </c>
      <c r="AE125" s="175">
        <f t="shared" si="203"/>
        <v>21.369</v>
      </c>
      <c r="AF125" s="174"/>
    </row>
    <row r="126" spans="1:32">
      <c r="A126" s="173"/>
      <c r="B126" s="179" t="s">
        <v>278</v>
      </c>
      <c r="C126" s="174"/>
      <c r="D126" s="175"/>
      <c r="E126" s="174"/>
      <c r="F126" s="175"/>
      <c r="G126" s="176">
        <v>1.5E-3</v>
      </c>
      <c r="H126" s="174"/>
      <c r="I126" s="175">
        <f>H126*G126</f>
        <v>0</v>
      </c>
      <c r="J126" s="316">
        <f t="shared" si="196"/>
        <v>0</v>
      </c>
      <c r="K126" s="175">
        <f t="shared" si="196"/>
        <v>0</v>
      </c>
      <c r="L126" s="316">
        <v>0</v>
      </c>
      <c r="M126" s="175">
        <v>0</v>
      </c>
      <c r="N126" s="175" t="e">
        <f t="shared" si="205"/>
        <v>#DIV/0!</v>
      </c>
      <c r="O126" s="175" t="e">
        <f t="shared" si="205"/>
        <v>#DIV/0!</v>
      </c>
      <c r="P126" s="316">
        <f t="shared" si="197"/>
        <v>0</v>
      </c>
      <c r="Q126" s="175">
        <f t="shared" si="197"/>
        <v>0</v>
      </c>
      <c r="R126" s="316"/>
      <c r="S126" s="175"/>
      <c r="T126" s="177">
        <v>1.5E-3</v>
      </c>
      <c r="U126" s="316"/>
      <c r="V126" s="175">
        <f t="shared" si="198"/>
        <v>0</v>
      </c>
      <c r="W126" s="316">
        <f t="shared" si="199"/>
        <v>0</v>
      </c>
      <c r="X126" s="175">
        <f t="shared" si="200"/>
        <v>0</v>
      </c>
      <c r="Y126" s="316"/>
      <c r="Z126" s="175"/>
      <c r="AA126" s="177">
        <v>1.5E-3</v>
      </c>
      <c r="AB126" s="316"/>
      <c r="AC126" s="175">
        <f t="shared" si="201"/>
        <v>0</v>
      </c>
      <c r="AD126" s="316">
        <f t="shared" si="202"/>
        <v>0</v>
      </c>
      <c r="AE126" s="175">
        <f t="shared" si="203"/>
        <v>0</v>
      </c>
      <c r="AF126" s="174"/>
    </row>
    <row r="127" spans="1:32">
      <c r="A127" s="173"/>
      <c r="B127" s="179" t="s">
        <v>280</v>
      </c>
      <c r="C127" s="174"/>
      <c r="D127" s="175"/>
      <c r="E127" s="174"/>
      <c r="F127" s="175"/>
      <c r="G127" s="176">
        <v>1.5E-3</v>
      </c>
      <c r="H127" s="174"/>
      <c r="I127" s="175">
        <f>H127*G127</f>
        <v>0</v>
      </c>
      <c r="J127" s="316">
        <f t="shared" si="196"/>
        <v>0</v>
      </c>
      <c r="K127" s="175">
        <f t="shared" si="196"/>
        <v>0</v>
      </c>
      <c r="L127" s="316">
        <v>0</v>
      </c>
      <c r="M127" s="175">
        <v>0</v>
      </c>
      <c r="N127" s="175"/>
      <c r="O127" s="175"/>
      <c r="P127" s="316">
        <f t="shared" si="197"/>
        <v>0</v>
      </c>
      <c r="Q127" s="175">
        <f t="shared" si="197"/>
        <v>0</v>
      </c>
      <c r="R127" s="316"/>
      <c r="S127" s="175"/>
      <c r="T127" s="177">
        <v>1.5E-3</v>
      </c>
      <c r="U127" s="316"/>
      <c r="V127" s="175">
        <f t="shared" si="198"/>
        <v>0</v>
      </c>
      <c r="W127" s="316">
        <f t="shared" si="199"/>
        <v>0</v>
      </c>
      <c r="X127" s="175">
        <f t="shared" si="200"/>
        <v>0</v>
      </c>
      <c r="Y127" s="316"/>
      <c r="Z127" s="175"/>
      <c r="AA127" s="177">
        <v>1.5E-3</v>
      </c>
      <c r="AB127" s="316"/>
      <c r="AC127" s="175">
        <f t="shared" si="201"/>
        <v>0</v>
      </c>
      <c r="AD127" s="316">
        <f t="shared" si="202"/>
        <v>0</v>
      </c>
      <c r="AE127" s="175">
        <f t="shared" si="203"/>
        <v>0</v>
      </c>
      <c r="AF127" s="174"/>
    </row>
    <row r="128" spans="1:32">
      <c r="A128" s="173"/>
      <c r="B128" s="179" t="s">
        <v>279</v>
      </c>
      <c r="C128" s="174"/>
      <c r="D128" s="175"/>
      <c r="E128" s="174"/>
      <c r="F128" s="175"/>
      <c r="G128" s="176">
        <v>1.5E-3</v>
      </c>
      <c r="H128" s="174">
        <v>21135</v>
      </c>
      <c r="I128" s="175">
        <f t="shared" ref="I128:I133" si="206">H128*G128</f>
        <v>31.702500000000001</v>
      </c>
      <c r="J128" s="316">
        <f t="shared" si="196"/>
        <v>21135</v>
      </c>
      <c r="K128" s="175">
        <f t="shared" si="196"/>
        <v>31.702500000000001</v>
      </c>
      <c r="L128" s="316">
        <v>21135</v>
      </c>
      <c r="M128" s="175">
        <v>31.7</v>
      </c>
      <c r="N128" s="175">
        <f t="shared" si="205"/>
        <v>100</v>
      </c>
      <c r="O128" s="175">
        <f t="shared" si="205"/>
        <v>99.992114186578348</v>
      </c>
      <c r="P128" s="316">
        <f t="shared" si="197"/>
        <v>0</v>
      </c>
      <c r="Q128" s="175">
        <f t="shared" si="197"/>
        <v>2.500000000001279E-3</v>
      </c>
      <c r="R128" s="316"/>
      <c r="S128" s="175"/>
      <c r="T128" s="177">
        <v>1.5E-3</v>
      </c>
      <c r="U128" s="316">
        <v>20201</v>
      </c>
      <c r="V128" s="175">
        <f t="shared" si="198"/>
        <v>30.301500000000001</v>
      </c>
      <c r="W128" s="316">
        <f t="shared" si="199"/>
        <v>20201</v>
      </c>
      <c r="X128" s="175">
        <f t="shared" si="200"/>
        <v>30.301500000000001</v>
      </c>
      <c r="Y128" s="316"/>
      <c r="Z128" s="175"/>
      <c r="AA128" s="177">
        <v>1.5E-3</v>
      </c>
      <c r="AB128" s="316">
        <v>20201</v>
      </c>
      <c r="AC128" s="175">
        <f t="shared" si="201"/>
        <v>30.301500000000001</v>
      </c>
      <c r="AD128" s="316">
        <f t="shared" si="202"/>
        <v>20201</v>
      </c>
      <c r="AE128" s="175">
        <f t="shared" si="203"/>
        <v>30.301500000000001</v>
      </c>
      <c r="AF128" s="174"/>
    </row>
    <row r="129" spans="1:32">
      <c r="A129" s="173"/>
      <c r="B129" s="179" t="s">
        <v>281</v>
      </c>
      <c r="C129" s="174"/>
      <c r="D129" s="175"/>
      <c r="E129" s="174"/>
      <c r="F129" s="175"/>
      <c r="G129" s="176">
        <v>1.5E-3</v>
      </c>
      <c r="H129" s="174"/>
      <c r="I129" s="175">
        <f t="shared" si="206"/>
        <v>0</v>
      </c>
      <c r="J129" s="316">
        <f t="shared" si="196"/>
        <v>0</v>
      </c>
      <c r="K129" s="175">
        <f t="shared" si="196"/>
        <v>0</v>
      </c>
      <c r="L129" s="316">
        <v>0</v>
      </c>
      <c r="M129" s="175">
        <v>0</v>
      </c>
      <c r="N129" s="175" t="e">
        <f t="shared" si="205"/>
        <v>#DIV/0!</v>
      </c>
      <c r="O129" s="175" t="e">
        <f t="shared" si="205"/>
        <v>#DIV/0!</v>
      </c>
      <c r="P129" s="316">
        <f t="shared" si="197"/>
        <v>0</v>
      </c>
      <c r="Q129" s="175">
        <f t="shared" si="197"/>
        <v>0</v>
      </c>
      <c r="R129" s="316"/>
      <c r="S129" s="175"/>
      <c r="T129" s="177">
        <v>1.5E-3</v>
      </c>
      <c r="U129" s="316"/>
      <c r="V129" s="175">
        <f t="shared" si="198"/>
        <v>0</v>
      </c>
      <c r="W129" s="316">
        <f t="shared" si="199"/>
        <v>0</v>
      </c>
      <c r="X129" s="175">
        <f t="shared" si="200"/>
        <v>0</v>
      </c>
      <c r="Y129" s="316"/>
      <c r="Z129" s="175"/>
      <c r="AA129" s="177">
        <v>1.5E-3</v>
      </c>
      <c r="AB129" s="316"/>
      <c r="AC129" s="175">
        <f t="shared" si="201"/>
        <v>0</v>
      </c>
      <c r="AD129" s="316">
        <f t="shared" si="202"/>
        <v>0</v>
      </c>
      <c r="AE129" s="175">
        <f t="shared" si="203"/>
        <v>0</v>
      </c>
      <c r="AF129" s="174"/>
    </row>
    <row r="130" spans="1:32">
      <c r="A130" s="173"/>
      <c r="B130" s="179" t="s">
        <v>282</v>
      </c>
      <c r="C130" s="174"/>
      <c r="D130" s="175"/>
      <c r="E130" s="174"/>
      <c r="F130" s="175"/>
      <c r="G130" s="176">
        <v>1.5E-3</v>
      </c>
      <c r="H130" s="174">
        <v>25</v>
      </c>
      <c r="I130" s="175">
        <f t="shared" si="206"/>
        <v>3.7499999999999999E-2</v>
      </c>
      <c r="J130" s="316">
        <f t="shared" si="196"/>
        <v>25</v>
      </c>
      <c r="K130" s="175">
        <f t="shared" si="196"/>
        <v>3.7499999999999999E-2</v>
      </c>
      <c r="L130" s="316">
        <v>25</v>
      </c>
      <c r="M130" s="175">
        <v>0.04</v>
      </c>
      <c r="N130" s="175">
        <f t="shared" si="205"/>
        <v>100</v>
      </c>
      <c r="O130" s="175">
        <f t="shared" si="205"/>
        <v>106.66666666666667</v>
      </c>
      <c r="P130" s="316">
        <f t="shared" si="197"/>
        <v>0</v>
      </c>
      <c r="Q130" s="175">
        <f t="shared" si="197"/>
        <v>-2.5000000000000022E-3</v>
      </c>
      <c r="R130" s="316"/>
      <c r="S130" s="175"/>
      <c r="T130" s="177">
        <v>1.5E-3</v>
      </c>
      <c r="U130" s="316">
        <v>18</v>
      </c>
      <c r="V130" s="175">
        <f t="shared" si="198"/>
        <v>2.7E-2</v>
      </c>
      <c r="W130" s="316">
        <f t="shared" si="199"/>
        <v>18</v>
      </c>
      <c r="X130" s="175">
        <f t="shared" si="200"/>
        <v>2.7E-2</v>
      </c>
      <c r="Y130" s="316"/>
      <c r="Z130" s="175"/>
      <c r="AA130" s="177">
        <v>1.5E-3</v>
      </c>
      <c r="AB130" s="316">
        <v>18</v>
      </c>
      <c r="AC130" s="175">
        <f t="shared" si="201"/>
        <v>2.7E-2</v>
      </c>
      <c r="AD130" s="316">
        <f t="shared" si="202"/>
        <v>18</v>
      </c>
      <c r="AE130" s="175">
        <f t="shared" si="203"/>
        <v>2.7E-2</v>
      </c>
      <c r="AF130" s="174"/>
    </row>
    <row r="131" spans="1:32">
      <c r="A131" s="173">
        <v>7.02</v>
      </c>
      <c r="B131" s="179" t="s">
        <v>50</v>
      </c>
      <c r="C131" s="174"/>
      <c r="D131" s="175"/>
      <c r="E131" s="174"/>
      <c r="F131" s="175"/>
      <c r="G131" s="176">
        <v>2.5000000000000001E-3</v>
      </c>
      <c r="H131" s="174">
        <v>26696</v>
      </c>
      <c r="I131" s="175">
        <f t="shared" si="206"/>
        <v>66.739999999999995</v>
      </c>
      <c r="J131" s="316">
        <f t="shared" si="196"/>
        <v>26696</v>
      </c>
      <c r="K131" s="175">
        <f t="shared" si="196"/>
        <v>66.739999999999995</v>
      </c>
      <c r="L131" s="316">
        <v>26696</v>
      </c>
      <c r="M131" s="175">
        <v>66.739999999999995</v>
      </c>
      <c r="N131" s="175">
        <f t="shared" si="205"/>
        <v>100.00000000000001</v>
      </c>
      <c r="O131" s="175">
        <f t="shared" si="205"/>
        <v>100</v>
      </c>
      <c r="P131" s="316">
        <f t="shared" si="197"/>
        <v>0</v>
      </c>
      <c r="Q131" s="175">
        <f t="shared" si="197"/>
        <v>0</v>
      </c>
      <c r="R131" s="316"/>
      <c r="S131" s="175"/>
      <c r="T131" s="177">
        <v>2.5000000000000001E-3</v>
      </c>
      <c r="U131" s="316">
        <v>25849</v>
      </c>
      <c r="V131" s="175">
        <f t="shared" si="198"/>
        <v>64.622500000000002</v>
      </c>
      <c r="W131" s="316">
        <f t="shared" si="199"/>
        <v>25849</v>
      </c>
      <c r="X131" s="175">
        <f t="shared" si="200"/>
        <v>64.622500000000002</v>
      </c>
      <c r="Y131" s="316"/>
      <c r="Z131" s="175"/>
      <c r="AA131" s="177">
        <v>2.5000000000000001E-3</v>
      </c>
      <c r="AB131" s="316">
        <v>25849</v>
      </c>
      <c r="AC131" s="175">
        <f t="shared" si="201"/>
        <v>64.622500000000002</v>
      </c>
      <c r="AD131" s="316">
        <f t="shared" si="202"/>
        <v>25849</v>
      </c>
      <c r="AE131" s="175">
        <f t="shared" si="203"/>
        <v>64.622500000000002</v>
      </c>
      <c r="AF131" s="174"/>
    </row>
    <row r="132" spans="1:32">
      <c r="A132" s="173">
        <v>7.03</v>
      </c>
      <c r="B132" s="179" t="s">
        <v>51</v>
      </c>
      <c r="C132" s="174"/>
      <c r="D132" s="175"/>
      <c r="E132" s="174"/>
      <c r="F132" s="175"/>
      <c r="G132" s="176">
        <v>2.5000000000000001E-3</v>
      </c>
      <c r="H132" s="174"/>
      <c r="I132" s="175">
        <f t="shared" si="206"/>
        <v>0</v>
      </c>
      <c r="J132" s="316">
        <f t="shared" si="196"/>
        <v>0</v>
      </c>
      <c r="K132" s="175">
        <f t="shared" si="196"/>
        <v>0</v>
      </c>
      <c r="L132" s="316"/>
      <c r="M132" s="175"/>
      <c r="N132" s="175" t="e">
        <f t="shared" si="205"/>
        <v>#DIV/0!</v>
      </c>
      <c r="O132" s="175" t="e">
        <f t="shared" si="205"/>
        <v>#DIV/0!</v>
      </c>
      <c r="P132" s="316">
        <f t="shared" si="197"/>
        <v>0</v>
      </c>
      <c r="Q132" s="175">
        <f t="shared" si="197"/>
        <v>0</v>
      </c>
      <c r="R132" s="316"/>
      <c r="S132" s="175"/>
      <c r="T132" s="177">
        <v>2.5000000000000001E-3</v>
      </c>
      <c r="U132" s="316"/>
      <c r="V132" s="175">
        <f t="shared" si="198"/>
        <v>0</v>
      </c>
      <c r="W132" s="316">
        <f t="shared" si="199"/>
        <v>0</v>
      </c>
      <c r="X132" s="175">
        <f t="shared" si="200"/>
        <v>0</v>
      </c>
      <c r="Y132" s="316"/>
      <c r="Z132" s="175"/>
      <c r="AA132" s="177">
        <v>2.5000000000000001E-3</v>
      </c>
      <c r="AB132" s="316"/>
      <c r="AC132" s="175">
        <f t="shared" si="201"/>
        <v>0</v>
      </c>
      <c r="AD132" s="316">
        <f t="shared" si="202"/>
        <v>0</v>
      </c>
      <c r="AE132" s="175">
        <f t="shared" si="203"/>
        <v>0</v>
      </c>
      <c r="AF132" s="174"/>
    </row>
    <row r="133" spans="1:32">
      <c r="A133" s="173">
        <v>7.04</v>
      </c>
      <c r="B133" s="179" t="s">
        <v>52</v>
      </c>
      <c r="C133" s="174"/>
      <c r="D133" s="175"/>
      <c r="E133" s="174"/>
      <c r="F133" s="175"/>
      <c r="G133" s="176">
        <v>2.5000000000000001E-3</v>
      </c>
      <c r="H133" s="174">
        <v>15</v>
      </c>
      <c r="I133" s="175">
        <f t="shared" si="206"/>
        <v>3.7499999999999999E-2</v>
      </c>
      <c r="J133" s="316">
        <f t="shared" si="196"/>
        <v>15</v>
      </c>
      <c r="K133" s="175">
        <f t="shared" si="196"/>
        <v>3.7499999999999999E-2</v>
      </c>
      <c r="L133" s="316">
        <v>15</v>
      </c>
      <c r="M133" s="175">
        <v>0.04</v>
      </c>
      <c r="N133" s="175">
        <f t="shared" si="205"/>
        <v>100</v>
      </c>
      <c r="O133" s="175">
        <f t="shared" si="205"/>
        <v>106.66666666666667</v>
      </c>
      <c r="P133" s="316">
        <f t="shared" si="197"/>
        <v>0</v>
      </c>
      <c r="Q133" s="175">
        <f t="shared" si="197"/>
        <v>-2.5000000000000022E-3</v>
      </c>
      <c r="R133" s="316"/>
      <c r="S133" s="175"/>
      <c r="T133" s="177">
        <v>2.5000000000000001E-3</v>
      </c>
      <c r="U133" s="316">
        <v>15</v>
      </c>
      <c r="V133" s="175">
        <f t="shared" si="198"/>
        <v>3.7499999999999999E-2</v>
      </c>
      <c r="W133" s="316">
        <f t="shared" si="199"/>
        <v>15</v>
      </c>
      <c r="X133" s="175">
        <f t="shared" si="200"/>
        <v>3.7499999999999999E-2</v>
      </c>
      <c r="Y133" s="316"/>
      <c r="Z133" s="175"/>
      <c r="AA133" s="177">
        <v>2.5000000000000001E-3</v>
      </c>
      <c r="AB133" s="316">
        <v>15</v>
      </c>
      <c r="AC133" s="175">
        <f t="shared" si="201"/>
        <v>3.7499999999999999E-2</v>
      </c>
      <c r="AD133" s="316">
        <f t="shared" si="202"/>
        <v>15</v>
      </c>
      <c r="AE133" s="175">
        <f t="shared" si="203"/>
        <v>3.7499999999999999E-2</v>
      </c>
      <c r="AF133" s="174"/>
    </row>
    <row r="134" spans="1:32" s="249" customFormat="1">
      <c r="A134" s="240"/>
      <c r="B134" s="241" t="s">
        <v>25</v>
      </c>
      <c r="C134" s="242">
        <f t="shared" ref="C134" si="207">SUM(C125:C133)</f>
        <v>0</v>
      </c>
      <c r="D134" s="243">
        <f>SUM(D125:D133)</f>
        <v>0</v>
      </c>
      <c r="E134" s="242">
        <f t="shared" ref="E134" si="208">SUM(E125:E133)</f>
        <v>0</v>
      </c>
      <c r="F134" s="243">
        <f>SUM(F125:F133)</f>
        <v>0</v>
      </c>
      <c r="G134" s="244"/>
      <c r="H134" s="242">
        <f t="shared" ref="H134:M134" si="209">SUM(H125:H133)</f>
        <v>62974</v>
      </c>
      <c r="I134" s="243">
        <f>SUM(I125:I133)</f>
        <v>121.172</v>
      </c>
      <c r="J134" s="242">
        <f t="shared" si="209"/>
        <v>62974</v>
      </c>
      <c r="K134" s="243">
        <f>SUM(K125:K133)</f>
        <v>121.172</v>
      </c>
      <c r="L134" s="242">
        <f t="shared" si="209"/>
        <v>62974</v>
      </c>
      <c r="M134" s="243">
        <f t="shared" si="209"/>
        <v>121.17</v>
      </c>
      <c r="N134" s="245">
        <f t="shared" si="205"/>
        <v>100</v>
      </c>
      <c r="O134" s="245">
        <f>M134/K134%</f>
        <v>99.998349453669178</v>
      </c>
      <c r="P134" s="242">
        <f t="shared" ref="P134" si="210">SUM(P125:P133)</f>
        <v>0</v>
      </c>
      <c r="Q134" s="243">
        <f>SUM(Q125:Q133)</f>
        <v>2.0000000000014451E-3</v>
      </c>
      <c r="R134" s="242">
        <f t="shared" ref="R134" si="211">SUM(R125:R133)</f>
        <v>0</v>
      </c>
      <c r="S134" s="243">
        <f>SUM(S125:S133)</f>
        <v>0</v>
      </c>
      <c r="T134" s="246"/>
      <c r="U134" s="242">
        <f t="shared" ref="U134" si="212">SUM(U125:U133)</f>
        <v>60329</v>
      </c>
      <c r="V134" s="243">
        <f>SUM(V125:V133)</f>
        <v>116.3575</v>
      </c>
      <c r="W134" s="242">
        <f t="shared" ref="W134" si="213">SUM(W125:W133)</f>
        <v>60329</v>
      </c>
      <c r="X134" s="243">
        <f>SUM(X125:X133)</f>
        <v>116.3575</v>
      </c>
      <c r="Y134" s="242">
        <f t="shared" ref="Y134" si="214">SUM(Y125:Y133)</f>
        <v>0</v>
      </c>
      <c r="Z134" s="243">
        <f>SUM(Z125:Z133)</f>
        <v>0</v>
      </c>
      <c r="AA134" s="246"/>
      <c r="AB134" s="242">
        <f t="shared" ref="AB134" si="215">SUM(AB125:AB133)</f>
        <v>60329</v>
      </c>
      <c r="AC134" s="243">
        <f>SUM(AC125:AC133)</f>
        <v>116.3575</v>
      </c>
      <c r="AD134" s="242">
        <f t="shared" ref="AD134" si="216">SUM(AD125:AD133)</f>
        <v>60329</v>
      </c>
      <c r="AE134" s="243">
        <f>SUM(AE125:AE133)</f>
        <v>116.3575</v>
      </c>
      <c r="AF134" s="247"/>
    </row>
    <row r="135" spans="1:32" s="172" customFormat="1">
      <c r="A135" s="166">
        <v>8</v>
      </c>
      <c r="B135" s="167" t="s">
        <v>53</v>
      </c>
      <c r="C135" s="168"/>
      <c r="D135" s="169"/>
      <c r="E135" s="168"/>
      <c r="F135" s="169"/>
      <c r="G135" s="170"/>
      <c r="H135" s="168"/>
      <c r="I135" s="169"/>
      <c r="J135" s="315"/>
      <c r="K135" s="169"/>
      <c r="L135" s="315"/>
      <c r="M135" s="169"/>
      <c r="N135" s="169"/>
      <c r="O135" s="169"/>
      <c r="P135" s="315"/>
      <c r="Q135" s="169"/>
      <c r="R135" s="315"/>
      <c r="S135" s="169"/>
      <c r="T135" s="171"/>
      <c r="U135" s="315"/>
      <c r="V135" s="169"/>
      <c r="W135" s="315"/>
      <c r="X135" s="169"/>
      <c r="Y135" s="315"/>
      <c r="Z135" s="169"/>
      <c r="AA135" s="171"/>
      <c r="AB135" s="315"/>
      <c r="AC135" s="169"/>
      <c r="AD135" s="315"/>
      <c r="AE135" s="169"/>
      <c r="AF135" s="168"/>
    </row>
    <row r="136" spans="1:32">
      <c r="A136" s="173">
        <v>8.01</v>
      </c>
      <c r="B136" s="179" t="s">
        <v>54</v>
      </c>
      <c r="C136" s="174"/>
      <c r="D136" s="175"/>
      <c r="E136" s="174"/>
      <c r="F136" s="175"/>
      <c r="G136" s="176">
        <v>4.0000000000000001E-3</v>
      </c>
      <c r="H136" s="174">
        <v>35237</v>
      </c>
      <c r="I136" s="175">
        <f t="shared" ref="I136:I139" si="217">H136*G136</f>
        <v>140.94800000000001</v>
      </c>
      <c r="J136" s="316">
        <f t="shared" ref="J136:J139" si="218">H136+E136+C136</f>
        <v>35237</v>
      </c>
      <c r="K136" s="175">
        <f>I136+F136+D136</f>
        <v>140.94800000000001</v>
      </c>
      <c r="L136" s="316">
        <v>33867</v>
      </c>
      <c r="M136" s="175">
        <v>135.46799999999999</v>
      </c>
      <c r="N136" s="175">
        <f t="shared" ref="N136:O140" si="219">L136/J136%</f>
        <v>96.11204132020319</v>
      </c>
      <c r="O136" s="175">
        <f t="shared" si="219"/>
        <v>96.11204132020319</v>
      </c>
      <c r="P136" s="316">
        <f t="shared" ref="P136:Q139" si="220">J136-L136</f>
        <v>1370</v>
      </c>
      <c r="Q136" s="175">
        <f t="shared" si="220"/>
        <v>5.4800000000000182</v>
      </c>
      <c r="R136" s="316"/>
      <c r="S136" s="175"/>
      <c r="T136" s="177">
        <v>4.0000000000000001E-3</v>
      </c>
      <c r="U136" s="316">
        <v>33968</v>
      </c>
      <c r="V136" s="175">
        <f>U136*T136</f>
        <v>135.87200000000001</v>
      </c>
      <c r="W136" s="316">
        <f t="shared" ref="W136:W139" si="221">U136+R136</f>
        <v>33968</v>
      </c>
      <c r="X136" s="175">
        <f>V136+S136</f>
        <v>135.87200000000001</v>
      </c>
      <c r="Y136" s="316"/>
      <c r="Z136" s="175"/>
      <c r="AA136" s="177">
        <v>4.0000000000000001E-3</v>
      </c>
      <c r="AB136" s="316">
        <v>33968</v>
      </c>
      <c r="AC136" s="175">
        <f>AB136*AA136</f>
        <v>135.87200000000001</v>
      </c>
      <c r="AD136" s="316">
        <f t="shared" ref="AD136:AD139" si="222">AB136+Y136</f>
        <v>33968</v>
      </c>
      <c r="AE136" s="175">
        <f>AC136+Z136</f>
        <v>135.87200000000001</v>
      </c>
      <c r="AF136" s="174"/>
    </row>
    <row r="137" spans="1:32">
      <c r="A137" s="173">
        <v>8.02</v>
      </c>
      <c r="B137" s="179" t="s">
        <v>55</v>
      </c>
      <c r="C137" s="174"/>
      <c r="D137" s="175"/>
      <c r="E137" s="174"/>
      <c r="F137" s="175"/>
      <c r="G137" s="176">
        <v>4.0000000000000001E-3</v>
      </c>
      <c r="H137" s="174">
        <v>11707</v>
      </c>
      <c r="I137" s="175">
        <f t="shared" si="217"/>
        <v>46.828000000000003</v>
      </c>
      <c r="J137" s="316">
        <f t="shared" si="218"/>
        <v>11707</v>
      </c>
      <c r="K137" s="175">
        <f>I137+F137+D137</f>
        <v>46.828000000000003</v>
      </c>
      <c r="L137" s="316">
        <v>11083</v>
      </c>
      <c r="M137" s="175">
        <v>44.332000000000001</v>
      </c>
      <c r="N137" s="175">
        <f t="shared" si="219"/>
        <v>94.669855641923647</v>
      </c>
      <c r="O137" s="175">
        <f t="shared" si="219"/>
        <v>94.669855641923633</v>
      </c>
      <c r="P137" s="316">
        <f t="shared" si="220"/>
        <v>624</v>
      </c>
      <c r="Q137" s="175">
        <f t="shared" si="220"/>
        <v>2.4960000000000022</v>
      </c>
      <c r="R137" s="316"/>
      <c r="S137" s="175"/>
      <c r="T137" s="177">
        <v>4.0000000000000001E-3</v>
      </c>
      <c r="U137" s="316">
        <v>11324</v>
      </c>
      <c r="V137" s="175">
        <f>U137*T137</f>
        <v>45.295999999999999</v>
      </c>
      <c r="W137" s="316">
        <f t="shared" si="221"/>
        <v>11324</v>
      </c>
      <c r="X137" s="175">
        <f>V137+S137</f>
        <v>45.295999999999999</v>
      </c>
      <c r="Y137" s="316"/>
      <c r="Z137" s="175"/>
      <c r="AA137" s="177">
        <v>4.0000000000000001E-3</v>
      </c>
      <c r="AB137" s="316">
        <v>11324</v>
      </c>
      <c r="AC137" s="175">
        <f>AB137*AA137</f>
        <v>45.295999999999999</v>
      </c>
      <c r="AD137" s="316">
        <f t="shared" si="222"/>
        <v>11324</v>
      </c>
      <c r="AE137" s="175">
        <f>AC137+Z137</f>
        <v>45.295999999999999</v>
      </c>
      <c r="AF137" s="174"/>
    </row>
    <row r="138" spans="1:32">
      <c r="A138" s="173">
        <v>8.0299999999999994</v>
      </c>
      <c r="B138" s="179" t="s">
        <v>56</v>
      </c>
      <c r="C138" s="174"/>
      <c r="D138" s="175"/>
      <c r="E138" s="174"/>
      <c r="F138" s="175"/>
      <c r="G138" s="176">
        <v>4.0000000000000001E-3</v>
      </c>
      <c r="H138" s="174">
        <v>3707</v>
      </c>
      <c r="I138" s="175">
        <f t="shared" si="217"/>
        <v>14.828000000000001</v>
      </c>
      <c r="J138" s="316">
        <f t="shared" si="218"/>
        <v>3707</v>
      </c>
      <c r="K138" s="175">
        <f>I138+F138+D138</f>
        <v>14.828000000000001</v>
      </c>
      <c r="L138" s="316">
        <v>3707</v>
      </c>
      <c r="M138" s="175">
        <v>14.827999999999999</v>
      </c>
      <c r="N138" s="175">
        <f t="shared" si="219"/>
        <v>100</v>
      </c>
      <c r="O138" s="175">
        <f t="shared" si="219"/>
        <v>99.999999999999986</v>
      </c>
      <c r="P138" s="316">
        <f t="shared" si="220"/>
        <v>0</v>
      </c>
      <c r="Q138" s="175">
        <f t="shared" si="220"/>
        <v>0</v>
      </c>
      <c r="R138" s="316"/>
      <c r="S138" s="175"/>
      <c r="T138" s="177">
        <v>4.0000000000000001E-3</v>
      </c>
      <c r="U138" s="316">
        <v>3443</v>
      </c>
      <c r="V138" s="175">
        <f>U138*T138</f>
        <v>13.772</v>
      </c>
      <c r="W138" s="316">
        <f t="shared" si="221"/>
        <v>3443</v>
      </c>
      <c r="X138" s="175">
        <f>V138+S138</f>
        <v>13.772</v>
      </c>
      <c r="Y138" s="316"/>
      <c r="Z138" s="175"/>
      <c r="AA138" s="177">
        <v>4.0000000000000001E-3</v>
      </c>
      <c r="AB138" s="316">
        <v>3443</v>
      </c>
      <c r="AC138" s="175">
        <f>AB138*AA138</f>
        <v>13.772</v>
      </c>
      <c r="AD138" s="316">
        <f t="shared" si="222"/>
        <v>3443</v>
      </c>
      <c r="AE138" s="175">
        <f>AC138+Z138</f>
        <v>13.772</v>
      </c>
      <c r="AF138" s="174"/>
    </row>
    <row r="139" spans="1:32">
      <c r="A139" s="173">
        <v>8.0399999999999991</v>
      </c>
      <c r="B139" s="179" t="s">
        <v>57</v>
      </c>
      <c r="C139" s="174"/>
      <c r="D139" s="175"/>
      <c r="E139" s="174"/>
      <c r="F139" s="175"/>
      <c r="G139" s="176">
        <v>4.0000000000000001E-3</v>
      </c>
      <c r="H139" s="174">
        <v>14215</v>
      </c>
      <c r="I139" s="175">
        <f t="shared" si="217"/>
        <v>56.86</v>
      </c>
      <c r="J139" s="316">
        <f t="shared" si="218"/>
        <v>14215</v>
      </c>
      <c r="K139" s="175">
        <f>I139+F139+D139</f>
        <v>56.86</v>
      </c>
      <c r="L139" s="316">
        <v>14022</v>
      </c>
      <c r="M139" s="175">
        <v>56.088000000000001</v>
      </c>
      <c r="N139" s="175">
        <f t="shared" si="219"/>
        <v>98.642279282448115</v>
      </c>
      <c r="O139" s="175">
        <f t="shared" si="219"/>
        <v>98.642279282448115</v>
      </c>
      <c r="P139" s="316">
        <f t="shared" si="220"/>
        <v>193</v>
      </c>
      <c r="Q139" s="175">
        <f t="shared" si="220"/>
        <v>0.77199999999999847</v>
      </c>
      <c r="R139" s="316"/>
      <c r="S139" s="175"/>
      <c r="T139" s="177">
        <v>4.0000000000000001E-3</v>
      </c>
      <c r="U139" s="316">
        <v>13642</v>
      </c>
      <c r="V139" s="175">
        <f>U139*T139</f>
        <v>54.567999999999998</v>
      </c>
      <c r="W139" s="316">
        <f t="shared" si="221"/>
        <v>13642</v>
      </c>
      <c r="X139" s="175">
        <f>V139+S139</f>
        <v>54.567999999999998</v>
      </c>
      <c r="Y139" s="316"/>
      <c r="Z139" s="175"/>
      <c r="AA139" s="177">
        <v>4.0000000000000001E-3</v>
      </c>
      <c r="AB139" s="316">
        <v>13642</v>
      </c>
      <c r="AC139" s="175">
        <f>AB139*AA139</f>
        <v>54.567999999999998</v>
      </c>
      <c r="AD139" s="316">
        <f t="shared" si="222"/>
        <v>13642</v>
      </c>
      <c r="AE139" s="175">
        <f>AC139+Z139</f>
        <v>54.567999999999998</v>
      </c>
      <c r="AF139" s="174"/>
    </row>
    <row r="140" spans="1:32" s="249" customFormat="1">
      <c r="A140" s="240"/>
      <c r="B140" s="241" t="s">
        <v>35</v>
      </c>
      <c r="C140" s="242">
        <f t="shared" ref="C140" si="223">SUM(C136:C139)</f>
        <v>0</v>
      </c>
      <c r="D140" s="243">
        <f>SUM(D136:D139)</f>
        <v>0</v>
      </c>
      <c r="E140" s="242">
        <f t="shared" ref="E140" si="224">SUM(E136:E139)</f>
        <v>0</v>
      </c>
      <c r="F140" s="243">
        <f>SUM(F136:F139)</f>
        <v>0</v>
      </c>
      <c r="G140" s="244"/>
      <c r="H140" s="242">
        <f t="shared" ref="H140:L140" si="225">SUM(H136:H139)</f>
        <v>64866</v>
      </c>
      <c r="I140" s="243">
        <f>SUM(I136:I139)</f>
        <v>259.464</v>
      </c>
      <c r="J140" s="242">
        <f t="shared" si="225"/>
        <v>64866</v>
      </c>
      <c r="K140" s="243">
        <f>SUM(K136:K139)</f>
        <v>259.464</v>
      </c>
      <c r="L140" s="242">
        <f t="shared" si="225"/>
        <v>62679</v>
      </c>
      <c r="M140" s="243">
        <f>SUM(M136:M139)</f>
        <v>250.71599999999998</v>
      </c>
      <c r="N140" s="245">
        <f t="shared" si="219"/>
        <v>96.628434002404958</v>
      </c>
      <c r="O140" s="245">
        <f>M140/K140%</f>
        <v>96.628434002404944</v>
      </c>
      <c r="P140" s="242">
        <f t="shared" ref="P140:S140" si="226">SUM(P136:P139)</f>
        <v>2187</v>
      </c>
      <c r="Q140" s="243">
        <f t="shared" si="226"/>
        <v>8.7480000000000189</v>
      </c>
      <c r="R140" s="242">
        <f t="shared" si="226"/>
        <v>0</v>
      </c>
      <c r="S140" s="243">
        <f t="shared" si="226"/>
        <v>0</v>
      </c>
      <c r="T140" s="246"/>
      <c r="U140" s="242">
        <f t="shared" ref="U140:W140" si="227">SUM(U136:U139)</f>
        <v>62377</v>
      </c>
      <c r="V140" s="243">
        <f>SUM(V136:V139)</f>
        <v>249.50799999999998</v>
      </c>
      <c r="W140" s="242">
        <f t="shared" si="227"/>
        <v>62377</v>
      </c>
      <c r="X140" s="243">
        <f>SUM(X136:X139)</f>
        <v>249.50799999999998</v>
      </c>
      <c r="Y140" s="242">
        <f t="shared" ref="Y140:Z140" si="228">SUM(Y136:Y139)</f>
        <v>0</v>
      </c>
      <c r="Z140" s="243">
        <f t="shared" si="228"/>
        <v>0</v>
      </c>
      <c r="AA140" s="246"/>
      <c r="AB140" s="242">
        <f t="shared" ref="AB140" si="229">SUM(AB136:AB139)</f>
        <v>62377</v>
      </c>
      <c r="AC140" s="243">
        <f>SUM(AC136:AC139)</f>
        <v>249.50799999999998</v>
      </c>
      <c r="AD140" s="242">
        <f t="shared" ref="AD140" si="230">SUM(AD136:AD139)</f>
        <v>62377</v>
      </c>
      <c r="AE140" s="243">
        <f>SUM(AE136:AE139)</f>
        <v>249.50799999999998</v>
      </c>
      <c r="AF140" s="247"/>
    </row>
    <row r="141" spans="1:32" s="172" customFormat="1">
      <c r="A141" s="166">
        <v>9</v>
      </c>
      <c r="B141" s="167" t="s">
        <v>58</v>
      </c>
      <c r="C141" s="168"/>
      <c r="D141" s="169"/>
      <c r="E141" s="168"/>
      <c r="F141" s="169"/>
      <c r="G141" s="170"/>
      <c r="H141" s="168"/>
      <c r="I141" s="169"/>
      <c r="J141" s="315">
        <f t="shared" ref="J141:J143" si="231">H141+E141+C141</f>
        <v>0</v>
      </c>
      <c r="K141" s="169">
        <f>I141+F141+D141</f>
        <v>0</v>
      </c>
      <c r="L141" s="315"/>
      <c r="M141" s="169"/>
      <c r="N141" s="169"/>
      <c r="O141" s="169"/>
      <c r="P141" s="315"/>
      <c r="Q141" s="169"/>
      <c r="R141" s="315"/>
      <c r="S141" s="169"/>
      <c r="T141" s="171"/>
      <c r="U141" s="315"/>
      <c r="V141" s="169"/>
      <c r="W141" s="315"/>
      <c r="X141" s="169"/>
      <c r="Y141" s="315"/>
      <c r="Z141" s="169"/>
      <c r="AA141" s="171"/>
      <c r="AB141" s="315"/>
      <c r="AC141" s="169"/>
      <c r="AD141" s="315"/>
      <c r="AE141" s="169"/>
      <c r="AF141" s="168"/>
    </row>
    <row r="142" spans="1:32">
      <c r="A142" s="173">
        <v>9.01</v>
      </c>
      <c r="B142" s="179" t="s">
        <v>59</v>
      </c>
      <c r="C142" s="174"/>
      <c r="D142" s="175"/>
      <c r="E142" s="174"/>
      <c r="F142" s="175"/>
      <c r="G142" s="176"/>
      <c r="H142" s="174"/>
      <c r="I142" s="175">
        <f t="shared" ref="I142:I143" si="232">H142*G142</f>
        <v>0</v>
      </c>
      <c r="J142" s="316">
        <f t="shared" si="231"/>
        <v>0</v>
      </c>
      <c r="K142" s="175">
        <f>I142+F142+D142</f>
        <v>0</v>
      </c>
      <c r="L142" s="316"/>
      <c r="M142" s="175"/>
      <c r="N142" s="175"/>
      <c r="O142" s="175"/>
      <c r="P142" s="316">
        <f>J142-L142</f>
        <v>0</v>
      </c>
      <c r="Q142" s="175">
        <f>K142-M142</f>
        <v>0</v>
      </c>
      <c r="R142" s="316"/>
      <c r="S142" s="175"/>
      <c r="T142" s="177"/>
      <c r="U142" s="316"/>
      <c r="V142" s="175">
        <f t="shared" ref="V142" si="233">U142*T142</f>
        <v>0</v>
      </c>
      <c r="W142" s="316">
        <f t="shared" ref="W142:W143" si="234">U142+R142</f>
        <v>0</v>
      </c>
      <c r="X142" s="175">
        <f>V142+S142</f>
        <v>0</v>
      </c>
      <c r="Y142" s="316"/>
      <c r="Z142" s="175"/>
      <c r="AA142" s="177"/>
      <c r="AB142" s="316"/>
      <c r="AC142" s="175">
        <f t="shared" ref="AC142" si="235">AB142*AA142</f>
        <v>0</v>
      </c>
      <c r="AD142" s="316">
        <f t="shared" ref="AD142:AD143" si="236">AB142+Y142</f>
        <v>0</v>
      </c>
      <c r="AE142" s="175">
        <f>AC142+Z142</f>
        <v>0</v>
      </c>
      <c r="AF142" s="174"/>
    </row>
    <row r="143" spans="1:32">
      <c r="A143" s="173">
        <v>9.02</v>
      </c>
      <c r="B143" s="179" t="s">
        <v>60</v>
      </c>
      <c r="C143" s="174"/>
      <c r="D143" s="175"/>
      <c r="E143" s="174"/>
      <c r="F143" s="175"/>
      <c r="G143" s="176"/>
      <c r="H143" s="174"/>
      <c r="I143" s="175">
        <f t="shared" si="232"/>
        <v>0</v>
      </c>
      <c r="J143" s="316">
        <f t="shared" si="231"/>
        <v>0</v>
      </c>
      <c r="K143" s="175">
        <f>I143+F143+D143</f>
        <v>0</v>
      </c>
      <c r="L143" s="316"/>
      <c r="M143" s="175"/>
      <c r="N143" s="175"/>
      <c r="O143" s="175"/>
      <c r="P143" s="316">
        <f>J143-L143</f>
        <v>0</v>
      </c>
      <c r="Q143" s="175">
        <f>K143-M143</f>
        <v>0</v>
      </c>
      <c r="R143" s="316"/>
      <c r="S143" s="175"/>
      <c r="T143" s="177">
        <v>0.5</v>
      </c>
      <c r="U143" s="316">
        <v>1</v>
      </c>
      <c r="V143" s="175">
        <f>U143*T143</f>
        <v>0.5</v>
      </c>
      <c r="W143" s="316">
        <f t="shared" si="234"/>
        <v>1</v>
      </c>
      <c r="X143" s="175">
        <f>V143+S143</f>
        <v>0.5</v>
      </c>
      <c r="Y143" s="316"/>
      <c r="Z143" s="175"/>
      <c r="AA143" s="177">
        <v>0.5</v>
      </c>
      <c r="AB143" s="316">
        <v>1</v>
      </c>
      <c r="AC143" s="175">
        <f>AB143*AA143</f>
        <v>0.5</v>
      </c>
      <c r="AD143" s="316">
        <f t="shared" si="236"/>
        <v>1</v>
      </c>
      <c r="AE143" s="175">
        <f>AC143+Z143</f>
        <v>0.5</v>
      </c>
      <c r="AF143" s="174"/>
    </row>
    <row r="144" spans="1:32" s="249" customFormat="1">
      <c r="A144" s="240"/>
      <c r="B144" s="241" t="s">
        <v>35</v>
      </c>
      <c r="C144" s="242">
        <f t="shared" ref="C144" si="237">SUM(C142:C143)</f>
        <v>0</v>
      </c>
      <c r="D144" s="243">
        <f>SUM(D142:D143)</f>
        <v>0</v>
      </c>
      <c r="E144" s="242">
        <f t="shared" ref="E144" si="238">SUM(E142:E143)</f>
        <v>0</v>
      </c>
      <c r="F144" s="243">
        <f>SUM(F142:F143)</f>
        <v>0</v>
      </c>
      <c r="G144" s="244"/>
      <c r="H144" s="242">
        <f t="shared" ref="H144:S144" si="239">SUM(H142:H143)</f>
        <v>0</v>
      </c>
      <c r="I144" s="243">
        <f>SUM(I142:I143)</f>
        <v>0</v>
      </c>
      <c r="J144" s="242">
        <f t="shared" si="239"/>
        <v>0</v>
      </c>
      <c r="K144" s="243">
        <f>SUM(K142:K143)</f>
        <v>0</v>
      </c>
      <c r="L144" s="242">
        <f t="shared" si="239"/>
        <v>0</v>
      </c>
      <c r="M144" s="243">
        <f t="shared" si="239"/>
        <v>0</v>
      </c>
      <c r="N144" s="245" t="e">
        <f t="shared" ref="N144" si="240">L144/J144%</f>
        <v>#DIV/0!</v>
      </c>
      <c r="O144" s="245" t="e">
        <f>M144/K144%</f>
        <v>#DIV/0!</v>
      </c>
      <c r="P144" s="242">
        <f t="shared" si="239"/>
        <v>0</v>
      </c>
      <c r="Q144" s="243">
        <f t="shared" si="239"/>
        <v>0</v>
      </c>
      <c r="R144" s="242">
        <f t="shared" si="239"/>
        <v>0</v>
      </c>
      <c r="S144" s="243">
        <f t="shared" si="239"/>
        <v>0</v>
      </c>
      <c r="T144" s="246"/>
      <c r="U144" s="242">
        <f t="shared" ref="U144:W144" si="241">SUM(U142:U143)</f>
        <v>1</v>
      </c>
      <c r="V144" s="243">
        <f>SUM(V142:V143)</f>
        <v>0.5</v>
      </c>
      <c r="W144" s="242">
        <f t="shared" si="241"/>
        <v>1</v>
      </c>
      <c r="X144" s="243">
        <f>SUM(X142:X143)</f>
        <v>0.5</v>
      </c>
      <c r="Y144" s="242">
        <f t="shared" ref="Y144:Z144" si="242">SUM(Y142:Y143)</f>
        <v>0</v>
      </c>
      <c r="Z144" s="243">
        <f t="shared" si="242"/>
        <v>0</v>
      </c>
      <c r="AA144" s="246"/>
      <c r="AB144" s="242">
        <f t="shared" ref="AB144" si="243">SUM(AB142:AB143)</f>
        <v>1</v>
      </c>
      <c r="AC144" s="243">
        <f>SUM(AC142:AC143)</f>
        <v>0.5</v>
      </c>
      <c r="AD144" s="242">
        <f t="shared" ref="AD144" si="244">SUM(AD142:AD143)</f>
        <v>1</v>
      </c>
      <c r="AE144" s="243">
        <f>SUM(AE142:AE143)</f>
        <v>0.5</v>
      </c>
      <c r="AF144" s="247"/>
    </row>
    <row r="145" spans="1:32" s="172" customFormat="1">
      <c r="A145" s="166" t="s">
        <v>61</v>
      </c>
      <c r="B145" s="167" t="s">
        <v>62</v>
      </c>
      <c r="C145" s="168"/>
      <c r="D145" s="169"/>
      <c r="E145" s="168"/>
      <c r="F145" s="169"/>
      <c r="G145" s="170"/>
      <c r="H145" s="168"/>
      <c r="I145" s="169"/>
      <c r="J145" s="315"/>
      <c r="K145" s="169"/>
      <c r="L145" s="315"/>
      <c r="M145" s="169"/>
      <c r="N145" s="169"/>
      <c r="O145" s="169"/>
      <c r="P145" s="315"/>
      <c r="Q145" s="169"/>
      <c r="R145" s="315"/>
      <c r="S145" s="169"/>
      <c r="T145" s="171"/>
      <c r="U145" s="315"/>
      <c r="V145" s="169"/>
      <c r="W145" s="315"/>
      <c r="X145" s="169"/>
      <c r="Y145" s="315"/>
      <c r="Z145" s="169"/>
      <c r="AA145" s="171"/>
      <c r="AB145" s="315"/>
      <c r="AC145" s="169"/>
      <c r="AD145" s="315"/>
      <c r="AE145" s="169"/>
      <c r="AF145" s="168"/>
    </row>
    <row r="146" spans="1:32" s="172" customFormat="1">
      <c r="A146" s="166">
        <v>10</v>
      </c>
      <c r="B146" s="167" t="s">
        <v>63</v>
      </c>
      <c r="C146" s="168"/>
      <c r="D146" s="169"/>
      <c r="E146" s="168"/>
      <c r="F146" s="169"/>
      <c r="G146" s="170"/>
      <c r="H146" s="168"/>
      <c r="I146" s="169"/>
      <c r="J146" s="315">
        <f t="shared" ref="J146" si="245">H146+E146+C146</f>
        <v>0</v>
      </c>
      <c r="K146" s="169">
        <f>I146+F146+D146</f>
        <v>0</v>
      </c>
      <c r="L146" s="315"/>
      <c r="M146" s="169"/>
      <c r="N146" s="169"/>
      <c r="O146" s="169"/>
      <c r="P146" s="315"/>
      <c r="Q146" s="169"/>
      <c r="R146" s="315"/>
      <c r="S146" s="169"/>
      <c r="T146" s="171"/>
      <c r="U146" s="315"/>
      <c r="V146" s="169"/>
      <c r="W146" s="315"/>
      <c r="X146" s="169"/>
      <c r="Y146" s="315"/>
      <c r="Z146" s="169"/>
      <c r="AA146" s="171"/>
      <c r="AB146" s="315"/>
      <c r="AC146" s="169"/>
      <c r="AD146" s="315"/>
      <c r="AE146" s="169"/>
      <c r="AF146" s="168"/>
    </row>
    <row r="147" spans="1:32" s="172" customFormat="1">
      <c r="A147" s="166"/>
      <c r="B147" s="167" t="s">
        <v>288</v>
      </c>
      <c r="C147" s="168"/>
      <c r="D147" s="169"/>
      <c r="E147" s="168"/>
      <c r="F147" s="169"/>
      <c r="G147" s="170"/>
      <c r="H147" s="168"/>
      <c r="I147" s="169"/>
      <c r="J147" s="315"/>
      <c r="K147" s="169"/>
      <c r="L147" s="315"/>
      <c r="M147" s="169"/>
      <c r="N147" s="169"/>
      <c r="O147" s="169"/>
      <c r="P147" s="315"/>
      <c r="Q147" s="169"/>
      <c r="R147" s="315"/>
      <c r="S147" s="169"/>
      <c r="T147" s="171"/>
      <c r="U147" s="315"/>
      <c r="V147" s="169"/>
      <c r="W147" s="315"/>
      <c r="X147" s="169"/>
      <c r="Y147" s="315"/>
      <c r="Z147" s="169"/>
      <c r="AA147" s="171"/>
      <c r="AB147" s="315"/>
      <c r="AC147" s="169"/>
      <c r="AD147" s="315"/>
      <c r="AE147" s="169"/>
      <c r="AF147" s="168"/>
    </row>
    <row r="148" spans="1:32">
      <c r="A148" s="34">
        <v>10.01</v>
      </c>
      <c r="B148" s="7" t="s">
        <v>64</v>
      </c>
      <c r="C148" s="174"/>
      <c r="D148" s="175"/>
      <c r="E148" s="174"/>
      <c r="F148" s="175"/>
      <c r="G148" s="176">
        <v>0.52</v>
      </c>
      <c r="H148" s="174"/>
      <c r="I148" s="175">
        <f>H148*G148*12</f>
        <v>0</v>
      </c>
      <c r="J148" s="316">
        <f t="shared" ref="J148:K164" si="246">H148+E148+C148</f>
        <v>0</v>
      </c>
      <c r="K148" s="175">
        <f t="shared" si="246"/>
        <v>0</v>
      </c>
      <c r="L148" s="316"/>
      <c r="M148" s="175"/>
      <c r="N148" s="175"/>
      <c r="O148" s="175"/>
      <c r="P148" s="316">
        <f t="shared" ref="P148:Q164" si="247">J148-L148</f>
        <v>0</v>
      </c>
      <c r="Q148" s="175">
        <f t="shared" si="247"/>
        <v>0</v>
      </c>
      <c r="R148" s="316"/>
      <c r="S148" s="175"/>
      <c r="T148" s="177">
        <v>0.65</v>
      </c>
      <c r="U148" s="316"/>
      <c r="V148" s="175">
        <f t="shared" ref="V148:V164" si="248">U148*T148*12</f>
        <v>0</v>
      </c>
      <c r="W148" s="316">
        <f t="shared" ref="W148:W164" si="249">U148+R148</f>
        <v>0</v>
      </c>
      <c r="X148" s="175">
        <f t="shared" ref="X148:X164" si="250">V148+S148</f>
        <v>0</v>
      </c>
      <c r="Y148" s="316"/>
      <c r="Z148" s="175"/>
      <c r="AA148" s="177">
        <v>0.65</v>
      </c>
      <c r="AB148" s="316"/>
      <c r="AC148" s="175">
        <f t="shared" ref="AC148:AC164" si="251">AB148*AA148*12</f>
        <v>0</v>
      </c>
      <c r="AD148" s="316">
        <f t="shared" ref="AD148:AD164" si="252">AB148+Y148</f>
        <v>0</v>
      </c>
      <c r="AE148" s="175">
        <f t="shared" ref="AE148:AE164" si="253">AC148+Z148</f>
        <v>0</v>
      </c>
      <c r="AF148" s="174"/>
    </row>
    <row r="149" spans="1:32">
      <c r="A149" s="34">
        <v>10.02</v>
      </c>
      <c r="B149" s="7" t="s">
        <v>289</v>
      </c>
      <c r="C149" s="174"/>
      <c r="D149" s="175"/>
      <c r="E149" s="174"/>
      <c r="F149" s="175"/>
      <c r="G149" s="176">
        <v>0.13</v>
      </c>
      <c r="H149" s="174"/>
      <c r="I149" s="175">
        <f>H149*G149*12</f>
        <v>0</v>
      </c>
      <c r="J149" s="316">
        <f t="shared" si="246"/>
        <v>0</v>
      </c>
      <c r="K149" s="175">
        <f t="shared" si="246"/>
        <v>0</v>
      </c>
      <c r="L149" s="316"/>
      <c r="M149" s="175"/>
      <c r="N149" s="175"/>
      <c r="O149" s="175"/>
      <c r="P149" s="316">
        <f t="shared" si="247"/>
        <v>0</v>
      </c>
      <c r="Q149" s="175">
        <f t="shared" si="247"/>
        <v>0</v>
      </c>
      <c r="R149" s="316"/>
      <c r="S149" s="175"/>
      <c r="T149" s="177">
        <v>0.13</v>
      </c>
      <c r="U149" s="316"/>
      <c r="V149" s="175">
        <f t="shared" si="248"/>
        <v>0</v>
      </c>
      <c r="W149" s="316">
        <f t="shared" si="249"/>
        <v>0</v>
      </c>
      <c r="X149" s="175">
        <f t="shared" si="250"/>
        <v>0</v>
      </c>
      <c r="Y149" s="316"/>
      <c r="Z149" s="175"/>
      <c r="AA149" s="177">
        <v>0.13</v>
      </c>
      <c r="AB149" s="316"/>
      <c r="AC149" s="175">
        <f t="shared" si="251"/>
        <v>0</v>
      </c>
      <c r="AD149" s="316">
        <f t="shared" si="252"/>
        <v>0</v>
      </c>
      <c r="AE149" s="175">
        <f t="shared" si="253"/>
        <v>0</v>
      </c>
      <c r="AF149" s="174"/>
    </row>
    <row r="150" spans="1:32" ht="31.5">
      <c r="A150" s="34">
        <v>10.029999999999999</v>
      </c>
      <c r="B150" s="7" t="s">
        <v>68</v>
      </c>
      <c r="C150" s="174"/>
      <c r="D150" s="175"/>
      <c r="E150" s="174"/>
      <c r="F150" s="175"/>
      <c r="G150" s="176"/>
      <c r="H150" s="174"/>
      <c r="I150" s="175">
        <f t="shared" ref="I150:I164" si="254">H150*G150*12</f>
        <v>0</v>
      </c>
      <c r="J150" s="316">
        <f t="shared" si="246"/>
        <v>0</v>
      </c>
      <c r="K150" s="175">
        <f t="shared" si="246"/>
        <v>0</v>
      </c>
      <c r="L150" s="316"/>
      <c r="M150" s="175"/>
      <c r="N150" s="175"/>
      <c r="O150" s="175"/>
      <c r="P150" s="316">
        <f t="shared" si="247"/>
        <v>0</v>
      </c>
      <c r="Q150" s="175">
        <f t="shared" si="247"/>
        <v>0</v>
      </c>
      <c r="R150" s="316"/>
      <c r="S150" s="175"/>
      <c r="T150" s="177"/>
      <c r="U150" s="316"/>
      <c r="V150" s="175">
        <f t="shared" si="248"/>
        <v>0</v>
      </c>
      <c r="W150" s="316">
        <f t="shared" si="249"/>
        <v>0</v>
      </c>
      <c r="X150" s="175">
        <f t="shared" si="250"/>
        <v>0</v>
      </c>
      <c r="Y150" s="316"/>
      <c r="Z150" s="175"/>
      <c r="AA150" s="177"/>
      <c r="AB150" s="316"/>
      <c r="AC150" s="175">
        <f t="shared" si="251"/>
        <v>0</v>
      </c>
      <c r="AD150" s="316">
        <f t="shared" si="252"/>
        <v>0</v>
      </c>
      <c r="AE150" s="175">
        <f t="shared" si="253"/>
        <v>0</v>
      </c>
      <c r="AF150" s="174"/>
    </row>
    <row r="151" spans="1:32" s="172" customFormat="1">
      <c r="A151" s="83"/>
      <c r="B151" s="6" t="s">
        <v>73</v>
      </c>
      <c r="C151" s="168"/>
      <c r="D151" s="169"/>
      <c r="E151" s="168"/>
      <c r="F151" s="169"/>
      <c r="G151" s="170"/>
      <c r="H151" s="168"/>
      <c r="I151" s="169">
        <f t="shared" si="254"/>
        <v>0</v>
      </c>
      <c r="J151" s="315">
        <f t="shared" si="246"/>
        <v>0</v>
      </c>
      <c r="K151" s="169">
        <f t="shared" si="246"/>
        <v>0</v>
      </c>
      <c r="L151" s="315"/>
      <c r="M151" s="169"/>
      <c r="N151" s="175"/>
      <c r="O151" s="175"/>
      <c r="P151" s="316">
        <f t="shared" si="247"/>
        <v>0</v>
      </c>
      <c r="Q151" s="175">
        <f t="shared" si="247"/>
        <v>0</v>
      </c>
      <c r="R151" s="315"/>
      <c r="S151" s="169"/>
      <c r="T151" s="171"/>
      <c r="U151" s="315"/>
      <c r="V151" s="175">
        <f t="shared" si="248"/>
        <v>0</v>
      </c>
      <c r="W151" s="316">
        <f t="shared" si="249"/>
        <v>0</v>
      </c>
      <c r="X151" s="175">
        <f t="shared" si="250"/>
        <v>0</v>
      </c>
      <c r="Y151" s="315"/>
      <c r="Z151" s="169"/>
      <c r="AA151" s="171"/>
      <c r="AB151" s="315"/>
      <c r="AC151" s="175">
        <f t="shared" si="251"/>
        <v>0</v>
      </c>
      <c r="AD151" s="316">
        <f t="shared" si="252"/>
        <v>0</v>
      </c>
      <c r="AE151" s="175">
        <f t="shared" si="253"/>
        <v>0</v>
      </c>
      <c r="AF151" s="168"/>
    </row>
    <row r="152" spans="1:32" ht="31.5">
      <c r="A152" s="34">
        <v>10.039999999999999</v>
      </c>
      <c r="B152" s="7" t="s">
        <v>290</v>
      </c>
      <c r="C152" s="174"/>
      <c r="D152" s="175"/>
      <c r="E152" s="174"/>
      <c r="F152" s="175"/>
      <c r="G152" s="176"/>
      <c r="H152" s="174"/>
      <c r="I152" s="175">
        <f t="shared" si="254"/>
        <v>0</v>
      </c>
      <c r="J152" s="316">
        <f t="shared" si="246"/>
        <v>0</v>
      </c>
      <c r="K152" s="175">
        <f t="shared" si="246"/>
        <v>0</v>
      </c>
      <c r="L152" s="316"/>
      <c r="M152" s="175"/>
      <c r="N152" s="175"/>
      <c r="O152" s="175"/>
      <c r="P152" s="316">
        <f t="shared" si="247"/>
        <v>0</v>
      </c>
      <c r="Q152" s="175">
        <f t="shared" si="247"/>
        <v>0</v>
      </c>
      <c r="R152" s="316"/>
      <c r="S152" s="175"/>
      <c r="T152" s="177"/>
      <c r="U152" s="316"/>
      <c r="V152" s="175">
        <f t="shared" si="248"/>
        <v>0</v>
      </c>
      <c r="W152" s="316">
        <f t="shared" si="249"/>
        <v>0</v>
      </c>
      <c r="X152" s="175">
        <f t="shared" si="250"/>
        <v>0</v>
      </c>
      <c r="Y152" s="316"/>
      <c r="Z152" s="175"/>
      <c r="AA152" s="177"/>
      <c r="AB152" s="316"/>
      <c r="AC152" s="175">
        <f t="shared" si="251"/>
        <v>0</v>
      </c>
      <c r="AD152" s="316">
        <f t="shared" si="252"/>
        <v>0</v>
      </c>
      <c r="AE152" s="175">
        <f t="shared" si="253"/>
        <v>0</v>
      </c>
      <c r="AF152" s="174"/>
    </row>
    <row r="153" spans="1:32">
      <c r="A153" s="34"/>
      <c r="B153" s="8" t="s">
        <v>65</v>
      </c>
      <c r="C153" s="174"/>
      <c r="D153" s="175"/>
      <c r="E153" s="174"/>
      <c r="F153" s="175"/>
      <c r="G153" s="176">
        <v>0.6</v>
      </c>
      <c r="H153" s="174"/>
      <c r="I153" s="175">
        <f t="shared" si="254"/>
        <v>0</v>
      </c>
      <c r="J153" s="316">
        <f t="shared" si="246"/>
        <v>0</v>
      </c>
      <c r="K153" s="175">
        <f t="shared" si="246"/>
        <v>0</v>
      </c>
      <c r="L153" s="316"/>
      <c r="M153" s="175"/>
      <c r="N153" s="175"/>
      <c r="O153" s="175"/>
      <c r="P153" s="316">
        <f t="shared" si="247"/>
        <v>0</v>
      </c>
      <c r="Q153" s="175">
        <f t="shared" si="247"/>
        <v>0</v>
      </c>
      <c r="R153" s="316"/>
      <c r="S153" s="175"/>
      <c r="T153" s="177">
        <v>0.75</v>
      </c>
      <c r="U153" s="316"/>
      <c r="V153" s="175">
        <f t="shared" si="248"/>
        <v>0</v>
      </c>
      <c r="W153" s="316">
        <f t="shared" si="249"/>
        <v>0</v>
      </c>
      <c r="X153" s="175">
        <f t="shared" si="250"/>
        <v>0</v>
      </c>
      <c r="Y153" s="316"/>
      <c r="Z153" s="175"/>
      <c r="AA153" s="177">
        <v>0.75</v>
      </c>
      <c r="AB153" s="316"/>
      <c r="AC153" s="175">
        <f t="shared" si="251"/>
        <v>0</v>
      </c>
      <c r="AD153" s="316">
        <f t="shared" si="252"/>
        <v>0</v>
      </c>
      <c r="AE153" s="175">
        <f t="shared" si="253"/>
        <v>0</v>
      </c>
      <c r="AF153" s="174"/>
    </row>
    <row r="154" spans="1:32">
      <c r="A154" s="34"/>
      <c r="B154" s="8" t="s">
        <v>66</v>
      </c>
      <c r="C154" s="174"/>
      <c r="D154" s="175"/>
      <c r="E154" s="174"/>
      <c r="F154" s="175"/>
      <c r="G154" s="176">
        <v>0.6</v>
      </c>
      <c r="H154" s="174"/>
      <c r="I154" s="175">
        <f t="shared" si="254"/>
        <v>0</v>
      </c>
      <c r="J154" s="316">
        <f t="shared" si="246"/>
        <v>0</v>
      </c>
      <c r="K154" s="175">
        <f t="shared" si="246"/>
        <v>0</v>
      </c>
      <c r="L154" s="316"/>
      <c r="M154" s="175"/>
      <c r="N154" s="175"/>
      <c r="O154" s="175"/>
      <c r="P154" s="316">
        <f t="shared" si="247"/>
        <v>0</v>
      </c>
      <c r="Q154" s="175">
        <f t="shared" si="247"/>
        <v>0</v>
      </c>
      <c r="R154" s="316"/>
      <c r="S154" s="175"/>
      <c r="T154" s="177">
        <v>0.75</v>
      </c>
      <c r="U154" s="316"/>
      <c r="V154" s="175">
        <f t="shared" si="248"/>
        <v>0</v>
      </c>
      <c r="W154" s="316">
        <f t="shared" si="249"/>
        <v>0</v>
      </c>
      <c r="X154" s="175">
        <f t="shared" si="250"/>
        <v>0</v>
      </c>
      <c r="Y154" s="316"/>
      <c r="Z154" s="175"/>
      <c r="AA154" s="177">
        <v>0.75</v>
      </c>
      <c r="AB154" s="316"/>
      <c r="AC154" s="175">
        <f t="shared" si="251"/>
        <v>0</v>
      </c>
      <c r="AD154" s="316">
        <f t="shared" si="252"/>
        <v>0</v>
      </c>
      <c r="AE154" s="175">
        <f t="shared" si="253"/>
        <v>0</v>
      </c>
      <c r="AF154" s="174"/>
    </row>
    <row r="155" spans="1:32">
      <c r="A155" s="34"/>
      <c r="B155" s="8" t="s">
        <v>67</v>
      </c>
      <c r="C155" s="174"/>
      <c r="D155" s="175"/>
      <c r="E155" s="174"/>
      <c r="F155" s="175"/>
      <c r="G155" s="176">
        <v>0.6</v>
      </c>
      <c r="H155" s="174"/>
      <c r="I155" s="175">
        <f t="shared" si="254"/>
        <v>0</v>
      </c>
      <c r="J155" s="316">
        <f t="shared" si="246"/>
        <v>0</v>
      </c>
      <c r="K155" s="175">
        <f t="shared" si="246"/>
        <v>0</v>
      </c>
      <c r="L155" s="316"/>
      <c r="M155" s="175"/>
      <c r="N155" s="175"/>
      <c r="O155" s="175"/>
      <c r="P155" s="316">
        <f t="shared" si="247"/>
        <v>0</v>
      </c>
      <c r="Q155" s="175">
        <f t="shared" si="247"/>
        <v>0</v>
      </c>
      <c r="R155" s="316"/>
      <c r="S155" s="175"/>
      <c r="T155" s="177">
        <v>0.75</v>
      </c>
      <c r="U155" s="316"/>
      <c r="V155" s="175">
        <f t="shared" si="248"/>
        <v>0</v>
      </c>
      <c r="W155" s="316">
        <f t="shared" si="249"/>
        <v>0</v>
      </c>
      <c r="X155" s="175">
        <f t="shared" si="250"/>
        <v>0</v>
      </c>
      <c r="Y155" s="316"/>
      <c r="Z155" s="175"/>
      <c r="AA155" s="177">
        <v>0.75</v>
      </c>
      <c r="AB155" s="316"/>
      <c r="AC155" s="175">
        <f t="shared" si="251"/>
        <v>0</v>
      </c>
      <c r="AD155" s="316">
        <f t="shared" si="252"/>
        <v>0</v>
      </c>
      <c r="AE155" s="175">
        <f t="shared" si="253"/>
        <v>0</v>
      </c>
      <c r="AF155" s="174"/>
    </row>
    <row r="156" spans="1:32" ht="31.5">
      <c r="A156" s="34">
        <v>10.050000000000001</v>
      </c>
      <c r="B156" s="7" t="s">
        <v>291</v>
      </c>
      <c r="C156" s="174"/>
      <c r="D156" s="175"/>
      <c r="E156" s="174"/>
      <c r="F156" s="175"/>
      <c r="G156" s="176"/>
      <c r="H156" s="174"/>
      <c r="I156" s="175">
        <f t="shared" si="254"/>
        <v>0</v>
      </c>
      <c r="J156" s="316">
        <f t="shared" si="246"/>
        <v>0</v>
      </c>
      <c r="K156" s="175">
        <f t="shared" si="246"/>
        <v>0</v>
      </c>
      <c r="L156" s="316"/>
      <c r="M156" s="175"/>
      <c r="N156" s="175"/>
      <c r="O156" s="175"/>
      <c r="P156" s="316">
        <f t="shared" si="247"/>
        <v>0</v>
      </c>
      <c r="Q156" s="175">
        <f t="shared" si="247"/>
        <v>0</v>
      </c>
      <c r="R156" s="316"/>
      <c r="S156" s="175"/>
      <c r="T156" s="177"/>
      <c r="U156" s="316"/>
      <c r="V156" s="175">
        <f t="shared" si="248"/>
        <v>0</v>
      </c>
      <c r="W156" s="316">
        <f t="shared" si="249"/>
        <v>0</v>
      </c>
      <c r="X156" s="175">
        <f t="shared" si="250"/>
        <v>0</v>
      </c>
      <c r="Y156" s="316"/>
      <c r="Z156" s="175"/>
      <c r="AA156" s="177"/>
      <c r="AB156" s="316"/>
      <c r="AC156" s="175">
        <f t="shared" si="251"/>
        <v>0</v>
      </c>
      <c r="AD156" s="316">
        <f t="shared" si="252"/>
        <v>0</v>
      </c>
      <c r="AE156" s="175">
        <f t="shared" si="253"/>
        <v>0</v>
      </c>
      <c r="AF156" s="174"/>
    </row>
    <row r="157" spans="1:32">
      <c r="A157" s="34"/>
      <c r="B157" s="8" t="s">
        <v>65</v>
      </c>
      <c r="C157" s="174"/>
      <c r="D157" s="175"/>
      <c r="E157" s="174"/>
      <c r="F157" s="175"/>
      <c r="G157" s="176"/>
      <c r="H157" s="174"/>
      <c r="I157" s="175">
        <f t="shared" si="254"/>
        <v>0</v>
      </c>
      <c r="J157" s="316">
        <f t="shared" si="246"/>
        <v>0</v>
      </c>
      <c r="K157" s="175">
        <f t="shared" si="246"/>
        <v>0</v>
      </c>
      <c r="L157" s="316"/>
      <c r="M157" s="175"/>
      <c r="N157" s="175"/>
      <c r="O157" s="175"/>
      <c r="P157" s="316">
        <f t="shared" si="247"/>
        <v>0</v>
      </c>
      <c r="Q157" s="175">
        <f t="shared" si="247"/>
        <v>0</v>
      </c>
      <c r="R157" s="316"/>
      <c r="S157" s="175"/>
      <c r="T157" s="177"/>
      <c r="U157" s="316"/>
      <c r="V157" s="175">
        <f t="shared" si="248"/>
        <v>0</v>
      </c>
      <c r="W157" s="316">
        <f t="shared" si="249"/>
        <v>0</v>
      </c>
      <c r="X157" s="175">
        <f t="shared" si="250"/>
        <v>0</v>
      </c>
      <c r="Y157" s="316"/>
      <c r="Z157" s="175"/>
      <c r="AA157" s="177"/>
      <c r="AB157" s="316"/>
      <c r="AC157" s="175">
        <f t="shared" si="251"/>
        <v>0</v>
      </c>
      <c r="AD157" s="316">
        <f t="shared" si="252"/>
        <v>0</v>
      </c>
      <c r="AE157" s="175">
        <f t="shared" si="253"/>
        <v>0</v>
      </c>
      <c r="AF157" s="174"/>
    </row>
    <row r="158" spans="1:32">
      <c r="A158" s="34"/>
      <c r="B158" s="8" t="s">
        <v>66</v>
      </c>
      <c r="C158" s="174"/>
      <c r="D158" s="175"/>
      <c r="E158" s="174"/>
      <c r="F158" s="175"/>
      <c r="G158" s="176"/>
      <c r="H158" s="174"/>
      <c r="I158" s="175">
        <f t="shared" si="254"/>
        <v>0</v>
      </c>
      <c r="J158" s="316">
        <f t="shared" si="246"/>
        <v>0</v>
      </c>
      <c r="K158" s="175">
        <f t="shared" si="246"/>
        <v>0</v>
      </c>
      <c r="L158" s="316"/>
      <c r="M158" s="175"/>
      <c r="N158" s="175"/>
      <c r="O158" s="175"/>
      <c r="P158" s="316">
        <f t="shared" si="247"/>
        <v>0</v>
      </c>
      <c r="Q158" s="175">
        <f t="shared" si="247"/>
        <v>0</v>
      </c>
      <c r="R158" s="316"/>
      <c r="S158" s="175"/>
      <c r="T158" s="177"/>
      <c r="U158" s="316"/>
      <c r="V158" s="175">
        <f t="shared" si="248"/>
        <v>0</v>
      </c>
      <c r="W158" s="316">
        <f t="shared" si="249"/>
        <v>0</v>
      </c>
      <c r="X158" s="175">
        <f t="shared" si="250"/>
        <v>0</v>
      </c>
      <c r="Y158" s="316"/>
      <c r="Z158" s="175"/>
      <c r="AA158" s="177"/>
      <c r="AB158" s="316"/>
      <c r="AC158" s="175">
        <f t="shared" si="251"/>
        <v>0</v>
      </c>
      <c r="AD158" s="316">
        <f t="shared" si="252"/>
        <v>0</v>
      </c>
      <c r="AE158" s="175">
        <f t="shared" si="253"/>
        <v>0</v>
      </c>
      <c r="AF158" s="174"/>
    </row>
    <row r="159" spans="1:32">
      <c r="A159" s="34"/>
      <c r="B159" s="8" t="s">
        <v>67</v>
      </c>
      <c r="C159" s="174"/>
      <c r="D159" s="175"/>
      <c r="E159" s="174"/>
      <c r="F159" s="175"/>
      <c r="G159" s="176"/>
      <c r="H159" s="174"/>
      <c r="I159" s="175">
        <f t="shared" si="254"/>
        <v>0</v>
      </c>
      <c r="J159" s="316">
        <f t="shared" si="246"/>
        <v>0</v>
      </c>
      <c r="K159" s="175">
        <f t="shared" si="246"/>
        <v>0</v>
      </c>
      <c r="L159" s="316"/>
      <c r="M159" s="175"/>
      <c r="N159" s="175"/>
      <c r="O159" s="175"/>
      <c r="P159" s="316">
        <f t="shared" si="247"/>
        <v>0</v>
      </c>
      <c r="Q159" s="175">
        <f t="shared" si="247"/>
        <v>0</v>
      </c>
      <c r="R159" s="316"/>
      <c r="S159" s="175"/>
      <c r="T159" s="177"/>
      <c r="U159" s="316"/>
      <c r="V159" s="175">
        <f t="shared" si="248"/>
        <v>0</v>
      </c>
      <c r="W159" s="316">
        <f t="shared" si="249"/>
        <v>0</v>
      </c>
      <c r="X159" s="175">
        <f t="shared" si="250"/>
        <v>0</v>
      </c>
      <c r="Y159" s="316"/>
      <c r="Z159" s="175"/>
      <c r="AA159" s="177"/>
      <c r="AB159" s="316"/>
      <c r="AC159" s="175">
        <f t="shared" si="251"/>
        <v>0</v>
      </c>
      <c r="AD159" s="316">
        <f t="shared" si="252"/>
        <v>0</v>
      </c>
      <c r="AE159" s="175">
        <f t="shared" si="253"/>
        <v>0</v>
      </c>
      <c r="AF159" s="174"/>
    </row>
    <row r="160" spans="1:32" ht="31.5">
      <c r="A160" s="34">
        <v>10.06</v>
      </c>
      <c r="B160" s="8" t="s">
        <v>292</v>
      </c>
      <c r="C160" s="174"/>
      <c r="D160" s="175"/>
      <c r="E160" s="174"/>
      <c r="F160" s="175"/>
      <c r="G160" s="176"/>
      <c r="H160" s="174"/>
      <c r="I160" s="175">
        <f t="shared" si="254"/>
        <v>0</v>
      </c>
      <c r="J160" s="316">
        <f t="shared" si="246"/>
        <v>0</v>
      </c>
      <c r="K160" s="175">
        <f t="shared" si="246"/>
        <v>0</v>
      </c>
      <c r="L160" s="316"/>
      <c r="M160" s="175"/>
      <c r="N160" s="175"/>
      <c r="O160" s="175"/>
      <c r="P160" s="316">
        <f t="shared" si="247"/>
        <v>0</v>
      </c>
      <c r="Q160" s="175">
        <f t="shared" si="247"/>
        <v>0</v>
      </c>
      <c r="R160" s="316"/>
      <c r="S160" s="175"/>
      <c r="T160" s="177"/>
      <c r="U160" s="316"/>
      <c r="V160" s="175">
        <f t="shared" si="248"/>
        <v>0</v>
      </c>
      <c r="W160" s="316">
        <f t="shared" si="249"/>
        <v>0</v>
      </c>
      <c r="X160" s="175">
        <f t="shared" si="250"/>
        <v>0</v>
      </c>
      <c r="Y160" s="316"/>
      <c r="Z160" s="175"/>
      <c r="AA160" s="177"/>
      <c r="AB160" s="316"/>
      <c r="AC160" s="175">
        <f t="shared" si="251"/>
        <v>0</v>
      </c>
      <c r="AD160" s="316">
        <f t="shared" si="252"/>
        <v>0</v>
      </c>
      <c r="AE160" s="175">
        <f t="shared" si="253"/>
        <v>0</v>
      </c>
      <c r="AF160" s="174"/>
    </row>
    <row r="161" spans="1:32" ht="31.5">
      <c r="A161" s="32">
        <v>10.07</v>
      </c>
      <c r="B161" s="7" t="s">
        <v>69</v>
      </c>
      <c r="C161" s="174"/>
      <c r="D161" s="175"/>
      <c r="E161" s="174"/>
      <c r="F161" s="175"/>
      <c r="G161" s="176"/>
      <c r="H161" s="174"/>
      <c r="I161" s="175">
        <f t="shared" si="254"/>
        <v>0</v>
      </c>
      <c r="J161" s="316">
        <f t="shared" si="246"/>
        <v>0</v>
      </c>
      <c r="K161" s="175">
        <f t="shared" si="246"/>
        <v>0</v>
      </c>
      <c r="L161" s="316"/>
      <c r="M161" s="175"/>
      <c r="N161" s="175"/>
      <c r="O161" s="175"/>
      <c r="P161" s="316">
        <f t="shared" si="247"/>
        <v>0</v>
      </c>
      <c r="Q161" s="175">
        <f t="shared" si="247"/>
        <v>0</v>
      </c>
      <c r="R161" s="316"/>
      <c r="S161" s="175"/>
      <c r="T161" s="177"/>
      <c r="U161" s="316"/>
      <c r="V161" s="175">
        <f t="shared" si="248"/>
        <v>0</v>
      </c>
      <c r="W161" s="316">
        <f t="shared" si="249"/>
        <v>0</v>
      </c>
      <c r="X161" s="175">
        <f t="shared" si="250"/>
        <v>0</v>
      </c>
      <c r="Y161" s="316"/>
      <c r="Z161" s="175"/>
      <c r="AA161" s="177"/>
      <c r="AB161" s="316"/>
      <c r="AC161" s="175">
        <f t="shared" si="251"/>
        <v>0</v>
      </c>
      <c r="AD161" s="316">
        <f t="shared" si="252"/>
        <v>0</v>
      </c>
      <c r="AE161" s="175">
        <f t="shared" si="253"/>
        <v>0</v>
      </c>
      <c r="AF161" s="174"/>
    </row>
    <row r="162" spans="1:32">
      <c r="A162" s="32"/>
      <c r="B162" s="7" t="s">
        <v>70</v>
      </c>
      <c r="C162" s="174"/>
      <c r="D162" s="175"/>
      <c r="E162" s="174"/>
      <c r="F162" s="175"/>
      <c r="G162" s="176">
        <v>0.08</v>
      </c>
      <c r="H162" s="174"/>
      <c r="I162" s="175">
        <f t="shared" si="254"/>
        <v>0</v>
      </c>
      <c r="J162" s="316">
        <f t="shared" si="246"/>
        <v>0</v>
      </c>
      <c r="K162" s="175">
        <f t="shared" si="246"/>
        <v>0</v>
      </c>
      <c r="L162" s="316"/>
      <c r="M162" s="175"/>
      <c r="N162" s="175"/>
      <c r="O162" s="175"/>
      <c r="P162" s="316">
        <f t="shared" si="247"/>
        <v>0</v>
      </c>
      <c r="Q162" s="175">
        <f t="shared" si="247"/>
        <v>0</v>
      </c>
      <c r="R162" s="316"/>
      <c r="S162" s="175"/>
      <c r="T162" s="177">
        <v>8.0000000000000002E-3</v>
      </c>
      <c r="U162" s="316"/>
      <c r="V162" s="175">
        <f t="shared" si="248"/>
        <v>0</v>
      </c>
      <c r="W162" s="316">
        <f t="shared" si="249"/>
        <v>0</v>
      </c>
      <c r="X162" s="175">
        <f t="shared" si="250"/>
        <v>0</v>
      </c>
      <c r="Y162" s="316"/>
      <c r="Z162" s="175"/>
      <c r="AA162" s="177">
        <v>8.0000000000000002E-3</v>
      </c>
      <c r="AB162" s="316"/>
      <c r="AC162" s="175">
        <f t="shared" si="251"/>
        <v>0</v>
      </c>
      <c r="AD162" s="316">
        <f t="shared" si="252"/>
        <v>0</v>
      </c>
      <c r="AE162" s="175">
        <f t="shared" si="253"/>
        <v>0</v>
      </c>
      <c r="AF162" s="174"/>
    </row>
    <row r="163" spans="1:32">
      <c r="A163" s="31"/>
      <c r="B163" s="7" t="s">
        <v>71</v>
      </c>
      <c r="C163" s="174"/>
      <c r="D163" s="175"/>
      <c r="E163" s="174"/>
      <c r="F163" s="175"/>
      <c r="G163" s="176">
        <v>0.08</v>
      </c>
      <c r="H163" s="174"/>
      <c r="I163" s="175">
        <f t="shared" si="254"/>
        <v>0</v>
      </c>
      <c r="J163" s="316">
        <f t="shared" si="246"/>
        <v>0</v>
      </c>
      <c r="K163" s="175">
        <f t="shared" si="246"/>
        <v>0</v>
      </c>
      <c r="L163" s="316"/>
      <c r="M163" s="175"/>
      <c r="N163" s="175"/>
      <c r="O163" s="175"/>
      <c r="P163" s="316">
        <f t="shared" si="247"/>
        <v>0</v>
      </c>
      <c r="Q163" s="175">
        <f t="shared" si="247"/>
        <v>0</v>
      </c>
      <c r="R163" s="316"/>
      <c r="S163" s="175"/>
      <c r="T163" s="177">
        <v>8.0000000000000002E-3</v>
      </c>
      <c r="U163" s="316"/>
      <c r="V163" s="175">
        <f t="shared" si="248"/>
        <v>0</v>
      </c>
      <c r="W163" s="316">
        <f t="shared" si="249"/>
        <v>0</v>
      </c>
      <c r="X163" s="175">
        <f t="shared" si="250"/>
        <v>0</v>
      </c>
      <c r="Y163" s="316"/>
      <c r="Z163" s="175"/>
      <c r="AA163" s="177">
        <v>8.0000000000000002E-3</v>
      </c>
      <c r="AB163" s="316"/>
      <c r="AC163" s="175">
        <f t="shared" si="251"/>
        <v>0</v>
      </c>
      <c r="AD163" s="316">
        <f t="shared" si="252"/>
        <v>0</v>
      </c>
      <c r="AE163" s="175">
        <f t="shared" si="253"/>
        <v>0</v>
      </c>
      <c r="AF163" s="174"/>
    </row>
    <row r="164" spans="1:32">
      <c r="A164" s="32"/>
      <c r="B164" s="7" t="s">
        <v>72</v>
      </c>
      <c r="C164" s="174"/>
      <c r="D164" s="175"/>
      <c r="E164" s="174"/>
      <c r="F164" s="175"/>
      <c r="G164" s="176">
        <v>0.08</v>
      </c>
      <c r="H164" s="174"/>
      <c r="I164" s="175">
        <f t="shared" si="254"/>
        <v>0</v>
      </c>
      <c r="J164" s="316">
        <f t="shared" si="246"/>
        <v>0</v>
      </c>
      <c r="K164" s="175">
        <f t="shared" si="246"/>
        <v>0</v>
      </c>
      <c r="L164" s="316"/>
      <c r="M164" s="175"/>
      <c r="N164" s="175"/>
      <c r="O164" s="175"/>
      <c r="P164" s="316">
        <f t="shared" si="247"/>
        <v>0</v>
      </c>
      <c r="Q164" s="175">
        <f t="shared" si="247"/>
        <v>0</v>
      </c>
      <c r="R164" s="316"/>
      <c r="S164" s="175"/>
      <c r="T164" s="177">
        <v>8.0000000000000002E-3</v>
      </c>
      <c r="U164" s="316"/>
      <c r="V164" s="175">
        <f t="shared" si="248"/>
        <v>0</v>
      </c>
      <c r="W164" s="316">
        <f t="shared" si="249"/>
        <v>0</v>
      </c>
      <c r="X164" s="175">
        <f t="shared" si="250"/>
        <v>0</v>
      </c>
      <c r="Y164" s="316"/>
      <c r="Z164" s="175"/>
      <c r="AA164" s="177">
        <v>8.0000000000000002E-3</v>
      </c>
      <c r="AB164" s="316"/>
      <c r="AC164" s="175">
        <f t="shared" si="251"/>
        <v>0</v>
      </c>
      <c r="AD164" s="316">
        <f t="shared" si="252"/>
        <v>0</v>
      </c>
      <c r="AE164" s="175">
        <f t="shared" si="253"/>
        <v>0</v>
      </c>
      <c r="AF164" s="174"/>
    </row>
    <row r="165" spans="1:32" s="249" customFormat="1">
      <c r="A165" s="264"/>
      <c r="B165" s="265" t="s">
        <v>35</v>
      </c>
      <c r="C165" s="242">
        <f t="shared" ref="C165:F165" si="255">SUM(C148:C164)</f>
        <v>0</v>
      </c>
      <c r="D165" s="243">
        <f t="shared" si="255"/>
        <v>0</v>
      </c>
      <c r="E165" s="242">
        <f t="shared" si="255"/>
        <v>0</v>
      </c>
      <c r="F165" s="243">
        <f t="shared" si="255"/>
        <v>0</v>
      </c>
      <c r="G165" s="244"/>
      <c r="H165" s="242">
        <f>SUM(H148:H164)</f>
        <v>0</v>
      </c>
      <c r="I165" s="243">
        <f>SUM(I148:I164)</f>
        <v>0</v>
      </c>
      <c r="J165" s="242">
        <f t="shared" ref="J165:K165" si="256">SUM(J148:J164)</f>
        <v>0</v>
      </c>
      <c r="K165" s="243">
        <f t="shared" si="256"/>
        <v>0</v>
      </c>
      <c r="L165" s="242">
        <f>SUM(L148:L164)</f>
        <v>0</v>
      </c>
      <c r="M165" s="243">
        <f>SUM(M148:M164)</f>
        <v>0</v>
      </c>
      <c r="N165" s="245" t="e">
        <f t="shared" ref="N165:O166" si="257">L165/J165%</f>
        <v>#DIV/0!</v>
      </c>
      <c r="O165" s="245" t="e">
        <f t="shared" si="257"/>
        <v>#DIV/0!</v>
      </c>
      <c r="P165" s="242">
        <f t="shared" ref="P165:S165" si="258">SUM(P148:P164)</f>
        <v>0</v>
      </c>
      <c r="Q165" s="243">
        <f t="shared" si="258"/>
        <v>0</v>
      </c>
      <c r="R165" s="242">
        <f t="shared" si="258"/>
        <v>0</v>
      </c>
      <c r="S165" s="243">
        <f t="shared" si="258"/>
        <v>0</v>
      </c>
      <c r="T165" s="246"/>
      <c r="U165" s="242">
        <f t="shared" ref="U165:W165" si="259">SUM(U148:U164)</f>
        <v>0</v>
      </c>
      <c r="V165" s="243">
        <f>SUM(V148:V164)</f>
        <v>0</v>
      </c>
      <c r="W165" s="242">
        <f t="shared" si="259"/>
        <v>0</v>
      </c>
      <c r="X165" s="243">
        <f>SUM(X148:X164)</f>
        <v>0</v>
      </c>
      <c r="Y165" s="242">
        <f t="shared" ref="Y165:Z165" si="260">SUM(Y148:Y164)</f>
        <v>0</v>
      </c>
      <c r="Z165" s="243">
        <f t="shared" si="260"/>
        <v>0</v>
      </c>
      <c r="AA165" s="246"/>
      <c r="AB165" s="242">
        <f t="shared" ref="AB165" si="261">SUM(AB148:AB164)</f>
        <v>0</v>
      </c>
      <c r="AC165" s="243">
        <f>SUM(AC148:AC164)</f>
        <v>0</v>
      </c>
      <c r="AD165" s="242">
        <f t="shared" ref="AD165" si="262">SUM(AD148:AD164)</f>
        <v>0</v>
      </c>
      <c r="AE165" s="243">
        <f>SUM(AE148:AE164)</f>
        <v>0</v>
      </c>
      <c r="AF165" s="247"/>
    </row>
    <row r="166" spans="1:32" s="249" customFormat="1">
      <c r="A166" s="264"/>
      <c r="B166" s="265" t="s">
        <v>29</v>
      </c>
      <c r="C166" s="242">
        <f t="shared" ref="C166:F166" si="263">C165</f>
        <v>0</v>
      </c>
      <c r="D166" s="243">
        <f t="shared" si="263"/>
        <v>0</v>
      </c>
      <c r="E166" s="242">
        <f t="shared" si="263"/>
        <v>0</v>
      </c>
      <c r="F166" s="243">
        <f t="shared" si="263"/>
        <v>0</v>
      </c>
      <c r="G166" s="244"/>
      <c r="H166" s="242">
        <f>H165</f>
        <v>0</v>
      </c>
      <c r="I166" s="243">
        <f>I165</f>
        <v>0</v>
      </c>
      <c r="J166" s="242">
        <f t="shared" ref="J166:K166" si="264">J165</f>
        <v>0</v>
      </c>
      <c r="K166" s="243">
        <f t="shared" si="264"/>
        <v>0</v>
      </c>
      <c r="L166" s="242">
        <f>L165</f>
        <v>0</v>
      </c>
      <c r="M166" s="243">
        <f>M165</f>
        <v>0</v>
      </c>
      <c r="N166" s="245" t="e">
        <f t="shared" si="257"/>
        <v>#DIV/0!</v>
      </c>
      <c r="O166" s="245" t="e">
        <f t="shared" si="257"/>
        <v>#DIV/0!</v>
      </c>
      <c r="P166" s="242">
        <f t="shared" ref="P166:S166" si="265">P165</f>
        <v>0</v>
      </c>
      <c r="Q166" s="243">
        <f t="shared" si="265"/>
        <v>0</v>
      </c>
      <c r="R166" s="242">
        <f t="shared" si="265"/>
        <v>0</v>
      </c>
      <c r="S166" s="243">
        <f t="shared" si="265"/>
        <v>0</v>
      </c>
      <c r="T166" s="246"/>
      <c r="U166" s="242">
        <f t="shared" ref="U166:W166" si="266">U165</f>
        <v>0</v>
      </c>
      <c r="V166" s="243">
        <f>V165</f>
        <v>0</v>
      </c>
      <c r="W166" s="242">
        <f t="shared" si="266"/>
        <v>0</v>
      </c>
      <c r="X166" s="243">
        <f>X165</f>
        <v>0</v>
      </c>
      <c r="Y166" s="242">
        <f t="shared" ref="Y166:Z166" si="267">Y165</f>
        <v>0</v>
      </c>
      <c r="Z166" s="243">
        <f t="shared" si="267"/>
        <v>0</v>
      </c>
      <c r="AA166" s="246"/>
      <c r="AB166" s="242">
        <f t="shared" ref="AB166" si="268">AB165</f>
        <v>0</v>
      </c>
      <c r="AC166" s="243">
        <f>AC165</f>
        <v>0</v>
      </c>
      <c r="AD166" s="242">
        <f t="shared" ref="AD166" si="269">AD165</f>
        <v>0</v>
      </c>
      <c r="AE166" s="243">
        <f>AE165</f>
        <v>0</v>
      </c>
      <c r="AF166" s="247"/>
    </row>
    <row r="167" spans="1:32" s="172" customFormat="1" ht="31.5">
      <c r="A167" s="347"/>
      <c r="B167" s="167" t="s">
        <v>293</v>
      </c>
      <c r="C167" s="168"/>
      <c r="D167" s="169"/>
      <c r="E167" s="168"/>
      <c r="F167" s="169"/>
      <c r="G167" s="170"/>
      <c r="H167" s="168"/>
      <c r="I167" s="169"/>
      <c r="J167" s="315"/>
      <c r="K167" s="169"/>
      <c r="L167" s="315"/>
      <c r="M167" s="169"/>
      <c r="N167" s="169"/>
      <c r="O167" s="169"/>
      <c r="P167" s="315"/>
      <c r="Q167" s="169"/>
      <c r="R167" s="315"/>
      <c r="S167" s="169"/>
      <c r="T167" s="171"/>
      <c r="U167" s="315"/>
      <c r="V167" s="169"/>
      <c r="W167" s="315"/>
      <c r="X167" s="169"/>
      <c r="Y167" s="315"/>
      <c r="Z167" s="169"/>
      <c r="AA167" s="171"/>
      <c r="AB167" s="315"/>
      <c r="AC167" s="169"/>
      <c r="AD167" s="315"/>
      <c r="AE167" s="169"/>
      <c r="AF167" s="168"/>
    </row>
    <row r="168" spans="1:32" s="172" customFormat="1">
      <c r="A168" s="347"/>
      <c r="B168" s="167" t="s">
        <v>288</v>
      </c>
      <c r="C168" s="168"/>
      <c r="D168" s="169"/>
      <c r="E168" s="168"/>
      <c r="F168" s="169"/>
      <c r="G168" s="170"/>
      <c r="H168" s="168"/>
      <c r="I168" s="169">
        <f t="shared" ref="I168" si="270">H168*G168</f>
        <v>0</v>
      </c>
      <c r="J168" s="315"/>
      <c r="K168" s="169"/>
      <c r="L168" s="315"/>
      <c r="M168" s="169"/>
      <c r="N168" s="169"/>
      <c r="O168" s="169"/>
      <c r="P168" s="315"/>
      <c r="Q168" s="169"/>
      <c r="R168" s="315"/>
      <c r="S168" s="169"/>
      <c r="T168" s="171"/>
      <c r="U168" s="315"/>
      <c r="V168" s="169"/>
      <c r="W168" s="315"/>
      <c r="X168" s="169"/>
      <c r="Y168" s="315"/>
      <c r="Z168" s="169"/>
      <c r="AA168" s="171"/>
      <c r="AB168" s="315"/>
      <c r="AC168" s="169"/>
      <c r="AD168" s="315"/>
      <c r="AE168" s="169"/>
      <c r="AF168" s="168"/>
    </row>
    <row r="169" spans="1:32" ht="31.5">
      <c r="A169" s="32">
        <v>10.08</v>
      </c>
      <c r="B169" s="179" t="s">
        <v>294</v>
      </c>
      <c r="C169" s="174"/>
      <c r="D169" s="175"/>
      <c r="E169" s="174"/>
      <c r="F169" s="175"/>
      <c r="G169" s="176">
        <v>0.5</v>
      </c>
      <c r="H169" s="174">
        <v>249</v>
      </c>
      <c r="I169" s="175">
        <f t="shared" ref="I169:I173" si="271">H169*G169*12</f>
        <v>1494</v>
      </c>
      <c r="J169" s="316">
        <f t="shared" ref="J169:K185" si="272">H169+E169+C169</f>
        <v>249</v>
      </c>
      <c r="K169" s="175">
        <f t="shared" si="272"/>
        <v>1494</v>
      </c>
      <c r="L169" s="316">
        <v>249</v>
      </c>
      <c r="M169" s="175">
        <f>961.14273+209.15+87.72</f>
        <v>1258.0127300000001</v>
      </c>
      <c r="N169" s="175">
        <f t="shared" ref="N169:O188" si="273">L169/J169%</f>
        <v>99.999999999999986</v>
      </c>
      <c r="O169" s="175">
        <f t="shared" si="273"/>
        <v>84.204332663989305</v>
      </c>
      <c r="P169" s="316">
        <f t="shared" ref="P169:Q171" si="274">J169-L169</f>
        <v>0</v>
      </c>
      <c r="Q169" s="175">
        <f t="shared" si="274"/>
        <v>235.98726999999985</v>
      </c>
      <c r="R169" s="316"/>
      <c r="S169" s="175"/>
      <c r="T169" s="177">
        <v>0.65</v>
      </c>
      <c r="U169" s="316">
        <v>292</v>
      </c>
      <c r="V169" s="175">
        <f t="shared" ref="V169:V185" si="275">U169*T169*12</f>
        <v>2277.6000000000004</v>
      </c>
      <c r="W169" s="316">
        <f t="shared" ref="W169:W185" si="276">U169+R169</f>
        <v>292</v>
      </c>
      <c r="X169" s="175">
        <f t="shared" ref="X169:X185" si="277">V169+S169</f>
        <v>2277.6000000000004</v>
      </c>
      <c r="Y169" s="316"/>
      <c r="Z169" s="175"/>
      <c r="AA169" s="177">
        <v>0.65</v>
      </c>
      <c r="AB169" s="316">
        <v>292</v>
      </c>
      <c r="AC169" s="175">
        <f t="shared" ref="AC169:AC185" si="278">AB169*AA169*12</f>
        <v>2277.6000000000004</v>
      </c>
      <c r="AD169" s="316">
        <f t="shared" ref="AD169:AD185" si="279">AB169+Y169</f>
        <v>292</v>
      </c>
      <c r="AE169" s="175">
        <f t="shared" ref="AE169:AE185" si="280">AC169+Z169</f>
        <v>2277.6000000000004</v>
      </c>
      <c r="AF169" s="174"/>
    </row>
    <row r="170" spans="1:32" ht="31.5">
      <c r="A170" s="31">
        <v>10.09</v>
      </c>
      <c r="B170" s="179" t="s">
        <v>295</v>
      </c>
      <c r="C170" s="174"/>
      <c r="D170" s="175"/>
      <c r="E170" s="174"/>
      <c r="F170" s="175"/>
      <c r="G170" s="176">
        <v>0.13</v>
      </c>
      <c r="H170" s="174">
        <v>42</v>
      </c>
      <c r="I170" s="175">
        <f t="shared" si="271"/>
        <v>65.52</v>
      </c>
      <c r="J170" s="316">
        <f t="shared" si="272"/>
        <v>42</v>
      </c>
      <c r="K170" s="175">
        <f t="shared" si="272"/>
        <v>65.52</v>
      </c>
      <c r="L170" s="316">
        <v>42</v>
      </c>
      <c r="M170" s="175">
        <f>52.8984+12.6</f>
        <v>65.498400000000004</v>
      </c>
      <c r="N170" s="175">
        <f t="shared" si="273"/>
        <v>100</v>
      </c>
      <c r="O170" s="175">
        <f t="shared" si="273"/>
        <v>99.967032967032978</v>
      </c>
      <c r="P170" s="316">
        <f t="shared" si="274"/>
        <v>0</v>
      </c>
      <c r="Q170" s="175">
        <f t="shared" si="274"/>
        <v>2.1599999999992292E-2</v>
      </c>
      <c r="R170" s="316"/>
      <c r="S170" s="175"/>
      <c r="T170" s="177">
        <v>0.15</v>
      </c>
      <c r="U170" s="316">
        <v>42</v>
      </c>
      <c r="V170" s="175">
        <f t="shared" si="275"/>
        <v>75.599999999999994</v>
      </c>
      <c r="W170" s="316">
        <f t="shared" si="276"/>
        <v>42</v>
      </c>
      <c r="X170" s="175">
        <f t="shared" si="277"/>
        <v>75.599999999999994</v>
      </c>
      <c r="Y170" s="316"/>
      <c r="Z170" s="175"/>
      <c r="AA170" s="177">
        <v>0.15</v>
      </c>
      <c r="AB170" s="316">
        <v>42</v>
      </c>
      <c r="AC170" s="175">
        <f t="shared" si="278"/>
        <v>75.599999999999994</v>
      </c>
      <c r="AD170" s="316">
        <f t="shared" si="279"/>
        <v>42</v>
      </c>
      <c r="AE170" s="175">
        <f t="shared" si="280"/>
        <v>75.599999999999994</v>
      </c>
      <c r="AF170" s="174"/>
    </row>
    <row r="171" spans="1:32">
      <c r="A171" s="31">
        <v>10.1</v>
      </c>
      <c r="B171" s="7" t="s">
        <v>154</v>
      </c>
      <c r="C171" s="174"/>
      <c r="D171" s="175"/>
      <c r="E171" s="174"/>
      <c r="F171" s="175"/>
      <c r="G171" s="176"/>
      <c r="H171" s="174"/>
      <c r="I171" s="175">
        <f t="shared" si="271"/>
        <v>0</v>
      </c>
      <c r="J171" s="316">
        <f t="shared" si="272"/>
        <v>0</v>
      </c>
      <c r="K171" s="175">
        <f t="shared" si="272"/>
        <v>0</v>
      </c>
      <c r="L171" s="316">
        <v>0</v>
      </c>
      <c r="M171" s="175">
        <v>0</v>
      </c>
      <c r="N171" s="175"/>
      <c r="O171" s="175"/>
      <c r="P171" s="316">
        <f t="shared" si="274"/>
        <v>0</v>
      </c>
      <c r="Q171" s="175">
        <f t="shared" si="274"/>
        <v>0</v>
      </c>
      <c r="R171" s="316"/>
      <c r="S171" s="175"/>
      <c r="T171" s="177"/>
      <c r="U171" s="316"/>
      <c r="V171" s="175">
        <f t="shared" si="275"/>
        <v>0</v>
      </c>
      <c r="W171" s="316">
        <f t="shared" si="276"/>
        <v>0</v>
      </c>
      <c r="X171" s="175">
        <f t="shared" si="277"/>
        <v>0</v>
      </c>
      <c r="Y171" s="316"/>
      <c r="Z171" s="175"/>
      <c r="AA171" s="177"/>
      <c r="AB171" s="316"/>
      <c r="AC171" s="175">
        <f t="shared" si="278"/>
        <v>0</v>
      </c>
      <c r="AD171" s="316">
        <f t="shared" si="279"/>
        <v>0</v>
      </c>
      <c r="AE171" s="175">
        <f t="shared" si="280"/>
        <v>0</v>
      </c>
      <c r="AF171" s="174"/>
    </row>
    <row r="172" spans="1:32">
      <c r="A172" s="32"/>
      <c r="B172" s="179" t="s">
        <v>296</v>
      </c>
      <c r="C172" s="174"/>
      <c r="D172" s="175"/>
      <c r="E172" s="174"/>
      <c r="F172" s="175"/>
      <c r="G172" s="176"/>
      <c r="H172" s="174"/>
      <c r="I172" s="175">
        <f t="shared" si="271"/>
        <v>0</v>
      </c>
      <c r="J172" s="316">
        <f t="shared" si="272"/>
        <v>0</v>
      </c>
      <c r="K172" s="175">
        <f t="shared" si="272"/>
        <v>0</v>
      </c>
      <c r="L172" s="316">
        <v>0</v>
      </c>
      <c r="M172" s="175">
        <v>0</v>
      </c>
      <c r="N172" s="175"/>
      <c r="O172" s="175"/>
      <c r="P172" s="316"/>
      <c r="Q172" s="175"/>
      <c r="R172" s="316"/>
      <c r="S172" s="175"/>
      <c r="T172" s="177"/>
      <c r="U172" s="316"/>
      <c r="V172" s="175">
        <f t="shared" si="275"/>
        <v>0</v>
      </c>
      <c r="W172" s="316">
        <f t="shared" si="276"/>
        <v>0</v>
      </c>
      <c r="X172" s="175">
        <f t="shared" si="277"/>
        <v>0</v>
      </c>
      <c r="Y172" s="316"/>
      <c r="Z172" s="175"/>
      <c r="AA172" s="177"/>
      <c r="AB172" s="316"/>
      <c r="AC172" s="175">
        <f t="shared" si="278"/>
        <v>0</v>
      </c>
      <c r="AD172" s="316">
        <f t="shared" si="279"/>
        <v>0</v>
      </c>
      <c r="AE172" s="175">
        <f t="shared" si="280"/>
        <v>0</v>
      </c>
      <c r="AF172" s="174"/>
    </row>
    <row r="173" spans="1:32" ht="31.5">
      <c r="A173" s="32">
        <v>10.11</v>
      </c>
      <c r="B173" s="7" t="s">
        <v>297</v>
      </c>
      <c r="C173" s="174"/>
      <c r="D173" s="175"/>
      <c r="E173" s="174"/>
      <c r="F173" s="175"/>
      <c r="G173" s="176"/>
      <c r="H173" s="174"/>
      <c r="I173" s="175">
        <f t="shared" si="271"/>
        <v>0</v>
      </c>
      <c r="J173" s="316">
        <f t="shared" si="272"/>
        <v>0</v>
      </c>
      <c r="K173" s="175">
        <f t="shared" si="272"/>
        <v>0</v>
      </c>
      <c r="L173" s="316">
        <v>0</v>
      </c>
      <c r="M173" s="175">
        <v>0</v>
      </c>
      <c r="N173" s="175"/>
      <c r="O173" s="175"/>
      <c r="P173" s="316">
        <f t="shared" ref="P173:Q185" si="281">J173-L173</f>
        <v>0</v>
      </c>
      <c r="Q173" s="175">
        <f t="shared" si="281"/>
        <v>0</v>
      </c>
      <c r="R173" s="316"/>
      <c r="S173" s="175"/>
      <c r="T173" s="177"/>
      <c r="U173" s="316"/>
      <c r="V173" s="175">
        <f t="shared" si="275"/>
        <v>0</v>
      </c>
      <c r="W173" s="316">
        <f t="shared" si="276"/>
        <v>0</v>
      </c>
      <c r="X173" s="175">
        <f t="shared" si="277"/>
        <v>0</v>
      </c>
      <c r="Y173" s="316"/>
      <c r="Z173" s="175"/>
      <c r="AA173" s="177"/>
      <c r="AB173" s="316"/>
      <c r="AC173" s="175">
        <f t="shared" si="278"/>
        <v>0</v>
      </c>
      <c r="AD173" s="316">
        <f t="shared" si="279"/>
        <v>0</v>
      </c>
      <c r="AE173" s="175">
        <f t="shared" si="280"/>
        <v>0</v>
      </c>
      <c r="AF173" s="174"/>
    </row>
    <row r="174" spans="1:32">
      <c r="A174" s="34"/>
      <c r="B174" s="8" t="s">
        <v>65</v>
      </c>
      <c r="C174" s="174"/>
      <c r="D174" s="175"/>
      <c r="E174" s="174"/>
      <c r="F174" s="175"/>
      <c r="G174" s="176">
        <v>0.56999999999999995</v>
      </c>
      <c r="H174" s="174">
        <v>87</v>
      </c>
      <c r="I174" s="175">
        <f>H174*G174*12</f>
        <v>595.07999999999993</v>
      </c>
      <c r="J174" s="316">
        <f t="shared" si="272"/>
        <v>87</v>
      </c>
      <c r="K174" s="175">
        <f t="shared" si="272"/>
        <v>595.07999999999993</v>
      </c>
      <c r="L174" s="316">
        <v>87</v>
      </c>
      <c r="M174" s="175">
        <f>529.96137+106.3</f>
        <v>636.26136999999994</v>
      </c>
      <c r="N174" s="175">
        <f t="shared" si="273"/>
        <v>100</v>
      </c>
      <c r="O174" s="175">
        <f t="shared" si="273"/>
        <v>106.92030819385629</v>
      </c>
      <c r="P174" s="316">
        <f t="shared" si="281"/>
        <v>0</v>
      </c>
      <c r="Q174" s="175">
        <f t="shared" si="281"/>
        <v>-41.181370000000015</v>
      </c>
      <c r="R174" s="316"/>
      <c r="S174" s="175"/>
      <c r="T174" s="177">
        <v>0.75</v>
      </c>
      <c r="U174" s="316">
        <v>81</v>
      </c>
      <c r="V174" s="175">
        <f t="shared" si="275"/>
        <v>729</v>
      </c>
      <c r="W174" s="316">
        <f t="shared" si="276"/>
        <v>81</v>
      </c>
      <c r="X174" s="175">
        <f t="shared" si="277"/>
        <v>729</v>
      </c>
      <c r="Y174" s="316"/>
      <c r="Z174" s="175"/>
      <c r="AA174" s="177">
        <v>0.75</v>
      </c>
      <c r="AB174" s="316">
        <v>81</v>
      </c>
      <c r="AC174" s="175">
        <f t="shared" si="278"/>
        <v>729</v>
      </c>
      <c r="AD174" s="316">
        <f t="shared" si="279"/>
        <v>81</v>
      </c>
      <c r="AE174" s="175">
        <f t="shared" si="280"/>
        <v>729</v>
      </c>
      <c r="AF174" s="174"/>
    </row>
    <row r="175" spans="1:32">
      <c r="A175" s="34"/>
      <c r="B175" s="8" t="s">
        <v>66</v>
      </c>
      <c r="C175" s="174"/>
      <c r="D175" s="175"/>
      <c r="E175" s="174"/>
      <c r="F175" s="175"/>
      <c r="G175" s="176">
        <v>0.56999999999999995</v>
      </c>
      <c r="H175" s="174">
        <v>82</v>
      </c>
      <c r="I175" s="175">
        <f>H175*G175*12</f>
        <v>560.87999999999988</v>
      </c>
      <c r="J175" s="316">
        <f t="shared" si="272"/>
        <v>82</v>
      </c>
      <c r="K175" s="175">
        <f t="shared" si="272"/>
        <v>560.87999999999988</v>
      </c>
      <c r="L175" s="316">
        <v>82</v>
      </c>
      <c r="M175" s="175">
        <f>398.13013+100.1</f>
        <v>498.23013000000003</v>
      </c>
      <c r="N175" s="175">
        <f t="shared" si="273"/>
        <v>100</v>
      </c>
      <c r="O175" s="175">
        <f t="shared" si="273"/>
        <v>88.830075952075333</v>
      </c>
      <c r="P175" s="316">
        <f t="shared" si="281"/>
        <v>0</v>
      </c>
      <c r="Q175" s="175">
        <f t="shared" si="281"/>
        <v>62.649869999999851</v>
      </c>
      <c r="R175" s="316"/>
      <c r="S175" s="175"/>
      <c r="T175" s="177">
        <v>0.75</v>
      </c>
      <c r="U175" s="316">
        <v>90</v>
      </c>
      <c r="V175" s="175">
        <f t="shared" si="275"/>
        <v>810</v>
      </c>
      <c r="W175" s="316">
        <f t="shared" si="276"/>
        <v>90</v>
      </c>
      <c r="X175" s="175">
        <f t="shared" si="277"/>
        <v>810</v>
      </c>
      <c r="Y175" s="316"/>
      <c r="Z175" s="175"/>
      <c r="AA175" s="177">
        <v>0.75</v>
      </c>
      <c r="AB175" s="316">
        <v>90</v>
      </c>
      <c r="AC175" s="175">
        <f t="shared" si="278"/>
        <v>810</v>
      </c>
      <c r="AD175" s="316">
        <f t="shared" si="279"/>
        <v>90</v>
      </c>
      <c r="AE175" s="175">
        <f t="shared" si="280"/>
        <v>810</v>
      </c>
      <c r="AF175" s="174"/>
    </row>
    <row r="176" spans="1:32">
      <c r="A176" s="34"/>
      <c r="B176" s="8" t="s">
        <v>67</v>
      </c>
      <c r="C176" s="174"/>
      <c r="D176" s="175"/>
      <c r="E176" s="174"/>
      <c r="F176" s="175"/>
      <c r="G176" s="176">
        <v>0.56999999999999995</v>
      </c>
      <c r="H176" s="174">
        <v>75</v>
      </c>
      <c r="I176" s="175">
        <f>H176*G176*12</f>
        <v>512.99999999999989</v>
      </c>
      <c r="J176" s="316">
        <f t="shared" si="272"/>
        <v>75</v>
      </c>
      <c r="K176" s="175">
        <f t="shared" si="272"/>
        <v>512.99999999999989</v>
      </c>
      <c r="L176" s="316">
        <v>73</v>
      </c>
      <c r="M176" s="175">
        <f>375.67024+89.19</f>
        <v>464.86023999999998</v>
      </c>
      <c r="N176" s="175">
        <f t="shared" si="273"/>
        <v>97.333333333333329</v>
      </c>
      <c r="O176" s="175">
        <f t="shared" si="273"/>
        <v>90.616031189083827</v>
      </c>
      <c r="P176" s="316">
        <f t="shared" si="281"/>
        <v>2</v>
      </c>
      <c r="Q176" s="175">
        <f t="shared" si="281"/>
        <v>48.13975999999991</v>
      </c>
      <c r="R176" s="316"/>
      <c r="S176" s="175"/>
      <c r="T176" s="177">
        <v>0.75</v>
      </c>
      <c r="U176" s="316">
        <v>78</v>
      </c>
      <c r="V176" s="175">
        <f t="shared" si="275"/>
        <v>702</v>
      </c>
      <c r="W176" s="316">
        <f t="shared" si="276"/>
        <v>78</v>
      </c>
      <c r="X176" s="175">
        <f t="shared" si="277"/>
        <v>702</v>
      </c>
      <c r="Y176" s="316"/>
      <c r="Z176" s="175"/>
      <c r="AA176" s="177">
        <v>0.75</v>
      </c>
      <c r="AB176" s="316">
        <v>78</v>
      </c>
      <c r="AC176" s="175">
        <f t="shared" si="278"/>
        <v>702</v>
      </c>
      <c r="AD176" s="316">
        <f t="shared" si="279"/>
        <v>78</v>
      </c>
      <c r="AE176" s="175">
        <f t="shared" si="280"/>
        <v>702</v>
      </c>
      <c r="AF176" s="174"/>
    </row>
    <row r="177" spans="1:32" ht="31.5">
      <c r="A177" s="34">
        <v>10.119999999999999</v>
      </c>
      <c r="B177" s="7" t="s">
        <v>298</v>
      </c>
      <c r="C177" s="174"/>
      <c r="D177" s="175"/>
      <c r="E177" s="174"/>
      <c r="F177" s="175"/>
      <c r="G177" s="176"/>
      <c r="H177" s="174"/>
      <c r="I177" s="175">
        <f t="shared" ref="I177:I182" si="282">H177*G177*12</f>
        <v>0</v>
      </c>
      <c r="J177" s="316">
        <f t="shared" si="272"/>
        <v>0</v>
      </c>
      <c r="K177" s="175">
        <f t="shared" si="272"/>
        <v>0</v>
      </c>
      <c r="L177" s="316"/>
      <c r="M177" s="175"/>
      <c r="N177" s="175"/>
      <c r="O177" s="175"/>
      <c r="P177" s="316">
        <f t="shared" si="281"/>
        <v>0</v>
      </c>
      <c r="Q177" s="175">
        <f t="shared" si="281"/>
        <v>0</v>
      </c>
      <c r="R177" s="316"/>
      <c r="S177" s="175"/>
      <c r="T177" s="177"/>
      <c r="U177" s="316"/>
      <c r="V177" s="175">
        <f t="shared" si="275"/>
        <v>0</v>
      </c>
      <c r="W177" s="316">
        <f t="shared" si="276"/>
        <v>0</v>
      </c>
      <c r="X177" s="175">
        <f t="shared" si="277"/>
        <v>0</v>
      </c>
      <c r="Y177" s="316"/>
      <c r="Z177" s="175"/>
      <c r="AA177" s="177"/>
      <c r="AB177" s="316"/>
      <c r="AC177" s="175">
        <f t="shared" si="278"/>
        <v>0</v>
      </c>
      <c r="AD177" s="316">
        <f t="shared" si="279"/>
        <v>0</v>
      </c>
      <c r="AE177" s="175">
        <f t="shared" si="280"/>
        <v>0</v>
      </c>
      <c r="AF177" s="174"/>
    </row>
    <row r="178" spans="1:32">
      <c r="A178" s="34"/>
      <c r="B178" s="8" t="s">
        <v>65</v>
      </c>
      <c r="C178" s="174"/>
      <c r="D178" s="175"/>
      <c r="E178" s="174"/>
      <c r="F178" s="175"/>
      <c r="G178" s="176"/>
      <c r="H178" s="174"/>
      <c r="I178" s="175">
        <f t="shared" si="282"/>
        <v>0</v>
      </c>
      <c r="J178" s="316">
        <f t="shared" si="272"/>
        <v>0</v>
      </c>
      <c r="K178" s="175">
        <f t="shared" si="272"/>
        <v>0</v>
      </c>
      <c r="L178" s="316"/>
      <c r="M178" s="175"/>
      <c r="N178" s="175"/>
      <c r="O178" s="175"/>
      <c r="P178" s="316">
        <f t="shared" si="281"/>
        <v>0</v>
      </c>
      <c r="Q178" s="175">
        <f t="shared" si="281"/>
        <v>0</v>
      </c>
      <c r="R178" s="316"/>
      <c r="S178" s="175"/>
      <c r="T178" s="177"/>
      <c r="U178" s="316"/>
      <c r="V178" s="175">
        <f t="shared" si="275"/>
        <v>0</v>
      </c>
      <c r="W178" s="316">
        <f t="shared" si="276"/>
        <v>0</v>
      </c>
      <c r="X178" s="175">
        <f t="shared" si="277"/>
        <v>0</v>
      </c>
      <c r="Y178" s="316"/>
      <c r="Z178" s="175"/>
      <c r="AA178" s="177"/>
      <c r="AB178" s="316"/>
      <c r="AC178" s="175">
        <f t="shared" si="278"/>
        <v>0</v>
      </c>
      <c r="AD178" s="316">
        <f t="shared" si="279"/>
        <v>0</v>
      </c>
      <c r="AE178" s="175">
        <f t="shared" si="280"/>
        <v>0</v>
      </c>
      <c r="AF178" s="174"/>
    </row>
    <row r="179" spans="1:32">
      <c r="A179" s="34"/>
      <c r="B179" s="8" t="s">
        <v>66</v>
      </c>
      <c r="C179" s="174"/>
      <c r="D179" s="175"/>
      <c r="E179" s="174"/>
      <c r="F179" s="175"/>
      <c r="G179" s="176"/>
      <c r="H179" s="174"/>
      <c r="I179" s="175">
        <f t="shared" si="282"/>
        <v>0</v>
      </c>
      <c r="J179" s="316">
        <f t="shared" si="272"/>
        <v>0</v>
      </c>
      <c r="K179" s="175">
        <f t="shared" si="272"/>
        <v>0</v>
      </c>
      <c r="L179" s="316"/>
      <c r="M179" s="175"/>
      <c r="N179" s="175"/>
      <c r="O179" s="175"/>
      <c r="P179" s="316">
        <f t="shared" si="281"/>
        <v>0</v>
      </c>
      <c r="Q179" s="175">
        <f t="shared" si="281"/>
        <v>0</v>
      </c>
      <c r="R179" s="316"/>
      <c r="S179" s="175"/>
      <c r="T179" s="177"/>
      <c r="U179" s="316"/>
      <c r="V179" s="175">
        <f t="shared" si="275"/>
        <v>0</v>
      </c>
      <c r="W179" s="316">
        <f t="shared" si="276"/>
        <v>0</v>
      </c>
      <c r="X179" s="175">
        <f t="shared" si="277"/>
        <v>0</v>
      </c>
      <c r="Y179" s="316"/>
      <c r="Z179" s="175"/>
      <c r="AA179" s="177"/>
      <c r="AB179" s="316"/>
      <c r="AC179" s="175">
        <f t="shared" si="278"/>
        <v>0</v>
      </c>
      <c r="AD179" s="316">
        <f t="shared" si="279"/>
        <v>0</v>
      </c>
      <c r="AE179" s="175">
        <f t="shared" si="280"/>
        <v>0</v>
      </c>
      <c r="AF179" s="174"/>
    </row>
    <row r="180" spans="1:32">
      <c r="A180" s="34"/>
      <c r="B180" s="8" t="s">
        <v>67</v>
      </c>
      <c r="C180" s="174"/>
      <c r="D180" s="175"/>
      <c r="E180" s="174"/>
      <c r="F180" s="175"/>
      <c r="G180" s="176"/>
      <c r="H180" s="174"/>
      <c r="I180" s="175">
        <f t="shared" si="282"/>
        <v>0</v>
      </c>
      <c r="J180" s="316">
        <f t="shared" si="272"/>
        <v>0</v>
      </c>
      <c r="K180" s="175">
        <f t="shared" si="272"/>
        <v>0</v>
      </c>
      <c r="L180" s="316"/>
      <c r="M180" s="175"/>
      <c r="N180" s="175"/>
      <c r="O180" s="175"/>
      <c r="P180" s="316">
        <f t="shared" si="281"/>
        <v>0</v>
      </c>
      <c r="Q180" s="175">
        <f t="shared" si="281"/>
        <v>0</v>
      </c>
      <c r="R180" s="316"/>
      <c r="S180" s="175"/>
      <c r="T180" s="177"/>
      <c r="U180" s="316"/>
      <c r="V180" s="175">
        <f t="shared" si="275"/>
        <v>0</v>
      </c>
      <c r="W180" s="316">
        <f t="shared" si="276"/>
        <v>0</v>
      </c>
      <c r="X180" s="175">
        <f t="shared" si="277"/>
        <v>0</v>
      </c>
      <c r="Y180" s="316"/>
      <c r="Z180" s="175"/>
      <c r="AA180" s="177"/>
      <c r="AB180" s="316"/>
      <c r="AC180" s="175">
        <f t="shared" si="278"/>
        <v>0</v>
      </c>
      <c r="AD180" s="316">
        <f t="shared" si="279"/>
        <v>0</v>
      </c>
      <c r="AE180" s="175">
        <f t="shared" si="280"/>
        <v>0</v>
      </c>
      <c r="AF180" s="174"/>
    </row>
    <row r="181" spans="1:32">
      <c r="A181" s="32">
        <v>10.130000000000001</v>
      </c>
      <c r="B181" s="179" t="s">
        <v>306</v>
      </c>
      <c r="C181" s="174"/>
      <c r="D181" s="175"/>
      <c r="E181" s="174"/>
      <c r="F181" s="175"/>
      <c r="G181" s="176"/>
      <c r="H181" s="174"/>
      <c r="I181" s="175">
        <f t="shared" si="282"/>
        <v>0</v>
      </c>
      <c r="J181" s="316">
        <f t="shared" si="272"/>
        <v>0</v>
      </c>
      <c r="K181" s="175">
        <f t="shared" si="272"/>
        <v>0</v>
      </c>
      <c r="L181" s="316"/>
      <c r="M181" s="175"/>
      <c r="N181" s="175"/>
      <c r="O181" s="175"/>
      <c r="P181" s="316">
        <f t="shared" si="281"/>
        <v>0</v>
      </c>
      <c r="Q181" s="175">
        <f t="shared" si="281"/>
        <v>0</v>
      </c>
      <c r="R181" s="316"/>
      <c r="S181" s="175"/>
      <c r="T181" s="177"/>
      <c r="U181" s="316"/>
      <c r="V181" s="175">
        <f t="shared" si="275"/>
        <v>0</v>
      </c>
      <c r="W181" s="316">
        <f t="shared" si="276"/>
        <v>0</v>
      </c>
      <c r="X181" s="175">
        <f t="shared" si="277"/>
        <v>0</v>
      </c>
      <c r="Y181" s="316"/>
      <c r="Z181" s="175"/>
      <c r="AA181" s="177"/>
      <c r="AB181" s="316"/>
      <c r="AC181" s="175">
        <f t="shared" si="278"/>
        <v>0</v>
      </c>
      <c r="AD181" s="316">
        <f t="shared" si="279"/>
        <v>0</v>
      </c>
      <c r="AE181" s="175">
        <f t="shared" si="280"/>
        <v>0</v>
      </c>
      <c r="AF181" s="174"/>
    </row>
    <row r="182" spans="1:32">
      <c r="A182" s="34">
        <v>10.14</v>
      </c>
      <c r="B182" s="7" t="s">
        <v>155</v>
      </c>
      <c r="C182" s="174"/>
      <c r="D182" s="175"/>
      <c r="E182" s="174"/>
      <c r="F182" s="175"/>
      <c r="G182" s="176"/>
      <c r="H182" s="174"/>
      <c r="I182" s="175">
        <f t="shared" si="282"/>
        <v>0</v>
      </c>
      <c r="J182" s="316">
        <f t="shared" si="272"/>
        <v>0</v>
      </c>
      <c r="K182" s="175">
        <f t="shared" si="272"/>
        <v>0</v>
      </c>
      <c r="L182" s="316"/>
      <c r="M182" s="175"/>
      <c r="N182" s="175"/>
      <c r="O182" s="175"/>
      <c r="P182" s="316">
        <f t="shared" si="281"/>
        <v>0</v>
      </c>
      <c r="Q182" s="175">
        <f t="shared" si="281"/>
        <v>0</v>
      </c>
      <c r="R182" s="316"/>
      <c r="S182" s="175"/>
      <c r="T182" s="177"/>
      <c r="U182" s="316"/>
      <c r="V182" s="175">
        <f t="shared" si="275"/>
        <v>0</v>
      </c>
      <c r="W182" s="316">
        <f t="shared" si="276"/>
        <v>0</v>
      </c>
      <c r="X182" s="175">
        <f t="shared" si="277"/>
        <v>0</v>
      </c>
      <c r="Y182" s="316"/>
      <c r="Z182" s="175"/>
      <c r="AA182" s="177"/>
      <c r="AB182" s="316"/>
      <c r="AC182" s="175">
        <f t="shared" si="278"/>
        <v>0</v>
      </c>
      <c r="AD182" s="316">
        <f t="shared" si="279"/>
        <v>0</v>
      </c>
      <c r="AE182" s="175">
        <f t="shared" si="280"/>
        <v>0</v>
      </c>
      <c r="AF182" s="174"/>
    </row>
    <row r="183" spans="1:32">
      <c r="A183" s="34"/>
      <c r="B183" s="7" t="s">
        <v>70</v>
      </c>
      <c r="C183" s="174"/>
      <c r="D183" s="175"/>
      <c r="E183" s="174"/>
      <c r="F183" s="175"/>
      <c r="G183" s="176"/>
      <c r="H183" s="174"/>
      <c r="I183" s="175">
        <f>H183*G183*12</f>
        <v>0</v>
      </c>
      <c r="J183" s="316">
        <f t="shared" si="272"/>
        <v>0</v>
      </c>
      <c r="K183" s="175">
        <f t="shared" si="272"/>
        <v>0</v>
      </c>
      <c r="L183" s="316"/>
      <c r="M183" s="175"/>
      <c r="N183" s="175"/>
      <c r="O183" s="175"/>
      <c r="P183" s="316">
        <f t="shared" si="281"/>
        <v>0</v>
      </c>
      <c r="Q183" s="175">
        <f t="shared" si="281"/>
        <v>0</v>
      </c>
      <c r="R183" s="316"/>
      <c r="S183" s="175"/>
      <c r="T183" s="177">
        <v>0.08</v>
      </c>
      <c r="U183" s="316">
        <v>35</v>
      </c>
      <c r="V183" s="175">
        <f t="shared" si="275"/>
        <v>33.6</v>
      </c>
      <c r="W183" s="316">
        <f t="shared" si="276"/>
        <v>35</v>
      </c>
      <c r="X183" s="175">
        <f t="shared" si="277"/>
        <v>33.6</v>
      </c>
      <c r="Y183" s="316"/>
      <c r="Z183" s="175"/>
      <c r="AA183" s="177">
        <v>0.08</v>
      </c>
      <c r="AB183" s="316"/>
      <c r="AC183" s="175">
        <f t="shared" si="278"/>
        <v>0</v>
      </c>
      <c r="AD183" s="316">
        <f t="shared" si="279"/>
        <v>0</v>
      </c>
      <c r="AE183" s="175">
        <f t="shared" si="280"/>
        <v>0</v>
      </c>
      <c r="AF183" s="174"/>
    </row>
    <row r="184" spans="1:32">
      <c r="A184" s="34"/>
      <c r="B184" s="7" t="s">
        <v>71</v>
      </c>
      <c r="C184" s="174"/>
      <c r="D184" s="175"/>
      <c r="E184" s="174"/>
      <c r="F184" s="175"/>
      <c r="G184" s="176"/>
      <c r="H184" s="174"/>
      <c r="I184" s="175">
        <f>H184*G184*12</f>
        <v>0</v>
      </c>
      <c r="J184" s="316">
        <f t="shared" si="272"/>
        <v>0</v>
      </c>
      <c r="K184" s="175">
        <f t="shared" si="272"/>
        <v>0</v>
      </c>
      <c r="L184" s="316"/>
      <c r="M184" s="175"/>
      <c r="N184" s="175"/>
      <c r="O184" s="175"/>
      <c r="P184" s="316">
        <f t="shared" si="281"/>
        <v>0</v>
      </c>
      <c r="Q184" s="175">
        <f t="shared" si="281"/>
        <v>0</v>
      </c>
      <c r="R184" s="316"/>
      <c r="S184" s="175"/>
      <c r="T184" s="177">
        <v>0.08</v>
      </c>
      <c r="U184" s="316">
        <v>35</v>
      </c>
      <c r="V184" s="175">
        <f t="shared" si="275"/>
        <v>33.6</v>
      </c>
      <c r="W184" s="316">
        <f t="shared" si="276"/>
        <v>35</v>
      </c>
      <c r="X184" s="175">
        <f t="shared" si="277"/>
        <v>33.6</v>
      </c>
      <c r="Y184" s="316"/>
      <c r="Z184" s="175"/>
      <c r="AA184" s="177">
        <v>0.08</v>
      </c>
      <c r="AB184" s="316"/>
      <c r="AC184" s="175">
        <f t="shared" si="278"/>
        <v>0</v>
      </c>
      <c r="AD184" s="316">
        <f t="shared" si="279"/>
        <v>0</v>
      </c>
      <c r="AE184" s="175">
        <f t="shared" si="280"/>
        <v>0</v>
      </c>
      <c r="AF184" s="174"/>
    </row>
    <row r="185" spans="1:32">
      <c r="A185" s="34"/>
      <c r="B185" s="7" t="s">
        <v>74</v>
      </c>
      <c r="C185" s="174"/>
      <c r="D185" s="175"/>
      <c r="E185" s="174"/>
      <c r="F185" s="175"/>
      <c r="G185" s="176"/>
      <c r="H185" s="174"/>
      <c r="I185" s="175">
        <f>H185*G185*12</f>
        <v>0</v>
      </c>
      <c r="J185" s="316">
        <f t="shared" si="272"/>
        <v>0</v>
      </c>
      <c r="K185" s="175">
        <f t="shared" si="272"/>
        <v>0</v>
      </c>
      <c r="L185" s="316"/>
      <c r="M185" s="175"/>
      <c r="N185" s="175"/>
      <c r="O185" s="175"/>
      <c r="P185" s="316">
        <f t="shared" si="281"/>
        <v>0</v>
      </c>
      <c r="Q185" s="175">
        <f t="shared" si="281"/>
        <v>0</v>
      </c>
      <c r="R185" s="316"/>
      <c r="S185" s="175"/>
      <c r="T185" s="177">
        <v>0.08</v>
      </c>
      <c r="U185" s="316">
        <v>67</v>
      </c>
      <c r="V185" s="175">
        <f t="shared" si="275"/>
        <v>64.320000000000007</v>
      </c>
      <c r="W185" s="316">
        <f t="shared" si="276"/>
        <v>67</v>
      </c>
      <c r="X185" s="175">
        <f t="shared" si="277"/>
        <v>64.320000000000007</v>
      </c>
      <c r="Y185" s="316"/>
      <c r="Z185" s="175"/>
      <c r="AA185" s="177">
        <v>0.08</v>
      </c>
      <c r="AB185" s="316"/>
      <c r="AC185" s="175">
        <f t="shared" si="278"/>
        <v>0</v>
      </c>
      <c r="AD185" s="316">
        <f t="shared" si="279"/>
        <v>0</v>
      </c>
      <c r="AE185" s="175">
        <f t="shared" si="280"/>
        <v>0</v>
      </c>
      <c r="AF185" s="174"/>
    </row>
    <row r="186" spans="1:32" s="144" customFormat="1">
      <c r="A186" s="264"/>
      <c r="B186" s="241" t="s">
        <v>35</v>
      </c>
      <c r="C186" s="210">
        <f t="shared" ref="C186:F186" si="283">SUM(C169:C185)</f>
        <v>0</v>
      </c>
      <c r="D186" s="211">
        <f t="shared" si="283"/>
        <v>0</v>
      </c>
      <c r="E186" s="210">
        <f t="shared" si="283"/>
        <v>0</v>
      </c>
      <c r="F186" s="211">
        <f t="shared" si="283"/>
        <v>0</v>
      </c>
      <c r="G186" s="212"/>
      <c r="H186" s="210">
        <f>SUM(H169:H185)</f>
        <v>535</v>
      </c>
      <c r="I186" s="211">
        <f>SUM(I169:I185)</f>
        <v>3228.4799999999996</v>
      </c>
      <c r="J186" s="210">
        <f>SUM(J169:J185)</f>
        <v>535</v>
      </c>
      <c r="K186" s="211">
        <f>SUM(K169:K185)</f>
        <v>3228.4799999999996</v>
      </c>
      <c r="L186" s="210">
        <f t="shared" ref="L186:M186" si="284">SUM(L169:L185)</f>
        <v>533</v>
      </c>
      <c r="M186" s="211">
        <f t="shared" si="284"/>
        <v>2922.8628699999999</v>
      </c>
      <c r="N186" s="245">
        <f t="shared" si="273"/>
        <v>99.626168224299079</v>
      </c>
      <c r="O186" s="245">
        <f t="shared" si="273"/>
        <v>90.533714627316883</v>
      </c>
      <c r="P186" s="210">
        <f t="shared" ref="P186:S186" si="285">SUM(P169:P185)</f>
        <v>2</v>
      </c>
      <c r="Q186" s="211">
        <f t="shared" si="285"/>
        <v>305.61712999999958</v>
      </c>
      <c r="R186" s="210">
        <f t="shared" si="285"/>
        <v>0</v>
      </c>
      <c r="S186" s="211">
        <f t="shared" si="285"/>
        <v>0</v>
      </c>
      <c r="T186" s="214"/>
      <c r="U186" s="210">
        <f t="shared" ref="U186:W186" si="286">SUM(U169:U185)</f>
        <v>720</v>
      </c>
      <c r="V186" s="211">
        <f>SUM(V169:V185)</f>
        <v>4725.7200000000012</v>
      </c>
      <c r="W186" s="210">
        <f t="shared" si="286"/>
        <v>720</v>
      </c>
      <c r="X186" s="211">
        <f>SUM(X169:X185)</f>
        <v>4725.7200000000012</v>
      </c>
      <c r="Y186" s="210">
        <f t="shared" ref="Y186:Z186" si="287">SUM(Y169:Y185)</f>
        <v>0</v>
      </c>
      <c r="Z186" s="211">
        <f t="shared" si="287"/>
        <v>0</v>
      </c>
      <c r="AA186" s="214"/>
      <c r="AB186" s="210">
        <f t="shared" ref="AB186" si="288">SUM(AB169:AB185)</f>
        <v>583</v>
      </c>
      <c r="AC186" s="211">
        <f>SUM(AC169:AC185)</f>
        <v>4594.2000000000007</v>
      </c>
      <c r="AD186" s="210">
        <f t="shared" ref="AD186" si="289">SUM(AD169:AD185)</f>
        <v>583</v>
      </c>
      <c r="AE186" s="211">
        <f>SUM(AE169:AE185)</f>
        <v>4594.2000000000007</v>
      </c>
      <c r="AF186" s="215"/>
    </row>
    <row r="187" spans="1:32" s="144" customFormat="1">
      <c r="A187" s="264"/>
      <c r="B187" s="215" t="s">
        <v>5</v>
      </c>
      <c r="C187" s="289">
        <f t="shared" ref="C187:F187" si="290">C186</f>
        <v>0</v>
      </c>
      <c r="D187" s="216">
        <f t="shared" si="290"/>
        <v>0</v>
      </c>
      <c r="E187" s="289">
        <f t="shared" si="290"/>
        <v>0</v>
      </c>
      <c r="F187" s="216">
        <f t="shared" si="290"/>
        <v>0</v>
      </c>
      <c r="G187" s="212"/>
      <c r="H187" s="289">
        <f>H186</f>
        <v>535</v>
      </c>
      <c r="I187" s="216">
        <f>I186</f>
        <v>3228.4799999999996</v>
      </c>
      <c r="J187" s="289">
        <f>J186</f>
        <v>535</v>
      </c>
      <c r="K187" s="216">
        <f>K186</f>
        <v>3228.4799999999996</v>
      </c>
      <c r="L187" s="289">
        <f t="shared" ref="L187:M187" si="291">L186</f>
        <v>533</v>
      </c>
      <c r="M187" s="216">
        <f t="shared" si="291"/>
        <v>2922.8628699999999</v>
      </c>
      <c r="N187" s="245">
        <f t="shared" si="273"/>
        <v>99.626168224299079</v>
      </c>
      <c r="O187" s="245">
        <f t="shared" si="273"/>
        <v>90.533714627316883</v>
      </c>
      <c r="P187" s="289">
        <f t="shared" ref="P187:S187" si="292">P186</f>
        <v>2</v>
      </c>
      <c r="Q187" s="216">
        <f t="shared" si="292"/>
        <v>305.61712999999958</v>
      </c>
      <c r="R187" s="289">
        <f t="shared" si="292"/>
        <v>0</v>
      </c>
      <c r="S187" s="216">
        <f t="shared" si="292"/>
        <v>0</v>
      </c>
      <c r="T187" s="214"/>
      <c r="U187" s="289">
        <f t="shared" ref="U187:W187" si="293">U186</f>
        <v>720</v>
      </c>
      <c r="V187" s="216">
        <f>V186</f>
        <v>4725.7200000000012</v>
      </c>
      <c r="W187" s="289">
        <f t="shared" si="293"/>
        <v>720</v>
      </c>
      <c r="X187" s="216">
        <f>X186</f>
        <v>4725.7200000000012</v>
      </c>
      <c r="Y187" s="289">
        <f t="shared" ref="Y187:Z187" si="294">Y186</f>
        <v>0</v>
      </c>
      <c r="Z187" s="216">
        <f t="shared" si="294"/>
        <v>0</v>
      </c>
      <c r="AA187" s="214"/>
      <c r="AB187" s="289">
        <f t="shared" ref="AB187" si="295">AB186</f>
        <v>583</v>
      </c>
      <c r="AC187" s="216">
        <f>AC186</f>
        <v>4594.2000000000007</v>
      </c>
      <c r="AD187" s="289">
        <f t="shared" ref="AD187" si="296">AD186</f>
        <v>583</v>
      </c>
      <c r="AE187" s="216">
        <f>AE186</f>
        <v>4594.2000000000007</v>
      </c>
      <c r="AF187" s="215"/>
    </row>
    <row r="188" spans="1:32" s="144" customFormat="1">
      <c r="A188" s="264"/>
      <c r="B188" s="218" t="s">
        <v>75</v>
      </c>
      <c r="C188" s="210">
        <f>C187+C166</f>
        <v>0</v>
      </c>
      <c r="D188" s="211">
        <f>SUM(D187+D166)</f>
        <v>0</v>
      </c>
      <c r="E188" s="210">
        <f>E187+E166</f>
        <v>0</v>
      </c>
      <c r="F188" s="211">
        <f>SUM(F187+F166)</f>
        <v>0</v>
      </c>
      <c r="G188" s="212"/>
      <c r="H188" s="210">
        <f>H187+H166</f>
        <v>535</v>
      </c>
      <c r="I188" s="211">
        <f>SUM(I187+I166)</f>
        <v>3228.4799999999996</v>
      </c>
      <c r="J188" s="210">
        <f>J187+J166</f>
        <v>535</v>
      </c>
      <c r="K188" s="211">
        <f>SUM(K187+K166)</f>
        <v>3228.4799999999996</v>
      </c>
      <c r="L188" s="210">
        <f t="shared" ref="L188" si="297">L187+L166</f>
        <v>533</v>
      </c>
      <c r="M188" s="211">
        <f t="shared" ref="M188" si="298">SUM(M187+M166)</f>
        <v>2922.8628699999999</v>
      </c>
      <c r="N188" s="245">
        <f t="shared" si="273"/>
        <v>99.626168224299079</v>
      </c>
      <c r="O188" s="245">
        <f t="shared" si="273"/>
        <v>90.533714627316883</v>
      </c>
      <c r="P188" s="210">
        <f t="shared" ref="P188" si="299">P187+P166</f>
        <v>2</v>
      </c>
      <c r="Q188" s="211">
        <f t="shared" ref="Q188" si="300">SUM(Q187+Q166)</f>
        <v>305.61712999999958</v>
      </c>
      <c r="R188" s="210">
        <f t="shared" ref="R188" si="301">R187+R166</f>
        <v>0</v>
      </c>
      <c r="S188" s="211">
        <f t="shared" ref="S188" si="302">SUM(S187+S166)</f>
        <v>0</v>
      </c>
      <c r="T188" s="214"/>
      <c r="U188" s="210">
        <f t="shared" ref="U188" si="303">U187+U166</f>
        <v>720</v>
      </c>
      <c r="V188" s="211">
        <f>SUM(V187+V166)</f>
        <v>4725.7200000000012</v>
      </c>
      <c r="W188" s="210">
        <f t="shared" ref="W188" si="304">W187+W166</f>
        <v>720</v>
      </c>
      <c r="X188" s="211">
        <f>SUM(X187+X166)</f>
        <v>4725.7200000000012</v>
      </c>
      <c r="Y188" s="210">
        <f t="shared" ref="Y188" si="305">Y187+Y166</f>
        <v>0</v>
      </c>
      <c r="Z188" s="211">
        <f t="shared" ref="Z188" si="306">SUM(Z187+Z166)</f>
        <v>0</v>
      </c>
      <c r="AA188" s="214"/>
      <c r="AB188" s="210">
        <f t="shared" ref="AB188" si="307">AB187+AB166</f>
        <v>583</v>
      </c>
      <c r="AC188" s="211">
        <f>SUM(AC187+AC166)</f>
        <v>4594.2000000000007</v>
      </c>
      <c r="AD188" s="210">
        <f t="shared" ref="AD188" si="308">AD187+AD166</f>
        <v>583</v>
      </c>
      <c r="AE188" s="211">
        <f>SUM(AE187+AE166)</f>
        <v>4594.2000000000007</v>
      </c>
      <c r="AF188" s="215"/>
    </row>
    <row r="189" spans="1:32" s="172" customFormat="1">
      <c r="A189" s="166">
        <v>11</v>
      </c>
      <c r="B189" s="167" t="s">
        <v>76</v>
      </c>
      <c r="C189" s="168"/>
      <c r="D189" s="169"/>
      <c r="E189" s="168"/>
      <c r="F189" s="169"/>
      <c r="G189" s="170"/>
      <c r="H189" s="168"/>
      <c r="I189" s="169"/>
      <c r="J189" s="315"/>
      <c r="K189" s="169"/>
      <c r="L189" s="315"/>
      <c r="M189" s="169"/>
      <c r="N189" s="169"/>
      <c r="O189" s="169"/>
      <c r="P189" s="315"/>
      <c r="Q189" s="169"/>
      <c r="R189" s="315"/>
      <c r="S189" s="169"/>
      <c r="T189" s="171"/>
      <c r="U189" s="315"/>
      <c r="V189" s="169"/>
      <c r="W189" s="315"/>
      <c r="X189" s="169"/>
      <c r="Y189" s="315"/>
      <c r="Z189" s="169"/>
      <c r="AA189" s="171"/>
      <c r="AB189" s="315"/>
      <c r="AC189" s="169"/>
      <c r="AD189" s="315"/>
      <c r="AE189" s="169"/>
      <c r="AF189" s="168"/>
    </row>
    <row r="190" spans="1:32" s="172" customFormat="1">
      <c r="A190" s="166"/>
      <c r="B190" s="167" t="s">
        <v>283</v>
      </c>
      <c r="C190" s="168"/>
      <c r="D190" s="169"/>
      <c r="E190" s="168"/>
      <c r="F190" s="169"/>
      <c r="G190" s="170"/>
      <c r="H190" s="168"/>
      <c r="I190" s="169"/>
      <c r="J190" s="315"/>
      <c r="K190" s="169"/>
      <c r="L190" s="315"/>
      <c r="M190" s="169"/>
      <c r="N190" s="169"/>
      <c r="O190" s="169"/>
      <c r="P190" s="315"/>
      <c r="Q190" s="169"/>
      <c r="R190" s="315"/>
      <c r="S190" s="169"/>
      <c r="T190" s="171"/>
      <c r="U190" s="315"/>
      <c r="V190" s="169"/>
      <c r="W190" s="315"/>
      <c r="X190" s="169"/>
      <c r="Y190" s="315"/>
      <c r="Z190" s="169"/>
      <c r="AA190" s="171"/>
      <c r="AB190" s="315"/>
      <c r="AC190" s="169"/>
      <c r="AD190" s="315"/>
      <c r="AE190" s="169"/>
      <c r="AF190" s="168"/>
    </row>
    <row r="191" spans="1:32" ht="31.5">
      <c r="A191" s="173">
        <v>11.01</v>
      </c>
      <c r="B191" s="93" t="s">
        <v>240</v>
      </c>
      <c r="C191" s="174"/>
      <c r="D191" s="175"/>
      <c r="E191" s="174"/>
      <c r="F191" s="175"/>
      <c r="G191" s="176"/>
      <c r="H191" s="174"/>
      <c r="I191" s="175"/>
      <c r="J191" s="316"/>
      <c r="K191" s="175"/>
      <c r="L191" s="316"/>
      <c r="M191" s="175"/>
      <c r="N191" s="175"/>
      <c r="O191" s="175"/>
      <c r="P191" s="316"/>
      <c r="Q191" s="175"/>
      <c r="R191" s="316"/>
      <c r="S191" s="175"/>
      <c r="T191" s="177"/>
      <c r="U191" s="316"/>
      <c r="V191" s="175"/>
      <c r="W191" s="316"/>
      <c r="X191" s="175"/>
      <c r="Y191" s="316"/>
      <c r="Z191" s="175"/>
      <c r="AA191" s="177"/>
      <c r="AB191" s="316"/>
      <c r="AC191" s="175"/>
      <c r="AD191" s="316"/>
      <c r="AE191" s="175"/>
      <c r="AF191" s="174"/>
    </row>
    <row r="192" spans="1:32">
      <c r="A192" s="173"/>
      <c r="B192" s="93" t="s">
        <v>236</v>
      </c>
      <c r="C192" s="174"/>
      <c r="D192" s="175"/>
      <c r="E192" s="174"/>
      <c r="F192" s="175"/>
      <c r="G192" s="176">
        <v>0.01</v>
      </c>
      <c r="H192" s="174">
        <v>970</v>
      </c>
      <c r="I192" s="175">
        <f>H192*G192</f>
        <v>9.7000000000000011</v>
      </c>
      <c r="J192" s="316">
        <f t="shared" ref="J192:K207" si="309">H192+E192+C192</f>
        <v>970</v>
      </c>
      <c r="K192" s="175">
        <f t="shared" si="309"/>
        <v>9.7000000000000011</v>
      </c>
      <c r="L192" s="316">
        <v>960</v>
      </c>
      <c r="M192" s="175">
        <f>0.70476+8</f>
        <v>8.7047600000000003</v>
      </c>
      <c r="N192" s="175">
        <f t="shared" ref="N192:O211" si="310">L192/J192%</f>
        <v>98.969072164948457</v>
      </c>
      <c r="O192" s="175">
        <f t="shared" si="310"/>
        <v>89.739793814432971</v>
      </c>
      <c r="P192" s="316">
        <f t="shared" ref="P192:Q210" si="311">J192-L192</f>
        <v>10</v>
      </c>
      <c r="Q192" s="175">
        <f t="shared" si="311"/>
        <v>0.99524000000000079</v>
      </c>
      <c r="R192" s="316"/>
      <c r="S192" s="175"/>
      <c r="T192" s="177">
        <v>1.2E-2</v>
      </c>
      <c r="U192" s="316">
        <v>947</v>
      </c>
      <c r="V192" s="175">
        <f t="shared" ref="V192:V210" si="312">U192*T192</f>
        <v>11.364000000000001</v>
      </c>
      <c r="W192" s="316">
        <f t="shared" ref="W192:W209" si="313">U192+R192</f>
        <v>947</v>
      </c>
      <c r="X192" s="175">
        <f t="shared" ref="X192:X210" si="314">V192+S192</f>
        <v>11.364000000000001</v>
      </c>
      <c r="Y192" s="316"/>
      <c r="Z192" s="175"/>
      <c r="AA192" s="177">
        <v>1.2E-2</v>
      </c>
      <c r="AB192" s="316">
        <v>947</v>
      </c>
      <c r="AC192" s="175">
        <f t="shared" ref="AC192:AC210" si="315">AB192*AA192</f>
        <v>11.364000000000001</v>
      </c>
      <c r="AD192" s="316">
        <f t="shared" ref="AD192:AD209" si="316">AB192+Y192</f>
        <v>947</v>
      </c>
      <c r="AE192" s="175">
        <f t="shared" ref="AE192:AE210" si="317">AC192+Z192</f>
        <v>11.364000000000001</v>
      </c>
      <c r="AF192" s="174"/>
    </row>
    <row r="193" spans="1:32">
      <c r="A193" s="173"/>
      <c r="B193" s="93" t="s">
        <v>237</v>
      </c>
      <c r="C193" s="174"/>
      <c r="D193" s="175"/>
      <c r="E193" s="174"/>
      <c r="F193" s="175"/>
      <c r="G193" s="176">
        <v>0.01</v>
      </c>
      <c r="H193" s="174">
        <v>1130</v>
      </c>
      <c r="I193" s="175">
        <f t="shared" ref="I193:I199" si="318">H193*G193</f>
        <v>11.3</v>
      </c>
      <c r="J193" s="316">
        <f t="shared" si="309"/>
        <v>1130</v>
      </c>
      <c r="K193" s="175">
        <f t="shared" si="309"/>
        <v>11.3</v>
      </c>
      <c r="L193" s="316">
        <v>1098</v>
      </c>
      <c r="M193" s="175">
        <f>0.70476+9</f>
        <v>9.7047600000000003</v>
      </c>
      <c r="N193" s="175">
        <f t="shared" si="310"/>
        <v>97.16814159292035</v>
      </c>
      <c r="O193" s="175">
        <f t="shared" si="310"/>
        <v>85.882831858407073</v>
      </c>
      <c r="P193" s="316">
        <f t="shared" si="311"/>
        <v>32</v>
      </c>
      <c r="Q193" s="175">
        <f t="shared" si="311"/>
        <v>1.5952400000000004</v>
      </c>
      <c r="R193" s="316"/>
      <c r="S193" s="175"/>
      <c r="T193" s="177">
        <v>1.2E-2</v>
      </c>
      <c r="U193" s="316">
        <v>1030</v>
      </c>
      <c r="V193" s="175">
        <f t="shared" si="312"/>
        <v>12.36</v>
      </c>
      <c r="W193" s="316">
        <f t="shared" si="313"/>
        <v>1030</v>
      </c>
      <c r="X193" s="175">
        <f t="shared" si="314"/>
        <v>12.36</v>
      </c>
      <c r="Y193" s="316"/>
      <c r="Z193" s="175"/>
      <c r="AA193" s="177">
        <v>1.2E-2</v>
      </c>
      <c r="AB193" s="316">
        <v>1030</v>
      </c>
      <c r="AC193" s="175">
        <f t="shared" si="315"/>
        <v>12.36</v>
      </c>
      <c r="AD193" s="316">
        <f t="shared" si="316"/>
        <v>1030</v>
      </c>
      <c r="AE193" s="175">
        <f t="shared" si="317"/>
        <v>12.36</v>
      </c>
      <c r="AF193" s="174"/>
    </row>
    <row r="194" spans="1:32">
      <c r="A194" s="173"/>
      <c r="B194" s="93" t="s">
        <v>241</v>
      </c>
      <c r="C194" s="174"/>
      <c r="D194" s="175"/>
      <c r="E194" s="174"/>
      <c r="F194" s="175"/>
      <c r="G194" s="176">
        <v>0.01</v>
      </c>
      <c r="H194" s="174">
        <v>738</v>
      </c>
      <c r="I194" s="175">
        <f t="shared" si="318"/>
        <v>7.38</v>
      </c>
      <c r="J194" s="316">
        <f t="shared" si="309"/>
        <v>738</v>
      </c>
      <c r="K194" s="175">
        <f t="shared" si="309"/>
        <v>7.38</v>
      </c>
      <c r="L194" s="316">
        <v>551</v>
      </c>
      <c r="M194" s="175">
        <f>0.70476+6</f>
        <v>6.7047600000000003</v>
      </c>
      <c r="N194" s="175">
        <f t="shared" si="310"/>
        <v>74.66124661246613</v>
      </c>
      <c r="O194" s="175">
        <f t="shared" si="310"/>
        <v>90.850406504065035</v>
      </c>
      <c r="P194" s="316">
        <f t="shared" si="311"/>
        <v>187</v>
      </c>
      <c r="Q194" s="175">
        <f t="shared" si="311"/>
        <v>0.67523999999999962</v>
      </c>
      <c r="R194" s="316"/>
      <c r="S194" s="175"/>
      <c r="T194" s="177">
        <v>1.2E-2</v>
      </c>
      <c r="U194" s="316">
        <v>700</v>
      </c>
      <c r="V194" s="175">
        <f t="shared" si="312"/>
        <v>8.4</v>
      </c>
      <c r="W194" s="316">
        <f t="shared" si="313"/>
        <v>700</v>
      </c>
      <c r="X194" s="175">
        <f t="shared" si="314"/>
        <v>8.4</v>
      </c>
      <c r="Y194" s="316"/>
      <c r="Z194" s="175"/>
      <c r="AA194" s="177">
        <v>1.2E-2</v>
      </c>
      <c r="AB194" s="316">
        <v>700</v>
      </c>
      <c r="AC194" s="175">
        <f t="shared" si="315"/>
        <v>8.4</v>
      </c>
      <c r="AD194" s="316">
        <f t="shared" si="316"/>
        <v>700</v>
      </c>
      <c r="AE194" s="175">
        <f t="shared" si="317"/>
        <v>8.4</v>
      </c>
      <c r="AF194" s="174"/>
    </row>
    <row r="195" spans="1:32">
      <c r="A195" s="173">
        <v>11.02</v>
      </c>
      <c r="B195" s="93" t="s">
        <v>242</v>
      </c>
      <c r="C195" s="174"/>
      <c r="D195" s="175"/>
      <c r="E195" s="174"/>
      <c r="F195" s="175"/>
      <c r="G195" s="176"/>
      <c r="H195" s="174"/>
      <c r="I195" s="175">
        <f t="shared" si="318"/>
        <v>0</v>
      </c>
      <c r="J195" s="316">
        <f t="shared" si="309"/>
        <v>0</v>
      </c>
      <c r="K195" s="175">
        <f t="shared" si="309"/>
        <v>0</v>
      </c>
      <c r="L195" s="316">
        <v>0</v>
      </c>
      <c r="M195" s="175">
        <v>0</v>
      </c>
      <c r="N195" s="175"/>
      <c r="O195" s="175"/>
      <c r="P195" s="316">
        <f t="shared" si="311"/>
        <v>0</v>
      </c>
      <c r="Q195" s="175">
        <f t="shared" si="311"/>
        <v>0</v>
      </c>
      <c r="R195" s="316"/>
      <c r="S195" s="175"/>
      <c r="T195" s="177"/>
      <c r="U195" s="316"/>
      <c r="V195" s="175">
        <f t="shared" si="312"/>
        <v>0</v>
      </c>
      <c r="W195" s="316">
        <f t="shared" si="313"/>
        <v>0</v>
      </c>
      <c r="X195" s="175">
        <f t="shared" si="314"/>
        <v>0</v>
      </c>
      <c r="Y195" s="316"/>
      <c r="Z195" s="175"/>
      <c r="AA195" s="177"/>
      <c r="AB195" s="316"/>
      <c r="AC195" s="175">
        <f t="shared" si="315"/>
        <v>0</v>
      </c>
      <c r="AD195" s="316">
        <f t="shared" si="316"/>
        <v>0</v>
      </c>
      <c r="AE195" s="175">
        <f t="shared" si="317"/>
        <v>0</v>
      </c>
      <c r="AF195" s="174"/>
    </row>
    <row r="196" spans="1:32">
      <c r="A196" s="173"/>
      <c r="B196" s="93" t="s">
        <v>236</v>
      </c>
      <c r="C196" s="174"/>
      <c r="D196" s="175"/>
      <c r="E196" s="174"/>
      <c r="F196" s="175"/>
      <c r="G196" s="176">
        <v>5.0000000000000001E-3</v>
      </c>
      <c r="H196" s="174">
        <v>970</v>
      </c>
      <c r="I196" s="175">
        <f t="shared" si="318"/>
        <v>4.8500000000000005</v>
      </c>
      <c r="J196" s="316">
        <f t="shared" si="309"/>
        <v>970</v>
      </c>
      <c r="K196" s="175">
        <f t="shared" si="309"/>
        <v>4.8500000000000005</v>
      </c>
      <c r="L196" s="316">
        <v>970</v>
      </c>
      <c r="M196" s="175">
        <v>2.5</v>
      </c>
      <c r="N196" s="175">
        <f t="shared" si="310"/>
        <v>100.00000000000001</v>
      </c>
      <c r="O196" s="175">
        <f t="shared" si="310"/>
        <v>51.546391752577314</v>
      </c>
      <c r="P196" s="316">
        <f t="shared" si="311"/>
        <v>0</v>
      </c>
      <c r="Q196" s="175">
        <f t="shared" si="311"/>
        <v>2.3500000000000005</v>
      </c>
      <c r="R196" s="316"/>
      <c r="S196" s="175"/>
      <c r="T196" s="177">
        <v>0.01</v>
      </c>
      <c r="U196" s="316">
        <v>947</v>
      </c>
      <c r="V196" s="175">
        <f t="shared" si="312"/>
        <v>9.4700000000000006</v>
      </c>
      <c r="W196" s="316">
        <f t="shared" si="313"/>
        <v>947</v>
      </c>
      <c r="X196" s="175">
        <f t="shared" si="314"/>
        <v>9.4700000000000006</v>
      </c>
      <c r="Y196" s="316"/>
      <c r="Z196" s="175"/>
      <c r="AA196" s="177">
        <v>0.01</v>
      </c>
      <c r="AB196" s="316">
        <v>947</v>
      </c>
      <c r="AC196" s="175">
        <f t="shared" si="315"/>
        <v>9.4700000000000006</v>
      </c>
      <c r="AD196" s="316">
        <f t="shared" si="316"/>
        <v>947</v>
      </c>
      <c r="AE196" s="175">
        <f t="shared" si="317"/>
        <v>9.4700000000000006</v>
      </c>
      <c r="AF196" s="174"/>
    </row>
    <row r="197" spans="1:32">
      <c r="A197" s="173"/>
      <c r="B197" s="93" t="s">
        <v>237</v>
      </c>
      <c r="C197" s="174"/>
      <c r="D197" s="175"/>
      <c r="E197" s="174"/>
      <c r="F197" s="175"/>
      <c r="G197" s="176">
        <v>5.0000000000000001E-3</v>
      </c>
      <c r="H197" s="174">
        <v>1130</v>
      </c>
      <c r="I197" s="175">
        <f t="shared" si="318"/>
        <v>5.65</v>
      </c>
      <c r="J197" s="316">
        <f t="shared" si="309"/>
        <v>1130</v>
      </c>
      <c r="K197" s="175">
        <f t="shared" si="309"/>
        <v>5.65</v>
      </c>
      <c r="L197" s="316">
        <v>1130</v>
      </c>
      <c r="M197" s="175">
        <v>3.5</v>
      </c>
      <c r="N197" s="175">
        <f t="shared" si="310"/>
        <v>100</v>
      </c>
      <c r="O197" s="175">
        <f t="shared" si="310"/>
        <v>61.946902654867252</v>
      </c>
      <c r="P197" s="316">
        <f t="shared" si="311"/>
        <v>0</v>
      </c>
      <c r="Q197" s="175">
        <f t="shared" si="311"/>
        <v>2.1500000000000004</v>
      </c>
      <c r="R197" s="316"/>
      <c r="S197" s="175"/>
      <c r="T197" s="177">
        <v>0.01</v>
      </c>
      <c r="U197" s="316">
        <v>1030</v>
      </c>
      <c r="V197" s="175">
        <f t="shared" si="312"/>
        <v>10.3</v>
      </c>
      <c r="W197" s="316">
        <f t="shared" si="313"/>
        <v>1030</v>
      </c>
      <c r="X197" s="175">
        <f t="shared" si="314"/>
        <v>10.3</v>
      </c>
      <c r="Y197" s="316"/>
      <c r="Z197" s="175"/>
      <c r="AA197" s="177">
        <v>0.01</v>
      </c>
      <c r="AB197" s="316">
        <v>1030</v>
      </c>
      <c r="AC197" s="175">
        <f t="shared" si="315"/>
        <v>10.3</v>
      </c>
      <c r="AD197" s="316">
        <f t="shared" si="316"/>
        <v>1030</v>
      </c>
      <c r="AE197" s="175">
        <f t="shared" si="317"/>
        <v>10.3</v>
      </c>
      <c r="AF197" s="174"/>
    </row>
    <row r="198" spans="1:32">
      <c r="A198" s="173"/>
      <c r="B198" s="93" t="s">
        <v>241</v>
      </c>
      <c r="C198" s="174"/>
      <c r="D198" s="175"/>
      <c r="E198" s="174"/>
      <c r="F198" s="175"/>
      <c r="G198" s="176">
        <v>5.0000000000000001E-3</v>
      </c>
      <c r="H198" s="174">
        <v>738</v>
      </c>
      <c r="I198" s="175">
        <f t="shared" si="318"/>
        <v>3.69</v>
      </c>
      <c r="J198" s="316">
        <f t="shared" si="309"/>
        <v>738</v>
      </c>
      <c r="K198" s="175">
        <f t="shared" si="309"/>
        <v>3.69</v>
      </c>
      <c r="L198" s="316">
        <v>738</v>
      </c>
      <c r="M198" s="175">
        <v>2</v>
      </c>
      <c r="N198" s="175">
        <f t="shared" si="310"/>
        <v>100</v>
      </c>
      <c r="O198" s="175">
        <f t="shared" si="310"/>
        <v>54.200542005420054</v>
      </c>
      <c r="P198" s="316">
        <f t="shared" si="311"/>
        <v>0</v>
      </c>
      <c r="Q198" s="175">
        <f t="shared" si="311"/>
        <v>1.69</v>
      </c>
      <c r="R198" s="316"/>
      <c r="S198" s="175"/>
      <c r="T198" s="177">
        <v>0.01</v>
      </c>
      <c r="U198" s="316">
        <v>700</v>
      </c>
      <c r="V198" s="175">
        <f t="shared" si="312"/>
        <v>7</v>
      </c>
      <c r="W198" s="316">
        <f t="shared" si="313"/>
        <v>700</v>
      </c>
      <c r="X198" s="175">
        <f t="shared" si="314"/>
        <v>7</v>
      </c>
      <c r="Y198" s="316"/>
      <c r="Z198" s="175"/>
      <c r="AA198" s="177">
        <v>0.01</v>
      </c>
      <c r="AB198" s="316">
        <v>700</v>
      </c>
      <c r="AC198" s="175">
        <f t="shared" si="315"/>
        <v>7</v>
      </c>
      <c r="AD198" s="316">
        <f t="shared" si="316"/>
        <v>700</v>
      </c>
      <c r="AE198" s="175">
        <f t="shared" si="317"/>
        <v>7</v>
      </c>
      <c r="AF198" s="174"/>
    </row>
    <row r="199" spans="1:32" ht="31.5">
      <c r="A199" s="173">
        <v>11.03</v>
      </c>
      <c r="B199" s="3" t="s">
        <v>243</v>
      </c>
      <c r="C199" s="174"/>
      <c r="D199" s="175"/>
      <c r="E199" s="174"/>
      <c r="F199" s="175"/>
      <c r="G199" s="176"/>
      <c r="H199" s="174"/>
      <c r="I199" s="175">
        <f t="shared" si="318"/>
        <v>0</v>
      </c>
      <c r="J199" s="316">
        <f t="shared" si="309"/>
        <v>0</v>
      </c>
      <c r="K199" s="175">
        <f t="shared" si="309"/>
        <v>0</v>
      </c>
      <c r="L199" s="316">
        <v>0</v>
      </c>
      <c r="M199" s="175">
        <v>0</v>
      </c>
      <c r="N199" s="175"/>
      <c r="O199" s="175"/>
      <c r="P199" s="316">
        <f t="shared" si="311"/>
        <v>0</v>
      </c>
      <c r="Q199" s="175">
        <f t="shared" si="311"/>
        <v>0</v>
      </c>
      <c r="R199" s="316"/>
      <c r="S199" s="175"/>
      <c r="T199" s="177"/>
      <c r="U199" s="316"/>
      <c r="V199" s="175">
        <f t="shared" si="312"/>
        <v>0</v>
      </c>
      <c r="W199" s="316">
        <f t="shared" si="313"/>
        <v>0</v>
      </c>
      <c r="X199" s="175">
        <f t="shared" si="314"/>
        <v>0</v>
      </c>
      <c r="Y199" s="316"/>
      <c r="Z199" s="175"/>
      <c r="AA199" s="177"/>
      <c r="AB199" s="316"/>
      <c r="AC199" s="175">
        <f t="shared" si="315"/>
        <v>0</v>
      </c>
      <c r="AD199" s="316">
        <f t="shared" si="316"/>
        <v>0</v>
      </c>
      <c r="AE199" s="175">
        <f t="shared" si="317"/>
        <v>0</v>
      </c>
      <c r="AF199" s="174"/>
    </row>
    <row r="200" spans="1:32">
      <c r="A200" s="173">
        <v>11.04</v>
      </c>
      <c r="B200" s="3" t="s">
        <v>244</v>
      </c>
      <c r="C200" s="174"/>
      <c r="D200" s="175"/>
      <c r="E200" s="174"/>
      <c r="F200" s="175"/>
      <c r="G200" s="176"/>
      <c r="H200" s="174"/>
      <c r="I200" s="175"/>
      <c r="J200" s="316"/>
      <c r="K200" s="175">
        <f t="shared" si="309"/>
        <v>0</v>
      </c>
      <c r="L200" s="316">
        <v>0</v>
      </c>
      <c r="M200" s="175">
        <v>0</v>
      </c>
      <c r="N200" s="175"/>
      <c r="O200" s="175"/>
      <c r="P200" s="316">
        <f t="shared" si="311"/>
        <v>0</v>
      </c>
      <c r="Q200" s="175">
        <f t="shared" si="311"/>
        <v>0</v>
      </c>
      <c r="R200" s="316"/>
      <c r="S200" s="175"/>
      <c r="T200" s="177"/>
      <c r="U200" s="316"/>
      <c r="V200" s="175">
        <f t="shared" si="312"/>
        <v>0</v>
      </c>
      <c r="W200" s="316">
        <f t="shared" si="313"/>
        <v>0</v>
      </c>
      <c r="X200" s="175">
        <f t="shared" si="314"/>
        <v>0</v>
      </c>
      <c r="Y200" s="316"/>
      <c r="Z200" s="175"/>
      <c r="AA200" s="177"/>
      <c r="AB200" s="316"/>
      <c r="AC200" s="175">
        <f t="shared" si="315"/>
        <v>0</v>
      </c>
      <c r="AD200" s="316">
        <f t="shared" si="316"/>
        <v>0</v>
      </c>
      <c r="AE200" s="175">
        <f t="shared" si="317"/>
        <v>0</v>
      </c>
      <c r="AF200" s="174"/>
    </row>
    <row r="201" spans="1:32" ht="47.25">
      <c r="A201" s="173"/>
      <c r="B201" s="3" t="s">
        <v>245</v>
      </c>
      <c r="C201" s="174"/>
      <c r="D201" s="175"/>
      <c r="E201" s="174"/>
      <c r="F201" s="175"/>
      <c r="G201" s="176"/>
      <c r="H201" s="174"/>
      <c r="I201" s="175">
        <f t="shared" ref="I201:I203" si="319">H201*G201</f>
        <v>0</v>
      </c>
      <c r="J201" s="316">
        <f t="shared" ref="J201:J203" si="320">H201+E201+C201</f>
        <v>0</v>
      </c>
      <c r="K201" s="175">
        <f t="shared" si="309"/>
        <v>0</v>
      </c>
      <c r="L201" s="316">
        <v>0</v>
      </c>
      <c r="M201" s="175">
        <v>0</v>
      </c>
      <c r="N201" s="175"/>
      <c r="O201" s="175"/>
      <c r="P201" s="316">
        <f t="shared" si="311"/>
        <v>0</v>
      </c>
      <c r="Q201" s="175">
        <f t="shared" si="311"/>
        <v>0</v>
      </c>
      <c r="R201" s="316"/>
      <c r="S201" s="175"/>
      <c r="T201" s="177"/>
      <c r="U201" s="316"/>
      <c r="V201" s="175">
        <f t="shared" si="312"/>
        <v>0</v>
      </c>
      <c r="W201" s="316">
        <f t="shared" si="313"/>
        <v>0</v>
      </c>
      <c r="X201" s="175">
        <f t="shared" si="314"/>
        <v>0</v>
      </c>
      <c r="Y201" s="316"/>
      <c r="Z201" s="175"/>
      <c r="AA201" s="177"/>
      <c r="AB201" s="316"/>
      <c r="AC201" s="175">
        <f t="shared" si="315"/>
        <v>0</v>
      </c>
      <c r="AD201" s="316">
        <f t="shared" si="316"/>
        <v>0</v>
      </c>
      <c r="AE201" s="175">
        <f t="shared" si="317"/>
        <v>0</v>
      </c>
      <c r="AF201" s="174"/>
    </row>
    <row r="202" spans="1:32" ht="47.25">
      <c r="A202" s="173"/>
      <c r="B202" s="3" t="s">
        <v>246</v>
      </c>
      <c r="C202" s="174"/>
      <c r="D202" s="175"/>
      <c r="E202" s="174"/>
      <c r="F202" s="175"/>
      <c r="G202" s="176"/>
      <c r="H202" s="174"/>
      <c r="I202" s="175">
        <f t="shared" si="319"/>
        <v>0</v>
      </c>
      <c r="J202" s="316">
        <f t="shared" si="320"/>
        <v>0</v>
      </c>
      <c r="K202" s="175">
        <f t="shared" si="309"/>
        <v>0</v>
      </c>
      <c r="L202" s="316">
        <v>0</v>
      </c>
      <c r="M202" s="175">
        <v>0</v>
      </c>
      <c r="N202" s="175"/>
      <c r="O202" s="175"/>
      <c r="P202" s="316">
        <f t="shared" si="311"/>
        <v>0</v>
      </c>
      <c r="Q202" s="175">
        <f t="shared" si="311"/>
        <v>0</v>
      </c>
      <c r="R202" s="316"/>
      <c r="S202" s="175"/>
      <c r="T202" s="177"/>
      <c r="U202" s="316"/>
      <c r="V202" s="175">
        <f t="shared" si="312"/>
        <v>0</v>
      </c>
      <c r="W202" s="316">
        <f t="shared" si="313"/>
        <v>0</v>
      </c>
      <c r="X202" s="175">
        <f t="shared" si="314"/>
        <v>0</v>
      </c>
      <c r="Y202" s="316"/>
      <c r="Z202" s="175"/>
      <c r="AA202" s="177"/>
      <c r="AB202" s="316"/>
      <c r="AC202" s="175">
        <f t="shared" si="315"/>
        <v>0</v>
      </c>
      <c r="AD202" s="316">
        <f t="shared" si="316"/>
        <v>0</v>
      </c>
      <c r="AE202" s="175">
        <f t="shared" si="317"/>
        <v>0</v>
      </c>
      <c r="AF202" s="174"/>
    </row>
    <row r="203" spans="1:32">
      <c r="A203" s="173"/>
      <c r="B203" s="3" t="s">
        <v>247</v>
      </c>
      <c r="C203" s="174"/>
      <c r="D203" s="175"/>
      <c r="E203" s="174"/>
      <c r="F203" s="175"/>
      <c r="G203" s="176"/>
      <c r="H203" s="174"/>
      <c r="I203" s="175">
        <f t="shared" si="319"/>
        <v>0</v>
      </c>
      <c r="J203" s="316">
        <f t="shared" si="320"/>
        <v>0</v>
      </c>
      <c r="K203" s="175">
        <f t="shared" si="309"/>
        <v>0</v>
      </c>
      <c r="L203" s="316">
        <v>0</v>
      </c>
      <c r="M203" s="175">
        <v>0</v>
      </c>
      <c r="N203" s="175"/>
      <c r="O203" s="175"/>
      <c r="P203" s="316">
        <f t="shared" si="311"/>
        <v>0</v>
      </c>
      <c r="Q203" s="175">
        <f t="shared" si="311"/>
        <v>0</v>
      </c>
      <c r="R203" s="316"/>
      <c r="S203" s="175"/>
      <c r="T203" s="177"/>
      <c r="U203" s="316"/>
      <c r="V203" s="175">
        <f t="shared" si="312"/>
        <v>0</v>
      </c>
      <c r="W203" s="316">
        <f t="shared" si="313"/>
        <v>0</v>
      </c>
      <c r="X203" s="175">
        <f t="shared" si="314"/>
        <v>0</v>
      </c>
      <c r="Y203" s="316"/>
      <c r="Z203" s="175"/>
      <c r="AA203" s="177"/>
      <c r="AB203" s="316"/>
      <c r="AC203" s="175">
        <f t="shared" si="315"/>
        <v>0</v>
      </c>
      <c r="AD203" s="316">
        <f t="shared" si="316"/>
        <v>0</v>
      </c>
      <c r="AE203" s="175">
        <f t="shared" si="317"/>
        <v>0</v>
      </c>
      <c r="AF203" s="174"/>
    </row>
    <row r="204" spans="1:32" ht="74.45" customHeight="1">
      <c r="A204" s="173">
        <v>11.05</v>
      </c>
      <c r="B204" s="3" t="s">
        <v>248</v>
      </c>
      <c r="C204" s="174"/>
      <c r="D204" s="175"/>
      <c r="E204" s="174"/>
      <c r="F204" s="175"/>
      <c r="G204" s="176"/>
      <c r="H204" s="174"/>
      <c r="I204" s="175"/>
      <c r="J204" s="316"/>
      <c r="K204" s="175">
        <f t="shared" si="309"/>
        <v>0</v>
      </c>
      <c r="L204" s="316">
        <v>0</v>
      </c>
      <c r="M204" s="175">
        <v>0</v>
      </c>
      <c r="N204" s="175"/>
      <c r="O204" s="175"/>
      <c r="P204" s="316">
        <f t="shared" si="311"/>
        <v>0</v>
      </c>
      <c r="Q204" s="175">
        <f t="shared" si="311"/>
        <v>0</v>
      </c>
      <c r="R204" s="316"/>
      <c r="S204" s="175"/>
      <c r="T204" s="177"/>
      <c r="U204" s="316"/>
      <c r="V204" s="175">
        <f t="shared" si="312"/>
        <v>0</v>
      </c>
      <c r="W204" s="316">
        <f t="shared" si="313"/>
        <v>0</v>
      </c>
      <c r="X204" s="175">
        <f t="shared" si="314"/>
        <v>0</v>
      </c>
      <c r="Y204" s="316"/>
      <c r="Z204" s="175"/>
      <c r="AA204" s="177"/>
      <c r="AB204" s="316"/>
      <c r="AC204" s="175">
        <f t="shared" si="315"/>
        <v>0</v>
      </c>
      <c r="AD204" s="316">
        <f t="shared" si="316"/>
        <v>0</v>
      </c>
      <c r="AE204" s="175">
        <f t="shared" si="317"/>
        <v>0</v>
      </c>
      <c r="AF204" s="174"/>
    </row>
    <row r="205" spans="1:32">
      <c r="A205" s="173"/>
      <c r="B205" s="93" t="s">
        <v>236</v>
      </c>
      <c r="C205" s="174"/>
      <c r="D205" s="175"/>
      <c r="E205" s="174"/>
      <c r="F205" s="175"/>
      <c r="G205" s="176">
        <v>0.01</v>
      </c>
      <c r="H205" s="174">
        <v>18</v>
      </c>
      <c r="I205" s="175">
        <f t="shared" ref="I205:I208" si="321">H205*G205</f>
        <v>0.18</v>
      </c>
      <c r="J205" s="316">
        <f t="shared" ref="J205:J207" si="322">H205+E205+C205</f>
        <v>18</v>
      </c>
      <c r="K205" s="175">
        <f t="shared" si="309"/>
        <v>0.18</v>
      </c>
      <c r="L205" s="316">
        <v>18</v>
      </c>
      <c r="M205" s="175">
        <v>0.18</v>
      </c>
      <c r="N205" s="175">
        <f t="shared" si="310"/>
        <v>100</v>
      </c>
      <c r="O205" s="175">
        <f t="shared" si="310"/>
        <v>100</v>
      </c>
      <c r="P205" s="316">
        <f t="shared" si="311"/>
        <v>0</v>
      </c>
      <c r="Q205" s="175">
        <f t="shared" si="311"/>
        <v>0</v>
      </c>
      <c r="R205" s="316"/>
      <c r="S205" s="175"/>
      <c r="T205" s="177">
        <v>1.2E-2</v>
      </c>
      <c r="U205" s="316">
        <v>45</v>
      </c>
      <c r="V205" s="175">
        <f t="shared" si="312"/>
        <v>0.54</v>
      </c>
      <c r="W205" s="316">
        <f t="shared" si="313"/>
        <v>45</v>
      </c>
      <c r="X205" s="175">
        <f t="shared" si="314"/>
        <v>0.54</v>
      </c>
      <c r="Y205" s="316"/>
      <c r="Z205" s="175"/>
      <c r="AA205" s="177">
        <v>1.2E-2</v>
      </c>
      <c r="AB205" s="316">
        <v>45</v>
      </c>
      <c r="AC205" s="175">
        <f t="shared" si="315"/>
        <v>0.54</v>
      </c>
      <c r="AD205" s="316">
        <f t="shared" si="316"/>
        <v>45</v>
      </c>
      <c r="AE205" s="175">
        <f t="shared" si="317"/>
        <v>0.54</v>
      </c>
      <c r="AF205" s="174"/>
    </row>
    <row r="206" spans="1:32">
      <c r="A206" s="173"/>
      <c r="B206" s="93" t="s">
        <v>237</v>
      </c>
      <c r="C206" s="174"/>
      <c r="D206" s="175"/>
      <c r="E206" s="174"/>
      <c r="F206" s="175"/>
      <c r="G206" s="176">
        <v>0.01</v>
      </c>
      <c r="H206" s="174">
        <v>18</v>
      </c>
      <c r="I206" s="175">
        <f t="shared" si="321"/>
        <v>0.18</v>
      </c>
      <c r="J206" s="316">
        <f t="shared" si="322"/>
        <v>18</v>
      </c>
      <c r="K206" s="175">
        <f t="shared" si="309"/>
        <v>0.18</v>
      </c>
      <c r="L206" s="316">
        <v>18</v>
      </c>
      <c r="M206" s="175">
        <v>0.18</v>
      </c>
      <c r="N206" s="175">
        <f t="shared" si="310"/>
        <v>100</v>
      </c>
      <c r="O206" s="175">
        <f t="shared" si="310"/>
        <v>100</v>
      </c>
      <c r="P206" s="316">
        <f t="shared" si="311"/>
        <v>0</v>
      </c>
      <c r="Q206" s="175">
        <f t="shared" si="311"/>
        <v>0</v>
      </c>
      <c r="R206" s="316"/>
      <c r="S206" s="175"/>
      <c r="T206" s="177">
        <v>1.2E-2</v>
      </c>
      <c r="U206" s="316">
        <v>45</v>
      </c>
      <c r="V206" s="175">
        <f t="shared" si="312"/>
        <v>0.54</v>
      </c>
      <c r="W206" s="316">
        <f t="shared" si="313"/>
        <v>45</v>
      </c>
      <c r="X206" s="175">
        <f t="shared" si="314"/>
        <v>0.54</v>
      </c>
      <c r="Y206" s="316"/>
      <c r="Z206" s="175"/>
      <c r="AA206" s="177">
        <v>1.2E-2</v>
      </c>
      <c r="AB206" s="316">
        <v>45</v>
      </c>
      <c r="AC206" s="175">
        <f t="shared" si="315"/>
        <v>0.54</v>
      </c>
      <c r="AD206" s="316">
        <f t="shared" si="316"/>
        <v>45</v>
      </c>
      <c r="AE206" s="175">
        <f t="shared" si="317"/>
        <v>0.54</v>
      </c>
      <c r="AF206" s="174"/>
    </row>
    <row r="207" spans="1:32">
      <c r="A207" s="173"/>
      <c r="B207" s="93" t="s">
        <v>241</v>
      </c>
      <c r="C207" s="174"/>
      <c r="D207" s="175"/>
      <c r="E207" s="174"/>
      <c r="F207" s="175"/>
      <c r="G207" s="176">
        <v>0.01</v>
      </c>
      <c r="H207" s="174">
        <v>36</v>
      </c>
      <c r="I207" s="175">
        <f t="shared" si="321"/>
        <v>0.36</v>
      </c>
      <c r="J207" s="316">
        <f t="shared" si="322"/>
        <v>36</v>
      </c>
      <c r="K207" s="175">
        <f t="shared" si="309"/>
        <v>0.36</v>
      </c>
      <c r="L207" s="316">
        <v>36</v>
      </c>
      <c r="M207" s="175">
        <v>0.18</v>
      </c>
      <c r="N207" s="175">
        <f t="shared" si="310"/>
        <v>100</v>
      </c>
      <c r="O207" s="175">
        <f t="shared" si="310"/>
        <v>50</v>
      </c>
      <c r="P207" s="316">
        <f t="shared" si="311"/>
        <v>0</v>
      </c>
      <c r="Q207" s="175">
        <f t="shared" si="311"/>
        <v>0.18</v>
      </c>
      <c r="R207" s="316"/>
      <c r="S207" s="175"/>
      <c r="T207" s="177">
        <v>1.2E-2</v>
      </c>
      <c r="U207" s="316">
        <v>45</v>
      </c>
      <c r="V207" s="175">
        <f t="shared" si="312"/>
        <v>0.54</v>
      </c>
      <c r="W207" s="316">
        <f t="shared" si="313"/>
        <v>45</v>
      </c>
      <c r="X207" s="175">
        <f t="shared" si="314"/>
        <v>0.54</v>
      </c>
      <c r="Y207" s="316"/>
      <c r="Z207" s="175"/>
      <c r="AA207" s="177">
        <v>1.2E-2</v>
      </c>
      <c r="AB207" s="316">
        <v>45</v>
      </c>
      <c r="AC207" s="175">
        <f t="shared" si="315"/>
        <v>0.54</v>
      </c>
      <c r="AD207" s="316">
        <f t="shared" si="316"/>
        <v>45</v>
      </c>
      <c r="AE207" s="175">
        <f t="shared" si="317"/>
        <v>0.54</v>
      </c>
      <c r="AF207" s="174"/>
    </row>
    <row r="208" spans="1:32">
      <c r="A208" s="173"/>
      <c r="B208" s="3" t="s">
        <v>250</v>
      </c>
      <c r="C208" s="174"/>
      <c r="D208" s="175"/>
      <c r="E208" s="174"/>
      <c r="F208" s="175"/>
      <c r="G208" s="176"/>
      <c r="H208" s="174"/>
      <c r="I208" s="175">
        <f t="shared" si="321"/>
        <v>0</v>
      </c>
      <c r="J208" s="316"/>
      <c r="K208" s="175">
        <f t="shared" ref="K208:K210" si="323">I208+F208+D208</f>
        <v>0</v>
      </c>
      <c r="L208" s="316">
        <v>0</v>
      </c>
      <c r="M208" s="175">
        <v>0</v>
      </c>
      <c r="N208" s="175" t="e">
        <f t="shared" si="310"/>
        <v>#DIV/0!</v>
      </c>
      <c r="O208" s="175" t="e">
        <f t="shared" si="310"/>
        <v>#DIV/0!</v>
      </c>
      <c r="P208" s="316">
        <f t="shared" si="311"/>
        <v>0</v>
      </c>
      <c r="Q208" s="175">
        <f t="shared" si="311"/>
        <v>0</v>
      </c>
      <c r="R208" s="316"/>
      <c r="S208" s="175"/>
      <c r="T208" s="177"/>
      <c r="U208" s="316"/>
      <c r="V208" s="175">
        <f t="shared" si="312"/>
        <v>0</v>
      </c>
      <c r="W208" s="316">
        <f t="shared" si="313"/>
        <v>0</v>
      </c>
      <c r="X208" s="175">
        <f t="shared" si="314"/>
        <v>0</v>
      </c>
      <c r="Y208" s="316"/>
      <c r="Z208" s="175"/>
      <c r="AA208" s="177"/>
      <c r="AB208" s="316"/>
      <c r="AC208" s="175">
        <f t="shared" si="315"/>
        <v>0</v>
      </c>
      <c r="AD208" s="316">
        <f t="shared" si="316"/>
        <v>0</v>
      </c>
      <c r="AE208" s="175">
        <f t="shared" si="317"/>
        <v>0</v>
      </c>
      <c r="AF208" s="174"/>
    </row>
    <row r="209" spans="1:32" s="1" customFormat="1">
      <c r="A209" s="173">
        <v>11.06</v>
      </c>
      <c r="B209" s="179" t="s">
        <v>249</v>
      </c>
      <c r="C209" s="82"/>
      <c r="D209" s="61"/>
      <c r="E209" s="82"/>
      <c r="F209" s="61"/>
      <c r="G209" s="101">
        <v>0.02</v>
      </c>
      <c r="H209" s="82">
        <v>15</v>
      </c>
      <c r="I209" s="175">
        <f>H209*G209</f>
        <v>0.3</v>
      </c>
      <c r="J209" s="316">
        <f t="shared" ref="J209:J210" si="324">H209+E209+C209</f>
        <v>15</v>
      </c>
      <c r="K209" s="175">
        <f t="shared" si="323"/>
        <v>0.3</v>
      </c>
      <c r="L209" s="60">
        <v>15</v>
      </c>
      <c r="M209" s="61">
        <v>0.3</v>
      </c>
      <c r="N209" s="175">
        <f t="shared" si="310"/>
        <v>100</v>
      </c>
      <c r="O209" s="175">
        <f t="shared" si="310"/>
        <v>100</v>
      </c>
      <c r="P209" s="316">
        <f t="shared" si="311"/>
        <v>0</v>
      </c>
      <c r="Q209" s="175">
        <f t="shared" si="311"/>
        <v>0</v>
      </c>
      <c r="R209" s="60"/>
      <c r="S209" s="61"/>
      <c r="T209" s="125">
        <v>0.02</v>
      </c>
      <c r="U209" s="60">
        <v>12</v>
      </c>
      <c r="V209" s="175">
        <f t="shared" si="312"/>
        <v>0.24</v>
      </c>
      <c r="W209" s="316">
        <f t="shared" si="313"/>
        <v>12</v>
      </c>
      <c r="X209" s="175">
        <f t="shared" si="314"/>
        <v>0.24</v>
      </c>
      <c r="Y209" s="60"/>
      <c r="Z209" s="61"/>
      <c r="AA209" s="125">
        <v>0.02</v>
      </c>
      <c r="AB209" s="60">
        <v>12</v>
      </c>
      <c r="AC209" s="175">
        <f t="shared" si="315"/>
        <v>0.24</v>
      </c>
      <c r="AD209" s="316">
        <f t="shared" si="316"/>
        <v>12</v>
      </c>
      <c r="AE209" s="175">
        <f t="shared" si="317"/>
        <v>0.24</v>
      </c>
      <c r="AF209" s="174"/>
    </row>
    <row r="210" spans="1:32" s="1" customFormat="1">
      <c r="A210" s="173">
        <v>11.07</v>
      </c>
      <c r="B210" s="179" t="s">
        <v>238</v>
      </c>
      <c r="C210" s="82"/>
      <c r="D210" s="61"/>
      <c r="E210" s="82"/>
      <c r="F210" s="61"/>
      <c r="G210" s="101">
        <v>1.6E-2</v>
      </c>
      <c r="H210" s="82">
        <v>200</v>
      </c>
      <c r="I210" s="175">
        <f>H210*G210</f>
        <v>3.2</v>
      </c>
      <c r="J210" s="316">
        <f t="shared" si="324"/>
        <v>200</v>
      </c>
      <c r="K210" s="175">
        <f t="shared" si="323"/>
        <v>3.2</v>
      </c>
      <c r="L210" s="60">
        <v>200</v>
      </c>
      <c r="M210" s="61">
        <v>3.2</v>
      </c>
      <c r="N210" s="175">
        <f t="shared" si="310"/>
        <v>100</v>
      </c>
      <c r="O210" s="175">
        <f t="shared" si="310"/>
        <v>100</v>
      </c>
      <c r="P210" s="316">
        <f t="shared" si="311"/>
        <v>0</v>
      </c>
      <c r="Q210" s="175">
        <f t="shared" si="311"/>
        <v>0</v>
      </c>
      <c r="R210" s="60"/>
      <c r="S210" s="61"/>
      <c r="T210" s="125">
        <v>1.6E-2</v>
      </c>
      <c r="U210" s="60">
        <v>40</v>
      </c>
      <c r="V210" s="175">
        <f t="shared" si="312"/>
        <v>0.64</v>
      </c>
      <c r="W210" s="316">
        <f>U210+R210</f>
        <v>40</v>
      </c>
      <c r="X210" s="175">
        <f t="shared" si="314"/>
        <v>0.64</v>
      </c>
      <c r="Y210" s="60"/>
      <c r="Z210" s="61"/>
      <c r="AA210" s="125">
        <v>1.6E-2</v>
      </c>
      <c r="AB210" s="60">
        <v>40</v>
      </c>
      <c r="AC210" s="175">
        <f t="shared" si="315"/>
        <v>0.64</v>
      </c>
      <c r="AD210" s="316">
        <f>AB210+Y210</f>
        <v>40</v>
      </c>
      <c r="AE210" s="175">
        <f t="shared" si="317"/>
        <v>0.64</v>
      </c>
      <c r="AF210" s="174"/>
    </row>
    <row r="211" spans="1:32" s="249" customFormat="1">
      <c r="A211" s="240"/>
      <c r="B211" s="241" t="s">
        <v>35</v>
      </c>
      <c r="C211" s="242">
        <f t="shared" ref="C211" si="325">SUM(C192:C210)</f>
        <v>0</v>
      </c>
      <c r="D211" s="243">
        <f>SUM(D192:D210)</f>
        <v>0</v>
      </c>
      <c r="E211" s="242">
        <f t="shared" ref="E211" si="326">SUM(E192:E210)</f>
        <v>0</v>
      </c>
      <c r="F211" s="243">
        <f>SUM(F192:F210)</f>
        <v>0</v>
      </c>
      <c r="G211" s="244"/>
      <c r="H211" s="242">
        <f>SUM(H196:H210)</f>
        <v>3125</v>
      </c>
      <c r="I211" s="243">
        <f>SUM(I192:I210)</f>
        <v>46.789999999999992</v>
      </c>
      <c r="J211" s="242">
        <f>SUM(J196:J210)</f>
        <v>3125</v>
      </c>
      <c r="K211" s="243">
        <f>SUM(K192:K210)</f>
        <v>46.789999999999992</v>
      </c>
      <c r="L211" s="242">
        <f>SUM(L196:L210)</f>
        <v>3125</v>
      </c>
      <c r="M211" s="243">
        <f t="shared" ref="M211" si="327">SUM(M192:M210)</f>
        <v>37.15428</v>
      </c>
      <c r="N211" s="245">
        <f t="shared" si="310"/>
        <v>100</v>
      </c>
      <c r="O211" s="245">
        <f>M211/K211%</f>
        <v>79.406454370592016</v>
      </c>
      <c r="P211" s="242">
        <f>SUM(P196:P210)</f>
        <v>0</v>
      </c>
      <c r="Q211" s="243">
        <f>SUM(Q192:Q210)</f>
        <v>9.635720000000001</v>
      </c>
      <c r="R211" s="242">
        <f t="shared" ref="R211" si="328">SUM(R192:R210)</f>
        <v>0</v>
      </c>
      <c r="S211" s="243">
        <f>SUM(S192:S210)</f>
        <v>0</v>
      </c>
      <c r="T211" s="246"/>
      <c r="U211" s="242">
        <f>SUM(U196:U210)</f>
        <v>2864</v>
      </c>
      <c r="V211" s="243">
        <f>SUM(V192:V210)</f>
        <v>61.394000000000005</v>
      </c>
      <c r="W211" s="242">
        <f>SUM(W196:W210)</f>
        <v>2864</v>
      </c>
      <c r="X211" s="243">
        <f>SUM(X192:X210)</f>
        <v>61.394000000000005</v>
      </c>
      <c r="Y211" s="242">
        <f t="shared" ref="Y211" si="329">SUM(Y192:Y210)</f>
        <v>0</v>
      </c>
      <c r="Z211" s="243">
        <f>SUM(Z192:Z210)</f>
        <v>0</v>
      </c>
      <c r="AA211" s="246"/>
      <c r="AB211" s="242">
        <f>SUM(AB196:AB210)</f>
        <v>2864</v>
      </c>
      <c r="AC211" s="243">
        <f>SUM(AC192:AC210)</f>
        <v>61.394000000000005</v>
      </c>
      <c r="AD211" s="242">
        <f>SUM(AD196:AD210)</f>
        <v>2864</v>
      </c>
      <c r="AE211" s="243">
        <f>SUM(AE192:AE210)</f>
        <v>61.394000000000005</v>
      </c>
      <c r="AF211" s="247"/>
    </row>
    <row r="212" spans="1:32" s="172" customFormat="1" ht="31.5">
      <c r="A212" s="166">
        <v>12</v>
      </c>
      <c r="B212" s="167" t="s">
        <v>77</v>
      </c>
      <c r="C212" s="168"/>
      <c r="D212" s="169"/>
      <c r="E212" s="168"/>
      <c r="F212" s="169"/>
      <c r="G212" s="170"/>
      <c r="H212" s="168"/>
      <c r="I212" s="169"/>
      <c r="J212" s="315"/>
      <c r="K212" s="169"/>
      <c r="L212" s="315"/>
      <c r="M212" s="169"/>
      <c r="N212" s="169"/>
      <c r="O212" s="169"/>
      <c r="P212" s="315"/>
      <c r="Q212" s="169"/>
      <c r="R212" s="315"/>
      <c r="S212" s="169"/>
      <c r="T212" s="171"/>
      <c r="U212" s="315"/>
      <c r="V212" s="169"/>
      <c r="W212" s="315"/>
      <c r="X212" s="169"/>
      <c r="Y212" s="315"/>
      <c r="Z212" s="169"/>
      <c r="AA212" s="171"/>
      <c r="AB212" s="315"/>
      <c r="AC212" s="169"/>
      <c r="AD212" s="315"/>
      <c r="AE212" s="169"/>
      <c r="AF212" s="168"/>
    </row>
    <row r="213" spans="1:32" s="172" customFormat="1">
      <c r="A213" s="166">
        <v>12.01</v>
      </c>
      <c r="B213" s="167" t="s">
        <v>78</v>
      </c>
      <c r="C213" s="168"/>
      <c r="D213" s="169"/>
      <c r="E213" s="168"/>
      <c r="F213" s="169"/>
      <c r="G213" s="170"/>
      <c r="H213" s="168"/>
      <c r="I213" s="169"/>
      <c r="J213" s="315">
        <f t="shared" ref="J213:K224" si="330">H213+E213+C213</f>
        <v>0</v>
      </c>
      <c r="K213" s="169">
        <f t="shared" si="330"/>
        <v>0</v>
      </c>
      <c r="L213" s="315"/>
      <c r="M213" s="169"/>
      <c r="N213" s="169"/>
      <c r="O213" s="169"/>
      <c r="P213" s="315"/>
      <c r="Q213" s="169"/>
      <c r="R213" s="315"/>
      <c r="S213" s="169"/>
      <c r="T213" s="171"/>
      <c r="U213" s="315"/>
      <c r="V213" s="169"/>
      <c r="W213" s="315"/>
      <c r="X213" s="169"/>
      <c r="Y213" s="315"/>
      <c r="Z213" s="169"/>
      <c r="AA213" s="171"/>
      <c r="AB213" s="315"/>
      <c r="AC213" s="169"/>
      <c r="AD213" s="315"/>
      <c r="AE213" s="169"/>
      <c r="AF213" s="168"/>
    </row>
    <row r="214" spans="1:32" ht="31.5">
      <c r="A214" s="173"/>
      <c r="B214" s="7" t="s">
        <v>175</v>
      </c>
      <c r="C214" s="174"/>
      <c r="D214" s="175"/>
      <c r="E214" s="174"/>
      <c r="F214" s="175"/>
      <c r="G214" s="176">
        <v>0.56999999999999995</v>
      </c>
      <c r="H214" s="174">
        <v>8</v>
      </c>
      <c r="I214" s="175">
        <f>H214*G214*12</f>
        <v>54.72</v>
      </c>
      <c r="J214" s="316">
        <f t="shared" si="330"/>
        <v>8</v>
      </c>
      <c r="K214" s="175">
        <f t="shared" si="330"/>
        <v>54.72</v>
      </c>
      <c r="L214" s="316">
        <v>5</v>
      </c>
      <c r="M214" s="175">
        <f>32.64809+6.9</f>
        <v>39.548090000000002</v>
      </c>
      <c r="N214" s="175">
        <f t="shared" ref="N214:O225" si="331">L214/J214%</f>
        <v>62.5</v>
      </c>
      <c r="O214" s="175">
        <f t="shared" si="331"/>
        <v>72.273556286549706</v>
      </c>
      <c r="P214" s="316">
        <f t="shared" ref="P214:Q224" si="332">J214-L214</f>
        <v>3</v>
      </c>
      <c r="Q214" s="175">
        <f t="shared" si="332"/>
        <v>15.171909999999997</v>
      </c>
      <c r="R214" s="316"/>
      <c r="S214" s="175"/>
      <c r="T214" s="177">
        <v>0.75</v>
      </c>
      <c r="U214" s="316">
        <v>13</v>
      </c>
      <c r="V214" s="175">
        <f>U214*T214*12</f>
        <v>117</v>
      </c>
      <c r="W214" s="316">
        <f t="shared" ref="W214:W224" si="333">U214+R214</f>
        <v>13</v>
      </c>
      <c r="X214" s="175">
        <f t="shared" ref="X214:X224" si="334">V214+S214</f>
        <v>117</v>
      </c>
      <c r="Y214" s="316"/>
      <c r="Z214" s="175"/>
      <c r="AA214" s="177">
        <v>0.75</v>
      </c>
      <c r="AB214" s="316">
        <v>13</v>
      </c>
      <c r="AC214" s="175">
        <f>AB214*AA214*12</f>
        <v>117</v>
      </c>
      <c r="AD214" s="316">
        <f t="shared" ref="AD214:AD224" si="335">AB214+Y214</f>
        <v>13</v>
      </c>
      <c r="AE214" s="175">
        <f t="shared" ref="AE214:AE224" si="336">AC214+Z214</f>
        <v>117</v>
      </c>
      <c r="AF214" s="174"/>
    </row>
    <row r="215" spans="1:32">
      <c r="A215" s="173"/>
      <c r="B215" s="7" t="s">
        <v>197</v>
      </c>
      <c r="C215" s="174"/>
      <c r="D215" s="175"/>
      <c r="E215" s="174"/>
      <c r="F215" s="175"/>
      <c r="G215" s="176"/>
      <c r="H215" s="174"/>
      <c r="I215" s="175">
        <f>H215*G215*12</f>
        <v>0</v>
      </c>
      <c r="J215" s="316">
        <f t="shared" si="330"/>
        <v>0</v>
      </c>
      <c r="K215" s="175">
        <f t="shared" si="330"/>
        <v>0</v>
      </c>
      <c r="L215" s="316">
        <v>0</v>
      </c>
      <c r="M215" s="175">
        <v>0</v>
      </c>
      <c r="N215" s="175"/>
      <c r="O215" s="175"/>
      <c r="P215" s="316">
        <f t="shared" si="332"/>
        <v>0</v>
      </c>
      <c r="Q215" s="175">
        <f t="shared" si="332"/>
        <v>0</v>
      </c>
      <c r="R215" s="316"/>
      <c r="S215" s="175"/>
      <c r="T215" s="177">
        <v>0.16</v>
      </c>
      <c r="U215" s="316">
        <v>12</v>
      </c>
      <c r="V215" s="175">
        <f>U215*T215*12</f>
        <v>23.04</v>
      </c>
      <c r="W215" s="316">
        <f t="shared" si="333"/>
        <v>12</v>
      </c>
      <c r="X215" s="175">
        <f t="shared" si="334"/>
        <v>23.04</v>
      </c>
      <c r="Y215" s="316"/>
      <c r="Z215" s="175"/>
      <c r="AA215" s="177">
        <v>0.16</v>
      </c>
      <c r="AB215" s="316"/>
      <c r="AC215" s="175">
        <f>AB215*AA215*12</f>
        <v>0</v>
      </c>
      <c r="AD215" s="316">
        <f t="shared" si="335"/>
        <v>0</v>
      </c>
      <c r="AE215" s="175">
        <f t="shared" si="336"/>
        <v>0</v>
      </c>
      <c r="AF215" s="174"/>
    </row>
    <row r="216" spans="1:32">
      <c r="A216" s="173"/>
      <c r="B216" s="7" t="s">
        <v>198</v>
      </c>
      <c r="C216" s="174"/>
      <c r="D216" s="175"/>
      <c r="E216" s="174"/>
      <c r="F216" s="175"/>
      <c r="G216" s="176"/>
      <c r="H216" s="174"/>
      <c r="I216" s="175">
        <f>H216*G216*12</f>
        <v>0</v>
      </c>
      <c r="J216" s="316">
        <f t="shared" si="330"/>
        <v>0</v>
      </c>
      <c r="K216" s="175">
        <f t="shared" si="330"/>
        <v>0</v>
      </c>
      <c r="L216" s="316">
        <v>0</v>
      </c>
      <c r="M216" s="175">
        <v>0</v>
      </c>
      <c r="N216" s="175"/>
      <c r="O216" s="175"/>
      <c r="P216" s="316">
        <f t="shared" si="332"/>
        <v>0</v>
      </c>
      <c r="Q216" s="175">
        <f t="shared" si="332"/>
        <v>0</v>
      </c>
      <c r="R216" s="316"/>
      <c r="S216" s="175"/>
      <c r="T216" s="177"/>
      <c r="U216" s="316"/>
      <c r="V216" s="175">
        <f>U216*T216*12</f>
        <v>0</v>
      </c>
      <c r="W216" s="316">
        <f t="shared" si="333"/>
        <v>0</v>
      </c>
      <c r="X216" s="175">
        <f t="shared" si="334"/>
        <v>0</v>
      </c>
      <c r="Y216" s="316"/>
      <c r="Z216" s="175"/>
      <c r="AA216" s="177"/>
      <c r="AB216" s="316"/>
      <c r="AC216" s="175">
        <f>AB216*AA216*12</f>
        <v>0</v>
      </c>
      <c r="AD216" s="316">
        <f t="shared" si="335"/>
        <v>0</v>
      </c>
      <c r="AE216" s="175">
        <f t="shared" si="336"/>
        <v>0</v>
      </c>
      <c r="AF216" s="174"/>
    </row>
    <row r="217" spans="1:32" ht="60" customHeight="1">
      <c r="A217" s="173"/>
      <c r="B217" s="7" t="s">
        <v>199</v>
      </c>
      <c r="C217" s="174"/>
      <c r="D217" s="175"/>
      <c r="E217" s="174"/>
      <c r="F217" s="175"/>
      <c r="G217" s="176">
        <v>0.12</v>
      </c>
      <c r="H217" s="174">
        <v>6</v>
      </c>
      <c r="I217" s="175">
        <f>H217*G217*12</f>
        <v>8.64</v>
      </c>
      <c r="J217" s="316">
        <f t="shared" si="330"/>
        <v>6</v>
      </c>
      <c r="K217" s="175">
        <f t="shared" si="330"/>
        <v>8.64</v>
      </c>
      <c r="L217" s="316">
        <v>6</v>
      </c>
      <c r="M217" s="175">
        <v>7.8525900000000002</v>
      </c>
      <c r="N217" s="175">
        <f t="shared" si="331"/>
        <v>100</v>
      </c>
      <c r="O217" s="175">
        <f t="shared" si="331"/>
        <v>90.886458333333337</v>
      </c>
      <c r="P217" s="316">
        <f t="shared" si="332"/>
        <v>0</v>
      </c>
      <c r="Q217" s="175">
        <f t="shared" si="332"/>
        <v>0.78741000000000039</v>
      </c>
      <c r="R217" s="316"/>
      <c r="S217" s="175"/>
      <c r="T217" s="177">
        <v>0.16</v>
      </c>
      <c r="U217" s="316">
        <v>6</v>
      </c>
      <c r="V217" s="175">
        <f>U217*T217*12</f>
        <v>11.52</v>
      </c>
      <c r="W217" s="316">
        <f t="shared" si="333"/>
        <v>6</v>
      </c>
      <c r="X217" s="175">
        <f t="shared" si="334"/>
        <v>11.52</v>
      </c>
      <c r="Y217" s="316"/>
      <c r="Z217" s="175"/>
      <c r="AA217" s="177">
        <v>0.16</v>
      </c>
      <c r="AB217" s="316">
        <v>6</v>
      </c>
      <c r="AC217" s="175">
        <f>AB217*AA217*12</f>
        <v>11.52</v>
      </c>
      <c r="AD217" s="316">
        <f t="shared" si="335"/>
        <v>6</v>
      </c>
      <c r="AE217" s="175">
        <f t="shared" si="336"/>
        <v>11.52</v>
      </c>
      <c r="AF217" s="174"/>
    </row>
    <row r="218" spans="1:32" ht="69.75" customHeight="1">
      <c r="A218" s="173"/>
      <c r="B218" s="7" t="s">
        <v>200</v>
      </c>
      <c r="C218" s="174"/>
      <c r="D218" s="175"/>
      <c r="E218" s="174"/>
      <c r="F218" s="175"/>
      <c r="G218" s="176">
        <v>0.12</v>
      </c>
      <c r="H218" s="174">
        <v>2</v>
      </c>
      <c r="I218" s="175">
        <f>H218*G218*12</f>
        <v>2.88</v>
      </c>
      <c r="J218" s="316">
        <f t="shared" si="330"/>
        <v>2</v>
      </c>
      <c r="K218" s="175">
        <f t="shared" si="330"/>
        <v>2.88</v>
      </c>
      <c r="L218" s="316">
        <v>2</v>
      </c>
      <c r="M218" s="175">
        <v>1.8668099999999999</v>
      </c>
      <c r="N218" s="175">
        <f t="shared" si="331"/>
        <v>100</v>
      </c>
      <c r="O218" s="175">
        <f t="shared" si="331"/>
        <v>64.81979166666666</v>
      </c>
      <c r="P218" s="316">
        <f t="shared" si="332"/>
        <v>0</v>
      </c>
      <c r="Q218" s="175">
        <f t="shared" si="332"/>
        <v>1.01319</v>
      </c>
      <c r="R218" s="316"/>
      <c r="S218" s="175"/>
      <c r="T218" s="177">
        <v>0.16</v>
      </c>
      <c r="U218" s="316">
        <v>2</v>
      </c>
      <c r="V218" s="175">
        <f>U218*T218*12</f>
        <v>3.84</v>
      </c>
      <c r="W218" s="316">
        <f t="shared" si="333"/>
        <v>2</v>
      </c>
      <c r="X218" s="175">
        <f t="shared" si="334"/>
        <v>3.84</v>
      </c>
      <c r="Y218" s="316"/>
      <c r="Z218" s="175"/>
      <c r="AA218" s="177">
        <v>0.16</v>
      </c>
      <c r="AB218" s="316">
        <v>2</v>
      </c>
      <c r="AC218" s="175">
        <f>AB218*AA218*12</f>
        <v>3.84</v>
      </c>
      <c r="AD218" s="316">
        <f t="shared" si="335"/>
        <v>2</v>
      </c>
      <c r="AE218" s="175">
        <f t="shared" si="336"/>
        <v>3.84</v>
      </c>
      <c r="AF218" s="174"/>
    </row>
    <row r="219" spans="1:32">
      <c r="A219" s="173">
        <v>12.02</v>
      </c>
      <c r="B219" s="179" t="s">
        <v>79</v>
      </c>
      <c r="C219" s="174"/>
      <c r="D219" s="175"/>
      <c r="E219" s="174"/>
      <c r="F219" s="175"/>
      <c r="G219" s="176"/>
      <c r="H219" s="174"/>
      <c r="I219" s="175">
        <f t="shared" ref="I219:I224" si="337">H219*G219</f>
        <v>0</v>
      </c>
      <c r="J219" s="316">
        <f t="shared" si="330"/>
        <v>0</v>
      </c>
      <c r="K219" s="175">
        <f t="shared" si="330"/>
        <v>0</v>
      </c>
      <c r="L219" s="316">
        <v>0</v>
      </c>
      <c r="M219" s="175">
        <v>0</v>
      </c>
      <c r="N219" s="175"/>
      <c r="O219" s="175"/>
      <c r="P219" s="316">
        <f t="shared" si="332"/>
        <v>0</v>
      </c>
      <c r="Q219" s="175">
        <f t="shared" si="332"/>
        <v>0</v>
      </c>
      <c r="R219" s="316"/>
      <c r="S219" s="175"/>
      <c r="T219" s="177"/>
      <c r="U219" s="316"/>
      <c r="V219" s="175">
        <f t="shared" ref="V219:V224" si="338">U219*T219</f>
        <v>0</v>
      </c>
      <c r="W219" s="316">
        <f t="shared" si="333"/>
        <v>0</v>
      </c>
      <c r="X219" s="175">
        <f t="shared" si="334"/>
        <v>0</v>
      </c>
      <c r="Y219" s="316"/>
      <c r="Z219" s="175"/>
      <c r="AA219" s="177"/>
      <c r="AB219" s="316"/>
      <c r="AC219" s="175">
        <f t="shared" ref="AC219:AC224" si="339">AB219*AA219</f>
        <v>0</v>
      </c>
      <c r="AD219" s="316">
        <f t="shared" si="335"/>
        <v>0</v>
      </c>
      <c r="AE219" s="175">
        <f t="shared" si="336"/>
        <v>0</v>
      </c>
      <c r="AF219" s="174"/>
    </row>
    <row r="220" spans="1:32">
      <c r="A220" s="173">
        <v>12.03</v>
      </c>
      <c r="B220" s="7" t="s">
        <v>80</v>
      </c>
      <c r="C220" s="174"/>
      <c r="D220" s="175"/>
      <c r="E220" s="174"/>
      <c r="F220" s="175"/>
      <c r="G220" s="176"/>
      <c r="H220" s="174"/>
      <c r="I220" s="175">
        <f t="shared" si="337"/>
        <v>0</v>
      </c>
      <c r="J220" s="316">
        <f t="shared" si="330"/>
        <v>0</v>
      </c>
      <c r="K220" s="175">
        <f t="shared" si="330"/>
        <v>0</v>
      </c>
      <c r="L220" s="316">
        <v>0</v>
      </c>
      <c r="M220" s="175">
        <v>0</v>
      </c>
      <c r="N220" s="175"/>
      <c r="O220" s="175"/>
      <c r="P220" s="316">
        <f t="shared" si="332"/>
        <v>0</v>
      </c>
      <c r="Q220" s="175">
        <f t="shared" si="332"/>
        <v>0</v>
      </c>
      <c r="R220" s="316"/>
      <c r="S220" s="175"/>
      <c r="T220" s="177"/>
      <c r="U220" s="316"/>
      <c r="V220" s="175">
        <f t="shared" si="338"/>
        <v>0</v>
      </c>
      <c r="W220" s="316">
        <f t="shared" si="333"/>
        <v>0</v>
      </c>
      <c r="X220" s="175">
        <f t="shared" si="334"/>
        <v>0</v>
      </c>
      <c r="Y220" s="316"/>
      <c r="Z220" s="175"/>
      <c r="AA220" s="177"/>
      <c r="AB220" s="316"/>
      <c r="AC220" s="175">
        <f t="shared" si="339"/>
        <v>0</v>
      </c>
      <c r="AD220" s="316">
        <f t="shared" si="335"/>
        <v>0</v>
      </c>
      <c r="AE220" s="175">
        <f t="shared" si="336"/>
        <v>0</v>
      </c>
      <c r="AF220" s="174"/>
    </row>
    <row r="221" spans="1:32" ht="75">
      <c r="A221" s="173">
        <v>12.04</v>
      </c>
      <c r="B221" s="179" t="s">
        <v>81</v>
      </c>
      <c r="C221" s="174"/>
      <c r="D221" s="175"/>
      <c r="E221" s="174"/>
      <c r="F221" s="175"/>
      <c r="G221" s="176">
        <v>0.5</v>
      </c>
      <c r="H221" s="174">
        <v>6</v>
      </c>
      <c r="I221" s="175">
        <f t="shared" si="337"/>
        <v>3</v>
      </c>
      <c r="J221" s="316">
        <f t="shared" si="330"/>
        <v>6</v>
      </c>
      <c r="K221" s="175">
        <f t="shared" si="330"/>
        <v>3</v>
      </c>
      <c r="L221" s="316">
        <v>6</v>
      </c>
      <c r="M221" s="175">
        <v>3</v>
      </c>
      <c r="N221" s="175">
        <f t="shared" si="331"/>
        <v>100</v>
      </c>
      <c r="O221" s="175">
        <f t="shared" si="331"/>
        <v>100</v>
      </c>
      <c r="P221" s="316">
        <f t="shared" si="332"/>
        <v>0</v>
      </c>
      <c r="Q221" s="175">
        <f t="shared" si="332"/>
        <v>0</v>
      </c>
      <c r="R221" s="316"/>
      <c r="S221" s="175"/>
      <c r="T221" s="177">
        <v>0.5</v>
      </c>
      <c r="U221" s="316">
        <v>6</v>
      </c>
      <c r="V221" s="175">
        <f t="shared" si="338"/>
        <v>3</v>
      </c>
      <c r="W221" s="316">
        <f t="shared" si="333"/>
        <v>6</v>
      </c>
      <c r="X221" s="175">
        <f t="shared" si="334"/>
        <v>3</v>
      </c>
      <c r="Y221" s="316"/>
      <c r="Z221" s="175"/>
      <c r="AA221" s="177">
        <v>0.5</v>
      </c>
      <c r="AB221" s="316">
        <v>6</v>
      </c>
      <c r="AC221" s="175">
        <f t="shared" si="339"/>
        <v>3</v>
      </c>
      <c r="AD221" s="316">
        <f t="shared" si="335"/>
        <v>6</v>
      </c>
      <c r="AE221" s="175">
        <f t="shared" si="336"/>
        <v>3</v>
      </c>
      <c r="AF221" s="779" t="s">
        <v>478</v>
      </c>
    </row>
    <row r="222" spans="1:32" ht="75">
      <c r="A222" s="173">
        <v>12.05</v>
      </c>
      <c r="B222" s="179" t="s">
        <v>82</v>
      </c>
      <c r="C222" s="174"/>
      <c r="D222" s="175"/>
      <c r="E222" s="174"/>
      <c r="F222" s="175"/>
      <c r="G222" s="176">
        <v>0.3</v>
      </c>
      <c r="H222" s="174">
        <v>6</v>
      </c>
      <c r="I222" s="175">
        <f t="shared" si="337"/>
        <v>1.7999999999999998</v>
      </c>
      <c r="J222" s="316">
        <f t="shared" si="330"/>
        <v>6</v>
      </c>
      <c r="K222" s="175">
        <f t="shared" si="330"/>
        <v>1.7999999999999998</v>
      </c>
      <c r="L222" s="316">
        <v>6</v>
      </c>
      <c r="M222" s="175">
        <v>1.8</v>
      </c>
      <c r="N222" s="175">
        <f t="shared" si="331"/>
        <v>100</v>
      </c>
      <c r="O222" s="175">
        <f t="shared" si="331"/>
        <v>100.00000000000001</v>
      </c>
      <c r="P222" s="316">
        <f t="shared" si="332"/>
        <v>0</v>
      </c>
      <c r="Q222" s="175">
        <f t="shared" si="332"/>
        <v>0</v>
      </c>
      <c r="R222" s="316"/>
      <c r="S222" s="175"/>
      <c r="T222" s="177">
        <v>0.3</v>
      </c>
      <c r="U222" s="316">
        <v>6</v>
      </c>
      <c r="V222" s="175">
        <f t="shared" si="338"/>
        <v>1.7999999999999998</v>
      </c>
      <c r="W222" s="316">
        <f t="shared" si="333"/>
        <v>6</v>
      </c>
      <c r="X222" s="175">
        <f t="shared" si="334"/>
        <v>1.7999999999999998</v>
      </c>
      <c r="Y222" s="316"/>
      <c r="Z222" s="175"/>
      <c r="AA222" s="177">
        <v>0.3</v>
      </c>
      <c r="AB222" s="316">
        <v>6</v>
      </c>
      <c r="AC222" s="175">
        <f t="shared" si="339"/>
        <v>1.7999999999999998</v>
      </c>
      <c r="AD222" s="316">
        <f t="shared" si="335"/>
        <v>6</v>
      </c>
      <c r="AE222" s="175">
        <f t="shared" si="336"/>
        <v>1.7999999999999998</v>
      </c>
      <c r="AF222" s="779" t="s">
        <v>478</v>
      </c>
    </row>
    <row r="223" spans="1:32">
      <c r="A223" s="173">
        <v>12.06</v>
      </c>
      <c r="B223" s="179" t="s">
        <v>83</v>
      </c>
      <c r="C223" s="174"/>
      <c r="D223" s="175"/>
      <c r="E223" s="174"/>
      <c r="F223" s="175"/>
      <c r="G223" s="176"/>
      <c r="H223" s="174"/>
      <c r="I223" s="175">
        <f t="shared" si="337"/>
        <v>0</v>
      </c>
      <c r="J223" s="316">
        <f t="shared" si="330"/>
        <v>0</v>
      </c>
      <c r="K223" s="175">
        <f t="shared" si="330"/>
        <v>0</v>
      </c>
      <c r="L223" s="316">
        <v>0</v>
      </c>
      <c r="M223" s="175">
        <v>0</v>
      </c>
      <c r="N223" s="175"/>
      <c r="O223" s="175"/>
      <c r="P223" s="316">
        <f t="shared" si="332"/>
        <v>0</v>
      </c>
      <c r="Q223" s="175">
        <f t="shared" si="332"/>
        <v>0</v>
      </c>
      <c r="R223" s="316"/>
      <c r="S223" s="175"/>
      <c r="T223" s="177"/>
      <c r="U223" s="316"/>
      <c r="V223" s="175">
        <f t="shared" si="338"/>
        <v>0</v>
      </c>
      <c r="W223" s="316">
        <f t="shared" si="333"/>
        <v>0</v>
      </c>
      <c r="X223" s="175">
        <f t="shared" si="334"/>
        <v>0</v>
      </c>
      <c r="Y223" s="316"/>
      <c r="Z223" s="175"/>
      <c r="AA223" s="177"/>
      <c r="AB223" s="316"/>
      <c r="AC223" s="175">
        <f t="shared" si="339"/>
        <v>0</v>
      </c>
      <c r="AD223" s="316">
        <f t="shared" si="335"/>
        <v>0</v>
      </c>
      <c r="AE223" s="175">
        <f t="shared" si="336"/>
        <v>0</v>
      </c>
      <c r="AF223" s="174"/>
    </row>
    <row r="224" spans="1:32">
      <c r="A224" s="180">
        <v>12.07</v>
      </c>
      <c r="B224" s="7" t="s">
        <v>84</v>
      </c>
      <c r="C224" s="174"/>
      <c r="D224" s="175"/>
      <c r="E224" s="174"/>
      <c r="F224" s="175"/>
      <c r="G224" s="176"/>
      <c r="H224" s="174"/>
      <c r="I224" s="175">
        <f t="shared" si="337"/>
        <v>0</v>
      </c>
      <c r="J224" s="316">
        <f t="shared" si="330"/>
        <v>0</v>
      </c>
      <c r="K224" s="175">
        <f t="shared" si="330"/>
        <v>0</v>
      </c>
      <c r="L224" s="316">
        <v>0</v>
      </c>
      <c r="M224" s="175">
        <v>0</v>
      </c>
      <c r="N224" s="175"/>
      <c r="O224" s="175"/>
      <c r="P224" s="316">
        <f t="shared" si="332"/>
        <v>0</v>
      </c>
      <c r="Q224" s="175">
        <f t="shared" si="332"/>
        <v>0</v>
      </c>
      <c r="R224" s="316"/>
      <c r="S224" s="175"/>
      <c r="T224" s="177"/>
      <c r="U224" s="316"/>
      <c r="V224" s="175">
        <f t="shared" si="338"/>
        <v>0</v>
      </c>
      <c r="W224" s="316">
        <f t="shared" si="333"/>
        <v>0</v>
      </c>
      <c r="X224" s="175">
        <f t="shared" si="334"/>
        <v>0</v>
      </c>
      <c r="Y224" s="316"/>
      <c r="Z224" s="175"/>
      <c r="AA224" s="177"/>
      <c r="AB224" s="316"/>
      <c r="AC224" s="175">
        <f t="shared" si="339"/>
        <v>0</v>
      </c>
      <c r="AD224" s="316">
        <f t="shared" si="335"/>
        <v>0</v>
      </c>
      <c r="AE224" s="175">
        <f t="shared" si="336"/>
        <v>0</v>
      </c>
      <c r="AF224" s="174"/>
    </row>
    <row r="225" spans="1:32" s="249" customFormat="1">
      <c r="A225" s="240"/>
      <c r="B225" s="241" t="s">
        <v>35</v>
      </c>
      <c r="C225" s="242">
        <f t="shared" ref="C225" si="340">SUM(C214:C224)</f>
        <v>0</v>
      </c>
      <c r="D225" s="243">
        <f>SUM(D214:D224)</f>
        <v>0</v>
      </c>
      <c r="E225" s="242">
        <f t="shared" ref="E225" si="341">SUM(E214:E224)</f>
        <v>0</v>
      </c>
      <c r="F225" s="243">
        <f>SUM(F214:F224)</f>
        <v>0</v>
      </c>
      <c r="G225" s="242">
        <f t="shared" ref="G225:M225" si="342">SUM(G214:G224)</f>
        <v>1.61</v>
      </c>
      <c r="H225" s="243">
        <f>SUM(H214:H224)</f>
        <v>28</v>
      </c>
      <c r="I225" s="243">
        <f t="shared" si="342"/>
        <v>71.039999999999992</v>
      </c>
      <c r="J225" s="242">
        <f t="shared" si="342"/>
        <v>28</v>
      </c>
      <c r="K225" s="243">
        <f>SUM(K214:K224)</f>
        <v>71.039999999999992</v>
      </c>
      <c r="L225" s="242">
        <f>L221</f>
        <v>6</v>
      </c>
      <c r="M225" s="243">
        <f t="shared" si="342"/>
        <v>54.067489999999999</v>
      </c>
      <c r="N225" s="245">
        <f t="shared" si="331"/>
        <v>21.428571428571427</v>
      </c>
      <c r="O225" s="245">
        <f>M225/K225%</f>
        <v>76.108516328828841</v>
      </c>
      <c r="P225" s="242">
        <f>P221</f>
        <v>0</v>
      </c>
      <c r="Q225" s="243">
        <f t="shared" ref="Q225" si="343">SUM(Q214:Q224)</f>
        <v>16.97251</v>
      </c>
      <c r="R225" s="242">
        <f>SUM(R214:R224)</f>
        <v>0</v>
      </c>
      <c r="S225" s="243">
        <f t="shared" ref="S225" si="344">SUM(S214:S224)</f>
        <v>0</v>
      </c>
      <c r="T225" s="246">
        <v>1.61</v>
      </c>
      <c r="U225" s="242">
        <f>U221</f>
        <v>6</v>
      </c>
      <c r="V225" s="243">
        <f>SUM(V214:V224)</f>
        <v>160.20000000000002</v>
      </c>
      <c r="W225" s="242">
        <f>W221</f>
        <v>6</v>
      </c>
      <c r="X225" s="243">
        <f>SUM(X214:X224)</f>
        <v>160.20000000000002</v>
      </c>
      <c r="Y225" s="242">
        <f>SUM(Y214:Y224)</f>
        <v>0</v>
      </c>
      <c r="Z225" s="243">
        <f t="shared" ref="Z225" si="345">SUM(Z214:Z224)</f>
        <v>0</v>
      </c>
      <c r="AA225" s="246">
        <v>1.61</v>
      </c>
      <c r="AB225" s="242">
        <f>AB221</f>
        <v>6</v>
      </c>
      <c r="AC225" s="243">
        <f>SUM(AC214:AC224)</f>
        <v>137.16000000000003</v>
      </c>
      <c r="AD225" s="242">
        <f>AD221</f>
        <v>6</v>
      </c>
      <c r="AE225" s="243">
        <f>SUM(AE214:AE224)</f>
        <v>137.16000000000003</v>
      </c>
      <c r="AF225" s="247"/>
    </row>
    <row r="226" spans="1:32" s="172" customFormat="1" ht="31.5">
      <c r="A226" s="166">
        <v>13</v>
      </c>
      <c r="B226" s="167" t="s">
        <v>85</v>
      </c>
      <c r="C226" s="168"/>
      <c r="D226" s="169"/>
      <c r="E226" s="168"/>
      <c r="F226" s="169"/>
      <c r="G226" s="170"/>
      <c r="H226" s="168"/>
      <c r="I226" s="169"/>
      <c r="J226" s="315"/>
      <c r="K226" s="169"/>
      <c r="L226" s="315"/>
      <c r="M226" s="169"/>
      <c r="N226" s="169"/>
      <c r="O226" s="169"/>
      <c r="P226" s="315"/>
      <c r="Q226" s="169"/>
      <c r="R226" s="315"/>
      <c r="S226" s="169"/>
      <c r="T226" s="171"/>
      <c r="U226" s="315"/>
      <c r="V226" s="169"/>
      <c r="W226" s="315"/>
      <c r="X226" s="169"/>
      <c r="Y226" s="315"/>
      <c r="Z226" s="169"/>
      <c r="AA226" s="171"/>
      <c r="AB226" s="315"/>
      <c r="AC226" s="169"/>
      <c r="AD226" s="315"/>
      <c r="AE226" s="169"/>
      <c r="AF226" s="168"/>
    </row>
    <row r="227" spans="1:32" ht="31.5">
      <c r="A227" s="173">
        <v>13.01</v>
      </c>
      <c r="B227" s="830" t="s">
        <v>251</v>
      </c>
      <c r="C227" s="174"/>
      <c r="D227" s="175"/>
      <c r="E227" s="174"/>
      <c r="F227" s="175"/>
      <c r="G227" s="176">
        <v>0.56999999999999995</v>
      </c>
      <c r="H227" s="174">
        <v>52</v>
      </c>
      <c r="I227" s="175">
        <f t="shared" ref="I227" si="346">H227*G227*12</f>
        <v>355.67999999999995</v>
      </c>
      <c r="J227" s="316">
        <f t="shared" ref="J227:K233" si="347">H227+E227+C227</f>
        <v>52</v>
      </c>
      <c r="K227" s="175">
        <f t="shared" si="347"/>
        <v>355.67999999999995</v>
      </c>
      <c r="L227" s="316">
        <v>52</v>
      </c>
      <c r="M227" s="175">
        <v>355.68</v>
      </c>
      <c r="N227" s="175">
        <f t="shared" ref="N227:O234" si="348">L227/J227%</f>
        <v>100</v>
      </c>
      <c r="O227" s="175">
        <f t="shared" si="348"/>
        <v>100.00000000000001</v>
      </c>
      <c r="P227" s="316">
        <f t="shared" ref="P227:Q233" si="349">J227-L227</f>
        <v>0</v>
      </c>
      <c r="Q227" s="175">
        <f t="shared" si="349"/>
        <v>0</v>
      </c>
      <c r="R227" s="316"/>
      <c r="S227" s="175"/>
      <c r="T227" s="177">
        <v>0.75</v>
      </c>
      <c r="U227" s="316">
        <v>65</v>
      </c>
      <c r="V227" s="175">
        <f>U227*T227*12</f>
        <v>585</v>
      </c>
      <c r="W227" s="316">
        <f t="shared" ref="W227:W233" si="350">U227+R227</f>
        <v>65</v>
      </c>
      <c r="X227" s="175">
        <f t="shared" ref="X227:X233" si="351">V227+S227</f>
        <v>585</v>
      </c>
      <c r="Y227" s="316"/>
      <c r="Z227" s="175"/>
      <c r="AA227" s="177">
        <v>0.75</v>
      </c>
      <c r="AB227" s="316">
        <v>65</v>
      </c>
      <c r="AC227" s="175">
        <f>AB227*AA227*12</f>
        <v>585</v>
      </c>
      <c r="AD227" s="316">
        <f t="shared" ref="AD227:AD233" si="352">AB227+Y227</f>
        <v>65</v>
      </c>
      <c r="AE227" s="175">
        <f t="shared" ref="AE227:AE233" si="353">AC227+Z227</f>
        <v>585</v>
      </c>
      <c r="AF227" s="174"/>
    </row>
    <row r="228" spans="1:32">
      <c r="A228" s="173">
        <v>13.02</v>
      </c>
      <c r="B228" s="179" t="s">
        <v>79</v>
      </c>
      <c r="C228" s="174"/>
      <c r="D228" s="175"/>
      <c r="E228" s="174"/>
      <c r="F228" s="175"/>
      <c r="G228" s="176"/>
      <c r="H228" s="174"/>
      <c r="I228" s="175">
        <f t="shared" ref="I228:I233" si="354">H228*G228</f>
        <v>0</v>
      </c>
      <c r="J228" s="316">
        <f t="shared" si="347"/>
        <v>0</v>
      </c>
      <c r="K228" s="175">
        <f t="shared" si="347"/>
        <v>0</v>
      </c>
      <c r="L228" s="316"/>
      <c r="M228" s="175"/>
      <c r="N228" s="175" t="e">
        <f t="shared" si="348"/>
        <v>#DIV/0!</v>
      </c>
      <c r="O228" s="175" t="e">
        <f t="shared" si="348"/>
        <v>#DIV/0!</v>
      </c>
      <c r="P228" s="316">
        <f t="shared" si="349"/>
        <v>0</v>
      </c>
      <c r="Q228" s="175">
        <f t="shared" si="349"/>
        <v>0</v>
      </c>
      <c r="R228" s="316"/>
      <c r="S228" s="175"/>
      <c r="T228" s="177"/>
      <c r="U228" s="316"/>
      <c r="V228" s="175">
        <f t="shared" ref="V228:V233" si="355">U228*T228</f>
        <v>0</v>
      </c>
      <c r="W228" s="316">
        <f t="shared" si="350"/>
        <v>0</v>
      </c>
      <c r="X228" s="175">
        <f t="shared" si="351"/>
        <v>0</v>
      </c>
      <c r="Y228" s="316"/>
      <c r="Z228" s="175"/>
      <c r="AA228" s="177"/>
      <c r="AB228" s="316"/>
      <c r="AC228" s="175">
        <f t="shared" ref="AC228:AC233" si="356">AB228*AA228</f>
        <v>0</v>
      </c>
      <c r="AD228" s="316">
        <f t="shared" si="352"/>
        <v>0</v>
      </c>
      <c r="AE228" s="175">
        <f t="shared" si="353"/>
        <v>0</v>
      </c>
      <c r="AF228" s="174"/>
    </row>
    <row r="229" spans="1:32">
      <c r="A229" s="173">
        <v>13.03</v>
      </c>
      <c r="B229" s="7" t="s">
        <v>86</v>
      </c>
      <c r="C229" s="174"/>
      <c r="D229" s="175"/>
      <c r="E229" s="174"/>
      <c r="F229" s="175"/>
      <c r="G229" s="176"/>
      <c r="H229" s="174"/>
      <c r="I229" s="175">
        <f t="shared" si="354"/>
        <v>0</v>
      </c>
      <c r="J229" s="316">
        <f t="shared" si="347"/>
        <v>0</v>
      </c>
      <c r="K229" s="175">
        <f t="shared" si="347"/>
        <v>0</v>
      </c>
      <c r="L229" s="316"/>
      <c r="M229" s="175"/>
      <c r="N229" s="175" t="e">
        <f t="shared" si="348"/>
        <v>#DIV/0!</v>
      </c>
      <c r="O229" s="175" t="e">
        <f t="shared" si="348"/>
        <v>#DIV/0!</v>
      </c>
      <c r="P229" s="316">
        <f t="shared" si="349"/>
        <v>0</v>
      </c>
      <c r="Q229" s="175">
        <f t="shared" si="349"/>
        <v>0</v>
      </c>
      <c r="R229" s="316"/>
      <c r="S229" s="175"/>
      <c r="T229" s="177"/>
      <c r="U229" s="316"/>
      <c r="V229" s="175">
        <f t="shared" si="355"/>
        <v>0</v>
      </c>
      <c r="W229" s="316">
        <f t="shared" si="350"/>
        <v>0</v>
      </c>
      <c r="X229" s="175">
        <f t="shared" si="351"/>
        <v>0</v>
      </c>
      <c r="Y229" s="316"/>
      <c r="Z229" s="175"/>
      <c r="AA229" s="177"/>
      <c r="AB229" s="316"/>
      <c r="AC229" s="175">
        <f t="shared" si="356"/>
        <v>0</v>
      </c>
      <c r="AD229" s="316">
        <f t="shared" si="352"/>
        <v>0</v>
      </c>
      <c r="AE229" s="175">
        <f t="shared" si="353"/>
        <v>0</v>
      </c>
      <c r="AF229" s="174"/>
    </row>
    <row r="230" spans="1:32" ht="75">
      <c r="A230" s="173">
        <v>13.04</v>
      </c>
      <c r="B230" s="179" t="s">
        <v>81</v>
      </c>
      <c r="C230" s="174"/>
      <c r="D230" s="175"/>
      <c r="E230" s="174"/>
      <c r="F230" s="175"/>
      <c r="G230" s="176">
        <v>0.1</v>
      </c>
      <c r="H230" s="174">
        <v>82</v>
      </c>
      <c r="I230" s="175">
        <f t="shared" si="354"/>
        <v>8.2000000000000011</v>
      </c>
      <c r="J230" s="316">
        <f t="shared" si="347"/>
        <v>82</v>
      </c>
      <c r="K230" s="175">
        <f t="shared" si="347"/>
        <v>8.2000000000000011</v>
      </c>
      <c r="L230" s="316">
        <v>82</v>
      </c>
      <c r="M230" s="175">
        <v>8.1999999999999993</v>
      </c>
      <c r="N230" s="175">
        <f t="shared" si="348"/>
        <v>100</v>
      </c>
      <c r="O230" s="175">
        <f t="shared" si="348"/>
        <v>99.999999999999972</v>
      </c>
      <c r="P230" s="316">
        <f t="shared" si="349"/>
        <v>0</v>
      </c>
      <c r="Q230" s="175">
        <f t="shared" si="349"/>
        <v>0</v>
      </c>
      <c r="R230" s="316"/>
      <c r="S230" s="175"/>
      <c r="T230" s="177">
        <v>0.1</v>
      </c>
      <c r="U230" s="316">
        <v>82</v>
      </c>
      <c r="V230" s="175">
        <f t="shared" si="355"/>
        <v>8.2000000000000011</v>
      </c>
      <c r="W230" s="316">
        <f t="shared" si="350"/>
        <v>82</v>
      </c>
      <c r="X230" s="175">
        <f t="shared" si="351"/>
        <v>8.2000000000000011</v>
      </c>
      <c r="Y230" s="316"/>
      <c r="Z230" s="175"/>
      <c r="AA230" s="177">
        <v>0.1</v>
      </c>
      <c r="AB230" s="316">
        <v>82</v>
      </c>
      <c r="AC230" s="175">
        <f t="shared" si="356"/>
        <v>8.2000000000000011</v>
      </c>
      <c r="AD230" s="316">
        <f t="shared" si="352"/>
        <v>82</v>
      </c>
      <c r="AE230" s="175">
        <f t="shared" si="353"/>
        <v>8.2000000000000011</v>
      </c>
      <c r="AF230" s="779" t="s">
        <v>478</v>
      </c>
    </row>
    <row r="231" spans="1:32" ht="75">
      <c r="A231" s="173">
        <v>13.05</v>
      </c>
      <c r="B231" s="179" t="s">
        <v>82</v>
      </c>
      <c r="C231" s="174"/>
      <c r="D231" s="175"/>
      <c r="E231" s="174"/>
      <c r="F231" s="175"/>
      <c r="G231" s="176">
        <v>0.12</v>
      </c>
      <c r="H231" s="174">
        <v>82</v>
      </c>
      <c r="I231" s="175">
        <f t="shared" si="354"/>
        <v>9.84</v>
      </c>
      <c r="J231" s="316">
        <f t="shared" si="347"/>
        <v>82</v>
      </c>
      <c r="K231" s="175">
        <f t="shared" si="347"/>
        <v>9.84</v>
      </c>
      <c r="L231" s="316">
        <v>82</v>
      </c>
      <c r="M231" s="175">
        <v>9.84</v>
      </c>
      <c r="N231" s="175">
        <f t="shared" si="348"/>
        <v>100</v>
      </c>
      <c r="O231" s="175">
        <f t="shared" si="348"/>
        <v>100</v>
      </c>
      <c r="P231" s="316">
        <f t="shared" si="349"/>
        <v>0</v>
      </c>
      <c r="Q231" s="175">
        <f t="shared" si="349"/>
        <v>0</v>
      </c>
      <c r="R231" s="316"/>
      <c r="S231" s="175"/>
      <c r="T231" s="177">
        <v>0.12</v>
      </c>
      <c r="U231" s="316">
        <v>82</v>
      </c>
      <c r="V231" s="175">
        <f t="shared" si="355"/>
        <v>9.84</v>
      </c>
      <c r="W231" s="316">
        <f t="shared" si="350"/>
        <v>82</v>
      </c>
      <c r="X231" s="175">
        <f t="shared" si="351"/>
        <v>9.84</v>
      </c>
      <c r="Y231" s="316"/>
      <c r="Z231" s="175"/>
      <c r="AA231" s="177">
        <v>0.12</v>
      </c>
      <c r="AB231" s="316">
        <v>82</v>
      </c>
      <c r="AC231" s="175">
        <f t="shared" si="356"/>
        <v>9.84</v>
      </c>
      <c r="AD231" s="316">
        <f t="shared" si="352"/>
        <v>82</v>
      </c>
      <c r="AE231" s="175">
        <f t="shared" si="353"/>
        <v>9.84</v>
      </c>
      <c r="AF231" s="779" t="s">
        <v>478</v>
      </c>
    </row>
    <row r="232" spans="1:32">
      <c r="A232" s="173">
        <v>13.06</v>
      </c>
      <c r="B232" s="179" t="s">
        <v>83</v>
      </c>
      <c r="C232" s="174"/>
      <c r="D232" s="175"/>
      <c r="E232" s="174"/>
      <c r="F232" s="175"/>
      <c r="G232" s="176"/>
      <c r="H232" s="174"/>
      <c r="I232" s="175">
        <f t="shared" si="354"/>
        <v>0</v>
      </c>
      <c r="J232" s="316">
        <f t="shared" si="347"/>
        <v>0</v>
      </c>
      <c r="K232" s="175">
        <f t="shared" si="347"/>
        <v>0</v>
      </c>
      <c r="L232" s="316"/>
      <c r="M232" s="175"/>
      <c r="N232" s="175" t="e">
        <f t="shared" si="348"/>
        <v>#DIV/0!</v>
      </c>
      <c r="O232" s="175" t="e">
        <f t="shared" si="348"/>
        <v>#DIV/0!</v>
      </c>
      <c r="P232" s="316">
        <f t="shared" si="349"/>
        <v>0</v>
      </c>
      <c r="Q232" s="175">
        <f t="shared" si="349"/>
        <v>0</v>
      </c>
      <c r="R232" s="316"/>
      <c r="S232" s="175"/>
      <c r="T232" s="177"/>
      <c r="U232" s="316"/>
      <c r="V232" s="175">
        <f t="shared" si="355"/>
        <v>0</v>
      </c>
      <c r="W232" s="316">
        <f t="shared" si="350"/>
        <v>0</v>
      </c>
      <c r="X232" s="175">
        <f t="shared" si="351"/>
        <v>0</v>
      </c>
      <c r="Y232" s="316"/>
      <c r="Z232" s="175"/>
      <c r="AA232" s="177"/>
      <c r="AB232" s="316"/>
      <c r="AC232" s="175">
        <f t="shared" si="356"/>
        <v>0</v>
      </c>
      <c r="AD232" s="316">
        <f t="shared" si="352"/>
        <v>0</v>
      </c>
      <c r="AE232" s="175">
        <f t="shared" si="353"/>
        <v>0</v>
      </c>
      <c r="AF232" s="174"/>
    </row>
    <row r="233" spans="1:32">
      <c r="A233" s="173">
        <v>13.07</v>
      </c>
      <c r="B233" s="7" t="s">
        <v>84</v>
      </c>
      <c r="C233" s="174"/>
      <c r="D233" s="175"/>
      <c r="E233" s="174"/>
      <c r="F233" s="175"/>
      <c r="G233" s="176"/>
      <c r="H233" s="174"/>
      <c r="I233" s="175">
        <f t="shared" si="354"/>
        <v>0</v>
      </c>
      <c r="J233" s="316">
        <f t="shared" si="347"/>
        <v>0</v>
      </c>
      <c r="K233" s="175">
        <f t="shared" si="347"/>
        <v>0</v>
      </c>
      <c r="L233" s="316"/>
      <c r="M233" s="175"/>
      <c r="N233" s="175" t="e">
        <f t="shared" si="348"/>
        <v>#DIV/0!</v>
      </c>
      <c r="O233" s="175" t="e">
        <f t="shared" si="348"/>
        <v>#DIV/0!</v>
      </c>
      <c r="P233" s="316">
        <f t="shared" si="349"/>
        <v>0</v>
      </c>
      <c r="Q233" s="175">
        <f t="shared" si="349"/>
        <v>0</v>
      </c>
      <c r="R233" s="316"/>
      <c r="S233" s="175"/>
      <c r="T233" s="177"/>
      <c r="U233" s="316"/>
      <c r="V233" s="175">
        <f t="shared" si="355"/>
        <v>0</v>
      </c>
      <c r="W233" s="316">
        <f t="shared" si="350"/>
        <v>0</v>
      </c>
      <c r="X233" s="175">
        <f t="shared" si="351"/>
        <v>0</v>
      </c>
      <c r="Y233" s="316"/>
      <c r="Z233" s="175"/>
      <c r="AA233" s="177"/>
      <c r="AB233" s="316"/>
      <c r="AC233" s="175">
        <f t="shared" si="356"/>
        <v>0</v>
      </c>
      <c r="AD233" s="316">
        <f t="shared" si="352"/>
        <v>0</v>
      </c>
      <c r="AE233" s="175">
        <f t="shared" si="353"/>
        <v>0</v>
      </c>
      <c r="AF233" s="174"/>
    </row>
    <row r="234" spans="1:32" s="249" customFormat="1">
      <c r="A234" s="240"/>
      <c r="B234" s="241" t="s">
        <v>35</v>
      </c>
      <c r="C234" s="242">
        <f t="shared" ref="C234" si="357">SUM(C227:C233)</f>
        <v>0</v>
      </c>
      <c r="D234" s="243">
        <f>SUM(D227:D233)</f>
        <v>0</v>
      </c>
      <c r="E234" s="242">
        <f t="shared" ref="E234" si="358">SUM(E227:E233)</f>
        <v>0</v>
      </c>
      <c r="F234" s="243">
        <f>SUM(F227:F233)</f>
        <v>0</v>
      </c>
      <c r="G234" s="244"/>
      <c r="H234" s="242">
        <f t="shared" ref="H234:J234" si="359">SUM(H227:H233)</f>
        <v>216</v>
      </c>
      <c r="I234" s="243">
        <f>SUM(I227:I233)</f>
        <v>373.71999999999991</v>
      </c>
      <c r="J234" s="242">
        <f t="shared" si="359"/>
        <v>216</v>
      </c>
      <c r="K234" s="243">
        <f>SUM(K227:K233)</f>
        <v>373.71999999999991</v>
      </c>
      <c r="L234" s="242">
        <f>L230</f>
        <v>82</v>
      </c>
      <c r="M234" s="243">
        <f>SUM(M227:M233)</f>
        <v>373.71999999999997</v>
      </c>
      <c r="N234" s="245">
        <f t="shared" si="348"/>
        <v>37.962962962962962</v>
      </c>
      <c r="O234" s="245">
        <f>M234/K234%</f>
        <v>100.00000000000001</v>
      </c>
      <c r="P234" s="242">
        <f>P230</f>
        <v>0</v>
      </c>
      <c r="Q234" s="243">
        <f t="shared" ref="Q234:S234" si="360">SUM(Q227:Q233)</f>
        <v>0</v>
      </c>
      <c r="R234" s="242">
        <f t="shared" si="360"/>
        <v>0</v>
      </c>
      <c r="S234" s="243">
        <f t="shared" si="360"/>
        <v>0</v>
      </c>
      <c r="T234" s="246"/>
      <c r="U234" s="242">
        <f>U230</f>
        <v>82</v>
      </c>
      <c r="V234" s="243">
        <f>SUM(V227:V233)</f>
        <v>603.04000000000008</v>
      </c>
      <c r="W234" s="242">
        <f>W230</f>
        <v>82</v>
      </c>
      <c r="X234" s="243">
        <f>SUM(X227:X233)</f>
        <v>603.04000000000008</v>
      </c>
      <c r="Y234" s="242">
        <f t="shared" ref="Y234:Z234" si="361">SUM(Y227:Y233)</f>
        <v>0</v>
      </c>
      <c r="Z234" s="243">
        <f t="shared" si="361"/>
        <v>0</v>
      </c>
      <c r="AA234" s="246"/>
      <c r="AB234" s="242">
        <f>AB230</f>
        <v>82</v>
      </c>
      <c r="AC234" s="243">
        <f>SUM(AC227:AC233)</f>
        <v>603.04000000000008</v>
      </c>
      <c r="AD234" s="242">
        <f>AD230</f>
        <v>82</v>
      </c>
      <c r="AE234" s="243">
        <f>SUM(AE227:AE233)</f>
        <v>603.04000000000008</v>
      </c>
      <c r="AF234" s="247"/>
    </row>
    <row r="235" spans="1:32" s="172" customFormat="1" ht="31.5">
      <c r="A235" s="166">
        <v>14</v>
      </c>
      <c r="B235" s="167" t="s">
        <v>87</v>
      </c>
      <c r="C235" s="168"/>
      <c r="D235" s="169"/>
      <c r="E235" s="168"/>
      <c r="F235" s="169"/>
      <c r="G235" s="170"/>
      <c r="H235" s="168"/>
      <c r="I235" s="169"/>
      <c r="J235" s="315"/>
      <c r="K235" s="169"/>
      <c r="L235" s="315"/>
      <c r="M235" s="169"/>
      <c r="N235" s="169"/>
      <c r="O235" s="169"/>
      <c r="P235" s="315"/>
      <c r="Q235" s="169"/>
      <c r="R235" s="315"/>
      <c r="S235" s="169"/>
      <c r="T235" s="171"/>
      <c r="U235" s="315"/>
      <c r="V235" s="169"/>
      <c r="W235" s="315"/>
      <c r="X235" s="169"/>
      <c r="Y235" s="315"/>
      <c r="Z235" s="169"/>
      <c r="AA235" s="171"/>
      <c r="AB235" s="315"/>
      <c r="AC235" s="169"/>
      <c r="AD235" s="315"/>
      <c r="AE235" s="169"/>
      <c r="AF235" s="168"/>
    </row>
    <row r="236" spans="1:32" ht="47.25">
      <c r="A236" s="173">
        <v>14.01</v>
      </c>
      <c r="B236" s="179" t="s">
        <v>284</v>
      </c>
      <c r="C236" s="174"/>
      <c r="D236" s="175"/>
      <c r="E236" s="174"/>
      <c r="F236" s="175"/>
      <c r="G236" s="176"/>
      <c r="H236" s="174"/>
      <c r="I236" s="175"/>
      <c r="J236" s="316">
        <f t="shared" ref="J236:J238" si="362">H236+E236+C236</f>
        <v>0</v>
      </c>
      <c r="K236" s="175">
        <f>I236+F236+D236</f>
        <v>0</v>
      </c>
      <c r="L236" s="316"/>
      <c r="M236" s="175"/>
      <c r="N236" s="175" t="e">
        <f t="shared" ref="N236:O239" si="363">L236/J236%</f>
        <v>#DIV/0!</v>
      </c>
      <c r="O236" s="175" t="e">
        <f t="shared" si="363"/>
        <v>#DIV/0!</v>
      </c>
      <c r="P236" s="316"/>
      <c r="Q236" s="175"/>
      <c r="R236" s="316"/>
      <c r="S236" s="175"/>
      <c r="T236" s="177"/>
      <c r="U236" s="316"/>
      <c r="V236" s="175"/>
      <c r="W236" s="316"/>
      <c r="X236" s="175"/>
      <c r="Y236" s="316"/>
      <c r="Z236" s="175"/>
      <c r="AA236" s="177"/>
      <c r="AB236" s="316"/>
      <c r="AC236" s="175"/>
      <c r="AD236" s="316"/>
      <c r="AE236" s="175"/>
      <c r="AF236" s="174"/>
    </row>
    <row r="237" spans="1:32" ht="78" customHeight="1">
      <c r="A237" s="173"/>
      <c r="B237" s="179" t="s">
        <v>285</v>
      </c>
      <c r="C237" s="174"/>
      <c r="D237" s="175"/>
      <c r="E237" s="174"/>
      <c r="F237" s="175"/>
      <c r="G237" s="176">
        <v>47.486153846153798</v>
      </c>
      <c r="H237" s="174">
        <v>1</v>
      </c>
      <c r="I237" s="175">
        <f>+G237*H237</f>
        <v>47.486153846153798</v>
      </c>
      <c r="J237" s="316">
        <f t="shared" si="362"/>
        <v>1</v>
      </c>
      <c r="K237" s="175">
        <f>I237+F237+D237</f>
        <v>47.486153846153798</v>
      </c>
      <c r="L237" s="316"/>
      <c r="M237" s="175"/>
      <c r="N237" s="175">
        <f t="shared" si="363"/>
        <v>0</v>
      </c>
      <c r="O237" s="175">
        <f t="shared" si="363"/>
        <v>0</v>
      </c>
      <c r="P237" s="316">
        <f>J237-L237</f>
        <v>1</v>
      </c>
      <c r="Q237" s="175">
        <f>K237-M237</f>
        <v>47.486153846153798</v>
      </c>
      <c r="R237" s="316"/>
      <c r="S237" s="175"/>
      <c r="T237" s="177">
        <v>50</v>
      </c>
      <c r="U237" s="316">
        <v>1</v>
      </c>
      <c r="V237" s="175">
        <f>U237*T237</f>
        <v>50</v>
      </c>
      <c r="W237" s="316">
        <f t="shared" ref="W237:W238" si="364">U237+R237</f>
        <v>1</v>
      </c>
      <c r="X237" s="175">
        <f>V237+S237</f>
        <v>50</v>
      </c>
      <c r="Y237" s="316"/>
      <c r="Z237" s="175"/>
      <c r="AA237" s="177">
        <v>50</v>
      </c>
      <c r="AB237" s="316">
        <v>1</v>
      </c>
      <c r="AC237" s="175">
        <f>AB237*AA237</f>
        <v>50</v>
      </c>
      <c r="AD237" s="316">
        <f t="shared" ref="AD237:AD238" si="365">AB237+Y237</f>
        <v>1</v>
      </c>
      <c r="AE237" s="175">
        <f>AC237+Z237</f>
        <v>50</v>
      </c>
      <c r="AF237" s="779" t="s">
        <v>631</v>
      </c>
    </row>
    <row r="238" spans="1:32">
      <c r="A238" s="173"/>
      <c r="B238" s="179" t="s">
        <v>343</v>
      </c>
      <c r="C238" s="174"/>
      <c r="D238" s="175"/>
      <c r="E238" s="174"/>
      <c r="F238" s="175"/>
      <c r="G238" s="176"/>
      <c r="H238" s="174">
        <v>28</v>
      </c>
      <c r="I238" s="175"/>
      <c r="J238" s="316">
        <f t="shared" si="362"/>
        <v>28</v>
      </c>
      <c r="K238" s="175"/>
      <c r="L238" s="316"/>
      <c r="M238" s="175"/>
      <c r="N238" s="175">
        <f t="shared" si="363"/>
        <v>0</v>
      </c>
      <c r="O238" s="175" t="e">
        <f t="shared" si="363"/>
        <v>#DIV/0!</v>
      </c>
      <c r="P238" s="316">
        <f>J238-L238</f>
        <v>28</v>
      </c>
      <c r="Q238" s="175">
        <f>K238-M238</f>
        <v>0</v>
      </c>
      <c r="R238" s="316"/>
      <c r="S238" s="175"/>
      <c r="T238" s="177"/>
      <c r="U238" s="316">
        <v>10</v>
      </c>
      <c r="V238" s="175">
        <f t="shared" ref="V238" si="366">U238*T238</f>
        <v>0</v>
      </c>
      <c r="W238" s="316">
        <f t="shared" si="364"/>
        <v>10</v>
      </c>
      <c r="X238" s="175">
        <f>V238+S238</f>
        <v>0</v>
      </c>
      <c r="Y238" s="316"/>
      <c r="Z238" s="175"/>
      <c r="AA238" s="177"/>
      <c r="AB238" s="316">
        <v>10</v>
      </c>
      <c r="AC238" s="175">
        <f t="shared" ref="AC238" si="367">AB238*AA238</f>
        <v>0</v>
      </c>
      <c r="AD238" s="316">
        <f t="shared" si="365"/>
        <v>10</v>
      </c>
      <c r="AE238" s="175">
        <f>AC238+Z238</f>
        <v>0</v>
      </c>
      <c r="AF238" s="174"/>
    </row>
    <row r="239" spans="1:32" s="249" customFormat="1" ht="18.75">
      <c r="A239" s="240"/>
      <c r="B239" s="241" t="s">
        <v>25</v>
      </c>
      <c r="C239" s="242">
        <f t="shared" ref="C239" si="368">C238+C237</f>
        <v>0</v>
      </c>
      <c r="D239" s="243">
        <f>D238+D237</f>
        <v>0</v>
      </c>
      <c r="E239" s="242">
        <f t="shared" ref="E239" si="369">E238+E237</f>
        <v>0</v>
      </c>
      <c r="F239" s="243">
        <f>F238+F237</f>
        <v>0</v>
      </c>
      <c r="G239" s="244"/>
      <c r="H239" s="242">
        <f>H237</f>
        <v>1</v>
      </c>
      <c r="I239" s="243">
        <f>I238+I237</f>
        <v>47.486153846153798</v>
      </c>
      <c r="J239" s="669">
        <f>J237</f>
        <v>1</v>
      </c>
      <c r="K239" s="243">
        <f>K238+K237</f>
        <v>47.486153846153798</v>
      </c>
      <c r="L239" s="242">
        <f>L237</f>
        <v>0</v>
      </c>
      <c r="M239" s="243">
        <f>M238+M237</f>
        <v>0</v>
      </c>
      <c r="N239" s="245">
        <f t="shared" si="363"/>
        <v>0</v>
      </c>
      <c r="O239" s="245">
        <f>M239/K239%</f>
        <v>0</v>
      </c>
      <c r="P239" s="242">
        <f t="shared" ref="P239" si="370">P238+P237</f>
        <v>29</v>
      </c>
      <c r="Q239" s="243">
        <f>Q238+Q237</f>
        <v>47.486153846153798</v>
      </c>
      <c r="R239" s="242">
        <f t="shared" ref="R239" si="371">R238+R237</f>
        <v>0</v>
      </c>
      <c r="S239" s="243">
        <f>S238+S237</f>
        <v>0</v>
      </c>
      <c r="T239" s="246"/>
      <c r="U239" s="243"/>
      <c r="V239" s="243">
        <f>V238+V237</f>
        <v>50</v>
      </c>
      <c r="W239" s="243"/>
      <c r="X239" s="243">
        <f>X238+X237</f>
        <v>50</v>
      </c>
      <c r="Y239" s="242">
        <f t="shared" ref="Y239" si="372">Y238+Y237</f>
        <v>0</v>
      </c>
      <c r="Z239" s="243">
        <f>Z238+Z237</f>
        <v>0</v>
      </c>
      <c r="AA239" s="246"/>
      <c r="AB239" s="243"/>
      <c r="AC239" s="243">
        <f>AC238+AC237</f>
        <v>50</v>
      </c>
      <c r="AD239" s="242"/>
      <c r="AE239" s="243">
        <f>AE238+AE237</f>
        <v>50</v>
      </c>
      <c r="AF239" s="247"/>
    </row>
    <row r="240" spans="1:32" s="172" customFormat="1">
      <c r="A240" s="166">
        <v>15</v>
      </c>
      <c r="B240" s="167" t="s">
        <v>88</v>
      </c>
      <c r="C240" s="168"/>
      <c r="D240" s="169"/>
      <c r="E240" s="168"/>
      <c r="F240" s="169"/>
      <c r="G240" s="170"/>
      <c r="H240" s="168"/>
      <c r="I240" s="169"/>
      <c r="J240" s="315"/>
      <c r="K240" s="169"/>
      <c r="L240" s="315"/>
      <c r="M240" s="169"/>
      <c r="N240" s="169"/>
      <c r="O240" s="169"/>
      <c r="P240" s="315"/>
      <c r="Q240" s="169"/>
      <c r="R240" s="315"/>
      <c r="S240" s="169"/>
      <c r="T240" s="171"/>
      <c r="U240" s="315"/>
      <c r="V240" s="169"/>
      <c r="W240" s="315"/>
      <c r="X240" s="169"/>
      <c r="Y240" s="315"/>
      <c r="Z240" s="169"/>
      <c r="AA240" s="171"/>
      <c r="AB240" s="315"/>
      <c r="AC240" s="169"/>
      <c r="AD240" s="315"/>
      <c r="AE240" s="169"/>
      <c r="AF240" s="168"/>
    </row>
    <row r="241" spans="1:32">
      <c r="A241" s="173">
        <v>15.01</v>
      </c>
      <c r="B241" s="179" t="s">
        <v>92</v>
      </c>
      <c r="C241" s="174"/>
      <c r="D241" s="175"/>
      <c r="E241" s="174"/>
      <c r="F241" s="175"/>
      <c r="G241" s="176"/>
      <c r="H241" s="174"/>
      <c r="I241" s="175">
        <f t="shared" ref="I241:I242" si="373">H241*G241</f>
        <v>0</v>
      </c>
      <c r="J241" s="316">
        <f t="shared" ref="J241:J242" si="374">H241+E241+C241</f>
        <v>0</v>
      </c>
      <c r="K241" s="175">
        <f>I241+F241+D241</f>
        <v>0</v>
      </c>
      <c r="L241" s="316"/>
      <c r="M241" s="175"/>
      <c r="N241" s="175"/>
      <c r="O241" s="175"/>
      <c r="P241" s="316">
        <f>J241-L241</f>
        <v>0</v>
      </c>
      <c r="Q241" s="175">
        <f>K241-M241</f>
        <v>0</v>
      </c>
      <c r="R241" s="316"/>
      <c r="S241" s="175"/>
      <c r="T241" s="177"/>
      <c r="U241" s="316"/>
      <c r="V241" s="175">
        <f>U241*T241</f>
        <v>0</v>
      </c>
      <c r="W241" s="316">
        <f>U241+R241</f>
        <v>0</v>
      </c>
      <c r="X241" s="175">
        <f>V241+S241</f>
        <v>0</v>
      </c>
      <c r="Y241" s="316"/>
      <c r="Z241" s="175"/>
      <c r="AA241" s="177"/>
      <c r="AB241" s="316"/>
      <c r="AC241" s="175">
        <f>AB241*AA241</f>
        <v>0</v>
      </c>
      <c r="AD241" s="316">
        <f>AB241+Y241</f>
        <v>0</v>
      </c>
      <c r="AE241" s="175">
        <f>AC241+Z241</f>
        <v>0</v>
      </c>
      <c r="AF241" s="174"/>
    </row>
    <row r="242" spans="1:32">
      <c r="A242" s="173">
        <v>15.02</v>
      </c>
      <c r="B242" s="179" t="s">
        <v>93</v>
      </c>
      <c r="C242" s="174"/>
      <c r="D242" s="175"/>
      <c r="E242" s="174"/>
      <c r="F242" s="175"/>
      <c r="G242" s="176"/>
      <c r="H242" s="174"/>
      <c r="I242" s="175">
        <f t="shared" si="373"/>
        <v>0</v>
      </c>
      <c r="J242" s="316">
        <f t="shared" si="374"/>
        <v>0</v>
      </c>
      <c r="K242" s="175">
        <f>I242+F242+D242</f>
        <v>0</v>
      </c>
      <c r="L242" s="316"/>
      <c r="M242" s="175"/>
      <c r="N242" s="175"/>
      <c r="O242" s="175"/>
      <c r="P242" s="316">
        <f>J242-L242</f>
        <v>0</v>
      </c>
      <c r="Q242" s="175">
        <f>K242-M242</f>
        <v>0</v>
      </c>
      <c r="R242" s="316"/>
      <c r="S242" s="175"/>
      <c r="T242" s="177"/>
      <c r="U242" s="316"/>
      <c r="V242" s="175">
        <f>U242*T242</f>
        <v>0</v>
      </c>
      <c r="W242" s="316">
        <f>U242+R242</f>
        <v>0</v>
      </c>
      <c r="X242" s="175">
        <f>V242+S242</f>
        <v>0</v>
      </c>
      <c r="Y242" s="316"/>
      <c r="Z242" s="175"/>
      <c r="AA242" s="177"/>
      <c r="AB242" s="316"/>
      <c r="AC242" s="175">
        <f>AB242*AA242</f>
        <v>0</v>
      </c>
      <c r="AD242" s="316">
        <f>AB242+Y242</f>
        <v>0</v>
      </c>
      <c r="AE242" s="175">
        <f>AC242+Z242</f>
        <v>0</v>
      </c>
      <c r="AF242" s="174"/>
    </row>
    <row r="243" spans="1:32" s="249" customFormat="1">
      <c r="A243" s="240"/>
      <c r="B243" s="241" t="s">
        <v>25</v>
      </c>
      <c r="C243" s="242">
        <f t="shared" ref="C243" si="375">SUM(C241:C242)</f>
        <v>0</v>
      </c>
      <c r="D243" s="243">
        <f>SUM(D241:D242)</f>
        <v>0</v>
      </c>
      <c r="E243" s="242">
        <f t="shared" ref="E243" si="376">SUM(E241:E242)</f>
        <v>0</v>
      </c>
      <c r="F243" s="243">
        <f>SUM(F241:F242)</f>
        <v>0</v>
      </c>
      <c r="G243" s="244"/>
      <c r="H243" s="242">
        <f t="shared" ref="H243:M243" si="377">SUM(H241:H242)</f>
        <v>0</v>
      </c>
      <c r="I243" s="243">
        <f>SUM(I241:I242)</f>
        <v>0</v>
      </c>
      <c r="J243" s="242">
        <f t="shared" si="377"/>
        <v>0</v>
      </c>
      <c r="K243" s="243">
        <f>SUM(K241:K242)</f>
        <v>0</v>
      </c>
      <c r="L243" s="242">
        <f t="shared" si="377"/>
        <v>0</v>
      </c>
      <c r="M243" s="243">
        <f t="shared" si="377"/>
        <v>0</v>
      </c>
      <c r="N243" s="245"/>
      <c r="O243" s="245"/>
      <c r="P243" s="242">
        <f t="shared" ref="P243:S243" si="378">SUM(P241:P242)</f>
        <v>0</v>
      </c>
      <c r="Q243" s="243">
        <f t="shared" si="378"/>
        <v>0</v>
      </c>
      <c r="R243" s="242">
        <f t="shared" si="378"/>
        <v>0</v>
      </c>
      <c r="S243" s="243">
        <f t="shared" si="378"/>
        <v>0</v>
      </c>
      <c r="T243" s="246"/>
      <c r="U243" s="242">
        <f t="shared" ref="U243:W243" si="379">SUM(U241:U242)</f>
        <v>0</v>
      </c>
      <c r="V243" s="243">
        <f>SUM(V241:V242)</f>
        <v>0</v>
      </c>
      <c r="W243" s="242">
        <f t="shared" si="379"/>
        <v>0</v>
      </c>
      <c r="X243" s="243">
        <f>SUM(X241:X242)</f>
        <v>0</v>
      </c>
      <c r="Y243" s="242">
        <f t="shared" ref="Y243:Z243" si="380">SUM(Y241:Y242)</f>
        <v>0</v>
      </c>
      <c r="Z243" s="243">
        <f t="shared" si="380"/>
        <v>0</v>
      </c>
      <c r="AA243" s="246"/>
      <c r="AB243" s="242">
        <f t="shared" ref="AB243" si="381">SUM(AB241:AB242)</f>
        <v>0</v>
      </c>
      <c r="AC243" s="243">
        <f>SUM(AC241:AC242)</f>
        <v>0</v>
      </c>
      <c r="AD243" s="242">
        <f t="shared" ref="AD243" si="382">SUM(AD241:AD242)</f>
        <v>0</v>
      </c>
      <c r="AE243" s="243">
        <f>SUM(AE241:AE242)</f>
        <v>0</v>
      </c>
      <c r="AF243" s="247"/>
    </row>
    <row r="244" spans="1:32" s="172" customFormat="1">
      <c r="A244" s="166" t="s">
        <v>89</v>
      </c>
      <c r="B244" s="167" t="s">
        <v>90</v>
      </c>
      <c r="C244" s="168"/>
      <c r="D244" s="169"/>
      <c r="E244" s="168"/>
      <c r="F244" s="169"/>
      <c r="G244" s="170"/>
      <c r="H244" s="168"/>
      <c r="I244" s="169"/>
      <c r="J244" s="315"/>
      <c r="K244" s="169"/>
      <c r="L244" s="315"/>
      <c r="M244" s="169"/>
      <c r="N244" s="169"/>
      <c r="O244" s="169"/>
      <c r="P244" s="315"/>
      <c r="Q244" s="169"/>
      <c r="R244" s="315"/>
      <c r="S244" s="169"/>
      <c r="T244" s="171"/>
      <c r="U244" s="315"/>
      <c r="V244" s="169"/>
      <c r="W244" s="315"/>
      <c r="X244" s="169"/>
      <c r="Y244" s="315"/>
      <c r="Z244" s="169"/>
      <c r="AA244" s="171"/>
      <c r="AB244" s="315"/>
      <c r="AC244" s="169"/>
      <c r="AD244" s="315"/>
      <c r="AE244" s="169"/>
      <c r="AF244" s="168"/>
    </row>
    <row r="245" spans="1:32" s="172" customFormat="1">
      <c r="A245" s="166">
        <v>16</v>
      </c>
      <c r="B245" s="167" t="s">
        <v>91</v>
      </c>
      <c r="C245" s="168"/>
      <c r="D245" s="169"/>
      <c r="E245" s="168"/>
      <c r="F245" s="169"/>
      <c r="G245" s="170"/>
      <c r="H245" s="168"/>
      <c r="I245" s="169">
        <f t="shared" ref="I245:I246" si="383">H245*G245</f>
        <v>0</v>
      </c>
      <c r="J245" s="315"/>
      <c r="K245" s="169"/>
      <c r="L245" s="315"/>
      <c r="M245" s="169"/>
      <c r="N245" s="169"/>
      <c r="O245" s="169"/>
      <c r="P245" s="315"/>
      <c r="Q245" s="169"/>
      <c r="R245" s="315"/>
      <c r="S245" s="169"/>
      <c r="T245" s="171"/>
      <c r="U245" s="315"/>
      <c r="V245" s="169"/>
      <c r="W245" s="315"/>
      <c r="X245" s="169"/>
      <c r="Y245" s="315"/>
      <c r="Z245" s="169"/>
      <c r="AA245" s="171"/>
      <c r="AB245" s="315"/>
      <c r="AC245" s="169"/>
      <c r="AD245" s="315"/>
      <c r="AE245" s="169"/>
      <c r="AF245" s="168"/>
    </row>
    <row r="246" spans="1:32" s="172" customFormat="1">
      <c r="A246" s="166">
        <v>16.010000000000002</v>
      </c>
      <c r="B246" s="167" t="s">
        <v>92</v>
      </c>
      <c r="C246" s="168"/>
      <c r="D246" s="169"/>
      <c r="E246" s="168"/>
      <c r="F246" s="169"/>
      <c r="G246" s="170"/>
      <c r="H246" s="168"/>
      <c r="I246" s="169">
        <f t="shared" si="383"/>
        <v>0</v>
      </c>
      <c r="J246" s="315">
        <f t="shared" ref="J246:J249" si="384">H246+E246+C246</f>
        <v>0</v>
      </c>
      <c r="K246" s="169">
        <f>I246+F246+D246</f>
        <v>0</v>
      </c>
      <c r="L246" s="315"/>
      <c r="M246" s="169"/>
      <c r="N246" s="175" t="e">
        <f t="shared" ref="N246:O250" si="385">L246/J246%</f>
        <v>#DIV/0!</v>
      </c>
      <c r="O246" s="175" t="e">
        <f t="shared" si="385"/>
        <v>#DIV/0!</v>
      </c>
      <c r="P246" s="316"/>
      <c r="Q246" s="175"/>
      <c r="R246" s="316"/>
      <c r="S246" s="169"/>
      <c r="T246" s="171"/>
      <c r="U246" s="315"/>
      <c r="V246" s="169"/>
      <c r="W246" s="315"/>
      <c r="X246" s="169"/>
      <c r="Y246" s="316"/>
      <c r="Z246" s="169"/>
      <c r="AA246" s="171"/>
      <c r="AB246" s="315"/>
      <c r="AC246" s="169"/>
      <c r="AD246" s="315"/>
      <c r="AE246" s="169"/>
      <c r="AF246" s="168"/>
    </row>
    <row r="247" spans="1:32" ht="75">
      <c r="A247" s="173"/>
      <c r="B247" s="179" t="s">
        <v>236</v>
      </c>
      <c r="C247" s="174"/>
      <c r="D247" s="175"/>
      <c r="E247" s="174"/>
      <c r="F247" s="175"/>
      <c r="G247" s="176">
        <v>5.0000000000000001E-3</v>
      </c>
      <c r="H247" s="174">
        <v>970</v>
      </c>
      <c r="I247" s="175">
        <f>+G247*H247</f>
        <v>4.8500000000000005</v>
      </c>
      <c r="J247" s="316">
        <f t="shared" si="384"/>
        <v>970</v>
      </c>
      <c r="K247" s="175">
        <f>I247+F247+D247</f>
        <v>4.8500000000000005</v>
      </c>
      <c r="L247" s="316">
        <v>970</v>
      </c>
      <c r="M247" s="175">
        <v>4.8499999999999996</v>
      </c>
      <c r="N247" s="175">
        <f t="shared" si="385"/>
        <v>100.00000000000001</v>
      </c>
      <c r="O247" s="175">
        <f t="shared" si="385"/>
        <v>99.999999999999972</v>
      </c>
      <c r="P247" s="316">
        <f t="shared" ref="P247:Q249" si="386">J247-L247</f>
        <v>0</v>
      </c>
      <c r="Q247" s="175">
        <f t="shared" si="386"/>
        <v>0</v>
      </c>
      <c r="R247" s="316"/>
      <c r="S247" s="175"/>
      <c r="T247" s="177">
        <v>5.0000000000000001E-3</v>
      </c>
      <c r="U247" s="316">
        <v>1194</v>
      </c>
      <c r="V247" s="175">
        <f>U247*T247</f>
        <v>5.97</v>
      </c>
      <c r="W247" s="316">
        <f t="shared" ref="W247:W249" si="387">U247+R247</f>
        <v>1194</v>
      </c>
      <c r="X247" s="175">
        <f>V247+S247</f>
        <v>5.97</v>
      </c>
      <c r="Y247" s="316"/>
      <c r="Z247" s="175"/>
      <c r="AA247" s="177">
        <v>5.0000000000000001E-3</v>
      </c>
      <c r="AB247" s="316">
        <v>1194</v>
      </c>
      <c r="AC247" s="175">
        <f>AB247*AA247</f>
        <v>5.97</v>
      </c>
      <c r="AD247" s="316">
        <f t="shared" ref="AD247:AD249" si="388">AB247+Y247</f>
        <v>1194</v>
      </c>
      <c r="AE247" s="175">
        <f>AC247+Z247</f>
        <v>5.97</v>
      </c>
      <c r="AF247" s="779" t="s">
        <v>478</v>
      </c>
    </row>
    <row r="248" spans="1:32" ht="75">
      <c r="A248" s="173"/>
      <c r="B248" s="179" t="s">
        <v>237</v>
      </c>
      <c r="C248" s="174"/>
      <c r="D248" s="175"/>
      <c r="E248" s="174"/>
      <c r="F248" s="175"/>
      <c r="G248" s="176">
        <v>5.0000000000000001E-3</v>
      </c>
      <c r="H248" s="174">
        <v>1284</v>
      </c>
      <c r="I248" s="175">
        <f t="shared" ref="I248:I249" si="389">+G248*H248</f>
        <v>6.42</v>
      </c>
      <c r="J248" s="316">
        <f t="shared" si="384"/>
        <v>1284</v>
      </c>
      <c r="K248" s="175">
        <f>I248+F248+D248</f>
        <v>6.42</v>
      </c>
      <c r="L248" s="316">
        <v>1284</v>
      </c>
      <c r="M248" s="175">
        <v>6.42</v>
      </c>
      <c r="N248" s="175">
        <f t="shared" si="385"/>
        <v>100</v>
      </c>
      <c r="O248" s="175">
        <f t="shared" si="385"/>
        <v>100.00000000000001</v>
      </c>
      <c r="P248" s="316">
        <f t="shared" si="386"/>
        <v>0</v>
      </c>
      <c r="Q248" s="175">
        <f t="shared" si="386"/>
        <v>0</v>
      </c>
      <c r="R248" s="316"/>
      <c r="S248" s="175"/>
      <c r="T248" s="177">
        <v>5.0000000000000001E-3</v>
      </c>
      <c r="U248" s="316">
        <v>1597</v>
      </c>
      <c r="V248" s="175">
        <f>U248*T248</f>
        <v>7.9850000000000003</v>
      </c>
      <c r="W248" s="316">
        <f t="shared" si="387"/>
        <v>1597</v>
      </c>
      <c r="X248" s="175">
        <f>V248+S248</f>
        <v>7.9850000000000003</v>
      </c>
      <c r="Y248" s="316"/>
      <c r="Z248" s="175"/>
      <c r="AA248" s="177">
        <v>5.0000000000000001E-3</v>
      </c>
      <c r="AB248" s="316">
        <v>1597</v>
      </c>
      <c r="AC248" s="175">
        <f>AB248*AA248</f>
        <v>7.9850000000000003</v>
      </c>
      <c r="AD248" s="316">
        <f t="shared" si="388"/>
        <v>1597</v>
      </c>
      <c r="AE248" s="175">
        <f>AC248+Z248</f>
        <v>7.9850000000000003</v>
      </c>
      <c r="AF248" s="779" t="s">
        <v>478</v>
      </c>
    </row>
    <row r="249" spans="1:32" ht="75">
      <c r="A249" s="173">
        <v>16.02</v>
      </c>
      <c r="B249" s="179" t="s">
        <v>252</v>
      </c>
      <c r="C249" s="174"/>
      <c r="D249" s="175"/>
      <c r="E249" s="174"/>
      <c r="F249" s="175"/>
      <c r="G249" s="176">
        <v>5.0000000000000001E-3</v>
      </c>
      <c r="H249" s="174">
        <v>806</v>
      </c>
      <c r="I249" s="175">
        <f t="shared" si="389"/>
        <v>4.03</v>
      </c>
      <c r="J249" s="316">
        <f t="shared" si="384"/>
        <v>806</v>
      </c>
      <c r="K249" s="175">
        <f>I249+F249+D249</f>
        <v>4.03</v>
      </c>
      <c r="L249" s="316">
        <v>806</v>
      </c>
      <c r="M249" s="175">
        <v>4.03</v>
      </c>
      <c r="N249" s="175">
        <f t="shared" si="385"/>
        <v>100</v>
      </c>
      <c r="O249" s="175">
        <f t="shared" si="385"/>
        <v>100</v>
      </c>
      <c r="P249" s="316">
        <f t="shared" si="386"/>
        <v>0</v>
      </c>
      <c r="Q249" s="175">
        <f t="shared" si="386"/>
        <v>0</v>
      </c>
      <c r="R249" s="316"/>
      <c r="S249" s="175"/>
      <c r="T249" s="177">
        <v>5.0000000000000001E-3</v>
      </c>
      <c r="U249" s="316">
        <v>1221</v>
      </c>
      <c r="V249" s="175">
        <f>U249*T249</f>
        <v>6.1050000000000004</v>
      </c>
      <c r="W249" s="316">
        <f t="shared" si="387"/>
        <v>1221</v>
      </c>
      <c r="X249" s="175">
        <f>V249+S249</f>
        <v>6.1050000000000004</v>
      </c>
      <c r="Y249" s="316"/>
      <c r="Z249" s="175"/>
      <c r="AA249" s="177">
        <v>5.0000000000000001E-3</v>
      </c>
      <c r="AB249" s="316">
        <v>1221</v>
      </c>
      <c r="AC249" s="175">
        <f>AB249*AA249</f>
        <v>6.1050000000000004</v>
      </c>
      <c r="AD249" s="316">
        <f t="shared" si="388"/>
        <v>1221</v>
      </c>
      <c r="AE249" s="175">
        <f>AC249+Z249</f>
        <v>6.1050000000000004</v>
      </c>
      <c r="AF249" s="779" t="s">
        <v>478</v>
      </c>
    </row>
    <row r="250" spans="1:32" s="249" customFormat="1">
      <c r="A250" s="240"/>
      <c r="B250" s="241" t="s">
        <v>35</v>
      </c>
      <c r="C250" s="242">
        <f t="shared" ref="C250" si="390">SUM(C247:C249)</f>
        <v>0</v>
      </c>
      <c r="D250" s="243">
        <f>SUM(D247:D249)</f>
        <v>0</v>
      </c>
      <c r="E250" s="242">
        <f t="shared" ref="E250" si="391">SUM(E247:E249)</f>
        <v>0</v>
      </c>
      <c r="F250" s="243">
        <f>SUM(F247:F249)</f>
        <v>0</v>
      </c>
      <c r="G250" s="244"/>
      <c r="H250" s="242">
        <f t="shared" ref="H250:L250" si="392">SUM(H247:H249)</f>
        <v>3060</v>
      </c>
      <c r="I250" s="243">
        <f>SUM(I247:I249)</f>
        <v>15.3</v>
      </c>
      <c r="J250" s="242">
        <f t="shared" si="392"/>
        <v>3060</v>
      </c>
      <c r="K250" s="243">
        <f>SUM(K247:K249)</f>
        <v>15.3</v>
      </c>
      <c r="L250" s="242">
        <f t="shared" si="392"/>
        <v>3060</v>
      </c>
      <c r="M250" s="243">
        <f>SUM(M247:M249)</f>
        <v>15.3</v>
      </c>
      <c r="N250" s="245">
        <f t="shared" si="385"/>
        <v>100</v>
      </c>
      <c r="O250" s="245">
        <f>M250/K250%</f>
        <v>100</v>
      </c>
      <c r="P250" s="242">
        <f t="shared" ref="P250" si="393">SUM(P247:P249)</f>
        <v>0</v>
      </c>
      <c r="Q250" s="243">
        <f>SUM(Q247:Q249)</f>
        <v>0</v>
      </c>
      <c r="R250" s="242">
        <f t="shared" ref="R250" si="394">SUM(R247:R249)</f>
        <v>0</v>
      </c>
      <c r="S250" s="243">
        <f>SUM(S247:S249)</f>
        <v>0</v>
      </c>
      <c r="T250" s="246"/>
      <c r="U250" s="242">
        <f t="shared" ref="U250" si="395">SUM(U247:U249)</f>
        <v>4012</v>
      </c>
      <c r="V250" s="243">
        <f>SUM(V247:V249)</f>
        <v>20.060000000000002</v>
      </c>
      <c r="W250" s="242">
        <f t="shared" ref="W250" si="396">SUM(W247:W249)</f>
        <v>4012</v>
      </c>
      <c r="X250" s="243">
        <f>SUM(X247:X249)</f>
        <v>20.060000000000002</v>
      </c>
      <c r="Y250" s="242">
        <f t="shared" ref="Y250" si="397">SUM(Y247:Y249)</f>
        <v>0</v>
      </c>
      <c r="Z250" s="243">
        <f>SUM(Z247:Z249)</f>
        <v>0</v>
      </c>
      <c r="AA250" s="246"/>
      <c r="AB250" s="242">
        <f t="shared" ref="AB250" si="398">SUM(AB247:AB249)</f>
        <v>4012</v>
      </c>
      <c r="AC250" s="243">
        <f>SUM(AC247:AC249)</f>
        <v>20.060000000000002</v>
      </c>
      <c r="AD250" s="242">
        <f t="shared" ref="AD250" si="399">SUM(AD247:AD249)</f>
        <v>4012</v>
      </c>
      <c r="AE250" s="243">
        <f>SUM(AE247:AE249)</f>
        <v>20.060000000000002</v>
      </c>
      <c r="AF250" s="247"/>
    </row>
    <row r="251" spans="1:32" s="172" customFormat="1">
      <c r="A251" s="166">
        <v>17</v>
      </c>
      <c r="B251" s="167" t="s">
        <v>94</v>
      </c>
      <c r="C251" s="168"/>
      <c r="D251" s="169"/>
      <c r="E251" s="168"/>
      <c r="F251" s="169"/>
      <c r="G251" s="170"/>
      <c r="H251" s="168"/>
      <c r="I251" s="169"/>
      <c r="J251" s="315"/>
      <c r="K251" s="169"/>
      <c r="L251" s="315"/>
      <c r="M251" s="169"/>
      <c r="N251" s="169"/>
      <c r="O251" s="169"/>
      <c r="P251" s="315"/>
      <c r="Q251" s="169"/>
      <c r="R251" s="315"/>
      <c r="S251" s="169"/>
      <c r="T251" s="171"/>
      <c r="U251" s="315"/>
      <c r="V251" s="169"/>
      <c r="W251" s="315"/>
      <c r="X251" s="169"/>
      <c r="Y251" s="315"/>
      <c r="Z251" s="169"/>
      <c r="AA251" s="171"/>
      <c r="AB251" s="315"/>
      <c r="AC251" s="169"/>
      <c r="AD251" s="315"/>
      <c r="AE251" s="169"/>
      <c r="AF251" s="168"/>
    </row>
    <row r="252" spans="1:32">
      <c r="A252" s="173">
        <v>17.010000000000002</v>
      </c>
      <c r="B252" s="179" t="s">
        <v>92</v>
      </c>
      <c r="C252" s="174"/>
      <c r="D252" s="175"/>
      <c r="E252" s="174"/>
      <c r="F252" s="175"/>
      <c r="G252" s="176">
        <v>0.05</v>
      </c>
      <c r="H252" s="174">
        <v>952</v>
      </c>
      <c r="I252" s="175">
        <f t="shared" ref="I252:I253" si="400">H252*G252</f>
        <v>47.6</v>
      </c>
      <c r="J252" s="316">
        <f t="shared" ref="J252:J253" si="401">H252+E252+C252</f>
        <v>952</v>
      </c>
      <c r="K252" s="175">
        <f>I252+F252+D252</f>
        <v>47.6</v>
      </c>
      <c r="L252" s="316">
        <v>952</v>
      </c>
      <c r="M252" s="175">
        <v>47.6</v>
      </c>
      <c r="N252" s="175">
        <f t="shared" ref="N252:O254" si="402">L252/J252%</f>
        <v>100</v>
      </c>
      <c r="O252" s="175">
        <f t="shared" si="402"/>
        <v>100</v>
      </c>
      <c r="P252" s="316">
        <f>J252-L252</f>
        <v>0</v>
      </c>
      <c r="Q252" s="175">
        <f>K252-M252</f>
        <v>0</v>
      </c>
      <c r="R252" s="316"/>
      <c r="S252" s="175"/>
      <c r="T252" s="177">
        <v>0.05</v>
      </c>
      <c r="U252" s="316">
        <v>983</v>
      </c>
      <c r="V252" s="175">
        <f>U252*T252</f>
        <v>49.150000000000006</v>
      </c>
      <c r="W252" s="316">
        <f t="shared" ref="W252:W253" si="403">U252+R252</f>
        <v>983</v>
      </c>
      <c r="X252" s="175">
        <f>V252+S252</f>
        <v>49.150000000000006</v>
      </c>
      <c r="Y252" s="316"/>
      <c r="Z252" s="175"/>
      <c r="AA252" s="177">
        <v>0.05</v>
      </c>
      <c r="AB252" s="316">
        <v>983</v>
      </c>
      <c r="AC252" s="175">
        <f>AB252*AA252</f>
        <v>49.150000000000006</v>
      </c>
      <c r="AD252" s="316">
        <f t="shared" ref="AD252:AD253" si="404">AB252+Y252</f>
        <v>983</v>
      </c>
      <c r="AE252" s="175">
        <f>AC252+Z252</f>
        <v>49.150000000000006</v>
      </c>
      <c r="AF252" s="174"/>
    </row>
    <row r="253" spans="1:32">
      <c r="A253" s="173">
        <v>17.02</v>
      </c>
      <c r="B253" s="179" t="s">
        <v>93</v>
      </c>
      <c r="C253" s="174"/>
      <c r="D253" s="175"/>
      <c r="E253" s="174"/>
      <c r="F253" s="175"/>
      <c r="G253" s="176">
        <v>7.0000000000000007E-2</v>
      </c>
      <c r="H253" s="174">
        <v>460</v>
      </c>
      <c r="I253" s="175">
        <f t="shared" si="400"/>
        <v>32.200000000000003</v>
      </c>
      <c r="J253" s="316">
        <f t="shared" si="401"/>
        <v>460</v>
      </c>
      <c r="K253" s="175">
        <f>I253+F253+D253</f>
        <v>32.200000000000003</v>
      </c>
      <c r="L253" s="316">
        <v>460</v>
      </c>
      <c r="M253" s="175">
        <v>32.200000000000003</v>
      </c>
      <c r="N253" s="175">
        <f t="shared" si="402"/>
        <v>100.00000000000001</v>
      </c>
      <c r="O253" s="175">
        <f t="shared" si="402"/>
        <v>100</v>
      </c>
      <c r="P253" s="316">
        <f>J253-L253</f>
        <v>0</v>
      </c>
      <c r="Q253" s="175">
        <f>K253-M253</f>
        <v>0</v>
      </c>
      <c r="R253" s="316"/>
      <c r="S253" s="175"/>
      <c r="T253" s="177">
        <v>7.0000000000000007E-2</v>
      </c>
      <c r="U253" s="316">
        <v>483</v>
      </c>
      <c r="V253" s="175">
        <f>U253*T253</f>
        <v>33.81</v>
      </c>
      <c r="W253" s="316">
        <f t="shared" si="403"/>
        <v>483</v>
      </c>
      <c r="X253" s="175">
        <f>V253+S253</f>
        <v>33.81</v>
      </c>
      <c r="Y253" s="316"/>
      <c r="Z253" s="175"/>
      <c r="AA253" s="177">
        <v>7.0000000000000007E-2</v>
      </c>
      <c r="AB253" s="316">
        <v>483</v>
      </c>
      <c r="AC253" s="175">
        <f>AB253*AA253</f>
        <v>33.81</v>
      </c>
      <c r="AD253" s="316">
        <f t="shared" si="404"/>
        <v>483</v>
      </c>
      <c r="AE253" s="175">
        <f>AC253+Z253</f>
        <v>33.81</v>
      </c>
      <c r="AF253" s="174"/>
    </row>
    <row r="254" spans="1:32" s="249" customFormat="1">
      <c r="A254" s="240"/>
      <c r="B254" s="241" t="s">
        <v>35</v>
      </c>
      <c r="C254" s="242">
        <f t="shared" ref="C254" si="405">SUM(C252:C253)</f>
        <v>0</v>
      </c>
      <c r="D254" s="243">
        <f>SUM(D252:D253)</f>
        <v>0</v>
      </c>
      <c r="E254" s="242">
        <f t="shared" ref="E254" si="406">SUM(E252:E253)</f>
        <v>0</v>
      </c>
      <c r="F254" s="243">
        <f>SUM(F252:F253)</f>
        <v>0</v>
      </c>
      <c r="G254" s="244"/>
      <c r="H254" s="242">
        <f t="shared" ref="H254:L254" si="407">SUM(H252:H253)</f>
        <v>1412</v>
      </c>
      <c r="I254" s="243">
        <f>SUM(I252:I253)</f>
        <v>79.800000000000011</v>
      </c>
      <c r="J254" s="242">
        <f t="shared" si="407"/>
        <v>1412</v>
      </c>
      <c r="K254" s="243">
        <f>SUM(K252:K253)</f>
        <v>79.800000000000011</v>
      </c>
      <c r="L254" s="242">
        <f t="shared" si="407"/>
        <v>1412</v>
      </c>
      <c r="M254" s="243">
        <f>SUM(M252:M253)</f>
        <v>79.800000000000011</v>
      </c>
      <c r="N254" s="245">
        <f t="shared" si="402"/>
        <v>100</v>
      </c>
      <c r="O254" s="245">
        <f>M254/K254%</f>
        <v>100</v>
      </c>
      <c r="P254" s="242">
        <f t="shared" ref="P254" si="408">SUM(P252:P253)</f>
        <v>0</v>
      </c>
      <c r="Q254" s="243">
        <f>SUM(Q252:Q253)</f>
        <v>0</v>
      </c>
      <c r="R254" s="242">
        <f t="shared" ref="R254" si="409">SUM(R252:R253)</f>
        <v>0</v>
      </c>
      <c r="S254" s="243">
        <f>SUM(S252:S253)</f>
        <v>0</v>
      </c>
      <c r="T254" s="246"/>
      <c r="U254" s="242">
        <f t="shared" ref="U254" si="410">SUM(U252:U253)</f>
        <v>1466</v>
      </c>
      <c r="V254" s="243">
        <f>SUM(V252:V253)</f>
        <v>82.960000000000008</v>
      </c>
      <c r="W254" s="242">
        <f t="shared" ref="W254" si="411">SUM(W252:W253)</f>
        <v>1466</v>
      </c>
      <c r="X254" s="243">
        <f>SUM(X252:X253)</f>
        <v>82.960000000000008</v>
      </c>
      <c r="Y254" s="242">
        <f t="shared" ref="Y254" si="412">SUM(Y252:Y253)</f>
        <v>0</v>
      </c>
      <c r="Z254" s="243">
        <f>SUM(Z252:Z253)</f>
        <v>0</v>
      </c>
      <c r="AA254" s="246"/>
      <c r="AB254" s="242">
        <f t="shared" ref="AB254" si="413">SUM(AB252:AB253)</f>
        <v>1466</v>
      </c>
      <c r="AC254" s="243">
        <f>SUM(AC252:AC253)</f>
        <v>82.960000000000008</v>
      </c>
      <c r="AD254" s="242">
        <f t="shared" ref="AD254" si="414">SUM(AD252:AD253)</f>
        <v>1466</v>
      </c>
      <c r="AE254" s="243">
        <f>SUM(AE252:AE253)</f>
        <v>82.960000000000008</v>
      </c>
      <c r="AF254" s="247"/>
    </row>
    <row r="255" spans="1:32" s="172" customFormat="1" ht="31.5">
      <c r="A255" s="166">
        <v>18</v>
      </c>
      <c r="B255" s="167" t="s">
        <v>95</v>
      </c>
      <c r="C255" s="168"/>
      <c r="D255" s="169"/>
      <c r="E255" s="168"/>
      <c r="F255" s="169"/>
      <c r="G255" s="170"/>
      <c r="H255" s="168"/>
      <c r="I255" s="169"/>
      <c r="J255" s="315"/>
      <c r="K255" s="169"/>
      <c r="L255" s="315"/>
      <c r="M255" s="169"/>
      <c r="N255" s="169"/>
      <c r="O255" s="169"/>
      <c r="P255" s="315"/>
      <c r="Q255" s="169"/>
      <c r="R255" s="315"/>
      <c r="S255" s="169"/>
      <c r="T255" s="171"/>
      <c r="U255" s="315"/>
      <c r="V255" s="169"/>
      <c r="W255" s="315"/>
      <c r="X255" s="169"/>
      <c r="Y255" s="315"/>
      <c r="Z255" s="169"/>
      <c r="AA255" s="171"/>
      <c r="AB255" s="315"/>
      <c r="AC255" s="169"/>
      <c r="AD255" s="315"/>
      <c r="AE255" s="169"/>
      <c r="AF255" s="168"/>
    </row>
    <row r="256" spans="1:32">
      <c r="A256" s="173">
        <v>18.010000000000002</v>
      </c>
      <c r="B256" s="179" t="s">
        <v>96</v>
      </c>
      <c r="C256" s="174"/>
      <c r="D256" s="175"/>
      <c r="E256" s="174"/>
      <c r="F256" s="175"/>
      <c r="G256" s="176"/>
      <c r="H256" s="174"/>
      <c r="I256" s="175"/>
      <c r="J256" s="316">
        <f t="shared" ref="J256:J257" si="415">H256+E256+C256</f>
        <v>0</v>
      </c>
      <c r="K256" s="175">
        <f>I256+F256+D256</f>
        <v>0</v>
      </c>
      <c r="L256" s="316"/>
      <c r="M256" s="175"/>
      <c r="N256" s="175"/>
      <c r="O256" s="175"/>
      <c r="P256" s="316">
        <f>J256-L256</f>
        <v>0</v>
      </c>
      <c r="Q256" s="175">
        <f>K256-M256</f>
        <v>0</v>
      </c>
      <c r="R256" s="316"/>
      <c r="S256" s="175"/>
      <c r="T256" s="177"/>
      <c r="U256" s="316"/>
      <c r="V256" s="175">
        <f>U256*T256</f>
        <v>0</v>
      </c>
      <c r="W256" s="316">
        <f>U256+R256</f>
        <v>0</v>
      </c>
      <c r="X256" s="175">
        <f>V256+S256</f>
        <v>0</v>
      </c>
      <c r="Y256" s="316"/>
      <c r="Z256" s="175"/>
      <c r="AA256" s="177"/>
      <c r="AB256" s="316"/>
      <c r="AC256" s="175">
        <f>AB256*AA256</f>
        <v>0</v>
      </c>
      <c r="AD256" s="316">
        <f>AB256+Y256</f>
        <v>0</v>
      </c>
      <c r="AE256" s="175">
        <f>AC256+Z256</f>
        <v>0</v>
      </c>
      <c r="AF256" s="174"/>
    </row>
    <row r="257" spans="1:32">
      <c r="A257" s="173">
        <v>18.02</v>
      </c>
      <c r="B257" s="179" t="s">
        <v>239</v>
      </c>
      <c r="C257" s="174"/>
      <c r="D257" s="175"/>
      <c r="E257" s="174"/>
      <c r="F257" s="175"/>
      <c r="G257" s="176"/>
      <c r="H257" s="174"/>
      <c r="I257" s="175">
        <f t="shared" ref="I257" si="416">H257*G257</f>
        <v>0</v>
      </c>
      <c r="J257" s="316">
        <f t="shared" si="415"/>
        <v>0</v>
      </c>
      <c r="K257" s="175">
        <f>I257+F257+D257</f>
        <v>0</v>
      </c>
      <c r="L257" s="316"/>
      <c r="M257" s="175"/>
      <c r="N257" s="175"/>
      <c r="O257" s="175"/>
      <c r="P257" s="316">
        <f>J257-L257</f>
        <v>0</v>
      </c>
      <c r="Q257" s="175">
        <f>K257-M257</f>
        <v>0</v>
      </c>
      <c r="R257" s="316"/>
      <c r="S257" s="175"/>
      <c r="T257" s="177"/>
      <c r="U257" s="316"/>
      <c r="V257" s="175">
        <f>U257*T257</f>
        <v>0</v>
      </c>
      <c r="W257" s="316">
        <f>U257+R257</f>
        <v>0</v>
      </c>
      <c r="X257" s="175">
        <f>V257+S257</f>
        <v>0</v>
      </c>
      <c r="Y257" s="316"/>
      <c r="Z257" s="175"/>
      <c r="AA257" s="177"/>
      <c r="AB257" s="316"/>
      <c r="AC257" s="175">
        <f>AB257*AA257</f>
        <v>0</v>
      </c>
      <c r="AD257" s="316">
        <f>AB257+Y257</f>
        <v>0</v>
      </c>
      <c r="AE257" s="175">
        <f>AC257+Z257</f>
        <v>0</v>
      </c>
      <c r="AF257" s="174"/>
    </row>
    <row r="258" spans="1:32" s="249" customFormat="1">
      <c r="A258" s="240"/>
      <c r="B258" s="241" t="s">
        <v>35</v>
      </c>
      <c r="C258" s="242">
        <f t="shared" ref="C258" si="417">SUM(C256:C257)</f>
        <v>0</v>
      </c>
      <c r="D258" s="243">
        <f>SUM(D256:D257)</f>
        <v>0</v>
      </c>
      <c r="E258" s="242">
        <f t="shared" ref="E258" si="418">SUM(E256:E257)</f>
        <v>0</v>
      </c>
      <c r="F258" s="243">
        <f>SUM(F256:F257)</f>
        <v>0</v>
      </c>
      <c r="G258" s="244"/>
      <c r="H258" s="242">
        <f t="shared" ref="H258:L258" si="419">SUM(H256:H257)</f>
        <v>0</v>
      </c>
      <c r="I258" s="243">
        <f>SUM(I256:I257)</f>
        <v>0</v>
      </c>
      <c r="J258" s="242">
        <f t="shared" si="419"/>
        <v>0</v>
      </c>
      <c r="K258" s="243">
        <f>SUM(K256:K257)</f>
        <v>0</v>
      </c>
      <c r="L258" s="242">
        <f t="shared" si="419"/>
        <v>0</v>
      </c>
      <c r="M258" s="243">
        <f>SUM(M256:M257)</f>
        <v>0</v>
      </c>
      <c r="N258" s="245"/>
      <c r="O258" s="245"/>
      <c r="P258" s="242">
        <f t="shared" ref="P258" si="420">SUM(P256:P257)</f>
        <v>0</v>
      </c>
      <c r="Q258" s="243">
        <f>SUM(Q256:Q257)</f>
        <v>0</v>
      </c>
      <c r="R258" s="242">
        <f t="shared" ref="R258" si="421">SUM(R256:R257)</f>
        <v>0</v>
      </c>
      <c r="S258" s="243">
        <f>SUM(S256:S257)</f>
        <v>0</v>
      </c>
      <c r="T258" s="246"/>
      <c r="U258" s="242">
        <f t="shared" ref="U258" si="422">SUM(U256:U257)</f>
        <v>0</v>
      </c>
      <c r="V258" s="243">
        <f>SUM(V256:V257)</f>
        <v>0</v>
      </c>
      <c r="W258" s="242">
        <f t="shared" ref="W258" si="423">SUM(W256:W257)</f>
        <v>0</v>
      </c>
      <c r="X258" s="243">
        <f>SUM(X256:X257)</f>
        <v>0</v>
      </c>
      <c r="Y258" s="242">
        <f t="shared" ref="Y258" si="424">SUM(Y256:Y257)</f>
        <v>0</v>
      </c>
      <c r="Z258" s="243">
        <f>SUM(Z256:Z257)</f>
        <v>0</v>
      </c>
      <c r="AA258" s="246"/>
      <c r="AB258" s="242">
        <f t="shared" ref="AB258" si="425">SUM(AB256:AB257)</f>
        <v>0</v>
      </c>
      <c r="AC258" s="243">
        <f>SUM(AC256:AC257)</f>
        <v>0</v>
      </c>
      <c r="AD258" s="242">
        <f t="shared" ref="AD258" si="426">SUM(AD256:AD257)</f>
        <v>0</v>
      </c>
      <c r="AE258" s="243">
        <f>SUM(AE256:AE257)</f>
        <v>0</v>
      </c>
      <c r="AF258" s="247"/>
    </row>
    <row r="259" spans="1:32" s="172" customFormat="1">
      <c r="A259" s="166">
        <v>19</v>
      </c>
      <c r="B259" s="167" t="s">
        <v>84</v>
      </c>
      <c r="C259" s="168"/>
      <c r="D259" s="169"/>
      <c r="E259" s="168"/>
      <c r="F259" s="169"/>
      <c r="G259" s="170"/>
      <c r="H259" s="168"/>
      <c r="I259" s="169"/>
      <c r="J259" s="315"/>
      <c r="K259" s="169"/>
      <c r="L259" s="315"/>
      <c r="M259" s="169"/>
      <c r="N259" s="169"/>
      <c r="O259" s="169"/>
      <c r="P259" s="315"/>
      <c r="Q259" s="169"/>
      <c r="R259" s="315"/>
      <c r="S259" s="169"/>
      <c r="T259" s="171"/>
      <c r="U259" s="315"/>
      <c r="V259" s="169"/>
      <c r="W259" s="315"/>
      <c r="X259" s="169"/>
      <c r="Y259" s="315"/>
      <c r="Z259" s="169"/>
      <c r="AA259" s="171"/>
      <c r="AB259" s="315"/>
      <c r="AC259" s="169"/>
      <c r="AD259" s="315"/>
      <c r="AE259" s="169"/>
      <c r="AF259" s="168"/>
    </row>
    <row r="260" spans="1:32" ht="75">
      <c r="A260" s="173">
        <v>19.010000000000002</v>
      </c>
      <c r="B260" s="2" t="s">
        <v>201</v>
      </c>
      <c r="C260" s="174"/>
      <c r="D260" s="175"/>
      <c r="E260" s="174"/>
      <c r="F260" s="175"/>
      <c r="G260" s="176">
        <v>7.4999999999999997E-2</v>
      </c>
      <c r="H260" s="174">
        <v>1297</v>
      </c>
      <c r="I260" s="175">
        <v>78.599999999999994</v>
      </c>
      <c r="J260" s="316">
        <f t="shared" ref="J260" si="427">H260+E260+C260</f>
        <v>1297</v>
      </c>
      <c r="K260" s="175">
        <f>I260+F260+D260</f>
        <v>78.599999999999994</v>
      </c>
      <c r="L260" s="316">
        <v>1297</v>
      </c>
      <c r="M260" s="175">
        <v>78.599999999999994</v>
      </c>
      <c r="N260" s="175">
        <f t="shared" ref="N260:N261" si="428">L260/J260%</f>
        <v>100</v>
      </c>
      <c r="O260" s="175">
        <f>M260/K260%</f>
        <v>100</v>
      </c>
      <c r="P260" s="316">
        <f>J260-L260</f>
        <v>0</v>
      </c>
      <c r="Q260" s="175">
        <f>K260-M260</f>
        <v>0</v>
      </c>
      <c r="R260" s="316"/>
      <c r="S260" s="175"/>
      <c r="T260" s="177">
        <v>7.4999999999999997E-2</v>
      </c>
      <c r="U260" s="316">
        <v>1291</v>
      </c>
      <c r="V260" s="175">
        <v>78.45</v>
      </c>
      <c r="W260" s="316">
        <f>U260+R260</f>
        <v>1291</v>
      </c>
      <c r="X260" s="175">
        <f>V260+S260</f>
        <v>78.45</v>
      </c>
      <c r="Y260" s="316"/>
      <c r="Z260" s="175"/>
      <c r="AA260" s="177">
        <v>7.4999999999999997E-2</v>
      </c>
      <c r="AB260" s="316">
        <v>1291</v>
      </c>
      <c r="AC260" s="175">
        <v>78.45</v>
      </c>
      <c r="AD260" s="316">
        <f>AB260+Y260</f>
        <v>1291</v>
      </c>
      <c r="AE260" s="175">
        <f>AC260+Z260</f>
        <v>78.45</v>
      </c>
      <c r="AF260" s="779" t="s">
        <v>487</v>
      </c>
    </row>
    <row r="261" spans="1:32" s="249" customFormat="1">
      <c r="A261" s="240"/>
      <c r="B261" s="241" t="s">
        <v>35</v>
      </c>
      <c r="C261" s="242">
        <f t="shared" ref="C261" si="429">C260</f>
        <v>0</v>
      </c>
      <c r="D261" s="243">
        <f>D260</f>
        <v>0</v>
      </c>
      <c r="E261" s="242">
        <f t="shared" ref="E261" si="430">E260</f>
        <v>0</v>
      </c>
      <c r="F261" s="243">
        <f>F260</f>
        <v>0</v>
      </c>
      <c r="G261" s="244"/>
      <c r="H261" s="242">
        <f t="shared" ref="H261:L261" si="431">H260</f>
        <v>1297</v>
      </c>
      <c r="I261" s="243">
        <f>I260</f>
        <v>78.599999999999994</v>
      </c>
      <c r="J261" s="242">
        <f t="shared" si="431"/>
        <v>1297</v>
      </c>
      <c r="K261" s="243">
        <f>K260</f>
        <v>78.599999999999994</v>
      </c>
      <c r="L261" s="242">
        <f t="shared" si="431"/>
        <v>1297</v>
      </c>
      <c r="M261" s="243">
        <f>M260</f>
        <v>78.599999999999994</v>
      </c>
      <c r="N261" s="245">
        <f t="shared" si="428"/>
        <v>100</v>
      </c>
      <c r="O261" s="245">
        <f>M261/K261%</f>
        <v>100</v>
      </c>
      <c r="P261" s="242">
        <f t="shared" ref="P261" si="432">P260</f>
        <v>0</v>
      </c>
      <c r="Q261" s="243">
        <f>Q260</f>
        <v>0</v>
      </c>
      <c r="R261" s="242">
        <f t="shared" ref="R261" si="433">R260</f>
        <v>0</v>
      </c>
      <c r="S261" s="243">
        <f>S260</f>
        <v>0</v>
      </c>
      <c r="T261" s="246"/>
      <c r="U261" s="242">
        <f t="shared" ref="U261" si="434">U260</f>
        <v>1291</v>
      </c>
      <c r="V261" s="243">
        <f>V260</f>
        <v>78.45</v>
      </c>
      <c r="W261" s="242">
        <f t="shared" ref="W261" si="435">W260</f>
        <v>1291</v>
      </c>
      <c r="X261" s="243">
        <f>X260</f>
        <v>78.45</v>
      </c>
      <c r="Y261" s="242">
        <f t="shared" ref="Y261" si="436">Y260</f>
        <v>0</v>
      </c>
      <c r="Z261" s="243">
        <f>Z260</f>
        <v>0</v>
      </c>
      <c r="AA261" s="246"/>
      <c r="AB261" s="242">
        <f t="shared" ref="AB261" si="437">AB260</f>
        <v>1291</v>
      </c>
      <c r="AC261" s="243">
        <f>AC260</f>
        <v>78.45</v>
      </c>
      <c r="AD261" s="242">
        <f t="shared" ref="AD261" si="438">AD260</f>
        <v>1291</v>
      </c>
      <c r="AE261" s="243">
        <f>AE260</f>
        <v>78.45</v>
      </c>
      <c r="AF261" s="247"/>
    </row>
    <row r="262" spans="1:32" s="172" customFormat="1" ht="31.5">
      <c r="A262" s="166" t="s">
        <v>97</v>
      </c>
      <c r="B262" s="167" t="s">
        <v>98</v>
      </c>
      <c r="C262" s="168"/>
      <c r="D262" s="169"/>
      <c r="E262" s="168"/>
      <c r="F262" s="169"/>
      <c r="G262" s="170"/>
      <c r="H262" s="168"/>
      <c r="I262" s="169"/>
      <c r="J262" s="315"/>
      <c r="K262" s="169"/>
      <c r="L262" s="315"/>
      <c r="M262" s="169"/>
      <c r="N262" s="169"/>
      <c r="O262" s="169"/>
      <c r="P262" s="315"/>
      <c r="Q262" s="169"/>
      <c r="R262" s="315"/>
      <c r="S262" s="169"/>
      <c r="T262" s="171"/>
      <c r="U262" s="315"/>
      <c r="V262" s="169"/>
      <c r="W262" s="315"/>
      <c r="X262" s="169"/>
      <c r="Y262" s="315"/>
      <c r="Z262" s="169"/>
      <c r="AA262" s="171"/>
      <c r="AB262" s="315"/>
      <c r="AC262" s="169"/>
      <c r="AD262" s="315"/>
      <c r="AE262" s="169"/>
      <c r="AF262" s="168"/>
    </row>
    <row r="263" spans="1:32" s="172" customFormat="1">
      <c r="A263" s="166">
        <v>20</v>
      </c>
      <c r="B263" s="167" t="s">
        <v>99</v>
      </c>
      <c r="C263" s="168"/>
      <c r="D263" s="169"/>
      <c r="E263" s="168"/>
      <c r="F263" s="169"/>
      <c r="G263" s="170"/>
      <c r="H263" s="168"/>
      <c r="I263" s="169"/>
      <c r="J263" s="315"/>
      <c r="K263" s="169"/>
      <c r="L263" s="315"/>
      <c r="M263" s="169"/>
      <c r="N263" s="169"/>
      <c r="O263" s="169"/>
      <c r="P263" s="315"/>
      <c r="Q263" s="169"/>
      <c r="R263" s="315"/>
      <c r="S263" s="169"/>
      <c r="T263" s="171"/>
      <c r="U263" s="315"/>
      <c r="V263" s="169"/>
      <c r="W263" s="315"/>
      <c r="X263" s="169"/>
      <c r="Y263" s="315"/>
      <c r="Z263" s="169"/>
      <c r="AA263" s="171"/>
      <c r="AB263" s="315"/>
      <c r="AC263" s="169"/>
      <c r="AD263" s="315"/>
      <c r="AE263" s="169"/>
      <c r="AF263" s="168"/>
    </row>
    <row r="264" spans="1:32">
      <c r="A264" s="173">
        <v>20.010000000000002</v>
      </c>
      <c r="B264" s="179" t="s">
        <v>100</v>
      </c>
      <c r="C264" s="174"/>
      <c r="D264" s="175"/>
      <c r="E264" s="174"/>
      <c r="F264" s="175"/>
      <c r="G264" s="176">
        <v>0.03</v>
      </c>
      <c r="H264" s="174">
        <v>822</v>
      </c>
      <c r="I264" s="175">
        <f t="shared" ref="I264" si="439">H264*G264</f>
        <v>24.66</v>
      </c>
      <c r="J264" s="316">
        <f t="shared" ref="J264" si="440">H264+E264+C264</f>
        <v>822</v>
      </c>
      <c r="K264" s="175">
        <f>I264+F264+D264</f>
        <v>24.66</v>
      </c>
      <c r="L264" s="316">
        <v>417</v>
      </c>
      <c r="M264" s="175">
        <v>12.5686</v>
      </c>
      <c r="N264" s="175">
        <f t="shared" ref="N264:N265" si="441">L264/J264%</f>
        <v>50.729927007299267</v>
      </c>
      <c r="O264" s="175">
        <f>M264/K264%</f>
        <v>50.967558799675587</v>
      </c>
      <c r="P264" s="316">
        <f>J264-L264</f>
        <v>405</v>
      </c>
      <c r="Q264" s="175">
        <f>K264-M264</f>
        <v>12.0914</v>
      </c>
      <c r="R264" s="316"/>
      <c r="S264" s="175"/>
      <c r="T264" s="177">
        <v>0.03</v>
      </c>
      <c r="U264" s="316">
        <v>744</v>
      </c>
      <c r="V264" s="175">
        <f>U264*T264</f>
        <v>22.32</v>
      </c>
      <c r="W264" s="316">
        <f>U264+R264</f>
        <v>744</v>
      </c>
      <c r="X264" s="175">
        <f>V264+S264</f>
        <v>22.32</v>
      </c>
      <c r="Y264" s="316"/>
      <c r="Z264" s="175"/>
      <c r="AA264" s="177">
        <v>0.03</v>
      </c>
      <c r="AB264" s="316">
        <v>650</v>
      </c>
      <c r="AC264" s="175">
        <f>AB264*AA264</f>
        <v>19.5</v>
      </c>
      <c r="AD264" s="316">
        <f>AB264+Y264</f>
        <v>650</v>
      </c>
      <c r="AE264" s="175">
        <f>AC264+Z264</f>
        <v>19.5</v>
      </c>
      <c r="AF264" s="174"/>
    </row>
    <row r="265" spans="1:32" s="274" customFormat="1">
      <c r="A265" s="240"/>
      <c r="B265" s="241" t="s">
        <v>35</v>
      </c>
      <c r="C265" s="273">
        <f t="shared" ref="C265" si="442">C264</f>
        <v>0</v>
      </c>
      <c r="D265" s="263">
        <f>D264</f>
        <v>0</v>
      </c>
      <c r="E265" s="273">
        <f t="shared" ref="E265" si="443">E264</f>
        <v>0</v>
      </c>
      <c r="F265" s="263">
        <f>F264</f>
        <v>0</v>
      </c>
      <c r="G265" s="220"/>
      <c r="H265" s="273">
        <f t="shared" ref="H265:L265" si="444">H264</f>
        <v>822</v>
      </c>
      <c r="I265" s="263">
        <f>I264</f>
        <v>24.66</v>
      </c>
      <c r="J265" s="273">
        <f t="shared" si="444"/>
        <v>822</v>
      </c>
      <c r="K265" s="263">
        <f>K264</f>
        <v>24.66</v>
      </c>
      <c r="L265" s="273">
        <f t="shared" si="444"/>
        <v>417</v>
      </c>
      <c r="M265" s="263">
        <f>M264</f>
        <v>12.5686</v>
      </c>
      <c r="N265" s="245">
        <f t="shared" si="441"/>
        <v>50.729927007299267</v>
      </c>
      <c r="O265" s="245">
        <f>M265/K265%</f>
        <v>50.967558799675587</v>
      </c>
      <c r="P265" s="273">
        <f t="shared" ref="P265" si="445">P264</f>
        <v>405</v>
      </c>
      <c r="Q265" s="263">
        <f>Q264</f>
        <v>12.0914</v>
      </c>
      <c r="R265" s="273">
        <f t="shared" ref="R265" si="446">R264</f>
        <v>0</v>
      </c>
      <c r="S265" s="263">
        <f>S264</f>
        <v>0</v>
      </c>
      <c r="T265" s="262"/>
      <c r="U265" s="273">
        <f t="shared" ref="U265" si="447">U264</f>
        <v>744</v>
      </c>
      <c r="V265" s="263">
        <f>V264</f>
        <v>22.32</v>
      </c>
      <c r="W265" s="273">
        <f t="shared" ref="W265" si="448">W264</f>
        <v>744</v>
      </c>
      <c r="X265" s="263">
        <f>X264</f>
        <v>22.32</v>
      </c>
      <c r="Y265" s="273">
        <f t="shared" ref="Y265" si="449">Y264</f>
        <v>0</v>
      </c>
      <c r="Z265" s="263">
        <f>Z264</f>
        <v>0</v>
      </c>
      <c r="AA265" s="262"/>
      <c r="AB265" s="273">
        <f t="shared" ref="AB265" si="450">AB264</f>
        <v>650</v>
      </c>
      <c r="AC265" s="263">
        <f>AC264</f>
        <v>19.5</v>
      </c>
      <c r="AD265" s="273">
        <f t="shared" ref="AD265" si="451">AD264</f>
        <v>650</v>
      </c>
      <c r="AE265" s="263">
        <f>AE264</f>
        <v>19.5</v>
      </c>
      <c r="AF265" s="218"/>
    </row>
    <row r="266" spans="1:32" s="172" customFormat="1" ht="31.5">
      <c r="A266" s="166">
        <v>21</v>
      </c>
      <c r="B266" s="167" t="s">
        <v>101</v>
      </c>
      <c r="C266" s="168"/>
      <c r="D266" s="169"/>
      <c r="E266" s="168"/>
      <c r="F266" s="169"/>
      <c r="G266" s="170"/>
      <c r="H266" s="168"/>
      <c r="I266" s="169"/>
      <c r="J266" s="315"/>
      <c r="K266" s="169"/>
      <c r="L266" s="315"/>
      <c r="M266" s="169"/>
      <c r="N266" s="169"/>
      <c r="O266" s="169"/>
      <c r="P266" s="315"/>
      <c r="Q266" s="169"/>
      <c r="R266" s="315"/>
      <c r="S266" s="169"/>
      <c r="T266" s="171"/>
      <c r="U266" s="315"/>
      <c r="V266" s="169"/>
      <c r="W266" s="315"/>
      <c r="X266" s="169"/>
      <c r="Y266" s="315"/>
      <c r="Z266" s="169"/>
      <c r="AA266" s="171"/>
      <c r="AB266" s="315"/>
      <c r="AC266" s="169"/>
      <c r="AD266" s="315"/>
      <c r="AE266" s="169"/>
      <c r="AF266" s="168"/>
    </row>
    <row r="267" spans="1:32">
      <c r="A267" s="173">
        <v>21.01</v>
      </c>
      <c r="B267" s="179" t="s">
        <v>102</v>
      </c>
      <c r="C267" s="174"/>
      <c r="D267" s="175"/>
      <c r="E267" s="174"/>
      <c r="F267" s="175"/>
      <c r="G267" s="176">
        <v>12.5</v>
      </c>
      <c r="H267" s="174">
        <v>1</v>
      </c>
      <c r="I267" s="175">
        <f>+G267*H267</f>
        <v>12.5</v>
      </c>
      <c r="J267" s="316">
        <f t="shared" ref="J267" si="452">H267+E267+C267</f>
        <v>1</v>
      </c>
      <c r="K267" s="175">
        <f>I267+F267+D267</f>
        <v>12.5</v>
      </c>
      <c r="L267" s="316">
        <v>1</v>
      </c>
      <c r="M267" s="175">
        <v>1.325</v>
      </c>
      <c r="N267" s="175">
        <f t="shared" ref="N267:O272" si="453">L267/J267%</f>
        <v>100</v>
      </c>
      <c r="O267" s="175">
        <f t="shared" si="453"/>
        <v>10.6</v>
      </c>
      <c r="P267" s="316">
        <f t="shared" ref="P267:Q271" si="454">J267-L267</f>
        <v>0</v>
      </c>
      <c r="Q267" s="175">
        <f t="shared" si="454"/>
        <v>11.175000000000001</v>
      </c>
      <c r="R267" s="316"/>
      <c r="S267" s="175"/>
      <c r="T267" s="177"/>
      <c r="U267" s="316">
        <v>1</v>
      </c>
      <c r="V267" s="175">
        <v>13.1</v>
      </c>
      <c r="W267" s="316">
        <f t="shared" ref="W267:W271" si="455">U267+R267</f>
        <v>1</v>
      </c>
      <c r="X267" s="175">
        <f>V267+S267</f>
        <v>13.1</v>
      </c>
      <c r="Y267" s="316"/>
      <c r="Z267" s="175"/>
      <c r="AA267" s="177">
        <v>12.5</v>
      </c>
      <c r="AB267" s="316">
        <v>1</v>
      </c>
      <c r="AC267" s="175">
        <f>AB267*AA267</f>
        <v>12.5</v>
      </c>
      <c r="AD267" s="316">
        <f t="shared" ref="AD267:AD271" si="456">AB267+Y267</f>
        <v>1</v>
      </c>
      <c r="AE267" s="175">
        <f>AC267+Z267</f>
        <v>12.5</v>
      </c>
      <c r="AF267" s="174"/>
    </row>
    <row r="268" spans="1:32">
      <c r="A268" s="173">
        <v>21.02</v>
      </c>
      <c r="B268" s="179" t="s">
        <v>308</v>
      </c>
      <c r="C268" s="174"/>
      <c r="D268" s="175"/>
      <c r="E268" s="174"/>
      <c r="F268" s="175"/>
      <c r="G268" s="176"/>
      <c r="H268" s="174"/>
      <c r="I268" s="175"/>
      <c r="J268" s="316">
        <f>H268+E268+C268</f>
        <v>0</v>
      </c>
      <c r="K268" s="175">
        <f>I268+F268+D268</f>
        <v>0</v>
      </c>
      <c r="L268" s="316">
        <v>0</v>
      </c>
      <c r="M268" s="175">
        <v>0</v>
      </c>
      <c r="N268" s="175"/>
      <c r="O268" s="175"/>
      <c r="P268" s="316">
        <f t="shared" si="454"/>
        <v>0</v>
      </c>
      <c r="Q268" s="175">
        <f t="shared" si="454"/>
        <v>0</v>
      </c>
      <c r="R268" s="316"/>
      <c r="S268" s="175"/>
      <c r="T268" s="177"/>
      <c r="U268" s="316"/>
      <c r="V268" s="175">
        <f t="shared" ref="V268" si="457">U268*T268</f>
        <v>0</v>
      </c>
      <c r="W268" s="316">
        <f t="shared" si="455"/>
        <v>0</v>
      </c>
      <c r="X268" s="175">
        <f>V268+S268</f>
        <v>0</v>
      </c>
      <c r="Y268" s="316"/>
      <c r="Z268" s="175"/>
      <c r="AA268" s="177"/>
      <c r="AB268" s="316"/>
      <c r="AC268" s="175">
        <f t="shared" ref="AC268" si="458">AB268*AA268</f>
        <v>0</v>
      </c>
      <c r="AD268" s="316">
        <f t="shared" si="456"/>
        <v>0</v>
      </c>
      <c r="AE268" s="175">
        <f>AC268+Z268</f>
        <v>0</v>
      </c>
      <c r="AF268" s="174"/>
    </row>
    <row r="269" spans="1:32">
      <c r="A269" s="173">
        <v>21.03</v>
      </c>
      <c r="B269" s="179" t="s">
        <v>103</v>
      </c>
      <c r="C269" s="174"/>
      <c r="D269" s="175"/>
      <c r="E269" s="174"/>
      <c r="F269" s="175"/>
      <c r="G269" s="176">
        <v>12.5</v>
      </c>
      <c r="H269" s="174">
        <v>1</v>
      </c>
      <c r="I269" s="175">
        <f t="shared" ref="I269:I271" si="459">+G269*H269</f>
        <v>12.5</v>
      </c>
      <c r="J269" s="316">
        <f t="shared" ref="J269:J271" si="460">H269+E269+C269</f>
        <v>1</v>
      </c>
      <c r="K269" s="175">
        <f>I269+F269+D269</f>
        <v>12.5</v>
      </c>
      <c r="L269" s="316">
        <v>1</v>
      </c>
      <c r="M269" s="175">
        <v>1.325</v>
      </c>
      <c r="N269" s="175">
        <f t="shared" si="453"/>
        <v>100</v>
      </c>
      <c r="O269" s="175">
        <f t="shared" si="453"/>
        <v>10.6</v>
      </c>
      <c r="P269" s="316">
        <f t="shared" si="454"/>
        <v>0</v>
      </c>
      <c r="Q269" s="175">
        <f t="shared" si="454"/>
        <v>11.175000000000001</v>
      </c>
      <c r="R269" s="316"/>
      <c r="S269" s="175"/>
      <c r="T269" s="177"/>
      <c r="U269" s="316">
        <v>1</v>
      </c>
      <c r="V269" s="175">
        <v>9.8000000000000007</v>
      </c>
      <c r="W269" s="316">
        <f t="shared" si="455"/>
        <v>1</v>
      </c>
      <c r="X269" s="175">
        <f>V269+S269</f>
        <v>9.8000000000000007</v>
      </c>
      <c r="Y269" s="316"/>
      <c r="Z269" s="175"/>
      <c r="AA269" s="177">
        <v>12.5</v>
      </c>
      <c r="AB269" s="316">
        <v>1</v>
      </c>
      <c r="AC269" s="175">
        <f>AB269*AA269</f>
        <v>12.5</v>
      </c>
      <c r="AD269" s="316">
        <f t="shared" si="456"/>
        <v>1</v>
      </c>
      <c r="AE269" s="175">
        <f>AC269+Z269</f>
        <v>12.5</v>
      </c>
      <c r="AF269" s="174"/>
    </row>
    <row r="270" spans="1:32">
      <c r="A270" s="173">
        <v>21.04</v>
      </c>
      <c r="B270" s="179" t="s">
        <v>104</v>
      </c>
      <c r="C270" s="174"/>
      <c r="D270" s="175"/>
      <c r="E270" s="174"/>
      <c r="F270" s="175"/>
      <c r="G270" s="176">
        <v>12.5</v>
      </c>
      <c r="H270" s="174">
        <v>1</v>
      </c>
      <c r="I270" s="175">
        <f t="shared" si="459"/>
        <v>12.5</v>
      </c>
      <c r="J270" s="316">
        <f t="shared" si="460"/>
        <v>1</v>
      </c>
      <c r="K270" s="175">
        <f>I270+F270+D270</f>
        <v>12.5</v>
      </c>
      <c r="L270" s="316">
        <v>1</v>
      </c>
      <c r="M270" s="175">
        <v>1.325</v>
      </c>
      <c r="N270" s="175">
        <f t="shared" si="453"/>
        <v>100</v>
      </c>
      <c r="O270" s="175">
        <f t="shared" si="453"/>
        <v>10.6</v>
      </c>
      <c r="P270" s="316">
        <f t="shared" si="454"/>
        <v>0</v>
      </c>
      <c r="Q270" s="175">
        <f t="shared" si="454"/>
        <v>11.175000000000001</v>
      </c>
      <c r="R270" s="316"/>
      <c r="S270" s="175"/>
      <c r="T270" s="177"/>
      <c r="U270" s="316">
        <v>1</v>
      </c>
      <c r="V270" s="175">
        <v>5.7</v>
      </c>
      <c r="W270" s="316">
        <f t="shared" si="455"/>
        <v>1</v>
      </c>
      <c r="X270" s="175">
        <f>V270+S270</f>
        <v>5.7</v>
      </c>
      <c r="Y270" s="316"/>
      <c r="Z270" s="175"/>
      <c r="AA270" s="177">
        <v>12.5</v>
      </c>
      <c r="AB270" s="316">
        <v>1</v>
      </c>
      <c r="AC270" s="175">
        <f>AB270*AA270</f>
        <v>12.5</v>
      </c>
      <c r="AD270" s="316">
        <f t="shared" si="456"/>
        <v>1</v>
      </c>
      <c r="AE270" s="175">
        <f>AC270+Z270</f>
        <v>12.5</v>
      </c>
      <c r="AF270" s="174"/>
    </row>
    <row r="271" spans="1:32">
      <c r="A271" s="173">
        <v>21.05</v>
      </c>
      <c r="B271" s="179" t="s">
        <v>105</v>
      </c>
      <c r="C271" s="174"/>
      <c r="D271" s="175"/>
      <c r="E271" s="174"/>
      <c r="F271" s="175"/>
      <c r="G271" s="176">
        <v>12.5</v>
      </c>
      <c r="H271" s="174">
        <v>1</v>
      </c>
      <c r="I271" s="175">
        <f t="shared" si="459"/>
        <v>12.5</v>
      </c>
      <c r="J271" s="316">
        <f t="shared" si="460"/>
        <v>1</v>
      </c>
      <c r="K271" s="175">
        <f>I271+F271+D271</f>
        <v>12.5</v>
      </c>
      <c r="L271" s="316">
        <v>1</v>
      </c>
      <c r="M271" s="175">
        <f>1.325+2.445+1.18</f>
        <v>4.9499999999999993</v>
      </c>
      <c r="N271" s="175">
        <f t="shared" si="453"/>
        <v>100</v>
      </c>
      <c r="O271" s="175">
        <f t="shared" si="453"/>
        <v>39.599999999999994</v>
      </c>
      <c r="P271" s="316">
        <f t="shared" si="454"/>
        <v>0</v>
      </c>
      <c r="Q271" s="175">
        <f t="shared" si="454"/>
        <v>7.5500000000000007</v>
      </c>
      <c r="R271" s="316"/>
      <c r="S271" s="175"/>
      <c r="T271" s="177">
        <v>0.03</v>
      </c>
      <c r="U271" s="316">
        <v>142</v>
      </c>
      <c r="V271" s="175">
        <f>U271*T271</f>
        <v>4.26</v>
      </c>
      <c r="W271" s="316">
        <f t="shared" si="455"/>
        <v>142</v>
      </c>
      <c r="X271" s="175">
        <f>V271+S271</f>
        <v>4.26</v>
      </c>
      <c r="Y271" s="316"/>
      <c r="Z271" s="175"/>
      <c r="AA271" s="177">
        <v>12.5</v>
      </c>
      <c r="AB271" s="316">
        <v>1</v>
      </c>
      <c r="AC271" s="175">
        <f>AB271*AA271</f>
        <v>12.5</v>
      </c>
      <c r="AD271" s="316">
        <f t="shared" si="456"/>
        <v>1</v>
      </c>
      <c r="AE271" s="175">
        <f>AC271+Z271</f>
        <v>12.5</v>
      </c>
      <c r="AF271" s="174"/>
    </row>
    <row r="272" spans="1:32" s="249" customFormat="1" ht="18.75">
      <c r="A272" s="240"/>
      <c r="B272" s="241" t="s">
        <v>35</v>
      </c>
      <c r="C272" s="242">
        <f t="shared" ref="C272" si="461">SUM(C267:C271)</f>
        <v>0</v>
      </c>
      <c r="D272" s="243">
        <f>SUM(D267:D271)</f>
        <v>0</v>
      </c>
      <c r="E272" s="242">
        <f t="shared" ref="E272" si="462">SUM(E267:E271)</f>
        <v>0</v>
      </c>
      <c r="F272" s="243">
        <f>SUM(F267:F271)</f>
        <v>0</v>
      </c>
      <c r="G272" s="244"/>
      <c r="H272" s="242">
        <f>H267</f>
        <v>1</v>
      </c>
      <c r="I272" s="243">
        <f>SUM(I267:I271)</f>
        <v>50</v>
      </c>
      <c r="J272" s="242">
        <f>J267</f>
        <v>1</v>
      </c>
      <c r="K272" s="243">
        <f>SUM(K267:K271)</f>
        <v>50</v>
      </c>
      <c r="L272" s="242">
        <f>L267</f>
        <v>1</v>
      </c>
      <c r="M272" s="243">
        <f>SUM(M267:M271)</f>
        <v>8.9249999999999989</v>
      </c>
      <c r="N272" s="245">
        <f t="shared" si="453"/>
        <v>100</v>
      </c>
      <c r="O272" s="245">
        <f>M272/K272%</f>
        <v>17.849999999999998</v>
      </c>
      <c r="P272" s="669">
        <f>P267</f>
        <v>0</v>
      </c>
      <c r="Q272" s="243">
        <f>SUM(Q267:Q271)</f>
        <v>41.075000000000003</v>
      </c>
      <c r="R272" s="242">
        <f t="shared" ref="R272" si="463">SUM(R267:R271)</f>
        <v>0</v>
      </c>
      <c r="S272" s="243">
        <f>SUM(S267:S271)</f>
        <v>0</v>
      </c>
      <c r="T272" s="246"/>
      <c r="U272" s="242">
        <f t="shared" ref="U272" si="464">SUM(U267:U271)</f>
        <v>145</v>
      </c>
      <c r="V272" s="243">
        <f>SUM(V267:V271)</f>
        <v>32.86</v>
      </c>
      <c r="W272" s="242">
        <f t="shared" ref="W272" si="465">SUM(W267:W271)</f>
        <v>145</v>
      </c>
      <c r="X272" s="243">
        <f>SUM(X267:X271)</f>
        <v>32.86</v>
      </c>
      <c r="Y272" s="242">
        <f t="shared" ref="Y272" si="466">SUM(Y267:Y271)</f>
        <v>0</v>
      </c>
      <c r="Z272" s="243">
        <f>SUM(Z267:Z271)</f>
        <v>0</v>
      </c>
      <c r="AA272" s="246"/>
      <c r="AB272" s="242">
        <f>AB267</f>
        <v>1</v>
      </c>
      <c r="AC272" s="243">
        <f>SUM(AC267:AC271)</f>
        <v>50</v>
      </c>
      <c r="AD272" s="242">
        <f>AD267</f>
        <v>1</v>
      </c>
      <c r="AE272" s="243">
        <f>SUM(AE267:AE271)</f>
        <v>50</v>
      </c>
      <c r="AF272" s="247"/>
    </row>
    <row r="273" spans="1:32" s="172" customFormat="1">
      <c r="A273" s="166">
        <v>22</v>
      </c>
      <c r="B273" s="167" t="s">
        <v>106</v>
      </c>
      <c r="C273" s="168"/>
      <c r="D273" s="169"/>
      <c r="E273" s="168"/>
      <c r="F273" s="169"/>
      <c r="G273" s="170"/>
      <c r="H273" s="168"/>
      <c r="I273" s="169"/>
      <c r="J273" s="315"/>
      <c r="K273" s="169"/>
      <c r="L273" s="315"/>
      <c r="M273" s="169"/>
      <c r="N273" s="169"/>
      <c r="O273" s="169"/>
      <c r="P273" s="315"/>
      <c r="Q273" s="169"/>
      <c r="R273" s="315"/>
      <c r="S273" s="169"/>
      <c r="T273" s="171"/>
      <c r="U273" s="315"/>
      <c r="V273" s="169"/>
      <c r="W273" s="315"/>
      <c r="X273" s="169"/>
      <c r="Y273" s="315"/>
      <c r="Z273" s="169"/>
      <c r="AA273" s="171"/>
      <c r="AB273" s="315"/>
      <c r="AC273" s="169"/>
      <c r="AD273" s="315"/>
      <c r="AE273" s="169"/>
      <c r="AF273" s="168"/>
    </row>
    <row r="274" spans="1:32">
      <c r="A274" s="173">
        <v>22.01</v>
      </c>
      <c r="B274" s="179" t="s">
        <v>107</v>
      </c>
      <c r="C274" s="174"/>
      <c r="D274" s="175"/>
      <c r="E274" s="174"/>
      <c r="F274" s="175"/>
      <c r="G274" s="176"/>
      <c r="H274" s="174"/>
      <c r="I274" s="175">
        <f t="shared" ref="I274:I275" si="467">H274*G274</f>
        <v>0</v>
      </c>
      <c r="J274" s="316">
        <f t="shared" ref="J274:K275" si="468">H274+E274+C274</f>
        <v>0</v>
      </c>
      <c r="K274" s="175">
        <f t="shared" si="468"/>
        <v>0</v>
      </c>
      <c r="L274" s="316"/>
      <c r="M274" s="175"/>
      <c r="N274" s="175"/>
      <c r="O274" s="175"/>
      <c r="P274" s="316"/>
      <c r="Q274" s="175"/>
      <c r="R274" s="316"/>
      <c r="S274" s="175"/>
      <c r="T274" s="177"/>
      <c r="U274" s="316"/>
      <c r="V274" s="175">
        <f>U274*T274</f>
        <v>0</v>
      </c>
      <c r="W274" s="316">
        <f>U274+R274</f>
        <v>0</v>
      </c>
      <c r="X274" s="175">
        <f>V274+S274</f>
        <v>0</v>
      </c>
      <c r="Y274" s="316"/>
      <c r="Z274" s="175"/>
      <c r="AA274" s="177"/>
      <c r="AB274" s="316"/>
      <c r="AC274" s="175">
        <f>AB274*AA274</f>
        <v>0</v>
      </c>
      <c r="AD274" s="316">
        <f>AB274+Y274</f>
        <v>0</v>
      </c>
      <c r="AE274" s="175">
        <f>AC274+Z274</f>
        <v>0</v>
      </c>
      <c r="AF274" s="174"/>
    </row>
    <row r="275" spans="1:32">
      <c r="A275" s="173">
        <v>22.02</v>
      </c>
      <c r="B275" s="82" t="s">
        <v>108</v>
      </c>
      <c r="C275" s="174"/>
      <c r="D275" s="175"/>
      <c r="E275" s="174"/>
      <c r="F275" s="175"/>
      <c r="G275" s="176">
        <v>3.0000000000000001E-3</v>
      </c>
      <c r="H275" s="174">
        <v>8016</v>
      </c>
      <c r="I275" s="175">
        <f t="shared" si="467"/>
        <v>24.048000000000002</v>
      </c>
      <c r="J275" s="316">
        <f t="shared" si="468"/>
        <v>8016</v>
      </c>
      <c r="K275" s="175">
        <f>I275+F275+D275</f>
        <v>24.048000000000002</v>
      </c>
      <c r="L275" s="316">
        <v>5284</v>
      </c>
      <c r="M275" s="175">
        <f>9.6192+10</f>
        <v>19.619199999999999</v>
      </c>
      <c r="N275" s="175">
        <f t="shared" ref="N275:N276" si="469">L275/J275%</f>
        <v>65.9181636726547</v>
      </c>
      <c r="O275" s="175">
        <f>M275/K275%</f>
        <v>81.583499667331992</v>
      </c>
      <c r="P275" s="316">
        <f t="shared" ref="P275:Q275" si="470">J275-L275</f>
        <v>2732</v>
      </c>
      <c r="Q275" s="175">
        <f t="shared" si="470"/>
        <v>4.4288000000000025</v>
      </c>
      <c r="R275" s="316"/>
      <c r="S275" s="175"/>
      <c r="T275" s="177">
        <v>3.0000000000000001E-3</v>
      </c>
      <c r="U275" s="316">
        <v>8004</v>
      </c>
      <c r="V275" s="175">
        <f>U275*T275</f>
        <v>24.012</v>
      </c>
      <c r="W275" s="316">
        <f>U275+R275</f>
        <v>8004</v>
      </c>
      <c r="X275" s="175">
        <f>V275+S275</f>
        <v>24.012</v>
      </c>
      <c r="Y275" s="316"/>
      <c r="Z275" s="175"/>
      <c r="AA275" s="177">
        <v>3.0000000000000001E-3</v>
      </c>
      <c r="AB275" s="316">
        <v>8004</v>
      </c>
      <c r="AC275" s="175">
        <f>AB275*AA275</f>
        <v>24.012</v>
      </c>
      <c r="AD275" s="316">
        <f>AB275+Y275</f>
        <v>8004</v>
      </c>
      <c r="AE275" s="175">
        <f>AC275+Z275</f>
        <v>24.012</v>
      </c>
      <c r="AF275" s="174"/>
    </row>
    <row r="276" spans="1:32" s="249" customFormat="1">
      <c r="A276" s="240"/>
      <c r="B276" s="344" t="s">
        <v>25</v>
      </c>
      <c r="C276" s="273">
        <f t="shared" ref="C276" si="471">SUM(C274:C275)</f>
        <v>0</v>
      </c>
      <c r="D276" s="263">
        <f>SUM(D274:D275)</f>
        <v>0</v>
      </c>
      <c r="E276" s="273">
        <f t="shared" ref="E276" si="472">SUM(E274:E275)</f>
        <v>0</v>
      </c>
      <c r="F276" s="263">
        <f>SUM(F274:F275)</f>
        <v>0</v>
      </c>
      <c r="G276" s="244"/>
      <c r="H276" s="273">
        <f t="shared" ref="H276:L276" si="473">SUM(H274:H275)</f>
        <v>8016</v>
      </c>
      <c r="I276" s="263">
        <f>SUM(I274:I275)</f>
        <v>24.048000000000002</v>
      </c>
      <c r="J276" s="273">
        <f t="shared" si="473"/>
        <v>8016</v>
      </c>
      <c r="K276" s="263">
        <f>SUM(K274:K275)</f>
        <v>24.048000000000002</v>
      </c>
      <c r="L276" s="273">
        <f t="shared" si="473"/>
        <v>5284</v>
      </c>
      <c r="M276" s="263">
        <f>SUM(M274:M275)</f>
        <v>19.619199999999999</v>
      </c>
      <c r="N276" s="245">
        <f t="shared" si="469"/>
        <v>65.9181636726547</v>
      </c>
      <c r="O276" s="245">
        <f>M276/K276%</f>
        <v>81.583499667331992</v>
      </c>
      <c r="P276" s="273">
        <f t="shared" ref="P276" si="474">SUM(P274:P275)</f>
        <v>2732</v>
      </c>
      <c r="Q276" s="263">
        <f>SUM(Q274:Q275)</f>
        <v>4.4288000000000025</v>
      </c>
      <c r="R276" s="273">
        <f t="shared" ref="R276" si="475">SUM(R274:R275)</f>
        <v>0</v>
      </c>
      <c r="S276" s="263">
        <f>SUM(S274:S275)</f>
        <v>0</v>
      </c>
      <c r="T276" s="246"/>
      <c r="U276" s="273">
        <f t="shared" ref="U276:W276" si="476">SUM(U274:U275)</f>
        <v>8004</v>
      </c>
      <c r="V276" s="263">
        <f>SUM(V274:V275)</f>
        <v>24.012</v>
      </c>
      <c r="W276" s="273">
        <f t="shared" si="476"/>
        <v>8004</v>
      </c>
      <c r="X276" s="263">
        <f>SUM(X274:X275)</f>
        <v>24.012</v>
      </c>
      <c r="Y276" s="273">
        <f t="shared" ref="Y276" si="477">SUM(Y274:Y275)</f>
        <v>0</v>
      </c>
      <c r="Z276" s="263">
        <f>SUM(Z274:Z275)</f>
        <v>0</v>
      </c>
      <c r="AA276" s="246"/>
      <c r="AB276" s="273">
        <f t="shared" ref="AB276" si="478">SUM(AB274:AB275)</f>
        <v>8004</v>
      </c>
      <c r="AC276" s="263">
        <f>SUM(AC274:AC275)</f>
        <v>24.012</v>
      </c>
      <c r="AD276" s="273">
        <f t="shared" ref="AD276" si="479">SUM(AD274:AD275)</f>
        <v>8004</v>
      </c>
      <c r="AE276" s="263">
        <f>SUM(AE274:AE275)</f>
        <v>24.012</v>
      </c>
      <c r="AF276" s="247"/>
    </row>
    <row r="277" spans="1:32" s="172" customFormat="1">
      <c r="A277" s="166" t="s">
        <v>97</v>
      </c>
      <c r="B277" s="167" t="s">
        <v>109</v>
      </c>
      <c r="C277" s="168"/>
      <c r="D277" s="169"/>
      <c r="E277" s="168"/>
      <c r="F277" s="169"/>
      <c r="G277" s="170"/>
      <c r="H277" s="168"/>
      <c r="I277" s="169"/>
      <c r="J277" s="315"/>
      <c r="K277" s="169"/>
      <c r="L277" s="315"/>
      <c r="M277" s="169"/>
      <c r="N277" s="169"/>
      <c r="O277" s="169"/>
      <c r="P277" s="315"/>
      <c r="Q277" s="169"/>
      <c r="R277" s="315"/>
      <c r="S277" s="169"/>
      <c r="T277" s="171"/>
      <c r="U277" s="315"/>
      <c r="V277" s="169"/>
      <c r="W277" s="315"/>
      <c r="X277" s="169"/>
      <c r="Y277" s="315"/>
      <c r="Z277" s="169"/>
      <c r="AA277" s="171"/>
      <c r="AB277" s="315"/>
      <c r="AC277" s="169"/>
      <c r="AD277" s="315"/>
      <c r="AE277" s="169"/>
      <c r="AF277" s="168"/>
    </row>
    <row r="278" spans="1:32" s="172" customFormat="1">
      <c r="A278" s="166">
        <v>23</v>
      </c>
      <c r="B278" s="167" t="s">
        <v>110</v>
      </c>
      <c r="C278" s="168"/>
      <c r="D278" s="169"/>
      <c r="E278" s="168"/>
      <c r="F278" s="169"/>
      <c r="G278" s="170"/>
      <c r="H278" s="168"/>
      <c r="I278" s="169"/>
      <c r="J278" s="315"/>
      <c r="K278" s="169"/>
      <c r="L278" s="315"/>
      <c r="M278" s="169"/>
      <c r="N278" s="169"/>
      <c r="O278" s="169"/>
      <c r="P278" s="315"/>
      <c r="Q278" s="169"/>
      <c r="R278" s="315"/>
      <c r="S278" s="169"/>
      <c r="T278" s="171"/>
      <c r="U278" s="315"/>
      <c r="V278" s="169"/>
      <c r="W278" s="315"/>
      <c r="X278" s="169"/>
      <c r="Y278" s="315"/>
      <c r="Z278" s="169"/>
      <c r="AA278" s="171"/>
      <c r="AB278" s="315"/>
      <c r="AC278" s="169"/>
      <c r="AD278" s="315"/>
      <c r="AE278" s="169"/>
      <c r="AF278" s="168"/>
    </row>
    <row r="279" spans="1:32">
      <c r="A279" s="173">
        <v>23.01</v>
      </c>
      <c r="B279" s="179" t="s">
        <v>309</v>
      </c>
      <c r="C279" s="174"/>
      <c r="D279" s="175"/>
      <c r="E279" s="174"/>
      <c r="F279" s="175"/>
      <c r="G279" s="176"/>
      <c r="H279" s="174"/>
      <c r="I279" s="175"/>
      <c r="J279" s="316">
        <f t="shared" ref="J279:K325" si="480">H279+E279+C279</f>
        <v>0</v>
      </c>
      <c r="K279" s="175">
        <f t="shared" si="480"/>
        <v>0</v>
      </c>
      <c r="L279" s="316"/>
      <c r="M279" s="175"/>
      <c r="N279" s="175" t="e">
        <f t="shared" ref="N279:O326" si="481">L279/J279%</f>
        <v>#DIV/0!</v>
      </c>
      <c r="O279" s="175" t="e">
        <f t="shared" si="481"/>
        <v>#DIV/0!</v>
      </c>
      <c r="P279" s="316">
        <f t="shared" ref="P279:Q325" si="482">J279-L279</f>
        <v>0</v>
      </c>
      <c r="Q279" s="175">
        <f t="shared" si="482"/>
        <v>0</v>
      </c>
      <c r="R279" s="316"/>
      <c r="S279" s="175"/>
      <c r="T279" s="177"/>
      <c r="U279" s="316"/>
      <c r="V279" s="175">
        <f t="shared" ref="V279:V324" si="483">U279*T279</f>
        <v>0</v>
      </c>
      <c r="W279" s="316">
        <f t="shared" ref="W279:W325" si="484">U279+R279</f>
        <v>0</v>
      </c>
      <c r="X279" s="175">
        <f t="shared" ref="X279:X325" si="485">V279+S279</f>
        <v>0</v>
      </c>
      <c r="Y279" s="316">
        <f>R279</f>
        <v>0</v>
      </c>
      <c r="Z279" s="175">
        <f>S279</f>
        <v>0</v>
      </c>
      <c r="AA279" s="177"/>
      <c r="AB279" s="316"/>
      <c r="AC279" s="175">
        <f t="shared" ref="AC279:AC280" si="486">AB279*AA279</f>
        <v>0</v>
      </c>
      <c r="AD279" s="316">
        <f t="shared" ref="AD279:AD325" si="487">AB279+Y279</f>
        <v>0</v>
      </c>
      <c r="AE279" s="175">
        <f t="shared" ref="AE279:AE325" si="488">AC279+Z279</f>
        <v>0</v>
      </c>
      <c r="AF279" s="174"/>
    </row>
    <row r="280" spans="1:32">
      <c r="A280" s="173">
        <v>23.02</v>
      </c>
      <c r="B280" s="179" t="s">
        <v>310</v>
      </c>
      <c r="C280" s="174"/>
      <c r="D280" s="175"/>
      <c r="E280" s="174"/>
      <c r="F280" s="175"/>
      <c r="G280" s="176"/>
      <c r="H280" s="174"/>
      <c r="I280" s="175"/>
      <c r="J280" s="316">
        <f t="shared" si="480"/>
        <v>0</v>
      </c>
      <c r="K280" s="175">
        <f t="shared" si="480"/>
        <v>0</v>
      </c>
      <c r="L280" s="316"/>
      <c r="M280" s="175"/>
      <c r="N280" s="175" t="e">
        <f t="shared" si="481"/>
        <v>#DIV/0!</v>
      </c>
      <c r="O280" s="175" t="e">
        <f t="shared" si="481"/>
        <v>#DIV/0!</v>
      </c>
      <c r="P280" s="316">
        <f t="shared" si="482"/>
        <v>0</v>
      </c>
      <c r="Q280" s="175">
        <f t="shared" si="482"/>
        <v>0</v>
      </c>
      <c r="R280" s="316"/>
      <c r="S280" s="175"/>
      <c r="T280" s="177"/>
      <c r="U280" s="316"/>
      <c r="V280" s="175">
        <f t="shared" si="483"/>
        <v>0</v>
      </c>
      <c r="W280" s="316">
        <f t="shared" si="484"/>
        <v>0</v>
      </c>
      <c r="X280" s="175">
        <f t="shared" si="485"/>
        <v>0</v>
      </c>
      <c r="Y280" s="316">
        <f t="shared" ref="Y280:Y325" si="489">R280</f>
        <v>0</v>
      </c>
      <c r="Z280" s="175">
        <f t="shared" ref="Z280:Z325" si="490">S280</f>
        <v>0</v>
      </c>
      <c r="AA280" s="177"/>
      <c r="AB280" s="316"/>
      <c r="AC280" s="175">
        <f t="shared" si="486"/>
        <v>0</v>
      </c>
      <c r="AD280" s="316">
        <f t="shared" si="487"/>
        <v>0</v>
      </c>
      <c r="AE280" s="175">
        <f t="shared" si="488"/>
        <v>0</v>
      </c>
      <c r="AF280" s="174"/>
    </row>
    <row r="281" spans="1:32">
      <c r="A281" s="173">
        <v>23.03</v>
      </c>
      <c r="B281" s="179" t="s">
        <v>170</v>
      </c>
      <c r="C281" s="174">
        <v>1</v>
      </c>
      <c r="D281" s="175">
        <v>20.45</v>
      </c>
      <c r="E281" s="174"/>
      <c r="F281" s="175"/>
      <c r="G281" s="176">
        <v>20.45</v>
      </c>
      <c r="H281" s="174">
        <v>0</v>
      </c>
      <c r="I281" s="175">
        <f>H281*G281</f>
        <v>0</v>
      </c>
      <c r="J281" s="316">
        <f t="shared" si="480"/>
        <v>1</v>
      </c>
      <c r="K281" s="175">
        <f t="shared" si="480"/>
        <v>20.45</v>
      </c>
      <c r="L281" s="316"/>
      <c r="M281" s="175">
        <v>10</v>
      </c>
      <c r="N281" s="175">
        <f t="shared" si="481"/>
        <v>0</v>
      </c>
      <c r="O281" s="175">
        <f t="shared" si="481"/>
        <v>48.899755501222494</v>
      </c>
      <c r="P281" s="316">
        <f t="shared" si="482"/>
        <v>1</v>
      </c>
      <c r="Q281" s="175">
        <f t="shared" si="482"/>
        <v>10.45</v>
      </c>
      <c r="R281" s="316">
        <v>1</v>
      </c>
      <c r="S281" s="175">
        <v>10.45</v>
      </c>
      <c r="T281" s="177">
        <v>20.45</v>
      </c>
      <c r="U281" s="316"/>
      <c r="V281" s="175">
        <f>U281*T281</f>
        <v>0</v>
      </c>
      <c r="W281" s="316">
        <f t="shared" si="484"/>
        <v>1</v>
      </c>
      <c r="X281" s="175">
        <f t="shared" si="485"/>
        <v>10.45</v>
      </c>
      <c r="Y281" s="316">
        <f t="shared" si="489"/>
        <v>1</v>
      </c>
      <c r="Z281" s="175">
        <f t="shared" si="490"/>
        <v>10.45</v>
      </c>
      <c r="AA281" s="177">
        <v>20.45</v>
      </c>
      <c r="AB281" s="316"/>
      <c r="AC281" s="175">
        <f>AB281*AA281</f>
        <v>0</v>
      </c>
      <c r="AD281" s="316">
        <f t="shared" si="487"/>
        <v>1</v>
      </c>
      <c r="AE281" s="175">
        <f t="shared" si="488"/>
        <v>10.45</v>
      </c>
      <c r="AF281" s="174"/>
    </row>
    <row r="282" spans="1:32">
      <c r="A282" s="173">
        <v>23.04</v>
      </c>
      <c r="B282" s="179" t="s">
        <v>111</v>
      </c>
      <c r="C282" s="174">
        <v>2</v>
      </c>
      <c r="D282" s="175">
        <v>28.9</v>
      </c>
      <c r="E282" s="174"/>
      <c r="F282" s="175"/>
      <c r="G282" s="176">
        <v>19.25</v>
      </c>
      <c r="H282" s="174"/>
      <c r="I282" s="175"/>
      <c r="J282" s="316">
        <f t="shared" si="480"/>
        <v>2</v>
      </c>
      <c r="K282" s="175">
        <f t="shared" si="480"/>
        <v>28.9</v>
      </c>
      <c r="L282" s="316">
        <v>1</v>
      </c>
      <c r="M282" s="175">
        <f>9.65</f>
        <v>9.65</v>
      </c>
      <c r="N282" s="175">
        <f t="shared" si="481"/>
        <v>50</v>
      </c>
      <c r="O282" s="175">
        <f t="shared" si="481"/>
        <v>33.391003460207614</v>
      </c>
      <c r="P282" s="316">
        <f t="shared" si="482"/>
        <v>1</v>
      </c>
      <c r="Q282" s="175">
        <f t="shared" si="482"/>
        <v>19.25</v>
      </c>
      <c r="R282" s="316">
        <v>1</v>
      </c>
      <c r="S282" s="175">
        <v>19.25</v>
      </c>
      <c r="T282" s="177">
        <v>19.25</v>
      </c>
      <c r="U282" s="316"/>
      <c r="V282" s="175">
        <f>U282*T282</f>
        <v>0</v>
      </c>
      <c r="W282" s="316">
        <f t="shared" si="484"/>
        <v>1</v>
      </c>
      <c r="X282" s="175">
        <f t="shared" si="485"/>
        <v>19.25</v>
      </c>
      <c r="Y282" s="316">
        <f t="shared" si="489"/>
        <v>1</v>
      </c>
      <c r="Z282" s="175">
        <f t="shared" si="490"/>
        <v>19.25</v>
      </c>
      <c r="AA282" s="177">
        <v>19.25</v>
      </c>
      <c r="AB282" s="316"/>
      <c r="AC282" s="175">
        <f>AB282*AA282</f>
        <v>0</v>
      </c>
      <c r="AD282" s="316">
        <f t="shared" si="487"/>
        <v>1</v>
      </c>
      <c r="AE282" s="175">
        <f t="shared" si="488"/>
        <v>19.25</v>
      </c>
      <c r="AF282" s="174"/>
    </row>
    <row r="283" spans="1:32">
      <c r="A283" s="173">
        <v>23.05</v>
      </c>
      <c r="B283" s="179" t="s">
        <v>112</v>
      </c>
      <c r="C283" s="174"/>
      <c r="D283" s="175"/>
      <c r="E283" s="174"/>
      <c r="F283" s="175"/>
      <c r="G283" s="176">
        <v>26.69</v>
      </c>
      <c r="H283" s="174">
        <v>1</v>
      </c>
      <c r="I283" s="175">
        <f>H283*G283</f>
        <v>26.69</v>
      </c>
      <c r="J283" s="316">
        <f t="shared" si="480"/>
        <v>1</v>
      </c>
      <c r="K283" s="175">
        <f t="shared" si="480"/>
        <v>26.69</v>
      </c>
      <c r="L283" s="316"/>
      <c r="M283" s="175"/>
      <c r="N283" s="175">
        <f t="shared" si="481"/>
        <v>0</v>
      </c>
      <c r="O283" s="175">
        <f t="shared" si="481"/>
        <v>0</v>
      </c>
      <c r="P283" s="316">
        <f t="shared" si="482"/>
        <v>1</v>
      </c>
      <c r="Q283" s="175">
        <f t="shared" si="482"/>
        <v>26.69</v>
      </c>
      <c r="R283" s="316">
        <v>1</v>
      </c>
      <c r="S283" s="175">
        <v>26.69</v>
      </c>
      <c r="T283" s="177">
        <v>26.69</v>
      </c>
      <c r="U283" s="316"/>
      <c r="V283" s="175">
        <f>U283*T283</f>
        <v>0</v>
      </c>
      <c r="W283" s="316">
        <f t="shared" si="484"/>
        <v>1</v>
      </c>
      <c r="X283" s="175">
        <f t="shared" si="485"/>
        <v>26.69</v>
      </c>
      <c r="Y283" s="316">
        <f t="shared" si="489"/>
        <v>1</v>
      </c>
      <c r="Z283" s="175">
        <f t="shared" si="490"/>
        <v>26.69</v>
      </c>
      <c r="AA283" s="177">
        <v>26.69</v>
      </c>
      <c r="AB283" s="316"/>
      <c r="AC283" s="175">
        <f>AB283*AA283</f>
        <v>0</v>
      </c>
      <c r="AD283" s="316">
        <f t="shared" si="487"/>
        <v>1</v>
      </c>
      <c r="AE283" s="175">
        <f t="shared" si="488"/>
        <v>26.69</v>
      </c>
      <c r="AF283" s="174"/>
    </row>
    <row r="284" spans="1:32">
      <c r="A284" s="173">
        <v>23.06</v>
      </c>
      <c r="B284" s="179" t="s">
        <v>113</v>
      </c>
      <c r="C284" s="174"/>
      <c r="D284" s="175"/>
      <c r="E284" s="174"/>
      <c r="F284" s="175"/>
      <c r="G284" s="176">
        <v>24.57</v>
      </c>
      <c r="H284" s="174"/>
      <c r="I284" s="175">
        <f t="shared" ref="I284:I286" si="491">H284*G284</f>
        <v>0</v>
      </c>
      <c r="J284" s="316">
        <f t="shared" si="480"/>
        <v>0</v>
      </c>
      <c r="K284" s="175">
        <f t="shared" si="480"/>
        <v>0</v>
      </c>
      <c r="L284" s="316">
        <v>0</v>
      </c>
      <c r="M284" s="175">
        <v>0</v>
      </c>
      <c r="N284" s="175" t="e">
        <f t="shared" si="481"/>
        <v>#DIV/0!</v>
      </c>
      <c r="O284" s="175" t="e">
        <f t="shared" si="481"/>
        <v>#DIV/0!</v>
      </c>
      <c r="P284" s="316">
        <f t="shared" si="482"/>
        <v>0</v>
      </c>
      <c r="Q284" s="175">
        <f t="shared" si="482"/>
        <v>0</v>
      </c>
      <c r="R284" s="316"/>
      <c r="S284" s="175"/>
      <c r="T284" s="177">
        <v>24.57</v>
      </c>
      <c r="U284" s="316"/>
      <c r="V284" s="175">
        <f>U284*T284</f>
        <v>0</v>
      </c>
      <c r="W284" s="316">
        <f t="shared" si="484"/>
        <v>0</v>
      </c>
      <c r="X284" s="175">
        <f t="shared" si="485"/>
        <v>0</v>
      </c>
      <c r="Y284" s="316">
        <f t="shared" si="489"/>
        <v>0</v>
      </c>
      <c r="Z284" s="175">
        <f t="shared" si="490"/>
        <v>0</v>
      </c>
      <c r="AA284" s="177">
        <v>24.57</v>
      </c>
      <c r="AB284" s="316"/>
      <c r="AC284" s="175">
        <f>AB284*AA284</f>
        <v>0</v>
      </c>
      <c r="AD284" s="316">
        <f t="shared" si="487"/>
        <v>0</v>
      </c>
      <c r="AE284" s="175">
        <f t="shared" si="488"/>
        <v>0</v>
      </c>
      <c r="AF284" s="174"/>
    </row>
    <row r="285" spans="1:32" ht="31.5">
      <c r="A285" s="173">
        <v>23.07</v>
      </c>
      <c r="B285" s="82" t="s">
        <v>186</v>
      </c>
      <c r="C285" s="174">
        <v>1</v>
      </c>
      <c r="D285" s="175">
        <v>11.18</v>
      </c>
      <c r="E285" s="174"/>
      <c r="F285" s="175"/>
      <c r="G285" s="176"/>
      <c r="H285" s="174"/>
      <c r="I285" s="175">
        <f t="shared" si="491"/>
        <v>0</v>
      </c>
      <c r="J285" s="316">
        <f t="shared" si="480"/>
        <v>1</v>
      </c>
      <c r="K285" s="175">
        <f t="shared" si="480"/>
        <v>11.18</v>
      </c>
      <c r="L285" s="316">
        <v>0</v>
      </c>
      <c r="M285" s="175">
        <v>0</v>
      </c>
      <c r="N285" s="175">
        <f t="shared" si="481"/>
        <v>0</v>
      </c>
      <c r="O285" s="175">
        <f t="shared" si="481"/>
        <v>0</v>
      </c>
      <c r="P285" s="316">
        <f t="shared" si="482"/>
        <v>1</v>
      </c>
      <c r="Q285" s="175">
        <f t="shared" si="482"/>
        <v>11.18</v>
      </c>
      <c r="R285" s="316">
        <v>1</v>
      </c>
      <c r="S285" s="175">
        <v>11.18</v>
      </c>
      <c r="T285" s="177"/>
      <c r="U285" s="316"/>
      <c r="V285" s="175">
        <f t="shared" si="483"/>
        <v>0</v>
      </c>
      <c r="W285" s="316">
        <f t="shared" si="484"/>
        <v>1</v>
      </c>
      <c r="X285" s="175">
        <f t="shared" si="485"/>
        <v>11.18</v>
      </c>
      <c r="Y285" s="316">
        <f t="shared" si="489"/>
        <v>1</v>
      </c>
      <c r="Z285" s="175">
        <f t="shared" si="490"/>
        <v>11.18</v>
      </c>
      <c r="AA285" s="177"/>
      <c r="AB285" s="316"/>
      <c r="AC285" s="175">
        <f t="shared" ref="AC285:AC303" si="492">AB285*AA285</f>
        <v>0</v>
      </c>
      <c r="AD285" s="316">
        <f t="shared" si="487"/>
        <v>1</v>
      </c>
      <c r="AE285" s="175">
        <f t="shared" si="488"/>
        <v>11.18</v>
      </c>
      <c r="AF285" s="174"/>
    </row>
    <row r="286" spans="1:32" ht="31.5">
      <c r="A286" s="173">
        <v>23.08</v>
      </c>
      <c r="B286" s="82" t="s">
        <v>187</v>
      </c>
      <c r="C286" s="174"/>
      <c r="D286" s="175"/>
      <c r="E286" s="174"/>
      <c r="F286" s="175"/>
      <c r="G286" s="176"/>
      <c r="H286" s="174"/>
      <c r="I286" s="175">
        <f t="shared" si="491"/>
        <v>0</v>
      </c>
      <c r="J286" s="316">
        <f t="shared" si="480"/>
        <v>0</v>
      </c>
      <c r="K286" s="175">
        <f t="shared" si="480"/>
        <v>0</v>
      </c>
      <c r="L286" s="316">
        <v>0</v>
      </c>
      <c r="M286" s="175">
        <v>0</v>
      </c>
      <c r="N286" s="175" t="e">
        <f t="shared" si="481"/>
        <v>#DIV/0!</v>
      </c>
      <c r="O286" s="175" t="e">
        <f t="shared" si="481"/>
        <v>#DIV/0!</v>
      </c>
      <c r="P286" s="316">
        <f t="shared" si="482"/>
        <v>0</v>
      </c>
      <c r="Q286" s="175">
        <f t="shared" si="482"/>
        <v>0</v>
      </c>
      <c r="R286" s="316"/>
      <c r="S286" s="175"/>
      <c r="T286" s="177"/>
      <c r="U286" s="316"/>
      <c r="V286" s="175">
        <f t="shared" si="483"/>
        <v>0</v>
      </c>
      <c r="W286" s="316">
        <f t="shared" si="484"/>
        <v>0</v>
      </c>
      <c r="X286" s="175">
        <f t="shared" si="485"/>
        <v>0</v>
      </c>
      <c r="Y286" s="316">
        <f t="shared" si="489"/>
        <v>0</v>
      </c>
      <c r="Z286" s="175">
        <f t="shared" si="490"/>
        <v>0</v>
      </c>
      <c r="AA286" s="177"/>
      <c r="AB286" s="316"/>
      <c r="AC286" s="175">
        <f t="shared" si="492"/>
        <v>0</v>
      </c>
      <c r="AD286" s="316">
        <f t="shared" si="487"/>
        <v>0</v>
      </c>
      <c r="AE286" s="175">
        <f t="shared" si="488"/>
        <v>0</v>
      </c>
      <c r="AF286" s="174"/>
    </row>
    <row r="287" spans="1:32" ht="18.75">
      <c r="A287" s="173">
        <v>23.09</v>
      </c>
      <c r="B287" s="82" t="s">
        <v>311</v>
      </c>
      <c r="C287" s="174"/>
      <c r="D287" s="175"/>
      <c r="E287" s="174"/>
      <c r="F287" s="175"/>
      <c r="G287" s="176">
        <v>20.45</v>
      </c>
      <c r="H287" s="174">
        <v>0</v>
      </c>
      <c r="I287" s="175"/>
      <c r="J287" s="316">
        <f t="shared" si="480"/>
        <v>0</v>
      </c>
      <c r="K287" s="175">
        <f t="shared" si="480"/>
        <v>0</v>
      </c>
      <c r="L287" s="316">
        <v>0</v>
      </c>
      <c r="M287" s="175">
        <v>0</v>
      </c>
      <c r="N287" s="175" t="e">
        <f t="shared" si="481"/>
        <v>#DIV/0!</v>
      </c>
      <c r="O287" s="175" t="e">
        <f t="shared" si="481"/>
        <v>#DIV/0!</v>
      </c>
      <c r="P287" s="316">
        <f t="shared" si="482"/>
        <v>0</v>
      </c>
      <c r="Q287" s="175">
        <f t="shared" si="482"/>
        <v>0</v>
      </c>
      <c r="R287" s="316"/>
      <c r="S287" s="175"/>
      <c r="T287" s="827">
        <v>27.12</v>
      </c>
      <c r="U287" s="316"/>
      <c r="V287" s="175">
        <f t="shared" ref="V287:V294" si="493">U287*T287</f>
        <v>0</v>
      </c>
      <c r="W287" s="316">
        <f t="shared" si="484"/>
        <v>0</v>
      </c>
      <c r="X287" s="175">
        <f t="shared" si="485"/>
        <v>0</v>
      </c>
      <c r="Y287" s="316">
        <f t="shared" si="489"/>
        <v>0</v>
      </c>
      <c r="Z287" s="175">
        <f t="shared" si="490"/>
        <v>0</v>
      </c>
      <c r="AA287" s="827">
        <v>27.12</v>
      </c>
      <c r="AB287" s="316"/>
      <c r="AC287" s="175">
        <f t="shared" si="492"/>
        <v>0</v>
      </c>
      <c r="AD287" s="316">
        <f t="shared" si="487"/>
        <v>0</v>
      </c>
      <c r="AE287" s="175">
        <f t="shared" si="488"/>
        <v>0</v>
      </c>
      <c r="AF287" s="174"/>
    </row>
    <row r="288" spans="1:32" ht="18.75">
      <c r="A288" s="173">
        <v>23.1</v>
      </c>
      <c r="B288" s="82" t="s">
        <v>312</v>
      </c>
      <c r="C288" s="174"/>
      <c r="D288" s="175"/>
      <c r="E288" s="174"/>
      <c r="F288" s="175"/>
      <c r="G288" s="176">
        <v>19.25</v>
      </c>
      <c r="H288" s="174"/>
      <c r="I288" s="175"/>
      <c r="J288" s="316">
        <f t="shared" si="480"/>
        <v>0</v>
      </c>
      <c r="K288" s="175">
        <f t="shared" si="480"/>
        <v>0</v>
      </c>
      <c r="L288" s="316">
        <v>0</v>
      </c>
      <c r="M288" s="175">
        <v>0</v>
      </c>
      <c r="N288" s="175" t="e">
        <f t="shared" si="481"/>
        <v>#DIV/0!</v>
      </c>
      <c r="O288" s="175" t="e">
        <f t="shared" si="481"/>
        <v>#DIV/0!</v>
      </c>
      <c r="P288" s="316">
        <f t="shared" si="482"/>
        <v>0</v>
      </c>
      <c r="Q288" s="175">
        <f t="shared" si="482"/>
        <v>0</v>
      </c>
      <c r="R288" s="316"/>
      <c r="S288" s="175"/>
      <c r="T288" s="827">
        <v>22.474</v>
      </c>
      <c r="U288" s="316"/>
      <c r="V288" s="175">
        <f t="shared" si="493"/>
        <v>0</v>
      </c>
      <c r="W288" s="316">
        <f t="shared" si="484"/>
        <v>0</v>
      </c>
      <c r="X288" s="175">
        <f t="shared" si="485"/>
        <v>0</v>
      </c>
      <c r="Y288" s="316">
        <f t="shared" si="489"/>
        <v>0</v>
      </c>
      <c r="Z288" s="175">
        <f t="shared" si="490"/>
        <v>0</v>
      </c>
      <c r="AA288" s="827">
        <v>22.474</v>
      </c>
      <c r="AB288" s="316"/>
      <c r="AC288" s="175">
        <f t="shared" si="492"/>
        <v>0</v>
      </c>
      <c r="AD288" s="316">
        <f t="shared" si="487"/>
        <v>0</v>
      </c>
      <c r="AE288" s="175">
        <f t="shared" si="488"/>
        <v>0</v>
      </c>
      <c r="AF288" s="174"/>
    </row>
    <row r="289" spans="1:32" ht="18.75">
      <c r="A289" s="173">
        <v>23.11</v>
      </c>
      <c r="B289" s="82" t="s">
        <v>314</v>
      </c>
      <c r="C289" s="174"/>
      <c r="D289" s="175"/>
      <c r="E289" s="174"/>
      <c r="F289" s="175"/>
      <c r="G289" s="176">
        <v>26.69</v>
      </c>
      <c r="H289" s="174"/>
      <c r="I289" s="175"/>
      <c r="J289" s="316">
        <f t="shared" si="480"/>
        <v>0</v>
      </c>
      <c r="K289" s="175">
        <f t="shared" si="480"/>
        <v>0</v>
      </c>
      <c r="L289" s="316">
        <v>0</v>
      </c>
      <c r="M289" s="175">
        <v>0</v>
      </c>
      <c r="N289" s="175" t="e">
        <f t="shared" si="481"/>
        <v>#DIV/0!</v>
      </c>
      <c r="O289" s="175" t="e">
        <f t="shared" si="481"/>
        <v>#DIV/0!</v>
      </c>
      <c r="P289" s="316">
        <f t="shared" si="482"/>
        <v>0</v>
      </c>
      <c r="Q289" s="175">
        <f t="shared" si="482"/>
        <v>0</v>
      </c>
      <c r="R289" s="316"/>
      <c r="S289" s="175"/>
      <c r="T289" s="690">
        <v>34.630000000000003</v>
      </c>
      <c r="U289" s="316"/>
      <c r="V289" s="175">
        <f t="shared" si="493"/>
        <v>0</v>
      </c>
      <c r="W289" s="316">
        <f t="shared" si="484"/>
        <v>0</v>
      </c>
      <c r="X289" s="175">
        <f t="shared" si="485"/>
        <v>0</v>
      </c>
      <c r="Y289" s="316">
        <f t="shared" si="489"/>
        <v>0</v>
      </c>
      <c r="Z289" s="175">
        <f t="shared" si="490"/>
        <v>0</v>
      </c>
      <c r="AA289" s="690">
        <v>34.630000000000003</v>
      </c>
      <c r="AB289" s="316"/>
      <c r="AC289" s="175">
        <f t="shared" si="492"/>
        <v>0</v>
      </c>
      <c r="AD289" s="316">
        <f t="shared" si="487"/>
        <v>0</v>
      </c>
      <c r="AE289" s="175">
        <f t="shared" si="488"/>
        <v>0</v>
      </c>
      <c r="AF289" s="174"/>
    </row>
    <row r="290" spans="1:32" ht="18.75">
      <c r="A290" s="173">
        <v>23.12</v>
      </c>
      <c r="B290" s="82" t="s">
        <v>313</v>
      </c>
      <c r="C290" s="174"/>
      <c r="D290" s="175"/>
      <c r="E290" s="174"/>
      <c r="F290" s="175"/>
      <c r="G290" s="176">
        <v>24.57</v>
      </c>
      <c r="H290" s="174"/>
      <c r="I290" s="175"/>
      <c r="J290" s="316">
        <f t="shared" si="480"/>
        <v>0</v>
      </c>
      <c r="K290" s="175">
        <f t="shared" si="480"/>
        <v>0</v>
      </c>
      <c r="L290" s="316">
        <v>0</v>
      </c>
      <c r="M290" s="175">
        <v>0</v>
      </c>
      <c r="N290" s="175" t="e">
        <f t="shared" si="481"/>
        <v>#DIV/0!</v>
      </c>
      <c r="O290" s="175" t="e">
        <f t="shared" si="481"/>
        <v>#DIV/0!</v>
      </c>
      <c r="P290" s="316">
        <f t="shared" si="482"/>
        <v>0</v>
      </c>
      <c r="Q290" s="175">
        <f t="shared" si="482"/>
        <v>0</v>
      </c>
      <c r="R290" s="316"/>
      <c r="S290" s="175"/>
      <c r="T290" s="690">
        <v>26.71</v>
      </c>
      <c r="U290" s="316"/>
      <c r="V290" s="175">
        <f t="shared" si="493"/>
        <v>0</v>
      </c>
      <c r="W290" s="316">
        <f t="shared" si="484"/>
        <v>0</v>
      </c>
      <c r="X290" s="175">
        <f t="shared" si="485"/>
        <v>0</v>
      </c>
      <c r="Y290" s="316">
        <f t="shared" si="489"/>
        <v>0</v>
      </c>
      <c r="Z290" s="175">
        <f t="shared" si="490"/>
        <v>0</v>
      </c>
      <c r="AA290" s="690">
        <v>26.71</v>
      </c>
      <c r="AB290" s="316"/>
      <c r="AC290" s="175">
        <f t="shared" si="492"/>
        <v>0</v>
      </c>
      <c r="AD290" s="316">
        <f t="shared" si="487"/>
        <v>0</v>
      </c>
      <c r="AE290" s="175">
        <f t="shared" si="488"/>
        <v>0</v>
      </c>
      <c r="AF290" s="174"/>
    </row>
    <row r="291" spans="1:32" ht="18.75">
      <c r="A291" s="173">
        <v>23.13</v>
      </c>
      <c r="B291" s="179" t="s">
        <v>114</v>
      </c>
      <c r="C291" s="174"/>
      <c r="D291" s="175"/>
      <c r="E291" s="174"/>
      <c r="F291" s="175"/>
      <c r="G291" s="101">
        <v>12.86</v>
      </c>
      <c r="H291" s="174">
        <v>41</v>
      </c>
      <c r="I291" s="175">
        <v>527.26</v>
      </c>
      <c r="J291" s="316">
        <f t="shared" si="480"/>
        <v>41</v>
      </c>
      <c r="K291" s="175">
        <f t="shared" si="480"/>
        <v>527.26</v>
      </c>
      <c r="L291" s="316"/>
      <c r="M291" s="175">
        <v>45.01</v>
      </c>
      <c r="N291" s="175">
        <f t="shared" si="481"/>
        <v>0</v>
      </c>
      <c r="O291" s="175">
        <f t="shared" si="481"/>
        <v>8.536585365853659</v>
      </c>
      <c r="P291" s="316">
        <f t="shared" si="482"/>
        <v>41</v>
      </c>
      <c r="Q291" s="175">
        <f t="shared" si="482"/>
        <v>482.25</v>
      </c>
      <c r="R291" s="316">
        <v>41</v>
      </c>
      <c r="S291" s="175">
        <v>482.25</v>
      </c>
      <c r="T291" s="827">
        <v>19.34</v>
      </c>
      <c r="U291" s="316">
        <v>47</v>
      </c>
      <c r="V291" s="175">
        <f t="shared" si="493"/>
        <v>908.98</v>
      </c>
      <c r="W291" s="316">
        <f t="shared" si="484"/>
        <v>88</v>
      </c>
      <c r="X291" s="175">
        <f t="shared" si="485"/>
        <v>1391.23</v>
      </c>
      <c r="Y291" s="316">
        <f t="shared" si="489"/>
        <v>41</v>
      </c>
      <c r="Z291" s="175">
        <f t="shared" si="490"/>
        <v>482.25</v>
      </c>
      <c r="AA291" s="827">
        <v>19.34</v>
      </c>
      <c r="AB291" s="316">
        <v>14</v>
      </c>
      <c r="AC291" s="175">
        <f t="shared" si="492"/>
        <v>270.76</v>
      </c>
      <c r="AD291" s="316">
        <f t="shared" si="487"/>
        <v>55</v>
      </c>
      <c r="AE291" s="175">
        <f t="shared" si="488"/>
        <v>753.01</v>
      </c>
      <c r="AF291" s="174"/>
    </row>
    <row r="292" spans="1:32" ht="18.75">
      <c r="A292" s="173">
        <v>23.14</v>
      </c>
      <c r="B292" s="179" t="s">
        <v>115</v>
      </c>
      <c r="C292" s="174"/>
      <c r="D292" s="175"/>
      <c r="E292" s="174"/>
      <c r="F292" s="175"/>
      <c r="G292" s="176">
        <v>11.41</v>
      </c>
      <c r="H292" s="174">
        <v>0</v>
      </c>
      <c r="I292" s="175">
        <f t="shared" ref="I292:I305" si="494">H292*G292</f>
        <v>0</v>
      </c>
      <c r="J292" s="316">
        <f t="shared" si="480"/>
        <v>0</v>
      </c>
      <c r="K292" s="175">
        <f t="shared" si="480"/>
        <v>0</v>
      </c>
      <c r="L292" s="316">
        <v>0</v>
      </c>
      <c r="M292" s="175">
        <v>0</v>
      </c>
      <c r="N292" s="175" t="e">
        <f t="shared" si="481"/>
        <v>#DIV/0!</v>
      </c>
      <c r="O292" s="175" t="e">
        <f t="shared" si="481"/>
        <v>#DIV/0!</v>
      </c>
      <c r="P292" s="316">
        <f t="shared" si="482"/>
        <v>0</v>
      </c>
      <c r="Q292" s="175">
        <f t="shared" si="482"/>
        <v>0</v>
      </c>
      <c r="R292" s="316"/>
      <c r="S292" s="175"/>
      <c r="T292" s="827">
        <v>15.43</v>
      </c>
      <c r="U292" s="316">
        <v>26</v>
      </c>
      <c r="V292" s="175">
        <f t="shared" si="493"/>
        <v>401.18</v>
      </c>
      <c r="W292" s="316">
        <f t="shared" si="484"/>
        <v>26</v>
      </c>
      <c r="X292" s="175">
        <f t="shared" si="485"/>
        <v>401.18</v>
      </c>
      <c r="Y292" s="316">
        <f t="shared" si="489"/>
        <v>0</v>
      </c>
      <c r="Z292" s="175">
        <f t="shared" si="490"/>
        <v>0</v>
      </c>
      <c r="AA292" s="827">
        <v>15.43</v>
      </c>
      <c r="AB292" s="316">
        <v>2</v>
      </c>
      <c r="AC292" s="175">
        <f t="shared" si="492"/>
        <v>30.86</v>
      </c>
      <c r="AD292" s="316">
        <f t="shared" si="487"/>
        <v>2</v>
      </c>
      <c r="AE292" s="175">
        <f t="shared" si="488"/>
        <v>30.86</v>
      </c>
      <c r="AF292" s="174"/>
    </row>
    <row r="293" spans="1:32" ht="18.75">
      <c r="A293" s="173">
        <v>23.15</v>
      </c>
      <c r="B293" s="179" t="s">
        <v>116</v>
      </c>
      <c r="C293" s="174"/>
      <c r="D293" s="175"/>
      <c r="E293" s="174"/>
      <c r="F293" s="175"/>
      <c r="G293" s="101">
        <v>17.420000000000002</v>
      </c>
      <c r="H293" s="174">
        <v>3</v>
      </c>
      <c r="I293" s="175">
        <v>52.26</v>
      </c>
      <c r="J293" s="316">
        <f t="shared" si="480"/>
        <v>3</v>
      </c>
      <c r="K293" s="175">
        <f t="shared" si="480"/>
        <v>52.26</v>
      </c>
      <c r="L293" s="316">
        <v>0</v>
      </c>
      <c r="M293" s="175">
        <v>0</v>
      </c>
      <c r="N293" s="175">
        <f t="shared" si="481"/>
        <v>0</v>
      </c>
      <c r="O293" s="175">
        <f t="shared" si="481"/>
        <v>0</v>
      </c>
      <c r="P293" s="316">
        <f t="shared" si="482"/>
        <v>3</v>
      </c>
      <c r="Q293" s="175">
        <f t="shared" si="482"/>
        <v>52.26</v>
      </c>
      <c r="R293" s="316">
        <v>3</v>
      </c>
      <c r="S293" s="175">
        <v>52.26</v>
      </c>
      <c r="T293" s="827">
        <v>25.18</v>
      </c>
      <c r="U293" s="316">
        <v>3</v>
      </c>
      <c r="V293" s="175">
        <f t="shared" si="493"/>
        <v>75.539999999999992</v>
      </c>
      <c r="W293" s="316">
        <f t="shared" si="484"/>
        <v>6</v>
      </c>
      <c r="X293" s="175">
        <f t="shared" si="485"/>
        <v>127.79999999999998</v>
      </c>
      <c r="Y293" s="316">
        <f t="shared" si="489"/>
        <v>3</v>
      </c>
      <c r="Z293" s="175">
        <f t="shared" si="490"/>
        <v>52.26</v>
      </c>
      <c r="AA293" s="827">
        <v>25.18</v>
      </c>
      <c r="AB293" s="316">
        <v>1</v>
      </c>
      <c r="AC293" s="175">
        <f t="shared" si="492"/>
        <v>25.18</v>
      </c>
      <c r="AD293" s="316">
        <f t="shared" si="487"/>
        <v>4</v>
      </c>
      <c r="AE293" s="175">
        <f t="shared" si="488"/>
        <v>77.44</v>
      </c>
      <c r="AF293" s="174"/>
    </row>
    <row r="294" spans="1:32" ht="18.75">
      <c r="A294" s="173">
        <v>23.16</v>
      </c>
      <c r="B294" s="179" t="s">
        <v>117</v>
      </c>
      <c r="C294" s="174"/>
      <c r="D294" s="175"/>
      <c r="E294" s="174"/>
      <c r="F294" s="175"/>
      <c r="G294" s="176">
        <v>14.82</v>
      </c>
      <c r="H294" s="174">
        <v>0</v>
      </c>
      <c r="I294" s="175">
        <f t="shared" si="494"/>
        <v>0</v>
      </c>
      <c r="J294" s="316">
        <f t="shared" si="480"/>
        <v>0</v>
      </c>
      <c r="K294" s="175">
        <f t="shared" si="480"/>
        <v>0</v>
      </c>
      <c r="L294" s="316">
        <v>0</v>
      </c>
      <c r="M294" s="175">
        <v>0</v>
      </c>
      <c r="N294" s="175" t="e">
        <f t="shared" si="481"/>
        <v>#DIV/0!</v>
      </c>
      <c r="O294" s="175" t="e">
        <f t="shared" si="481"/>
        <v>#DIV/0!</v>
      </c>
      <c r="P294" s="316">
        <f t="shared" si="482"/>
        <v>0</v>
      </c>
      <c r="Q294" s="175">
        <f t="shared" si="482"/>
        <v>0</v>
      </c>
      <c r="R294" s="316"/>
      <c r="S294" s="175"/>
      <c r="T294" s="827">
        <v>17.489999999999998</v>
      </c>
      <c r="U294" s="316">
        <v>8</v>
      </c>
      <c r="V294" s="175">
        <f t="shared" si="493"/>
        <v>139.91999999999999</v>
      </c>
      <c r="W294" s="316">
        <f t="shared" si="484"/>
        <v>8</v>
      </c>
      <c r="X294" s="175">
        <f t="shared" si="485"/>
        <v>139.91999999999999</v>
      </c>
      <c r="Y294" s="316">
        <f t="shared" si="489"/>
        <v>0</v>
      </c>
      <c r="Z294" s="175">
        <f t="shared" si="490"/>
        <v>0</v>
      </c>
      <c r="AA294" s="827">
        <v>17.489999999999998</v>
      </c>
      <c r="AB294" s="316"/>
      <c r="AC294" s="175">
        <f t="shared" si="492"/>
        <v>0</v>
      </c>
      <c r="AD294" s="316">
        <f t="shared" si="487"/>
        <v>0</v>
      </c>
      <c r="AE294" s="175">
        <f t="shared" si="488"/>
        <v>0</v>
      </c>
      <c r="AF294" s="174"/>
    </row>
    <row r="295" spans="1:32" ht="18.75">
      <c r="A295" s="173">
        <v>23.17</v>
      </c>
      <c r="B295" s="179" t="s">
        <v>300</v>
      </c>
      <c r="C295" s="174"/>
      <c r="D295" s="175"/>
      <c r="E295" s="174"/>
      <c r="F295" s="175"/>
      <c r="G295" s="176"/>
      <c r="H295" s="174"/>
      <c r="I295" s="175">
        <f t="shared" si="494"/>
        <v>0</v>
      </c>
      <c r="J295" s="316">
        <f t="shared" si="480"/>
        <v>0</v>
      </c>
      <c r="K295" s="175">
        <f t="shared" si="480"/>
        <v>0</v>
      </c>
      <c r="L295" s="316">
        <v>0</v>
      </c>
      <c r="M295" s="175">
        <v>0</v>
      </c>
      <c r="N295" s="175" t="e">
        <f t="shared" si="481"/>
        <v>#DIV/0!</v>
      </c>
      <c r="O295" s="175" t="e">
        <f t="shared" si="481"/>
        <v>#DIV/0!</v>
      </c>
      <c r="P295" s="316">
        <f t="shared" si="482"/>
        <v>0</v>
      </c>
      <c r="Q295" s="175">
        <f t="shared" si="482"/>
        <v>0</v>
      </c>
      <c r="R295" s="316"/>
      <c r="S295" s="175"/>
      <c r="T295" s="690"/>
      <c r="U295" s="316"/>
      <c r="V295" s="175">
        <f t="shared" si="483"/>
        <v>0</v>
      </c>
      <c r="W295" s="316">
        <f t="shared" si="484"/>
        <v>0</v>
      </c>
      <c r="X295" s="175">
        <f t="shared" si="485"/>
        <v>0</v>
      </c>
      <c r="Y295" s="316">
        <f t="shared" si="489"/>
        <v>0</v>
      </c>
      <c r="Z295" s="175">
        <f t="shared" si="490"/>
        <v>0</v>
      </c>
      <c r="AA295" s="690"/>
      <c r="AB295" s="316"/>
      <c r="AC295" s="175">
        <f t="shared" si="492"/>
        <v>0</v>
      </c>
      <c r="AD295" s="316">
        <f t="shared" si="487"/>
        <v>0</v>
      </c>
      <c r="AE295" s="175">
        <f t="shared" si="488"/>
        <v>0</v>
      </c>
      <c r="AF295" s="174"/>
    </row>
    <row r="296" spans="1:32" ht="18.75">
      <c r="A296" s="173">
        <v>23.18</v>
      </c>
      <c r="B296" s="179" t="s">
        <v>157</v>
      </c>
      <c r="C296" s="174"/>
      <c r="D296" s="175"/>
      <c r="E296" s="174"/>
      <c r="F296" s="175"/>
      <c r="G296" s="176">
        <v>5.79</v>
      </c>
      <c r="H296" s="174">
        <v>0</v>
      </c>
      <c r="I296" s="175">
        <f t="shared" si="494"/>
        <v>0</v>
      </c>
      <c r="J296" s="316">
        <f t="shared" si="480"/>
        <v>0</v>
      </c>
      <c r="K296" s="175">
        <f t="shared" si="480"/>
        <v>0</v>
      </c>
      <c r="L296" s="316">
        <v>0</v>
      </c>
      <c r="M296" s="175">
        <v>0</v>
      </c>
      <c r="N296" s="175" t="e">
        <f t="shared" si="481"/>
        <v>#DIV/0!</v>
      </c>
      <c r="O296" s="175" t="e">
        <f t="shared" si="481"/>
        <v>#DIV/0!</v>
      </c>
      <c r="P296" s="316">
        <f t="shared" si="482"/>
        <v>0</v>
      </c>
      <c r="Q296" s="175">
        <f t="shared" si="482"/>
        <v>0</v>
      </c>
      <c r="R296" s="316"/>
      <c r="S296" s="175"/>
      <c r="T296" s="827">
        <v>7.92</v>
      </c>
      <c r="U296" s="316">
        <v>1</v>
      </c>
      <c r="V296" s="175">
        <f t="shared" ref="V296:V303" si="495">U296*T296</f>
        <v>7.92</v>
      </c>
      <c r="W296" s="316">
        <f t="shared" si="484"/>
        <v>1</v>
      </c>
      <c r="X296" s="175">
        <f t="shared" si="485"/>
        <v>7.92</v>
      </c>
      <c r="Y296" s="316">
        <f t="shared" si="489"/>
        <v>0</v>
      </c>
      <c r="Z296" s="175">
        <f t="shared" si="490"/>
        <v>0</v>
      </c>
      <c r="AA296" s="827">
        <v>7.92</v>
      </c>
      <c r="AB296" s="316"/>
      <c r="AC296" s="175">
        <f t="shared" si="492"/>
        <v>0</v>
      </c>
      <c r="AD296" s="316">
        <f t="shared" si="487"/>
        <v>0</v>
      </c>
      <c r="AE296" s="175">
        <f t="shared" si="488"/>
        <v>0</v>
      </c>
      <c r="AF296" s="174"/>
    </row>
    <row r="297" spans="1:32" ht="18.75">
      <c r="A297" s="173">
        <v>23.19</v>
      </c>
      <c r="B297" s="179" t="s">
        <v>342</v>
      </c>
      <c r="C297" s="174"/>
      <c r="D297" s="175"/>
      <c r="E297" s="174"/>
      <c r="F297" s="175"/>
      <c r="G297" s="176">
        <v>4.83</v>
      </c>
      <c r="H297" s="174">
        <v>21</v>
      </c>
      <c r="I297" s="175">
        <f t="shared" si="494"/>
        <v>101.43</v>
      </c>
      <c r="J297" s="316">
        <f t="shared" si="480"/>
        <v>21</v>
      </c>
      <c r="K297" s="175">
        <f t="shared" si="480"/>
        <v>101.43</v>
      </c>
      <c r="L297" s="316">
        <v>0</v>
      </c>
      <c r="M297" s="175">
        <v>0</v>
      </c>
      <c r="N297" s="175">
        <f t="shared" si="481"/>
        <v>0</v>
      </c>
      <c r="O297" s="175">
        <f t="shared" si="481"/>
        <v>0</v>
      </c>
      <c r="P297" s="316">
        <f t="shared" si="482"/>
        <v>21</v>
      </c>
      <c r="Q297" s="175">
        <f t="shared" si="482"/>
        <v>101.43</v>
      </c>
      <c r="R297" s="316">
        <v>21</v>
      </c>
      <c r="S297" s="175">
        <v>101.43</v>
      </c>
      <c r="T297" s="827">
        <v>6.25</v>
      </c>
      <c r="U297" s="316">
        <v>30</v>
      </c>
      <c r="V297" s="175">
        <f t="shared" si="495"/>
        <v>187.5</v>
      </c>
      <c r="W297" s="316">
        <f t="shared" si="484"/>
        <v>51</v>
      </c>
      <c r="X297" s="175">
        <f t="shared" si="485"/>
        <v>288.93</v>
      </c>
      <c r="Y297" s="316">
        <f t="shared" si="489"/>
        <v>21</v>
      </c>
      <c r="Z297" s="175">
        <f t="shared" si="490"/>
        <v>101.43</v>
      </c>
      <c r="AA297" s="827">
        <v>6.25</v>
      </c>
      <c r="AB297" s="316">
        <v>15</v>
      </c>
      <c r="AC297" s="175">
        <f t="shared" si="492"/>
        <v>93.75</v>
      </c>
      <c r="AD297" s="316">
        <f t="shared" si="487"/>
        <v>36</v>
      </c>
      <c r="AE297" s="175">
        <f t="shared" si="488"/>
        <v>195.18</v>
      </c>
      <c r="AF297" s="174"/>
    </row>
    <row r="298" spans="1:32" ht="18.75">
      <c r="A298" s="173">
        <v>23.2</v>
      </c>
      <c r="B298" s="179" t="s">
        <v>302</v>
      </c>
      <c r="C298" s="174"/>
      <c r="D298" s="175"/>
      <c r="E298" s="174"/>
      <c r="F298" s="175"/>
      <c r="G298" s="176">
        <v>2.14</v>
      </c>
      <c r="H298" s="174">
        <v>0</v>
      </c>
      <c r="I298" s="175">
        <f t="shared" si="494"/>
        <v>0</v>
      </c>
      <c r="J298" s="316">
        <f t="shared" si="480"/>
        <v>0</v>
      </c>
      <c r="K298" s="175">
        <f t="shared" si="480"/>
        <v>0</v>
      </c>
      <c r="L298" s="316">
        <v>0</v>
      </c>
      <c r="M298" s="175">
        <v>0</v>
      </c>
      <c r="N298" s="175" t="e">
        <f t="shared" si="481"/>
        <v>#DIV/0!</v>
      </c>
      <c r="O298" s="175" t="e">
        <f t="shared" si="481"/>
        <v>#DIV/0!</v>
      </c>
      <c r="P298" s="316">
        <f t="shared" si="482"/>
        <v>0</v>
      </c>
      <c r="Q298" s="175">
        <f t="shared" si="482"/>
        <v>0</v>
      </c>
      <c r="R298" s="316"/>
      <c r="S298" s="175"/>
      <c r="T298" s="827">
        <v>2.72</v>
      </c>
      <c r="U298" s="316">
        <v>4</v>
      </c>
      <c r="V298" s="175">
        <f t="shared" si="495"/>
        <v>10.88</v>
      </c>
      <c r="W298" s="316">
        <f t="shared" si="484"/>
        <v>4</v>
      </c>
      <c r="X298" s="175">
        <f t="shared" si="485"/>
        <v>10.88</v>
      </c>
      <c r="Y298" s="316">
        <f t="shared" si="489"/>
        <v>0</v>
      </c>
      <c r="Z298" s="175">
        <f t="shared" si="490"/>
        <v>0</v>
      </c>
      <c r="AA298" s="827">
        <v>2.72</v>
      </c>
      <c r="AB298" s="316">
        <v>3</v>
      </c>
      <c r="AC298" s="175">
        <f t="shared" si="492"/>
        <v>8.16</v>
      </c>
      <c r="AD298" s="316">
        <f t="shared" si="487"/>
        <v>3</v>
      </c>
      <c r="AE298" s="175">
        <f t="shared" si="488"/>
        <v>8.16</v>
      </c>
      <c r="AF298" s="174"/>
    </row>
    <row r="299" spans="1:32" ht="18.75">
      <c r="A299" s="173">
        <v>23.21</v>
      </c>
      <c r="B299" s="179" t="s">
        <v>301</v>
      </c>
      <c r="C299" s="174"/>
      <c r="D299" s="175"/>
      <c r="E299" s="174"/>
      <c r="F299" s="175"/>
      <c r="G299" s="176">
        <v>1.76</v>
      </c>
      <c r="H299" s="174">
        <v>0</v>
      </c>
      <c r="I299" s="175">
        <f t="shared" si="494"/>
        <v>0</v>
      </c>
      <c r="J299" s="316">
        <f t="shared" si="480"/>
        <v>0</v>
      </c>
      <c r="K299" s="175">
        <f t="shared" si="480"/>
        <v>0</v>
      </c>
      <c r="L299" s="316">
        <v>0</v>
      </c>
      <c r="M299" s="175">
        <v>0</v>
      </c>
      <c r="N299" s="175" t="e">
        <f t="shared" si="481"/>
        <v>#DIV/0!</v>
      </c>
      <c r="O299" s="175" t="e">
        <f t="shared" si="481"/>
        <v>#DIV/0!</v>
      </c>
      <c r="P299" s="316">
        <f t="shared" si="482"/>
        <v>0</v>
      </c>
      <c r="Q299" s="175">
        <f t="shared" si="482"/>
        <v>0</v>
      </c>
      <c r="R299" s="316"/>
      <c r="S299" s="175"/>
      <c r="T299" s="827">
        <v>2</v>
      </c>
      <c r="U299" s="316">
        <v>17</v>
      </c>
      <c r="V299" s="175">
        <f t="shared" si="495"/>
        <v>34</v>
      </c>
      <c r="W299" s="316">
        <f t="shared" si="484"/>
        <v>17</v>
      </c>
      <c r="X299" s="175">
        <f t="shared" si="485"/>
        <v>34</v>
      </c>
      <c r="Y299" s="316">
        <f t="shared" si="489"/>
        <v>0</v>
      </c>
      <c r="Z299" s="175">
        <f t="shared" si="490"/>
        <v>0</v>
      </c>
      <c r="AA299" s="827">
        <v>2</v>
      </c>
      <c r="AB299" s="316">
        <v>4</v>
      </c>
      <c r="AC299" s="175">
        <f t="shared" si="492"/>
        <v>8</v>
      </c>
      <c r="AD299" s="316">
        <f t="shared" si="487"/>
        <v>4</v>
      </c>
      <c r="AE299" s="175">
        <f t="shared" si="488"/>
        <v>8</v>
      </c>
      <c r="AF299" s="174"/>
    </row>
    <row r="300" spans="1:32" ht="18.75">
      <c r="A300" s="173">
        <v>23.22</v>
      </c>
      <c r="B300" s="179" t="s">
        <v>181</v>
      </c>
      <c r="C300" s="174"/>
      <c r="D300" s="175"/>
      <c r="E300" s="174"/>
      <c r="F300" s="175"/>
      <c r="G300" s="176">
        <v>2.14</v>
      </c>
      <c r="H300" s="174"/>
      <c r="I300" s="175">
        <f t="shared" si="494"/>
        <v>0</v>
      </c>
      <c r="J300" s="316">
        <f t="shared" si="480"/>
        <v>0</v>
      </c>
      <c r="K300" s="175">
        <f t="shared" si="480"/>
        <v>0</v>
      </c>
      <c r="L300" s="316">
        <v>0</v>
      </c>
      <c r="M300" s="175">
        <v>0</v>
      </c>
      <c r="N300" s="175" t="e">
        <f t="shared" si="481"/>
        <v>#DIV/0!</v>
      </c>
      <c r="O300" s="175" t="e">
        <f t="shared" si="481"/>
        <v>#DIV/0!</v>
      </c>
      <c r="P300" s="316">
        <f t="shared" si="482"/>
        <v>0</v>
      </c>
      <c r="Q300" s="175">
        <f t="shared" si="482"/>
        <v>0</v>
      </c>
      <c r="R300" s="316"/>
      <c r="S300" s="175"/>
      <c r="T300" s="827">
        <v>2.72</v>
      </c>
      <c r="U300" s="316"/>
      <c r="V300" s="175">
        <f t="shared" si="495"/>
        <v>0</v>
      </c>
      <c r="W300" s="316">
        <f t="shared" si="484"/>
        <v>0</v>
      </c>
      <c r="X300" s="175">
        <f t="shared" si="485"/>
        <v>0</v>
      </c>
      <c r="Y300" s="316">
        <f t="shared" si="489"/>
        <v>0</v>
      </c>
      <c r="Z300" s="175">
        <f t="shared" si="490"/>
        <v>0</v>
      </c>
      <c r="AA300" s="827">
        <v>2.72</v>
      </c>
      <c r="AB300" s="316"/>
      <c r="AC300" s="175">
        <f t="shared" si="492"/>
        <v>0</v>
      </c>
      <c r="AD300" s="316">
        <f t="shared" si="487"/>
        <v>0</v>
      </c>
      <c r="AE300" s="175">
        <f t="shared" si="488"/>
        <v>0</v>
      </c>
      <c r="AF300" s="174"/>
    </row>
    <row r="301" spans="1:32" ht="18.75">
      <c r="A301" s="173">
        <v>23.23</v>
      </c>
      <c r="B301" s="179" t="s">
        <v>182</v>
      </c>
      <c r="C301" s="174"/>
      <c r="D301" s="175"/>
      <c r="E301" s="174"/>
      <c r="F301" s="175"/>
      <c r="G301" s="176">
        <v>1.76</v>
      </c>
      <c r="H301" s="174">
        <v>0</v>
      </c>
      <c r="I301" s="175">
        <f t="shared" si="494"/>
        <v>0</v>
      </c>
      <c r="J301" s="316">
        <f t="shared" si="480"/>
        <v>0</v>
      </c>
      <c r="K301" s="175">
        <f t="shared" si="480"/>
        <v>0</v>
      </c>
      <c r="L301" s="316">
        <v>0</v>
      </c>
      <c r="M301" s="175">
        <v>0</v>
      </c>
      <c r="N301" s="175" t="e">
        <f t="shared" si="481"/>
        <v>#DIV/0!</v>
      </c>
      <c r="O301" s="175" t="e">
        <f t="shared" si="481"/>
        <v>#DIV/0!</v>
      </c>
      <c r="P301" s="316">
        <f t="shared" si="482"/>
        <v>0</v>
      </c>
      <c r="Q301" s="175">
        <f t="shared" si="482"/>
        <v>0</v>
      </c>
      <c r="R301" s="316"/>
      <c r="S301" s="175"/>
      <c r="T301" s="827">
        <v>2</v>
      </c>
      <c r="U301" s="316">
        <v>8</v>
      </c>
      <c r="V301" s="175">
        <f t="shared" si="495"/>
        <v>16</v>
      </c>
      <c r="W301" s="316">
        <f t="shared" si="484"/>
        <v>8</v>
      </c>
      <c r="X301" s="175">
        <f t="shared" si="485"/>
        <v>16</v>
      </c>
      <c r="Y301" s="316">
        <f t="shared" si="489"/>
        <v>0</v>
      </c>
      <c r="Z301" s="175">
        <f t="shared" si="490"/>
        <v>0</v>
      </c>
      <c r="AA301" s="827">
        <v>2</v>
      </c>
      <c r="AB301" s="316"/>
      <c r="AC301" s="175">
        <f t="shared" si="492"/>
        <v>0</v>
      </c>
      <c r="AD301" s="316">
        <f t="shared" si="487"/>
        <v>0</v>
      </c>
      <c r="AE301" s="175">
        <f t="shared" si="488"/>
        <v>0</v>
      </c>
      <c r="AF301" s="174"/>
    </row>
    <row r="302" spans="1:32">
      <c r="A302" s="173">
        <v>23.24</v>
      </c>
      <c r="B302" s="179" t="s">
        <v>183</v>
      </c>
      <c r="C302" s="174"/>
      <c r="D302" s="175"/>
      <c r="E302" s="174"/>
      <c r="F302" s="175"/>
      <c r="G302" s="176">
        <v>2.14</v>
      </c>
      <c r="H302" s="174"/>
      <c r="I302" s="175">
        <f t="shared" si="494"/>
        <v>0</v>
      </c>
      <c r="J302" s="316">
        <f t="shared" si="480"/>
        <v>0</v>
      </c>
      <c r="K302" s="175">
        <f t="shared" si="480"/>
        <v>0</v>
      </c>
      <c r="L302" s="316">
        <v>0</v>
      </c>
      <c r="M302" s="175">
        <v>0</v>
      </c>
      <c r="N302" s="175" t="e">
        <f t="shared" si="481"/>
        <v>#DIV/0!</v>
      </c>
      <c r="O302" s="175" t="e">
        <f t="shared" si="481"/>
        <v>#DIV/0!</v>
      </c>
      <c r="P302" s="316">
        <f t="shared" si="482"/>
        <v>0</v>
      </c>
      <c r="Q302" s="175">
        <f t="shared" si="482"/>
        <v>0</v>
      </c>
      <c r="R302" s="316"/>
      <c r="S302" s="175"/>
      <c r="T302" s="177">
        <v>2.14</v>
      </c>
      <c r="U302" s="316"/>
      <c r="V302" s="175">
        <f t="shared" si="495"/>
        <v>0</v>
      </c>
      <c r="W302" s="316">
        <f t="shared" si="484"/>
        <v>0</v>
      </c>
      <c r="X302" s="175">
        <f t="shared" si="485"/>
        <v>0</v>
      </c>
      <c r="Y302" s="316">
        <f t="shared" si="489"/>
        <v>0</v>
      </c>
      <c r="Z302" s="175">
        <f t="shared" si="490"/>
        <v>0</v>
      </c>
      <c r="AA302" s="177">
        <v>2.14</v>
      </c>
      <c r="AB302" s="316"/>
      <c r="AC302" s="175">
        <f t="shared" si="492"/>
        <v>0</v>
      </c>
      <c r="AD302" s="316">
        <f t="shared" si="487"/>
        <v>0</v>
      </c>
      <c r="AE302" s="175">
        <f t="shared" si="488"/>
        <v>0</v>
      </c>
      <c r="AF302" s="174"/>
    </row>
    <row r="303" spans="1:32">
      <c r="A303" s="173">
        <v>23.25</v>
      </c>
      <c r="B303" s="179" t="s">
        <v>184</v>
      </c>
      <c r="C303" s="174"/>
      <c r="D303" s="175"/>
      <c r="E303" s="174"/>
      <c r="F303" s="175"/>
      <c r="G303" s="176">
        <v>1.76</v>
      </c>
      <c r="H303" s="174"/>
      <c r="I303" s="175">
        <f t="shared" si="494"/>
        <v>0</v>
      </c>
      <c r="J303" s="316">
        <f t="shared" si="480"/>
        <v>0</v>
      </c>
      <c r="K303" s="175">
        <f t="shared" si="480"/>
        <v>0</v>
      </c>
      <c r="L303" s="316">
        <v>0</v>
      </c>
      <c r="M303" s="175">
        <v>0</v>
      </c>
      <c r="N303" s="175" t="e">
        <f t="shared" si="481"/>
        <v>#DIV/0!</v>
      </c>
      <c r="O303" s="175" t="e">
        <f t="shared" si="481"/>
        <v>#DIV/0!</v>
      </c>
      <c r="P303" s="316">
        <f t="shared" si="482"/>
        <v>0</v>
      </c>
      <c r="Q303" s="175">
        <f t="shared" si="482"/>
        <v>0</v>
      </c>
      <c r="R303" s="316"/>
      <c r="S303" s="175"/>
      <c r="T303" s="177">
        <v>1.76</v>
      </c>
      <c r="U303" s="316"/>
      <c r="V303" s="175">
        <f t="shared" si="495"/>
        <v>0</v>
      </c>
      <c r="W303" s="316">
        <f t="shared" si="484"/>
        <v>0</v>
      </c>
      <c r="X303" s="175">
        <f t="shared" si="485"/>
        <v>0</v>
      </c>
      <c r="Y303" s="316">
        <f t="shared" si="489"/>
        <v>0</v>
      </c>
      <c r="Z303" s="175">
        <f t="shared" si="490"/>
        <v>0</v>
      </c>
      <c r="AA303" s="177">
        <v>1.76</v>
      </c>
      <c r="AB303" s="316"/>
      <c r="AC303" s="175">
        <f t="shared" si="492"/>
        <v>0</v>
      </c>
      <c r="AD303" s="316">
        <f t="shared" si="487"/>
        <v>0</v>
      </c>
      <c r="AE303" s="175">
        <f t="shared" si="488"/>
        <v>0</v>
      </c>
      <c r="AF303" s="174"/>
    </row>
    <row r="304" spans="1:32">
      <c r="A304" s="173">
        <v>23.26</v>
      </c>
      <c r="B304" s="179" t="s">
        <v>316</v>
      </c>
      <c r="C304" s="174"/>
      <c r="D304" s="175"/>
      <c r="E304" s="174"/>
      <c r="F304" s="175"/>
      <c r="G304" s="176"/>
      <c r="H304" s="174">
        <v>0</v>
      </c>
      <c r="I304" s="175">
        <v>0</v>
      </c>
      <c r="J304" s="316">
        <f t="shared" si="480"/>
        <v>0</v>
      </c>
      <c r="K304" s="175">
        <f t="shared" si="480"/>
        <v>0</v>
      </c>
      <c r="L304" s="316">
        <v>0</v>
      </c>
      <c r="M304" s="175">
        <v>0</v>
      </c>
      <c r="N304" s="175" t="e">
        <f t="shared" si="481"/>
        <v>#DIV/0!</v>
      </c>
      <c r="O304" s="175" t="e">
        <f t="shared" si="481"/>
        <v>#DIV/0!</v>
      </c>
      <c r="P304" s="316">
        <f t="shared" si="482"/>
        <v>0</v>
      </c>
      <c r="Q304" s="175">
        <f t="shared" si="482"/>
        <v>0</v>
      </c>
      <c r="R304" s="316"/>
      <c r="S304" s="175"/>
      <c r="T304" s="177"/>
      <c r="U304" s="316">
        <v>302</v>
      </c>
      <c r="V304" s="175">
        <v>62.3</v>
      </c>
      <c r="W304" s="316">
        <f t="shared" si="484"/>
        <v>302</v>
      </c>
      <c r="X304" s="175">
        <f t="shared" si="485"/>
        <v>62.3</v>
      </c>
      <c r="Y304" s="316">
        <f t="shared" si="489"/>
        <v>0</v>
      </c>
      <c r="Z304" s="175">
        <f t="shared" si="490"/>
        <v>0</v>
      </c>
      <c r="AA304" s="177"/>
      <c r="AB304" s="316"/>
      <c r="AC304" s="175"/>
      <c r="AD304" s="316">
        <f t="shared" si="487"/>
        <v>0</v>
      </c>
      <c r="AE304" s="175">
        <f t="shared" si="488"/>
        <v>0</v>
      </c>
      <c r="AF304" s="174"/>
    </row>
    <row r="305" spans="1:32">
      <c r="A305" s="173">
        <v>23.2699999999999</v>
      </c>
      <c r="B305" s="179" t="s">
        <v>202</v>
      </c>
      <c r="C305" s="174"/>
      <c r="D305" s="175"/>
      <c r="E305" s="174"/>
      <c r="F305" s="175"/>
      <c r="G305" s="176">
        <v>0.4</v>
      </c>
      <c r="H305" s="174">
        <v>0</v>
      </c>
      <c r="I305" s="175">
        <f t="shared" si="494"/>
        <v>0</v>
      </c>
      <c r="J305" s="316">
        <f t="shared" si="480"/>
        <v>0</v>
      </c>
      <c r="K305" s="175">
        <f t="shared" si="480"/>
        <v>0</v>
      </c>
      <c r="L305" s="316">
        <v>0</v>
      </c>
      <c r="M305" s="175">
        <v>0</v>
      </c>
      <c r="N305" s="175" t="e">
        <f t="shared" si="481"/>
        <v>#DIV/0!</v>
      </c>
      <c r="O305" s="175" t="e">
        <f t="shared" si="481"/>
        <v>#DIV/0!</v>
      </c>
      <c r="P305" s="316">
        <f t="shared" si="482"/>
        <v>0</v>
      </c>
      <c r="Q305" s="175">
        <f t="shared" si="482"/>
        <v>0</v>
      </c>
      <c r="R305" s="316"/>
      <c r="S305" s="175"/>
      <c r="T305" s="177"/>
      <c r="U305" s="316">
        <v>26</v>
      </c>
      <c r="V305" s="175">
        <v>70.45</v>
      </c>
      <c r="W305" s="316">
        <f t="shared" si="484"/>
        <v>26</v>
      </c>
      <c r="X305" s="175">
        <f t="shared" si="485"/>
        <v>70.45</v>
      </c>
      <c r="Y305" s="316">
        <f t="shared" si="489"/>
        <v>0</v>
      </c>
      <c r="Z305" s="175">
        <f t="shared" si="490"/>
        <v>0</v>
      </c>
      <c r="AA305" s="177"/>
      <c r="AB305" s="316"/>
      <c r="AC305" s="175"/>
      <c r="AD305" s="316">
        <f t="shared" si="487"/>
        <v>0</v>
      </c>
      <c r="AE305" s="175">
        <f t="shared" si="488"/>
        <v>0</v>
      </c>
      <c r="AF305" s="174"/>
    </row>
    <row r="306" spans="1:32">
      <c r="A306" s="173">
        <v>23.279999999999902</v>
      </c>
      <c r="B306" s="179" t="s">
        <v>118</v>
      </c>
      <c r="C306" s="174">
        <v>235</v>
      </c>
      <c r="D306" s="175">
        <v>281.3</v>
      </c>
      <c r="E306" s="174"/>
      <c r="F306" s="175"/>
      <c r="G306" s="176"/>
      <c r="H306" s="174">
        <v>0</v>
      </c>
      <c r="I306" s="175">
        <v>0</v>
      </c>
      <c r="J306" s="316">
        <f t="shared" si="480"/>
        <v>235</v>
      </c>
      <c r="K306" s="175">
        <f t="shared" si="480"/>
        <v>281.3</v>
      </c>
      <c r="L306" s="316">
        <v>173</v>
      </c>
      <c r="M306" s="175">
        <v>211.34000000000003</v>
      </c>
      <c r="N306" s="175">
        <f t="shared" si="481"/>
        <v>73.617021276595736</v>
      </c>
      <c r="O306" s="175">
        <f t="shared" si="481"/>
        <v>75.12975471027373</v>
      </c>
      <c r="P306" s="316">
        <f t="shared" si="482"/>
        <v>62</v>
      </c>
      <c r="Q306" s="175">
        <f t="shared" si="482"/>
        <v>69.95999999999998</v>
      </c>
      <c r="R306" s="316">
        <v>62</v>
      </c>
      <c r="S306" s="175">
        <v>69.959999999999994</v>
      </c>
      <c r="T306" s="177"/>
      <c r="U306" s="316">
        <v>136</v>
      </c>
      <c r="V306" s="175">
        <v>589.12</v>
      </c>
      <c r="W306" s="316">
        <f t="shared" si="484"/>
        <v>198</v>
      </c>
      <c r="X306" s="175">
        <f t="shared" si="485"/>
        <v>659.08</v>
      </c>
      <c r="Y306" s="316">
        <f t="shared" si="489"/>
        <v>62</v>
      </c>
      <c r="Z306" s="175">
        <f t="shared" si="490"/>
        <v>69.959999999999994</v>
      </c>
      <c r="AA306" s="177"/>
      <c r="AB306" s="316"/>
      <c r="AC306" s="175"/>
      <c r="AD306" s="316">
        <f t="shared" si="487"/>
        <v>62</v>
      </c>
      <c r="AE306" s="175">
        <f t="shared" si="488"/>
        <v>69.959999999999994</v>
      </c>
      <c r="AF306" s="174"/>
    </row>
    <row r="307" spans="1:32">
      <c r="A307" s="173">
        <v>23.2899999999999</v>
      </c>
      <c r="B307" s="3" t="s">
        <v>119</v>
      </c>
      <c r="C307" s="174">
        <v>177</v>
      </c>
      <c r="D307" s="175">
        <v>26.55</v>
      </c>
      <c r="E307" s="174"/>
      <c r="F307" s="175"/>
      <c r="G307" s="176">
        <v>0.3</v>
      </c>
      <c r="H307" s="174">
        <v>0</v>
      </c>
      <c r="I307" s="175">
        <f>H307*G307</f>
        <v>0</v>
      </c>
      <c r="J307" s="316">
        <f t="shared" si="480"/>
        <v>177</v>
      </c>
      <c r="K307" s="175">
        <f t="shared" si="480"/>
        <v>26.55</v>
      </c>
      <c r="L307" s="316">
        <f>139+22</f>
        <v>161</v>
      </c>
      <c r="M307" s="175">
        <f>20.85+3.3</f>
        <v>24.150000000000002</v>
      </c>
      <c r="N307" s="175">
        <f t="shared" si="481"/>
        <v>90.960451977401135</v>
      </c>
      <c r="O307" s="175">
        <f t="shared" si="481"/>
        <v>90.960451977401135</v>
      </c>
      <c r="P307" s="316">
        <f t="shared" si="482"/>
        <v>16</v>
      </c>
      <c r="Q307" s="175">
        <f t="shared" si="482"/>
        <v>2.3999999999999986</v>
      </c>
      <c r="R307" s="316">
        <v>16</v>
      </c>
      <c r="S307" s="175">
        <v>2.4</v>
      </c>
      <c r="T307" s="177"/>
      <c r="U307" s="316">
        <v>34</v>
      </c>
      <c r="V307" s="175">
        <v>18</v>
      </c>
      <c r="W307" s="316">
        <f t="shared" si="484"/>
        <v>50</v>
      </c>
      <c r="X307" s="175">
        <f t="shared" si="485"/>
        <v>20.399999999999999</v>
      </c>
      <c r="Y307" s="316">
        <f t="shared" si="489"/>
        <v>16</v>
      </c>
      <c r="Z307" s="175">
        <f t="shared" si="490"/>
        <v>2.4</v>
      </c>
      <c r="AA307" s="177"/>
      <c r="AB307" s="316"/>
      <c r="AC307" s="175"/>
      <c r="AD307" s="316">
        <f t="shared" si="487"/>
        <v>16</v>
      </c>
      <c r="AE307" s="175">
        <f t="shared" si="488"/>
        <v>2.4</v>
      </c>
      <c r="AF307" s="174"/>
    </row>
    <row r="308" spans="1:32" ht="31.5">
      <c r="A308" s="173">
        <v>23.299999999999901</v>
      </c>
      <c r="B308" s="7" t="s">
        <v>120</v>
      </c>
      <c r="C308" s="174"/>
      <c r="D308" s="175"/>
      <c r="E308" s="174"/>
      <c r="F308" s="175"/>
      <c r="G308" s="176">
        <v>7.3</v>
      </c>
      <c r="H308" s="174"/>
      <c r="I308" s="175">
        <f t="shared" ref="I308:I312" si="496">H308*G308</f>
        <v>0</v>
      </c>
      <c r="J308" s="316">
        <f t="shared" si="480"/>
        <v>0</v>
      </c>
      <c r="K308" s="175">
        <f t="shared" si="480"/>
        <v>0</v>
      </c>
      <c r="L308" s="316">
        <v>0</v>
      </c>
      <c r="M308" s="175">
        <v>0</v>
      </c>
      <c r="N308" s="175" t="e">
        <f t="shared" si="481"/>
        <v>#DIV/0!</v>
      </c>
      <c r="O308" s="175" t="e">
        <f t="shared" si="481"/>
        <v>#DIV/0!</v>
      </c>
      <c r="P308" s="316">
        <f t="shared" si="482"/>
        <v>0</v>
      </c>
      <c r="Q308" s="175">
        <f t="shared" si="482"/>
        <v>0</v>
      </c>
      <c r="R308" s="316"/>
      <c r="S308" s="175"/>
      <c r="T308" s="177">
        <v>7.3</v>
      </c>
      <c r="U308" s="316"/>
      <c r="V308" s="175">
        <f>U308*T308</f>
        <v>0</v>
      </c>
      <c r="W308" s="316">
        <f t="shared" si="484"/>
        <v>0</v>
      </c>
      <c r="X308" s="175">
        <f t="shared" si="485"/>
        <v>0</v>
      </c>
      <c r="Y308" s="316">
        <f t="shared" si="489"/>
        <v>0</v>
      </c>
      <c r="Z308" s="175">
        <f t="shared" si="490"/>
        <v>0</v>
      </c>
      <c r="AA308" s="177">
        <v>7.3</v>
      </c>
      <c r="AB308" s="316"/>
      <c r="AC308" s="175">
        <f>AB308*AA308</f>
        <v>0</v>
      </c>
      <c r="AD308" s="316">
        <f t="shared" si="487"/>
        <v>0</v>
      </c>
      <c r="AE308" s="175">
        <f t="shared" si="488"/>
        <v>0</v>
      </c>
      <c r="AF308" s="174"/>
    </row>
    <row r="309" spans="1:32" ht="31.5">
      <c r="A309" s="173">
        <v>23.309999999999899</v>
      </c>
      <c r="B309" s="7" t="s">
        <v>121</v>
      </c>
      <c r="C309" s="174"/>
      <c r="D309" s="175"/>
      <c r="E309" s="174"/>
      <c r="F309" s="175"/>
      <c r="G309" s="176">
        <v>6.32</v>
      </c>
      <c r="H309" s="174">
        <v>0</v>
      </c>
      <c r="I309" s="175">
        <f t="shared" si="496"/>
        <v>0</v>
      </c>
      <c r="J309" s="316">
        <f t="shared" si="480"/>
        <v>0</v>
      </c>
      <c r="K309" s="175">
        <f t="shared" si="480"/>
        <v>0</v>
      </c>
      <c r="L309" s="316">
        <v>0</v>
      </c>
      <c r="M309" s="175">
        <v>0</v>
      </c>
      <c r="N309" s="175" t="e">
        <f t="shared" si="481"/>
        <v>#DIV/0!</v>
      </c>
      <c r="O309" s="175" t="e">
        <f t="shared" si="481"/>
        <v>#DIV/0!</v>
      </c>
      <c r="P309" s="316">
        <f t="shared" si="482"/>
        <v>0</v>
      </c>
      <c r="Q309" s="175">
        <f t="shared" si="482"/>
        <v>0</v>
      </c>
      <c r="R309" s="316"/>
      <c r="S309" s="175"/>
      <c r="T309" s="177">
        <v>6.32</v>
      </c>
      <c r="U309" s="316"/>
      <c r="V309" s="175">
        <f>U309*T309</f>
        <v>0</v>
      </c>
      <c r="W309" s="316">
        <f t="shared" si="484"/>
        <v>0</v>
      </c>
      <c r="X309" s="175">
        <f t="shared" si="485"/>
        <v>0</v>
      </c>
      <c r="Y309" s="316">
        <f t="shared" si="489"/>
        <v>0</v>
      </c>
      <c r="Z309" s="175">
        <f t="shared" si="490"/>
        <v>0</v>
      </c>
      <c r="AA309" s="177">
        <v>6.32</v>
      </c>
      <c r="AB309" s="316"/>
      <c r="AC309" s="175">
        <f>AB309*AA309</f>
        <v>0</v>
      </c>
      <c r="AD309" s="316">
        <f t="shared" si="487"/>
        <v>0</v>
      </c>
      <c r="AE309" s="175">
        <f t="shared" si="488"/>
        <v>0</v>
      </c>
      <c r="AF309" s="174"/>
    </row>
    <row r="310" spans="1:32" ht="31.5">
      <c r="A310" s="173">
        <v>23.319999999999901</v>
      </c>
      <c r="B310" s="7" t="s">
        <v>122</v>
      </c>
      <c r="C310" s="174"/>
      <c r="D310" s="175"/>
      <c r="E310" s="174"/>
      <c r="F310" s="175"/>
      <c r="G310" s="176">
        <v>7.3</v>
      </c>
      <c r="H310" s="174">
        <v>0</v>
      </c>
      <c r="I310" s="175">
        <f t="shared" si="496"/>
        <v>0</v>
      </c>
      <c r="J310" s="316">
        <f t="shared" si="480"/>
        <v>0</v>
      </c>
      <c r="K310" s="175">
        <f t="shared" si="480"/>
        <v>0</v>
      </c>
      <c r="L310" s="316">
        <v>0</v>
      </c>
      <c r="M310" s="175">
        <v>0</v>
      </c>
      <c r="N310" s="175" t="e">
        <f t="shared" si="481"/>
        <v>#DIV/0!</v>
      </c>
      <c r="O310" s="175" t="e">
        <f t="shared" si="481"/>
        <v>#DIV/0!</v>
      </c>
      <c r="P310" s="316">
        <f t="shared" si="482"/>
        <v>0</v>
      </c>
      <c r="Q310" s="175">
        <f t="shared" si="482"/>
        <v>0</v>
      </c>
      <c r="R310" s="316"/>
      <c r="S310" s="175"/>
      <c r="T310" s="177">
        <v>7.3</v>
      </c>
      <c r="U310" s="316"/>
      <c r="V310" s="175">
        <f>U310*T310</f>
        <v>0</v>
      </c>
      <c r="W310" s="316">
        <f t="shared" si="484"/>
        <v>0</v>
      </c>
      <c r="X310" s="175">
        <f t="shared" si="485"/>
        <v>0</v>
      </c>
      <c r="Y310" s="316">
        <f t="shared" si="489"/>
        <v>0</v>
      </c>
      <c r="Z310" s="175">
        <f t="shared" si="490"/>
        <v>0</v>
      </c>
      <c r="AA310" s="177">
        <v>7.3</v>
      </c>
      <c r="AB310" s="316"/>
      <c r="AC310" s="175">
        <f>AB310*AA310</f>
        <v>0</v>
      </c>
      <c r="AD310" s="316">
        <f t="shared" si="487"/>
        <v>0</v>
      </c>
      <c r="AE310" s="175">
        <f t="shared" si="488"/>
        <v>0</v>
      </c>
      <c r="AF310" s="174"/>
    </row>
    <row r="311" spans="1:32" ht="31.5">
      <c r="A311" s="173">
        <v>23.329999999999899</v>
      </c>
      <c r="B311" s="7" t="s">
        <v>123</v>
      </c>
      <c r="C311" s="174"/>
      <c r="D311" s="175"/>
      <c r="E311" s="174"/>
      <c r="F311" s="175"/>
      <c r="G311" s="176">
        <v>6.32</v>
      </c>
      <c r="H311" s="174"/>
      <c r="I311" s="175">
        <f t="shared" si="496"/>
        <v>0</v>
      </c>
      <c r="J311" s="316">
        <f t="shared" si="480"/>
        <v>0</v>
      </c>
      <c r="K311" s="175">
        <f t="shared" si="480"/>
        <v>0</v>
      </c>
      <c r="L311" s="316">
        <v>0</v>
      </c>
      <c r="M311" s="175">
        <v>0</v>
      </c>
      <c r="N311" s="175" t="e">
        <f t="shared" si="481"/>
        <v>#DIV/0!</v>
      </c>
      <c r="O311" s="175" t="e">
        <f t="shared" si="481"/>
        <v>#DIV/0!</v>
      </c>
      <c r="P311" s="316">
        <f t="shared" si="482"/>
        <v>0</v>
      </c>
      <c r="Q311" s="175">
        <f t="shared" si="482"/>
        <v>0</v>
      </c>
      <c r="R311" s="316"/>
      <c r="S311" s="175"/>
      <c r="T311" s="177">
        <v>6.32</v>
      </c>
      <c r="U311" s="316"/>
      <c r="V311" s="175">
        <f>U311*T311</f>
        <v>0</v>
      </c>
      <c r="W311" s="316">
        <f t="shared" si="484"/>
        <v>0</v>
      </c>
      <c r="X311" s="175">
        <f t="shared" si="485"/>
        <v>0</v>
      </c>
      <c r="Y311" s="316">
        <f t="shared" si="489"/>
        <v>0</v>
      </c>
      <c r="Z311" s="175">
        <f t="shared" si="490"/>
        <v>0</v>
      </c>
      <c r="AA311" s="177">
        <v>6.32</v>
      </c>
      <c r="AB311" s="316"/>
      <c r="AC311" s="175">
        <f>AB311*AA311</f>
        <v>0</v>
      </c>
      <c r="AD311" s="316">
        <f t="shared" si="487"/>
        <v>0</v>
      </c>
      <c r="AE311" s="175">
        <f t="shared" si="488"/>
        <v>0</v>
      </c>
      <c r="AF311" s="174"/>
    </row>
    <row r="312" spans="1:32" ht="31.5">
      <c r="A312" s="173">
        <v>23.3399999999999</v>
      </c>
      <c r="B312" s="7" t="s">
        <v>124</v>
      </c>
      <c r="C312" s="174"/>
      <c r="D312" s="175"/>
      <c r="E312" s="174"/>
      <c r="F312" s="175"/>
      <c r="G312" s="176"/>
      <c r="H312" s="174"/>
      <c r="I312" s="175">
        <f t="shared" si="496"/>
        <v>0</v>
      </c>
      <c r="J312" s="316">
        <f t="shared" si="480"/>
        <v>0</v>
      </c>
      <c r="K312" s="175">
        <f t="shared" si="480"/>
        <v>0</v>
      </c>
      <c r="L312" s="316">
        <v>0</v>
      </c>
      <c r="M312" s="175">
        <v>0</v>
      </c>
      <c r="N312" s="175" t="e">
        <f t="shared" si="481"/>
        <v>#DIV/0!</v>
      </c>
      <c r="O312" s="175" t="e">
        <f t="shared" si="481"/>
        <v>#DIV/0!</v>
      </c>
      <c r="P312" s="316">
        <f t="shared" si="482"/>
        <v>0</v>
      </c>
      <c r="Q312" s="175">
        <f t="shared" si="482"/>
        <v>0</v>
      </c>
      <c r="R312" s="316"/>
      <c r="S312" s="175"/>
      <c r="T312" s="177"/>
      <c r="U312" s="316"/>
      <c r="V312" s="175">
        <f t="shared" si="483"/>
        <v>0</v>
      </c>
      <c r="W312" s="316">
        <f t="shared" si="484"/>
        <v>0</v>
      </c>
      <c r="X312" s="175">
        <f t="shared" si="485"/>
        <v>0</v>
      </c>
      <c r="Y312" s="316">
        <f t="shared" si="489"/>
        <v>0</v>
      </c>
      <c r="Z312" s="175">
        <f t="shared" si="490"/>
        <v>0</v>
      </c>
      <c r="AA312" s="177"/>
      <c r="AB312" s="316"/>
      <c r="AC312" s="175"/>
      <c r="AD312" s="316">
        <f t="shared" si="487"/>
        <v>0</v>
      </c>
      <c r="AE312" s="175">
        <f t="shared" si="488"/>
        <v>0</v>
      </c>
      <c r="AF312" s="174"/>
    </row>
    <row r="313" spans="1:32">
      <c r="A313" s="173">
        <v>23.349999999999898</v>
      </c>
      <c r="B313" s="7" t="s">
        <v>315</v>
      </c>
      <c r="C313" s="174">
        <v>300</v>
      </c>
      <c r="D313" s="175">
        <v>45</v>
      </c>
      <c r="E313" s="174"/>
      <c r="F313" s="175"/>
      <c r="G313" s="176"/>
      <c r="H313" s="174"/>
      <c r="I313" s="175"/>
      <c r="J313" s="316">
        <f t="shared" si="480"/>
        <v>300</v>
      </c>
      <c r="K313" s="175">
        <f t="shared" si="480"/>
        <v>45</v>
      </c>
      <c r="L313" s="316">
        <f>289+1</f>
        <v>290</v>
      </c>
      <c r="M313" s="175">
        <f>43.35+0.15</f>
        <v>43.5</v>
      </c>
      <c r="N313" s="175">
        <f t="shared" si="481"/>
        <v>96.666666666666671</v>
      </c>
      <c r="O313" s="175">
        <f t="shared" si="481"/>
        <v>96.666666666666657</v>
      </c>
      <c r="P313" s="316">
        <f t="shared" si="482"/>
        <v>10</v>
      </c>
      <c r="Q313" s="175">
        <f t="shared" si="482"/>
        <v>1.5</v>
      </c>
      <c r="R313" s="316">
        <v>10</v>
      </c>
      <c r="S313" s="175">
        <v>1.5</v>
      </c>
      <c r="T313" s="177"/>
      <c r="U313" s="316">
        <v>0</v>
      </c>
      <c r="V313" s="175">
        <v>0</v>
      </c>
      <c r="W313" s="316">
        <f t="shared" si="484"/>
        <v>10</v>
      </c>
      <c r="X313" s="175">
        <f t="shared" si="485"/>
        <v>1.5</v>
      </c>
      <c r="Y313" s="316">
        <f t="shared" si="489"/>
        <v>10</v>
      </c>
      <c r="Z313" s="175">
        <f t="shared" si="490"/>
        <v>1.5</v>
      </c>
      <c r="AA313" s="177"/>
      <c r="AB313" s="316">
        <v>0</v>
      </c>
      <c r="AC313" s="175">
        <v>0</v>
      </c>
      <c r="AD313" s="316">
        <f t="shared" si="487"/>
        <v>10</v>
      </c>
      <c r="AE313" s="175">
        <f t="shared" si="488"/>
        <v>1.5</v>
      </c>
      <c r="AF313" s="174"/>
    </row>
    <row r="314" spans="1:32">
      <c r="A314" s="173">
        <v>23.3599999999999</v>
      </c>
      <c r="B314" s="3" t="s">
        <v>125</v>
      </c>
      <c r="C314" s="174"/>
      <c r="D314" s="175"/>
      <c r="E314" s="174"/>
      <c r="F314" s="175"/>
      <c r="G314" s="176"/>
      <c r="H314" s="174"/>
      <c r="I314" s="175">
        <f t="shared" ref="I314:I316" si="497">H314*G314</f>
        <v>0</v>
      </c>
      <c r="J314" s="316">
        <f t="shared" si="480"/>
        <v>0</v>
      </c>
      <c r="K314" s="175">
        <f t="shared" si="480"/>
        <v>0</v>
      </c>
      <c r="L314" s="316">
        <v>0</v>
      </c>
      <c r="M314" s="175">
        <v>0</v>
      </c>
      <c r="N314" s="175"/>
      <c r="O314" s="175"/>
      <c r="P314" s="316">
        <f t="shared" si="482"/>
        <v>0</v>
      </c>
      <c r="Q314" s="175">
        <f t="shared" si="482"/>
        <v>0</v>
      </c>
      <c r="R314" s="316"/>
      <c r="S314" s="175"/>
      <c r="T314" s="177">
        <v>0.15</v>
      </c>
      <c r="U314" s="316">
        <v>228</v>
      </c>
      <c r="V314" s="175">
        <f>U314*T314</f>
        <v>34.199999999999996</v>
      </c>
      <c r="W314" s="316">
        <f t="shared" si="484"/>
        <v>228</v>
      </c>
      <c r="X314" s="175">
        <f t="shared" si="485"/>
        <v>34.199999999999996</v>
      </c>
      <c r="Y314" s="316">
        <f t="shared" si="489"/>
        <v>0</v>
      </c>
      <c r="Z314" s="175">
        <f t="shared" si="490"/>
        <v>0</v>
      </c>
      <c r="AA314" s="177">
        <v>0.15</v>
      </c>
      <c r="AB314" s="316">
        <v>228</v>
      </c>
      <c r="AC314" s="175">
        <f>AB314*AA314</f>
        <v>34.199999999999996</v>
      </c>
      <c r="AD314" s="316">
        <f t="shared" si="487"/>
        <v>228</v>
      </c>
      <c r="AE314" s="175">
        <f t="shared" si="488"/>
        <v>34.199999999999996</v>
      </c>
      <c r="AF314" s="174"/>
    </row>
    <row r="315" spans="1:32">
      <c r="A315" s="173">
        <v>23.369999999999902</v>
      </c>
      <c r="B315" s="3" t="s">
        <v>126</v>
      </c>
      <c r="C315" s="174"/>
      <c r="D315" s="175"/>
      <c r="E315" s="174"/>
      <c r="F315" s="175"/>
      <c r="G315" s="176"/>
      <c r="H315" s="174"/>
      <c r="I315" s="175">
        <f t="shared" si="497"/>
        <v>0</v>
      </c>
      <c r="J315" s="316">
        <f t="shared" si="480"/>
        <v>0</v>
      </c>
      <c r="K315" s="175">
        <f t="shared" si="480"/>
        <v>0</v>
      </c>
      <c r="L315" s="316">
        <v>0</v>
      </c>
      <c r="M315" s="175">
        <v>0</v>
      </c>
      <c r="N315" s="175"/>
      <c r="O315" s="175"/>
      <c r="P315" s="316">
        <f t="shared" si="482"/>
        <v>0</v>
      </c>
      <c r="Q315" s="175">
        <f t="shared" si="482"/>
        <v>0</v>
      </c>
      <c r="R315" s="316"/>
      <c r="S315" s="175"/>
      <c r="T315" s="177"/>
      <c r="U315" s="316"/>
      <c r="V315" s="175">
        <f>U315*T315</f>
        <v>0</v>
      </c>
      <c r="W315" s="316">
        <f t="shared" si="484"/>
        <v>0</v>
      </c>
      <c r="X315" s="175">
        <f t="shared" si="485"/>
        <v>0</v>
      </c>
      <c r="Y315" s="316">
        <f t="shared" si="489"/>
        <v>0</v>
      </c>
      <c r="Z315" s="175">
        <f t="shared" si="490"/>
        <v>0</v>
      </c>
      <c r="AA315" s="177"/>
      <c r="AB315" s="316"/>
      <c r="AC315" s="175">
        <f>AB315*AA315</f>
        <v>0</v>
      </c>
      <c r="AD315" s="316">
        <f t="shared" si="487"/>
        <v>0</v>
      </c>
      <c r="AE315" s="175">
        <f t="shared" si="488"/>
        <v>0</v>
      </c>
      <c r="AF315" s="174"/>
    </row>
    <row r="316" spans="1:32">
      <c r="A316" s="173">
        <v>23.3799999999999</v>
      </c>
      <c r="B316" s="3" t="s">
        <v>130</v>
      </c>
      <c r="C316" s="174"/>
      <c r="D316" s="175"/>
      <c r="E316" s="174"/>
      <c r="F316" s="175"/>
      <c r="G316" s="176"/>
      <c r="H316" s="174"/>
      <c r="I316" s="175">
        <f t="shared" si="497"/>
        <v>0</v>
      </c>
      <c r="J316" s="316">
        <f t="shared" si="480"/>
        <v>0</v>
      </c>
      <c r="K316" s="175">
        <f t="shared" si="480"/>
        <v>0</v>
      </c>
      <c r="L316" s="316">
        <v>0</v>
      </c>
      <c r="M316" s="175">
        <v>0</v>
      </c>
      <c r="N316" s="175"/>
      <c r="O316" s="175"/>
      <c r="P316" s="316">
        <f t="shared" si="482"/>
        <v>0</v>
      </c>
      <c r="Q316" s="175">
        <f t="shared" si="482"/>
        <v>0</v>
      </c>
      <c r="R316" s="316"/>
      <c r="S316" s="175"/>
      <c r="T316" s="177"/>
      <c r="U316" s="316"/>
      <c r="V316" s="175">
        <f>U316*T316</f>
        <v>0</v>
      </c>
      <c r="W316" s="316">
        <f t="shared" si="484"/>
        <v>0</v>
      </c>
      <c r="X316" s="175">
        <f t="shared" si="485"/>
        <v>0</v>
      </c>
      <c r="Y316" s="316">
        <f t="shared" si="489"/>
        <v>0</v>
      </c>
      <c r="Z316" s="175">
        <f t="shared" si="490"/>
        <v>0</v>
      </c>
      <c r="AA316" s="177"/>
      <c r="AB316" s="316"/>
      <c r="AC316" s="175">
        <f>AB316*AA316</f>
        <v>0</v>
      </c>
      <c r="AD316" s="316">
        <f t="shared" si="487"/>
        <v>0</v>
      </c>
      <c r="AE316" s="175">
        <f t="shared" si="488"/>
        <v>0</v>
      </c>
      <c r="AF316" s="174"/>
    </row>
    <row r="317" spans="1:32">
      <c r="A317" s="173">
        <v>23.389999999999901</v>
      </c>
      <c r="B317" s="82" t="s">
        <v>303</v>
      </c>
      <c r="C317" s="174">
        <v>37</v>
      </c>
      <c r="D317" s="175">
        <v>43.65</v>
      </c>
      <c r="E317" s="174"/>
      <c r="F317" s="175"/>
      <c r="G317" s="176"/>
      <c r="H317" s="174">
        <v>6</v>
      </c>
      <c r="I317" s="175">
        <v>21.5</v>
      </c>
      <c r="J317" s="316">
        <f t="shared" si="480"/>
        <v>43</v>
      </c>
      <c r="K317" s="175">
        <f t="shared" si="480"/>
        <v>65.150000000000006</v>
      </c>
      <c r="L317" s="316">
        <v>30</v>
      </c>
      <c r="M317" s="175">
        <v>37.984999999999999</v>
      </c>
      <c r="N317" s="175">
        <f t="shared" si="481"/>
        <v>69.767441860465112</v>
      </c>
      <c r="O317" s="175">
        <f t="shared" si="481"/>
        <v>58.303914044512652</v>
      </c>
      <c r="P317" s="316">
        <f t="shared" si="482"/>
        <v>13</v>
      </c>
      <c r="Q317" s="175">
        <f t="shared" si="482"/>
        <v>27.165000000000006</v>
      </c>
      <c r="R317" s="316">
        <v>13</v>
      </c>
      <c r="S317" s="175">
        <v>27.165000000000006</v>
      </c>
      <c r="T317" s="177"/>
      <c r="U317" s="316">
        <v>144</v>
      </c>
      <c r="V317" s="175">
        <v>640.39</v>
      </c>
      <c r="W317" s="316">
        <f t="shared" si="484"/>
        <v>157</v>
      </c>
      <c r="X317" s="175">
        <f t="shared" si="485"/>
        <v>667.55499999999995</v>
      </c>
      <c r="Y317" s="316"/>
      <c r="Z317" s="175"/>
      <c r="AA317" s="177"/>
      <c r="AB317" s="316">
        <v>2</v>
      </c>
      <c r="AC317" s="175">
        <v>6</v>
      </c>
      <c r="AD317" s="316">
        <f t="shared" si="487"/>
        <v>2</v>
      </c>
      <c r="AE317" s="175">
        <f t="shared" si="488"/>
        <v>6</v>
      </c>
      <c r="AF317" s="174"/>
    </row>
    <row r="318" spans="1:32">
      <c r="A318" s="173">
        <v>23.399999999999899</v>
      </c>
      <c r="B318" s="179" t="s">
        <v>131</v>
      </c>
      <c r="C318" s="174">
        <v>11</v>
      </c>
      <c r="D318" s="175">
        <v>20.225000000000001</v>
      </c>
      <c r="E318" s="174"/>
      <c r="F318" s="175"/>
      <c r="G318" s="176"/>
      <c r="H318" s="174">
        <v>1</v>
      </c>
      <c r="I318" s="175">
        <v>2</v>
      </c>
      <c r="J318" s="316">
        <f t="shared" si="480"/>
        <v>12</v>
      </c>
      <c r="K318" s="175">
        <f t="shared" si="480"/>
        <v>22.225000000000001</v>
      </c>
      <c r="L318" s="316">
        <v>11</v>
      </c>
      <c r="M318" s="175">
        <v>20.23</v>
      </c>
      <c r="N318" s="175">
        <f t="shared" si="481"/>
        <v>91.666666666666671</v>
      </c>
      <c r="O318" s="175">
        <f t="shared" si="481"/>
        <v>91.023622047244089</v>
      </c>
      <c r="P318" s="316">
        <f t="shared" si="482"/>
        <v>1</v>
      </c>
      <c r="Q318" s="175">
        <f t="shared" si="482"/>
        <v>1.995000000000001</v>
      </c>
      <c r="R318" s="316">
        <v>1</v>
      </c>
      <c r="S318" s="175">
        <v>1.995000000000001</v>
      </c>
      <c r="T318" s="177"/>
      <c r="U318" s="316">
        <v>47</v>
      </c>
      <c r="V318" s="175">
        <v>217.11</v>
      </c>
      <c r="W318" s="316">
        <f t="shared" si="484"/>
        <v>48</v>
      </c>
      <c r="X318" s="175">
        <f t="shared" si="485"/>
        <v>219.10500000000002</v>
      </c>
      <c r="Y318" s="316"/>
      <c r="Z318" s="175"/>
      <c r="AA318" s="177"/>
      <c r="AB318" s="316">
        <v>2</v>
      </c>
      <c r="AC318" s="175">
        <v>8.5</v>
      </c>
      <c r="AD318" s="316">
        <f t="shared" si="487"/>
        <v>2</v>
      </c>
      <c r="AE318" s="175">
        <f t="shared" si="488"/>
        <v>8.5</v>
      </c>
      <c r="AF318" s="174"/>
    </row>
    <row r="319" spans="1:32" ht="31.5">
      <c r="A319" s="173">
        <v>23.409999999999901</v>
      </c>
      <c r="B319" s="3" t="s">
        <v>304</v>
      </c>
      <c r="C319" s="174"/>
      <c r="D319" s="175"/>
      <c r="E319" s="174"/>
      <c r="F319" s="175"/>
      <c r="G319" s="176"/>
      <c r="H319" s="174"/>
      <c r="I319" s="175">
        <f t="shared" ref="I319:I324" si="498">H319*G319</f>
        <v>0</v>
      </c>
      <c r="J319" s="316">
        <f t="shared" si="480"/>
        <v>0</v>
      </c>
      <c r="K319" s="175">
        <f t="shared" si="480"/>
        <v>0</v>
      </c>
      <c r="L319" s="316">
        <v>0</v>
      </c>
      <c r="M319" s="175">
        <v>0</v>
      </c>
      <c r="N319" s="175"/>
      <c r="O319" s="175"/>
      <c r="P319" s="316">
        <f t="shared" si="482"/>
        <v>0</v>
      </c>
      <c r="Q319" s="175">
        <f t="shared" si="482"/>
        <v>0</v>
      </c>
      <c r="R319" s="316"/>
      <c r="S319" s="175"/>
      <c r="T319" s="177"/>
      <c r="U319" s="316"/>
      <c r="V319" s="175">
        <f t="shared" si="483"/>
        <v>0</v>
      </c>
      <c r="W319" s="316">
        <f t="shared" si="484"/>
        <v>0</v>
      </c>
      <c r="X319" s="175">
        <f t="shared" si="485"/>
        <v>0</v>
      </c>
      <c r="Y319" s="316">
        <f t="shared" si="489"/>
        <v>0</v>
      </c>
      <c r="Z319" s="175">
        <f t="shared" si="490"/>
        <v>0</v>
      </c>
      <c r="AA319" s="177"/>
      <c r="AB319" s="316"/>
      <c r="AC319" s="175">
        <f t="shared" ref="AC319:AC324" si="499">AB319*AA319</f>
        <v>0</v>
      </c>
      <c r="AD319" s="316">
        <f t="shared" si="487"/>
        <v>0</v>
      </c>
      <c r="AE319" s="175">
        <f t="shared" si="488"/>
        <v>0</v>
      </c>
      <c r="AF319" s="174"/>
    </row>
    <row r="320" spans="1:32" ht="47.25">
      <c r="A320" s="943"/>
      <c r="B320" s="3" t="s">
        <v>127</v>
      </c>
      <c r="C320" s="174"/>
      <c r="D320" s="175"/>
      <c r="E320" s="174"/>
      <c r="F320" s="175"/>
      <c r="G320" s="176"/>
      <c r="H320" s="174"/>
      <c r="I320" s="175">
        <f t="shared" si="498"/>
        <v>0</v>
      </c>
      <c r="J320" s="316">
        <f t="shared" si="480"/>
        <v>0</v>
      </c>
      <c r="K320" s="175">
        <f t="shared" si="480"/>
        <v>0</v>
      </c>
      <c r="L320" s="316">
        <v>0</v>
      </c>
      <c r="M320" s="175">
        <v>0</v>
      </c>
      <c r="N320" s="175"/>
      <c r="O320" s="175"/>
      <c r="P320" s="316">
        <f t="shared" si="482"/>
        <v>0</v>
      </c>
      <c r="Q320" s="175">
        <f t="shared" si="482"/>
        <v>0</v>
      </c>
      <c r="R320" s="316"/>
      <c r="S320" s="175"/>
      <c r="T320" s="177"/>
      <c r="U320" s="316"/>
      <c r="V320" s="175">
        <f t="shared" si="483"/>
        <v>0</v>
      </c>
      <c r="W320" s="316">
        <f t="shared" si="484"/>
        <v>0</v>
      </c>
      <c r="X320" s="175">
        <f t="shared" si="485"/>
        <v>0</v>
      </c>
      <c r="Y320" s="316">
        <f t="shared" si="489"/>
        <v>0</v>
      </c>
      <c r="Z320" s="175">
        <f t="shared" si="490"/>
        <v>0</v>
      </c>
      <c r="AA320" s="177"/>
      <c r="AB320" s="316"/>
      <c r="AC320" s="175">
        <f t="shared" si="499"/>
        <v>0</v>
      </c>
      <c r="AD320" s="316">
        <f t="shared" si="487"/>
        <v>0</v>
      </c>
      <c r="AE320" s="175">
        <f t="shared" si="488"/>
        <v>0</v>
      </c>
      <c r="AF320" s="174"/>
    </row>
    <row r="321" spans="1:33">
      <c r="A321" s="943"/>
      <c r="B321" s="3" t="s">
        <v>128</v>
      </c>
      <c r="C321" s="174"/>
      <c r="D321" s="175"/>
      <c r="E321" s="174"/>
      <c r="F321" s="175"/>
      <c r="G321" s="176"/>
      <c r="H321" s="174"/>
      <c r="I321" s="175">
        <f t="shared" si="498"/>
        <v>0</v>
      </c>
      <c r="J321" s="316">
        <f t="shared" si="480"/>
        <v>0</v>
      </c>
      <c r="K321" s="175">
        <f t="shared" si="480"/>
        <v>0</v>
      </c>
      <c r="L321" s="316">
        <v>0</v>
      </c>
      <c r="M321" s="175">
        <v>0</v>
      </c>
      <c r="N321" s="175"/>
      <c r="O321" s="175"/>
      <c r="P321" s="316">
        <f t="shared" si="482"/>
        <v>0</v>
      </c>
      <c r="Q321" s="175">
        <f t="shared" si="482"/>
        <v>0</v>
      </c>
      <c r="R321" s="316"/>
      <c r="S321" s="175"/>
      <c r="T321" s="177"/>
      <c r="U321" s="316"/>
      <c r="V321" s="175">
        <f t="shared" si="483"/>
        <v>0</v>
      </c>
      <c r="W321" s="316">
        <f t="shared" si="484"/>
        <v>0</v>
      </c>
      <c r="X321" s="175">
        <f t="shared" si="485"/>
        <v>0</v>
      </c>
      <c r="Y321" s="316">
        <f t="shared" si="489"/>
        <v>0</v>
      </c>
      <c r="Z321" s="175">
        <f t="shared" si="490"/>
        <v>0</v>
      </c>
      <c r="AA321" s="177"/>
      <c r="AB321" s="316"/>
      <c r="AC321" s="175">
        <f t="shared" si="499"/>
        <v>0</v>
      </c>
      <c r="AD321" s="316">
        <f t="shared" si="487"/>
        <v>0</v>
      </c>
      <c r="AE321" s="175">
        <f t="shared" si="488"/>
        <v>0</v>
      </c>
      <c r="AF321" s="174"/>
    </row>
    <row r="322" spans="1:33" ht="93.75">
      <c r="A322" s="943"/>
      <c r="B322" s="3" t="s">
        <v>129</v>
      </c>
      <c r="C322" s="174"/>
      <c r="D322" s="175"/>
      <c r="E322" s="174"/>
      <c r="F322" s="175"/>
      <c r="G322" s="176"/>
      <c r="H322" s="174"/>
      <c r="I322" s="175">
        <f t="shared" si="498"/>
        <v>0</v>
      </c>
      <c r="J322" s="316">
        <f t="shared" si="480"/>
        <v>0</v>
      </c>
      <c r="K322" s="175">
        <f t="shared" si="480"/>
        <v>0</v>
      </c>
      <c r="L322" s="316">
        <v>0</v>
      </c>
      <c r="M322" s="175">
        <v>0</v>
      </c>
      <c r="N322" s="175" t="e">
        <f t="shared" si="481"/>
        <v>#DIV/0!</v>
      </c>
      <c r="O322" s="175" t="e">
        <f t="shared" si="481"/>
        <v>#DIV/0!</v>
      </c>
      <c r="P322" s="316">
        <f t="shared" si="482"/>
        <v>0</v>
      </c>
      <c r="Q322" s="175">
        <f t="shared" si="482"/>
        <v>0</v>
      </c>
      <c r="R322" s="316"/>
      <c r="S322" s="175"/>
      <c r="T322" s="177"/>
      <c r="U322" s="316"/>
      <c r="V322" s="175">
        <f t="shared" si="483"/>
        <v>0</v>
      </c>
      <c r="W322" s="316">
        <f t="shared" si="484"/>
        <v>0</v>
      </c>
      <c r="X322" s="175">
        <f t="shared" si="485"/>
        <v>0</v>
      </c>
      <c r="Y322" s="316">
        <f t="shared" si="489"/>
        <v>0</v>
      </c>
      <c r="Z322" s="175">
        <f t="shared" si="490"/>
        <v>0</v>
      </c>
      <c r="AA322" s="177"/>
      <c r="AB322" s="316"/>
      <c r="AC322" s="175"/>
      <c r="AD322" s="316">
        <f t="shared" si="487"/>
        <v>0</v>
      </c>
      <c r="AE322" s="175">
        <f t="shared" si="488"/>
        <v>0</v>
      </c>
      <c r="AF322" s="784" t="s">
        <v>637</v>
      </c>
    </row>
    <row r="323" spans="1:33" ht="31.5">
      <c r="A323" s="173"/>
      <c r="B323" s="3" t="s">
        <v>305</v>
      </c>
      <c r="C323" s="174"/>
      <c r="D323" s="175"/>
      <c r="E323" s="174"/>
      <c r="F323" s="175"/>
      <c r="G323" s="176"/>
      <c r="H323" s="174"/>
      <c r="I323" s="175">
        <f t="shared" si="498"/>
        <v>0</v>
      </c>
      <c r="J323" s="316">
        <f t="shared" si="480"/>
        <v>0</v>
      </c>
      <c r="K323" s="175">
        <f t="shared" si="480"/>
        <v>0</v>
      </c>
      <c r="L323" s="316">
        <v>0</v>
      </c>
      <c r="M323" s="175">
        <v>0</v>
      </c>
      <c r="N323" s="175"/>
      <c r="O323" s="175"/>
      <c r="P323" s="316">
        <f t="shared" si="482"/>
        <v>0</v>
      </c>
      <c r="Q323" s="175">
        <f t="shared" si="482"/>
        <v>0</v>
      </c>
      <c r="R323" s="316"/>
      <c r="S323" s="175"/>
      <c r="T323" s="177"/>
      <c r="U323" s="316"/>
      <c r="V323" s="175">
        <f t="shared" si="483"/>
        <v>0</v>
      </c>
      <c r="W323" s="316">
        <f t="shared" si="484"/>
        <v>0</v>
      </c>
      <c r="X323" s="175">
        <f t="shared" si="485"/>
        <v>0</v>
      </c>
      <c r="Y323" s="316">
        <f t="shared" si="489"/>
        <v>0</v>
      </c>
      <c r="Z323" s="175">
        <f t="shared" si="490"/>
        <v>0</v>
      </c>
      <c r="AA323" s="177"/>
      <c r="AB323" s="316"/>
      <c r="AC323" s="175">
        <f t="shared" si="499"/>
        <v>0</v>
      </c>
      <c r="AD323" s="316">
        <f t="shared" si="487"/>
        <v>0</v>
      </c>
      <c r="AE323" s="175">
        <f t="shared" si="488"/>
        <v>0</v>
      </c>
      <c r="AF323" s="174"/>
    </row>
    <row r="324" spans="1:33">
      <c r="A324" s="173">
        <v>23.42</v>
      </c>
      <c r="B324" s="179" t="s">
        <v>130</v>
      </c>
      <c r="C324" s="174"/>
      <c r="D324" s="175"/>
      <c r="E324" s="174"/>
      <c r="F324" s="175"/>
      <c r="G324" s="176"/>
      <c r="H324" s="174"/>
      <c r="I324" s="175">
        <f t="shared" si="498"/>
        <v>0</v>
      </c>
      <c r="J324" s="316">
        <f t="shared" si="480"/>
        <v>0</v>
      </c>
      <c r="K324" s="175">
        <f t="shared" si="480"/>
        <v>0</v>
      </c>
      <c r="L324" s="316">
        <v>0</v>
      </c>
      <c r="M324" s="175">
        <v>0</v>
      </c>
      <c r="N324" s="175"/>
      <c r="O324" s="175"/>
      <c r="P324" s="316">
        <f t="shared" si="482"/>
        <v>0</v>
      </c>
      <c r="Q324" s="175">
        <f t="shared" si="482"/>
        <v>0</v>
      </c>
      <c r="R324" s="316"/>
      <c r="S324" s="175"/>
      <c r="T324" s="177"/>
      <c r="U324" s="316"/>
      <c r="V324" s="175">
        <f t="shared" si="483"/>
        <v>0</v>
      </c>
      <c r="W324" s="316">
        <f t="shared" si="484"/>
        <v>0</v>
      </c>
      <c r="X324" s="175">
        <f t="shared" si="485"/>
        <v>0</v>
      </c>
      <c r="Y324" s="316">
        <f t="shared" si="489"/>
        <v>0</v>
      </c>
      <c r="Z324" s="175">
        <f t="shared" si="490"/>
        <v>0</v>
      </c>
      <c r="AA324" s="177"/>
      <c r="AB324" s="316"/>
      <c r="AC324" s="175">
        <f t="shared" si="499"/>
        <v>0</v>
      </c>
      <c r="AD324" s="316">
        <f t="shared" si="487"/>
        <v>0</v>
      </c>
      <c r="AE324" s="175">
        <f t="shared" si="488"/>
        <v>0</v>
      </c>
      <c r="AF324" s="174"/>
    </row>
    <row r="325" spans="1:33" ht="93.75">
      <c r="A325" s="173">
        <v>23.43</v>
      </c>
      <c r="B325" s="3" t="s">
        <v>344</v>
      </c>
      <c r="C325" s="174"/>
      <c r="D325" s="175"/>
      <c r="E325" s="174"/>
      <c r="F325" s="175"/>
      <c r="G325" s="176"/>
      <c r="H325" s="174">
        <v>0</v>
      </c>
      <c r="I325" s="175">
        <v>0</v>
      </c>
      <c r="J325" s="316">
        <f t="shared" si="480"/>
        <v>0</v>
      </c>
      <c r="K325" s="175">
        <f t="shared" si="480"/>
        <v>0</v>
      </c>
      <c r="L325" s="316">
        <v>0</v>
      </c>
      <c r="M325" s="175">
        <v>0</v>
      </c>
      <c r="N325" s="175"/>
      <c r="O325" s="175"/>
      <c r="P325" s="316">
        <f t="shared" si="482"/>
        <v>0</v>
      </c>
      <c r="Q325" s="175">
        <f t="shared" si="482"/>
        <v>0</v>
      </c>
      <c r="R325" s="316"/>
      <c r="S325" s="175"/>
      <c r="T325" s="177"/>
      <c r="U325" s="316">
        <v>1334</v>
      </c>
      <c r="V325" s="175">
        <v>224.11199999999999</v>
      </c>
      <c r="W325" s="316">
        <f t="shared" si="484"/>
        <v>1334</v>
      </c>
      <c r="X325" s="175">
        <f t="shared" si="485"/>
        <v>224.11199999999999</v>
      </c>
      <c r="Y325" s="316">
        <f t="shared" si="489"/>
        <v>0</v>
      </c>
      <c r="Z325" s="175">
        <f t="shared" si="490"/>
        <v>0</v>
      </c>
      <c r="AA325" s="177"/>
      <c r="AB325" s="316"/>
      <c r="AC325" s="175"/>
      <c r="AD325" s="316">
        <f t="shared" si="487"/>
        <v>0</v>
      </c>
      <c r="AE325" s="175">
        <f t="shared" si="488"/>
        <v>0</v>
      </c>
      <c r="AF325" s="784" t="s">
        <v>637</v>
      </c>
    </row>
    <row r="326" spans="1:33" s="249" customFormat="1">
      <c r="A326" s="240"/>
      <c r="B326" s="241" t="s">
        <v>25</v>
      </c>
      <c r="C326" s="242">
        <f t="shared" ref="C326:F326" si="500">SUM(C279:C325)</f>
        <v>764</v>
      </c>
      <c r="D326" s="243">
        <f t="shared" si="500"/>
        <v>477.255</v>
      </c>
      <c r="E326" s="242">
        <f t="shared" si="500"/>
        <v>0</v>
      </c>
      <c r="F326" s="243">
        <f t="shared" si="500"/>
        <v>0</v>
      </c>
      <c r="G326" s="244"/>
      <c r="H326" s="242">
        <f t="shared" ref="H326:M326" si="501">SUM(H279:H325)</f>
        <v>73</v>
      </c>
      <c r="I326" s="243">
        <f t="shared" si="501"/>
        <v>731.1400000000001</v>
      </c>
      <c r="J326" s="242">
        <f t="shared" si="501"/>
        <v>837</v>
      </c>
      <c r="K326" s="243">
        <f t="shared" si="501"/>
        <v>1208.395</v>
      </c>
      <c r="L326" s="242">
        <f t="shared" si="501"/>
        <v>666</v>
      </c>
      <c r="M326" s="243">
        <f t="shared" si="501"/>
        <v>401.86500000000001</v>
      </c>
      <c r="N326" s="248">
        <f t="shared" si="481"/>
        <v>79.569892473118287</v>
      </c>
      <c r="O326" s="248">
        <f>M326/K326%</f>
        <v>33.256095895795667</v>
      </c>
      <c r="P326" s="242">
        <f>SUM(P279:P325)</f>
        <v>171</v>
      </c>
      <c r="Q326" s="243">
        <f>SUM(Q279:Q325)</f>
        <v>806.53</v>
      </c>
      <c r="R326" s="242">
        <f>SUM(R279:R325)</f>
        <v>171</v>
      </c>
      <c r="S326" s="243">
        <f>SUM(S279:S325)</f>
        <v>806.53</v>
      </c>
      <c r="T326" s="246"/>
      <c r="U326" s="242">
        <f t="shared" ref="U326:Z326" si="502">SUM(U279:U325)</f>
        <v>2395</v>
      </c>
      <c r="V326" s="243">
        <f t="shared" si="502"/>
        <v>3637.6020000000003</v>
      </c>
      <c r="W326" s="242">
        <f t="shared" si="502"/>
        <v>2566</v>
      </c>
      <c r="X326" s="243">
        <f t="shared" si="502"/>
        <v>4444.1319999999996</v>
      </c>
      <c r="Y326" s="242">
        <f t="shared" si="502"/>
        <v>157</v>
      </c>
      <c r="Z326" s="243">
        <f t="shared" si="502"/>
        <v>777.37</v>
      </c>
      <c r="AA326" s="246"/>
      <c r="AB326" s="242">
        <f>SUM(AB279:AB325)</f>
        <v>271</v>
      </c>
      <c r="AC326" s="243">
        <f>SUM(AC279:AC325)</f>
        <v>485.41</v>
      </c>
      <c r="AD326" s="242">
        <f>SUM(AD279:AD325)</f>
        <v>428</v>
      </c>
      <c r="AE326" s="243">
        <f>SUM(AE279:AE325)</f>
        <v>1262.7800000000002</v>
      </c>
      <c r="AF326" s="247"/>
    </row>
    <row r="327" spans="1:33" s="172" customFormat="1">
      <c r="A327" s="166" t="s">
        <v>132</v>
      </c>
      <c r="B327" s="167" t="s">
        <v>133</v>
      </c>
      <c r="C327" s="168"/>
      <c r="D327" s="169"/>
      <c r="E327" s="168"/>
      <c r="F327" s="169"/>
      <c r="G327" s="170"/>
      <c r="H327" s="168"/>
      <c r="I327" s="169"/>
      <c r="J327" s="315"/>
      <c r="K327" s="169"/>
      <c r="L327" s="315"/>
      <c r="M327" s="169"/>
      <c r="N327" s="169"/>
      <c r="O327" s="169"/>
      <c r="P327" s="315"/>
      <c r="Q327" s="169"/>
      <c r="R327" s="315"/>
      <c r="S327" s="169"/>
      <c r="T327" s="171"/>
      <c r="U327" s="315"/>
      <c r="V327" s="169"/>
      <c r="W327" s="315"/>
      <c r="X327" s="169"/>
      <c r="Y327" s="315"/>
      <c r="Z327" s="169"/>
      <c r="AA327" s="171"/>
      <c r="AB327" s="315"/>
      <c r="AC327" s="169"/>
      <c r="AD327" s="315"/>
      <c r="AE327" s="169"/>
      <c r="AF327" s="168"/>
    </row>
    <row r="328" spans="1:33" s="172" customFormat="1">
      <c r="A328" s="166">
        <v>24</v>
      </c>
      <c r="B328" s="167" t="s">
        <v>134</v>
      </c>
      <c r="C328" s="168"/>
      <c r="D328" s="169"/>
      <c r="E328" s="168"/>
      <c r="F328" s="169"/>
      <c r="G328" s="170"/>
      <c r="H328" s="168"/>
      <c r="I328" s="169"/>
      <c r="J328" s="315"/>
      <c r="K328" s="169"/>
      <c r="L328" s="315"/>
      <c r="M328" s="169"/>
      <c r="N328" s="169"/>
      <c r="O328" s="169"/>
      <c r="P328" s="315"/>
      <c r="Q328" s="169"/>
      <c r="R328" s="315"/>
      <c r="S328" s="169"/>
      <c r="T328" s="171"/>
      <c r="U328" s="315"/>
      <c r="V328" s="169"/>
      <c r="W328" s="315"/>
      <c r="X328" s="169"/>
      <c r="Y328" s="315"/>
      <c r="Z328" s="169"/>
      <c r="AA328" s="171"/>
      <c r="AB328" s="315"/>
      <c r="AC328" s="169"/>
      <c r="AD328" s="315"/>
      <c r="AE328" s="169"/>
      <c r="AF328" s="168"/>
    </row>
    <row r="329" spans="1:33">
      <c r="A329" s="173">
        <v>24.01</v>
      </c>
      <c r="B329" s="179" t="s">
        <v>135</v>
      </c>
      <c r="C329" s="174"/>
      <c r="D329" s="175"/>
      <c r="E329" s="174"/>
      <c r="F329" s="175"/>
      <c r="G329" s="176"/>
      <c r="H329" s="174"/>
      <c r="I329" s="175"/>
      <c r="J329" s="316">
        <f t="shared" ref="J329:J332" si="503">H329+E329+C329</f>
        <v>0</v>
      </c>
      <c r="K329" s="175">
        <f>I329+F329+D329</f>
        <v>0</v>
      </c>
      <c r="L329" s="316"/>
      <c r="M329" s="175"/>
      <c r="N329" s="175"/>
      <c r="O329" s="175"/>
      <c r="P329" s="316"/>
      <c r="Q329" s="175"/>
      <c r="R329" s="316"/>
      <c r="S329" s="175"/>
      <c r="T329" s="177"/>
      <c r="U329" s="316"/>
      <c r="V329" s="175"/>
      <c r="W329" s="316"/>
      <c r="X329" s="175">
        <f>V329+S329</f>
        <v>0</v>
      </c>
      <c r="Y329" s="316"/>
      <c r="Z329" s="175"/>
      <c r="AA329" s="177"/>
      <c r="AB329" s="316"/>
      <c r="AC329" s="175"/>
      <c r="AD329" s="316"/>
      <c r="AE329" s="175">
        <f>AC329+Z329</f>
        <v>0</v>
      </c>
      <c r="AF329" s="174"/>
    </row>
    <row r="330" spans="1:33">
      <c r="A330" s="173"/>
      <c r="B330" s="179" t="s">
        <v>136</v>
      </c>
      <c r="C330" s="174"/>
      <c r="D330" s="175"/>
      <c r="E330" s="174"/>
      <c r="F330" s="175"/>
      <c r="G330" s="176"/>
      <c r="H330" s="174">
        <v>1</v>
      </c>
      <c r="I330" s="175">
        <v>157.58000000000001</v>
      </c>
      <c r="J330" s="316">
        <f t="shared" si="503"/>
        <v>1</v>
      </c>
      <c r="K330" s="175">
        <f>I330+F330+D330</f>
        <v>157.58000000000001</v>
      </c>
      <c r="L330" s="316">
        <v>1</v>
      </c>
      <c r="M330" s="175">
        <v>100</v>
      </c>
      <c r="N330" s="175">
        <f t="shared" ref="N330:O333" si="504">L330/J330%</f>
        <v>100</v>
      </c>
      <c r="O330" s="175">
        <f t="shared" si="504"/>
        <v>63.45982992765579</v>
      </c>
      <c r="P330" s="316">
        <f>J330-L330</f>
        <v>0</v>
      </c>
      <c r="Q330" s="175">
        <f>K330-M330</f>
        <v>57.580000000000013</v>
      </c>
      <c r="R330" s="316"/>
      <c r="S330" s="175"/>
      <c r="T330" s="177"/>
      <c r="U330" s="316">
        <v>1</v>
      </c>
      <c r="V330" s="175">
        <v>250</v>
      </c>
      <c r="W330" s="316">
        <f>U330+R330</f>
        <v>1</v>
      </c>
      <c r="X330" s="175">
        <f>V330+S330</f>
        <v>250</v>
      </c>
      <c r="Y330" s="316"/>
      <c r="Z330" s="175"/>
      <c r="AA330" s="177"/>
      <c r="AB330" s="316">
        <v>1</v>
      </c>
      <c r="AC330" s="175">
        <v>237.41015199999998</v>
      </c>
      <c r="AD330" s="316">
        <f>AB330+Y330</f>
        <v>1</v>
      </c>
      <c r="AE330" s="175">
        <f>AC330+Z330</f>
        <v>237.41015199999998</v>
      </c>
      <c r="AF330" s="174"/>
    </row>
    <row r="331" spans="1:33" ht="22.15" customHeight="1">
      <c r="A331" s="173"/>
      <c r="B331" s="3" t="s">
        <v>137</v>
      </c>
      <c r="C331" s="174"/>
      <c r="D331" s="175"/>
      <c r="E331" s="174"/>
      <c r="F331" s="175"/>
      <c r="G331" s="176"/>
      <c r="H331" s="174"/>
      <c r="I331" s="175"/>
      <c r="J331" s="316">
        <f t="shared" si="503"/>
        <v>0</v>
      </c>
      <c r="K331" s="175">
        <f>I331+F331+D331</f>
        <v>0</v>
      </c>
      <c r="L331" s="316"/>
      <c r="M331" s="175"/>
      <c r="N331" s="175"/>
      <c r="O331" s="175"/>
      <c r="P331" s="316"/>
      <c r="Q331" s="175"/>
      <c r="R331" s="316"/>
      <c r="S331" s="175"/>
      <c r="T331" s="177"/>
      <c r="U331" s="316"/>
      <c r="V331" s="175"/>
      <c r="W331" s="316"/>
      <c r="X331" s="175">
        <f>V331+S331</f>
        <v>0</v>
      </c>
      <c r="Y331" s="316"/>
      <c r="Z331" s="175"/>
      <c r="AA331" s="177"/>
      <c r="AB331" s="316"/>
      <c r="AC331" s="175"/>
      <c r="AD331" s="316"/>
      <c r="AE331" s="175">
        <f>AC331+Z331</f>
        <v>0</v>
      </c>
      <c r="AF331" s="174"/>
    </row>
    <row r="332" spans="1:33">
      <c r="A332" s="173"/>
      <c r="B332" s="179" t="s">
        <v>138</v>
      </c>
      <c r="C332" s="174"/>
      <c r="D332" s="175"/>
      <c r="E332" s="174"/>
      <c r="F332" s="175"/>
      <c r="G332" s="176"/>
      <c r="H332" s="174"/>
      <c r="I332" s="175"/>
      <c r="J332" s="316">
        <f t="shared" si="503"/>
        <v>0</v>
      </c>
      <c r="K332" s="175">
        <f>I332+F332+D332</f>
        <v>0</v>
      </c>
      <c r="L332" s="316"/>
      <c r="M332" s="175"/>
      <c r="N332" s="175"/>
      <c r="O332" s="175"/>
      <c r="P332" s="316"/>
      <c r="Q332" s="175"/>
      <c r="R332" s="316"/>
      <c r="S332" s="175"/>
      <c r="T332" s="177"/>
      <c r="U332" s="316"/>
      <c r="V332" s="175"/>
      <c r="W332" s="316"/>
      <c r="X332" s="175">
        <f>V332+S332</f>
        <v>0</v>
      </c>
      <c r="Y332" s="316"/>
      <c r="Z332" s="175"/>
      <c r="AA332" s="177"/>
      <c r="AB332" s="316"/>
      <c r="AC332" s="175"/>
      <c r="AD332" s="316"/>
      <c r="AE332" s="175">
        <f>AC332+Z332</f>
        <v>0</v>
      </c>
      <c r="AF332" s="174"/>
    </row>
    <row r="333" spans="1:33" s="249" customFormat="1">
      <c r="A333" s="240"/>
      <c r="B333" s="241" t="s">
        <v>35</v>
      </c>
      <c r="C333" s="242">
        <f t="shared" ref="C333" si="505">SUM(C330:C332)</f>
        <v>0</v>
      </c>
      <c r="D333" s="243">
        <f>SUM(D330:D332)</f>
        <v>0</v>
      </c>
      <c r="E333" s="242">
        <f t="shared" ref="E333" si="506">SUM(E330:E332)</f>
        <v>0</v>
      </c>
      <c r="F333" s="243">
        <f>SUM(F330:F332)</f>
        <v>0</v>
      </c>
      <c r="G333" s="244"/>
      <c r="H333" s="242">
        <f t="shared" ref="H333:L333" si="507">SUM(H330:H332)</f>
        <v>1</v>
      </c>
      <c r="I333" s="243">
        <f>SUM(I330:I332)</f>
        <v>157.58000000000001</v>
      </c>
      <c r="J333" s="242">
        <f t="shared" si="507"/>
        <v>1</v>
      </c>
      <c r="K333" s="243">
        <f>SUM(K330:K332)</f>
        <v>157.58000000000001</v>
      </c>
      <c r="L333" s="242">
        <f t="shared" si="507"/>
        <v>1</v>
      </c>
      <c r="M333" s="243">
        <f>SUM(M330:M332)</f>
        <v>100</v>
      </c>
      <c r="N333" s="248">
        <f t="shared" si="504"/>
        <v>100</v>
      </c>
      <c r="O333" s="248">
        <f>M333/K333%</f>
        <v>63.45982992765579</v>
      </c>
      <c r="P333" s="242">
        <f t="shared" ref="P333" si="508">SUM(P330:P332)</f>
        <v>0</v>
      </c>
      <c r="Q333" s="243">
        <f>SUM(Q330:Q332)</f>
        <v>57.580000000000013</v>
      </c>
      <c r="R333" s="242">
        <f t="shared" ref="R333" si="509">SUM(R330:R332)</f>
        <v>0</v>
      </c>
      <c r="S333" s="243">
        <f>SUM(S330:S332)</f>
        <v>0</v>
      </c>
      <c r="T333" s="246"/>
      <c r="U333" s="242">
        <f t="shared" ref="U333" si="510">SUM(U330:U332)</f>
        <v>1</v>
      </c>
      <c r="V333" s="243">
        <f>SUM(V330:V332)</f>
        <v>250</v>
      </c>
      <c r="W333" s="242">
        <f t="shared" ref="W333" si="511">SUM(W330:W332)</f>
        <v>1</v>
      </c>
      <c r="X333" s="243">
        <f>SUM(X330:X332)</f>
        <v>250</v>
      </c>
      <c r="Y333" s="242">
        <f t="shared" ref="Y333" si="512">SUM(Y330:Y332)</f>
        <v>0</v>
      </c>
      <c r="Z333" s="243">
        <f>SUM(Z330:Z332)</f>
        <v>0</v>
      </c>
      <c r="AA333" s="246"/>
      <c r="AB333" s="242">
        <f t="shared" ref="AB333" si="513">SUM(AB330:AB332)</f>
        <v>1</v>
      </c>
      <c r="AC333" s="243">
        <f>SUM(AC330:AC332)</f>
        <v>237.41015199999998</v>
      </c>
      <c r="AD333" s="242">
        <f t="shared" ref="AD333" si="514">SUM(AD330:AD332)</f>
        <v>1</v>
      </c>
      <c r="AE333" s="243">
        <f>SUM(AE330:AE332)</f>
        <v>237.41015199999998</v>
      </c>
      <c r="AF333" s="248">
        <f>AE333/AE382*100</f>
        <v>2.7609826490459328</v>
      </c>
    </row>
    <row r="334" spans="1:33" s="172" customFormat="1" ht="47.25">
      <c r="A334" s="166">
        <v>24.02</v>
      </c>
      <c r="B334" s="167" t="s">
        <v>253</v>
      </c>
      <c r="C334" s="168"/>
      <c r="D334" s="169"/>
      <c r="E334" s="168"/>
      <c r="F334" s="169"/>
      <c r="G334" s="170"/>
      <c r="H334" s="168"/>
      <c r="I334" s="169"/>
      <c r="J334" s="315">
        <f t="shared" ref="J334:J338" si="515">H334+E334+C334</f>
        <v>0</v>
      </c>
      <c r="K334" s="169"/>
      <c r="L334" s="315"/>
      <c r="M334" s="169"/>
      <c r="N334" s="175"/>
      <c r="O334" s="175"/>
      <c r="P334" s="316"/>
      <c r="Q334" s="175"/>
      <c r="R334" s="315"/>
      <c r="S334" s="169"/>
      <c r="T334" s="171"/>
      <c r="U334" s="315"/>
      <c r="V334" s="169"/>
      <c r="W334" s="315"/>
      <c r="X334" s="169"/>
      <c r="Y334" s="315"/>
      <c r="Z334" s="169"/>
      <c r="AA334" s="171"/>
      <c r="AB334" s="315"/>
      <c r="AC334" s="169"/>
      <c r="AD334" s="315"/>
      <c r="AE334" s="169"/>
      <c r="AF334" s="168"/>
    </row>
    <row r="335" spans="1:33">
      <c r="A335" s="173"/>
      <c r="B335" s="179" t="s">
        <v>236</v>
      </c>
      <c r="C335" s="174"/>
      <c r="D335" s="175"/>
      <c r="E335" s="174"/>
      <c r="F335" s="175"/>
      <c r="G335" s="182">
        <v>1.1999999999999999E-3</v>
      </c>
      <c r="H335" s="174">
        <v>20784</v>
      </c>
      <c r="I335" s="175">
        <f>+G335*H335</f>
        <v>24.940799999999999</v>
      </c>
      <c r="J335" s="316">
        <f t="shared" si="515"/>
        <v>20784</v>
      </c>
      <c r="K335" s="175">
        <f>I335+F335+D335</f>
        <v>24.940799999999999</v>
      </c>
      <c r="L335" s="316">
        <v>20784</v>
      </c>
      <c r="M335" s="175">
        <v>5.8802509999999995</v>
      </c>
      <c r="N335" s="175">
        <f t="shared" ref="N335:O340" si="516">L335/J335%</f>
        <v>100</v>
      </c>
      <c r="O335" s="175">
        <f t="shared" si="516"/>
        <v>23.576833942776492</v>
      </c>
      <c r="P335" s="316">
        <f t="shared" ref="P335:Q338" si="517">J335-L335</f>
        <v>0</v>
      </c>
      <c r="Q335" s="175">
        <f t="shared" si="517"/>
        <v>19.060549000000002</v>
      </c>
      <c r="R335" s="316"/>
      <c r="S335" s="175"/>
      <c r="T335" s="177">
        <v>1.1999999999999999E-3</v>
      </c>
      <c r="U335" s="316">
        <v>20023</v>
      </c>
      <c r="V335" s="175">
        <v>35.525300000000001</v>
      </c>
      <c r="W335" s="316">
        <f t="shared" ref="W335:W338" si="518">U335+R335</f>
        <v>20023</v>
      </c>
      <c r="X335" s="175">
        <f>V335+S335</f>
        <v>35.525300000000001</v>
      </c>
      <c r="Y335" s="316"/>
      <c r="Z335" s="175"/>
      <c r="AA335" s="177">
        <v>1.1999999999999999E-3</v>
      </c>
      <c r="AB335" s="316">
        <v>20023</v>
      </c>
      <c r="AC335" s="175">
        <v>35.525300000000001</v>
      </c>
      <c r="AD335" s="316">
        <f t="shared" ref="AD335:AD338" si="519">AB335+Y335</f>
        <v>20023</v>
      </c>
      <c r="AE335" s="175">
        <f>AC335+Z335</f>
        <v>35.525300000000001</v>
      </c>
      <c r="AF335" s="174"/>
      <c r="AG335" s="183">
        <f>X335-AE335</f>
        <v>0</v>
      </c>
    </row>
    <row r="336" spans="1:33">
      <c r="A336" s="173"/>
      <c r="B336" s="179" t="s">
        <v>237</v>
      </c>
      <c r="C336" s="174"/>
      <c r="D336" s="175"/>
      <c r="E336" s="174"/>
      <c r="F336" s="175"/>
      <c r="G336" s="182">
        <v>1.25E-3</v>
      </c>
      <c r="H336" s="174">
        <v>28200</v>
      </c>
      <c r="I336" s="175">
        <f t="shared" ref="I336:I337" si="520">+G336*H336</f>
        <v>35.25</v>
      </c>
      <c r="J336" s="316">
        <f t="shared" si="515"/>
        <v>28200</v>
      </c>
      <c r="K336" s="175">
        <f>I336+F336+D336</f>
        <v>35.25</v>
      </c>
      <c r="L336" s="316">
        <v>28200</v>
      </c>
      <c r="M336" s="175">
        <v>19.390949999999997</v>
      </c>
      <c r="N336" s="175">
        <f t="shared" si="516"/>
        <v>100</v>
      </c>
      <c r="O336" s="175">
        <f t="shared" si="516"/>
        <v>55.009787234042548</v>
      </c>
      <c r="P336" s="316">
        <f t="shared" si="517"/>
        <v>0</v>
      </c>
      <c r="Q336" s="175">
        <f t="shared" si="517"/>
        <v>15.859050000000003</v>
      </c>
      <c r="R336" s="316"/>
      <c r="S336" s="175"/>
      <c r="T336" s="177">
        <v>1.1999999999999999E-3</v>
      </c>
      <c r="U336" s="316">
        <v>27164</v>
      </c>
      <c r="V336" s="175">
        <v>47.690399999999997</v>
      </c>
      <c r="W336" s="316">
        <f t="shared" si="518"/>
        <v>27164</v>
      </c>
      <c r="X336" s="175">
        <f>V336+S336</f>
        <v>47.690399999999997</v>
      </c>
      <c r="Y336" s="316"/>
      <c r="Z336" s="175"/>
      <c r="AA336" s="177">
        <v>1.1999999999999999E-3</v>
      </c>
      <c r="AB336" s="316">
        <v>27164</v>
      </c>
      <c r="AC336" s="175">
        <v>47.690399999999997</v>
      </c>
      <c r="AD336" s="316">
        <f t="shared" si="519"/>
        <v>27164</v>
      </c>
      <c r="AE336" s="175">
        <f>AC336+Z336</f>
        <v>47.690399999999997</v>
      </c>
      <c r="AF336" s="174"/>
      <c r="AG336" s="183">
        <f t="shared" ref="AG336:AG337" si="521">X336-AE336</f>
        <v>0</v>
      </c>
    </row>
    <row r="337" spans="1:33">
      <c r="A337" s="173"/>
      <c r="B337" s="179" t="s">
        <v>241</v>
      </c>
      <c r="C337" s="174"/>
      <c r="D337" s="175"/>
      <c r="E337" s="174"/>
      <c r="F337" s="175"/>
      <c r="G337" s="182">
        <v>1.3500000000000001E-3</v>
      </c>
      <c r="H337" s="174">
        <v>36016</v>
      </c>
      <c r="I337" s="175">
        <f t="shared" si="520"/>
        <v>48.621600000000001</v>
      </c>
      <c r="J337" s="316">
        <f t="shared" si="515"/>
        <v>36016</v>
      </c>
      <c r="K337" s="175">
        <f>I337+F337+D337</f>
        <v>48.621600000000001</v>
      </c>
      <c r="L337" s="316">
        <v>36016</v>
      </c>
      <c r="M337" s="175">
        <v>10.973709999999999</v>
      </c>
      <c r="N337" s="175">
        <f t="shared" si="516"/>
        <v>100</v>
      </c>
      <c r="O337" s="175">
        <f t="shared" si="516"/>
        <v>22.569619263866265</v>
      </c>
      <c r="P337" s="316">
        <f t="shared" si="517"/>
        <v>0</v>
      </c>
      <c r="Q337" s="175">
        <f t="shared" si="517"/>
        <v>37.647890000000004</v>
      </c>
      <c r="R337" s="316"/>
      <c r="S337" s="175"/>
      <c r="T337" s="177"/>
      <c r="U337" s="316">
        <v>35010</v>
      </c>
      <c r="V337" s="175">
        <v>88.815999999999988</v>
      </c>
      <c r="W337" s="316">
        <f t="shared" si="518"/>
        <v>35010</v>
      </c>
      <c r="X337" s="175">
        <f>V337+S337</f>
        <v>88.815999999999988</v>
      </c>
      <c r="Y337" s="316"/>
      <c r="Z337" s="175"/>
      <c r="AA337" s="177"/>
      <c r="AB337" s="316">
        <v>35010</v>
      </c>
      <c r="AC337" s="175">
        <v>88.815999999999988</v>
      </c>
      <c r="AD337" s="316">
        <f t="shared" si="519"/>
        <v>35010</v>
      </c>
      <c r="AE337" s="175">
        <f>AC337+Z337</f>
        <v>88.815999999999988</v>
      </c>
      <c r="AF337" s="175">
        <f>(AE335+AE336+AE337)/AE382*100</f>
        <v>2.0006580796337441</v>
      </c>
      <c r="AG337" s="183">
        <f t="shared" si="521"/>
        <v>0</v>
      </c>
    </row>
    <row r="338" spans="1:33" ht="31.5">
      <c r="A338" s="173">
        <v>24.03</v>
      </c>
      <c r="B338" s="179" t="s">
        <v>139</v>
      </c>
      <c r="C338" s="174"/>
      <c r="D338" s="175"/>
      <c r="E338" s="174"/>
      <c r="F338" s="175"/>
      <c r="G338" s="176"/>
      <c r="H338" s="174">
        <v>1</v>
      </c>
      <c r="I338" s="175">
        <v>24</v>
      </c>
      <c r="J338" s="316">
        <f t="shared" si="515"/>
        <v>1</v>
      </c>
      <c r="K338" s="175">
        <f>I338+F338+D338</f>
        <v>24</v>
      </c>
      <c r="L338" s="316">
        <v>1</v>
      </c>
      <c r="M338" s="175">
        <v>5.5730000000000004</v>
      </c>
      <c r="N338" s="175">
        <f t="shared" si="516"/>
        <v>100</v>
      </c>
      <c r="O338" s="175">
        <f t="shared" si="516"/>
        <v>23.220833333333335</v>
      </c>
      <c r="P338" s="316">
        <f t="shared" si="517"/>
        <v>0</v>
      </c>
      <c r="Q338" s="175">
        <f t="shared" si="517"/>
        <v>18.427</v>
      </c>
      <c r="R338" s="316"/>
      <c r="S338" s="175"/>
      <c r="T338" s="177"/>
      <c r="U338" s="316">
        <v>1</v>
      </c>
      <c r="V338" s="175">
        <v>43.027315010000002</v>
      </c>
      <c r="W338" s="316">
        <f t="shared" si="518"/>
        <v>1</v>
      </c>
      <c r="X338" s="175">
        <f>V338+S338</f>
        <v>43.027315010000002</v>
      </c>
      <c r="Y338" s="316"/>
      <c r="Z338" s="175"/>
      <c r="AA338" s="177"/>
      <c r="AB338" s="316">
        <v>1</v>
      </c>
      <c r="AC338" s="175">
        <v>43.027315010000002</v>
      </c>
      <c r="AD338" s="316">
        <f t="shared" si="519"/>
        <v>1</v>
      </c>
      <c r="AE338" s="175">
        <f>AC338+Z338</f>
        <v>43.027315010000002</v>
      </c>
      <c r="AF338" s="175">
        <f>AE338/AE382*100</f>
        <v>0.50039001776825298</v>
      </c>
    </row>
    <row r="339" spans="1:33" s="249" customFormat="1">
      <c r="A339" s="240"/>
      <c r="B339" s="241" t="s">
        <v>35</v>
      </c>
      <c r="C339" s="242">
        <f t="shared" ref="C339" si="522">SUM(C335:C338)</f>
        <v>0</v>
      </c>
      <c r="D339" s="243">
        <f>SUM(D335:D338)</f>
        <v>0</v>
      </c>
      <c r="E339" s="242">
        <f t="shared" ref="E339" si="523">SUM(E335:E338)</f>
        <v>0</v>
      </c>
      <c r="F339" s="243">
        <f>SUM(F335:F338)</f>
        <v>0</v>
      </c>
      <c r="G339" s="244"/>
      <c r="H339" s="242">
        <f t="shared" ref="H339" si="524">SUM(H335:H338)</f>
        <v>85001</v>
      </c>
      <c r="I339" s="243">
        <f>SUM(I335:I338)</f>
        <v>132.8124</v>
      </c>
      <c r="J339" s="242">
        <f t="shared" ref="J339" si="525">SUM(J335:J338)</f>
        <v>85001</v>
      </c>
      <c r="K339" s="243">
        <f>SUM(K335:K338)</f>
        <v>132.8124</v>
      </c>
      <c r="L339" s="242">
        <f t="shared" ref="L339" si="526">SUM(L335:L338)</f>
        <v>85001</v>
      </c>
      <c r="M339" s="243">
        <f>SUM(M335:M338)</f>
        <v>41.817910999999995</v>
      </c>
      <c r="N339" s="248">
        <f t="shared" si="516"/>
        <v>100</v>
      </c>
      <c r="O339" s="248">
        <f t="shared" si="516"/>
        <v>31.486450813327671</v>
      </c>
      <c r="P339" s="242">
        <f t="shared" ref="P339" si="527">SUM(P335:P338)</f>
        <v>0</v>
      </c>
      <c r="Q339" s="243">
        <f>SUM(Q335:Q338)</f>
        <v>90.994489000000016</v>
      </c>
      <c r="R339" s="242">
        <f t="shared" ref="R339" si="528">SUM(R335:R338)</f>
        <v>0</v>
      </c>
      <c r="S339" s="243">
        <f>SUM(S335:S338)</f>
        <v>0</v>
      </c>
      <c r="T339" s="246"/>
      <c r="U339" s="242">
        <f t="shared" ref="U339" si="529">SUM(U335:U338)</f>
        <v>82198</v>
      </c>
      <c r="V339" s="243">
        <f>SUM(V335:V338)</f>
        <v>215.05901501</v>
      </c>
      <c r="W339" s="242">
        <f t="shared" ref="W339" si="530">SUM(W335:W338)</f>
        <v>82198</v>
      </c>
      <c r="X339" s="243">
        <f>SUM(X335:X338)</f>
        <v>215.05901501</v>
      </c>
      <c r="Y339" s="242">
        <f t="shared" ref="Y339" si="531">SUM(Y335:Y338)</f>
        <v>0</v>
      </c>
      <c r="Z339" s="243">
        <f>SUM(Z335:Z338)</f>
        <v>0</v>
      </c>
      <c r="AA339" s="246"/>
      <c r="AB339" s="242">
        <f t="shared" ref="AB339" si="532">SUM(AB335:AB338)</f>
        <v>82198</v>
      </c>
      <c r="AC339" s="243">
        <f>SUM(AC335:AC338)</f>
        <v>215.05901501</v>
      </c>
      <c r="AD339" s="242">
        <f t="shared" ref="AD339" si="533">SUM(AD335:AD338)</f>
        <v>82198</v>
      </c>
      <c r="AE339" s="243">
        <f>SUM(AE335:AE338)</f>
        <v>215.05901501</v>
      </c>
      <c r="AF339" s="248">
        <f>AF333+AF337+AF338</f>
        <v>5.2620307464479295</v>
      </c>
    </row>
    <row r="340" spans="1:33" s="249" customFormat="1">
      <c r="A340" s="240"/>
      <c r="B340" s="241" t="s">
        <v>140</v>
      </c>
      <c r="C340" s="242">
        <f>C339+C333+C326+C276+C272+C265+C261+C258+C254+C250+C243+C239+C234+C225+C211+C188+C144+C140+C134+C121+C83+C81+C77+C45</f>
        <v>12612</v>
      </c>
      <c r="D340" s="243">
        <f t="shared" ref="D340:F340" si="534">D339+D333+D326+D276+D272+D265+D261+D258+D254+D250+D243+D239+D234+D225+D211+D188+D144+D140+D134+D121+D83+D81+D77+D45</f>
        <v>477.255</v>
      </c>
      <c r="E340" s="242">
        <f t="shared" si="534"/>
        <v>0</v>
      </c>
      <c r="F340" s="243">
        <f t="shared" si="534"/>
        <v>0</v>
      </c>
      <c r="G340" s="244"/>
      <c r="H340" s="242">
        <f t="shared" ref="H340:M340" si="535">H339+H333+H326+H276+H272+H265+H261+H258+H254+H250+H243+H239+H234+H225+H211+H188+H144+H140+H134+H121+H83+H81+H77+H45</f>
        <v>248211</v>
      </c>
      <c r="I340" s="243">
        <f t="shared" si="535"/>
        <v>5522.7075538461522</v>
      </c>
      <c r="J340" s="242">
        <f t="shared" si="535"/>
        <v>248975</v>
      </c>
      <c r="K340" s="243">
        <f t="shared" si="535"/>
        <v>5999.9625538461523</v>
      </c>
      <c r="L340" s="242">
        <f t="shared" si="535"/>
        <v>226882</v>
      </c>
      <c r="M340" s="243">
        <f t="shared" si="535"/>
        <v>4561.2207210000006</v>
      </c>
      <c r="N340" s="248">
        <f t="shared" si="516"/>
        <v>91.126418315091883</v>
      </c>
      <c r="O340" s="248">
        <f t="shared" si="516"/>
        <v>76.020819797885636</v>
      </c>
      <c r="P340" s="242">
        <f>P339+P333+P326+P276+P272+P265+P261+P258+P254+P250+P243+P239+P234+P225+P211+P188+P144+P140+P134+P121+P83+P81+P77+P45</f>
        <v>21939</v>
      </c>
      <c r="Q340" s="243">
        <f>Q339+Q333+Q326+Q276+Q272+Q265+Q261+Q258+Q254+Q250+Q243+Q239+Q234+Q225+Q211+Q188+Q144+Q140+Q134+Q121+Q83+Q81+Q77+Q45</f>
        <v>1438.7418328461538</v>
      </c>
      <c r="R340" s="242">
        <f>R339+R333+R326+R276+R272+R265+R261+R258+R254+R250+R243+R239+R234+R225+R211+R188+R144+R140+R134+R121+R83+R81+R77+R45</f>
        <v>171</v>
      </c>
      <c r="S340" s="243">
        <f>S339+S333+S326+S276+S272+S265+S261+S258+S254+S250+S243+S239+S234+S225+S211+S188+S144+S140+S134+S121+S83+S81+S77+S45</f>
        <v>806.53</v>
      </c>
      <c r="T340" s="246"/>
      <c r="U340" s="242">
        <f t="shared" ref="U340:Z340" si="536">U339+U333+U326+U276+U272+U265+U261+U258+U254+U250+U243+U239+U234+U225+U211+U188+U144+U140+U134+U121+U83+U81+U77+U45</f>
        <v>246671</v>
      </c>
      <c r="V340" s="243">
        <f t="shared" si="536"/>
        <v>13449.421235010002</v>
      </c>
      <c r="W340" s="242">
        <f t="shared" si="536"/>
        <v>246842</v>
      </c>
      <c r="X340" s="243">
        <f t="shared" si="536"/>
        <v>14255.951235010001</v>
      </c>
      <c r="Y340" s="242">
        <f t="shared" si="536"/>
        <v>157</v>
      </c>
      <c r="Z340" s="243">
        <f t="shared" si="536"/>
        <v>777.37</v>
      </c>
      <c r="AA340" s="246"/>
      <c r="AB340" s="242">
        <f>AB339+AB333+AB326+AB276+AB272+AB265+AB261+AB258+AB254+AB250+AB243+AB239+AB234+AB225+AB211+AB188+AB144+AB140+AB134+AB121+AB83+AB81+AB77+AB45</f>
        <v>240841</v>
      </c>
      <c r="AC340" s="243">
        <f>AC339+AC333+AC326+AC276+AC272+AC265+AC261+AC258+AC254+AC250+AC243+AC239+AC234+AC225+AC211+AC188+AC144+AC140+AC134+AC121+AC83+AC81+AC77+AC45</f>
        <v>7777.8406670100012</v>
      </c>
      <c r="AD340" s="242">
        <f>AD339+AD333+AD326+AD276+AD272+AD265+AD261+AD258+AD254+AD250+AD243+AD239+AD234+AD225+AD211+AD188+AD144+AD140+AD134+AD121+AD83+AD81+AD77+AD45</f>
        <v>240998</v>
      </c>
      <c r="AE340" s="243">
        <f>AE339+AE333+AE326+AE276+AE272+AE265+AE261+AE258+AE254+AE250+AE243+AE239+AE234+AE225+AE211+AE188+AE144+AE140+AE134+AE121+AE83+AE81+AE77+AE45</f>
        <v>8555.2106670100002</v>
      </c>
      <c r="AF340" s="247"/>
    </row>
    <row r="341" spans="1:33" s="172" customFormat="1">
      <c r="A341" s="166">
        <v>25</v>
      </c>
      <c r="B341" s="167" t="s">
        <v>141</v>
      </c>
      <c r="C341" s="168"/>
      <c r="D341" s="169"/>
      <c r="E341" s="168"/>
      <c r="F341" s="169"/>
      <c r="G341" s="170"/>
      <c r="H341" s="168"/>
      <c r="I341" s="169"/>
      <c r="J341" s="315"/>
      <c r="K341" s="169"/>
      <c r="L341" s="315"/>
      <c r="M341" s="169"/>
      <c r="N341" s="169"/>
      <c r="O341" s="169"/>
      <c r="P341" s="315"/>
      <c r="Q341" s="169"/>
      <c r="R341" s="315"/>
      <c r="S341" s="169"/>
      <c r="T341" s="171"/>
      <c r="U341" s="315"/>
      <c r="V341" s="169"/>
      <c r="W341" s="315"/>
      <c r="X341" s="169"/>
      <c r="Y341" s="315"/>
      <c r="Z341" s="169"/>
      <c r="AA341" s="171"/>
      <c r="AB341" s="315"/>
      <c r="AC341" s="169"/>
      <c r="AD341" s="315"/>
      <c r="AE341" s="169"/>
      <c r="AF341" s="168"/>
    </row>
    <row r="342" spans="1:33">
      <c r="A342" s="173">
        <v>25.01</v>
      </c>
      <c r="B342" s="179" t="s">
        <v>142</v>
      </c>
      <c r="C342" s="174"/>
      <c r="D342" s="175"/>
      <c r="E342" s="174"/>
      <c r="F342" s="175"/>
      <c r="G342" s="176"/>
      <c r="H342" s="174"/>
      <c r="I342" s="175"/>
      <c r="J342" s="316">
        <f t="shared" ref="J342:J343" si="537">H342+E342+C342</f>
        <v>0</v>
      </c>
      <c r="K342" s="175">
        <f>I342+F342+D342</f>
        <v>0</v>
      </c>
      <c r="L342" s="316"/>
      <c r="M342" s="175"/>
      <c r="N342" s="175" t="e">
        <f t="shared" ref="N342:O345" si="538">L342/J342%</f>
        <v>#DIV/0!</v>
      </c>
      <c r="O342" s="175" t="e">
        <f t="shared" si="538"/>
        <v>#DIV/0!</v>
      </c>
      <c r="P342" s="316">
        <f>J342-L342</f>
        <v>0</v>
      </c>
      <c r="Q342" s="175">
        <f>K342-M342</f>
        <v>0</v>
      </c>
      <c r="R342" s="316"/>
      <c r="S342" s="175"/>
      <c r="T342" s="177"/>
      <c r="U342" s="316"/>
      <c r="V342" s="175">
        <f>U342*T342</f>
        <v>0</v>
      </c>
      <c r="W342" s="316">
        <f>U342+R342</f>
        <v>0</v>
      </c>
      <c r="X342" s="175">
        <f>V342+S342</f>
        <v>0</v>
      </c>
      <c r="Y342" s="316"/>
      <c r="Z342" s="175"/>
      <c r="AA342" s="177"/>
      <c r="AB342" s="316"/>
      <c r="AC342" s="175">
        <f>AB342*AA342</f>
        <v>0</v>
      </c>
      <c r="AD342" s="316">
        <f>AB342+Y342</f>
        <v>0</v>
      </c>
      <c r="AE342" s="175">
        <f>AC342+Z342</f>
        <v>0</v>
      </c>
      <c r="AF342" s="174"/>
    </row>
    <row r="343" spans="1:33">
      <c r="A343" s="173">
        <v>25.02</v>
      </c>
      <c r="B343" s="179" t="s">
        <v>143</v>
      </c>
      <c r="C343" s="174"/>
      <c r="D343" s="175"/>
      <c r="E343" s="174"/>
      <c r="F343" s="175"/>
      <c r="G343" s="176">
        <v>6.0000000000000001E-3</v>
      </c>
      <c r="H343" s="174"/>
      <c r="I343" s="175">
        <f t="shared" ref="I343" si="539">H343*G343</f>
        <v>0</v>
      </c>
      <c r="J343" s="316">
        <f t="shared" si="537"/>
        <v>0</v>
      </c>
      <c r="K343" s="175">
        <f>I343+F343+D343</f>
        <v>0</v>
      </c>
      <c r="L343" s="316"/>
      <c r="M343" s="175">
        <v>0</v>
      </c>
      <c r="N343" s="175" t="e">
        <f t="shared" si="538"/>
        <v>#DIV/0!</v>
      </c>
      <c r="O343" s="175" t="e">
        <f t="shared" si="538"/>
        <v>#DIV/0!</v>
      </c>
      <c r="P343" s="316">
        <f>J343-L343</f>
        <v>0</v>
      </c>
      <c r="Q343" s="175">
        <f>K343-M343</f>
        <v>0</v>
      </c>
      <c r="R343" s="316"/>
      <c r="S343" s="175"/>
      <c r="T343" s="177"/>
      <c r="U343" s="316"/>
      <c r="V343" s="175">
        <f>U343*T343</f>
        <v>0</v>
      </c>
      <c r="W343" s="316">
        <f>U343+R343</f>
        <v>0</v>
      </c>
      <c r="X343" s="175">
        <f>V343+S343</f>
        <v>0</v>
      </c>
      <c r="Y343" s="316"/>
      <c r="Z343" s="175"/>
      <c r="AA343" s="177"/>
      <c r="AB343" s="316"/>
      <c r="AC343" s="175">
        <f>AB343*AA343</f>
        <v>0</v>
      </c>
      <c r="AD343" s="316">
        <f>AB343+Y343</f>
        <v>0</v>
      </c>
      <c r="AE343" s="175">
        <f>AC343+Z343</f>
        <v>0</v>
      </c>
      <c r="AF343" s="174"/>
    </row>
    <row r="344" spans="1:33" s="249" customFormat="1">
      <c r="A344" s="240"/>
      <c r="B344" s="241" t="s">
        <v>35</v>
      </c>
      <c r="C344" s="242">
        <f t="shared" ref="C344" si="540">SUM(C342:C343)</f>
        <v>0</v>
      </c>
      <c r="D344" s="243">
        <f>SUM(D342:D343)</f>
        <v>0</v>
      </c>
      <c r="E344" s="242">
        <f t="shared" ref="E344" si="541">SUM(E342:E343)</f>
        <v>0</v>
      </c>
      <c r="F344" s="243">
        <f>SUM(F342:F343)</f>
        <v>0</v>
      </c>
      <c r="G344" s="244"/>
      <c r="H344" s="242">
        <f t="shared" ref="H344" si="542">SUM(H342:H343)</f>
        <v>0</v>
      </c>
      <c r="I344" s="243">
        <f>SUM(I342:I343)</f>
        <v>0</v>
      </c>
      <c r="J344" s="242">
        <f t="shared" ref="J344" si="543">SUM(J342:J343)</f>
        <v>0</v>
      </c>
      <c r="K344" s="243">
        <f>SUM(K342:K343)</f>
        <v>0</v>
      </c>
      <c r="L344" s="242">
        <f t="shared" ref="L344" si="544">SUM(L342:L343)</f>
        <v>0</v>
      </c>
      <c r="M344" s="243">
        <f>SUM(M342:M343)</f>
        <v>0</v>
      </c>
      <c r="N344" s="245" t="e">
        <f t="shared" si="538"/>
        <v>#DIV/0!</v>
      </c>
      <c r="O344" s="245" t="e">
        <f t="shared" si="538"/>
        <v>#DIV/0!</v>
      </c>
      <c r="P344" s="242">
        <f t="shared" ref="P344" si="545">SUM(P342:P343)</f>
        <v>0</v>
      </c>
      <c r="Q344" s="243">
        <f>SUM(Q342:Q343)</f>
        <v>0</v>
      </c>
      <c r="R344" s="242">
        <f t="shared" ref="R344" si="546">SUM(R342:R343)</f>
        <v>0</v>
      </c>
      <c r="S344" s="243">
        <f>SUM(S342:S343)</f>
        <v>0</v>
      </c>
      <c r="T344" s="246"/>
      <c r="U344" s="242">
        <f t="shared" ref="U344" si="547">SUM(U342:U343)</f>
        <v>0</v>
      </c>
      <c r="V344" s="243">
        <f>SUM(V342:V343)</f>
        <v>0</v>
      </c>
      <c r="W344" s="242">
        <f t="shared" ref="W344" si="548">SUM(W342:W343)</f>
        <v>0</v>
      </c>
      <c r="X344" s="243">
        <f>SUM(X342:X343)</f>
        <v>0</v>
      </c>
      <c r="Y344" s="242">
        <f t="shared" ref="Y344" si="549">SUM(Y342:Y343)</f>
        <v>0</v>
      </c>
      <c r="Z344" s="243">
        <f>SUM(Z342:Z343)</f>
        <v>0</v>
      </c>
      <c r="AA344" s="246"/>
      <c r="AB344" s="242">
        <f t="shared" ref="AB344" si="550">SUM(AB342:AB343)</f>
        <v>0</v>
      </c>
      <c r="AC344" s="243">
        <f>SUM(AC342:AC343)</f>
        <v>0</v>
      </c>
      <c r="AD344" s="242">
        <f t="shared" ref="AD344" si="551">SUM(AD342:AD343)</f>
        <v>0</v>
      </c>
      <c r="AE344" s="243">
        <f>SUM(AE342:AE343)</f>
        <v>0</v>
      </c>
      <c r="AF344" s="247"/>
    </row>
    <row r="345" spans="1:33" s="249" customFormat="1">
      <c r="A345" s="240"/>
      <c r="B345" s="241" t="s">
        <v>144</v>
      </c>
      <c r="C345" s="242">
        <f t="shared" ref="C345" si="552">C344+C340</f>
        <v>12612</v>
      </c>
      <c r="D345" s="243">
        <f>D344+D340</f>
        <v>477.255</v>
      </c>
      <c r="E345" s="242">
        <f t="shared" ref="E345" si="553">E344+E340</f>
        <v>0</v>
      </c>
      <c r="F345" s="243">
        <f>F344+F340</f>
        <v>0</v>
      </c>
      <c r="G345" s="244"/>
      <c r="H345" s="242">
        <f t="shared" ref="H345" si="554">H344+H340</f>
        <v>248211</v>
      </c>
      <c r="I345" s="243">
        <f>I344+I340</f>
        <v>5522.7075538461522</v>
      </c>
      <c r="J345" s="242">
        <f t="shared" ref="J345" si="555">J344+J340</f>
        <v>248975</v>
      </c>
      <c r="K345" s="243">
        <f>K344+K340</f>
        <v>5999.9625538461523</v>
      </c>
      <c r="L345" s="242">
        <f t="shared" ref="L345" si="556">L344+L340</f>
        <v>226882</v>
      </c>
      <c r="M345" s="243">
        <f>M344+M340</f>
        <v>4561.2207210000006</v>
      </c>
      <c r="N345" s="245">
        <f t="shared" si="538"/>
        <v>91.126418315091883</v>
      </c>
      <c r="O345" s="245">
        <f t="shared" si="538"/>
        <v>76.020819797885636</v>
      </c>
      <c r="P345" s="242">
        <f t="shared" ref="P345" si="557">P344+P340</f>
        <v>21939</v>
      </c>
      <c r="Q345" s="243">
        <f>Q344+Q340</f>
        <v>1438.7418328461538</v>
      </c>
      <c r="R345" s="242">
        <f t="shared" ref="R345" si="558">R344+R340</f>
        <v>171</v>
      </c>
      <c r="S345" s="243">
        <f>S344+S340</f>
        <v>806.53</v>
      </c>
      <c r="T345" s="246"/>
      <c r="U345" s="242">
        <f t="shared" ref="U345" si="559">U344+U340</f>
        <v>246671</v>
      </c>
      <c r="V345" s="243">
        <f>V344+V340</f>
        <v>13449.421235010002</v>
      </c>
      <c r="W345" s="242">
        <f t="shared" ref="W345" si="560">W344+W340</f>
        <v>246842</v>
      </c>
      <c r="X345" s="243">
        <f>X344+X340</f>
        <v>14255.951235010001</v>
      </c>
      <c r="Y345" s="242">
        <f t="shared" ref="Y345" si="561">Y344+Y340</f>
        <v>157</v>
      </c>
      <c r="Z345" s="243">
        <f>Z344+Z340</f>
        <v>777.37</v>
      </c>
      <c r="AA345" s="246"/>
      <c r="AB345" s="242">
        <f t="shared" ref="AB345" si="562">AB344+AB340</f>
        <v>240841</v>
      </c>
      <c r="AC345" s="243">
        <f>AC344+AC340</f>
        <v>7777.8406670100012</v>
      </c>
      <c r="AD345" s="242">
        <f t="shared" ref="AD345" si="563">AD344+AD340</f>
        <v>240998</v>
      </c>
      <c r="AE345" s="243">
        <f>AE344+AE340</f>
        <v>8555.2106670100002</v>
      </c>
      <c r="AF345" s="247"/>
    </row>
    <row r="346" spans="1:33" s="172" customFormat="1" ht="47.25">
      <c r="A346" s="166">
        <v>26</v>
      </c>
      <c r="B346" s="167" t="s">
        <v>145</v>
      </c>
      <c r="C346" s="168"/>
      <c r="D346" s="169"/>
      <c r="E346" s="168"/>
      <c r="F346" s="169"/>
      <c r="G346" s="170"/>
      <c r="H346" s="168"/>
      <c r="I346" s="169"/>
      <c r="J346" s="315"/>
      <c r="K346" s="169"/>
      <c r="L346" s="315"/>
      <c r="M346" s="169"/>
      <c r="N346" s="169"/>
      <c r="O346" s="169"/>
      <c r="P346" s="315"/>
      <c r="Q346" s="169"/>
      <c r="R346" s="315"/>
      <c r="S346" s="169"/>
      <c r="T346" s="171"/>
      <c r="U346" s="315"/>
      <c r="V346" s="169"/>
      <c r="W346" s="315"/>
      <c r="X346" s="169"/>
      <c r="Y346" s="315"/>
      <c r="Z346" s="169"/>
      <c r="AA346" s="171"/>
      <c r="AB346" s="315"/>
      <c r="AC346" s="169"/>
      <c r="AD346" s="315"/>
      <c r="AE346" s="169"/>
      <c r="AF346" s="168"/>
    </row>
    <row r="347" spans="1:33" s="172" customFormat="1">
      <c r="A347" s="166"/>
      <c r="B347" s="167" t="s">
        <v>21</v>
      </c>
      <c r="C347" s="168"/>
      <c r="D347" s="169"/>
      <c r="E347" s="168"/>
      <c r="F347" s="169"/>
      <c r="G347" s="170"/>
      <c r="H347" s="168"/>
      <c r="I347" s="169"/>
      <c r="J347" s="315">
        <f t="shared" ref="J347:K357" si="564">H347+E347+C347</f>
        <v>0</v>
      </c>
      <c r="K347" s="169">
        <f t="shared" si="564"/>
        <v>0</v>
      </c>
      <c r="L347" s="315"/>
      <c r="M347" s="169"/>
      <c r="N347" s="169"/>
      <c r="O347" s="169"/>
      <c r="P347" s="315"/>
      <c r="Q347" s="169"/>
      <c r="R347" s="315"/>
      <c r="S347" s="169"/>
      <c r="T347" s="171"/>
      <c r="U347" s="315"/>
      <c r="V347" s="169"/>
      <c r="W347" s="315"/>
      <c r="X347" s="169"/>
      <c r="Y347" s="315"/>
      <c r="Z347" s="169"/>
      <c r="AA347" s="171"/>
      <c r="AB347" s="315"/>
      <c r="AC347" s="169"/>
      <c r="AD347" s="315"/>
      <c r="AE347" s="169"/>
      <c r="AF347" s="168"/>
    </row>
    <row r="348" spans="1:33">
      <c r="A348" s="180">
        <v>26.01</v>
      </c>
      <c r="B348" s="174" t="s">
        <v>179</v>
      </c>
      <c r="C348" s="174"/>
      <c r="D348" s="175"/>
      <c r="E348" s="174"/>
      <c r="F348" s="175"/>
      <c r="G348" s="176"/>
      <c r="H348" s="174"/>
      <c r="I348" s="175">
        <f t="shared" ref="I348:I349" si="565">H348*G348</f>
        <v>0</v>
      </c>
      <c r="J348" s="316">
        <f t="shared" si="564"/>
        <v>0</v>
      </c>
      <c r="K348" s="175">
        <f t="shared" si="564"/>
        <v>0</v>
      </c>
      <c r="L348" s="316"/>
      <c r="M348" s="175"/>
      <c r="N348" s="175"/>
      <c r="O348" s="175"/>
      <c r="P348" s="316">
        <f t="shared" ref="P348:Q357" si="566">J348-L348</f>
        <v>0</v>
      </c>
      <c r="Q348" s="175">
        <f t="shared" si="566"/>
        <v>0</v>
      </c>
      <c r="R348" s="316"/>
      <c r="S348" s="175"/>
      <c r="T348" s="177"/>
      <c r="U348" s="316"/>
      <c r="V348" s="175">
        <f t="shared" ref="V348:V356" si="567">U348*T348</f>
        <v>0</v>
      </c>
      <c r="W348" s="316">
        <f t="shared" ref="W348:W357" si="568">U348+R348</f>
        <v>0</v>
      </c>
      <c r="X348" s="175">
        <f t="shared" ref="X348:X357" si="569">V348+S348</f>
        <v>0</v>
      </c>
      <c r="Y348" s="316"/>
      <c r="Z348" s="175"/>
      <c r="AA348" s="177"/>
      <c r="AB348" s="316"/>
      <c r="AC348" s="175">
        <f t="shared" ref="AC348:AC356" si="570">AB348*AA348</f>
        <v>0</v>
      </c>
      <c r="AD348" s="316">
        <f t="shared" ref="AD348:AD357" si="571">AB348+Y348</f>
        <v>0</v>
      </c>
      <c r="AE348" s="175">
        <f t="shared" ref="AE348:AE357" si="572">AC348+Z348</f>
        <v>0</v>
      </c>
      <c r="AF348" s="174"/>
    </row>
    <row r="349" spans="1:33">
      <c r="A349" s="180">
        <v>26.02</v>
      </c>
      <c r="B349" s="174" t="s">
        <v>180</v>
      </c>
      <c r="C349" s="174"/>
      <c r="D349" s="175"/>
      <c r="E349" s="174"/>
      <c r="F349" s="175"/>
      <c r="G349" s="176"/>
      <c r="H349" s="174"/>
      <c r="I349" s="175">
        <f t="shared" si="565"/>
        <v>0</v>
      </c>
      <c r="J349" s="316">
        <f t="shared" si="564"/>
        <v>0</v>
      </c>
      <c r="K349" s="175">
        <f t="shared" si="564"/>
        <v>0</v>
      </c>
      <c r="L349" s="316"/>
      <c r="M349" s="175"/>
      <c r="N349" s="175"/>
      <c r="O349" s="175"/>
      <c r="P349" s="316">
        <f t="shared" si="566"/>
        <v>0</v>
      </c>
      <c r="Q349" s="175">
        <f t="shared" si="566"/>
        <v>0</v>
      </c>
      <c r="R349" s="316"/>
      <c r="S349" s="175"/>
      <c r="T349" s="177"/>
      <c r="U349" s="316"/>
      <c r="V349" s="175">
        <f t="shared" si="567"/>
        <v>0</v>
      </c>
      <c r="W349" s="316">
        <f t="shared" si="568"/>
        <v>0</v>
      </c>
      <c r="X349" s="175">
        <f t="shared" si="569"/>
        <v>0</v>
      </c>
      <c r="Y349" s="316"/>
      <c r="Z349" s="175"/>
      <c r="AA349" s="177"/>
      <c r="AB349" s="316"/>
      <c r="AC349" s="175">
        <f t="shared" si="570"/>
        <v>0</v>
      </c>
      <c r="AD349" s="316">
        <f t="shared" si="571"/>
        <v>0</v>
      </c>
      <c r="AE349" s="175">
        <f t="shared" si="572"/>
        <v>0</v>
      </c>
      <c r="AF349" s="174"/>
    </row>
    <row r="350" spans="1:33" ht="31.5">
      <c r="A350" s="180">
        <v>26.03</v>
      </c>
      <c r="B350" s="174" t="s">
        <v>317</v>
      </c>
      <c r="C350" s="174"/>
      <c r="D350" s="175"/>
      <c r="E350" s="174"/>
      <c r="F350" s="175"/>
      <c r="G350" s="176"/>
      <c r="H350" s="174"/>
      <c r="I350" s="175">
        <f>H350*G350</f>
        <v>0</v>
      </c>
      <c r="J350" s="316">
        <f t="shared" si="564"/>
        <v>0</v>
      </c>
      <c r="K350" s="175">
        <f t="shared" si="564"/>
        <v>0</v>
      </c>
      <c r="L350" s="316"/>
      <c r="M350" s="175"/>
      <c r="N350" s="175"/>
      <c r="O350" s="175"/>
      <c r="P350" s="316">
        <f t="shared" si="566"/>
        <v>0</v>
      </c>
      <c r="Q350" s="175">
        <f t="shared" si="566"/>
        <v>0</v>
      </c>
      <c r="R350" s="316"/>
      <c r="S350" s="175"/>
      <c r="T350" s="177"/>
      <c r="U350" s="316"/>
      <c r="V350" s="175">
        <f t="shared" si="567"/>
        <v>0</v>
      </c>
      <c r="W350" s="316">
        <f t="shared" si="568"/>
        <v>0</v>
      </c>
      <c r="X350" s="175">
        <f t="shared" si="569"/>
        <v>0</v>
      </c>
      <c r="Y350" s="316"/>
      <c r="Z350" s="175"/>
      <c r="AA350" s="177"/>
      <c r="AB350" s="316"/>
      <c r="AC350" s="175">
        <f t="shared" si="570"/>
        <v>0</v>
      </c>
      <c r="AD350" s="316">
        <f t="shared" si="571"/>
        <v>0</v>
      </c>
      <c r="AE350" s="175">
        <f t="shared" si="572"/>
        <v>0</v>
      </c>
      <c r="AF350" s="174"/>
    </row>
    <row r="351" spans="1:33">
      <c r="A351" s="180">
        <v>26.04</v>
      </c>
      <c r="B351" s="174" t="s">
        <v>146</v>
      </c>
      <c r="C351" s="174"/>
      <c r="D351" s="175"/>
      <c r="E351" s="174"/>
      <c r="F351" s="175"/>
      <c r="G351" s="176"/>
      <c r="H351" s="174"/>
      <c r="I351" s="175">
        <f t="shared" ref="I351:I353" si="573">H351*G351</f>
        <v>0</v>
      </c>
      <c r="J351" s="316">
        <f t="shared" si="564"/>
        <v>0</v>
      </c>
      <c r="K351" s="175">
        <f t="shared" si="564"/>
        <v>0</v>
      </c>
      <c r="L351" s="316"/>
      <c r="M351" s="175"/>
      <c r="N351" s="175"/>
      <c r="O351" s="175"/>
      <c r="P351" s="316">
        <f t="shared" si="566"/>
        <v>0</v>
      </c>
      <c r="Q351" s="175">
        <f t="shared" si="566"/>
        <v>0</v>
      </c>
      <c r="R351" s="316"/>
      <c r="S351" s="175"/>
      <c r="T351" s="177"/>
      <c r="U351" s="316"/>
      <c r="V351" s="175">
        <f t="shared" si="567"/>
        <v>0</v>
      </c>
      <c r="W351" s="316">
        <f t="shared" si="568"/>
        <v>0</v>
      </c>
      <c r="X351" s="175">
        <f t="shared" si="569"/>
        <v>0</v>
      </c>
      <c r="Y351" s="316"/>
      <c r="Z351" s="175"/>
      <c r="AA351" s="177"/>
      <c r="AB351" s="316"/>
      <c r="AC351" s="175">
        <f t="shared" si="570"/>
        <v>0</v>
      </c>
      <c r="AD351" s="316">
        <f t="shared" si="571"/>
        <v>0</v>
      </c>
      <c r="AE351" s="175">
        <f t="shared" si="572"/>
        <v>0</v>
      </c>
      <c r="AF351" s="174"/>
    </row>
    <row r="352" spans="1:33">
      <c r="A352" s="180">
        <v>26.05</v>
      </c>
      <c r="B352" s="174" t="s">
        <v>262</v>
      </c>
      <c r="C352" s="174"/>
      <c r="D352" s="175"/>
      <c r="E352" s="174"/>
      <c r="F352" s="175"/>
      <c r="G352" s="176"/>
      <c r="H352" s="174"/>
      <c r="I352" s="175">
        <f t="shared" si="573"/>
        <v>0</v>
      </c>
      <c r="J352" s="316">
        <f t="shared" si="564"/>
        <v>0</v>
      </c>
      <c r="K352" s="175">
        <f t="shared" si="564"/>
        <v>0</v>
      </c>
      <c r="L352" s="316"/>
      <c r="M352" s="175"/>
      <c r="N352" s="175"/>
      <c r="O352" s="175"/>
      <c r="P352" s="316">
        <f t="shared" si="566"/>
        <v>0</v>
      </c>
      <c r="Q352" s="175">
        <f t="shared" si="566"/>
        <v>0</v>
      </c>
      <c r="R352" s="316"/>
      <c r="S352" s="175"/>
      <c r="T352" s="177"/>
      <c r="U352" s="316"/>
      <c r="V352" s="175">
        <f t="shared" si="567"/>
        <v>0</v>
      </c>
      <c r="W352" s="316">
        <f t="shared" si="568"/>
        <v>0</v>
      </c>
      <c r="X352" s="175">
        <f t="shared" si="569"/>
        <v>0</v>
      </c>
      <c r="Y352" s="316"/>
      <c r="Z352" s="175"/>
      <c r="AA352" s="177"/>
      <c r="AB352" s="316"/>
      <c r="AC352" s="175">
        <f t="shared" si="570"/>
        <v>0</v>
      </c>
      <c r="AD352" s="316">
        <f t="shared" si="571"/>
        <v>0</v>
      </c>
      <c r="AE352" s="175">
        <f t="shared" si="572"/>
        <v>0</v>
      </c>
      <c r="AF352" s="174"/>
    </row>
    <row r="353" spans="1:32">
      <c r="A353" s="180">
        <v>26.06</v>
      </c>
      <c r="B353" s="174" t="s">
        <v>254</v>
      </c>
      <c r="C353" s="174"/>
      <c r="D353" s="175"/>
      <c r="E353" s="174"/>
      <c r="F353" s="175"/>
      <c r="G353" s="176"/>
      <c r="H353" s="174"/>
      <c r="I353" s="175">
        <f t="shared" si="573"/>
        <v>0</v>
      </c>
      <c r="J353" s="316">
        <f t="shared" si="564"/>
        <v>0</v>
      </c>
      <c r="K353" s="175">
        <f t="shared" si="564"/>
        <v>0</v>
      </c>
      <c r="L353" s="316"/>
      <c r="M353" s="175"/>
      <c r="N353" s="175"/>
      <c r="O353" s="175"/>
      <c r="P353" s="316">
        <f t="shared" si="566"/>
        <v>0</v>
      </c>
      <c r="Q353" s="175">
        <f t="shared" si="566"/>
        <v>0</v>
      </c>
      <c r="R353" s="316"/>
      <c r="S353" s="175"/>
      <c r="T353" s="177"/>
      <c r="U353" s="316"/>
      <c r="V353" s="175">
        <f t="shared" si="567"/>
        <v>0</v>
      </c>
      <c r="W353" s="316">
        <f t="shared" si="568"/>
        <v>0</v>
      </c>
      <c r="X353" s="175">
        <f t="shared" si="569"/>
        <v>0</v>
      </c>
      <c r="Y353" s="316"/>
      <c r="Z353" s="175"/>
      <c r="AA353" s="177"/>
      <c r="AB353" s="316"/>
      <c r="AC353" s="175">
        <f t="shared" si="570"/>
        <v>0</v>
      </c>
      <c r="AD353" s="316">
        <f t="shared" si="571"/>
        <v>0</v>
      </c>
      <c r="AE353" s="175">
        <f t="shared" si="572"/>
        <v>0</v>
      </c>
      <c r="AF353" s="174"/>
    </row>
    <row r="354" spans="1:32" ht="31.5">
      <c r="A354" s="180">
        <v>26.07</v>
      </c>
      <c r="B354" s="174" t="s">
        <v>147</v>
      </c>
      <c r="C354" s="174"/>
      <c r="D354" s="175"/>
      <c r="E354" s="174"/>
      <c r="F354" s="175"/>
      <c r="G354" s="176"/>
      <c r="H354" s="174"/>
      <c r="I354" s="175">
        <f>H354*G354</f>
        <v>0</v>
      </c>
      <c r="J354" s="316">
        <f t="shared" si="564"/>
        <v>0</v>
      </c>
      <c r="K354" s="175">
        <f t="shared" si="564"/>
        <v>0</v>
      </c>
      <c r="L354" s="316"/>
      <c r="M354" s="175"/>
      <c r="N354" s="175"/>
      <c r="O354" s="175"/>
      <c r="P354" s="316">
        <f t="shared" si="566"/>
        <v>0</v>
      </c>
      <c r="Q354" s="175">
        <f t="shared" si="566"/>
        <v>0</v>
      </c>
      <c r="R354" s="316"/>
      <c r="S354" s="175"/>
      <c r="T354" s="177"/>
      <c r="U354" s="316"/>
      <c r="V354" s="175">
        <f t="shared" si="567"/>
        <v>0</v>
      </c>
      <c r="W354" s="316">
        <f t="shared" si="568"/>
        <v>0</v>
      </c>
      <c r="X354" s="175">
        <f t="shared" si="569"/>
        <v>0</v>
      </c>
      <c r="Y354" s="316"/>
      <c r="Z354" s="175"/>
      <c r="AA354" s="177"/>
      <c r="AB354" s="316"/>
      <c r="AC354" s="175">
        <f t="shared" si="570"/>
        <v>0</v>
      </c>
      <c r="AD354" s="316">
        <f t="shared" si="571"/>
        <v>0</v>
      </c>
      <c r="AE354" s="175">
        <f t="shared" si="572"/>
        <v>0</v>
      </c>
      <c r="AF354" s="174"/>
    </row>
    <row r="355" spans="1:32" ht="31.5">
      <c r="A355" s="180">
        <v>26.08</v>
      </c>
      <c r="B355" s="174" t="s">
        <v>148</v>
      </c>
      <c r="C355" s="174"/>
      <c r="D355" s="175"/>
      <c r="E355" s="174"/>
      <c r="F355" s="175"/>
      <c r="G355" s="176"/>
      <c r="H355" s="174"/>
      <c r="I355" s="175">
        <f t="shared" ref="I355:I357" si="574">H355*G355</f>
        <v>0</v>
      </c>
      <c r="J355" s="316">
        <f t="shared" si="564"/>
        <v>0</v>
      </c>
      <c r="K355" s="175">
        <f t="shared" si="564"/>
        <v>0</v>
      </c>
      <c r="L355" s="316"/>
      <c r="M355" s="175"/>
      <c r="N355" s="175"/>
      <c r="O355" s="175"/>
      <c r="P355" s="316">
        <f t="shared" si="566"/>
        <v>0</v>
      </c>
      <c r="Q355" s="175">
        <f t="shared" si="566"/>
        <v>0</v>
      </c>
      <c r="R355" s="316"/>
      <c r="S355" s="175"/>
      <c r="T355" s="177"/>
      <c r="U355" s="316"/>
      <c r="V355" s="175">
        <f t="shared" si="567"/>
        <v>0</v>
      </c>
      <c r="W355" s="316">
        <f t="shared" si="568"/>
        <v>0</v>
      </c>
      <c r="X355" s="175">
        <f t="shared" si="569"/>
        <v>0</v>
      </c>
      <c r="Y355" s="316"/>
      <c r="Z355" s="175"/>
      <c r="AA355" s="177"/>
      <c r="AB355" s="316"/>
      <c r="AC355" s="175">
        <f t="shared" si="570"/>
        <v>0</v>
      </c>
      <c r="AD355" s="316">
        <f t="shared" si="571"/>
        <v>0</v>
      </c>
      <c r="AE355" s="175">
        <f t="shared" si="572"/>
        <v>0</v>
      </c>
      <c r="AF355" s="174"/>
    </row>
    <row r="356" spans="1:32">
      <c r="A356" s="180">
        <v>26.09</v>
      </c>
      <c r="B356" s="82" t="s">
        <v>24</v>
      </c>
      <c r="C356" s="174"/>
      <c r="D356" s="175"/>
      <c r="E356" s="174"/>
      <c r="F356" s="175"/>
      <c r="G356" s="176"/>
      <c r="H356" s="174"/>
      <c r="I356" s="175">
        <f t="shared" si="574"/>
        <v>0</v>
      </c>
      <c r="J356" s="316">
        <f t="shared" si="564"/>
        <v>0</v>
      </c>
      <c r="K356" s="175">
        <f t="shared" si="564"/>
        <v>0</v>
      </c>
      <c r="L356" s="316"/>
      <c r="M356" s="175"/>
      <c r="N356" s="175"/>
      <c r="O356" s="175"/>
      <c r="P356" s="316">
        <f t="shared" si="566"/>
        <v>0</v>
      </c>
      <c r="Q356" s="175">
        <f t="shared" si="566"/>
        <v>0</v>
      </c>
      <c r="R356" s="316"/>
      <c r="S356" s="175"/>
      <c r="T356" s="177"/>
      <c r="U356" s="316"/>
      <c r="V356" s="175">
        <f t="shared" si="567"/>
        <v>0</v>
      </c>
      <c r="W356" s="316">
        <f t="shared" si="568"/>
        <v>0</v>
      </c>
      <c r="X356" s="175">
        <f t="shared" si="569"/>
        <v>0</v>
      </c>
      <c r="Y356" s="316"/>
      <c r="Z356" s="175"/>
      <c r="AA356" s="177"/>
      <c r="AB356" s="316"/>
      <c r="AC356" s="175">
        <f t="shared" si="570"/>
        <v>0</v>
      </c>
      <c r="AD356" s="316">
        <f t="shared" si="571"/>
        <v>0</v>
      </c>
      <c r="AE356" s="175">
        <f t="shared" si="572"/>
        <v>0</v>
      </c>
      <c r="AF356" s="174"/>
    </row>
    <row r="357" spans="1:32" s="1" customFormat="1">
      <c r="A357" s="180">
        <v>26.1</v>
      </c>
      <c r="B357" s="82" t="s">
        <v>149</v>
      </c>
      <c r="C357" s="82"/>
      <c r="D357" s="61"/>
      <c r="E357" s="82"/>
      <c r="F357" s="61"/>
      <c r="G357" s="101">
        <v>0.375</v>
      </c>
      <c r="H357" s="82">
        <v>1</v>
      </c>
      <c r="I357" s="175">
        <f t="shared" si="574"/>
        <v>0.375</v>
      </c>
      <c r="J357" s="316">
        <f t="shared" si="564"/>
        <v>1</v>
      </c>
      <c r="K357" s="175">
        <f t="shared" si="564"/>
        <v>0.375</v>
      </c>
      <c r="L357" s="60">
        <v>1</v>
      </c>
      <c r="M357" s="61">
        <v>0.375</v>
      </c>
      <c r="N357" s="175">
        <f t="shared" ref="N357:O358" si="575">L357/J357%</f>
        <v>100</v>
      </c>
      <c r="O357" s="175">
        <f t="shared" si="575"/>
        <v>100</v>
      </c>
      <c r="P357" s="316">
        <f t="shared" si="566"/>
        <v>0</v>
      </c>
      <c r="Q357" s="175">
        <f t="shared" si="566"/>
        <v>0</v>
      </c>
      <c r="R357" s="60"/>
      <c r="S357" s="61"/>
      <c r="T357" s="125">
        <v>0.375</v>
      </c>
      <c r="U357" s="60">
        <v>1</v>
      </c>
      <c r="V357" s="175">
        <f>U357*T357</f>
        <v>0.375</v>
      </c>
      <c r="W357" s="316">
        <f t="shared" si="568"/>
        <v>1</v>
      </c>
      <c r="X357" s="175">
        <f t="shared" si="569"/>
        <v>0.375</v>
      </c>
      <c r="Y357" s="60"/>
      <c r="Z357" s="61"/>
      <c r="AA357" s="125">
        <v>0.375</v>
      </c>
      <c r="AB357" s="60">
        <v>1</v>
      </c>
      <c r="AC357" s="175">
        <f>AB357*AA357</f>
        <v>0.375</v>
      </c>
      <c r="AD357" s="316">
        <f t="shared" si="571"/>
        <v>1</v>
      </c>
      <c r="AE357" s="175">
        <f t="shared" si="572"/>
        <v>0.375</v>
      </c>
      <c r="AF357" s="82"/>
    </row>
    <row r="358" spans="1:32" s="249" customFormat="1">
      <c r="A358" s="208"/>
      <c r="B358" s="215" t="s">
        <v>150</v>
      </c>
      <c r="C358" s="242">
        <f t="shared" ref="C358" si="576">SUM(C348:C357)</f>
        <v>0</v>
      </c>
      <c r="D358" s="243">
        <f>SUM(D348:D357)</f>
        <v>0</v>
      </c>
      <c r="E358" s="242">
        <f t="shared" ref="E358" si="577">SUM(E348:E357)</f>
        <v>0</v>
      </c>
      <c r="F358" s="243">
        <f>SUM(F348:F357)</f>
        <v>0</v>
      </c>
      <c r="G358" s="244"/>
      <c r="H358" s="242">
        <f t="shared" ref="H358:L358" si="578">SUM(H348:H357)</f>
        <v>1</v>
      </c>
      <c r="I358" s="243">
        <f>SUM(I348:I357)</f>
        <v>0.375</v>
      </c>
      <c r="J358" s="242">
        <f t="shared" si="578"/>
        <v>1</v>
      </c>
      <c r="K358" s="243">
        <f>SUM(K348:K357)</f>
        <v>0.375</v>
      </c>
      <c r="L358" s="242">
        <f t="shared" si="578"/>
        <v>1</v>
      </c>
      <c r="M358" s="243">
        <f>SUM(M348:M357)</f>
        <v>0.375</v>
      </c>
      <c r="N358" s="245">
        <f t="shared" si="575"/>
        <v>100</v>
      </c>
      <c r="O358" s="245">
        <f>M358/K358%</f>
        <v>100</v>
      </c>
      <c r="P358" s="242">
        <f t="shared" ref="P358" si="579">SUM(P348:P357)</f>
        <v>0</v>
      </c>
      <c r="Q358" s="243">
        <f>SUM(Q348:Q357)</f>
        <v>0</v>
      </c>
      <c r="R358" s="242">
        <f t="shared" ref="R358" si="580">SUM(R348:R357)</f>
        <v>0</v>
      </c>
      <c r="S358" s="243">
        <f>SUM(S348:S357)</f>
        <v>0</v>
      </c>
      <c r="T358" s="246"/>
      <c r="U358" s="242">
        <f t="shared" ref="U358" si="581">SUM(U348:U357)</f>
        <v>1</v>
      </c>
      <c r="V358" s="243">
        <f>SUM(V348:V357)</f>
        <v>0.375</v>
      </c>
      <c r="W358" s="242">
        <f t="shared" ref="W358" si="582">SUM(W348:W357)</f>
        <v>1</v>
      </c>
      <c r="X358" s="243">
        <f>SUM(X348:X357)</f>
        <v>0.375</v>
      </c>
      <c r="Y358" s="242">
        <f t="shared" ref="Y358" si="583">SUM(Y348:Y357)</f>
        <v>0</v>
      </c>
      <c r="Z358" s="243">
        <f>SUM(Z348:Z357)</f>
        <v>0</v>
      </c>
      <c r="AA358" s="246"/>
      <c r="AB358" s="242">
        <f t="shared" ref="AB358" si="584">SUM(AB348:AB357)</f>
        <v>1</v>
      </c>
      <c r="AC358" s="243">
        <f>SUM(AC348:AC357)</f>
        <v>0.375</v>
      </c>
      <c r="AD358" s="242">
        <f t="shared" ref="AD358" si="585">SUM(AD348:AD357)</f>
        <v>1</v>
      </c>
      <c r="AE358" s="243">
        <f>SUM(AE348:AE357)</f>
        <v>0.375</v>
      </c>
      <c r="AF358" s="247"/>
    </row>
    <row r="359" spans="1:32" s="172" customFormat="1">
      <c r="A359" s="166"/>
      <c r="B359" s="167" t="s">
        <v>255</v>
      </c>
      <c r="C359" s="168"/>
      <c r="D359" s="169"/>
      <c r="E359" s="168"/>
      <c r="F359" s="169"/>
      <c r="G359" s="170"/>
      <c r="H359" s="168"/>
      <c r="I359" s="169"/>
      <c r="J359" s="315"/>
      <c r="K359" s="169"/>
      <c r="L359" s="315"/>
      <c r="M359" s="169"/>
      <c r="N359" s="169"/>
      <c r="O359" s="169"/>
      <c r="P359" s="315"/>
      <c r="Q359" s="169"/>
      <c r="R359" s="315"/>
      <c r="S359" s="169"/>
      <c r="T359" s="171"/>
      <c r="U359" s="315"/>
      <c r="V359" s="169"/>
      <c r="W359" s="315"/>
      <c r="X359" s="169"/>
      <c r="Y359" s="315"/>
      <c r="Z359" s="169"/>
      <c r="AA359" s="171"/>
      <c r="AB359" s="315"/>
      <c r="AC359" s="169"/>
      <c r="AD359" s="315"/>
      <c r="AE359" s="169"/>
      <c r="AF359" s="168"/>
    </row>
    <row r="360" spans="1:32">
      <c r="A360" s="180">
        <v>26.1</v>
      </c>
      <c r="B360" s="174" t="s">
        <v>196</v>
      </c>
      <c r="C360" s="174"/>
      <c r="D360" s="175"/>
      <c r="E360" s="174"/>
      <c r="F360" s="175"/>
      <c r="G360" s="176">
        <v>9</v>
      </c>
      <c r="H360" s="174">
        <v>2</v>
      </c>
      <c r="I360" s="175">
        <f t="shared" ref="I360:I379" si="586">H360*G360</f>
        <v>18</v>
      </c>
      <c r="J360" s="316">
        <f t="shared" ref="J360:K379" si="587">H360+E360+C360</f>
        <v>2</v>
      </c>
      <c r="K360" s="175">
        <f t="shared" si="587"/>
        <v>18</v>
      </c>
      <c r="L360" s="316">
        <v>2</v>
      </c>
      <c r="M360" s="175">
        <f>6+8.5</f>
        <v>14.5</v>
      </c>
      <c r="N360" s="175">
        <f t="shared" ref="N360:O382" si="588">L360/J360%</f>
        <v>100</v>
      </c>
      <c r="O360" s="175">
        <f t="shared" si="588"/>
        <v>80.555555555555557</v>
      </c>
      <c r="P360" s="316">
        <f t="shared" ref="P360:Q379" si="589">J360-L360</f>
        <v>0</v>
      </c>
      <c r="Q360" s="175">
        <f t="shared" si="589"/>
        <v>3.5</v>
      </c>
      <c r="R360" s="316"/>
      <c r="S360" s="175"/>
      <c r="T360" s="177">
        <v>9</v>
      </c>
      <c r="U360" s="316">
        <v>2</v>
      </c>
      <c r="V360" s="175">
        <f t="shared" ref="V360:V379" si="590">U360*T360</f>
        <v>18</v>
      </c>
      <c r="W360" s="316">
        <f t="shared" ref="W360:W379" si="591">U360+R360</f>
        <v>2</v>
      </c>
      <c r="X360" s="175">
        <f t="shared" ref="X360:X379" si="592">V360+S360</f>
        <v>18</v>
      </c>
      <c r="Y360" s="316"/>
      <c r="Z360" s="175"/>
      <c r="AA360" s="177">
        <v>9</v>
      </c>
      <c r="AB360" s="316">
        <v>2</v>
      </c>
      <c r="AC360" s="175">
        <f t="shared" ref="AC360:AC379" si="593">AB360*AA360</f>
        <v>18</v>
      </c>
      <c r="AD360" s="316">
        <f t="shared" ref="AD360:AD379" si="594">AB360+Y360</f>
        <v>2</v>
      </c>
      <c r="AE360" s="175">
        <f t="shared" ref="AE360:AE379" si="595">AC360+Z360</f>
        <v>18</v>
      </c>
      <c r="AF360" s="174"/>
    </row>
    <row r="361" spans="1:32">
      <c r="A361" s="180">
        <v>26.11</v>
      </c>
      <c r="B361" s="174" t="s">
        <v>206</v>
      </c>
      <c r="C361" s="174"/>
      <c r="D361" s="175"/>
      <c r="E361" s="174"/>
      <c r="F361" s="175"/>
      <c r="G361" s="176">
        <v>0.6</v>
      </c>
      <c r="H361" s="174">
        <v>2</v>
      </c>
      <c r="I361" s="175">
        <f t="shared" si="586"/>
        <v>1.2</v>
      </c>
      <c r="J361" s="316">
        <f t="shared" si="587"/>
        <v>2</v>
      </c>
      <c r="K361" s="175">
        <f t="shared" si="587"/>
        <v>1.2</v>
      </c>
      <c r="L361" s="316">
        <v>2</v>
      </c>
      <c r="M361" s="175">
        <f>0.6+0.6</f>
        <v>1.2</v>
      </c>
      <c r="N361" s="175">
        <f t="shared" si="588"/>
        <v>100</v>
      </c>
      <c r="O361" s="175">
        <f t="shared" si="588"/>
        <v>100</v>
      </c>
      <c r="P361" s="316">
        <f t="shared" si="589"/>
        <v>0</v>
      </c>
      <c r="Q361" s="175">
        <f t="shared" si="589"/>
        <v>0</v>
      </c>
      <c r="R361" s="316"/>
      <c r="S361" s="175"/>
      <c r="T361" s="177">
        <v>0.6</v>
      </c>
      <c r="U361" s="316">
        <v>2</v>
      </c>
      <c r="V361" s="175">
        <f t="shared" si="590"/>
        <v>1.2</v>
      </c>
      <c r="W361" s="316">
        <f t="shared" si="591"/>
        <v>2</v>
      </c>
      <c r="X361" s="175">
        <f t="shared" si="592"/>
        <v>1.2</v>
      </c>
      <c r="Y361" s="316"/>
      <c r="Z361" s="175"/>
      <c r="AA361" s="177">
        <v>0.6</v>
      </c>
      <c r="AB361" s="316">
        <v>2</v>
      </c>
      <c r="AC361" s="175">
        <f t="shared" si="593"/>
        <v>1.2</v>
      </c>
      <c r="AD361" s="316">
        <f t="shared" si="594"/>
        <v>2</v>
      </c>
      <c r="AE361" s="175">
        <f t="shared" si="595"/>
        <v>1.2</v>
      </c>
      <c r="AF361" s="174"/>
    </row>
    <row r="362" spans="1:32" ht="47.25">
      <c r="A362" s="180">
        <v>26.12</v>
      </c>
      <c r="B362" s="174" t="s">
        <v>256</v>
      </c>
      <c r="C362" s="174"/>
      <c r="D362" s="175"/>
      <c r="E362" s="174"/>
      <c r="F362" s="175"/>
      <c r="G362" s="176">
        <v>0.5</v>
      </c>
      <c r="H362" s="174">
        <v>2</v>
      </c>
      <c r="I362" s="175">
        <f t="shared" si="586"/>
        <v>1</v>
      </c>
      <c r="J362" s="316">
        <f t="shared" si="587"/>
        <v>2</v>
      </c>
      <c r="K362" s="175">
        <f t="shared" si="587"/>
        <v>1</v>
      </c>
      <c r="L362" s="316">
        <v>2</v>
      </c>
      <c r="M362" s="175">
        <f>0.5+0.25</f>
        <v>0.75</v>
      </c>
      <c r="N362" s="175">
        <f t="shared" si="588"/>
        <v>100</v>
      </c>
      <c r="O362" s="175">
        <f t="shared" si="588"/>
        <v>75</v>
      </c>
      <c r="P362" s="316">
        <f t="shared" si="589"/>
        <v>0</v>
      </c>
      <c r="Q362" s="175">
        <f t="shared" si="589"/>
        <v>0.25</v>
      </c>
      <c r="R362" s="316"/>
      <c r="S362" s="175"/>
      <c r="T362" s="177">
        <v>0.5</v>
      </c>
      <c r="U362" s="316">
        <v>2</v>
      </c>
      <c r="V362" s="175">
        <f t="shared" si="590"/>
        <v>1</v>
      </c>
      <c r="W362" s="316">
        <f t="shared" si="591"/>
        <v>2</v>
      </c>
      <c r="X362" s="175">
        <f t="shared" si="592"/>
        <v>1</v>
      </c>
      <c r="Y362" s="316"/>
      <c r="Z362" s="175"/>
      <c r="AA362" s="177">
        <v>0.5</v>
      </c>
      <c r="AB362" s="316">
        <v>2</v>
      </c>
      <c r="AC362" s="175">
        <f t="shared" si="593"/>
        <v>1</v>
      </c>
      <c r="AD362" s="316">
        <f t="shared" si="594"/>
        <v>2</v>
      </c>
      <c r="AE362" s="175">
        <f t="shared" si="595"/>
        <v>1</v>
      </c>
      <c r="AF362" s="174"/>
    </row>
    <row r="363" spans="1:32" s="172" customFormat="1">
      <c r="A363" s="181">
        <v>26.13</v>
      </c>
      <c r="B363" s="168" t="s">
        <v>27</v>
      </c>
      <c r="C363" s="168"/>
      <c r="D363" s="169"/>
      <c r="E363" s="168"/>
      <c r="F363" s="169"/>
      <c r="G363" s="170"/>
      <c r="H363" s="168"/>
      <c r="I363" s="169">
        <f t="shared" si="586"/>
        <v>0</v>
      </c>
      <c r="J363" s="315">
        <f t="shared" si="587"/>
        <v>0</v>
      </c>
      <c r="K363" s="169">
        <f t="shared" si="587"/>
        <v>0</v>
      </c>
      <c r="L363" s="316">
        <v>0</v>
      </c>
      <c r="M363" s="169">
        <v>0</v>
      </c>
      <c r="N363" s="175"/>
      <c r="O363" s="175"/>
      <c r="P363" s="316">
        <f t="shared" si="589"/>
        <v>0</v>
      </c>
      <c r="Q363" s="175">
        <f t="shared" si="589"/>
        <v>0</v>
      </c>
      <c r="R363" s="315"/>
      <c r="S363" s="169"/>
      <c r="T363" s="171"/>
      <c r="U363" s="316">
        <v>0</v>
      </c>
      <c r="V363" s="175">
        <f t="shared" si="590"/>
        <v>0</v>
      </c>
      <c r="W363" s="316">
        <f t="shared" si="591"/>
        <v>0</v>
      </c>
      <c r="X363" s="175">
        <f t="shared" si="592"/>
        <v>0</v>
      </c>
      <c r="Y363" s="315"/>
      <c r="Z363" s="169"/>
      <c r="AA363" s="171"/>
      <c r="AB363" s="316">
        <v>0</v>
      </c>
      <c r="AC363" s="175">
        <f t="shared" si="593"/>
        <v>0</v>
      </c>
      <c r="AD363" s="316">
        <f t="shared" si="594"/>
        <v>0</v>
      </c>
      <c r="AE363" s="175">
        <f t="shared" si="595"/>
        <v>0</v>
      </c>
      <c r="AF363" s="168"/>
    </row>
    <row r="364" spans="1:32">
      <c r="A364" s="180" t="s">
        <v>212</v>
      </c>
      <c r="B364" s="174" t="s">
        <v>337</v>
      </c>
      <c r="C364" s="174"/>
      <c r="D364" s="175"/>
      <c r="E364" s="174"/>
      <c r="F364" s="175"/>
      <c r="G364" s="176">
        <v>3</v>
      </c>
      <c r="H364" s="174">
        <v>2</v>
      </c>
      <c r="I364" s="175">
        <f t="shared" si="586"/>
        <v>6</v>
      </c>
      <c r="J364" s="316">
        <f t="shared" si="587"/>
        <v>2</v>
      </c>
      <c r="K364" s="175">
        <f t="shared" si="587"/>
        <v>6</v>
      </c>
      <c r="L364" s="316">
        <v>2</v>
      </c>
      <c r="M364" s="175">
        <v>0</v>
      </c>
      <c r="N364" s="175">
        <f t="shared" si="588"/>
        <v>100</v>
      </c>
      <c r="O364" s="175">
        <f t="shared" si="588"/>
        <v>0</v>
      </c>
      <c r="P364" s="316">
        <f t="shared" si="589"/>
        <v>0</v>
      </c>
      <c r="Q364" s="175">
        <f t="shared" si="589"/>
        <v>6</v>
      </c>
      <c r="R364" s="316"/>
      <c r="S364" s="175"/>
      <c r="T364" s="177">
        <v>8.4</v>
      </c>
      <c r="U364" s="316">
        <v>2</v>
      </c>
      <c r="V364" s="175">
        <f t="shared" si="590"/>
        <v>16.8</v>
      </c>
      <c r="W364" s="316">
        <f t="shared" si="591"/>
        <v>2</v>
      </c>
      <c r="X364" s="175">
        <f t="shared" si="592"/>
        <v>16.8</v>
      </c>
      <c r="Y364" s="316"/>
      <c r="Z364" s="175"/>
      <c r="AA364" s="662">
        <f>0.25*12</f>
        <v>3</v>
      </c>
      <c r="AB364" s="316">
        <v>2</v>
      </c>
      <c r="AC364" s="175">
        <f t="shared" si="593"/>
        <v>6</v>
      </c>
      <c r="AD364" s="316">
        <f t="shared" si="594"/>
        <v>2</v>
      </c>
      <c r="AE364" s="175">
        <f t="shared" si="595"/>
        <v>6</v>
      </c>
      <c r="AF364" s="174"/>
    </row>
    <row r="365" spans="1:32" ht="36" customHeight="1">
      <c r="A365" s="180" t="s">
        <v>213</v>
      </c>
      <c r="B365" s="174" t="s">
        <v>204</v>
      </c>
      <c r="C365" s="174"/>
      <c r="D365" s="175"/>
      <c r="E365" s="174"/>
      <c r="F365" s="175"/>
      <c r="G365" s="176"/>
      <c r="H365" s="174"/>
      <c r="I365" s="175">
        <f t="shared" si="586"/>
        <v>0</v>
      </c>
      <c r="J365" s="316">
        <f t="shared" si="587"/>
        <v>0</v>
      </c>
      <c r="K365" s="175">
        <f t="shared" si="587"/>
        <v>0</v>
      </c>
      <c r="L365" s="316">
        <v>0</v>
      </c>
      <c r="M365" s="175">
        <v>0</v>
      </c>
      <c r="N365" s="175"/>
      <c r="O365" s="175"/>
      <c r="P365" s="316">
        <f t="shared" si="589"/>
        <v>0</v>
      </c>
      <c r="Q365" s="175">
        <f t="shared" si="589"/>
        <v>0</v>
      </c>
      <c r="R365" s="316"/>
      <c r="S365" s="175"/>
      <c r="T365" s="177"/>
      <c r="U365" s="316">
        <v>0</v>
      </c>
      <c r="V365" s="175">
        <f t="shared" si="590"/>
        <v>0</v>
      </c>
      <c r="W365" s="316">
        <f t="shared" si="591"/>
        <v>0</v>
      </c>
      <c r="X365" s="175">
        <f t="shared" si="592"/>
        <v>0</v>
      </c>
      <c r="Y365" s="316"/>
      <c r="Z365" s="175"/>
      <c r="AA365" s="177"/>
      <c r="AB365" s="316">
        <v>0</v>
      </c>
      <c r="AC365" s="175">
        <f t="shared" si="593"/>
        <v>0</v>
      </c>
      <c r="AD365" s="316">
        <f t="shared" si="594"/>
        <v>0</v>
      </c>
      <c r="AE365" s="175">
        <f t="shared" si="595"/>
        <v>0</v>
      </c>
      <c r="AF365" s="174"/>
    </row>
    <row r="366" spans="1:32">
      <c r="A366" s="180" t="s">
        <v>214</v>
      </c>
      <c r="B366" s="174" t="s">
        <v>338</v>
      </c>
      <c r="C366" s="174"/>
      <c r="D366" s="175"/>
      <c r="E366" s="174"/>
      <c r="F366" s="175"/>
      <c r="G366" s="176">
        <v>1.8</v>
      </c>
      <c r="H366" s="174">
        <v>2</v>
      </c>
      <c r="I366" s="175">
        <f t="shared" si="586"/>
        <v>3.6</v>
      </c>
      <c r="J366" s="316">
        <f t="shared" si="587"/>
        <v>2</v>
      </c>
      <c r="K366" s="175">
        <f t="shared" si="587"/>
        <v>3.6</v>
      </c>
      <c r="L366" s="316">
        <v>2</v>
      </c>
      <c r="M366" s="175">
        <f>1.8+0.75</f>
        <v>2.5499999999999998</v>
      </c>
      <c r="N366" s="175">
        <f t="shared" si="588"/>
        <v>100</v>
      </c>
      <c r="O366" s="175">
        <f t="shared" si="588"/>
        <v>70.833333333333314</v>
      </c>
      <c r="P366" s="316">
        <f t="shared" si="589"/>
        <v>0</v>
      </c>
      <c r="Q366" s="175">
        <f t="shared" si="589"/>
        <v>1.0500000000000003</v>
      </c>
      <c r="R366" s="316"/>
      <c r="S366" s="175"/>
      <c r="T366" s="177">
        <v>2.52</v>
      </c>
      <c r="U366" s="316">
        <v>2</v>
      </c>
      <c r="V366" s="175">
        <f t="shared" si="590"/>
        <v>5.04</v>
      </c>
      <c r="W366" s="316">
        <f t="shared" si="591"/>
        <v>2</v>
      </c>
      <c r="X366" s="175">
        <f t="shared" si="592"/>
        <v>5.04</v>
      </c>
      <c r="Y366" s="316"/>
      <c r="Z366" s="175"/>
      <c r="AA366" s="662">
        <f>0.05*12*3</f>
        <v>1.8000000000000003</v>
      </c>
      <c r="AB366" s="316">
        <v>2</v>
      </c>
      <c r="AC366" s="175">
        <f t="shared" si="593"/>
        <v>3.6000000000000005</v>
      </c>
      <c r="AD366" s="316">
        <f t="shared" si="594"/>
        <v>2</v>
      </c>
      <c r="AE366" s="175">
        <f t="shared" si="595"/>
        <v>3.6000000000000005</v>
      </c>
      <c r="AF366" s="174"/>
    </row>
    <row r="367" spans="1:32">
      <c r="A367" s="180" t="s">
        <v>215</v>
      </c>
      <c r="B367" s="174" t="s">
        <v>268</v>
      </c>
      <c r="C367" s="174"/>
      <c r="D367" s="175"/>
      <c r="E367" s="174"/>
      <c r="F367" s="175"/>
      <c r="G367" s="176">
        <v>1.2</v>
      </c>
      <c r="H367" s="174">
        <v>2</v>
      </c>
      <c r="I367" s="175">
        <f t="shared" si="586"/>
        <v>2.4</v>
      </c>
      <c r="J367" s="316">
        <f t="shared" si="587"/>
        <v>2</v>
      </c>
      <c r="K367" s="175">
        <f t="shared" si="587"/>
        <v>2.4</v>
      </c>
      <c r="L367" s="316">
        <v>2</v>
      </c>
      <c r="M367" s="175">
        <f>1.2+5</f>
        <v>6.2</v>
      </c>
      <c r="N367" s="175">
        <f t="shared" si="588"/>
        <v>100</v>
      </c>
      <c r="O367" s="175">
        <f t="shared" si="588"/>
        <v>258.33333333333331</v>
      </c>
      <c r="P367" s="316">
        <f t="shared" si="589"/>
        <v>0</v>
      </c>
      <c r="Q367" s="175">
        <f t="shared" si="589"/>
        <v>-3.8000000000000003</v>
      </c>
      <c r="R367" s="316"/>
      <c r="S367" s="175"/>
      <c r="T367" s="177">
        <v>1.2</v>
      </c>
      <c r="U367" s="316">
        <v>2</v>
      </c>
      <c r="V367" s="175">
        <f t="shared" si="590"/>
        <v>2.4</v>
      </c>
      <c r="W367" s="316">
        <f t="shared" si="591"/>
        <v>2</v>
      </c>
      <c r="X367" s="175">
        <f t="shared" si="592"/>
        <v>2.4</v>
      </c>
      <c r="Y367" s="316"/>
      <c r="Z367" s="175"/>
      <c r="AA367" s="177">
        <v>1.2</v>
      </c>
      <c r="AB367" s="316">
        <v>2</v>
      </c>
      <c r="AC367" s="175">
        <f t="shared" si="593"/>
        <v>2.4</v>
      </c>
      <c r="AD367" s="316">
        <f t="shared" si="594"/>
        <v>2</v>
      </c>
      <c r="AE367" s="175">
        <f t="shared" si="595"/>
        <v>2.4</v>
      </c>
      <c r="AF367" s="174"/>
    </row>
    <row r="368" spans="1:32">
      <c r="A368" s="180" t="s">
        <v>286</v>
      </c>
      <c r="B368" s="174" t="s">
        <v>269</v>
      </c>
      <c r="C368" s="174"/>
      <c r="D368" s="175"/>
      <c r="E368" s="174"/>
      <c r="F368" s="175"/>
      <c r="G368" s="176">
        <v>1.2</v>
      </c>
      <c r="H368" s="174">
        <v>2</v>
      </c>
      <c r="I368" s="175">
        <f t="shared" si="586"/>
        <v>2.4</v>
      </c>
      <c r="J368" s="316">
        <f t="shared" si="587"/>
        <v>2</v>
      </c>
      <c r="K368" s="175">
        <f t="shared" si="587"/>
        <v>2.4</v>
      </c>
      <c r="L368" s="316">
        <v>2</v>
      </c>
      <c r="M368" s="175">
        <f>1.2+1.1</f>
        <v>2.2999999999999998</v>
      </c>
      <c r="N368" s="175">
        <f t="shared" si="588"/>
        <v>100</v>
      </c>
      <c r="O368" s="175">
        <f t="shared" si="588"/>
        <v>95.833333333333329</v>
      </c>
      <c r="P368" s="316">
        <f t="shared" si="589"/>
        <v>0</v>
      </c>
      <c r="Q368" s="175">
        <f t="shared" si="589"/>
        <v>0.10000000000000009</v>
      </c>
      <c r="R368" s="316"/>
      <c r="S368" s="175"/>
      <c r="T368" s="177">
        <v>1.2</v>
      </c>
      <c r="U368" s="316">
        <v>2</v>
      </c>
      <c r="V368" s="175">
        <f t="shared" si="590"/>
        <v>2.4</v>
      </c>
      <c r="W368" s="316">
        <f t="shared" si="591"/>
        <v>2</v>
      </c>
      <c r="X368" s="175">
        <f t="shared" si="592"/>
        <v>2.4</v>
      </c>
      <c r="Y368" s="316"/>
      <c r="Z368" s="175"/>
      <c r="AA368" s="177">
        <v>1.2</v>
      </c>
      <c r="AB368" s="316">
        <v>2</v>
      </c>
      <c r="AC368" s="175">
        <f t="shared" si="593"/>
        <v>2.4</v>
      </c>
      <c r="AD368" s="316">
        <f t="shared" si="594"/>
        <v>2</v>
      </c>
      <c r="AE368" s="175">
        <f t="shared" si="595"/>
        <v>2.4</v>
      </c>
      <c r="AF368" s="174"/>
    </row>
    <row r="369" spans="1:32" ht="31.5">
      <c r="A369" s="180" t="s">
        <v>287</v>
      </c>
      <c r="B369" s="174" t="s">
        <v>207</v>
      </c>
      <c r="C369" s="174"/>
      <c r="D369" s="175"/>
      <c r="E369" s="174"/>
      <c r="F369" s="175"/>
      <c r="G369" s="176">
        <v>1.26</v>
      </c>
      <c r="H369" s="174">
        <v>2</v>
      </c>
      <c r="I369" s="175">
        <f t="shared" si="586"/>
        <v>2.52</v>
      </c>
      <c r="J369" s="316">
        <f t="shared" si="587"/>
        <v>2</v>
      </c>
      <c r="K369" s="175">
        <f t="shared" si="587"/>
        <v>2.52</v>
      </c>
      <c r="L369" s="316">
        <v>2</v>
      </c>
      <c r="M369" s="175">
        <f>1.26+1.05</f>
        <v>2.31</v>
      </c>
      <c r="N369" s="175">
        <f t="shared" si="588"/>
        <v>100</v>
      </c>
      <c r="O369" s="175">
        <f t="shared" si="588"/>
        <v>91.666666666666671</v>
      </c>
      <c r="P369" s="316">
        <f t="shared" si="589"/>
        <v>0</v>
      </c>
      <c r="Q369" s="175">
        <f t="shared" si="589"/>
        <v>0.20999999999999996</v>
      </c>
      <c r="R369" s="316"/>
      <c r="S369" s="175"/>
      <c r="T369" s="177">
        <v>1.26</v>
      </c>
      <c r="U369" s="316">
        <v>2</v>
      </c>
      <c r="V369" s="175">
        <f t="shared" si="590"/>
        <v>2.52</v>
      </c>
      <c r="W369" s="316">
        <f t="shared" si="591"/>
        <v>2</v>
      </c>
      <c r="X369" s="175">
        <f t="shared" si="592"/>
        <v>2.52</v>
      </c>
      <c r="Y369" s="316"/>
      <c r="Z369" s="175"/>
      <c r="AA369" s="177">
        <v>1.26</v>
      </c>
      <c r="AB369" s="316">
        <v>2</v>
      </c>
      <c r="AC369" s="175">
        <f t="shared" si="593"/>
        <v>2.52</v>
      </c>
      <c r="AD369" s="316">
        <f t="shared" si="594"/>
        <v>2</v>
      </c>
      <c r="AE369" s="175">
        <f t="shared" si="595"/>
        <v>2.52</v>
      </c>
      <c r="AF369" s="174"/>
    </row>
    <row r="370" spans="1:32" ht="31.5">
      <c r="A370" s="180">
        <v>26.14</v>
      </c>
      <c r="B370" s="174" t="s">
        <v>258</v>
      </c>
      <c r="C370" s="174"/>
      <c r="D370" s="175"/>
      <c r="E370" s="174"/>
      <c r="F370" s="175"/>
      <c r="G370" s="176">
        <v>0.5</v>
      </c>
      <c r="H370" s="174">
        <v>2</v>
      </c>
      <c r="I370" s="175">
        <f t="shared" si="586"/>
        <v>1</v>
      </c>
      <c r="J370" s="316">
        <f t="shared" si="587"/>
        <v>2</v>
      </c>
      <c r="K370" s="175">
        <f t="shared" si="587"/>
        <v>1</v>
      </c>
      <c r="L370" s="316">
        <v>2</v>
      </c>
      <c r="M370" s="175">
        <f>0.5+0.5</f>
        <v>1</v>
      </c>
      <c r="N370" s="175">
        <f t="shared" si="588"/>
        <v>100</v>
      </c>
      <c r="O370" s="175">
        <f t="shared" si="588"/>
        <v>100</v>
      </c>
      <c r="P370" s="316">
        <f t="shared" si="589"/>
        <v>0</v>
      </c>
      <c r="Q370" s="175">
        <f t="shared" si="589"/>
        <v>0</v>
      </c>
      <c r="R370" s="316"/>
      <c r="S370" s="175"/>
      <c r="T370" s="177">
        <v>0.5</v>
      </c>
      <c r="U370" s="316">
        <v>2</v>
      </c>
      <c r="V370" s="175">
        <f t="shared" si="590"/>
        <v>1</v>
      </c>
      <c r="W370" s="316">
        <f t="shared" si="591"/>
        <v>2</v>
      </c>
      <c r="X370" s="175">
        <f t="shared" si="592"/>
        <v>1</v>
      </c>
      <c r="Y370" s="316"/>
      <c r="Z370" s="175"/>
      <c r="AA370" s="177">
        <v>0.5</v>
      </c>
      <c r="AB370" s="316">
        <v>2</v>
      </c>
      <c r="AC370" s="175">
        <f t="shared" si="593"/>
        <v>1</v>
      </c>
      <c r="AD370" s="316">
        <f t="shared" si="594"/>
        <v>2</v>
      </c>
      <c r="AE370" s="175">
        <f t="shared" si="595"/>
        <v>1</v>
      </c>
      <c r="AF370" s="174"/>
    </row>
    <row r="371" spans="1:32" ht="31.5">
      <c r="A371" s="180">
        <v>26.15</v>
      </c>
      <c r="B371" s="174" t="s">
        <v>257</v>
      </c>
      <c r="C371" s="174"/>
      <c r="D371" s="175"/>
      <c r="E371" s="174"/>
      <c r="F371" s="175"/>
      <c r="G371" s="176">
        <v>0.5</v>
      </c>
      <c r="H371" s="174">
        <v>2</v>
      </c>
      <c r="I371" s="175">
        <f t="shared" si="586"/>
        <v>1</v>
      </c>
      <c r="J371" s="316">
        <f t="shared" si="587"/>
        <v>2</v>
      </c>
      <c r="K371" s="175">
        <f t="shared" si="587"/>
        <v>1</v>
      </c>
      <c r="L371" s="316">
        <v>2</v>
      </c>
      <c r="M371" s="175">
        <f>0.5+0.5</f>
        <v>1</v>
      </c>
      <c r="N371" s="175">
        <f t="shared" si="588"/>
        <v>100</v>
      </c>
      <c r="O371" s="175">
        <f t="shared" si="588"/>
        <v>100</v>
      </c>
      <c r="P371" s="316">
        <f t="shared" si="589"/>
        <v>0</v>
      </c>
      <c r="Q371" s="175">
        <f t="shared" si="589"/>
        <v>0</v>
      </c>
      <c r="R371" s="316"/>
      <c r="S371" s="175"/>
      <c r="T371" s="177">
        <v>0.5</v>
      </c>
      <c r="U371" s="316">
        <v>2</v>
      </c>
      <c r="V371" s="175">
        <f t="shared" si="590"/>
        <v>1</v>
      </c>
      <c r="W371" s="316">
        <f t="shared" si="591"/>
        <v>2</v>
      </c>
      <c r="X371" s="175">
        <f t="shared" si="592"/>
        <v>1</v>
      </c>
      <c r="Y371" s="316"/>
      <c r="Z371" s="175"/>
      <c r="AA371" s="177">
        <v>0.5</v>
      </c>
      <c r="AB371" s="316">
        <v>2</v>
      </c>
      <c r="AC371" s="175">
        <f t="shared" si="593"/>
        <v>1</v>
      </c>
      <c r="AD371" s="316">
        <f t="shared" si="594"/>
        <v>2</v>
      </c>
      <c r="AE371" s="175">
        <f t="shared" si="595"/>
        <v>1</v>
      </c>
      <c r="AF371" s="174"/>
    </row>
    <row r="372" spans="1:32" ht="31.5">
      <c r="A372" s="180">
        <v>26.16</v>
      </c>
      <c r="B372" s="174" t="s">
        <v>259</v>
      </c>
      <c r="C372" s="174"/>
      <c r="D372" s="175"/>
      <c r="E372" s="174"/>
      <c r="F372" s="175"/>
      <c r="G372" s="176">
        <v>0.625</v>
      </c>
      <c r="H372" s="174">
        <v>2</v>
      </c>
      <c r="I372" s="175">
        <f t="shared" si="586"/>
        <v>1.25</v>
      </c>
      <c r="J372" s="316">
        <f t="shared" si="587"/>
        <v>2</v>
      </c>
      <c r="K372" s="175">
        <f t="shared" si="587"/>
        <v>1.25</v>
      </c>
      <c r="L372" s="316">
        <v>2</v>
      </c>
      <c r="M372" s="175">
        <f>0.62+0.315</f>
        <v>0.93500000000000005</v>
      </c>
      <c r="N372" s="175">
        <f t="shared" si="588"/>
        <v>100</v>
      </c>
      <c r="O372" s="175">
        <f t="shared" si="588"/>
        <v>74.8</v>
      </c>
      <c r="P372" s="316">
        <f t="shared" si="589"/>
        <v>0</v>
      </c>
      <c r="Q372" s="175">
        <f t="shared" si="589"/>
        <v>0.31499999999999995</v>
      </c>
      <c r="R372" s="316"/>
      <c r="S372" s="175"/>
      <c r="T372" s="177">
        <v>0.625</v>
      </c>
      <c r="U372" s="316">
        <v>2</v>
      </c>
      <c r="V372" s="175">
        <f t="shared" si="590"/>
        <v>1.25</v>
      </c>
      <c r="W372" s="316">
        <f t="shared" si="591"/>
        <v>2</v>
      </c>
      <c r="X372" s="175">
        <f t="shared" si="592"/>
        <v>1.25</v>
      </c>
      <c r="Y372" s="316"/>
      <c r="Z372" s="175"/>
      <c r="AA372" s="177">
        <v>0.625</v>
      </c>
      <c r="AB372" s="316">
        <v>2</v>
      </c>
      <c r="AC372" s="175">
        <f t="shared" si="593"/>
        <v>1.25</v>
      </c>
      <c r="AD372" s="316">
        <f t="shared" si="594"/>
        <v>2</v>
      </c>
      <c r="AE372" s="175">
        <f t="shared" si="595"/>
        <v>1.25</v>
      </c>
      <c r="AF372" s="174"/>
    </row>
    <row r="373" spans="1:32">
      <c r="A373" s="180">
        <v>26.17</v>
      </c>
      <c r="B373" s="174" t="s">
        <v>223</v>
      </c>
      <c r="C373" s="174"/>
      <c r="D373" s="175"/>
      <c r="E373" s="174"/>
      <c r="F373" s="175"/>
      <c r="G373" s="176">
        <v>0.375</v>
      </c>
      <c r="H373" s="174">
        <v>2</v>
      </c>
      <c r="I373" s="175">
        <f t="shared" si="586"/>
        <v>0.75</v>
      </c>
      <c r="J373" s="316">
        <f t="shared" si="587"/>
        <v>2</v>
      </c>
      <c r="K373" s="175">
        <f t="shared" si="587"/>
        <v>0.75</v>
      </c>
      <c r="L373" s="316">
        <v>2</v>
      </c>
      <c r="M373" s="175">
        <f>0.36+0.39</f>
        <v>0.75</v>
      </c>
      <c r="N373" s="175">
        <f t="shared" si="588"/>
        <v>100</v>
      </c>
      <c r="O373" s="175">
        <f t="shared" si="588"/>
        <v>100</v>
      </c>
      <c r="P373" s="316">
        <f t="shared" si="589"/>
        <v>0</v>
      </c>
      <c r="Q373" s="175">
        <f t="shared" si="589"/>
        <v>0</v>
      </c>
      <c r="R373" s="316"/>
      <c r="S373" s="175"/>
      <c r="T373" s="177">
        <v>0.375</v>
      </c>
      <c r="U373" s="316">
        <v>2</v>
      </c>
      <c r="V373" s="175">
        <f t="shared" si="590"/>
        <v>0.75</v>
      </c>
      <c r="W373" s="316">
        <f t="shared" si="591"/>
        <v>2</v>
      </c>
      <c r="X373" s="175">
        <f t="shared" si="592"/>
        <v>0.75</v>
      </c>
      <c r="Y373" s="316"/>
      <c r="Z373" s="175"/>
      <c r="AA373" s="177">
        <v>0.375</v>
      </c>
      <c r="AB373" s="316">
        <v>2</v>
      </c>
      <c r="AC373" s="175">
        <f t="shared" si="593"/>
        <v>0.75</v>
      </c>
      <c r="AD373" s="316">
        <f t="shared" si="594"/>
        <v>2</v>
      </c>
      <c r="AE373" s="175">
        <f t="shared" si="595"/>
        <v>0.75</v>
      </c>
      <c r="AF373" s="174"/>
    </row>
    <row r="374" spans="1:32" ht="31.5">
      <c r="A374" s="180">
        <v>26.18</v>
      </c>
      <c r="B374" s="174" t="s">
        <v>224</v>
      </c>
      <c r="C374" s="174"/>
      <c r="D374" s="175"/>
      <c r="E374" s="174"/>
      <c r="F374" s="175"/>
      <c r="G374" s="176">
        <v>0.375</v>
      </c>
      <c r="H374" s="174">
        <v>2</v>
      </c>
      <c r="I374" s="175">
        <f t="shared" si="586"/>
        <v>0.75</v>
      </c>
      <c r="J374" s="316">
        <f t="shared" si="587"/>
        <v>2</v>
      </c>
      <c r="K374" s="175">
        <f t="shared" si="587"/>
        <v>0.75</v>
      </c>
      <c r="L374" s="316">
        <v>2</v>
      </c>
      <c r="M374" s="175">
        <f>0.36+0.39</f>
        <v>0.75</v>
      </c>
      <c r="N374" s="175">
        <f t="shared" si="588"/>
        <v>100</v>
      </c>
      <c r="O374" s="175">
        <f t="shared" si="588"/>
        <v>100</v>
      </c>
      <c r="P374" s="316">
        <f t="shared" si="589"/>
        <v>0</v>
      </c>
      <c r="Q374" s="175">
        <f t="shared" si="589"/>
        <v>0</v>
      </c>
      <c r="R374" s="316"/>
      <c r="S374" s="175"/>
      <c r="T374" s="177">
        <v>0.375</v>
      </c>
      <c r="U374" s="316">
        <v>2</v>
      </c>
      <c r="V374" s="175">
        <f t="shared" si="590"/>
        <v>0.75</v>
      </c>
      <c r="W374" s="316">
        <f t="shared" si="591"/>
        <v>2</v>
      </c>
      <c r="X374" s="175">
        <f t="shared" si="592"/>
        <v>0.75</v>
      </c>
      <c r="Y374" s="316"/>
      <c r="Z374" s="175"/>
      <c r="AA374" s="177">
        <v>0.375</v>
      </c>
      <c r="AB374" s="316">
        <v>2</v>
      </c>
      <c r="AC374" s="175">
        <f t="shared" si="593"/>
        <v>0.75</v>
      </c>
      <c r="AD374" s="316">
        <f t="shared" si="594"/>
        <v>2</v>
      </c>
      <c r="AE374" s="175">
        <f t="shared" si="595"/>
        <v>0.75</v>
      </c>
      <c r="AF374" s="174"/>
    </row>
    <row r="375" spans="1:32" ht="37.5">
      <c r="A375" s="180">
        <v>26.19</v>
      </c>
      <c r="B375" s="194" t="s">
        <v>606</v>
      </c>
      <c r="C375" s="174"/>
      <c r="D375" s="175"/>
      <c r="E375" s="174"/>
      <c r="F375" s="175"/>
      <c r="G375" s="176">
        <v>0.15</v>
      </c>
      <c r="H375" s="174">
        <v>2</v>
      </c>
      <c r="I375" s="175">
        <f t="shared" si="586"/>
        <v>0.3</v>
      </c>
      <c r="J375" s="316">
        <f t="shared" si="587"/>
        <v>2</v>
      </c>
      <c r="K375" s="175">
        <f t="shared" si="587"/>
        <v>0.3</v>
      </c>
      <c r="L375" s="316">
        <v>2</v>
      </c>
      <c r="M375" s="175">
        <v>0.3</v>
      </c>
      <c r="N375" s="175">
        <f t="shared" si="588"/>
        <v>100</v>
      </c>
      <c r="O375" s="175">
        <f t="shared" si="588"/>
        <v>100</v>
      </c>
      <c r="P375" s="316">
        <f t="shared" si="589"/>
        <v>0</v>
      </c>
      <c r="Q375" s="175">
        <f t="shared" si="589"/>
        <v>0</v>
      </c>
      <c r="R375" s="316"/>
      <c r="S375" s="175"/>
      <c r="T375" s="177">
        <v>0.15</v>
      </c>
      <c r="U375" s="316">
        <v>2</v>
      </c>
      <c r="V375" s="175">
        <f t="shared" si="590"/>
        <v>0.3</v>
      </c>
      <c r="W375" s="316">
        <f t="shared" si="591"/>
        <v>2</v>
      </c>
      <c r="X375" s="175">
        <f t="shared" si="592"/>
        <v>0.3</v>
      </c>
      <c r="Y375" s="316"/>
      <c r="Z375" s="175"/>
      <c r="AA375" s="177">
        <v>0.15</v>
      </c>
      <c r="AB375" s="316">
        <v>2</v>
      </c>
      <c r="AC375" s="175">
        <f t="shared" si="593"/>
        <v>0.3</v>
      </c>
      <c r="AD375" s="316">
        <f t="shared" si="594"/>
        <v>2</v>
      </c>
      <c r="AE375" s="175">
        <f t="shared" si="595"/>
        <v>0.3</v>
      </c>
      <c r="AF375" s="174"/>
    </row>
    <row r="376" spans="1:32" ht="37.5">
      <c r="A376" s="180">
        <v>26.2</v>
      </c>
      <c r="B376" s="194" t="s">
        <v>605</v>
      </c>
      <c r="C376" s="174"/>
      <c r="D376" s="175"/>
      <c r="E376" s="174"/>
      <c r="F376" s="175"/>
      <c r="G376" s="176">
        <v>0.15</v>
      </c>
      <c r="H376" s="174">
        <v>2</v>
      </c>
      <c r="I376" s="175">
        <f t="shared" si="586"/>
        <v>0.3</v>
      </c>
      <c r="J376" s="316">
        <f t="shared" si="587"/>
        <v>2</v>
      </c>
      <c r="K376" s="175">
        <f t="shared" si="587"/>
        <v>0.3</v>
      </c>
      <c r="L376" s="316">
        <v>2</v>
      </c>
      <c r="M376" s="175">
        <v>0.3</v>
      </c>
      <c r="N376" s="175">
        <f t="shared" si="588"/>
        <v>100</v>
      </c>
      <c r="O376" s="175">
        <f t="shared" si="588"/>
        <v>100</v>
      </c>
      <c r="P376" s="316">
        <f t="shared" si="589"/>
        <v>0</v>
      </c>
      <c r="Q376" s="175">
        <f t="shared" si="589"/>
        <v>0</v>
      </c>
      <c r="R376" s="316"/>
      <c r="S376" s="175"/>
      <c r="T376" s="177">
        <v>0.15</v>
      </c>
      <c r="U376" s="316">
        <v>2</v>
      </c>
      <c r="V376" s="175">
        <f t="shared" si="590"/>
        <v>0.3</v>
      </c>
      <c r="W376" s="316">
        <f t="shared" si="591"/>
        <v>2</v>
      </c>
      <c r="X376" s="175">
        <f t="shared" si="592"/>
        <v>0.3</v>
      </c>
      <c r="Y376" s="316"/>
      <c r="Z376" s="175"/>
      <c r="AA376" s="177">
        <v>0.15</v>
      </c>
      <c r="AB376" s="316">
        <v>2</v>
      </c>
      <c r="AC376" s="175">
        <f t="shared" si="593"/>
        <v>0.3</v>
      </c>
      <c r="AD376" s="316">
        <f t="shared" si="594"/>
        <v>2</v>
      </c>
      <c r="AE376" s="175">
        <f t="shared" si="595"/>
        <v>0.3</v>
      </c>
      <c r="AF376" s="174"/>
    </row>
    <row r="377" spans="1:32">
      <c r="A377" s="180">
        <v>26.21</v>
      </c>
      <c r="B377" s="174" t="s">
        <v>28</v>
      </c>
      <c r="C377" s="174"/>
      <c r="D377" s="175"/>
      <c r="E377" s="174"/>
      <c r="F377" s="175"/>
      <c r="G377" s="176"/>
      <c r="H377" s="174"/>
      <c r="I377" s="175">
        <f t="shared" si="586"/>
        <v>0</v>
      </c>
      <c r="J377" s="316">
        <f t="shared" si="587"/>
        <v>0</v>
      </c>
      <c r="K377" s="175">
        <f t="shared" si="587"/>
        <v>0</v>
      </c>
      <c r="L377" s="316">
        <v>0</v>
      </c>
      <c r="M377" s="175">
        <v>0</v>
      </c>
      <c r="N377" s="175"/>
      <c r="O377" s="175"/>
      <c r="P377" s="316">
        <f t="shared" si="589"/>
        <v>0</v>
      </c>
      <c r="Q377" s="175">
        <f t="shared" si="589"/>
        <v>0</v>
      </c>
      <c r="R377" s="316"/>
      <c r="S377" s="175"/>
      <c r="T377" s="177"/>
      <c r="U377" s="316">
        <v>0</v>
      </c>
      <c r="V377" s="175">
        <f t="shared" si="590"/>
        <v>0</v>
      </c>
      <c r="W377" s="316">
        <f t="shared" si="591"/>
        <v>0</v>
      </c>
      <c r="X377" s="175">
        <f t="shared" si="592"/>
        <v>0</v>
      </c>
      <c r="Y377" s="316"/>
      <c r="Z377" s="175"/>
      <c r="AA377" s="177"/>
      <c r="AB377" s="316">
        <v>0</v>
      </c>
      <c r="AC377" s="175">
        <f t="shared" si="593"/>
        <v>0</v>
      </c>
      <c r="AD377" s="316">
        <f t="shared" si="594"/>
        <v>0</v>
      </c>
      <c r="AE377" s="175">
        <f t="shared" si="595"/>
        <v>0</v>
      </c>
      <c r="AF377" s="174"/>
    </row>
    <row r="378" spans="1:32" ht="31.5">
      <c r="A378" s="180">
        <v>26.22</v>
      </c>
      <c r="B378" s="174" t="s">
        <v>225</v>
      </c>
      <c r="C378" s="174"/>
      <c r="D378" s="175"/>
      <c r="E378" s="174"/>
      <c r="F378" s="175"/>
      <c r="G378" s="176">
        <v>0.25</v>
      </c>
      <c r="H378" s="174">
        <v>2</v>
      </c>
      <c r="I378" s="175">
        <f t="shared" si="586"/>
        <v>0.5</v>
      </c>
      <c r="J378" s="316">
        <f t="shared" si="587"/>
        <v>2</v>
      </c>
      <c r="K378" s="175">
        <f t="shared" si="587"/>
        <v>0.5</v>
      </c>
      <c r="L378" s="316">
        <v>2</v>
      </c>
      <c r="M378" s="175">
        <v>0.5</v>
      </c>
      <c r="N378" s="175">
        <f t="shared" si="588"/>
        <v>100</v>
      </c>
      <c r="O378" s="175">
        <f t="shared" si="588"/>
        <v>100</v>
      </c>
      <c r="P378" s="316">
        <f t="shared" si="589"/>
        <v>0</v>
      </c>
      <c r="Q378" s="175">
        <f t="shared" si="589"/>
        <v>0</v>
      </c>
      <c r="R378" s="316"/>
      <c r="S378" s="175"/>
      <c r="T378" s="177">
        <v>0.25</v>
      </c>
      <c r="U378" s="316">
        <v>2</v>
      </c>
      <c r="V378" s="175">
        <f t="shared" si="590"/>
        <v>0.5</v>
      </c>
      <c r="W378" s="316">
        <f t="shared" si="591"/>
        <v>2</v>
      </c>
      <c r="X378" s="175">
        <f t="shared" si="592"/>
        <v>0.5</v>
      </c>
      <c r="Y378" s="316"/>
      <c r="Z378" s="175"/>
      <c r="AA378" s="177">
        <v>0.25</v>
      </c>
      <c r="AB378" s="316">
        <v>2</v>
      </c>
      <c r="AC378" s="175">
        <f t="shared" si="593"/>
        <v>0.5</v>
      </c>
      <c r="AD378" s="316">
        <f t="shared" si="594"/>
        <v>2</v>
      </c>
      <c r="AE378" s="175">
        <f t="shared" si="595"/>
        <v>0.5</v>
      </c>
      <c r="AF378" s="174"/>
    </row>
    <row r="379" spans="1:32" ht="31.5">
      <c r="A379" s="180">
        <v>26.23</v>
      </c>
      <c r="B379" s="174" t="s">
        <v>260</v>
      </c>
      <c r="C379" s="174"/>
      <c r="D379" s="175"/>
      <c r="E379" s="174"/>
      <c r="F379" s="175"/>
      <c r="G379" s="176">
        <v>0.1</v>
      </c>
      <c r="H379" s="174">
        <v>2</v>
      </c>
      <c r="I379" s="175">
        <f t="shared" si="586"/>
        <v>0.2</v>
      </c>
      <c r="J379" s="316">
        <f t="shared" si="587"/>
        <v>2</v>
      </c>
      <c r="K379" s="175">
        <f t="shared" si="587"/>
        <v>0.2</v>
      </c>
      <c r="L379" s="316">
        <v>2</v>
      </c>
      <c r="M379" s="175">
        <v>0.2</v>
      </c>
      <c r="N379" s="175">
        <f t="shared" si="588"/>
        <v>100</v>
      </c>
      <c r="O379" s="175">
        <f t="shared" si="588"/>
        <v>100</v>
      </c>
      <c r="P379" s="316">
        <f t="shared" si="589"/>
        <v>0</v>
      </c>
      <c r="Q379" s="175">
        <f t="shared" si="589"/>
        <v>0</v>
      </c>
      <c r="R379" s="316"/>
      <c r="S379" s="175"/>
      <c r="T379" s="177">
        <v>0.1</v>
      </c>
      <c r="U379" s="316">
        <v>2</v>
      </c>
      <c r="V379" s="175">
        <f t="shared" si="590"/>
        <v>0.2</v>
      </c>
      <c r="W379" s="316">
        <f t="shared" si="591"/>
        <v>2</v>
      </c>
      <c r="X379" s="175">
        <f t="shared" si="592"/>
        <v>0.2</v>
      </c>
      <c r="Y379" s="316"/>
      <c r="Z379" s="175"/>
      <c r="AA379" s="177">
        <v>0.1</v>
      </c>
      <c r="AB379" s="316">
        <v>2</v>
      </c>
      <c r="AC379" s="175">
        <f t="shared" si="593"/>
        <v>0.2</v>
      </c>
      <c r="AD379" s="316">
        <f t="shared" si="594"/>
        <v>2</v>
      </c>
      <c r="AE379" s="175">
        <f t="shared" si="595"/>
        <v>0.2</v>
      </c>
      <c r="AF379" s="174"/>
    </row>
    <row r="380" spans="1:32" s="249" customFormat="1">
      <c r="A380" s="208"/>
      <c r="B380" s="241" t="s">
        <v>25</v>
      </c>
      <c r="C380" s="242">
        <f t="shared" ref="C380" si="596">SUM(C360:C379)</f>
        <v>0</v>
      </c>
      <c r="D380" s="243">
        <f>SUM(D360:D379)</f>
        <v>0</v>
      </c>
      <c r="E380" s="242">
        <f t="shared" ref="E380" si="597">SUM(E360:E379)</f>
        <v>0</v>
      </c>
      <c r="F380" s="243">
        <f>SUM(F360:F379)</f>
        <v>0</v>
      </c>
      <c r="G380" s="244"/>
      <c r="H380" s="242">
        <f t="shared" ref="H380" si="598">SUM(H360:H379)</f>
        <v>34</v>
      </c>
      <c r="I380" s="243">
        <f>SUM(I360:I379)</f>
        <v>43.17</v>
      </c>
      <c r="J380" s="242">
        <f t="shared" ref="J380" si="599">SUM(J360:J379)</f>
        <v>34</v>
      </c>
      <c r="K380" s="243">
        <f>SUM(K360:K379)</f>
        <v>43.17</v>
      </c>
      <c r="L380" s="242">
        <f>L360</f>
        <v>2</v>
      </c>
      <c r="M380" s="243">
        <f>SUM(M360:M379)</f>
        <v>35.544999999999995</v>
      </c>
      <c r="N380" s="245">
        <f t="shared" si="588"/>
        <v>5.8823529411764701</v>
      </c>
      <c r="O380" s="245">
        <f t="shared" si="588"/>
        <v>82.337271253185065</v>
      </c>
      <c r="P380" s="242">
        <f>SUM(P360:P379)</f>
        <v>0</v>
      </c>
      <c r="Q380" s="243">
        <f>SUM(Q360:Q379)</f>
        <v>7.625</v>
      </c>
      <c r="R380" s="242">
        <f>SUM(R360:R379)</f>
        <v>0</v>
      </c>
      <c r="S380" s="243">
        <f>SUM(S360:S379)</f>
        <v>0</v>
      </c>
      <c r="T380" s="246"/>
      <c r="U380" s="242">
        <f>U360</f>
        <v>2</v>
      </c>
      <c r="V380" s="243">
        <f t="shared" ref="V380:Z380" si="600">SUM(V360:V379)</f>
        <v>55.41</v>
      </c>
      <c r="W380" s="242">
        <f>W360</f>
        <v>2</v>
      </c>
      <c r="X380" s="243">
        <f t="shared" si="600"/>
        <v>55.41</v>
      </c>
      <c r="Y380" s="242">
        <f t="shared" si="600"/>
        <v>0</v>
      </c>
      <c r="Z380" s="243">
        <f t="shared" si="600"/>
        <v>0</v>
      </c>
      <c r="AA380" s="246"/>
      <c r="AB380" s="242">
        <f>AB360</f>
        <v>2</v>
      </c>
      <c r="AC380" s="243">
        <f>SUM(AC360:AC379)</f>
        <v>43.17</v>
      </c>
      <c r="AD380" s="242">
        <f>AD360</f>
        <v>2</v>
      </c>
      <c r="AE380" s="243">
        <f>SUM(AE360:AE379)</f>
        <v>43.17</v>
      </c>
      <c r="AF380" s="247"/>
    </row>
    <row r="381" spans="1:32" s="249" customFormat="1">
      <c r="A381" s="240"/>
      <c r="B381" s="241" t="s">
        <v>5</v>
      </c>
      <c r="C381" s="242">
        <f t="shared" ref="C381" si="601">C380+C358</f>
        <v>0</v>
      </c>
      <c r="D381" s="243">
        <f>D380+D358</f>
        <v>0</v>
      </c>
      <c r="E381" s="242">
        <f t="shared" ref="E381" si="602">E380+E358</f>
        <v>0</v>
      </c>
      <c r="F381" s="243">
        <f>F380+F358</f>
        <v>0</v>
      </c>
      <c r="G381" s="244"/>
      <c r="H381" s="242">
        <f t="shared" ref="H381" si="603">H380+H358</f>
        <v>35</v>
      </c>
      <c r="I381" s="243">
        <f>I380+I358</f>
        <v>43.545000000000002</v>
      </c>
      <c r="J381" s="242">
        <f t="shared" ref="J381" si="604">J380+J358</f>
        <v>35</v>
      </c>
      <c r="K381" s="243">
        <f>K380+K358</f>
        <v>43.545000000000002</v>
      </c>
      <c r="L381" s="242">
        <f>L380</f>
        <v>2</v>
      </c>
      <c r="M381" s="243">
        <f>M380+M358</f>
        <v>35.919999999999995</v>
      </c>
      <c r="N381" s="245">
        <f t="shared" si="588"/>
        <v>5.7142857142857144</v>
      </c>
      <c r="O381" s="245">
        <f t="shared" si="588"/>
        <v>82.489378803536553</v>
      </c>
      <c r="P381" s="242">
        <f>P380+P358</f>
        <v>0</v>
      </c>
      <c r="Q381" s="243">
        <f>Q380+Q358</f>
        <v>7.625</v>
      </c>
      <c r="R381" s="242">
        <f>R380+R358</f>
        <v>0</v>
      </c>
      <c r="S381" s="243">
        <f>S380+S358</f>
        <v>0</v>
      </c>
      <c r="T381" s="246"/>
      <c r="U381" s="242">
        <f>U380</f>
        <v>2</v>
      </c>
      <c r="V381" s="243">
        <f t="shared" ref="V381:Z381" si="605">V380+V358</f>
        <v>55.784999999999997</v>
      </c>
      <c r="W381" s="242">
        <f>W380</f>
        <v>2</v>
      </c>
      <c r="X381" s="243">
        <f t="shared" si="605"/>
        <v>55.784999999999997</v>
      </c>
      <c r="Y381" s="242">
        <f t="shared" si="605"/>
        <v>0</v>
      </c>
      <c r="Z381" s="243">
        <f t="shared" si="605"/>
        <v>0</v>
      </c>
      <c r="AA381" s="246"/>
      <c r="AB381" s="242">
        <f>AB380</f>
        <v>2</v>
      </c>
      <c r="AC381" s="243">
        <f>AC380+AC358</f>
        <v>43.545000000000002</v>
      </c>
      <c r="AD381" s="242">
        <f>AD380</f>
        <v>2</v>
      </c>
      <c r="AE381" s="243">
        <f>AE380+AE358</f>
        <v>43.545000000000002</v>
      </c>
      <c r="AF381" s="247"/>
    </row>
    <row r="382" spans="1:32" s="249" customFormat="1">
      <c r="A382" s="208"/>
      <c r="B382" s="241" t="s">
        <v>151</v>
      </c>
      <c r="C382" s="242">
        <f t="shared" ref="C382:F382" si="606">C381+C345</f>
        <v>12612</v>
      </c>
      <c r="D382" s="243">
        <f t="shared" si="606"/>
        <v>477.255</v>
      </c>
      <c r="E382" s="242">
        <f t="shared" si="606"/>
        <v>0</v>
      </c>
      <c r="F382" s="243">
        <f t="shared" si="606"/>
        <v>0</v>
      </c>
      <c r="G382" s="244"/>
      <c r="H382" s="242">
        <f t="shared" ref="H382:M382" si="607">H381+H345</f>
        <v>248246</v>
      </c>
      <c r="I382" s="243">
        <f t="shared" si="607"/>
        <v>5566.2525538461523</v>
      </c>
      <c r="J382" s="242">
        <f t="shared" si="607"/>
        <v>249010</v>
      </c>
      <c r="K382" s="243">
        <f t="shared" si="607"/>
        <v>6043.5075538461524</v>
      </c>
      <c r="L382" s="242">
        <f t="shared" si="607"/>
        <v>226884</v>
      </c>
      <c r="M382" s="243">
        <f t="shared" si="607"/>
        <v>4597.1407210000007</v>
      </c>
      <c r="N382" s="245">
        <f t="shared" si="588"/>
        <v>91.114413075780092</v>
      </c>
      <c r="O382" s="245">
        <f t="shared" si="588"/>
        <v>76.067427401068301</v>
      </c>
      <c r="P382" s="242">
        <f>P381+P345</f>
        <v>21939</v>
      </c>
      <c r="Q382" s="243">
        <f>Q381+Q345</f>
        <v>1446.3668328461538</v>
      </c>
      <c r="R382" s="242">
        <f>R381+R345</f>
        <v>171</v>
      </c>
      <c r="S382" s="243">
        <f>S381+S345</f>
        <v>806.53</v>
      </c>
      <c r="T382" s="246"/>
      <c r="U382" s="242">
        <f t="shared" ref="U382:Z382" si="608">U381+U345</f>
        <v>246673</v>
      </c>
      <c r="V382" s="243">
        <f t="shared" si="608"/>
        <v>13505.206235010002</v>
      </c>
      <c r="W382" s="242">
        <f t="shared" si="608"/>
        <v>246844</v>
      </c>
      <c r="X382" s="243">
        <f t="shared" si="608"/>
        <v>14311.736235010001</v>
      </c>
      <c r="Y382" s="242">
        <f t="shared" si="608"/>
        <v>157</v>
      </c>
      <c r="Z382" s="243">
        <f t="shared" si="608"/>
        <v>777.37</v>
      </c>
      <c r="AA382" s="246"/>
      <c r="AB382" s="242">
        <f>AB381+AB345</f>
        <v>240843</v>
      </c>
      <c r="AC382" s="243">
        <f>AC381+AC345</f>
        <v>7821.3856670100013</v>
      </c>
      <c r="AD382" s="242">
        <f>AD381+AD345</f>
        <v>241000</v>
      </c>
      <c r="AE382" s="243">
        <f>AE381+AE345</f>
        <v>8598.7556670100003</v>
      </c>
      <c r="AF382" s="247"/>
    </row>
    <row r="384" spans="1:32" ht="18.75">
      <c r="A384" s="910" t="s">
        <v>319</v>
      </c>
      <c r="B384" s="910"/>
      <c r="K384" s="183">
        <f>+SUM(Dehradun!K382)</f>
        <v>6043.5075538461524</v>
      </c>
      <c r="AC384" s="424" t="s">
        <v>364</v>
      </c>
      <c r="AD384" s="317">
        <f>AC333+AC342</f>
        <v>237.41015199999998</v>
      </c>
      <c r="AE384" s="183">
        <f>AD384/AE382*100</f>
        <v>2.7609826490459328</v>
      </c>
    </row>
    <row r="385" spans="1:31" ht="18.75">
      <c r="A385" s="912" t="s">
        <v>320</v>
      </c>
      <c r="B385" s="912"/>
      <c r="K385" s="183">
        <f>+K344</f>
        <v>0</v>
      </c>
      <c r="AC385" s="424" t="s">
        <v>365</v>
      </c>
      <c r="AD385" s="317">
        <f>AC335+AC336+AC337</f>
        <v>172.0317</v>
      </c>
      <c r="AE385" s="183">
        <f>AD385/AE382*100</f>
        <v>2.0006580796337441</v>
      </c>
    </row>
    <row r="386" spans="1:31" ht="18.75">
      <c r="A386" s="910" t="s">
        <v>321</v>
      </c>
      <c r="B386" s="910"/>
      <c r="K386" s="183">
        <f>+K384+K385</f>
        <v>6043.5075538461524</v>
      </c>
      <c r="AC386" s="424" t="s">
        <v>366</v>
      </c>
      <c r="AD386" s="317">
        <f>AC338</f>
        <v>43.027315010000002</v>
      </c>
      <c r="AE386" s="183">
        <f>AD386/AE382*100</f>
        <v>0.50039001776825298</v>
      </c>
    </row>
    <row r="387" spans="1:31" ht="18.75">
      <c r="A387" s="910" t="s">
        <v>322</v>
      </c>
      <c r="B387" s="910"/>
      <c r="K387" s="183" t="b">
        <f>+K382=K386</f>
        <v>1</v>
      </c>
      <c r="AE387" s="183">
        <f>SUM(AE384:AE386)</f>
        <v>5.2620307464479295</v>
      </c>
    </row>
    <row r="388" spans="1:31" ht="18.75">
      <c r="A388" s="910" t="s">
        <v>323</v>
      </c>
      <c r="B388" s="910"/>
    </row>
  </sheetData>
  <mergeCells count="24">
    <mergeCell ref="A387:B387"/>
    <mergeCell ref="A388:B388"/>
    <mergeCell ref="AA2:AC2"/>
    <mergeCell ref="AD2:AE2"/>
    <mergeCell ref="A320:A322"/>
    <mergeCell ref="A384:B384"/>
    <mergeCell ref="A385:B385"/>
    <mergeCell ref="A386:B386"/>
    <mergeCell ref="L2:O2"/>
    <mergeCell ref="P2:Q2"/>
    <mergeCell ref="R2:S2"/>
    <mergeCell ref="T2:V2"/>
    <mergeCell ref="W2:X2"/>
    <mergeCell ref="Y2:Z2"/>
    <mergeCell ref="A1:A3"/>
    <mergeCell ref="B1:B3"/>
    <mergeCell ref="C1:Q1"/>
    <mergeCell ref="R1:X1"/>
    <mergeCell ref="Y1:AE1"/>
    <mergeCell ref="AF1:AF3"/>
    <mergeCell ref="C2:D2"/>
    <mergeCell ref="E2:F2"/>
    <mergeCell ref="G2:I2"/>
    <mergeCell ref="J2:K2"/>
  </mergeCells>
  <pageMargins left="0.23622047244094499" right="0.118110236220472" top="0.45" bottom="0.19" header="0.16" footer="0.14000000000000001"/>
  <pageSetup paperSize="9" scale="56" orientation="landscape" r:id="rId1"/>
  <headerFooter>
    <oddHeader>&amp;L&amp;"Arial,Bold"&amp;14
Name of the District : Dehradun&amp;C&amp;"Arial,Bold"&amp;16Costing Sheet for AWP 2017-18 - SSA-RTE&amp;R&amp;"Arial,Bold"
(Rs. in lakh)</oddHeader>
  </headerFooter>
  <rowBreaks count="2" manualBreakCount="2">
    <brk id="314" max="31" man="1"/>
    <brk id="348" max="31" man="1"/>
  </rowBreaks>
</worksheet>
</file>

<file path=xl/worksheets/sheet6.xml><?xml version="1.0" encoding="utf-8"?>
<worksheet xmlns="http://schemas.openxmlformats.org/spreadsheetml/2006/main" xmlns:r="http://schemas.openxmlformats.org/officeDocument/2006/relationships">
  <dimension ref="A1:AG388"/>
  <sheetViews>
    <sheetView showZeros="0" zoomScale="70" zoomScaleNormal="70" zoomScaleSheetLayoutView="70" workbookViewId="0">
      <pane xSplit="2" ySplit="3" topLeftCell="Q68" activePane="bottomRight" state="frozen"/>
      <selection activeCell="V330" sqref="V330"/>
      <selection pane="topRight" activeCell="V330" sqref="V330"/>
      <selection pane="bottomLeft" activeCell="V330" sqref="V330"/>
      <selection pane="bottomRight" activeCell="V330" sqref="V330"/>
    </sheetView>
  </sheetViews>
  <sheetFormatPr defaultColWidth="9.140625" defaultRowHeight="15.75"/>
  <cols>
    <col min="1" max="1" width="7.140625" style="78" bestFit="1" customWidth="1"/>
    <col min="2" max="2" width="42.42578125" style="26" customWidth="1"/>
    <col min="3" max="3" width="7" style="26" hidden="1" customWidth="1"/>
    <col min="4" max="4" width="7.7109375" style="33" hidden="1" customWidth="1"/>
    <col min="5" max="5" width="5.7109375" style="26" hidden="1" customWidth="1"/>
    <col min="6" max="6" width="5.140625" style="33" hidden="1" customWidth="1"/>
    <col min="7" max="7" width="10.85546875" style="110" hidden="1" customWidth="1"/>
    <col min="8" max="8" width="8.140625" style="26" hidden="1" customWidth="1"/>
    <col min="9" max="9" width="8.85546875" style="33" hidden="1" customWidth="1"/>
    <col min="10" max="10" width="8.140625" style="314" bestFit="1" customWidth="1"/>
    <col min="11" max="11" width="8.7109375" style="33" bestFit="1" customWidth="1"/>
    <col min="12" max="12" width="7.7109375" style="314" bestFit="1" customWidth="1"/>
    <col min="13" max="13" width="8.28515625" style="33" bestFit="1" customWidth="1"/>
    <col min="14" max="15" width="9.7109375" style="33" bestFit="1" customWidth="1"/>
    <col min="16" max="16" width="8.140625" style="314" bestFit="1" customWidth="1"/>
    <col min="17" max="17" width="8.28515625" style="33" bestFit="1" customWidth="1"/>
    <col min="18" max="18" width="9.140625" style="314"/>
    <col min="19" max="19" width="7.5703125" style="33" bestFit="1" customWidth="1"/>
    <col min="20" max="20" width="10.28515625" style="136" bestFit="1" customWidth="1"/>
    <col min="21" max="21" width="8.28515625" style="314" bestFit="1" customWidth="1"/>
    <col min="22" max="22" width="9.85546875" style="33" customWidth="1"/>
    <col min="23" max="23" width="8.28515625" style="314" bestFit="1" customWidth="1"/>
    <col min="24" max="24" width="10.7109375" style="33" customWidth="1"/>
    <col min="25" max="25" width="9.140625" style="26"/>
    <col min="26" max="26" width="13" style="33" customWidth="1"/>
    <col min="27" max="27" width="19" style="26" bestFit="1" customWidth="1"/>
    <col min="28" max="28" width="14.28515625" style="26" customWidth="1"/>
    <col min="29" max="29" width="16.5703125" style="33" customWidth="1"/>
    <col min="30" max="30" width="13.85546875" style="26" customWidth="1"/>
    <col min="31" max="31" width="16" style="33" customWidth="1"/>
    <col min="32" max="32" width="20.140625" style="26" customWidth="1"/>
    <col min="33" max="16384" width="9.140625" style="26"/>
  </cols>
  <sheetData>
    <row r="1" spans="1:32" s="28" customFormat="1" ht="25.5" customHeight="1">
      <c r="A1" s="948" t="s">
        <v>0</v>
      </c>
      <c r="B1" s="948" t="s">
        <v>1</v>
      </c>
      <c r="C1" s="944" t="s">
        <v>327</v>
      </c>
      <c r="D1" s="945"/>
      <c r="E1" s="945"/>
      <c r="F1" s="945"/>
      <c r="G1" s="945"/>
      <c r="H1" s="945"/>
      <c r="I1" s="945"/>
      <c r="J1" s="945"/>
      <c r="K1" s="945"/>
      <c r="L1" s="945"/>
      <c r="M1" s="945"/>
      <c r="N1" s="945"/>
      <c r="O1" s="945"/>
      <c r="P1" s="945"/>
      <c r="Q1" s="946"/>
      <c r="R1" s="947" t="s">
        <v>325</v>
      </c>
      <c r="S1" s="948"/>
      <c r="T1" s="948"/>
      <c r="U1" s="948"/>
      <c r="V1" s="948"/>
      <c r="W1" s="948"/>
      <c r="X1" s="948"/>
      <c r="Y1" s="947" t="s">
        <v>326</v>
      </c>
      <c r="Z1" s="948"/>
      <c r="AA1" s="948"/>
      <c r="AB1" s="948"/>
      <c r="AC1" s="948"/>
      <c r="AD1" s="948"/>
      <c r="AE1" s="948"/>
      <c r="AF1" s="948" t="s">
        <v>185</v>
      </c>
    </row>
    <row r="2" spans="1:32" s="28" customFormat="1" ht="69" customHeight="1">
      <c r="A2" s="948"/>
      <c r="B2" s="948"/>
      <c r="C2" s="949" t="s">
        <v>3</v>
      </c>
      <c r="D2" s="948"/>
      <c r="E2" s="948" t="s">
        <v>261</v>
      </c>
      <c r="F2" s="948"/>
      <c r="G2" s="948" t="s">
        <v>4</v>
      </c>
      <c r="H2" s="948"/>
      <c r="I2" s="948"/>
      <c r="J2" s="949" t="s">
        <v>680</v>
      </c>
      <c r="K2" s="948"/>
      <c r="L2" s="951" t="s">
        <v>681</v>
      </c>
      <c r="M2" s="952"/>
      <c r="N2" s="952"/>
      <c r="O2" s="953"/>
      <c r="P2" s="954" t="s">
        <v>2</v>
      </c>
      <c r="Q2" s="954"/>
      <c r="R2" s="949" t="s">
        <v>3</v>
      </c>
      <c r="S2" s="948"/>
      <c r="T2" s="948" t="s">
        <v>4</v>
      </c>
      <c r="U2" s="948"/>
      <c r="V2" s="948"/>
      <c r="W2" s="949" t="s">
        <v>5</v>
      </c>
      <c r="X2" s="948"/>
      <c r="Y2" s="949" t="s">
        <v>3</v>
      </c>
      <c r="Z2" s="948"/>
      <c r="AA2" s="948" t="s">
        <v>4</v>
      </c>
      <c r="AB2" s="948"/>
      <c r="AC2" s="948"/>
      <c r="AD2" s="949" t="s">
        <v>5</v>
      </c>
      <c r="AE2" s="948"/>
      <c r="AF2" s="948"/>
    </row>
    <row r="3" spans="1:32" s="28" customFormat="1">
      <c r="A3" s="948"/>
      <c r="B3" s="948"/>
      <c r="C3" s="70" t="s">
        <v>6</v>
      </c>
      <c r="D3" s="338" t="s">
        <v>7</v>
      </c>
      <c r="E3" s="70" t="s">
        <v>6</v>
      </c>
      <c r="F3" s="338" t="s">
        <v>7</v>
      </c>
      <c r="G3" s="337" t="s">
        <v>10</v>
      </c>
      <c r="H3" s="70" t="s">
        <v>6</v>
      </c>
      <c r="I3" s="338" t="s">
        <v>7</v>
      </c>
      <c r="J3" s="70" t="s">
        <v>6</v>
      </c>
      <c r="K3" s="338" t="s">
        <v>7</v>
      </c>
      <c r="L3" s="70" t="s">
        <v>6</v>
      </c>
      <c r="M3" s="338" t="s">
        <v>7</v>
      </c>
      <c r="N3" s="338" t="s">
        <v>8</v>
      </c>
      <c r="O3" s="338" t="s">
        <v>9</v>
      </c>
      <c r="P3" s="70" t="s">
        <v>6</v>
      </c>
      <c r="Q3" s="338" t="s">
        <v>7</v>
      </c>
      <c r="R3" s="70" t="s">
        <v>6</v>
      </c>
      <c r="S3" s="338" t="s">
        <v>7</v>
      </c>
      <c r="T3" s="207" t="s">
        <v>10</v>
      </c>
      <c r="U3" s="70" t="s">
        <v>6</v>
      </c>
      <c r="V3" s="338" t="s">
        <v>7</v>
      </c>
      <c r="W3" s="70" t="s">
        <v>6</v>
      </c>
      <c r="X3" s="338" t="s">
        <v>7</v>
      </c>
      <c r="Y3" s="70" t="s">
        <v>6</v>
      </c>
      <c r="Z3" s="338" t="s">
        <v>7</v>
      </c>
      <c r="AA3" s="337" t="s">
        <v>10</v>
      </c>
      <c r="AB3" s="70" t="s">
        <v>6</v>
      </c>
      <c r="AC3" s="338" t="s">
        <v>7</v>
      </c>
      <c r="AD3" s="70" t="s">
        <v>6</v>
      </c>
      <c r="AE3" s="338" t="s">
        <v>7</v>
      </c>
      <c r="AF3" s="948"/>
    </row>
    <row r="4" spans="1:32" s="28" customFormat="1">
      <c r="A4" s="336" t="s">
        <v>11</v>
      </c>
      <c r="B4" s="20" t="s">
        <v>12</v>
      </c>
      <c r="C4" s="336"/>
      <c r="D4" s="338"/>
      <c r="E4" s="336"/>
      <c r="F4" s="338"/>
      <c r="G4" s="337"/>
      <c r="H4" s="336"/>
      <c r="I4" s="338"/>
      <c r="J4" s="70"/>
      <c r="K4" s="338"/>
      <c r="L4" s="70"/>
      <c r="M4" s="338"/>
      <c r="N4" s="338"/>
      <c r="O4" s="338"/>
      <c r="P4" s="70"/>
      <c r="Q4" s="338"/>
      <c r="R4" s="70"/>
      <c r="S4" s="338"/>
      <c r="T4" s="132"/>
      <c r="U4" s="70"/>
      <c r="V4" s="338"/>
      <c r="W4" s="70"/>
      <c r="X4" s="338"/>
      <c r="Y4" s="70"/>
      <c r="Z4" s="391"/>
      <c r="AA4" s="132"/>
      <c r="AB4" s="70"/>
      <c r="AC4" s="391"/>
      <c r="AD4" s="70"/>
      <c r="AE4" s="391"/>
      <c r="AF4" s="336"/>
    </row>
    <row r="5" spans="1:32" s="28" customFormat="1">
      <c r="A5" s="336"/>
      <c r="B5" s="20" t="s">
        <v>13</v>
      </c>
      <c r="C5" s="336"/>
      <c r="D5" s="338"/>
      <c r="E5" s="336"/>
      <c r="F5" s="338"/>
      <c r="G5" s="337"/>
      <c r="H5" s="336"/>
      <c r="I5" s="338"/>
      <c r="J5" s="70"/>
      <c r="K5" s="338"/>
      <c r="L5" s="70"/>
      <c r="M5" s="338"/>
      <c r="N5" s="338"/>
      <c r="O5" s="338"/>
      <c r="P5" s="70"/>
      <c r="Q5" s="338"/>
      <c r="R5" s="70"/>
      <c r="S5" s="338"/>
      <c r="T5" s="132"/>
      <c r="U5" s="70"/>
      <c r="V5" s="338"/>
      <c r="W5" s="70"/>
      <c r="X5" s="338"/>
      <c r="Y5" s="70"/>
      <c r="Z5" s="391"/>
      <c r="AA5" s="132"/>
      <c r="AB5" s="70"/>
      <c r="AC5" s="391"/>
      <c r="AD5" s="70"/>
      <c r="AE5" s="391"/>
      <c r="AF5" s="336"/>
    </row>
    <row r="6" spans="1:32" s="18" customFormat="1">
      <c r="A6" s="200">
        <v>1</v>
      </c>
      <c r="B6" s="20" t="s">
        <v>14</v>
      </c>
      <c r="C6" s="24"/>
      <c r="D6" s="68"/>
      <c r="E6" s="24"/>
      <c r="F6" s="68"/>
      <c r="G6" s="107"/>
      <c r="H6" s="24"/>
      <c r="I6" s="68"/>
      <c r="J6" s="164"/>
      <c r="K6" s="68"/>
      <c r="L6" s="164"/>
      <c r="M6" s="68"/>
      <c r="N6" s="68"/>
      <c r="O6" s="68"/>
      <c r="P6" s="164"/>
      <c r="Q6" s="68"/>
      <c r="R6" s="164"/>
      <c r="S6" s="68"/>
      <c r="T6" s="133"/>
      <c r="U6" s="164"/>
      <c r="V6" s="68"/>
      <c r="W6" s="164"/>
      <c r="X6" s="68"/>
      <c r="Y6" s="164"/>
      <c r="Z6" s="68"/>
      <c r="AA6" s="133"/>
      <c r="AB6" s="164"/>
      <c r="AC6" s="68"/>
      <c r="AD6" s="164"/>
      <c r="AE6" s="68"/>
      <c r="AF6" s="24"/>
    </row>
    <row r="7" spans="1:32" s="18" customFormat="1">
      <c r="A7" s="200">
        <v>1.01</v>
      </c>
      <c r="B7" s="23" t="s">
        <v>15</v>
      </c>
      <c r="C7" s="24"/>
      <c r="D7" s="68"/>
      <c r="E7" s="24"/>
      <c r="F7" s="68"/>
      <c r="G7" s="107"/>
      <c r="H7" s="24"/>
      <c r="I7" s="68"/>
      <c r="J7" s="164">
        <f t="shared" ref="J7:K20" si="0">H7+E7+C7</f>
        <v>0</v>
      </c>
      <c r="K7" s="68">
        <f t="shared" si="0"/>
        <v>0</v>
      </c>
      <c r="L7" s="164"/>
      <c r="M7" s="68"/>
      <c r="N7" s="68"/>
      <c r="O7" s="68"/>
      <c r="P7" s="164"/>
      <c r="Q7" s="68"/>
      <c r="R7" s="164"/>
      <c r="S7" s="68"/>
      <c r="T7" s="133"/>
      <c r="U7" s="164"/>
      <c r="V7" s="68"/>
      <c r="W7" s="164"/>
      <c r="X7" s="68"/>
      <c r="Y7" s="164"/>
      <c r="Z7" s="68"/>
      <c r="AA7" s="133"/>
      <c r="AB7" s="164"/>
      <c r="AC7" s="68"/>
      <c r="AD7" s="164"/>
      <c r="AE7" s="68"/>
      <c r="AF7" s="24"/>
    </row>
    <row r="8" spans="1:32" s="18" customFormat="1">
      <c r="A8" s="200">
        <v>1.02</v>
      </c>
      <c r="B8" s="23" t="s">
        <v>16</v>
      </c>
      <c r="C8" s="24"/>
      <c r="D8" s="68"/>
      <c r="E8" s="24"/>
      <c r="F8" s="68"/>
      <c r="G8" s="107"/>
      <c r="H8" s="24">
        <v>0</v>
      </c>
      <c r="I8" s="68"/>
      <c r="J8" s="164">
        <f t="shared" si="0"/>
        <v>0</v>
      </c>
      <c r="K8" s="68">
        <f t="shared" si="0"/>
        <v>0</v>
      </c>
      <c r="L8" s="164"/>
      <c r="M8" s="68"/>
      <c r="N8" s="68" t="e">
        <f>L8/H8%</f>
        <v>#DIV/0!</v>
      </c>
      <c r="O8" s="68"/>
      <c r="P8" s="164"/>
      <c r="Q8" s="68"/>
      <c r="R8" s="164"/>
      <c r="S8" s="68"/>
      <c r="T8" s="133"/>
      <c r="U8" s="164"/>
      <c r="V8" s="68"/>
      <c r="W8" s="164"/>
      <c r="X8" s="68"/>
      <c r="Y8" s="164"/>
      <c r="Z8" s="68"/>
      <c r="AA8" s="133"/>
      <c r="AB8" s="164"/>
      <c r="AC8" s="68"/>
      <c r="AD8" s="164"/>
      <c r="AE8" s="68"/>
      <c r="AF8" s="24"/>
    </row>
    <row r="9" spans="1:32" s="18" customFormat="1">
      <c r="A9" s="200">
        <v>1.03</v>
      </c>
      <c r="B9" s="23" t="s">
        <v>210</v>
      </c>
      <c r="C9" s="24"/>
      <c r="D9" s="68"/>
      <c r="E9" s="24"/>
      <c r="F9" s="68"/>
      <c r="G9" s="107"/>
      <c r="H9" s="24"/>
      <c r="I9" s="68"/>
      <c r="J9" s="164">
        <f t="shared" si="0"/>
        <v>0</v>
      </c>
      <c r="K9" s="68">
        <f t="shared" si="0"/>
        <v>0</v>
      </c>
      <c r="L9" s="164"/>
      <c r="M9" s="68"/>
      <c r="N9" s="68"/>
      <c r="O9" s="68"/>
      <c r="P9" s="164"/>
      <c r="Q9" s="68"/>
      <c r="R9" s="164"/>
      <c r="S9" s="68"/>
      <c r="T9" s="133"/>
      <c r="U9" s="164"/>
      <c r="V9" s="68"/>
      <c r="W9" s="164"/>
      <c r="X9" s="68"/>
      <c r="Y9" s="164"/>
      <c r="Z9" s="68"/>
      <c r="AA9" s="133"/>
      <c r="AB9" s="164"/>
      <c r="AC9" s="68"/>
      <c r="AD9" s="164"/>
      <c r="AE9" s="68"/>
      <c r="AF9" s="24"/>
    </row>
    <row r="10" spans="1:32" s="18" customFormat="1" ht="31.5">
      <c r="A10" s="200">
        <v>1.04</v>
      </c>
      <c r="B10" s="24" t="s">
        <v>17</v>
      </c>
      <c r="C10" s="24"/>
      <c r="D10" s="68"/>
      <c r="E10" s="24"/>
      <c r="F10" s="68"/>
      <c r="G10" s="107"/>
      <c r="H10" s="24"/>
      <c r="I10" s="68"/>
      <c r="J10" s="164">
        <f t="shared" si="0"/>
        <v>0</v>
      </c>
      <c r="K10" s="68">
        <f t="shared" si="0"/>
        <v>0</v>
      </c>
      <c r="L10" s="164"/>
      <c r="M10" s="68"/>
      <c r="N10" s="68"/>
      <c r="O10" s="68"/>
      <c r="P10" s="164"/>
      <c r="Q10" s="68"/>
      <c r="R10" s="164"/>
      <c r="S10" s="68"/>
      <c r="T10" s="133"/>
      <c r="U10" s="164"/>
      <c r="V10" s="68"/>
      <c r="W10" s="164"/>
      <c r="X10" s="68"/>
      <c r="Y10" s="164"/>
      <c r="Z10" s="68"/>
      <c r="AA10" s="133"/>
      <c r="AB10" s="164"/>
      <c r="AC10" s="68"/>
      <c r="AD10" s="164"/>
      <c r="AE10" s="68"/>
      <c r="AF10" s="24"/>
    </row>
    <row r="11" spans="1:32" s="18" customFormat="1">
      <c r="A11" s="200">
        <v>1.05</v>
      </c>
      <c r="B11" s="24" t="s">
        <v>18</v>
      </c>
      <c r="C11" s="24"/>
      <c r="D11" s="68"/>
      <c r="E11" s="24"/>
      <c r="F11" s="68"/>
      <c r="G11" s="107"/>
      <c r="H11" s="24"/>
      <c r="I11" s="68"/>
      <c r="J11" s="164">
        <f t="shared" si="0"/>
        <v>0</v>
      </c>
      <c r="K11" s="68">
        <f t="shared" si="0"/>
        <v>0</v>
      </c>
      <c r="L11" s="164"/>
      <c r="M11" s="68"/>
      <c r="N11" s="68"/>
      <c r="O11" s="68"/>
      <c r="P11" s="164"/>
      <c r="Q11" s="68"/>
      <c r="R11" s="164"/>
      <c r="S11" s="68"/>
      <c r="T11" s="133"/>
      <c r="U11" s="164"/>
      <c r="V11" s="68"/>
      <c r="W11" s="164"/>
      <c r="X11" s="68"/>
      <c r="Y11" s="164"/>
      <c r="Z11" s="68"/>
      <c r="AA11" s="133"/>
      <c r="AB11" s="164"/>
      <c r="AC11" s="68"/>
      <c r="AD11" s="164"/>
      <c r="AE11" s="68"/>
      <c r="AF11" s="24"/>
    </row>
    <row r="12" spans="1:32" s="18" customFormat="1">
      <c r="A12" s="200">
        <v>1.06</v>
      </c>
      <c r="B12" s="3" t="s">
        <v>19</v>
      </c>
      <c r="C12" s="24"/>
      <c r="D12" s="68"/>
      <c r="E12" s="24"/>
      <c r="F12" s="68"/>
      <c r="G12" s="107"/>
      <c r="H12" s="24"/>
      <c r="I12" s="68"/>
      <c r="J12" s="164">
        <f t="shared" si="0"/>
        <v>0</v>
      </c>
      <c r="K12" s="68">
        <f t="shared" si="0"/>
        <v>0</v>
      </c>
      <c r="L12" s="164"/>
      <c r="M12" s="68"/>
      <c r="N12" s="68"/>
      <c r="O12" s="68"/>
      <c r="P12" s="164"/>
      <c r="Q12" s="68"/>
      <c r="R12" s="164"/>
      <c r="S12" s="68"/>
      <c r="T12" s="133"/>
      <c r="U12" s="164"/>
      <c r="V12" s="68"/>
      <c r="W12" s="164"/>
      <c r="X12" s="68"/>
      <c r="Y12" s="164"/>
      <c r="Z12" s="68"/>
      <c r="AA12" s="133"/>
      <c r="AB12" s="164"/>
      <c r="AC12" s="68"/>
      <c r="AD12" s="164"/>
      <c r="AE12" s="68"/>
      <c r="AF12" s="24"/>
    </row>
    <row r="13" spans="1:32" s="18" customFormat="1" ht="31.5">
      <c r="A13" s="200">
        <v>1.07</v>
      </c>
      <c r="B13" s="3" t="s">
        <v>20</v>
      </c>
      <c r="C13" s="24"/>
      <c r="D13" s="68"/>
      <c r="E13" s="24"/>
      <c r="F13" s="68"/>
      <c r="G13" s="107"/>
      <c r="H13" s="24"/>
      <c r="I13" s="68"/>
      <c r="J13" s="164">
        <f t="shared" si="0"/>
        <v>0</v>
      </c>
      <c r="K13" s="68">
        <f t="shared" si="0"/>
        <v>0</v>
      </c>
      <c r="L13" s="164"/>
      <c r="M13" s="68"/>
      <c r="N13" s="68"/>
      <c r="O13" s="68"/>
      <c r="P13" s="164"/>
      <c r="Q13" s="68"/>
      <c r="R13" s="164"/>
      <c r="S13" s="68"/>
      <c r="T13" s="133"/>
      <c r="U13" s="164"/>
      <c r="V13" s="68"/>
      <c r="W13" s="164"/>
      <c r="X13" s="68"/>
      <c r="Y13" s="164"/>
      <c r="Z13" s="68"/>
      <c r="AA13" s="133"/>
      <c r="AB13" s="164"/>
      <c r="AC13" s="68"/>
      <c r="AD13" s="164"/>
      <c r="AE13" s="68"/>
      <c r="AF13" s="24"/>
    </row>
    <row r="14" spans="1:32" s="25" customFormat="1" ht="31.5">
      <c r="A14" s="336">
        <v>2</v>
      </c>
      <c r="B14" s="342" t="s">
        <v>152</v>
      </c>
      <c r="C14" s="22"/>
      <c r="D14" s="66"/>
      <c r="E14" s="22"/>
      <c r="F14" s="66"/>
      <c r="G14" s="108"/>
      <c r="H14" s="22"/>
      <c r="I14" s="66"/>
      <c r="J14" s="312">
        <f t="shared" si="0"/>
        <v>0</v>
      </c>
      <c r="K14" s="66">
        <f t="shared" si="0"/>
        <v>0</v>
      </c>
      <c r="L14" s="312"/>
      <c r="M14" s="66"/>
      <c r="N14" s="68"/>
      <c r="O14" s="66"/>
      <c r="P14" s="312"/>
      <c r="Q14" s="66"/>
      <c r="R14" s="312"/>
      <c r="S14" s="66"/>
      <c r="T14" s="134"/>
      <c r="U14" s="312"/>
      <c r="V14" s="66"/>
      <c r="W14" s="312"/>
      <c r="X14" s="66"/>
      <c r="Y14" s="312"/>
      <c r="Z14" s="66"/>
      <c r="AA14" s="134"/>
      <c r="AB14" s="312"/>
      <c r="AC14" s="66"/>
      <c r="AD14" s="312"/>
      <c r="AE14" s="66"/>
      <c r="AF14" s="22"/>
    </row>
    <row r="15" spans="1:32" s="18" customFormat="1">
      <c r="A15" s="200"/>
      <c r="B15" s="3" t="s">
        <v>211</v>
      </c>
      <c r="C15" s="24"/>
      <c r="D15" s="68"/>
      <c r="E15" s="24"/>
      <c r="F15" s="68"/>
      <c r="G15" s="107"/>
      <c r="H15" s="24"/>
      <c r="I15" s="68"/>
      <c r="J15" s="164">
        <f t="shared" si="0"/>
        <v>0</v>
      </c>
      <c r="K15" s="68">
        <f t="shared" si="0"/>
        <v>0</v>
      </c>
      <c r="L15" s="164"/>
      <c r="M15" s="68"/>
      <c r="N15" s="68"/>
      <c r="O15" s="68"/>
      <c r="P15" s="164"/>
      <c r="Q15" s="68"/>
      <c r="R15" s="164"/>
      <c r="S15" s="68"/>
      <c r="T15" s="133"/>
      <c r="U15" s="164"/>
      <c r="V15" s="68"/>
      <c r="W15" s="164"/>
      <c r="X15" s="68"/>
      <c r="Y15" s="164"/>
      <c r="Z15" s="68"/>
      <c r="AA15" s="133"/>
      <c r="AB15" s="164"/>
      <c r="AC15" s="68"/>
      <c r="AD15" s="164"/>
      <c r="AE15" s="68"/>
      <c r="AF15" s="24"/>
    </row>
    <row r="16" spans="1:32" s="25" customFormat="1">
      <c r="A16" s="336"/>
      <c r="B16" s="15" t="s">
        <v>21</v>
      </c>
      <c r="C16" s="22"/>
      <c r="D16" s="66"/>
      <c r="E16" s="22"/>
      <c r="F16" s="66"/>
      <c r="G16" s="108"/>
      <c r="H16" s="22"/>
      <c r="I16" s="66"/>
      <c r="J16" s="312">
        <f t="shared" si="0"/>
        <v>0</v>
      </c>
      <c r="K16" s="66">
        <f t="shared" si="0"/>
        <v>0</v>
      </c>
      <c r="L16" s="312"/>
      <c r="M16" s="66"/>
      <c r="N16" s="68"/>
      <c r="O16" s="66"/>
      <c r="P16" s="312"/>
      <c r="Q16" s="66"/>
      <c r="R16" s="312"/>
      <c r="S16" s="66"/>
      <c r="T16" s="134"/>
      <c r="U16" s="312"/>
      <c r="V16" s="66"/>
      <c r="W16" s="312"/>
      <c r="X16" s="66"/>
      <c r="Y16" s="312"/>
      <c r="Z16" s="66"/>
      <c r="AA16" s="134"/>
      <c r="AB16" s="312"/>
      <c r="AC16" s="66"/>
      <c r="AD16" s="312"/>
      <c r="AE16" s="66"/>
      <c r="AF16" s="22"/>
    </row>
    <row r="17" spans="1:32" s="18" customFormat="1" ht="31.5">
      <c r="A17" s="21">
        <v>2.0099999999999998</v>
      </c>
      <c r="B17" s="362" t="s">
        <v>22</v>
      </c>
      <c r="C17" s="24"/>
      <c r="D17" s="68"/>
      <c r="E17" s="24"/>
      <c r="F17" s="68"/>
      <c r="G17" s="107">
        <v>2</v>
      </c>
      <c r="H17" s="24"/>
      <c r="I17" s="68">
        <f>H17*G17</f>
        <v>0</v>
      </c>
      <c r="J17" s="164">
        <f t="shared" si="0"/>
        <v>0</v>
      </c>
      <c r="K17" s="68">
        <f t="shared" si="0"/>
        <v>0</v>
      </c>
      <c r="L17" s="164"/>
      <c r="M17" s="68"/>
      <c r="N17" s="68" t="e">
        <f t="shared" ref="N17:N21" si="1">L17/J17%</f>
        <v>#DIV/0!</v>
      </c>
      <c r="O17" s="68" t="e">
        <f t="shared" ref="O17:O18" si="2">M17/I17%</f>
        <v>#DIV/0!</v>
      </c>
      <c r="P17" s="164">
        <f t="shared" ref="P17:Q20" si="3">J17-L17</f>
        <v>0</v>
      </c>
      <c r="Q17" s="68">
        <f t="shared" si="3"/>
        <v>0</v>
      </c>
      <c r="R17" s="164"/>
      <c r="S17" s="68"/>
      <c r="T17" s="133">
        <v>2</v>
      </c>
      <c r="U17" s="164"/>
      <c r="V17" s="68">
        <f>U17*T17</f>
        <v>0</v>
      </c>
      <c r="W17" s="164">
        <f>U17+R17</f>
        <v>0</v>
      </c>
      <c r="X17" s="68">
        <f>V17+S17</f>
        <v>0</v>
      </c>
      <c r="Y17" s="164"/>
      <c r="Z17" s="68"/>
      <c r="AA17" s="133">
        <v>2</v>
      </c>
      <c r="AB17" s="164"/>
      <c r="AC17" s="68">
        <f>AB17*AA17</f>
        <v>0</v>
      </c>
      <c r="AD17" s="164">
        <f>AB17+Y17</f>
        <v>0</v>
      </c>
      <c r="AE17" s="68">
        <f>AC17+Z17</f>
        <v>0</v>
      </c>
      <c r="AF17" s="24"/>
    </row>
    <row r="18" spans="1:32" s="18" customFormat="1">
      <c r="A18" s="21">
        <v>2.02</v>
      </c>
      <c r="B18" s="362" t="s">
        <v>23</v>
      </c>
      <c r="C18" s="24"/>
      <c r="D18" s="68"/>
      <c r="E18" s="24"/>
      <c r="F18" s="68"/>
      <c r="G18" s="107">
        <v>3</v>
      </c>
      <c r="H18" s="24">
        <v>1</v>
      </c>
      <c r="I18" s="68">
        <f t="shared" ref="I18:I20" si="4">H18*G18</f>
        <v>3</v>
      </c>
      <c r="J18" s="164">
        <f t="shared" si="0"/>
        <v>1</v>
      </c>
      <c r="K18" s="68">
        <f t="shared" si="0"/>
        <v>3</v>
      </c>
      <c r="L18" s="164"/>
      <c r="M18" s="68"/>
      <c r="N18" s="68">
        <f t="shared" si="1"/>
        <v>0</v>
      </c>
      <c r="O18" s="68">
        <f t="shared" si="2"/>
        <v>0</v>
      </c>
      <c r="P18" s="164">
        <f t="shared" si="3"/>
        <v>1</v>
      </c>
      <c r="Q18" s="68">
        <f t="shared" si="3"/>
        <v>3</v>
      </c>
      <c r="R18" s="164"/>
      <c r="S18" s="68"/>
      <c r="T18" s="133">
        <v>3</v>
      </c>
      <c r="U18" s="164"/>
      <c r="V18" s="68">
        <f>U18*T18</f>
        <v>0</v>
      </c>
      <c r="W18" s="164">
        <f t="shared" ref="W18:W20" si="5">U18+R18</f>
        <v>0</v>
      </c>
      <c r="X18" s="68">
        <f>V18+S18</f>
        <v>0</v>
      </c>
      <c r="Y18" s="164"/>
      <c r="Z18" s="68"/>
      <c r="AA18" s="133">
        <v>3</v>
      </c>
      <c r="AB18" s="164"/>
      <c r="AC18" s="68">
        <f>AB18*AA18</f>
        <v>0</v>
      </c>
      <c r="AD18" s="164">
        <f t="shared" ref="AD18:AD20" si="6">AB18+Y18</f>
        <v>0</v>
      </c>
      <c r="AE18" s="68">
        <f>AC18+Z18</f>
        <v>0</v>
      </c>
      <c r="AF18" s="24"/>
    </row>
    <row r="19" spans="1:32" s="18" customFormat="1" ht="56.25">
      <c r="A19" s="21">
        <v>2.0299999999999998</v>
      </c>
      <c r="B19" s="362" t="s">
        <v>24</v>
      </c>
      <c r="C19" s="24"/>
      <c r="D19" s="68"/>
      <c r="E19" s="24"/>
      <c r="F19" s="68"/>
      <c r="G19" s="107"/>
      <c r="H19" s="24"/>
      <c r="I19" s="68">
        <f t="shared" si="4"/>
        <v>0</v>
      </c>
      <c r="J19" s="164">
        <f t="shared" si="0"/>
        <v>0</v>
      </c>
      <c r="K19" s="68">
        <f t="shared" si="0"/>
        <v>0</v>
      </c>
      <c r="L19" s="164"/>
      <c r="M19" s="68"/>
      <c r="N19" s="68"/>
      <c r="O19" s="68"/>
      <c r="P19" s="164">
        <f t="shared" si="3"/>
        <v>0</v>
      </c>
      <c r="Q19" s="68">
        <f t="shared" si="3"/>
        <v>0</v>
      </c>
      <c r="R19" s="164"/>
      <c r="S19" s="68"/>
      <c r="T19" s="133">
        <f>0.0075*50</f>
        <v>0.375</v>
      </c>
      <c r="U19" s="164">
        <v>1</v>
      </c>
      <c r="V19" s="68">
        <f>U19*T19</f>
        <v>0.375</v>
      </c>
      <c r="W19" s="164">
        <f t="shared" si="5"/>
        <v>1</v>
      </c>
      <c r="X19" s="68">
        <f>V19+S19</f>
        <v>0.375</v>
      </c>
      <c r="Y19" s="164"/>
      <c r="Z19" s="68"/>
      <c r="AA19" s="133">
        <f>0.0075*50</f>
        <v>0.375</v>
      </c>
      <c r="AB19" s="164">
        <v>1</v>
      </c>
      <c r="AC19" s="68">
        <f>AB19*AA19</f>
        <v>0.375</v>
      </c>
      <c r="AD19" s="164">
        <f t="shared" si="6"/>
        <v>1</v>
      </c>
      <c r="AE19" s="68">
        <f>AC19+Z19</f>
        <v>0.375</v>
      </c>
      <c r="AF19" s="778" t="s">
        <v>484</v>
      </c>
    </row>
    <row r="20" spans="1:32" s="18" customFormat="1">
      <c r="A20" s="21">
        <v>2.04</v>
      </c>
      <c r="B20" s="362" t="s">
        <v>149</v>
      </c>
      <c r="C20" s="24"/>
      <c r="D20" s="68"/>
      <c r="E20" s="24"/>
      <c r="F20" s="68"/>
      <c r="G20" s="107">
        <v>0.375</v>
      </c>
      <c r="H20" s="24"/>
      <c r="I20" s="68">
        <f t="shared" si="4"/>
        <v>0</v>
      </c>
      <c r="J20" s="164">
        <f t="shared" si="0"/>
        <v>0</v>
      </c>
      <c r="K20" s="68">
        <f t="shared" si="0"/>
        <v>0</v>
      </c>
      <c r="L20" s="164"/>
      <c r="M20" s="68"/>
      <c r="N20" s="68" t="e">
        <f t="shared" si="1"/>
        <v>#DIV/0!</v>
      </c>
      <c r="O20" s="68" t="e">
        <f>M20/K20%</f>
        <v>#DIV/0!</v>
      </c>
      <c r="P20" s="164">
        <f t="shared" si="3"/>
        <v>0</v>
      </c>
      <c r="Q20" s="68">
        <f t="shared" si="3"/>
        <v>0</v>
      </c>
      <c r="R20" s="164"/>
      <c r="S20" s="68"/>
      <c r="T20" s="133">
        <v>0.375</v>
      </c>
      <c r="U20" s="164"/>
      <c r="V20" s="68">
        <f>U20*T20</f>
        <v>0</v>
      </c>
      <c r="W20" s="164">
        <f t="shared" si="5"/>
        <v>0</v>
      </c>
      <c r="X20" s="68">
        <f>V20+S20</f>
        <v>0</v>
      </c>
      <c r="Y20" s="164"/>
      <c r="Z20" s="68"/>
      <c r="AA20" s="133">
        <v>0.375</v>
      </c>
      <c r="AB20" s="164"/>
      <c r="AC20" s="68">
        <f>AB20*AA20</f>
        <v>0</v>
      </c>
      <c r="AD20" s="164">
        <f t="shared" si="6"/>
        <v>0</v>
      </c>
      <c r="AE20" s="68">
        <f>AC20+Z20</f>
        <v>0</v>
      </c>
      <c r="AF20" s="24"/>
    </row>
    <row r="21" spans="1:32" s="235" customFormat="1">
      <c r="A21" s="237"/>
      <c r="B21" s="363" t="s">
        <v>231</v>
      </c>
      <c r="C21" s="355">
        <f t="shared" ref="C21" si="7">SUM(C17:C20)</f>
        <v>0</v>
      </c>
      <c r="D21" s="234">
        <f>SUM(D17:D20)</f>
        <v>0</v>
      </c>
      <c r="E21" s="355">
        <f t="shared" ref="E21" si="8">SUM(E17:E20)</f>
        <v>0</v>
      </c>
      <c r="F21" s="234">
        <f>SUM(F17:F20)</f>
        <v>0</v>
      </c>
      <c r="G21" s="230"/>
      <c r="H21" s="355">
        <f t="shared" ref="H21:M21" si="9">SUM(H17:H20)</f>
        <v>1</v>
      </c>
      <c r="I21" s="234">
        <f>SUM(I17:I20)</f>
        <v>3</v>
      </c>
      <c r="J21" s="355">
        <f t="shared" si="9"/>
        <v>1</v>
      </c>
      <c r="K21" s="234">
        <f>SUM(K17:K20)</f>
        <v>3</v>
      </c>
      <c r="L21" s="355">
        <f t="shared" si="9"/>
        <v>0</v>
      </c>
      <c r="M21" s="234">
        <f t="shared" si="9"/>
        <v>0</v>
      </c>
      <c r="N21" s="232">
        <f t="shared" si="1"/>
        <v>0</v>
      </c>
      <c r="O21" s="232">
        <f>M21/K21%</f>
        <v>0</v>
      </c>
      <c r="P21" s="355">
        <f t="shared" ref="P21:S21" si="10">SUM(P17:P20)</f>
        <v>1</v>
      </c>
      <c r="Q21" s="234">
        <f t="shared" si="10"/>
        <v>3</v>
      </c>
      <c r="R21" s="355">
        <f t="shared" si="10"/>
        <v>0</v>
      </c>
      <c r="S21" s="234">
        <f t="shared" si="10"/>
        <v>0</v>
      </c>
      <c r="T21" s="233"/>
      <c r="U21" s="355">
        <f t="shared" ref="U21:W21" si="11">SUM(U17:U20)</f>
        <v>1</v>
      </c>
      <c r="V21" s="234">
        <f t="shared" si="11"/>
        <v>0.375</v>
      </c>
      <c r="W21" s="355">
        <f t="shared" si="11"/>
        <v>1</v>
      </c>
      <c r="X21" s="234">
        <f>SUM(X17:X20)</f>
        <v>0.375</v>
      </c>
      <c r="Y21" s="355">
        <f t="shared" ref="Y21:Z21" si="12">SUM(Y17:Y20)</f>
        <v>0</v>
      </c>
      <c r="Z21" s="234">
        <f t="shared" si="12"/>
        <v>0</v>
      </c>
      <c r="AA21" s="233"/>
      <c r="AB21" s="355">
        <f t="shared" ref="AB21:AD21" si="13">SUM(AB17:AB20)</f>
        <v>1</v>
      </c>
      <c r="AC21" s="234">
        <f t="shared" si="13"/>
        <v>0.375</v>
      </c>
      <c r="AD21" s="355">
        <f t="shared" si="13"/>
        <v>1</v>
      </c>
      <c r="AE21" s="234">
        <f>SUM(AE17:AE20)</f>
        <v>0.375</v>
      </c>
      <c r="AF21" s="227"/>
    </row>
    <row r="22" spans="1:32" s="25" customFormat="1">
      <c r="A22" s="338"/>
      <c r="B22" s="15" t="s">
        <v>271</v>
      </c>
      <c r="C22" s="22"/>
      <c r="D22" s="66"/>
      <c r="E22" s="22"/>
      <c r="F22" s="66"/>
      <c r="G22" s="108"/>
      <c r="H22" s="22"/>
      <c r="I22" s="66"/>
      <c r="J22" s="312"/>
      <c r="K22" s="66"/>
      <c r="L22" s="312"/>
      <c r="M22" s="66"/>
      <c r="N22" s="66"/>
      <c r="O22" s="68" t="e">
        <f t="shared" ref="O22:O51" si="14">M22/K22%</f>
        <v>#DIV/0!</v>
      </c>
      <c r="P22" s="312"/>
      <c r="Q22" s="66"/>
      <c r="R22" s="312"/>
      <c r="S22" s="66"/>
      <c r="T22" s="134"/>
      <c r="U22" s="312"/>
      <c r="V22" s="66"/>
      <c r="W22" s="312"/>
      <c r="X22" s="66"/>
      <c r="Y22" s="312"/>
      <c r="Z22" s="66"/>
      <c r="AA22" s="134"/>
      <c r="AB22" s="312"/>
      <c r="AC22" s="66"/>
      <c r="AD22" s="312"/>
      <c r="AE22" s="66"/>
      <c r="AF22" s="22"/>
    </row>
    <row r="23" spans="1:32" s="18" customFormat="1">
      <c r="A23" s="21">
        <v>2.0499999999999998</v>
      </c>
      <c r="B23" s="362" t="s">
        <v>205</v>
      </c>
      <c r="C23" s="24"/>
      <c r="D23" s="68"/>
      <c r="E23" s="24"/>
      <c r="F23" s="68"/>
      <c r="G23" s="107">
        <v>9</v>
      </c>
      <c r="H23" s="24">
        <v>1</v>
      </c>
      <c r="I23" s="68">
        <f t="shared" ref="I23:I43" si="15">H23*G23</f>
        <v>9</v>
      </c>
      <c r="J23" s="164">
        <f t="shared" ref="J23:K43" si="16">H23+E23+C23</f>
        <v>1</v>
      </c>
      <c r="K23" s="68">
        <f t="shared" si="16"/>
        <v>9</v>
      </c>
      <c r="L23" s="164"/>
      <c r="M23" s="68">
        <v>3.77</v>
      </c>
      <c r="N23" s="68">
        <f t="shared" ref="N23:N52" si="17">L23/J23%</f>
        <v>0</v>
      </c>
      <c r="O23" s="68">
        <f t="shared" si="14"/>
        <v>41.888888888888893</v>
      </c>
      <c r="P23" s="164">
        <f t="shared" ref="P23:Q43" si="18">J23-L23</f>
        <v>1</v>
      </c>
      <c r="Q23" s="68">
        <f t="shared" si="18"/>
        <v>5.23</v>
      </c>
      <c r="R23" s="164"/>
      <c r="S23" s="68"/>
      <c r="T23" s="133">
        <v>9</v>
      </c>
      <c r="U23" s="164">
        <v>1</v>
      </c>
      <c r="V23" s="68">
        <f t="shared" ref="V23:V43" si="19">U23*T23</f>
        <v>9</v>
      </c>
      <c r="W23" s="164">
        <f t="shared" ref="W23:W37" si="20">U23+R23</f>
        <v>1</v>
      </c>
      <c r="X23" s="68">
        <f t="shared" ref="X23:X43" si="21">V23+S23</f>
        <v>9</v>
      </c>
      <c r="Y23" s="164"/>
      <c r="Z23" s="68"/>
      <c r="AA23" s="133">
        <v>9</v>
      </c>
      <c r="AB23" s="164">
        <v>1</v>
      </c>
      <c r="AC23" s="68">
        <f t="shared" ref="AC23:AC43" si="22">AB23*AA23</f>
        <v>9</v>
      </c>
      <c r="AD23" s="164">
        <f t="shared" ref="AD23:AD38" si="23">AB23+Y23</f>
        <v>1</v>
      </c>
      <c r="AE23" s="68">
        <f t="shared" ref="AE23:AE43" si="24">AC23+Z23</f>
        <v>9</v>
      </c>
      <c r="AF23" s="24"/>
    </row>
    <row r="24" spans="1:32" s="18" customFormat="1">
      <c r="A24" s="21">
        <v>2.06</v>
      </c>
      <c r="B24" s="362" t="s">
        <v>206</v>
      </c>
      <c r="C24" s="24"/>
      <c r="D24" s="68"/>
      <c r="E24" s="24"/>
      <c r="F24" s="68"/>
      <c r="G24" s="107">
        <v>0.6</v>
      </c>
      <c r="H24" s="24">
        <v>1</v>
      </c>
      <c r="I24" s="68">
        <f t="shared" si="15"/>
        <v>0.6</v>
      </c>
      <c r="J24" s="164">
        <f t="shared" si="16"/>
        <v>1</v>
      </c>
      <c r="K24" s="68">
        <f t="shared" si="16"/>
        <v>0.6</v>
      </c>
      <c r="L24" s="164"/>
      <c r="M24" s="68">
        <v>0.05</v>
      </c>
      <c r="N24" s="68">
        <f t="shared" si="17"/>
        <v>0</v>
      </c>
      <c r="O24" s="68">
        <f t="shared" si="14"/>
        <v>8.3333333333333339</v>
      </c>
      <c r="P24" s="164">
        <f t="shared" si="18"/>
        <v>1</v>
      </c>
      <c r="Q24" s="68">
        <f t="shared" si="18"/>
        <v>0.54999999999999993</v>
      </c>
      <c r="R24" s="164"/>
      <c r="S24" s="68"/>
      <c r="T24" s="133">
        <v>0.6</v>
      </c>
      <c r="U24" s="164">
        <v>1</v>
      </c>
      <c r="V24" s="68">
        <f t="shared" si="19"/>
        <v>0.6</v>
      </c>
      <c r="W24" s="164">
        <f t="shared" si="20"/>
        <v>1</v>
      </c>
      <c r="X24" s="68">
        <f t="shared" si="21"/>
        <v>0.6</v>
      </c>
      <c r="Y24" s="164"/>
      <c r="Z24" s="68"/>
      <c r="AA24" s="133">
        <v>0.6</v>
      </c>
      <c r="AB24" s="164">
        <v>1</v>
      </c>
      <c r="AC24" s="68">
        <f t="shared" si="22"/>
        <v>0.6</v>
      </c>
      <c r="AD24" s="164">
        <f t="shared" si="23"/>
        <v>1</v>
      </c>
      <c r="AE24" s="68">
        <f t="shared" si="24"/>
        <v>0.6</v>
      </c>
      <c r="AF24" s="24"/>
    </row>
    <row r="25" spans="1:32" s="18" customFormat="1" ht="47.25">
      <c r="A25" s="21">
        <v>2.0699999999999998</v>
      </c>
      <c r="B25" s="24" t="s">
        <v>256</v>
      </c>
      <c r="C25" s="24"/>
      <c r="D25" s="68"/>
      <c r="E25" s="24"/>
      <c r="F25" s="68"/>
      <c r="G25" s="107"/>
      <c r="H25" s="24"/>
      <c r="I25" s="68">
        <f t="shared" si="15"/>
        <v>0</v>
      </c>
      <c r="J25" s="164">
        <f t="shared" si="16"/>
        <v>0</v>
      </c>
      <c r="K25" s="68">
        <f t="shared" si="16"/>
        <v>0</v>
      </c>
      <c r="L25" s="164"/>
      <c r="M25" s="68"/>
      <c r="N25" s="68"/>
      <c r="O25" s="68"/>
      <c r="P25" s="164">
        <f t="shared" si="18"/>
        <v>0</v>
      </c>
      <c r="Q25" s="68">
        <f t="shared" si="18"/>
        <v>0</v>
      </c>
      <c r="R25" s="164"/>
      <c r="S25" s="68"/>
      <c r="T25" s="133">
        <v>0.5</v>
      </c>
      <c r="U25" s="164">
        <v>1</v>
      </c>
      <c r="V25" s="68">
        <f t="shared" si="19"/>
        <v>0.5</v>
      </c>
      <c r="W25" s="164">
        <f t="shared" si="20"/>
        <v>1</v>
      </c>
      <c r="X25" s="68">
        <f t="shared" si="21"/>
        <v>0.5</v>
      </c>
      <c r="Y25" s="164"/>
      <c r="Z25" s="68"/>
      <c r="AA25" s="133">
        <v>0.5</v>
      </c>
      <c r="AB25" s="164">
        <v>1</v>
      </c>
      <c r="AC25" s="68">
        <f t="shared" si="22"/>
        <v>0.5</v>
      </c>
      <c r="AD25" s="164">
        <f t="shared" si="23"/>
        <v>1</v>
      </c>
      <c r="AE25" s="68">
        <f t="shared" si="24"/>
        <v>0.5</v>
      </c>
      <c r="AF25" s="24"/>
    </row>
    <row r="26" spans="1:32" s="18" customFormat="1">
      <c r="A26" s="21">
        <v>2.08</v>
      </c>
      <c r="B26" s="362" t="s">
        <v>27</v>
      </c>
      <c r="C26" s="24"/>
      <c r="D26" s="68"/>
      <c r="E26" s="24"/>
      <c r="F26" s="68"/>
      <c r="G26" s="107"/>
      <c r="H26" s="24"/>
      <c r="I26" s="68">
        <f t="shared" si="15"/>
        <v>0</v>
      </c>
      <c r="J26" s="164">
        <f t="shared" si="16"/>
        <v>0</v>
      </c>
      <c r="K26" s="68">
        <f t="shared" si="16"/>
        <v>0</v>
      </c>
      <c r="L26" s="164"/>
      <c r="M26" s="68"/>
      <c r="N26" s="68"/>
      <c r="O26" s="68"/>
      <c r="P26" s="164">
        <f t="shared" si="18"/>
        <v>0</v>
      </c>
      <c r="Q26" s="68">
        <f t="shared" si="18"/>
        <v>0</v>
      </c>
      <c r="R26" s="164"/>
      <c r="S26" s="68"/>
      <c r="T26" s="133"/>
      <c r="U26" s="164">
        <v>0</v>
      </c>
      <c r="V26" s="68">
        <f t="shared" si="19"/>
        <v>0</v>
      </c>
      <c r="W26" s="164">
        <f t="shared" si="20"/>
        <v>0</v>
      </c>
      <c r="X26" s="68">
        <f t="shared" si="21"/>
        <v>0</v>
      </c>
      <c r="Y26" s="164"/>
      <c r="Z26" s="68"/>
      <c r="AA26" s="133"/>
      <c r="AB26" s="164">
        <v>0</v>
      </c>
      <c r="AC26" s="68">
        <f t="shared" si="22"/>
        <v>0</v>
      </c>
      <c r="AD26" s="164">
        <f t="shared" si="23"/>
        <v>0</v>
      </c>
      <c r="AE26" s="68">
        <f t="shared" si="24"/>
        <v>0</v>
      </c>
      <c r="AF26" s="24"/>
    </row>
    <row r="27" spans="1:32">
      <c r="A27" s="21" t="s">
        <v>212</v>
      </c>
      <c r="B27" s="24" t="s">
        <v>272</v>
      </c>
      <c r="C27" s="24"/>
      <c r="D27" s="68"/>
      <c r="E27" s="24"/>
      <c r="F27" s="68"/>
      <c r="G27" s="107">
        <v>3</v>
      </c>
      <c r="H27" s="24">
        <v>1</v>
      </c>
      <c r="I27" s="68">
        <f t="shared" si="15"/>
        <v>3</v>
      </c>
      <c r="J27" s="164">
        <f t="shared" si="16"/>
        <v>1</v>
      </c>
      <c r="K27" s="68">
        <f t="shared" si="16"/>
        <v>3</v>
      </c>
      <c r="L27" s="164"/>
      <c r="M27" s="68"/>
      <c r="N27" s="68">
        <f t="shared" si="17"/>
        <v>0</v>
      </c>
      <c r="O27" s="68">
        <f t="shared" si="14"/>
        <v>0</v>
      </c>
      <c r="P27" s="164">
        <f t="shared" si="18"/>
        <v>1</v>
      </c>
      <c r="Q27" s="68">
        <f t="shared" si="18"/>
        <v>3</v>
      </c>
      <c r="R27" s="164"/>
      <c r="S27" s="68"/>
      <c r="T27" s="133">
        <v>3</v>
      </c>
      <c r="U27" s="164">
        <v>1</v>
      </c>
      <c r="V27" s="68">
        <f t="shared" si="19"/>
        <v>3</v>
      </c>
      <c r="W27" s="164">
        <f t="shared" si="20"/>
        <v>1</v>
      </c>
      <c r="X27" s="68">
        <f t="shared" si="21"/>
        <v>3</v>
      </c>
      <c r="Y27" s="164"/>
      <c r="Z27" s="68"/>
      <c r="AA27" s="133">
        <v>3</v>
      </c>
      <c r="AB27" s="164">
        <v>1</v>
      </c>
      <c r="AC27" s="68">
        <f t="shared" si="22"/>
        <v>3</v>
      </c>
      <c r="AD27" s="164">
        <f t="shared" si="23"/>
        <v>1</v>
      </c>
      <c r="AE27" s="68">
        <f t="shared" si="24"/>
        <v>3</v>
      </c>
      <c r="AF27" s="24"/>
    </row>
    <row r="28" spans="1:32" ht="31.5">
      <c r="A28" s="21" t="s">
        <v>213</v>
      </c>
      <c r="B28" s="24" t="s">
        <v>219</v>
      </c>
      <c r="C28" s="24"/>
      <c r="D28" s="68"/>
      <c r="E28" s="24"/>
      <c r="F28" s="68"/>
      <c r="G28" s="107"/>
      <c r="H28" s="24"/>
      <c r="I28" s="68">
        <f t="shared" si="15"/>
        <v>0</v>
      </c>
      <c r="J28" s="164">
        <f t="shared" si="16"/>
        <v>0</v>
      </c>
      <c r="K28" s="68">
        <f t="shared" si="16"/>
        <v>0</v>
      </c>
      <c r="L28" s="164"/>
      <c r="M28" s="68"/>
      <c r="N28" s="68"/>
      <c r="O28" s="68"/>
      <c r="P28" s="164">
        <f t="shared" si="18"/>
        <v>0</v>
      </c>
      <c r="Q28" s="68">
        <f t="shared" si="18"/>
        <v>0</v>
      </c>
      <c r="R28" s="164"/>
      <c r="S28" s="68"/>
      <c r="T28" s="133"/>
      <c r="U28" s="164">
        <v>0</v>
      </c>
      <c r="V28" s="68">
        <f t="shared" si="19"/>
        <v>0</v>
      </c>
      <c r="W28" s="164">
        <f t="shared" si="20"/>
        <v>0</v>
      </c>
      <c r="X28" s="68">
        <f t="shared" si="21"/>
        <v>0</v>
      </c>
      <c r="Y28" s="164"/>
      <c r="Z28" s="68"/>
      <c r="AA28" s="133"/>
      <c r="AB28" s="164">
        <v>0</v>
      </c>
      <c r="AC28" s="68">
        <f t="shared" si="22"/>
        <v>0</v>
      </c>
      <c r="AD28" s="164">
        <f t="shared" si="23"/>
        <v>0</v>
      </c>
      <c r="AE28" s="68">
        <f t="shared" si="24"/>
        <v>0</v>
      </c>
      <c r="AF28" s="24"/>
    </row>
    <row r="29" spans="1:32" ht="31.5">
      <c r="A29" s="21" t="s">
        <v>214</v>
      </c>
      <c r="B29" s="24" t="s">
        <v>204</v>
      </c>
      <c r="C29" s="24"/>
      <c r="D29" s="68"/>
      <c r="E29" s="24"/>
      <c r="F29" s="68"/>
      <c r="G29" s="107"/>
      <c r="H29" s="24"/>
      <c r="I29" s="68">
        <f t="shared" si="15"/>
        <v>0</v>
      </c>
      <c r="J29" s="164">
        <f t="shared" si="16"/>
        <v>0</v>
      </c>
      <c r="K29" s="68">
        <f t="shared" si="16"/>
        <v>0</v>
      </c>
      <c r="L29" s="164"/>
      <c r="M29" s="68"/>
      <c r="N29" s="68"/>
      <c r="O29" s="68"/>
      <c r="P29" s="164">
        <f t="shared" si="18"/>
        <v>0</v>
      </c>
      <c r="Q29" s="68">
        <f t="shared" si="18"/>
        <v>0</v>
      </c>
      <c r="R29" s="164"/>
      <c r="S29" s="68"/>
      <c r="T29" s="133"/>
      <c r="U29" s="164">
        <v>0</v>
      </c>
      <c r="V29" s="68">
        <f t="shared" si="19"/>
        <v>0</v>
      </c>
      <c r="W29" s="164">
        <f t="shared" si="20"/>
        <v>0</v>
      </c>
      <c r="X29" s="68">
        <f t="shared" si="21"/>
        <v>0</v>
      </c>
      <c r="Y29" s="164"/>
      <c r="Z29" s="68"/>
      <c r="AA29" s="133"/>
      <c r="AB29" s="164">
        <v>0</v>
      </c>
      <c r="AC29" s="68">
        <f t="shared" si="22"/>
        <v>0</v>
      </c>
      <c r="AD29" s="164">
        <f t="shared" si="23"/>
        <v>0</v>
      </c>
      <c r="AE29" s="68">
        <f t="shared" si="24"/>
        <v>0</v>
      </c>
      <c r="AF29" s="24"/>
    </row>
    <row r="30" spans="1:32" ht="31.5">
      <c r="A30" s="21" t="s">
        <v>215</v>
      </c>
      <c r="B30" s="24" t="s">
        <v>273</v>
      </c>
      <c r="C30" s="24"/>
      <c r="D30" s="68"/>
      <c r="E30" s="24"/>
      <c r="F30" s="68"/>
      <c r="G30" s="107">
        <v>1.8</v>
      </c>
      <c r="H30" s="24">
        <v>1</v>
      </c>
      <c r="I30" s="68">
        <f t="shared" si="15"/>
        <v>1.8</v>
      </c>
      <c r="J30" s="164">
        <f t="shared" si="16"/>
        <v>1</v>
      </c>
      <c r="K30" s="68">
        <f t="shared" si="16"/>
        <v>1.8</v>
      </c>
      <c r="L30" s="164"/>
      <c r="M30" s="68"/>
      <c r="N30" s="68">
        <f t="shared" si="17"/>
        <v>0</v>
      </c>
      <c r="O30" s="68">
        <f t="shared" si="14"/>
        <v>0</v>
      </c>
      <c r="P30" s="164">
        <f t="shared" si="18"/>
        <v>1</v>
      </c>
      <c r="Q30" s="68">
        <f t="shared" si="18"/>
        <v>1.8</v>
      </c>
      <c r="R30" s="164"/>
      <c r="S30" s="68"/>
      <c r="T30" s="133">
        <v>1.8</v>
      </c>
      <c r="U30" s="164">
        <v>1</v>
      </c>
      <c r="V30" s="68">
        <f t="shared" si="19"/>
        <v>1.8</v>
      </c>
      <c r="W30" s="164">
        <f t="shared" si="20"/>
        <v>1</v>
      </c>
      <c r="X30" s="68">
        <f t="shared" si="21"/>
        <v>1.8</v>
      </c>
      <c r="Y30" s="164"/>
      <c r="Z30" s="68"/>
      <c r="AA30" s="133">
        <v>1.8</v>
      </c>
      <c r="AB30" s="164">
        <v>1</v>
      </c>
      <c r="AC30" s="68">
        <f t="shared" si="22"/>
        <v>1.8</v>
      </c>
      <c r="AD30" s="164">
        <f t="shared" si="23"/>
        <v>1</v>
      </c>
      <c r="AE30" s="68">
        <f t="shared" si="24"/>
        <v>1.8</v>
      </c>
      <c r="AF30" s="24"/>
    </row>
    <row r="31" spans="1:32">
      <c r="A31" s="21" t="s">
        <v>216</v>
      </c>
      <c r="B31" s="24" t="s">
        <v>274</v>
      </c>
      <c r="C31" s="24"/>
      <c r="D31" s="68"/>
      <c r="E31" s="24"/>
      <c r="F31" s="68"/>
      <c r="G31" s="107">
        <v>1.2</v>
      </c>
      <c r="H31" s="24">
        <v>1</v>
      </c>
      <c r="I31" s="68">
        <f t="shared" si="15"/>
        <v>1.2</v>
      </c>
      <c r="J31" s="164">
        <f t="shared" si="16"/>
        <v>1</v>
      </c>
      <c r="K31" s="68">
        <f t="shared" si="16"/>
        <v>1.2</v>
      </c>
      <c r="L31" s="164"/>
      <c r="M31" s="68"/>
      <c r="N31" s="68">
        <f t="shared" si="17"/>
        <v>0</v>
      </c>
      <c r="O31" s="68">
        <f t="shared" si="14"/>
        <v>0</v>
      </c>
      <c r="P31" s="164">
        <f t="shared" si="18"/>
        <v>1</v>
      </c>
      <c r="Q31" s="68">
        <f t="shared" si="18"/>
        <v>1.2</v>
      </c>
      <c r="R31" s="164"/>
      <c r="S31" s="68"/>
      <c r="T31" s="133">
        <v>1.2</v>
      </c>
      <c r="U31" s="164">
        <v>1</v>
      </c>
      <c r="V31" s="68">
        <f t="shared" si="19"/>
        <v>1.2</v>
      </c>
      <c r="W31" s="164">
        <f t="shared" si="20"/>
        <v>1</v>
      </c>
      <c r="X31" s="68">
        <f t="shared" si="21"/>
        <v>1.2</v>
      </c>
      <c r="Y31" s="164"/>
      <c r="Z31" s="68"/>
      <c r="AA31" s="133">
        <v>1.2</v>
      </c>
      <c r="AB31" s="164">
        <v>1</v>
      </c>
      <c r="AC31" s="68">
        <f t="shared" si="22"/>
        <v>1.2</v>
      </c>
      <c r="AD31" s="164">
        <f t="shared" si="23"/>
        <v>1</v>
      </c>
      <c r="AE31" s="68">
        <f t="shared" si="24"/>
        <v>1.2</v>
      </c>
      <c r="AF31" s="24"/>
    </row>
    <row r="32" spans="1:32" ht="31.5">
      <c r="A32" s="21" t="s">
        <v>217</v>
      </c>
      <c r="B32" s="24" t="s">
        <v>275</v>
      </c>
      <c r="C32" s="24"/>
      <c r="D32" s="68"/>
      <c r="E32" s="24"/>
      <c r="F32" s="68"/>
      <c r="G32" s="107">
        <v>1.2</v>
      </c>
      <c r="H32" s="24">
        <v>1</v>
      </c>
      <c r="I32" s="68">
        <f t="shared" si="15"/>
        <v>1.2</v>
      </c>
      <c r="J32" s="164">
        <f t="shared" si="16"/>
        <v>1</v>
      </c>
      <c r="K32" s="68">
        <f t="shared" si="16"/>
        <v>1.2</v>
      </c>
      <c r="L32" s="164"/>
      <c r="M32" s="68"/>
      <c r="N32" s="68">
        <f t="shared" si="17"/>
        <v>0</v>
      </c>
      <c r="O32" s="68">
        <f t="shared" si="14"/>
        <v>0</v>
      </c>
      <c r="P32" s="164">
        <f t="shared" si="18"/>
        <v>1</v>
      </c>
      <c r="Q32" s="68">
        <f t="shared" si="18"/>
        <v>1.2</v>
      </c>
      <c r="R32" s="164"/>
      <c r="S32" s="68"/>
      <c r="T32" s="133">
        <v>1.2</v>
      </c>
      <c r="U32" s="164">
        <v>1</v>
      </c>
      <c r="V32" s="68">
        <f t="shared" si="19"/>
        <v>1.2</v>
      </c>
      <c r="W32" s="164">
        <f t="shared" si="20"/>
        <v>1</v>
      </c>
      <c r="X32" s="68">
        <f t="shared" si="21"/>
        <v>1.2</v>
      </c>
      <c r="Y32" s="164"/>
      <c r="Z32" s="68"/>
      <c r="AA32" s="133">
        <v>1.2</v>
      </c>
      <c r="AB32" s="164">
        <v>1</v>
      </c>
      <c r="AC32" s="68">
        <f t="shared" si="22"/>
        <v>1.2</v>
      </c>
      <c r="AD32" s="164">
        <f t="shared" si="23"/>
        <v>1</v>
      </c>
      <c r="AE32" s="68">
        <f t="shared" si="24"/>
        <v>1.2</v>
      </c>
      <c r="AF32" s="24"/>
    </row>
    <row r="33" spans="1:32" ht="31.5">
      <c r="A33" s="21" t="s">
        <v>218</v>
      </c>
      <c r="B33" s="24" t="s">
        <v>276</v>
      </c>
      <c r="C33" s="24"/>
      <c r="D33" s="68"/>
      <c r="E33" s="24"/>
      <c r="F33" s="68"/>
      <c r="G33" s="107">
        <v>1.26</v>
      </c>
      <c r="H33" s="24">
        <v>1</v>
      </c>
      <c r="I33" s="68">
        <f t="shared" si="15"/>
        <v>1.26</v>
      </c>
      <c r="J33" s="164">
        <f t="shared" si="16"/>
        <v>1</v>
      </c>
      <c r="K33" s="68">
        <f t="shared" si="16"/>
        <v>1.26</v>
      </c>
      <c r="L33" s="164"/>
      <c r="M33" s="68"/>
      <c r="N33" s="68">
        <f t="shared" si="17"/>
        <v>0</v>
      </c>
      <c r="O33" s="68">
        <f t="shared" si="14"/>
        <v>0</v>
      </c>
      <c r="P33" s="164">
        <f t="shared" si="18"/>
        <v>1</v>
      </c>
      <c r="Q33" s="68">
        <f t="shared" si="18"/>
        <v>1.26</v>
      </c>
      <c r="R33" s="164"/>
      <c r="S33" s="68"/>
      <c r="T33" s="133">
        <v>1.26</v>
      </c>
      <c r="U33" s="164">
        <v>1</v>
      </c>
      <c r="V33" s="68">
        <f t="shared" si="19"/>
        <v>1.26</v>
      </c>
      <c r="W33" s="164">
        <f t="shared" si="20"/>
        <v>1</v>
      </c>
      <c r="X33" s="68">
        <f t="shared" si="21"/>
        <v>1.26</v>
      </c>
      <c r="Y33" s="164"/>
      <c r="Z33" s="68"/>
      <c r="AA33" s="133">
        <v>1.26</v>
      </c>
      <c r="AB33" s="164">
        <v>1</v>
      </c>
      <c r="AC33" s="68">
        <f t="shared" si="22"/>
        <v>1.26</v>
      </c>
      <c r="AD33" s="164">
        <f t="shared" si="23"/>
        <v>1</v>
      </c>
      <c r="AE33" s="68">
        <f t="shared" si="24"/>
        <v>1.26</v>
      </c>
      <c r="AF33" s="24"/>
    </row>
    <row r="34" spans="1:32" s="18" customFormat="1" ht="31.5">
      <c r="A34" s="21">
        <v>2.09</v>
      </c>
      <c r="B34" s="362" t="s">
        <v>277</v>
      </c>
      <c r="C34" s="24"/>
      <c r="D34" s="68"/>
      <c r="E34" s="24"/>
      <c r="F34" s="68"/>
      <c r="G34" s="107"/>
      <c r="H34" s="24"/>
      <c r="I34" s="68">
        <f t="shared" si="15"/>
        <v>0</v>
      </c>
      <c r="J34" s="164">
        <f t="shared" si="16"/>
        <v>0</v>
      </c>
      <c r="K34" s="68">
        <f t="shared" si="16"/>
        <v>0</v>
      </c>
      <c r="L34" s="164"/>
      <c r="M34" s="68"/>
      <c r="N34" s="68"/>
      <c r="O34" s="68"/>
      <c r="P34" s="164">
        <f t="shared" si="18"/>
        <v>0</v>
      </c>
      <c r="Q34" s="68">
        <f t="shared" si="18"/>
        <v>0</v>
      </c>
      <c r="R34" s="164"/>
      <c r="S34" s="68"/>
      <c r="T34" s="133">
        <v>0.5</v>
      </c>
      <c r="U34" s="164">
        <v>1</v>
      </c>
      <c r="V34" s="68">
        <f t="shared" si="19"/>
        <v>0.5</v>
      </c>
      <c r="W34" s="164">
        <f t="shared" si="20"/>
        <v>1</v>
      </c>
      <c r="X34" s="68">
        <f t="shared" si="21"/>
        <v>0.5</v>
      </c>
      <c r="Y34" s="164"/>
      <c r="Z34" s="68"/>
      <c r="AA34" s="133">
        <v>0.5</v>
      </c>
      <c r="AB34" s="164">
        <v>1</v>
      </c>
      <c r="AC34" s="68">
        <f t="shared" si="22"/>
        <v>0.5</v>
      </c>
      <c r="AD34" s="164">
        <f t="shared" si="23"/>
        <v>1</v>
      </c>
      <c r="AE34" s="68">
        <f t="shared" si="24"/>
        <v>0.5</v>
      </c>
      <c r="AF34" s="24"/>
    </row>
    <row r="35" spans="1:32" s="18" customFormat="1" ht="31.5">
      <c r="A35" s="21">
        <v>2.1</v>
      </c>
      <c r="B35" s="362" t="s">
        <v>221</v>
      </c>
      <c r="C35" s="24"/>
      <c r="D35" s="68"/>
      <c r="E35" s="24"/>
      <c r="F35" s="68"/>
      <c r="G35" s="107">
        <v>0.5</v>
      </c>
      <c r="H35" s="24">
        <v>1</v>
      </c>
      <c r="I35" s="68">
        <f t="shared" si="15"/>
        <v>0.5</v>
      </c>
      <c r="J35" s="164">
        <f t="shared" si="16"/>
        <v>1</v>
      </c>
      <c r="K35" s="68">
        <f t="shared" si="16"/>
        <v>0.5</v>
      </c>
      <c r="L35" s="164"/>
      <c r="M35" s="68">
        <v>0.5</v>
      </c>
      <c r="N35" s="68">
        <f t="shared" si="17"/>
        <v>0</v>
      </c>
      <c r="O35" s="68">
        <f t="shared" si="14"/>
        <v>100</v>
      </c>
      <c r="P35" s="164">
        <f t="shared" si="18"/>
        <v>1</v>
      </c>
      <c r="Q35" s="68">
        <f t="shared" si="18"/>
        <v>0</v>
      </c>
      <c r="R35" s="164"/>
      <c r="S35" s="68"/>
      <c r="T35" s="133">
        <v>0.5</v>
      </c>
      <c r="U35" s="164">
        <v>1</v>
      </c>
      <c r="V35" s="68">
        <f t="shared" si="19"/>
        <v>0.5</v>
      </c>
      <c r="W35" s="164">
        <f t="shared" si="20"/>
        <v>1</v>
      </c>
      <c r="X35" s="68">
        <f t="shared" si="21"/>
        <v>0.5</v>
      </c>
      <c r="Y35" s="164"/>
      <c r="Z35" s="68"/>
      <c r="AA35" s="133">
        <v>0.5</v>
      </c>
      <c r="AB35" s="164">
        <v>1</v>
      </c>
      <c r="AC35" s="68">
        <f t="shared" si="22"/>
        <v>0.5</v>
      </c>
      <c r="AD35" s="164">
        <f t="shared" si="23"/>
        <v>1</v>
      </c>
      <c r="AE35" s="68">
        <f t="shared" si="24"/>
        <v>0.5</v>
      </c>
      <c r="AF35" s="24"/>
    </row>
    <row r="36" spans="1:32" s="18" customFormat="1" ht="31.5">
      <c r="A36" s="21">
        <v>2.11</v>
      </c>
      <c r="B36" s="362" t="s">
        <v>222</v>
      </c>
      <c r="C36" s="24"/>
      <c r="D36" s="68"/>
      <c r="E36" s="24"/>
      <c r="F36" s="68"/>
      <c r="G36" s="107">
        <v>0.625</v>
      </c>
      <c r="H36" s="24">
        <v>1</v>
      </c>
      <c r="I36" s="68">
        <f t="shared" si="15"/>
        <v>0.625</v>
      </c>
      <c r="J36" s="164">
        <f t="shared" si="16"/>
        <v>1</v>
      </c>
      <c r="K36" s="68">
        <f t="shared" si="16"/>
        <v>0.625</v>
      </c>
      <c r="L36" s="164"/>
      <c r="M36" s="68"/>
      <c r="N36" s="68">
        <f t="shared" si="17"/>
        <v>0</v>
      </c>
      <c r="O36" s="68">
        <f t="shared" si="14"/>
        <v>0</v>
      </c>
      <c r="P36" s="164">
        <f t="shared" si="18"/>
        <v>1</v>
      </c>
      <c r="Q36" s="68">
        <f t="shared" si="18"/>
        <v>0.625</v>
      </c>
      <c r="R36" s="164"/>
      <c r="S36" s="68"/>
      <c r="T36" s="133">
        <v>0.625</v>
      </c>
      <c r="U36" s="164">
        <v>1</v>
      </c>
      <c r="V36" s="68">
        <f t="shared" si="19"/>
        <v>0.625</v>
      </c>
      <c r="W36" s="164">
        <f t="shared" si="20"/>
        <v>1</v>
      </c>
      <c r="X36" s="68">
        <f t="shared" si="21"/>
        <v>0.625</v>
      </c>
      <c r="Y36" s="164"/>
      <c r="Z36" s="68"/>
      <c r="AA36" s="133">
        <v>0.625</v>
      </c>
      <c r="AB36" s="164">
        <v>1</v>
      </c>
      <c r="AC36" s="68">
        <f t="shared" si="22"/>
        <v>0.625</v>
      </c>
      <c r="AD36" s="164">
        <f t="shared" si="23"/>
        <v>1</v>
      </c>
      <c r="AE36" s="68">
        <f t="shared" si="24"/>
        <v>0.625</v>
      </c>
      <c r="AF36" s="24"/>
    </row>
    <row r="37" spans="1:32" s="18" customFormat="1">
      <c r="A37" s="21">
        <v>2.12</v>
      </c>
      <c r="B37" s="362" t="s">
        <v>223</v>
      </c>
      <c r="C37" s="24"/>
      <c r="D37" s="68"/>
      <c r="E37" s="24"/>
      <c r="F37" s="68"/>
      <c r="G37" s="107">
        <v>0.375</v>
      </c>
      <c r="H37" s="24">
        <v>1</v>
      </c>
      <c r="I37" s="68">
        <f t="shared" si="15"/>
        <v>0.375</v>
      </c>
      <c r="J37" s="164">
        <f t="shared" si="16"/>
        <v>1</v>
      </c>
      <c r="K37" s="68">
        <f t="shared" si="16"/>
        <v>0.375</v>
      </c>
      <c r="L37" s="164"/>
      <c r="M37" s="68">
        <v>0.38</v>
      </c>
      <c r="N37" s="68">
        <f t="shared" si="17"/>
        <v>0</v>
      </c>
      <c r="O37" s="68">
        <f t="shared" si="14"/>
        <v>101.33333333333334</v>
      </c>
      <c r="P37" s="164">
        <f t="shared" si="18"/>
        <v>1</v>
      </c>
      <c r="Q37" s="68">
        <f t="shared" si="18"/>
        <v>-5.0000000000000044E-3</v>
      </c>
      <c r="R37" s="164"/>
      <c r="S37" s="68"/>
      <c r="T37" s="133">
        <v>0.375</v>
      </c>
      <c r="U37" s="164">
        <v>1</v>
      </c>
      <c r="V37" s="68">
        <f t="shared" si="19"/>
        <v>0.375</v>
      </c>
      <c r="W37" s="164">
        <f t="shared" si="20"/>
        <v>1</v>
      </c>
      <c r="X37" s="68">
        <f t="shared" si="21"/>
        <v>0.375</v>
      </c>
      <c r="Y37" s="164"/>
      <c r="Z37" s="68"/>
      <c r="AA37" s="133">
        <v>0.375</v>
      </c>
      <c r="AB37" s="164">
        <v>1</v>
      </c>
      <c r="AC37" s="68">
        <f t="shared" si="22"/>
        <v>0.375</v>
      </c>
      <c r="AD37" s="164">
        <f t="shared" si="23"/>
        <v>1</v>
      </c>
      <c r="AE37" s="68">
        <f t="shared" si="24"/>
        <v>0.375</v>
      </c>
      <c r="AF37" s="24"/>
    </row>
    <row r="38" spans="1:32" s="18" customFormat="1" ht="31.5">
      <c r="A38" s="21">
        <v>2.13</v>
      </c>
      <c r="B38" s="362" t="s">
        <v>224</v>
      </c>
      <c r="C38" s="24"/>
      <c r="D38" s="68"/>
      <c r="E38" s="24"/>
      <c r="F38" s="68"/>
      <c r="G38" s="107">
        <v>0.375</v>
      </c>
      <c r="H38" s="24">
        <v>1</v>
      </c>
      <c r="I38" s="68">
        <f t="shared" si="15"/>
        <v>0.375</v>
      </c>
      <c r="J38" s="164">
        <f t="shared" si="16"/>
        <v>1</v>
      </c>
      <c r="K38" s="68">
        <f t="shared" si="16"/>
        <v>0.375</v>
      </c>
      <c r="L38" s="164"/>
      <c r="M38" s="68">
        <v>0.05</v>
      </c>
      <c r="N38" s="68">
        <f t="shared" si="17"/>
        <v>0</v>
      </c>
      <c r="O38" s="68">
        <f t="shared" si="14"/>
        <v>13.333333333333334</v>
      </c>
      <c r="P38" s="164">
        <f t="shared" si="18"/>
        <v>1</v>
      </c>
      <c r="Q38" s="68">
        <f t="shared" si="18"/>
        <v>0.32500000000000001</v>
      </c>
      <c r="R38" s="164"/>
      <c r="S38" s="68"/>
      <c r="T38" s="133">
        <v>0.375</v>
      </c>
      <c r="U38" s="164">
        <v>1</v>
      </c>
      <c r="V38" s="68">
        <f t="shared" si="19"/>
        <v>0.375</v>
      </c>
      <c r="W38" s="164">
        <f t="shared" ref="W38" si="25">U38+R38</f>
        <v>1</v>
      </c>
      <c r="X38" s="68">
        <f t="shared" si="21"/>
        <v>0.375</v>
      </c>
      <c r="Y38" s="164"/>
      <c r="Z38" s="68"/>
      <c r="AA38" s="133">
        <v>0.375</v>
      </c>
      <c r="AB38" s="164">
        <v>1</v>
      </c>
      <c r="AC38" s="68">
        <f t="shared" si="22"/>
        <v>0.375</v>
      </c>
      <c r="AD38" s="164">
        <f t="shared" si="23"/>
        <v>1</v>
      </c>
      <c r="AE38" s="68">
        <f t="shared" si="24"/>
        <v>0.375</v>
      </c>
      <c r="AF38" s="24"/>
    </row>
    <row r="39" spans="1:32" s="18" customFormat="1" ht="31.5">
      <c r="A39" s="21">
        <v>2.14</v>
      </c>
      <c r="B39" s="362" t="s">
        <v>606</v>
      </c>
      <c r="C39" s="24"/>
      <c r="D39" s="68"/>
      <c r="E39" s="24"/>
      <c r="F39" s="68"/>
      <c r="G39" s="107"/>
      <c r="H39" s="24"/>
      <c r="I39" s="68">
        <f t="shared" si="15"/>
        <v>0</v>
      </c>
      <c r="J39" s="164">
        <f t="shared" si="16"/>
        <v>0</v>
      </c>
      <c r="K39" s="68">
        <f t="shared" si="16"/>
        <v>0</v>
      </c>
      <c r="L39" s="164"/>
      <c r="M39" s="68"/>
      <c r="N39" s="68"/>
      <c r="O39" s="68"/>
      <c r="P39" s="164">
        <f t="shared" si="18"/>
        <v>0</v>
      </c>
      <c r="Q39" s="68">
        <f t="shared" si="18"/>
        <v>0</v>
      </c>
      <c r="R39" s="164"/>
      <c r="S39" s="68"/>
      <c r="T39" s="133">
        <f>0.003*50</f>
        <v>0.15</v>
      </c>
      <c r="U39" s="164">
        <v>1</v>
      </c>
      <c r="V39" s="68">
        <f t="shared" si="19"/>
        <v>0.15</v>
      </c>
      <c r="W39" s="164">
        <f>U39+R39</f>
        <v>1</v>
      </c>
      <c r="X39" s="68">
        <f t="shared" si="21"/>
        <v>0.15</v>
      </c>
      <c r="Y39" s="164"/>
      <c r="Z39" s="68"/>
      <c r="AA39" s="133">
        <f>0.003*50</f>
        <v>0.15</v>
      </c>
      <c r="AB39" s="164">
        <v>1</v>
      </c>
      <c r="AC39" s="68">
        <f t="shared" si="22"/>
        <v>0.15</v>
      </c>
      <c r="AD39" s="164">
        <f>AB39+Y39</f>
        <v>1</v>
      </c>
      <c r="AE39" s="68">
        <f t="shared" si="24"/>
        <v>0.15</v>
      </c>
      <c r="AF39" s="24"/>
    </row>
    <row r="40" spans="1:32" s="18" customFormat="1" ht="31.5">
      <c r="A40" s="21">
        <v>2.15</v>
      </c>
      <c r="B40" s="362" t="s">
        <v>605</v>
      </c>
      <c r="C40" s="24"/>
      <c r="D40" s="68"/>
      <c r="E40" s="24"/>
      <c r="F40" s="68"/>
      <c r="G40" s="107"/>
      <c r="H40" s="24"/>
      <c r="I40" s="68">
        <f t="shared" si="15"/>
        <v>0</v>
      </c>
      <c r="J40" s="164">
        <f t="shared" si="16"/>
        <v>0</v>
      </c>
      <c r="K40" s="68">
        <f t="shared" si="16"/>
        <v>0</v>
      </c>
      <c r="L40" s="164"/>
      <c r="M40" s="68"/>
      <c r="N40" s="68"/>
      <c r="O40" s="68"/>
      <c r="P40" s="164">
        <f t="shared" si="18"/>
        <v>0</v>
      </c>
      <c r="Q40" s="68">
        <f t="shared" si="18"/>
        <v>0</v>
      </c>
      <c r="R40" s="164"/>
      <c r="S40" s="68"/>
      <c r="T40" s="133">
        <v>0.15</v>
      </c>
      <c r="U40" s="164">
        <v>1</v>
      </c>
      <c r="V40" s="68">
        <f t="shared" si="19"/>
        <v>0.15</v>
      </c>
      <c r="W40" s="164">
        <f>U40+R40</f>
        <v>1</v>
      </c>
      <c r="X40" s="68">
        <f t="shared" si="21"/>
        <v>0.15</v>
      </c>
      <c r="Y40" s="164"/>
      <c r="Z40" s="68"/>
      <c r="AA40" s="133">
        <v>0.15</v>
      </c>
      <c r="AB40" s="164">
        <v>1</v>
      </c>
      <c r="AC40" s="68">
        <f t="shared" si="22"/>
        <v>0.15</v>
      </c>
      <c r="AD40" s="164">
        <f>AB40+Y40</f>
        <v>1</v>
      </c>
      <c r="AE40" s="68">
        <f t="shared" si="24"/>
        <v>0.15</v>
      </c>
      <c r="AF40" s="24"/>
    </row>
    <row r="41" spans="1:32" s="18" customFormat="1">
      <c r="A41" s="21">
        <v>2.16</v>
      </c>
      <c r="B41" s="362" t="s">
        <v>31</v>
      </c>
      <c r="C41" s="24"/>
      <c r="D41" s="68"/>
      <c r="E41" s="24"/>
      <c r="F41" s="68"/>
      <c r="G41" s="107"/>
      <c r="H41" s="24"/>
      <c r="I41" s="68">
        <f t="shared" si="15"/>
        <v>0</v>
      </c>
      <c r="J41" s="164">
        <f t="shared" si="16"/>
        <v>0</v>
      </c>
      <c r="K41" s="68">
        <f t="shared" si="16"/>
        <v>0</v>
      </c>
      <c r="L41" s="164"/>
      <c r="M41" s="68"/>
      <c r="N41" s="68"/>
      <c r="O41" s="68"/>
      <c r="P41" s="164">
        <f t="shared" si="18"/>
        <v>0</v>
      </c>
      <c r="Q41" s="68">
        <f t="shared" si="18"/>
        <v>0</v>
      </c>
      <c r="R41" s="164"/>
      <c r="S41" s="68"/>
      <c r="T41" s="133"/>
      <c r="U41" s="164">
        <v>0</v>
      </c>
      <c r="V41" s="68">
        <f t="shared" si="19"/>
        <v>0</v>
      </c>
      <c r="W41" s="164">
        <f>U41+R41</f>
        <v>0</v>
      </c>
      <c r="X41" s="68">
        <f t="shared" si="21"/>
        <v>0</v>
      </c>
      <c r="Y41" s="164"/>
      <c r="Z41" s="68"/>
      <c r="AA41" s="133"/>
      <c r="AB41" s="164">
        <v>0</v>
      </c>
      <c r="AC41" s="68">
        <f t="shared" si="22"/>
        <v>0</v>
      </c>
      <c r="AD41" s="164">
        <f>AB41+Y41</f>
        <v>0</v>
      </c>
      <c r="AE41" s="68">
        <f t="shared" si="24"/>
        <v>0</v>
      </c>
      <c r="AF41" s="24"/>
    </row>
    <row r="42" spans="1:32" s="18" customFormat="1" ht="31.5">
      <c r="A42" s="21">
        <v>2.17</v>
      </c>
      <c r="B42" s="362" t="s">
        <v>225</v>
      </c>
      <c r="C42" s="24"/>
      <c r="D42" s="68"/>
      <c r="E42" s="24"/>
      <c r="F42" s="68"/>
      <c r="G42" s="107">
        <v>0.25</v>
      </c>
      <c r="H42" s="24">
        <v>1</v>
      </c>
      <c r="I42" s="68">
        <f t="shared" si="15"/>
        <v>0.25</v>
      </c>
      <c r="J42" s="164">
        <f t="shared" si="16"/>
        <v>1</v>
      </c>
      <c r="K42" s="68">
        <f t="shared" si="16"/>
        <v>0.25</v>
      </c>
      <c r="L42" s="164"/>
      <c r="M42" s="68">
        <v>0.25</v>
      </c>
      <c r="N42" s="68">
        <f t="shared" si="17"/>
        <v>0</v>
      </c>
      <c r="O42" s="68">
        <f t="shared" si="14"/>
        <v>100</v>
      </c>
      <c r="P42" s="164">
        <f t="shared" si="18"/>
        <v>1</v>
      </c>
      <c r="Q42" s="68">
        <f t="shared" si="18"/>
        <v>0</v>
      </c>
      <c r="R42" s="164"/>
      <c r="S42" s="68"/>
      <c r="T42" s="133">
        <v>0.25</v>
      </c>
      <c r="U42" s="164">
        <v>1</v>
      </c>
      <c r="V42" s="68">
        <f t="shared" si="19"/>
        <v>0.25</v>
      </c>
      <c r="W42" s="164">
        <f>U42+R42</f>
        <v>1</v>
      </c>
      <c r="X42" s="68">
        <f t="shared" si="21"/>
        <v>0.25</v>
      </c>
      <c r="Y42" s="164"/>
      <c r="Z42" s="68"/>
      <c r="AA42" s="133">
        <v>0.25</v>
      </c>
      <c r="AB42" s="164">
        <v>1</v>
      </c>
      <c r="AC42" s="68">
        <f t="shared" si="22"/>
        <v>0.25</v>
      </c>
      <c r="AD42" s="164">
        <f>AB42+Y42</f>
        <v>1</v>
      </c>
      <c r="AE42" s="68">
        <f t="shared" si="24"/>
        <v>0.25</v>
      </c>
      <c r="AF42" s="24"/>
    </row>
    <row r="43" spans="1:32" s="18" customFormat="1" ht="31.5">
      <c r="A43" s="21">
        <v>2.1800000000000002</v>
      </c>
      <c r="B43" s="362" t="s">
        <v>203</v>
      </c>
      <c r="C43" s="24"/>
      <c r="D43" s="68"/>
      <c r="E43" s="24"/>
      <c r="F43" s="68"/>
      <c r="G43" s="107"/>
      <c r="H43" s="24"/>
      <c r="I43" s="68">
        <f t="shared" si="15"/>
        <v>0</v>
      </c>
      <c r="J43" s="164">
        <f t="shared" si="16"/>
        <v>0</v>
      </c>
      <c r="K43" s="68">
        <f t="shared" si="16"/>
        <v>0</v>
      </c>
      <c r="L43" s="164"/>
      <c r="M43" s="68"/>
      <c r="N43" s="68"/>
      <c r="O43" s="68"/>
      <c r="P43" s="164">
        <f t="shared" si="18"/>
        <v>0</v>
      </c>
      <c r="Q43" s="68">
        <f t="shared" si="18"/>
        <v>0</v>
      </c>
      <c r="R43" s="164"/>
      <c r="S43" s="68"/>
      <c r="T43" s="133">
        <f>0.002*50</f>
        <v>0.1</v>
      </c>
      <c r="U43" s="164">
        <v>1</v>
      </c>
      <c r="V43" s="68">
        <f t="shared" si="19"/>
        <v>0.1</v>
      </c>
      <c r="W43" s="164">
        <f>U43+R43</f>
        <v>1</v>
      </c>
      <c r="X43" s="68">
        <f t="shared" si="21"/>
        <v>0.1</v>
      </c>
      <c r="Y43" s="164"/>
      <c r="Z43" s="68"/>
      <c r="AA43" s="133">
        <f>0.002*50</f>
        <v>0.1</v>
      </c>
      <c r="AB43" s="164">
        <v>1</v>
      </c>
      <c r="AC43" s="68">
        <f t="shared" si="22"/>
        <v>0.1</v>
      </c>
      <c r="AD43" s="164">
        <f>AB43+Y43</f>
        <v>1</v>
      </c>
      <c r="AE43" s="68">
        <f t="shared" si="24"/>
        <v>0.1</v>
      </c>
      <c r="AF43" s="24"/>
    </row>
    <row r="44" spans="1:32" s="235" customFormat="1">
      <c r="A44" s="226"/>
      <c r="B44" s="363" t="s">
        <v>266</v>
      </c>
      <c r="C44" s="355">
        <f t="shared" ref="C44:F45" si="26">SUM(C40:C43)</f>
        <v>0</v>
      </c>
      <c r="D44" s="234">
        <f t="shared" si="26"/>
        <v>0</v>
      </c>
      <c r="E44" s="355">
        <f t="shared" si="26"/>
        <v>0</v>
      </c>
      <c r="F44" s="234">
        <f t="shared" si="26"/>
        <v>0</v>
      </c>
      <c r="G44" s="230"/>
      <c r="H44" s="228">
        <f>SUM(H23:H43)</f>
        <v>12</v>
      </c>
      <c r="I44" s="229">
        <f>SUM(I23:I43)</f>
        <v>20.185000000000002</v>
      </c>
      <c r="J44" s="228">
        <f>SUM(J23:J43)</f>
        <v>12</v>
      </c>
      <c r="K44" s="229">
        <f>SUM(K23:K43)</f>
        <v>20.185000000000002</v>
      </c>
      <c r="L44" s="355">
        <f>L23</f>
        <v>0</v>
      </c>
      <c r="M44" s="229">
        <f>SUM(M23:M43)</f>
        <v>5</v>
      </c>
      <c r="N44" s="232">
        <f t="shared" si="17"/>
        <v>0</v>
      </c>
      <c r="O44" s="232">
        <f t="shared" si="14"/>
        <v>24.770869457517954</v>
      </c>
      <c r="P44" s="355">
        <f>P23</f>
        <v>1</v>
      </c>
      <c r="Q44" s="229">
        <f>SUM(Q23:Q43)</f>
        <v>15.184999999999999</v>
      </c>
      <c r="R44" s="355"/>
      <c r="S44" s="229">
        <f>SUM(S23:S43)</f>
        <v>0</v>
      </c>
      <c r="T44" s="233"/>
      <c r="U44" s="355">
        <f>U23</f>
        <v>1</v>
      </c>
      <c r="V44" s="229">
        <f>SUM(V23:V43)</f>
        <v>21.585000000000001</v>
      </c>
      <c r="W44" s="355">
        <f>W23</f>
        <v>1</v>
      </c>
      <c r="X44" s="229">
        <f>SUM(X23:X43)</f>
        <v>21.585000000000001</v>
      </c>
      <c r="Y44" s="355"/>
      <c r="Z44" s="229">
        <f>SUM(Z23:Z43)</f>
        <v>0</v>
      </c>
      <c r="AA44" s="233"/>
      <c r="AB44" s="355">
        <f>AB23</f>
        <v>1</v>
      </c>
      <c r="AC44" s="229">
        <f>SUM(AC23:AC43)</f>
        <v>21.585000000000001</v>
      </c>
      <c r="AD44" s="355">
        <f>AD23</f>
        <v>1</v>
      </c>
      <c r="AE44" s="229">
        <f>SUM(AE23:AE43)</f>
        <v>21.585000000000001</v>
      </c>
      <c r="AF44" s="227"/>
    </row>
    <row r="45" spans="1:32" s="235" customFormat="1">
      <c r="A45" s="226"/>
      <c r="B45" s="363" t="s">
        <v>233</v>
      </c>
      <c r="C45" s="355">
        <f t="shared" si="26"/>
        <v>0</v>
      </c>
      <c r="D45" s="234">
        <f t="shared" si="26"/>
        <v>0</v>
      </c>
      <c r="E45" s="355">
        <f t="shared" si="26"/>
        <v>0</v>
      </c>
      <c r="F45" s="234">
        <f t="shared" si="26"/>
        <v>0</v>
      </c>
      <c r="G45" s="230"/>
      <c r="H45" s="228">
        <f>H44+H21</f>
        <v>13</v>
      </c>
      <c r="I45" s="229">
        <f>I44+I21</f>
        <v>23.185000000000002</v>
      </c>
      <c r="J45" s="228">
        <f>J44+J21</f>
        <v>13</v>
      </c>
      <c r="K45" s="229">
        <f>K44+K21</f>
        <v>23.185000000000002</v>
      </c>
      <c r="L45" s="355">
        <f>L44</f>
        <v>0</v>
      </c>
      <c r="M45" s="229">
        <f>M44+M21</f>
        <v>5</v>
      </c>
      <c r="N45" s="232">
        <f t="shared" si="17"/>
        <v>0</v>
      </c>
      <c r="O45" s="232">
        <f t="shared" si="14"/>
        <v>21.565667457407805</v>
      </c>
      <c r="P45" s="355">
        <f>P44</f>
        <v>1</v>
      </c>
      <c r="Q45" s="229">
        <f>Q44+Q21</f>
        <v>18.184999999999999</v>
      </c>
      <c r="R45" s="355"/>
      <c r="S45" s="229">
        <f>S44+S21</f>
        <v>0</v>
      </c>
      <c r="T45" s="233"/>
      <c r="U45" s="355">
        <f>U44</f>
        <v>1</v>
      </c>
      <c r="V45" s="229">
        <f>V44+V21</f>
        <v>21.96</v>
      </c>
      <c r="W45" s="355">
        <f>W44</f>
        <v>1</v>
      </c>
      <c r="X45" s="229">
        <f>X44+X21</f>
        <v>21.96</v>
      </c>
      <c r="Y45" s="355"/>
      <c r="Z45" s="229">
        <f>Z44+Z21</f>
        <v>0</v>
      </c>
      <c r="AA45" s="233"/>
      <c r="AB45" s="355">
        <f>AB44</f>
        <v>1</v>
      </c>
      <c r="AC45" s="229">
        <f>AC44+AC21</f>
        <v>21.96</v>
      </c>
      <c r="AD45" s="355">
        <f>AD44</f>
        <v>1</v>
      </c>
      <c r="AE45" s="229">
        <f>AE44+AE21</f>
        <v>21.96</v>
      </c>
      <c r="AF45" s="227"/>
    </row>
    <row r="46" spans="1:32" s="25" customFormat="1" ht="31.5">
      <c r="A46" s="336">
        <v>3</v>
      </c>
      <c r="B46" s="342" t="s">
        <v>152</v>
      </c>
      <c r="C46" s="22"/>
      <c r="D46" s="66"/>
      <c r="E46" s="22"/>
      <c r="F46" s="66"/>
      <c r="G46" s="108"/>
      <c r="H46" s="22"/>
      <c r="I46" s="66"/>
      <c r="J46" s="312"/>
      <c r="K46" s="66"/>
      <c r="L46" s="312"/>
      <c r="M46" s="66"/>
      <c r="N46" s="68"/>
      <c r="O46" s="68"/>
      <c r="P46" s="164">
        <f t="shared" ref="P46:Q51" si="27">J46-L46</f>
        <v>0</v>
      </c>
      <c r="Q46" s="68">
        <f t="shared" si="27"/>
        <v>0</v>
      </c>
      <c r="R46" s="312"/>
      <c r="S46" s="66"/>
      <c r="T46" s="134"/>
      <c r="U46" s="312"/>
      <c r="V46" s="68">
        <f t="shared" ref="V46:V47" si="28">U46*T46</f>
        <v>0</v>
      </c>
      <c r="W46" s="164">
        <f t="shared" ref="W46:W51" si="29">U46+R46</f>
        <v>0</v>
      </c>
      <c r="X46" s="68">
        <f t="shared" ref="X46:X51" si="30">V46+S46</f>
        <v>0</v>
      </c>
      <c r="Y46" s="312"/>
      <c r="Z46" s="66"/>
      <c r="AA46" s="134"/>
      <c r="AB46" s="312"/>
      <c r="AC46" s="68">
        <f t="shared" ref="AC46:AC47" si="31">AB46*AA46</f>
        <v>0</v>
      </c>
      <c r="AD46" s="164">
        <f t="shared" ref="AD46:AD51" si="32">AB46+Y46</f>
        <v>0</v>
      </c>
      <c r="AE46" s="68">
        <f t="shared" ref="AE46:AE51" si="33">AC46+Z46</f>
        <v>0</v>
      </c>
      <c r="AF46" s="22"/>
    </row>
    <row r="47" spans="1:32" s="18" customFormat="1">
      <c r="A47" s="200"/>
      <c r="B47" s="16" t="s">
        <v>21</v>
      </c>
      <c r="C47" s="24"/>
      <c r="D47" s="68"/>
      <c r="E47" s="24"/>
      <c r="F47" s="68"/>
      <c r="G47" s="107"/>
      <c r="H47" s="24"/>
      <c r="I47" s="68"/>
      <c r="J47" s="164"/>
      <c r="K47" s="68"/>
      <c r="L47" s="164"/>
      <c r="M47" s="68"/>
      <c r="N47" s="68"/>
      <c r="O47" s="68"/>
      <c r="P47" s="164">
        <f t="shared" si="27"/>
        <v>0</v>
      </c>
      <c r="Q47" s="68">
        <f t="shared" si="27"/>
        <v>0</v>
      </c>
      <c r="R47" s="164"/>
      <c r="S47" s="68"/>
      <c r="T47" s="133"/>
      <c r="U47" s="164"/>
      <c r="V47" s="68">
        <f t="shared" si="28"/>
        <v>0</v>
      </c>
      <c r="W47" s="164">
        <f t="shared" si="29"/>
        <v>0</v>
      </c>
      <c r="X47" s="68">
        <f t="shared" si="30"/>
        <v>0</v>
      </c>
      <c r="Y47" s="164"/>
      <c r="Z47" s="68"/>
      <c r="AA47" s="133"/>
      <c r="AB47" s="164"/>
      <c r="AC47" s="68">
        <f t="shared" si="31"/>
        <v>0</v>
      </c>
      <c r="AD47" s="164">
        <f t="shared" si="32"/>
        <v>0</v>
      </c>
      <c r="AE47" s="68">
        <f t="shared" si="33"/>
        <v>0</v>
      </c>
      <c r="AF47" s="24"/>
    </row>
    <row r="48" spans="1:32" s="18" customFormat="1" ht="31.5">
      <c r="A48" s="200">
        <v>3.01</v>
      </c>
      <c r="B48" s="362" t="s">
        <v>22</v>
      </c>
      <c r="C48" s="24"/>
      <c r="D48" s="68"/>
      <c r="E48" s="24"/>
      <c r="F48" s="68"/>
      <c r="G48" s="107"/>
      <c r="H48" s="24"/>
      <c r="I48" s="68">
        <f t="shared" ref="I48:I50" si="34">H48*G48</f>
        <v>0</v>
      </c>
      <c r="J48" s="164">
        <f t="shared" ref="J48:J51" si="35">H48+E48+C48</f>
        <v>0</v>
      </c>
      <c r="K48" s="68">
        <f>I48+F48+D48</f>
        <v>0</v>
      </c>
      <c r="L48" s="164"/>
      <c r="M48" s="68"/>
      <c r="N48" s="68"/>
      <c r="O48" s="68"/>
      <c r="P48" s="164">
        <f t="shared" si="27"/>
        <v>0</v>
      </c>
      <c r="Q48" s="68">
        <f t="shared" si="27"/>
        <v>0</v>
      </c>
      <c r="R48" s="164"/>
      <c r="S48" s="68"/>
      <c r="T48" s="133"/>
      <c r="U48" s="164"/>
      <c r="V48" s="68">
        <f>U48*T48</f>
        <v>0</v>
      </c>
      <c r="W48" s="164">
        <f t="shared" si="29"/>
        <v>0</v>
      </c>
      <c r="X48" s="68">
        <f t="shared" si="30"/>
        <v>0</v>
      </c>
      <c r="Y48" s="164"/>
      <c r="Z48" s="68"/>
      <c r="AA48" s="133"/>
      <c r="AB48" s="164"/>
      <c r="AC48" s="68">
        <f>AB48*AA48</f>
        <v>0</v>
      </c>
      <c r="AD48" s="164">
        <f t="shared" si="32"/>
        <v>0</v>
      </c>
      <c r="AE48" s="68">
        <f t="shared" si="33"/>
        <v>0</v>
      </c>
      <c r="AF48" s="24"/>
    </row>
    <row r="49" spans="1:32" s="18" customFormat="1">
      <c r="A49" s="21">
        <v>3.02</v>
      </c>
      <c r="B49" s="362" t="s">
        <v>23</v>
      </c>
      <c r="C49" s="24"/>
      <c r="D49" s="68"/>
      <c r="E49" s="24"/>
      <c r="F49" s="68"/>
      <c r="G49" s="107"/>
      <c r="H49" s="24"/>
      <c r="I49" s="68">
        <f t="shared" si="34"/>
        <v>0</v>
      </c>
      <c r="J49" s="164">
        <f t="shared" si="35"/>
        <v>0</v>
      </c>
      <c r="K49" s="68">
        <f>I49+F49+D49</f>
        <v>0</v>
      </c>
      <c r="L49" s="164"/>
      <c r="M49" s="68"/>
      <c r="N49" s="68"/>
      <c r="O49" s="68"/>
      <c r="P49" s="164">
        <f t="shared" si="27"/>
        <v>0</v>
      </c>
      <c r="Q49" s="68">
        <f t="shared" si="27"/>
        <v>0</v>
      </c>
      <c r="R49" s="164"/>
      <c r="S49" s="68"/>
      <c r="T49" s="133"/>
      <c r="U49" s="164"/>
      <c r="V49" s="68">
        <f>U49*T49</f>
        <v>0</v>
      </c>
      <c r="W49" s="164">
        <f t="shared" si="29"/>
        <v>0</v>
      </c>
      <c r="X49" s="68">
        <f t="shared" si="30"/>
        <v>0</v>
      </c>
      <c r="Y49" s="164"/>
      <c r="Z49" s="68"/>
      <c r="AA49" s="133"/>
      <c r="AB49" s="164"/>
      <c r="AC49" s="68">
        <f>AB49*AA49</f>
        <v>0</v>
      </c>
      <c r="AD49" s="164">
        <f t="shared" si="32"/>
        <v>0</v>
      </c>
      <c r="AE49" s="68">
        <f t="shared" si="33"/>
        <v>0</v>
      </c>
      <c r="AF49" s="24"/>
    </row>
    <row r="50" spans="1:32" s="18" customFormat="1">
      <c r="A50" s="200">
        <v>3.03</v>
      </c>
      <c r="B50" s="362" t="s">
        <v>24</v>
      </c>
      <c r="C50" s="24"/>
      <c r="D50" s="68"/>
      <c r="E50" s="24"/>
      <c r="F50" s="68"/>
      <c r="G50" s="107"/>
      <c r="H50" s="24"/>
      <c r="I50" s="68">
        <f t="shared" si="34"/>
        <v>0</v>
      </c>
      <c r="J50" s="164">
        <f t="shared" si="35"/>
        <v>0</v>
      </c>
      <c r="K50" s="68">
        <f>I50+F50+D50</f>
        <v>0</v>
      </c>
      <c r="L50" s="164"/>
      <c r="M50" s="68"/>
      <c r="N50" s="68"/>
      <c r="O50" s="68"/>
      <c r="P50" s="164">
        <f t="shared" si="27"/>
        <v>0</v>
      </c>
      <c r="Q50" s="68">
        <f t="shared" si="27"/>
        <v>0</v>
      </c>
      <c r="R50" s="164"/>
      <c r="S50" s="68"/>
      <c r="T50" s="133"/>
      <c r="U50" s="164"/>
      <c r="V50" s="68">
        <f>U50*T50</f>
        <v>0</v>
      </c>
      <c r="W50" s="164">
        <f t="shared" si="29"/>
        <v>0</v>
      </c>
      <c r="X50" s="68">
        <f t="shared" si="30"/>
        <v>0</v>
      </c>
      <c r="Y50" s="164"/>
      <c r="Z50" s="68"/>
      <c r="AA50" s="133"/>
      <c r="AB50" s="164"/>
      <c r="AC50" s="68">
        <f>AB50*AA50</f>
        <v>0</v>
      </c>
      <c r="AD50" s="164">
        <f t="shared" si="32"/>
        <v>0</v>
      </c>
      <c r="AE50" s="68">
        <f t="shared" si="33"/>
        <v>0</v>
      </c>
      <c r="AF50" s="24"/>
    </row>
    <row r="51" spans="1:32" s="18" customFormat="1" ht="56.25">
      <c r="A51" s="754">
        <v>3.04</v>
      </c>
      <c r="B51" s="362" t="s">
        <v>149</v>
      </c>
      <c r="C51" s="24"/>
      <c r="D51" s="68"/>
      <c r="E51" s="24"/>
      <c r="F51" s="68"/>
      <c r="G51" s="107">
        <v>0.75</v>
      </c>
      <c r="H51" s="24">
        <v>1</v>
      </c>
      <c r="I51" s="68">
        <f>H51*G51</f>
        <v>0.75</v>
      </c>
      <c r="J51" s="164">
        <f t="shared" si="35"/>
        <v>1</v>
      </c>
      <c r="K51" s="68">
        <f>I51+F51+D51</f>
        <v>0.75</v>
      </c>
      <c r="L51" s="164"/>
      <c r="M51" s="68">
        <v>0.75</v>
      </c>
      <c r="N51" s="68">
        <f t="shared" si="17"/>
        <v>0</v>
      </c>
      <c r="O51" s="68">
        <f t="shared" si="14"/>
        <v>100</v>
      </c>
      <c r="P51" s="164">
        <f t="shared" si="27"/>
        <v>1</v>
      </c>
      <c r="Q51" s="68">
        <f t="shared" si="27"/>
        <v>0</v>
      </c>
      <c r="R51" s="164"/>
      <c r="S51" s="68"/>
      <c r="T51" s="133">
        <v>0.75</v>
      </c>
      <c r="U51" s="164"/>
      <c r="V51" s="68">
        <f>U51*T51</f>
        <v>0</v>
      </c>
      <c r="W51" s="164">
        <f t="shared" si="29"/>
        <v>0</v>
      </c>
      <c r="X51" s="68">
        <f t="shared" si="30"/>
        <v>0</v>
      </c>
      <c r="Y51" s="164"/>
      <c r="Z51" s="68"/>
      <c r="AA51" s="133">
        <v>0.75</v>
      </c>
      <c r="AB51" s="164"/>
      <c r="AC51" s="68">
        <f>AB51*AA51</f>
        <v>0</v>
      </c>
      <c r="AD51" s="164">
        <f t="shared" si="32"/>
        <v>0</v>
      </c>
      <c r="AE51" s="68">
        <f t="shared" si="33"/>
        <v>0</v>
      </c>
      <c r="AF51" s="778" t="s">
        <v>484</v>
      </c>
    </row>
    <row r="52" spans="1:32" s="235" customFormat="1">
      <c r="A52" s="226"/>
      <c r="B52" s="363" t="s">
        <v>231</v>
      </c>
      <c r="C52" s="228">
        <f t="shared" ref="C52" si="36">SUM(C48:C51)</f>
        <v>0</v>
      </c>
      <c r="D52" s="229">
        <f>SUM(D48:D51)</f>
        <v>0</v>
      </c>
      <c r="E52" s="228">
        <f t="shared" ref="E52" si="37">SUM(E48:E51)</f>
        <v>0</v>
      </c>
      <c r="F52" s="229">
        <f>SUM(F48:F51)</f>
        <v>0</v>
      </c>
      <c r="G52" s="230"/>
      <c r="H52" s="228">
        <f t="shared" ref="H52:M52" si="38">SUM(H48:H51)</f>
        <v>1</v>
      </c>
      <c r="I52" s="229">
        <f>SUM(I48:I51)</f>
        <v>0.75</v>
      </c>
      <c r="J52" s="228">
        <f t="shared" si="38"/>
        <v>1</v>
      </c>
      <c r="K52" s="229">
        <f>SUM(K48:K51)</f>
        <v>0.75</v>
      </c>
      <c r="L52" s="228">
        <f t="shared" si="38"/>
        <v>0</v>
      </c>
      <c r="M52" s="229">
        <f t="shared" si="38"/>
        <v>0.75</v>
      </c>
      <c r="N52" s="232">
        <f t="shared" si="17"/>
        <v>0</v>
      </c>
      <c r="O52" s="232">
        <f>M52/K52%</f>
        <v>100</v>
      </c>
      <c r="P52" s="228">
        <f t="shared" ref="P52:S52" si="39">SUM(P48:P51)</f>
        <v>1</v>
      </c>
      <c r="Q52" s="229">
        <f t="shared" si="39"/>
        <v>0</v>
      </c>
      <c r="R52" s="228">
        <f t="shared" si="39"/>
        <v>0</v>
      </c>
      <c r="S52" s="229">
        <f t="shared" si="39"/>
        <v>0</v>
      </c>
      <c r="T52" s="233"/>
      <c r="U52" s="228">
        <f t="shared" ref="U52:W52" si="40">SUM(U48:U51)</f>
        <v>0</v>
      </c>
      <c r="V52" s="229">
        <f>SUM(V48:V51)</f>
        <v>0</v>
      </c>
      <c r="W52" s="228">
        <f t="shared" si="40"/>
        <v>0</v>
      </c>
      <c r="X52" s="229">
        <f>SUM(X48:X51)</f>
        <v>0</v>
      </c>
      <c r="Y52" s="228">
        <f t="shared" ref="Y52:Z52" si="41">SUM(Y48:Y51)</f>
        <v>0</v>
      </c>
      <c r="Z52" s="229">
        <f t="shared" si="41"/>
        <v>0</v>
      </c>
      <c r="AA52" s="233"/>
      <c r="AB52" s="228">
        <f t="shared" ref="AB52" si="42">SUM(AB48:AB51)</f>
        <v>0</v>
      </c>
      <c r="AC52" s="229">
        <f>SUM(AC48:AC51)</f>
        <v>0</v>
      </c>
      <c r="AD52" s="228">
        <f t="shared" ref="AD52" si="43">SUM(AD48:AD51)</f>
        <v>0</v>
      </c>
      <c r="AE52" s="229">
        <f>SUM(AE48:AE51)</f>
        <v>0</v>
      </c>
      <c r="AF52" s="227"/>
    </row>
    <row r="53" spans="1:32" s="25" customFormat="1">
      <c r="A53" s="336"/>
      <c r="B53" s="15" t="s">
        <v>26</v>
      </c>
      <c r="C53" s="22"/>
      <c r="D53" s="66"/>
      <c r="E53" s="22"/>
      <c r="F53" s="66"/>
      <c r="G53" s="108"/>
      <c r="H53" s="22"/>
      <c r="I53" s="66"/>
      <c r="J53" s="312"/>
      <c r="K53" s="66"/>
      <c r="L53" s="312"/>
      <c r="M53" s="66"/>
      <c r="N53" s="66"/>
      <c r="O53" s="66"/>
      <c r="P53" s="312"/>
      <c r="Q53" s="66"/>
      <c r="R53" s="312"/>
      <c r="S53" s="66"/>
      <c r="T53" s="134"/>
      <c r="U53" s="312"/>
      <c r="V53" s="66"/>
      <c r="W53" s="312"/>
      <c r="X53" s="66"/>
      <c r="Y53" s="312"/>
      <c r="Z53" s="66"/>
      <c r="AA53" s="134"/>
      <c r="AB53" s="312"/>
      <c r="AC53" s="66"/>
      <c r="AD53" s="312"/>
      <c r="AE53" s="66"/>
      <c r="AF53" s="22"/>
    </row>
    <row r="54" spans="1:32" s="18" customFormat="1">
      <c r="A54" s="754">
        <v>3.05</v>
      </c>
      <c r="B54" s="362" t="s">
        <v>205</v>
      </c>
      <c r="C54" s="24"/>
      <c r="D54" s="68"/>
      <c r="E54" s="24"/>
      <c r="F54" s="68"/>
      <c r="G54" s="107">
        <v>18</v>
      </c>
      <c r="H54" s="24">
        <v>1</v>
      </c>
      <c r="I54" s="68">
        <f t="shared" ref="I54:I75" si="44">H54*G54</f>
        <v>18</v>
      </c>
      <c r="J54" s="164">
        <f t="shared" ref="J54:K75" si="45">H54+E54+C54</f>
        <v>1</v>
      </c>
      <c r="K54" s="68">
        <f t="shared" si="45"/>
        <v>18</v>
      </c>
      <c r="L54" s="164"/>
      <c r="M54" s="68">
        <v>16</v>
      </c>
      <c r="N54" s="68">
        <f t="shared" ref="N54:O76" si="46">L54/J54%</f>
        <v>0</v>
      </c>
      <c r="O54" s="68">
        <f t="shared" si="46"/>
        <v>88.888888888888886</v>
      </c>
      <c r="P54" s="164">
        <f t="shared" ref="P54:Q75" si="47">J54-L54</f>
        <v>1</v>
      </c>
      <c r="Q54" s="68">
        <f t="shared" si="47"/>
        <v>2</v>
      </c>
      <c r="R54" s="164"/>
      <c r="S54" s="68"/>
      <c r="T54" s="133">
        <v>18</v>
      </c>
      <c r="U54" s="164">
        <v>1</v>
      </c>
      <c r="V54" s="68">
        <f t="shared" ref="V54:V74" si="48">U54*T54</f>
        <v>18</v>
      </c>
      <c r="W54" s="164">
        <f t="shared" ref="W54:W75" si="49">U54+R54</f>
        <v>1</v>
      </c>
      <c r="X54" s="68">
        <f t="shared" ref="X54:X75" si="50">V54+S54</f>
        <v>18</v>
      </c>
      <c r="Y54" s="164"/>
      <c r="Z54" s="68"/>
      <c r="AA54" s="133">
        <v>18</v>
      </c>
      <c r="AB54" s="164">
        <v>1</v>
      </c>
      <c r="AC54" s="68">
        <f t="shared" ref="AC54:AC75" si="51">AB54*AA54</f>
        <v>18</v>
      </c>
      <c r="AD54" s="164">
        <f t="shared" ref="AD54:AD75" si="52">AB54+Y54</f>
        <v>1</v>
      </c>
      <c r="AE54" s="68">
        <f t="shared" ref="AE54:AE75" si="53">AC54+Z54</f>
        <v>18</v>
      </c>
      <c r="AF54" s="24"/>
    </row>
    <row r="55" spans="1:32" s="18" customFormat="1">
      <c r="A55" s="754">
        <v>3.06</v>
      </c>
      <c r="B55" s="362" t="s">
        <v>206</v>
      </c>
      <c r="C55" s="24"/>
      <c r="D55" s="68"/>
      <c r="E55" s="24"/>
      <c r="F55" s="68"/>
      <c r="G55" s="107">
        <v>1.2</v>
      </c>
      <c r="H55" s="24">
        <v>1</v>
      </c>
      <c r="I55" s="68">
        <f t="shared" si="44"/>
        <v>1.2</v>
      </c>
      <c r="J55" s="164">
        <f t="shared" si="45"/>
        <v>1</v>
      </c>
      <c r="K55" s="68">
        <f t="shared" si="45"/>
        <v>1.2</v>
      </c>
      <c r="L55" s="164"/>
      <c r="M55" s="68">
        <v>1.2</v>
      </c>
      <c r="N55" s="68">
        <f t="shared" si="46"/>
        <v>0</v>
      </c>
      <c r="O55" s="68">
        <f t="shared" si="46"/>
        <v>100</v>
      </c>
      <c r="P55" s="164">
        <f t="shared" si="47"/>
        <v>1</v>
      </c>
      <c r="Q55" s="68">
        <f t="shared" si="47"/>
        <v>0</v>
      </c>
      <c r="R55" s="164"/>
      <c r="S55" s="68"/>
      <c r="T55" s="133">
        <v>1.2</v>
      </c>
      <c r="U55" s="164">
        <v>1</v>
      </c>
      <c r="V55" s="68">
        <f t="shared" si="48"/>
        <v>1.2</v>
      </c>
      <c r="W55" s="164">
        <f t="shared" si="49"/>
        <v>1</v>
      </c>
      <c r="X55" s="68">
        <f t="shared" si="50"/>
        <v>1.2</v>
      </c>
      <c r="Y55" s="164"/>
      <c r="Z55" s="68"/>
      <c r="AA55" s="133">
        <v>1.2</v>
      </c>
      <c r="AB55" s="164">
        <v>1</v>
      </c>
      <c r="AC55" s="68">
        <f t="shared" si="51"/>
        <v>1.2</v>
      </c>
      <c r="AD55" s="164">
        <f t="shared" si="52"/>
        <v>1</v>
      </c>
      <c r="AE55" s="68">
        <f t="shared" si="53"/>
        <v>1.2</v>
      </c>
      <c r="AF55" s="24"/>
    </row>
    <row r="56" spans="1:32" s="18" customFormat="1" ht="47.25">
      <c r="A56" s="754">
        <v>3.07</v>
      </c>
      <c r="B56" s="24" t="s">
        <v>226</v>
      </c>
      <c r="C56" s="24"/>
      <c r="D56" s="68"/>
      <c r="E56" s="24"/>
      <c r="F56" s="68"/>
      <c r="G56" s="107"/>
      <c r="H56" s="24"/>
      <c r="I56" s="68">
        <f t="shared" si="44"/>
        <v>0</v>
      </c>
      <c r="J56" s="164">
        <f t="shared" si="45"/>
        <v>0</v>
      </c>
      <c r="K56" s="68">
        <f t="shared" si="45"/>
        <v>0</v>
      </c>
      <c r="L56" s="164"/>
      <c r="M56" s="68"/>
      <c r="N56" s="68"/>
      <c r="O56" s="68"/>
      <c r="P56" s="164">
        <f t="shared" si="47"/>
        <v>0</v>
      </c>
      <c r="Q56" s="68">
        <f t="shared" si="47"/>
        <v>0</v>
      </c>
      <c r="R56" s="164"/>
      <c r="S56" s="68"/>
      <c r="T56" s="133">
        <v>1</v>
      </c>
      <c r="U56" s="164">
        <v>1</v>
      </c>
      <c r="V56" s="68">
        <f t="shared" si="48"/>
        <v>1</v>
      </c>
      <c r="W56" s="164">
        <f t="shared" si="49"/>
        <v>1</v>
      </c>
      <c r="X56" s="68">
        <f t="shared" si="50"/>
        <v>1</v>
      </c>
      <c r="Y56" s="164"/>
      <c r="Z56" s="68"/>
      <c r="AA56" s="133">
        <v>1</v>
      </c>
      <c r="AB56" s="164">
        <v>1</v>
      </c>
      <c r="AC56" s="68">
        <f t="shared" si="51"/>
        <v>1</v>
      </c>
      <c r="AD56" s="164">
        <f t="shared" si="52"/>
        <v>1</v>
      </c>
      <c r="AE56" s="68">
        <f t="shared" si="53"/>
        <v>1</v>
      </c>
      <c r="AF56" s="24"/>
    </row>
    <row r="57" spans="1:32" s="18" customFormat="1">
      <c r="A57" s="754">
        <v>3.08</v>
      </c>
      <c r="B57" s="362" t="s">
        <v>27</v>
      </c>
      <c r="C57" s="24"/>
      <c r="D57" s="68"/>
      <c r="E57" s="24"/>
      <c r="F57" s="68"/>
      <c r="G57" s="107"/>
      <c r="H57" s="24"/>
      <c r="I57" s="68">
        <f t="shared" si="44"/>
        <v>0</v>
      </c>
      <c r="J57" s="164">
        <f t="shared" si="45"/>
        <v>0</v>
      </c>
      <c r="K57" s="68">
        <f t="shared" si="45"/>
        <v>0</v>
      </c>
      <c r="L57" s="164"/>
      <c r="M57" s="68"/>
      <c r="N57" s="68"/>
      <c r="O57" s="68"/>
      <c r="P57" s="164">
        <f t="shared" si="47"/>
        <v>0</v>
      </c>
      <c r="Q57" s="68">
        <f t="shared" si="47"/>
        <v>0</v>
      </c>
      <c r="R57" s="164"/>
      <c r="S57" s="68"/>
      <c r="T57" s="133"/>
      <c r="U57" s="164">
        <v>0</v>
      </c>
      <c r="V57" s="68">
        <f t="shared" si="48"/>
        <v>0</v>
      </c>
      <c r="W57" s="164">
        <f t="shared" si="49"/>
        <v>0</v>
      </c>
      <c r="X57" s="68">
        <f t="shared" si="50"/>
        <v>0</v>
      </c>
      <c r="Y57" s="164"/>
      <c r="Z57" s="68"/>
      <c r="AA57" s="133"/>
      <c r="AB57" s="164">
        <v>0</v>
      </c>
      <c r="AC57" s="68">
        <f t="shared" si="51"/>
        <v>0</v>
      </c>
      <c r="AD57" s="164">
        <f t="shared" si="52"/>
        <v>0</v>
      </c>
      <c r="AE57" s="68">
        <f t="shared" si="53"/>
        <v>0</v>
      </c>
      <c r="AF57" s="24"/>
    </row>
    <row r="58" spans="1:32">
      <c r="A58" s="21" t="s">
        <v>212</v>
      </c>
      <c r="B58" s="24" t="s">
        <v>227</v>
      </c>
      <c r="C58" s="24"/>
      <c r="D58" s="68"/>
      <c r="E58" s="24"/>
      <c r="F58" s="68"/>
      <c r="G58" s="107">
        <v>3</v>
      </c>
      <c r="H58" s="24">
        <v>1</v>
      </c>
      <c r="I58" s="68">
        <f t="shared" si="44"/>
        <v>3</v>
      </c>
      <c r="J58" s="164">
        <f t="shared" si="45"/>
        <v>1</v>
      </c>
      <c r="K58" s="68">
        <f t="shared" si="45"/>
        <v>3</v>
      </c>
      <c r="L58" s="164"/>
      <c r="M58" s="68"/>
      <c r="N58" s="68">
        <f t="shared" si="46"/>
        <v>0</v>
      </c>
      <c r="O58" s="68">
        <f t="shared" si="46"/>
        <v>0</v>
      </c>
      <c r="P58" s="164">
        <f t="shared" si="47"/>
        <v>1</v>
      </c>
      <c r="Q58" s="68">
        <f t="shared" si="47"/>
        <v>3</v>
      </c>
      <c r="R58" s="164"/>
      <c r="S58" s="68"/>
      <c r="T58" s="133">
        <v>3</v>
      </c>
      <c r="U58" s="164">
        <v>1</v>
      </c>
      <c r="V58" s="68">
        <f t="shared" si="48"/>
        <v>3</v>
      </c>
      <c r="W58" s="164">
        <f t="shared" si="49"/>
        <v>1</v>
      </c>
      <c r="X58" s="68">
        <f t="shared" si="50"/>
        <v>3</v>
      </c>
      <c r="Y58" s="164"/>
      <c r="Z58" s="68"/>
      <c r="AA58" s="133">
        <v>3</v>
      </c>
      <c r="AB58" s="164">
        <v>1</v>
      </c>
      <c r="AC58" s="68">
        <f t="shared" si="51"/>
        <v>3</v>
      </c>
      <c r="AD58" s="164">
        <f t="shared" si="52"/>
        <v>1</v>
      </c>
      <c r="AE58" s="68">
        <f t="shared" si="53"/>
        <v>3</v>
      </c>
      <c r="AF58" s="24"/>
    </row>
    <row r="59" spans="1:32" ht="31.5">
      <c r="A59" s="21" t="s">
        <v>213</v>
      </c>
      <c r="B59" s="24" t="s">
        <v>228</v>
      </c>
      <c r="C59" s="24"/>
      <c r="D59" s="68"/>
      <c r="E59" s="24"/>
      <c r="F59" s="68"/>
      <c r="G59" s="107"/>
      <c r="H59" s="24"/>
      <c r="I59" s="68">
        <f t="shared" si="44"/>
        <v>0</v>
      </c>
      <c r="J59" s="164">
        <f t="shared" si="45"/>
        <v>0</v>
      </c>
      <c r="K59" s="68">
        <f t="shared" si="45"/>
        <v>0</v>
      </c>
      <c r="L59" s="164"/>
      <c r="M59" s="68"/>
      <c r="N59" s="68"/>
      <c r="O59" s="68"/>
      <c r="P59" s="164">
        <f t="shared" si="47"/>
        <v>0</v>
      </c>
      <c r="Q59" s="68">
        <f t="shared" si="47"/>
        <v>0</v>
      </c>
      <c r="R59" s="164"/>
      <c r="S59" s="68"/>
      <c r="T59" s="133"/>
      <c r="U59" s="164">
        <v>0</v>
      </c>
      <c r="V59" s="68">
        <f t="shared" si="48"/>
        <v>0</v>
      </c>
      <c r="W59" s="164">
        <f t="shared" si="49"/>
        <v>0</v>
      </c>
      <c r="X59" s="68">
        <f t="shared" si="50"/>
        <v>0</v>
      </c>
      <c r="Y59" s="164"/>
      <c r="Z59" s="68"/>
      <c r="AA59" s="133"/>
      <c r="AB59" s="164">
        <v>0</v>
      </c>
      <c r="AC59" s="68">
        <f t="shared" si="51"/>
        <v>0</v>
      </c>
      <c r="AD59" s="164">
        <f t="shared" si="52"/>
        <v>0</v>
      </c>
      <c r="AE59" s="68">
        <f t="shared" si="53"/>
        <v>0</v>
      </c>
      <c r="AF59" s="24"/>
    </row>
    <row r="60" spans="1:32" ht="31.5">
      <c r="A60" s="21" t="s">
        <v>214</v>
      </c>
      <c r="B60" s="24" t="s">
        <v>230</v>
      </c>
      <c r="C60" s="24"/>
      <c r="D60" s="68"/>
      <c r="E60" s="24"/>
      <c r="F60" s="68"/>
      <c r="G60" s="107"/>
      <c r="H60" s="24"/>
      <c r="I60" s="68">
        <f t="shared" si="44"/>
        <v>0</v>
      </c>
      <c r="J60" s="164">
        <f t="shared" si="45"/>
        <v>0</v>
      </c>
      <c r="K60" s="68">
        <f t="shared" si="45"/>
        <v>0</v>
      </c>
      <c r="L60" s="164"/>
      <c r="M60" s="68"/>
      <c r="N60" s="68"/>
      <c r="O60" s="68"/>
      <c r="P60" s="164">
        <f t="shared" si="47"/>
        <v>0</v>
      </c>
      <c r="Q60" s="68">
        <f t="shared" si="47"/>
        <v>0</v>
      </c>
      <c r="R60" s="164"/>
      <c r="S60" s="68"/>
      <c r="T60" s="133"/>
      <c r="U60" s="164">
        <v>0</v>
      </c>
      <c r="V60" s="68">
        <f t="shared" si="48"/>
        <v>0</v>
      </c>
      <c r="W60" s="164">
        <f t="shared" si="49"/>
        <v>0</v>
      </c>
      <c r="X60" s="68">
        <f t="shared" si="50"/>
        <v>0</v>
      </c>
      <c r="Y60" s="164"/>
      <c r="Z60" s="68"/>
      <c r="AA60" s="133"/>
      <c r="AB60" s="164">
        <v>0</v>
      </c>
      <c r="AC60" s="68">
        <f t="shared" si="51"/>
        <v>0</v>
      </c>
      <c r="AD60" s="164">
        <f t="shared" si="52"/>
        <v>0</v>
      </c>
      <c r="AE60" s="68">
        <f t="shared" si="53"/>
        <v>0</v>
      </c>
      <c r="AF60" s="24"/>
    </row>
    <row r="61" spans="1:32" ht="31.5">
      <c r="A61" s="21" t="s">
        <v>215</v>
      </c>
      <c r="B61" s="24" t="s">
        <v>204</v>
      </c>
      <c r="C61" s="24"/>
      <c r="D61" s="68"/>
      <c r="E61" s="24"/>
      <c r="F61" s="68"/>
      <c r="G61" s="107"/>
      <c r="H61" s="24"/>
      <c r="I61" s="68">
        <f t="shared" si="44"/>
        <v>0</v>
      </c>
      <c r="J61" s="164">
        <f t="shared" si="45"/>
        <v>0</v>
      </c>
      <c r="K61" s="68">
        <f t="shared" si="45"/>
        <v>0</v>
      </c>
      <c r="L61" s="164"/>
      <c r="M61" s="68"/>
      <c r="N61" s="68"/>
      <c r="O61" s="68"/>
      <c r="P61" s="164">
        <f t="shared" si="47"/>
        <v>0</v>
      </c>
      <c r="Q61" s="68">
        <f t="shared" si="47"/>
        <v>0</v>
      </c>
      <c r="R61" s="164"/>
      <c r="S61" s="68"/>
      <c r="T61" s="133"/>
      <c r="U61" s="164">
        <v>0</v>
      </c>
      <c r="V61" s="68">
        <f t="shared" si="48"/>
        <v>0</v>
      </c>
      <c r="W61" s="164">
        <f t="shared" si="49"/>
        <v>0</v>
      </c>
      <c r="X61" s="68">
        <f t="shared" si="50"/>
        <v>0</v>
      </c>
      <c r="Y61" s="164"/>
      <c r="Z61" s="68"/>
      <c r="AA61" s="133"/>
      <c r="AB61" s="164">
        <v>0</v>
      </c>
      <c r="AC61" s="68">
        <f t="shared" si="51"/>
        <v>0</v>
      </c>
      <c r="AD61" s="164">
        <f t="shared" si="52"/>
        <v>0</v>
      </c>
      <c r="AE61" s="68">
        <f t="shared" si="53"/>
        <v>0</v>
      </c>
      <c r="AF61" s="24"/>
    </row>
    <row r="62" spans="1:32">
      <c r="A62" s="21" t="s">
        <v>216</v>
      </c>
      <c r="B62" s="24" t="s">
        <v>267</v>
      </c>
      <c r="C62" s="24"/>
      <c r="D62" s="68"/>
      <c r="E62" s="24"/>
      <c r="F62" s="68"/>
      <c r="G62" s="107">
        <v>1.8</v>
      </c>
      <c r="H62" s="24">
        <v>1</v>
      </c>
      <c r="I62" s="68">
        <f t="shared" si="44"/>
        <v>1.8</v>
      </c>
      <c r="J62" s="164">
        <f t="shared" si="45"/>
        <v>1</v>
      </c>
      <c r="K62" s="68">
        <f t="shared" si="45"/>
        <v>1.8</v>
      </c>
      <c r="L62" s="164">
        <f>J62</f>
        <v>1</v>
      </c>
      <c r="M62" s="68">
        <v>1.8</v>
      </c>
      <c r="N62" s="68">
        <f t="shared" si="46"/>
        <v>100</v>
      </c>
      <c r="O62" s="68">
        <f t="shared" si="46"/>
        <v>99.999999999999986</v>
      </c>
      <c r="P62" s="164">
        <f t="shared" si="47"/>
        <v>0</v>
      </c>
      <c r="Q62" s="68">
        <f t="shared" si="47"/>
        <v>0</v>
      </c>
      <c r="R62" s="164"/>
      <c r="S62" s="68"/>
      <c r="T62" s="133">
        <v>1.8</v>
      </c>
      <c r="U62" s="164">
        <v>1</v>
      </c>
      <c r="V62" s="68">
        <f t="shared" si="48"/>
        <v>1.8</v>
      </c>
      <c r="W62" s="164">
        <f t="shared" si="49"/>
        <v>1</v>
      </c>
      <c r="X62" s="68">
        <f t="shared" si="50"/>
        <v>1.8</v>
      </c>
      <c r="Y62" s="164"/>
      <c r="Z62" s="68"/>
      <c r="AA62" s="133">
        <v>1.8</v>
      </c>
      <c r="AB62" s="164">
        <v>1</v>
      </c>
      <c r="AC62" s="68">
        <f t="shared" si="51"/>
        <v>1.8</v>
      </c>
      <c r="AD62" s="164">
        <f t="shared" si="52"/>
        <v>1</v>
      </c>
      <c r="AE62" s="68">
        <f t="shared" si="53"/>
        <v>1.8</v>
      </c>
      <c r="AF62" s="24"/>
    </row>
    <row r="63" spans="1:32">
      <c r="A63" s="21" t="s">
        <v>217</v>
      </c>
      <c r="B63" s="24" t="s">
        <v>268</v>
      </c>
      <c r="C63" s="24"/>
      <c r="D63" s="68"/>
      <c r="E63" s="24"/>
      <c r="F63" s="68"/>
      <c r="G63" s="107">
        <v>1.2</v>
      </c>
      <c r="H63" s="24">
        <v>1</v>
      </c>
      <c r="I63" s="68">
        <f t="shared" si="44"/>
        <v>1.2</v>
      </c>
      <c r="J63" s="164">
        <f t="shared" si="45"/>
        <v>1</v>
      </c>
      <c r="K63" s="68">
        <f t="shared" si="45"/>
        <v>1.2</v>
      </c>
      <c r="L63" s="164">
        <f t="shared" ref="L63:L65" si="54">J63</f>
        <v>1</v>
      </c>
      <c r="M63" s="68">
        <v>1.2</v>
      </c>
      <c r="N63" s="68">
        <f t="shared" si="46"/>
        <v>100</v>
      </c>
      <c r="O63" s="68">
        <f t="shared" si="46"/>
        <v>100</v>
      </c>
      <c r="P63" s="164">
        <f t="shared" si="47"/>
        <v>0</v>
      </c>
      <c r="Q63" s="68">
        <f t="shared" si="47"/>
        <v>0</v>
      </c>
      <c r="R63" s="164"/>
      <c r="S63" s="68"/>
      <c r="T63" s="133">
        <v>1.2</v>
      </c>
      <c r="U63" s="164">
        <v>1</v>
      </c>
      <c r="V63" s="68">
        <f t="shared" si="48"/>
        <v>1.2</v>
      </c>
      <c r="W63" s="164">
        <f t="shared" si="49"/>
        <v>1</v>
      </c>
      <c r="X63" s="68">
        <f t="shared" si="50"/>
        <v>1.2</v>
      </c>
      <c r="Y63" s="164"/>
      <c r="Z63" s="68"/>
      <c r="AA63" s="133">
        <v>1.2</v>
      </c>
      <c r="AB63" s="164">
        <v>1</v>
      </c>
      <c r="AC63" s="68">
        <f t="shared" si="51"/>
        <v>1.2</v>
      </c>
      <c r="AD63" s="164">
        <f t="shared" si="52"/>
        <v>1</v>
      </c>
      <c r="AE63" s="68">
        <f t="shared" si="53"/>
        <v>1.2</v>
      </c>
      <c r="AF63" s="24"/>
    </row>
    <row r="64" spans="1:32">
      <c r="A64" s="21" t="s">
        <v>218</v>
      </c>
      <c r="B64" s="24" t="s">
        <v>269</v>
      </c>
      <c r="C64" s="24"/>
      <c r="D64" s="68"/>
      <c r="E64" s="24"/>
      <c r="F64" s="68"/>
      <c r="G64" s="107">
        <v>1.2</v>
      </c>
      <c r="H64" s="24">
        <v>1</v>
      </c>
      <c r="I64" s="68">
        <f t="shared" si="44"/>
        <v>1.2</v>
      </c>
      <c r="J64" s="164">
        <f t="shared" si="45"/>
        <v>1</v>
      </c>
      <c r="K64" s="68">
        <f t="shared" si="45"/>
        <v>1.2</v>
      </c>
      <c r="L64" s="164">
        <f t="shared" si="54"/>
        <v>1</v>
      </c>
      <c r="M64" s="68">
        <v>1.2</v>
      </c>
      <c r="N64" s="68">
        <f t="shared" si="46"/>
        <v>100</v>
      </c>
      <c r="O64" s="68">
        <f t="shared" si="46"/>
        <v>100</v>
      </c>
      <c r="P64" s="164">
        <f t="shared" si="47"/>
        <v>0</v>
      </c>
      <c r="Q64" s="68">
        <f t="shared" si="47"/>
        <v>0</v>
      </c>
      <c r="R64" s="164"/>
      <c r="S64" s="68"/>
      <c r="T64" s="133">
        <v>1.2</v>
      </c>
      <c r="U64" s="164">
        <v>1</v>
      </c>
      <c r="V64" s="68">
        <f t="shared" si="48"/>
        <v>1.2</v>
      </c>
      <c r="W64" s="164">
        <f t="shared" si="49"/>
        <v>1</v>
      </c>
      <c r="X64" s="68">
        <f t="shared" si="50"/>
        <v>1.2</v>
      </c>
      <c r="Y64" s="164"/>
      <c r="Z64" s="68"/>
      <c r="AA64" s="133">
        <v>1.2</v>
      </c>
      <c r="AB64" s="164">
        <v>1</v>
      </c>
      <c r="AC64" s="68">
        <f t="shared" si="51"/>
        <v>1.2</v>
      </c>
      <c r="AD64" s="164">
        <f t="shared" si="52"/>
        <v>1</v>
      </c>
      <c r="AE64" s="68">
        <f t="shared" si="53"/>
        <v>1.2</v>
      </c>
      <c r="AF64" s="24"/>
    </row>
    <row r="65" spans="1:32" ht="31.5">
      <c r="A65" s="21" t="s">
        <v>229</v>
      </c>
      <c r="B65" s="24" t="s">
        <v>208</v>
      </c>
      <c r="C65" s="24"/>
      <c r="D65" s="68"/>
      <c r="E65" s="24"/>
      <c r="F65" s="68"/>
      <c r="G65" s="107">
        <v>1.8</v>
      </c>
      <c r="H65" s="24">
        <v>1</v>
      </c>
      <c r="I65" s="68">
        <f t="shared" si="44"/>
        <v>1.8</v>
      </c>
      <c r="J65" s="164">
        <f t="shared" si="45"/>
        <v>1</v>
      </c>
      <c r="K65" s="68">
        <f t="shared" si="45"/>
        <v>1.8</v>
      </c>
      <c r="L65" s="164">
        <f t="shared" si="54"/>
        <v>1</v>
      </c>
      <c r="M65" s="68">
        <v>1.8</v>
      </c>
      <c r="N65" s="68">
        <f t="shared" si="46"/>
        <v>100</v>
      </c>
      <c r="O65" s="68">
        <f t="shared" si="46"/>
        <v>99.999999999999986</v>
      </c>
      <c r="P65" s="164">
        <f t="shared" si="47"/>
        <v>0</v>
      </c>
      <c r="Q65" s="68">
        <f t="shared" si="47"/>
        <v>0</v>
      </c>
      <c r="R65" s="164"/>
      <c r="S65" s="68"/>
      <c r="T65" s="133">
        <v>1.8</v>
      </c>
      <c r="U65" s="164">
        <v>1</v>
      </c>
      <c r="V65" s="68">
        <f t="shared" si="48"/>
        <v>1.8</v>
      </c>
      <c r="W65" s="164">
        <f t="shared" si="49"/>
        <v>1</v>
      </c>
      <c r="X65" s="68">
        <f t="shared" si="50"/>
        <v>1.8</v>
      </c>
      <c r="Y65" s="164"/>
      <c r="Z65" s="68"/>
      <c r="AA65" s="133">
        <v>1.8</v>
      </c>
      <c r="AB65" s="164">
        <v>1</v>
      </c>
      <c r="AC65" s="68">
        <f t="shared" si="51"/>
        <v>1.8</v>
      </c>
      <c r="AD65" s="164">
        <f t="shared" si="52"/>
        <v>1</v>
      </c>
      <c r="AE65" s="68">
        <f t="shared" si="53"/>
        <v>1.8</v>
      </c>
      <c r="AF65" s="24"/>
    </row>
    <row r="66" spans="1:32" s="18" customFormat="1" ht="31.5">
      <c r="A66" s="754">
        <v>3.09</v>
      </c>
      <c r="B66" s="362" t="s">
        <v>220</v>
      </c>
      <c r="C66" s="24"/>
      <c r="D66" s="68"/>
      <c r="E66" s="24"/>
      <c r="F66" s="68"/>
      <c r="G66" s="107"/>
      <c r="H66" s="24"/>
      <c r="I66" s="68">
        <f t="shared" si="44"/>
        <v>0</v>
      </c>
      <c r="J66" s="164">
        <f t="shared" si="45"/>
        <v>0</v>
      </c>
      <c r="K66" s="68">
        <f t="shared" si="45"/>
        <v>0</v>
      </c>
      <c r="L66" s="164"/>
      <c r="M66" s="68"/>
      <c r="N66" s="68"/>
      <c r="O66" s="68"/>
      <c r="P66" s="164">
        <f t="shared" si="47"/>
        <v>0</v>
      </c>
      <c r="Q66" s="68">
        <f t="shared" si="47"/>
        <v>0</v>
      </c>
      <c r="R66" s="164"/>
      <c r="S66" s="68"/>
      <c r="T66" s="133">
        <v>1</v>
      </c>
      <c r="U66" s="164">
        <v>1</v>
      </c>
      <c r="V66" s="68">
        <f t="shared" si="48"/>
        <v>1</v>
      </c>
      <c r="W66" s="164">
        <f t="shared" si="49"/>
        <v>1</v>
      </c>
      <c r="X66" s="68">
        <f t="shared" si="50"/>
        <v>1</v>
      </c>
      <c r="Y66" s="164"/>
      <c r="Z66" s="68"/>
      <c r="AA66" s="133">
        <v>1</v>
      </c>
      <c r="AB66" s="164">
        <v>1</v>
      </c>
      <c r="AC66" s="68">
        <f t="shared" si="51"/>
        <v>1</v>
      </c>
      <c r="AD66" s="164">
        <f t="shared" si="52"/>
        <v>1</v>
      </c>
      <c r="AE66" s="68">
        <f t="shared" si="53"/>
        <v>1</v>
      </c>
      <c r="AF66" s="24"/>
    </row>
    <row r="67" spans="1:32" s="18" customFormat="1" ht="31.5">
      <c r="A67" s="21">
        <v>3.1</v>
      </c>
      <c r="B67" s="362" t="s">
        <v>221</v>
      </c>
      <c r="C67" s="24"/>
      <c r="D67" s="68"/>
      <c r="E67" s="24"/>
      <c r="F67" s="68"/>
      <c r="G67" s="107">
        <v>1</v>
      </c>
      <c r="H67" s="24">
        <v>1</v>
      </c>
      <c r="I67" s="68">
        <f t="shared" si="44"/>
        <v>1</v>
      </c>
      <c r="J67" s="164">
        <f t="shared" si="45"/>
        <v>1</v>
      </c>
      <c r="K67" s="68">
        <f t="shared" si="45"/>
        <v>1</v>
      </c>
      <c r="L67" s="164"/>
      <c r="M67" s="68">
        <v>0.8</v>
      </c>
      <c r="N67" s="68">
        <f t="shared" si="46"/>
        <v>0</v>
      </c>
      <c r="O67" s="68">
        <f t="shared" si="46"/>
        <v>80</v>
      </c>
      <c r="P67" s="164">
        <f t="shared" si="47"/>
        <v>1</v>
      </c>
      <c r="Q67" s="68">
        <f t="shared" si="47"/>
        <v>0.19999999999999996</v>
      </c>
      <c r="R67" s="164"/>
      <c r="S67" s="68"/>
      <c r="T67" s="133">
        <v>1</v>
      </c>
      <c r="U67" s="164">
        <v>1</v>
      </c>
      <c r="V67" s="68">
        <f t="shared" si="48"/>
        <v>1</v>
      </c>
      <c r="W67" s="164">
        <f t="shared" si="49"/>
        <v>1</v>
      </c>
      <c r="X67" s="68">
        <f t="shared" si="50"/>
        <v>1</v>
      </c>
      <c r="Y67" s="164"/>
      <c r="Z67" s="68"/>
      <c r="AA67" s="133">
        <v>1</v>
      </c>
      <c r="AB67" s="164">
        <v>1</v>
      </c>
      <c r="AC67" s="68">
        <f t="shared" si="51"/>
        <v>1</v>
      </c>
      <c r="AD67" s="164">
        <f t="shared" si="52"/>
        <v>1</v>
      </c>
      <c r="AE67" s="68">
        <f t="shared" si="53"/>
        <v>1</v>
      </c>
      <c r="AF67" s="24"/>
    </row>
    <row r="68" spans="1:32" s="18" customFormat="1" ht="31.5">
      <c r="A68" s="754">
        <v>3.11</v>
      </c>
      <c r="B68" s="362" t="s">
        <v>324</v>
      </c>
      <c r="C68" s="24"/>
      <c r="D68" s="68"/>
      <c r="E68" s="24"/>
      <c r="F68" s="68"/>
      <c r="G68" s="107">
        <v>1.25</v>
      </c>
      <c r="H68" s="24">
        <v>1</v>
      </c>
      <c r="I68" s="68">
        <f t="shared" si="44"/>
        <v>1.25</v>
      </c>
      <c r="J68" s="164">
        <f t="shared" si="45"/>
        <v>1</v>
      </c>
      <c r="K68" s="68">
        <f t="shared" si="45"/>
        <v>1.25</v>
      </c>
      <c r="L68" s="164"/>
      <c r="M68" s="68">
        <v>0.75</v>
      </c>
      <c r="N68" s="68">
        <f t="shared" si="46"/>
        <v>0</v>
      </c>
      <c r="O68" s="68">
        <f t="shared" si="46"/>
        <v>60</v>
      </c>
      <c r="P68" s="164">
        <f t="shared" si="47"/>
        <v>1</v>
      </c>
      <c r="Q68" s="68">
        <f t="shared" si="47"/>
        <v>0.5</v>
      </c>
      <c r="R68" s="164"/>
      <c r="S68" s="68"/>
      <c r="T68" s="133">
        <v>1.25</v>
      </c>
      <c r="U68" s="164">
        <v>1</v>
      </c>
      <c r="V68" s="68">
        <f t="shared" si="48"/>
        <v>1.25</v>
      </c>
      <c r="W68" s="164">
        <f t="shared" si="49"/>
        <v>1</v>
      </c>
      <c r="X68" s="68">
        <f t="shared" si="50"/>
        <v>1.25</v>
      </c>
      <c r="Y68" s="164"/>
      <c r="Z68" s="68"/>
      <c r="AA68" s="133">
        <v>1.25</v>
      </c>
      <c r="AB68" s="164">
        <v>1</v>
      </c>
      <c r="AC68" s="68">
        <f t="shared" si="51"/>
        <v>1.25</v>
      </c>
      <c r="AD68" s="164">
        <f t="shared" si="52"/>
        <v>1</v>
      </c>
      <c r="AE68" s="68">
        <f t="shared" si="53"/>
        <v>1.25</v>
      </c>
      <c r="AF68" s="24"/>
    </row>
    <row r="69" spans="1:32" s="18" customFormat="1">
      <c r="A69" s="21">
        <v>3.12</v>
      </c>
      <c r="B69" s="362" t="s">
        <v>223</v>
      </c>
      <c r="C69" s="24"/>
      <c r="D69" s="68"/>
      <c r="E69" s="24"/>
      <c r="F69" s="68"/>
      <c r="G69" s="107">
        <v>0.75</v>
      </c>
      <c r="H69" s="24">
        <v>1</v>
      </c>
      <c r="I69" s="68">
        <f t="shared" si="44"/>
        <v>0.75</v>
      </c>
      <c r="J69" s="164">
        <f t="shared" si="45"/>
        <v>1</v>
      </c>
      <c r="K69" s="68">
        <f t="shared" si="45"/>
        <v>0.75</v>
      </c>
      <c r="L69" s="164"/>
      <c r="M69" s="68">
        <v>0.4</v>
      </c>
      <c r="N69" s="68">
        <f t="shared" si="46"/>
        <v>0</v>
      </c>
      <c r="O69" s="68">
        <f t="shared" si="46"/>
        <v>53.333333333333336</v>
      </c>
      <c r="P69" s="164">
        <f t="shared" si="47"/>
        <v>1</v>
      </c>
      <c r="Q69" s="68">
        <f t="shared" si="47"/>
        <v>0.35</v>
      </c>
      <c r="R69" s="164"/>
      <c r="S69" s="68"/>
      <c r="T69" s="133">
        <v>0.75</v>
      </c>
      <c r="U69" s="164">
        <v>1</v>
      </c>
      <c r="V69" s="68">
        <f t="shared" si="48"/>
        <v>0.75</v>
      </c>
      <c r="W69" s="164">
        <f t="shared" si="49"/>
        <v>1</v>
      </c>
      <c r="X69" s="68">
        <f t="shared" si="50"/>
        <v>0.75</v>
      </c>
      <c r="Y69" s="164"/>
      <c r="Z69" s="68"/>
      <c r="AA69" s="133">
        <v>0.75</v>
      </c>
      <c r="AB69" s="164">
        <v>1</v>
      </c>
      <c r="AC69" s="68">
        <f t="shared" si="51"/>
        <v>0.75</v>
      </c>
      <c r="AD69" s="164">
        <f t="shared" si="52"/>
        <v>1</v>
      </c>
      <c r="AE69" s="68">
        <f t="shared" si="53"/>
        <v>0.75</v>
      </c>
      <c r="AF69" s="24"/>
    </row>
    <row r="70" spans="1:32" s="18" customFormat="1" ht="31.5">
      <c r="A70" s="754">
        <v>3.13</v>
      </c>
      <c r="B70" s="362" t="s">
        <v>224</v>
      </c>
      <c r="C70" s="24"/>
      <c r="D70" s="68"/>
      <c r="E70" s="24"/>
      <c r="F70" s="68"/>
      <c r="G70" s="107">
        <v>0.75</v>
      </c>
      <c r="H70" s="24">
        <v>1</v>
      </c>
      <c r="I70" s="68">
        <f t="shared" si="44"/>
        <v>0.75</v>
      </c>
      <c r="J70" s="164">
        <f t="shared" si="45"/>
        <v>1</v>
      </c>
      <c r="K70" s="68">
        <f t="shared" si="45"/>
        <v>0.75</v>
      </c>
      <c r="L70" s="164"/>
      <c r="M70" s="68">
        <v>0.5</v>
      </c>
      <c r="N70" s="68">
        <f t="shared" si="46"/>
        <v>0</v>
      </c>
      <c r="O70" s="68">
        <f t="shared" si="46"/>
        <v>66.666666666666671</v>
      </c>
      <c r="P70" s="164">
        <f t="shared" si="47"/>
        <v>1</v>
      </c>
      <c r="Q70" s="68">
        <f t="shared" si="47"/>
        <v>0.25</v>
      </c>
      <c r="R70" s="164"/>
      <c r="S70" s="68"/>
      <c r="T70" s="133">
        <v>0.75</v>
      </c>
      <c r="U70" s="164">
        <v>1</v>
      </c>
      <c r="V70" s="68">
        <f t="shared" si="48"/>
        <v>0.75</v>
      </c>
      <c r="W70" s="164">
        <f t="shared" si="49"/>
        <v>1</v>
      </c>
      <c r="X70" s="68">
        <f t="shared" si="50"/>
        <v>0.75</v>
      </c>
      <c r="Y70" s="164"/>
      <c r="Z70" s="68"/>
      <c r="AA70" s="133">
        <v>0.75</v>
      </c>
      <c r="AB70" s="164">
        <v>1</v>
      </c>
      <c r="AC70" s="68">
        <f t="shared" si="51"/>
        <v>0.75</v>
      </c>
      <c r="AD70" s="164">
        <f t="shared" si="52"/>
        <v>1</v>
      </c>
      <c r="AE70" s="68">
        <f t="shared" si="53"/>
        <v>0.75</v>
      </c>
      <c r="AF70" s="24"/>
    </row>
    <row r="71" spans="1:32" s="18" customFormat="1" ht="37.5">
      <c r="A71" s="754">
        <v>3.14</v>
      </c>
      <c r="B71" s="658" t="s">
        <v>606</v>
      </c>
      <c r="C71" s="24"/>
      <c r="D71" s="68"/>
      <c r="E71" s="24"/>
      <c r="F71" s="68"/>
      <c r="G71" s="107"/>
      <c r="H71" s="24"/>
      <c r="I71" s="68">
        <f t="shared" si="44"/>
        <v>0</v>
      </c>
      <c r="J71" s="164">
        <f t="shared" si="45"/>
        <v>0</v>
      </c>
      <c r="K71" s="68">
        <f t="shared" si="45"/>
        <v>0</v>
      </c>
      <c r="L71" s="164"/>
      <c r="M71" s="68"/>
      <c r="N71" s="68"/>
      <c r="O71" s="68"/>
      <c r="P71" s="164">
        <f t="shared" si="47"/>
        <v>0</v>
      </c>
      <c r="Q71" s="68">
        <f t="shared" si="47"/>
        <v>0</v>
      </c>
      <c r="R71" s="164"/>
      <c r="S71" s="68"/>
      <c r="T71" s="133">
        <v>0.3</v>
      </c>
      <c r="U71" s="164">
        <v>1</v>
      </c>
      <c r="V71" s="68">
        <f t="shared" si="48"/>
        <v>0.3</v>
      </c>
      <c r="W71" s="164">
        <f t="shared" si="49"/>
        <v>1</v>
      </c>
      <c r="X71" s="68">
        <f t="shared" si="50"/>
        <v>0.3</v>
      </c>
      <c r="Y71" s="164"/>
      <c r="Z71" s="68"/>
      <c r="AA71" s="133">
        <v>0.3</v>
      </c>
      <c r="AB71" s="164">
        <v>1</v>
      </c>
      <c r="AC71" s="68">
        <f t="shared" si="51"/>
        <v>0.3</v>
      </c>
      <c r="AD71" s="164">
        <f t="shared" si="52"/>
        <v>1</v>
      </c>
      <c r="AE71" s="68">
        <f t="shared" si="53"/>
        <v>0.3</v>
      </c>
      <c r="AF71" s="24"/>
    </row>
    <row r="72" spans="1:32" s="18" customFormat="1" ht="37.5">
      <c r="A72" s="754">
        <v>3.15</v>
      </c>
      <c r="B72" s="658" t="s">
        <v>605</v>
      </c>
      <c r="C72" s="24"/>
      <c r="D72" s="68"/>
      <c r="E72" s="24"/>
      <c r="F72" s="68"/>
      <c r="G72" s="107"/>
      <c r="H72" s="24"/>
      <c r="I72" s="68">
        <f t="shared" si="44"/>
        <v>0</v>
      </c>
      <c r="J72" s="164">
        <f t="shared" si="45"/>
        <v>0</v>
      </c>
      <c r="K72" s="68">
        <f t="shared" si="45"/>
        <v>0</v>
      </c>
      <c r="L72" s="164"/>
      <c r="M72" s="68"/>
      <c r="N72" s="68"/>
      <c r="O72" s="68"/>
      <c r="P72" s="164">
        <f t="shared" si="47"/>
        <v>0</v>
      </c>
      <c r="Q72" s="68">
        <f t="shared" si="47"/>
        <v>0</v>
      </c>
      <c r="R72" s="164"/>
      <c r="S72" s="68"/>
      <c r="T72" s="133">
        <v>0.3</v>
      </c>
      <c r="U72" s="164">
        <v>1</v>
      </c>
      <c r="V72" s="68">
        <f t="shared" si="48"/>
        <v>0.3</v>
      </c>
      <c r="W72" s="164">
        <f t="shared" si="49"/>
        <v>1</v>
      </c>
      <c r="X72" s="68">
        <f t="shared" si="50"/>
        <v>0.3</v>
      </c>
      <c r="Y72" s="164"/>
      <c r="Z72" s="68"/>
      <c r="AA72" s="133">
        <v>0.3</v>
      </c>
      <c r="AB72" s="164">
        <v>1</v>
      </c>
      <c r="AC72" s="68">
        <f t="shared" si="51"/>
        <v>0.3</v>
      </c>
      <c r="AD72" s="164">
        <f t="shared" si="52"/>
        <v>1</v>
      </c>
      <c r="AE72" s="68">
        <f t="shared" si="53"/>
        <v>0.3</v>
      </c>
      <c r="AF72" s="24"/>
    </row>
    <row r="73" spans="1:32" s="18" customFormat="1">
      <c r="A73" s="754">
        <v>3.16</v>
      </c>
      <c r="B73" s="362" t="s">
        <v>31</v>
      </c>
      <c r="C73" s="24"/>
      <c r="D73" s="68"/>
      <c r="E73" s="24"/>
      <c r="F73" s="68"/>
      <c r="G73" s="107"/>
      <c r="H73" s="24"/>
      <c r="I73" s="68">
        <f t="shared" si="44"/>
        <v>0</v>
      </c>
      <c r="J73" s="164">
        <f t="shared" si="45"/>
        <v>0</v>
      </c>
      <c r="K73" s="68">
        <f t="shared" si="45"/>
        <v>0</v>
      </c>
      <c r="L73" s="164"/>
      <c r="M73" s="68"/>
      <c r="N73" s="68"/>
      <c r="O73" s="68"/>
      <c r="P73" s="164">
        <f t="shared" si="47"/>
        <v>0</v>
      </c>
      <c r="Q73" s="68">
        <f t="shared" si="47"/>
        <v>0</v>
      </c>
      <c r="R73" s="164"/>
      <c r="S73" s="68"/>
      <c r="T73" s="133"/>
      <c r="U73" s="164">
        <v>0</v>
      </c>
      <c r="V73" s="68">
        <f t="shared" si="48"/>
        <v>0</v>
      </c>
      <c r="W73" s="164">
        <f t="shared" si="49"/>
        <v>0</v>
      </c>
      <c r="X73" s="68">
        <f t="shared" si="50"/>
        <v>0</v>
      </c>
      <c r="Y73" s="164"/>
      <c r="Z73" s="68"/>
      <c r="AA73" s="133"/>
      <c r="AB73" s="164">
        <v>0</v>
      </c>
      <c r="AC73" s="68">
        <f t="shared" si="51"/>
        <v>0</v>
      </c>
      <c r="AD73" s="164">
        <f t="shared" si="52"/>
        <v>0</v>
      </c>
      <c r="AE73" s="68">
        <f t="shared" si="53"/>
        <v>0</v>
      </c>
      <c r="AF73" s="24"/>
    </row>
    <row r="74" spans="1:32" s="18" customFormat="1" ht="31.5">
      <c r="A74" s="754">
        <v>3.17</v>
      </c>
      <c r="B74" s="362" t="s">
        <v>225</v>
      </c>
      <c r="C74" s="24"/>
      <c r="D74" s="68"/>
      <c r="E74" s="24"/>
      <c r="F74" s="68"/>
      <c r="G74" s="107">
        <v>0.5</v>
      </c>
      <c r="H74" s="24">
        <v>1</v>
      </c>
      <c r="I74" s="68">
        <f t="shared" si="44"/>
        <v>0.5</v>
      </c>
      <c r="J74" s="164">
        <f t="shared" si="45"/>
        <v>1</v>
      </c>
      <c r="K74" s="68">
        <f t="shared" si="45"/>
        <v>0.5</v>
      </c>
      <c r="L74" s="164">
        <v>127</v>
      </c>
      <c r="M74" s="68">
        <v>0.5</v>
      </c>
      <c r="N74" s="68">
        <f t="shared" si="46"/>
        <v>12700</v>
      </c>
      <c r="O74" s="68">
        <f t="shared" si="46"/>
        <v>100</v>
      </c>
      <c r="P74" s="164">
        <f t="shared" si="47"/>
        <v>-126</v>
      </c>
      <c r="Q74" s="68">
        <f t="shared" si="47"/>
        <v>0</v>
      </c>
      <c r="R74" s="164"/>
      <c r="S74" s="68"/>
      <c r="T74" s="133">
        <v>0.5</v>
      </c>
      <c r="U74" s="164">
        <v>1</v>
      </c>
      <c r="V74" s="68">
        <f t="shared" si="48"/>
        <v>0.5</v>
      </c>
      <c r="W74" s="164">
        <f t="shared" si="49"/>
        <v>1</v>
      </c>
      <c r="X74" s="68">
        <f t="shared" si="50"/>
        <v>0.5</v>
      </c>
      <c r="Y74" s="164"/>
      <c r="Z74" s="68"/>
      <c r="AA74" s="133">
        <v>0.5</v>
      </c>
      <c r="AB74" s="164">
        <v>1</v>
      </c>
      <c r="AC74" s="68">
        <f t="shared" si="51"/>
        <v>0.5</v>
      </c>
      <c r="AD74" s="164">
        <f t="shared" si="52"/>
        <v>1</v>
      </c>
      <c r="AE74" s="68">
        <f t="shared" si="53"/>
        <v>0.5</v>
      </c>
      <c r="AF74" s="24"/>
    </row>
    <row r="75" spans="1:32" s="18" customFormat="1" ht="31.5">
      <c r="A75" s="754">
        <v>3.18</v>
      </c>
      <c r="B75" s="362" t="s">
        <v>203</v>
      </c>
      <c r="C75" s="24"/>
      <c r="D75" s="68"/>
      <c r="E75" s="24"/>
      <c r="F75" s="68"/>
      <c r="G75" s="107"/>
      <c r="H75" s="24"/>
      <c r="I75" s="68">
        <f t="shared" si="44"/>
        <v>0</v>
      </c>
      <c r="J75" s="164">
        <f t="shared" si="45"/>
        <v>0</v>
      </c>
      <c r="K75" s="68">
        <f t="shared" si="45"/>
        <v>0</v>
      </c>
      <c r="L75" s="164"/>
      <c r="M75" s="68"/>
      <c r="N75" s="68"/>
      <c r="O75" s="68"/>
      <c r="P75" s="164">
        <f t="shared" si="47"/>
        <v>0</v>
      </c>
      <c r="Q75" s="68">
        <f t="shared" si="47"/>
        <v>0</v>
      </c>
      <c r="R75" s="164"/>
      <c r="S75" s="68"/>
      <c r="T75" s="133">
        <v>0.2</v>
      </c>
      <c r="U75" s="164">
        <v>1</v>
      </c>
      <c r="V75" s="68">
        <f>U75*T75</f>
        <v>0.2</v>
      </c>
      <c r="W75" s="164">
        <f t="shared" si="49"/>
        <v>1</v>
      </c>
      <c r="X75" s="68">
        <f t="shared" si="50"/>
        <v>0.2</v>
      </c>
      <c r="Y75" s="164"/>
      <c r="Z75" s="68"/>
      <c r="AA75" s="133">
        <v>0.2</v>
      </c>
      <c r="AB75" s="164">
        <v>1</v>
      </c>
      <c r="AC75" s="68">
        <f t="shared" si="51"/>
        <v>0.2</v>
      </c>
      <c r="AD75" s="164">
        <f t="shared" si="52"/>
        <v>1</v>
      </c>
      <c r="AE75" s="68">
        <f t="shared" si="53"/>
        <v>0.2</v>
      </c>
      <c r="AF75" s="24"/>
    </row>
    <row r="76" spans="1:32" s="235" customFormat="1">
      <c r="A76" s="226"/>
      <c r="B76" s="363" t="s">
        <v>171</v>
      </c>
      <c r="C76" s="228">
        <f t="shared" ref="C76" si="55">SUM(C54:C75)</f>
        <v>0</v>
      </c>
      <c r="D76" s="229">
        <f>SUM(D54:D75)</f>
        <v>0</v>
      </c>
      <c r="E76" s="228">
        <f t="shared" ref="E76" si="56">SUM(E54:E75)</f>
        <v>0</v>
      </c>
      <c r="F76" s="229">
        <f>SUM(F54:F75)</f>
        <v>0</v>
      </c>
      <c r="G76" s="230"/>
      <c r="H76" s="228">
        <f t="shared" ref="H76" si="57">SUM(H54:H75)</f>
        <v>12</v>
      </c>
      <c r="I76" s="229">
        <f>SUM(I54:I75)</f>
        <v>32.450000000000003</v>
      </c>
      <c r="J76" s="228">
        <f t="shared" ref="J76" si="58">SUM(J54:J75)</f>
        <v>12</v>
      </c>
      <c r="K76" s="229">
        <f>SUM(K54:K75)</f>
        <v>32.450000000000003</v>
      </c>
      <c r="L76" s="355">
        <f>L62</f>
        <v>1</v>
      </c>
      <c r="M76" s="229">
        <f>SUM(M54:M75)</f>
        <v>26.15</v>
      </c>
      <c r="N76" s="232">
        <f t="shared" si="46"/>
        <v>8.3333333333333339</v>
      </c>
      <c r="O76" s="232">
        <f t="shared" si="46"/>
        <v>80.585516178736512</v>
      </c>
      <c r="P76" s="228">
        <f>P54</f>
        <v>1</v>
      </c>
      <c r="Q76" s="229">
        <f>SUM(Q54:Q75)</f>
        <v>6.3</v>
      </c>
      <c r="R76" s="228">
        <f>SUM(R54:R75)</f>
        <v>0</v>
      </c>
      <c r="S76" s="229">
        <f>SUM(S54:S75)</f>
        <v>0</v>
      </c>
      <c r="T76" s="233"/>
      <c r="U76" s="355">
        <f>U54</f>
        <v>1</v>
      </c>
      <c r="V76" s="229">
        <f>SUM(V54:V75)</f>
        <v>35.25</v>
      </c>
      <c r="W76" s="355">
        <f>W54</f>
        <v>1</v>
      </c>
      <c r="X76" s="229">
        <f>SUM(X54:X75)</f>
        <v>35.25</v>
      </c>
      <c r="Y76" s="228">
        <f>SUM(Y54:Y75)</f>
        <v>0</v>
      </c>
      <c r="Z76" s="229">
        <f>SUM(Z54:Z75)</f>
        <v>0</v>
      </c>
      <c r="AA76" s="233"/>
      <c r="AB76" s="355">
        <f>AB54</f>
        <v>1</v>
      </c>
      <c r="AC76" s="229">
        <f>SUM(AC54:AC75)</f>
        <v>35.25</v>
      </c>
      <c r="AD76" s="355">
        <f>AD54</f>
        <v>1</v>
      </c>
      <c r="AE76" s="229">
        <f>SUM(AE54:AE75)</f>
        <v>35.25</v>
      </c>
      <c r="AF76" s="227"/>
    </row>
    <row r="77" spans="1:32" s="235" customFormat="1">
      <c r="A77" s="226"/>
      <c r="B77" s="363" t="s">
        <v>234</v>
      </c>
      <c r="C77" s="228">
        <f t="shared" ref="C77:F77" si="59">C76+C52</f>
        <v>0</v>
      </c>
      <c r="D77" s="229">
        <f t="shared" si="59"/>
        <v>0</v>
      </c>
      <c r="E77" s="228">
        <f t="shared" si="59"/>
        <v>0</v>
      </c>
      <c r="F77" s="229">
        <f t="shared" si="59"/>
        <v>0</v>
      </c>
      <c r="G77" s="230"/>
      <c r="H77" s="228">
        <f>H76+H52</f>
        <v>13</v>
      </c>
      <c r="I77" s="229">
        <f>I76+I52</f>
        <v>33.200000000000003</v>
      </c>
      <c r="J77" s="228">
        <f>J76+J52</f>
        <v>13</v>
      </c>
      <c r="K77" s="229">
        <f>K76+K52</f>
        <v>33.200000000000003</v>
      </c>
      <c r="L77" s="355">
        <f>L76</f>
        <v>1</v>
      </c>
      <c r="M77" s="229">
        <f>M76+M52</f>
        <v>26.9</v>
      </c>
      <c r="N77" s="374"/>
      <c r="O77" s="232">
        <f t="shared" ref="O77" si="60">M77/K77%</f>
        <v>81.024096385542165</v>
      </c>
      <c r="P77" s="228">
        <f>P76</f>
        <v>1</v>
      </c>
      <c r="Q77" s="229">
        <f>Q76+Q52</f>
        <v>6.3</v>
      </c>
      <c r="R77" s="228">
        <f>R76+R52</f>
        <v>0</v>
      </c>
      <c r="S77" s="229">
        <f>S76+S52</f>
        <v>0</v>
      </c>
      <c r="T77" s="233"/>
      <c r="U77" s="355">
        <f>U76</f>
        <v>1</v>
      </c>
      <c r="V77" s="229">
        <f>V76+V52</f>
        <v>35.25</v>
      </c>
      <c r="W77" s="355">
        <f>W76</f>
        <v>1</v>
      </c>
      <c r="X77" s="229">
        <f>X76+X52</f>
        <v>35.25</v>
      </c>
      <c r="Y77" s="228">
        <f>Y76+Y52</f>
        <v>0</v>
      </c>
      <c r="Z77" s="229">
        <f>Z76+Z52</f>
        <v>0</v>
      </c>
      <c r="AA77" s="233"/>
      <c r="AB77" s="355">
        <f>AB76</f>
        <v>1</v>
      </c>
      <c r="AC77" s="229">
        <f>AC76+AC52</f>
        <v>35.25</v>
      </c>
      <c r="AD77" s="355">
        <f>AD76</f>
        <v>1</v>
      </c>
      <c r="AE77" s="229">
        <f>AE76+AE52</f>
        <v>35.25</v>
      </c>
      <c r="AF77" s="227"/>
    </row>
    <row r="78" spans="1:32" s="18" customFormat="1">
      <c r="A78" s="200">
        <v>4</v>
      </c>
      <c r="B78" s="16" t="s">
        <v>32</v>
      </c>
      <c r="C78" s="24"/>
      <c r="D78" s="68"/>
      <c r="E78" s="24"/>
      <c r="F78" s="68"/>
      <c r="G78" s="107"/>
      <c r="H78" s="24"/>
      <c r="I78" s="68"/>
      <c r="J78" s="164"/>
      <c r="K78" s="68"/>
      <c r="L78" s="164"/>
      <c r="M78" s="68"/>
      <c r="N78" s="68"/>
      <c r="O78" s="68">
        <f>L77/J77%</f>
        <v>7.6923076923076916</v>
      </c>
      <c r="P78" s="164">
        <f t="shared" ref="P78:Q80" si="61">J78-L78</f>
        <v>0</v>
      </c>
      <c r="Q78" s="68">
        <f t="shared" si="61"/>
        <v>0</v>
      </c>
      <c r="R78" s="164"/>
      <c r="S78" s="68"/>
      <c r="T78" s="133"/>
      <c r="U78" s="164"/>
      <c r="V78" s="68">
        <f t="shared" ref="V78" si="62">U78*T78</f>
        <v>0</v>
      </c>
      <c r="W78" s="164">
        <f t="shared" ref="W78:W80" si="63">U78+R78</f>
        <v>0</v>
      </c>
      <c r="X78" s="68">
        <f>V78+S78</f>
        <v>0</v>
      </c>
      <c r="Y78" s="164"/>
      <c r="Z78" s="68"/>
      <c r="AA78" s="133"/>
      <c r="AB78" s="164"/>
      <c r="AC78" s="68">
        <f t="shared" ref="AC78" si="64">AB78*AA78</f>
        <v>0</v>
      </c>
      <c r="AD78" s="164">
        <f t="shared" ref="AD78:AD80" si="65">AB78+Y78</f>
        <v>0</v>
      </c>
      <c r="AE78" s="68">
        <f>AC78+Z78</f>
        <v>0</v>
      </c>
      <c r="AF78" s="24"/>
    </row>
    <row r="79" spans="1:32" s="18" customFormat="1">
      <c r="A79" s="754">
        <v>4.01</v>
      </c>
      <c r="B79" s="23" t="s">
        <v>33</v>
      </c>
      <c r="C79" s="24"/>
      <c r="D79" s="68"/>
      <c r="E79" s="24"/>
      <c r="F79" s="68"/>
      <c r="G79" s="107">
        <v>0.03</v>
      </c>
      <c r="H79" s="24">
        <v>0</v>
      </c>
      <c r="I79" s="68">
        <f t="shared" ref="I79:I80" si="66">H79*G79</f>
        <v>0</v>
      </c>
      <c r="J79" s="164">
        <f t="shared" ref="J79:J80" si="67">H79+E79+C79</f>
        <v>0</v>
      </c>
      <c r="K79" s="68">
        <f>I79+F79+D79</f>
        <v>0</v>
      </c>
      <c r="L79" s="164"/>
      <c r="M79" s="68"/>
      <c r="N79" s="68" t="e">
        <f t="shared" ref="N79:O79" si="68">L79/H79%</f>
        <v>#DIV/0!</v>
      </c>
      <c r="O79" s="68" t="e">
        <f t="shared" si="68"/>
        <v>#DIV/0!</v>
      </c>
      <c r="P79" s="164">
        <f t="shared" si="61"/>
        <v>0</v>
      </c>
      <c r="Q79" s="68">
        <f t="shared" si="61"/>
        <v>0</v>
      </c>
      <c r="R79" s="164"/>
      <c r="S79" s="68"/>
      <c r="T79" s="133">
        <v>0.03</v>
      </c>
      <c r="U79" s="164"/>
      <c r="V79" s="68">
        <f>U79*T79</f>
        <v>0</v>
      </c>
      <c r="W79" s="164">
        <f t="shared" si="63"/>
        <v>0</v>
      </c>
      <c r="X79" s="68">
        <f>V79+S79</f>
        <v>0</v>
      </c>
      <c r="Y79" s="164"/>
      <c r="Z79" s="68"/>
      <c r="AA79" s="133">
        <v>0.03</v>
      </c>
      <c r="AB79" s="164"/>
      <c r="AC79" s="68">
        <f>AB79*AA79</f>
        <v>0</v>
      </c>
      <c r="AD79" s="164">
        <f t="shared" si="65"/>
        <v>0</v>
      </c>
      <c r="AE79" s="68">
        <f>AC79+Z79</f>
        <v>0</v>
      </c>
      <c r="AF79" s="24"/>
    </row>
    <row r="80" spans="1:32" s="18" customFormat="1" ht="35.25" customHeight="1">
      <c r="A80" s="200">
        <v>4.0199999999999996</v>
      </c>
      <c r="B80" s="23" t="s">
        <v>34</v>
      </c>
      <c r="C80" s="24"/>
      <c r="D80" s="68"/>
      <c r="E80" s="24"/>
      <c r="F80" s="68"/>
      <c r="G80" s="107"/>
      <c r="H80" s="24"/>
      <c r="I80" s="68">
        <f t="shared" si="66"/>
        <v>0</v>
      </c>
      <c r="J80" s="164">
        <f t="shared" si="67"/>
        <v>0</v>
      </c>
      <c r="K80" s="68">
        <f>I80+F80+D80</f>
        <v>0</v>
      </c>
      <c r="L80" s="164"/>
      <c r="M80" s="68"/>
      <c r="N80" s="68"/>
      <c r="O80" s="68"/>
      <c r="P80" s="164">
        <f t="shared" si="61"/>
        <v>0</v>
      </c>
      <c r="Q80" s="68">
        <f t="shared" si="61"/>
        <v>0</v>
      </c>
      <c r="R80" s="164"/>
      <c r="S80" s="68"/>
      <c r="T80" s="133"/>
      <c r="U80" s="164"/>
      <c r="V80" s="68">
        <f>U80*T80</f>
        <v>0</v>
      </c>
      <c r="W80" s="164">
        <f t="shared" si="63"/>
        <v>0</v>
      </c>
      <c r="X80" s="68">
        <f>V80+S80</f>
        <v>0</v>
      </c>
      <c r="Y80" s="164"/>
      <c r="Z80" s="68"/>
      <c r="AA80" s="133"/>
      <c r="AB80" s="164"/>
      <c r="AC80" s="68">
        <f>AB80*AA80</f>
        <v>0</v>
      </c>
      <c r="AD80" s="164">
        <f t="shared" si="65"/>
        <v>0</v>
      </c>
      <c r="AE80" s="68">
        <f>AC80+Z80</f>
        <v>0</v>
      </c>
      <c r="AF80" s="24"/>
    </row>
    <row r="81" spans="1:32" s="235" customFormat="1">
      <c r="A81" s="226"/>
      <c r="B81" s="363" t="s">
        <v>35</v>
      </c>
      <c r="C81" s="276">
        <f t="shared" ref="C81" si="69">SUM(C79:C80)</f>
        <v>0</v>
      </c>
      <c r="D81" s="277">
        <f>SUM(D79:D80)</f>
        <v>0</v>
      </c>
      <c r="E81" s="276">
        <f t="shared" ref="E81" si="70">SUM(E79:E80)</f>
        <v>0</v>
      </c>
      <c r="F81" s="277">
        <f>SUM(F79:F80)</f>
        <v>0</v>
      </c>
      <c r="G81" s="230"/>
      <c r="H81" s="276">
        <f t="shared" ref="H81:M81" si="71">SUM(H79:H80)</f>
        <v>0</v>
      </c>
      <c r="I81" s="277">
        <f>SUM(I79:I80)</f>
        <v>0</v>
      </c>
      <c r="J81" s="276">
        <f t="shared" si="71"/>
        <v>0</v>
      </c>
      <c r="K81" s="277">
        <f>SUM(K79:K80)</f>
        <v>0</v>
      </c>
      <c r="L81" s="276">
        <f t="shared" si="71"/>
        <v>0</v>
      </c>
      <c r="M81" s="277">
        <f t="shared" si="71"/>
        <v>0</v>
      </c>
      <c r="N81" s="232" t="e">
        <f t="shared" ref="N81:N83" si="72">L81/J81%</f>
        <v>#DIV/0!</v>
      </c>
      <c r="O81" s="232" t="e">
        <f>M81/K81%</f>
        <v>#DIV/0!</v>
      </c>
      <c r="P81" s="276">
        <f t="shared" ref="P81:S81" si="73">SUM(P79:P80)</f>
        <v>0</v>
      </c>
      <c r="Q81" s="277">
        <f t="shared" si="73"/>
        <v>0</v>
      </c>
      <c r="R81" s="276">
        <f t="shared" si="73"/>
        <v>0</v>
      </c>
      <c r="S81" s="277">
        <f t="shared" si="73"/>
        <v>0</v>
      </c>
      <c r="T81" s="233"/>
      <c r="U81" s="276">
        <f t="shared" ref="U81:W81" si="74">SUM(U79:U80)</f>
        <v>0</v>
      </c>
      <c r="V81" s="277">
        <f>SUM(V79:V80)</f>
        <v>0</v>
      </c>
      <c r="W81" s="276">
        <f t="shared" si="74"/>
        <v>0</v>
      </c>
      <c r="X81" s="277">
        <f>SUM(X79:X80)</f>
        <v>0</v>
      </c>
      <c r="Y81" s="276">
        <f t="shared" ref="Y81:Z81" si="75">SUM(Y79:Y80)</f>
        <v>0</v>
      </c>
      <c r="Z81" s="277">
        <f t="shared" si="75"/>
        <v>0</v>
      </c>
      <c r="AA81" s="233"/>
      <c r="AB81" s="276">
        <f t="shared" ref="AB81" si="76">SUM(AB79:AB80)</f>
        <v>0</v>
      </c>
      <c r="AC81" s="277">
        <f>SUM(AC79:AC80)</f>
        <v>0</v>
      </c>
      <c r="AD81" s="276">
        <f t="shared" ref="AD81" si="77">SUM(AD79:AD80)</f>
        <v>0</v>
      </c>
      <c r="AE81" s="277">
        <f>SUM(AE79:AE80)</f>
        <v>0</v>
      </c>
      <c r="AF81" s="227"/>
    </row>
    <row r="82" spans="1:32" s="18" customFormat="1" ht="78.75">
      <c r="A82" s="752">
        <v>5</v>
      </c>
      <c r="B82" s="20" t="s">
        <v>235</v>
      </c>
      <c r="C82" s="24">
        <v>10403</v>
      </c>
      <c r="D82" s="68">
        <v>0</v>
      </c>
      <c r="E82" s="24"/>
      <c r="F82" s="68"/>
      <c r="G82" s="107"/>
      <c r="H82" s="24">
        <v>11991</v>
      </c>
      <c r="I82" s="68">
        <v>0</v>
      </c>
      <c r="J82" s="164">
        <f t="shared" ref="J82" si="78">H82+E82+C82</f>
        <v>22394</v>
      </c>
      <c r="K82" s="68">
        <v>0</v>
      </c>
      <c r="L82" s="164"/>
      <c r="M82" s="68"/>
      <c r="N82" s="68">
        <f t="shared" si="72"/>
        <v>0</v>
      </c>
      <c r="O82" s="68" t="e">
        <f>M82/K82%</f>
        <v>#DIV/0!</v>
      </c>
      <c r="P82" s="164">
        <f>J82-L82</f>
        <v>22394</v>
      </c>
      <c r="Q82" s="68">
        <f>K82-M82</f>
        <v>0</v>
      </c>
      <c r="R82" s="164"/>
      <c r="S82" s="68"/>
      <c r="T82" s="133"/>
      <c r="U82" s="164">
        <v>12319</v>
      </c>
      <c r="V82" s="68">
        <v>579.97137999999995</v>
      </c>
      <c r="W82" s="164">
        <f>U82+R82</f>
        <v>12319</v>
      </c>
      <c r="X82" s="68">
        <f>V82+S82</f>
        <v>579.97137999999995</v>
      </c>
      <c r="Y82" s="164"/>
      <c r="Z82" s="68"/>
      <c r="AA82" s="133"/>
      <c r="AB82" s="164">
        <v>11991</v>
      </c>
      <c r="AC82" s="68">
        <v>95.94</v>
      </c>
      <c r="AD82" s="164">
        <f>AB82+Y82</f>
        <v>11991</v>
      </c>
      <c r="AE82" s="68">
        <f>AC82+Z82</f>
        <v>95.94</v>
      </c>
      <c r="AF82" s="24"/>
    </row>
    <row r="83" spans="1:32" s="235" customFormat="1">
      <c r="A83" s="226"/>
      <c r="B83" s="238" t="s">
        <v>35</v>
      </c>
      <c r="C83" s="228">
        <f t="shared" ref="C83:E83" si="79">C82</f>
        <v>10403</v>
      </c>
      <c r="D83" s="229">
        <f t="shared" si="79"/>
        <v>0</v>
      </c>
      <c r="E83" s="228">
        <f t="shared" si="79"/>
        <v>0</v>
      </c>
      <c r="F83" s="229">
        <f>F82</f>
        <v>0</v>
      </c>
      <c r="G83" s="230">
        <v>0</v>
      </c>
      <c r="H83" s="228">
        <f t="shared" ref="H83:M83" si="80">H82</f>
        <v>11991</v>
      </c>
      <c r="I83" s="229">
        <f>I82</f>
        <v>0</v>
      </c>
      <c r="J83" s="228">
        <f t="shared" si="80"/>
        <v>22394</v>
      </c>
      <c r="K83" s="229">
        <f>K82</f>
        <v>0</v>
      </c>
      <c r="L83" s="228">
        <f t="shared" si="80"/>
        <v>0</v>
      </c>
      <c r="M83" s="229">
        <f t="shared" si="80"/>
        <v>0</v>
      </c>
      <c r="N83" s="232">
        <f t="shared" si="72"/>
        <v>0</v>
      </c>
      <c r="O83" s="232" t="e">
        <f>M83/K83%</f>
        <v>#DIV/0!</v>
      </c>
      <c r="P83" s="228">
        <f t="shared" ref="P83:S83" si="81">P82</f>
        <v>22394</v>
      </c>
      <c r="Q83" s="229">
        <f t="shared" si="81"/>
        <v>0</v>
      </c>
      <c r="R83" s="228">
        <f t="shared" si="81"/>
        <v>0</v>
      </c>
      <c r="S83" s="229">
        <f t="shared" si="81"/>
        <v>0</v>
      </c>
      <c r="T83" s="233">
        <v>0</v>
      </c>
      <c r="U83" s="228">
        <f t="shared" ref="U83:W83" si="82">U82</f>
        <v>12319</v>
      </c>
      <c r="V83" s="229">
        <f>V82</f>
        <v>579.97137999999995</v>
      </c>
      <c r="W83" s="228">
        <f t="shared" si="82"/>
        <v>12319</v>
      </c>
      <c r="X83" s="229">
        <f>X82</f>
        <v>579.97137999999995</v>
      </c>
      <c r="Y83" s="228">
        <f t="shared" ref="Y83:Z83" si="83">Y82</f>
        <v>0</v>
      </c>
      <c r="Z83" s="229">
        <f t="shared" si="83"/>
        <v>0</v>
      </c>
      <c r="AA83" s="233">
        <v>0</v>
      </c>
      <c r="AB83" s="228">
        <f t="shared" ref="AB83" si="84">AB82</f>
        <v>11991</v>
      </c>
      <c r="AC83" s="229">
        <f>AC82</f>
        <v>95.94</v>
      </c>
      <c r="AD83" s="228">
        <f t="shared" ref="AD83" si="85">AD82</f>
        <v>11991</v>
      </c>
      <c r="AE83" s="229">
        <f>AE82</f>
        <v>95.94</v>
      </c>
      <c r="AF83" s="227"/>
    </row>
    <row r="84" spans="1:32" s="18" customFormat="1" ht="31.5">
      <c r="A84" s="336">
        <v>6</v>
      </c>
      <c r="B84" s="20" t="s">
        <v>36</v>
      </c>
      <c r="C84" s="24"/>
      <c r="D84" s="68"/>
      <c r="E84" s="24"/>
      <c r="F84" s="68"/>
      <c r="G84" s="107"/>
      <c r="H84" s="24"/>
      <c r="I84" s="68"/>
      <c r="J84" s="164"/>
      <c r="K84" s="68"/>
      <c r="L84" s="164"/>
      <c r="M84" s="68"/>
      <c r="N84" s="68"/>
      <c r="O84" s="68"/>
      <c r="P84" s="164">
        <f t="shared" ref="P84:Q89" si="86">J84-L84</f>
        <v>0</v>
      </c>
      <c r="Q84" s="68">
        <f t="shared" si="86"/>
        <v>0</v>
      </c>
      <c r="R84" s="164"/>
      <c r="S84" s="68"/>
      <c r="T84" s="133"/>
      <c r="U84" s="164"/>
      <c r="V84" s="68">
        <f t="shared" ref="V84:V85" si="87">U84*T84</f>
        <v>0</v>
      </c>
      <c r="W84" s="164">
        <f t="shared" ref="W84:W89" si="88">U84+R84</f>
        <v>0</v>
      </c>
      <c r="X84" s="68">
        <f t="shared" ref="X84:X89" si="89">V84+S84</f>
        <v>0</v>
      </c>
      <c r="Y84" s="164"/>
      <c r="Z84" s="68"/>
      <c r="AA84" s="133"/>
      <c r="AB84" s="164"/>
      <c r="AC84" s="68">
        <f t="shared" ref="AC84:AC85" si="90">AB84*AA84</f>
        <v>0</v>
      </c>
      <c r="AD84" s="164">
        <f t="shared" ref="AD84:AD89" si="91">AB84+Y84</f>
        <v>0</v>
      </c>
      <c r="AE84" s="68">
        <f t="shared" ref="AE84:AE89" si="92">AC84+Z84</f>
        <v>0</v>
      </c>
      <c r="AF84" s="24"/>
    </row>
    <row r="85" spans="1:32" s="18" customFormat="1">
      <c r="A85" s="336">
        <v>6.01</v>
      </c>
      <c r="B85" s="20" t="s">
        <v>37</v>
      </c>
      <c r="C85" s="24"/>
      <c r="D85" s="68"/>
      <c r="E85" s="24"/>
      <c r="F85" s="68"/>
      <c r="G85" s="107"/>
      <c r="H85" s="24"/>
      <c r="I85" s="68">
        <f t="shared" ref="I85:I86" si="93">H85*G85</f>
        <v>0</v>
      </c>
      <c r="J85" s="164">
        <f t="shared" ref="J85:J86" si="94">H85+E85+C85</f>
        <v>0</v>
      </c>
      <c r="K85" s="68">
        <f>I85+F85+D85</f>
        <v>0</v>
      </c>
      <c r="L85" s="164"/>
      <c r="M85" s="68"/>
      <c r="N85" s="68"/>
      <c r="O85" s="68"/>
      <c r="P85" s="164">
        <f t="shared" si="86"/>
        <v>0</v>
      </c>
      <c r="Q85" s="68">
        <f t="shared" si="86"/>
        <v>0</v>
      </c>
      <c r="R85" s="164"/>
      <c r="S85" s="68"/>
      <c r="T85" s="133"/>
      <c r="U85" s="164"/>
      <c r="V85" s="68">
        <f t="shared" si="87"/>
        <v>0</v>
      </c>
      <c r="W85" s="164">
        <f t="shared" si="88"/>
        <v>0</v>
      </c>
      <c r="X85" s="68">
        <f t="shared" si="89"/>
        <v>0</v>
      </c>
      <c r="Y85" s="164"/>
      <c r="Z85" s="68"/>
      <c r="AA85" s="133"/>
      <c r="AB85" s="164"/>
      <c r="AC85" s="68">
        <f t="shared" si="90"/>
        <v>0</v>
      </c>
      <c r="AD85" s="164">
        <f t="shared" si="91"/>
        <v>0</v>
      </c>
      <c r="AE85" s="68">
        <f t="shared" si="92"/>
        <v>0</v>
      </c>
      <c r="AF85" s="24"/>
    </row>
    <row r="86" spans="1:32" s="18" customFormat="1" ht="56.25">
      <c r="A86" s="754"/>
      <c r="B86" s="23" t="s">
        <v>38</v>
      </c>
      <c r="C86" s="24"/>
      <c r="D86" s="68"/>
      <c r="E86" s="24"/>
      <c r="F86" s="68"/>
      <c r="G86" s="107">
        <v>0.2</v>
      </c>
      <c r="H86" s="24"/>
      <c r="I86" s="68">
        <f t="shared" si="93"/>
        <v>0</v>
      </c>
      <c r="J86" s="164">
        <f t="shared" si="94"/>
        <v>0</v>
      </c>
      <c r="K86" s="68">
        <f>I86+F86+D86</f>
        <v>0</v>
      </c>
      <c r="L86" s="164"/>
      <c r="M86" s="68"/>
      <c r="N86" s="68" t="e">
        <f t="shared" ref="N86:O90" si="95">L86/J86%</f>
        <v>#DIV/0!</v>
      </c>
      <c r="O86" s="68" t="e">
        <f t="shared" si="95"/>
        <v>#DIV/0!</v>
      </c>
      <c r="P86" s="164">
        <f t="shared" si="86"/>
        <v>0</v>
      </c>
      <c r="Q86" s="68">
        <f t="shared" si="86"/>
        <v>0</v>
      </c>
      <c r="R86" s="164"/>
      <c r="S86" s="68"/>
      <c r="T86" s="133">
        <v>0.2</v>
      </c>
      <c r="U86" s="164"/>
      <c r="V86" s="68">
        <f>U86*T86</f>
        <v>0</v>
      </c>
      <c r="W86" s="164">
        <f t="shared" si="88"/>
        <v>0</v>
      </c>
      <c r="X86" s="68">
        <f t="shared" si="89"/>
        <v>0</v>
      </c>
      <c r="Y86" s="164"/>
      <c r="Z86" s="68"/>
      <c r="AA86" s="133">
        <v>0.2</v>
      </c>
      <c r="AB86" s="164"/>
      <c r="AC86" s="68">
        <f>AB86*AA86</f>
        <v>0</v>
      </c>
      <c r="AD86" s="164">
        <f t="shared" si="91"/>
        <v>0</v>
      </c>
      <c r="AE86" s="68">
        <f t="shared" si="92"/>
        <v>0</v>
      </c>
      <c r="AF86" s="778" t="s">
        <v>478</v>
      </c>
    </row>
    <row r="87" spans="1:32" s="18" customFormat="1">
      <c r="A87" s="200"/>
      <c r="B87" s="23" t="s">
        <v>39</v>
      </c>
      <c r="C87" s="24"/>
      <c r="D87" s="68"/>
      <c r="E87" s="24"/>
      <c r="F87" s="68"/>
      <c r="G87" s="107"/>
      <c r="H87" s="24"/>
      <c r="I87" s="68"/>
      <c r="J87" s="164"/>
      <c r="K87" s="68"/>
      <c r="L87" s="164"/>
      <c r="M87" s="68"/>
      <c r="N87" s="68"/>
      <c r="O87" s="68"/>
      <c r="P87" s="164">
        <f t="shared" si="86"/>
        <v>0</v>
      </c>
      <c r="Q87" s="68">
        <f t="shared" si="86"/>
        <v>0</v>
      </c>
      <c r="R87" s="164"/>
      <c r="S87" s="68"/>
      <c r="T87" s="133"/>
      <c r="U87" s="164"/>
      <c r="V87" s="68">
        <f t="shared" ref="V87:V89" si="96">U87*T87</f>
        <v>0</v>
      </c>
      <c r="W87" s="164">
        <f t="shared" si="88"/>
        <v>0</v>
      </c>
      <c r="X87" s="68">
        <f t="shared" si="89"/>
        <v>0</v>
      </c>
      <c r="Y87" s="164"/>
      <c r="Z87" s="68"/>
      <c r="AA87" s="133"/>
      <c r="AB87" s="164"/>
      <c r="AC87" s="68">
        <f t="shared" ref="AC87:AC89" si="97">AB87*AA87</f>
        <v>0</v>
      </c>
      <c r="AD87" s="164">
        <f t="shared" si="91"/>
        <v>0</v>
      </c>
      <c r="AE87" s="68">
        <f t="shared" si="92"/>
        <v>0</v>
      </c>
      <c r="AF87" s="24"/>
    </row>
    <row r="88" spans="1:32" s="18" customFormat="1">
      <c r="A88" s="200"/>
      <c r="B88" s="23" t="s">
        <v>40</v>
      </c>
      <c r="C88" s="24"/>
      <c r="D88" s="68"/>
      <c r="E88" s="24"/>
      <c r="F88" s="68"/>
      <c r="G88" s="107"/>
      <c r="H88" s="24"/>
      <c r="I88" s="68">
        <f t="shared" ref="I88:I89" si="98">H88*G88</f>
        <v>0</v>
      </c>
      <c r="J88" s="164">
        <f t="shared" ref="J88:J89" si="99">H88+E88+C88</f>
        <v>0</v>
      </c>
      <c r="K88" s="68">
        <f>I88+F88+D88</f>
        <v>0</v>
      </c>
      <c r="L88" s="164"/>
      <c r="M88" s="68"/>
      <c r="N88" s="68"/>
      <c r="O88" s="68"/>
      <c r="P88" s="164">
        <f t="shared" si="86"/>
        <v>0</v>
      </c>
      <c r="Q88" s="68">
        <f t="shared" si="86"/>
        <v>0</v>
      </c>
      <c r="R88" s="164"/>
      <c r="S88" s="68"/>
      <c r="T88" s="133"/>
      <c r="U88" s="164"/>
      <c r="V88" s="68">
        <f t="shared" si="96"/>
        <v>0</v>
      </c>
      <c r="W88" s="164">
        <f t="shared" si="88"/>
        <v>0</v>
      </c>
      <c r="X88" s="68">
        <f t="shared" si="89"/>
        <v>0</v>
      </c>
      <c r="Y88" s="164"/>
      <c r="Z88" s="68"/>
      <c r="AA88" s="133"/>
      <c r="AB88" s="164"/>
      <c r="AC88" s="68">
        <f t="shared" si="97"/>
        <v>0</v>
      </c>
      <c r="AD88" s="164">
        <f t="shared" si="91"/>
        <v>0</v>
      </c>
      <c r="AE88" s="68">
        <f t="shared" si="92"/>
        <v>0</v>
      </c>
      <c r="AF88" s="24"/>
    </row>
    <row r="89" spans="1:32" s="18" customFormat="1">
      <c r="A89" s="200"/>
      <c r="B89" s="23" t="s">
        <v>41</v>
      </c>
      <c r="C89" s="24"/>
      <c r="D89" s="68"/>
      <c r="E89" s="24"/>
      <c r="F89" s="68"/>
      <c r="G89" s="107"/>
      <c r="H89" s="24"/>
      <c r="I89" s="68">
        <f t="shared" si="98"/>
        <v>0</v>
      </c>
      <c r="J89" s="164">
        <f t="shared" si="99"/>
        <v>0</v>
      </c>
      <c r="K89" s="68">
        <f>I89+F89+D89</f>
        <v>0</v>
      </c>
      <c r="L89" s="164"/>
      <c r="M89" s="68"/>
      <c r="N89" s="68"/>
      <c r="O89" s="68"/>
      <c r="P89" s="164">
        <f t="shared" si="86"/>
        <v>0</v>
      </c>
      <c r="Q89" s="68">
        <f t="shared" si="86"/>
        <v>0</v>
      </c>
      <c r="R89" s="164"/>
      <c r="S89" s="68"/>
      <c r="T89" s="133"/>
      <c r="U89" s="164"/>
      <c r="V89" s="68">
        <f t="shared" si="96"/>
        <v>0</v>
      </c>
      <c r="W89" s="164">
        <f t="shared" si="88"/>
        <v>0</v>
      </c>
      <c r="X89" s="68">
        <f t="shared" si="89"/>
        <v>0</v>
      </c>
      <c r="Y89" s="164"/>
      <c r="Z89" s="68"/>
      <c r="AA89" s="133"/>
      <c r="AB89" s="164"/>
      <c r="AC89" s="68">
        <f t="shared" si="97"/>
        <v>0</v>
      </c>
      <c r="AD89" s="164">
        <f t="shared" si="91"/>
        <v>0</v>
      </c>
      <c r="AE89" s="68">
        <f t="shared" si="92"/>
        <v>0</v>
      </c>
      <c r="AF89" s="24"/>
    </row>
    <row r="90" spans="1:32" s="235" customFormat="1">
      <c r="A90" s="226"/>
      <c r="B90" s="238" t="s">
        <v>25</v>
      </c>
      <c r="C90" s="228">
        <f t="shared" ref="C90" si="100">SUM(C86:C89)</f>
        <v>0</v>
      </c>
      <c r="D90" s="229">
        <f>SUM(D86:D89)</f>
        <v>0</v>
      </c>
      <c r="E90" s="228">
        <f t="shared" ref="E90" si="101">SUM(E86:E89)</f>
        <v>0</v>
      </c>
      <c r="F90" s="229">
        <f>SUM(F86:F89)</f>
        <v>0</v>
      </c>
      <c r="G90" s="230"/>
      <c r="H90" s="228">
        <f t="shared" ref="H90:M90" si="102">SUM(H86:H89)</f>
        <v>0</v>
      </c>
      <c r="I90" s="229">
        <f>SUM(I86:I89)</f>
        <v>0</v>
      </c>
      <c r="J90" s="228">
        <f t="shared" si="102"/>
        <v>0</v>
      </c>
      <c r="K90" s="229">
        <f>SUM(K86:K89)</f>
        <v>0</v>
      </c>
      <c r="L90" s="228">
        <f t="shared" si="102"/>
        <v>0</v>
      </c>
      <c r="M90" s="229">
        <f t="shared" si="102"/>
        <v>0</v>
      </c>
      <c r="N90" s="232" t="e">
        <f t="shared" si="95"/>
        <v>#DIV/0!</v>
      </c>
      <c r="O90" s="232" t="e">
        <f>M90/K90%</f>
        <v>#DIV/0!</v>
      </c>
      <c r="P90" s="228">
        <f t="shared" ref="P90" si="103">SUM(P86:P89)</f>
        <v>0</v>
      </c>
      <c r="Q90" s="229">
        <f>SUM(Q86:Q89)</f>
        <v>0</v>
      </c>
      <c r="R90" s="228">
        <f t="shared" ref="R90" si="104">SUM(R86:R89)</f>
        <v>0</v>
      </c>
      <c r="S90" s="229">
        <f>SUM(S86:S89)</f>
        <v>0</v>
      </c>
      <c r="T90" s="233"/>
      <c r="U90" s="228">
        <f t="shared" ref="U90:W90" si="105">SUM(U86:U89)</f>
        <v>0</v>
      </c>
      <c r="V90" s="229">
        <f>SUM(V86:V89)</f>
        <v>0</v>
      </c>
      <c r="W90" s="228">
        <f t="shared" si="105"/>
        <v>0</v>
      </c>
      <c r="X90" s="229">
        <f>SUM(X86:X89)</f>
        <v>0</v>
      </c>
      <c r="Y90" s="228">
        <f t="shared" ref="Y90" si="106">SUM(Y86:Y89)</f>
        <v>0</v>
      </c>
      <c r="Z90" s="229">
        <f>SUM(Z86:Z89)</f>
        <v>0</v>
      </c>
      <c r="AA90" s="233"/>
      <c r="AB90" s="228">
        <f t="shared" ref="AB90" si="107">SUM(AB86:AB89)</f>
        <v>0</v>
      </c>
      <c r="AC90" s="229">
        <f>SUM(AC86:AC89)</f>
        <v>0</v>
      </c>
      <c r="AD90" s="228">
        <f t="shared" ref="AD90" si="108">SUM(AD86:AD89)</f>
        <v>0</v>
      </c>
      <c r="AE90" s="229">
        <f>SUM(AE86:AE89)</f>
        <v>0</v>
      </c>
      <c r="AF90" s="227"/>
    </row>
    <row r="91" spans="1:32" s="18" customFormat="1" ht="31.5">
      <c r="A91" s="336">
        <v>6.02</v>
      </c>
      <c r="B91" s="20" t="s">
        <v>42</v>
      </c>
      <c r="C91" s="24"/>
      <c r="D91" s="68"/>
      <c r="E91" s="24"/>
      <c r="F91" s="68"/>
      <c r="G91" s="107"/>
      <c r="H91" s="24"/>
      <c r="I91" s="68"/>
      <c r="J91" s="164"/>
      <c r="K91" s="68"/>
      <c r="L91" s="164"/>
      <c r="M91" s="68"/>
      <c r="N91" s="68"/>
      <c r="O91" s="68"/>
      <c r="P91" s="164">
        <f t="shared" ref="P91:Q95" si="109">J91-L91</f>
        <v>0</v>
      </c>
      <c r="Q91" s="68">
        <f t="shared" si="109"/>
        <v>0</v>
      </c>
      <c r="R91" s="164"/>
      <c r="S91" s="68"/>
      <c r="T91" s="133"/>
      <c r="U91" s="164"/>
      <c r="V91" s="68">
        <f t="shared" ref="V91" si="110">U91*T91</f>
        <v>0</v>
      </c>
      <c r="W91" s="164">
        <f t="shared" ref="W91:W95" si="111">U91+R91</f>
        <v>0</v>
      </c>
      <c r="X91" s="68">
        <f>V91+S91</f>
        <v>0</v>
      </c>
      <c r="Y91" s="164"/>
      <c r="Z91" s="68"/>
      <c r="AA91" s="133"/>
      <c r="AB91" s="164"/>
      <c r="AC91" s="68">
        <f t="shared" ref="AC91" si="112">AB91*AA91</f>
        <v>0</v>
      </c>
      <c r="AD91" s="164">
        <f t="shared" ref="AD91:AD95" si="113">AB91+Y91</f>
        <v>0</v>
      </c>
      <c r="AE91" s="68">
        <f>AC91+Z91</f>
        <v>0</v>
      </c>
      <c r="AF91" s="24"/>
    </row>
    <row r="92" spans="1:32" s="18" customFormat="1" ht="56.25">
      <c r="A92" s="754"/>
      <c r="B92" s="23" t="s">
        <v>38</v>
      </c>
      <c r="C92" s="24"/>
      <c r="D92" s="68"/>
      <c r="E92" s="24"/>
      <c r="F92" s="68"/>
      <c r="G92" s="107"/>
      <c r="H92" s="24"/>
      <c r="I92" s="68">
        <f t="shared" ref="I92:I95" si="114">H92*G92</f>
        <v>0</v>
      </c>
      <c r="J92" s="164">
        <f t="shared" ref="J92:J95" si="115">H92+E92+C92</f>
        <v>0</v>
      </c>
      <c r="K92" s="68">
        <f>I92+F92+D92</f>
        <v>0</v>
      </c>
      <c r="L92" s="164"/>
      <c r="M92" s="68"/>
      <c r="N92" s="68" t="e">
        <f t="shared" ref="N92:O96" si="116">L92/J92%</f>
        <v>#DIV/0!</v>
      </c>
      <c r="O92" s="68" t="e">
        <f t="shared" si="116"/>
        <v>#DIV/0!</v>
      </c>
      <c r="P92" s="164">
        <f t="shared" si="109"/>
        <v>0</v>
      </c>
      <c r="Q92" s="68">
        <f t="shared" si="109"/>
        <v>0</v>
      </c>
      <c r="R92" s="164"/>
      <c r="S92" s="68"/>
      <c r="T92" s="133">
        <v>0.2</v>
      </c>
      <c r="U92" s="164"/>
      <c r="V92" s="68">
        <f>U92*T92</f>
        <v>0</v>
      </c>
      <c r="W92" s="164">
        <f t="shared" si="111"/>
        <v>0</v>
      </c>
      <c r="X92" s="68">
        <f>V92+S92</f>
        <v>0</v>
      </c>
      <c r="Y92" s="164"/>
      <c r="Z92" s="68"/>
      <c r="AA92" s="133">
        <v>0.2</v>
      </c>
      <c r="AB92" s="164"/>
      <c r="AC92" s="68">
        <f>AB92*AA92</f>
        <v>0</v>
      </c>
      <c r="AD92" s="164">
        <f t="shared" si="113"/>
        <v>0</v>
      </c>
      <c r="AE92" s="68">
        <f>AC92+Z92</f>
        <v>0</v>
      </c>
      <c r="AF92" s="778" t="s">
        <v>478</v>
      </c>
    </row>
    <row r="93" spans="1:32" s="18" customFormat="1">
      <c r="A93" s="200"/>
      <c r="B93" s="23" t="s">
        <v>39</v>
      </c>
      <c r="C93" s="24"/>
      <c r="D93" s="68"/>
      <c r="E93" s="24"/>
      <c r="F93" s="68"/>
      <c r="G93" s="107"/>
      <c r="H93" s="24"/>
      <c r="I93" s="68">
        <f t="shared" si="114"/>
        <v>0</v>
      </c>
      <c r="J93" s="164">
        <f t="shared" si="115"/>
        <v>0</v>
      </c>
      <c r="K93" s="68">
        <f>I93+F93+D93</f>
        <v>0</v>
      </c>
      <c r="L93" s="164"/>
      <c r="M93" s="68"/>
      <c r="N93" s="68" t="e">
        <f t="shared" si="116"/>
        <v>#DIV/0!</v>
      </c>
      <c r="O93" s="68" t="e">
        <f t="shared" si="116"/>
        <v>#DIV/0!</v>
      </c>
      <c r="P93" s="164">
        <f t="shared" si="109"/>
        <v>0</v>
      </c>
      <c r="Q93" s="68">
        <f t="shared" si="109"/>
        <v>0</v>
      </c>
      <c r="R93" s="164"/>
      <c r="S93" s="68"/>
      <c r="T93" s="133"/>
      <c r="U93" s="164"/>
      <c r="V93" s="68">
        <f>U93*T93</f>
        <v>0</v>
      </c>
      <c r="W93" s="164">
        <f t="shared" si="111"/>
        <v>0</v>
      </c>
      <c r="X93" s="68">
        <f>V93+S93</f>
        <v>0</v>
      </c>
      <c r="Y93" s="164"/>
      <c r="Z93" s="68"/>
      <c r="AA93" s="133"/>
      <c r="AB93" s="164"/>
      <c r="AC93" s="68">
        <f>AB93*AA93</f>
        <v>0</v>
      </c>
      <c r="AD93" s="164">
        <f t="shared" si="113"/>
        <v>0</v>
      </c>
      <c r="AE93" s="68">
        <f>AC93+Z93</f>
        <v>0</v>
      </c>
      <c r="AF93" s="24"/>
    </row>
    <row r="94" spans="1:32" s="18" customFormat="1">
      <c r="A94" s="200"/>
      <c r="B94" s="23" t="s">
        <v>40</v>
      </c>
      <c r="C94" s="24"/>
      <c r="D94" s="68"/>
      <c r="E94" s="24"/>
      <c r="F94" s="68"/>
      <c r="G94" s="107"/>
      <c r="H94" s="24"/>
      <c r="I94" s="68">
        <f t="shared" si="114"/>
        <v>0</v>
      </c>
      <c r="J94" s="164">
        <f t="shared" si="115"/>
        <v>0</v>
      </c>
      <c r="K94" s="68">
        <f>I94+F94+D94</f>
        <v>0</v>
      </c>
      <c r="L94" s="164"/>
      <c r="M94" s="68"/>
      <c r="N94" s="68" t="e">
        <f t="shared" si="116"/>
        <v>#DIV/0!</v>
      </c>
      <c r="O94" s="68" t="e">
        <f t="shared" si="116"/>
        <v>#DIV/0!</v>
      </c>
      <c r="P94" s="164">
        <f t="shared" si="109"/>
        <v>0</v>
      </c>
      <c r="Q94" s="68">
        <f t="shared" si="109"/>
        <v>0</v>
      </c>
      <c r="R94" s="164"/>
      <c r="S94" s="68"/>
      <c r="T94" s="133"/>
      <c r="U94" s="164"/>
      <c r="V94" s="68">
        <f>U94*T94</f>
        <v>0</v>
      </c>
      <c r="W94" s="164">
        <f t="shared" si="111"/>
        <v>0</v>
      </c>
      <c r="X94" s="68">
        <f>V94+S94</f>
        <v>0</v>
      </c>
      <c r="Y94" s="164"/>
      <c r="Z94" s="68"/>
      <c r="AA94" s="133"/>
      <c r="AB94" s="164"/>
      <c r="AC94" s="68">
        <f>AB94*AA94</f>
        <v>0</v>
      </c>
      <c r="AD94" s="164">
        <f t="shared" si="113"/>
        <v>0</v>
      </c>
      <c r="AE94" s="68">
        <f>AC94+Z94</f>
        <v>0</v>
      </c>
      <c r="AF94" s="24"/>
    </row>
    <row r="95" spans="1:32" s="18" customFormat="1">
      <c r="A95" s="200"/>
      <c r="B95" s="23" t="s">
        <v>41</v>
      </c>
      <c r="C95" s="24"/>
      <c r="D95" s="68"/>
      <c r="E95" s="24"/>
      <c r="F95" s="68"/>
      <c r="G95" s="107"/>
      <c r="H95" s="24"/>
      <c r="I95" s="68">
        <f t="shared" si="114"/>
        <v>0</v>
      </c>
      <c r="J95" s="164">
        <f t="shared" si="115"/>
        <v>0</v>
      </c>
      <c r="K95" s="68">
        <f>I95+F95+D95</f>
        <v>0</v>
      </c>
      <c r="L95" s="164"/>
      <c r="M95" s="68"/>
      <c r="N95" s="68" t="e">
        <f t="shared" si="116"/>
        <v>#DIV/0!</v>
      </c>
      <c r="O95" s="68" t="e">
        <f t="shared" si="116"/>
        <v>#DIV/0!</v>
      </c>
      <c r="P95" s="164">
        <f t="shared" si="109"/>
        <v>0</v>
      </c>
      <c r="Q95" s="68">
        <f t="shared" si="109"/>
        <v>0</v>
      </c>
      <c r="R95" s="164"/>
      <c r="S95" s="68"/>
      <c r="T95" s="133"/>
      <c r="U95" s="164"/>
      <c r="V95" s="68">
        <f>U95*T95</f>
        <v>0</v>
      </c>
      <c r="W95" s="164">
        <f t="shared" si="111"/>
        <v>0</v>
      </c>
      <c r="X95" s="68">
        <f>V95+S95</f>
        <v>0</v>
      </c>
      <c r="Y95" s="164"/>
      <c r="Z95" s="68"/>
      <c r="AA95" s="133"/>
      <c r="AB95" s="164"/>
      <c r="AC95" s="68">
        <f>AB95*AA95</f>
        <v>0</v>
      </c>
      <c r="AD95" s="164">
        <f t="shared" si="113"/>
        <v>0</v>
      </c>
      <c r="AE95" s="68">
        <f>AC95+Z95</f>
        <v>0</v>
      </c>
      <c r="AF95" s="24"/>
    </row>
    <row r="96" spans="1:32" s="235" customFormat="1">
      <c r="A96" s="226"/>
      <c r="B96" s="238" t="s">
        <v>25</v>
      </c>
      <c r="C96" s="228">
        <f t="shared" ref="C96" si="117">SUM(C92:C95)</f>
        <v>0</v>
      </c>
      <c r="D96" s="229">
        <f>SUM(D92:D95)</f>
        <v>0</v>
      </c>
      <c r="E96" s="228">
        <f t="shared" ref="E96" si="118">SUM(E92:E95)</f>
        <v>0</v>
      </c>
      <c r="F96" s="229">
        <f>SUM(F92:F95)</f>
        <v>0</v>
      </c>
      <c r="G96" s="230">
        <v>0</v>
      </c>
      <c r="H96" s="228">
        <f t="shared" ref="H96:M96" si="119">SUM(H92:H95)</f>
        <v>0</v>
      </c>
      <c r="I96" s="229">
        <f>SUM(I92:I95)</f>
        <v>0</v>
      </c>
      <c r="J96" s="228">
        <f t="shared" si="119"/>
        <v>0</v>
      </c>
      <c r="K96" s="229">
        <f>SUM(K92:K95)</f>
        <v>0</v>
      </c>
      <c r="L96" s="228">
        <f t="shared" si="119"/>
        <v>0</v>
      </c>
      <c r="M96" s="229">
        <f t="shared" si="119"/>
        <v>0</v>
      </c>
      <c r="N96" s="232" t="e">
        <f t="shared" si="116"/>
        <v>#DIV/0!</v>
      </c>
      <c r="O96" s="232" t="e">
        <f>M96/K96%</f>
        <v>#DIV/0!</v>
      </c>
      <c r="P96" s="228">
        <f t="shared" ref="P96:S96" si="120">SUM(P92:P95)</f>
        <v>0</v>
      </c>
      <c r="Q96" s="229">
        <f t="shared" si="120"/>
        <v>0</v>
      </c>
      <c r="R96" s="228">
        <f t="shared" si="120"/>
        <v>0</v>
      </c>
      <c r="S96" s="229">
        <f t="shared" si="120"/>
        <v>0</v>
      </c>
      <c r="T96" s="233">
        <v>0</v>
      </c>
      <c r="U96" s="228">
        <f t="shared" ref="U96:W96" si="121">SUM(U92:U95)</f>
        <v>0</v>
      </c>
      <c r="V96" s="229">
        <f>SUM(V92:V95)</f>
        <v>0</v>
      </c>
      <c r="W96" s="228">
        <f t="shared" si="121"/>
        <v>0</v>
      </c>
      <c r="X96" s="229">
        <f>SUM(X92:X95)</f>
        <v>0</v>
      </c>
      <c r="Y96" s="228">
        <f t="shared" ref="Y96:Z96" si="122">SUM(Y92:Y95)</f>
        <v>0</v>
      </c>
      <c r="Z96" s="229">
        <f t="shared" si="122"/>
        <v>0</v>
      </c>
      <c r="AA96" s="233">
        <v>0</v>
      </c>
      <c r="AB96" s="228">
        <f t="shared" ref="AB96" si="123">SUM(AB92:AB95)</f>
        <v>0</v>
      </c>
      <c r="AC96" s="229">
        <f>SUM(AC92:AC95)</f>
        <v>0</v>
      </c>
      <c r="AD96" s="228">
        <f t="shared" ref="AD96" si="124">SUM(AD92:AD95)</f>
        <v>0</v>
      </c>
      <c r="AE96" s="229">
        <f>SUM(AE92:AE95)</f>
        <v>0</v>
      </c>
      <c r="AF96" s="227"/>
    </row>
    <row r="97" spans="1:32" s="25" customFormat="1">
      <c r="A97" s="336">
        <v>6.03</v>
      </c>
      <c r="B97" s="20" t="s">
        <v>43</v>
      </c>
      <c r="C97" s="22"/>
      <c r="D97" s="66"/>
      <c r="E97" s="22"/>
      <c r="F97" s="66"/>
      <c r="G97" s="108"/>
      <c r="H97" s="22"/>
      <c r="I97" s="66"/>
      <c r="J97" s="312"/>
      <c r="K97" s="66"/>
      <c r="L97" s="312"/>
      <c r="M97" s="66"/>
      <c r="N97" s="68"/>
      <c r="O97" s="68"/>
      <c r="P97" s="164">
        <f t="shared" ref="P97:Q101" si="125">J97-L97</f>
        <v>0</v>
      </c>
      <c r="Q97" s="68">
        <f t="shared" si="125"/>
        <v>0</v>
      </c>
      <c r="R97" s="312"/>
      <c r="S97" s="66"/>
      <c r="T97" s="134"/>
      <c r="U97" s="312"/>
      <c r="V97" s="68">
        <f t="shared" ref="V97" si="126">U97*T97</f>
        <v>0</v>
      </c>
      <c r="W97" s="164">
        <f t="shared" ref="W97:W101" si="127">U97+R97</f>
        <v>0</v>
      </c>
      <c r="X97" s="68">
        <f>V97+S97</f>
        <v>0</v>
      </c>
      <c r="Y97" s="312"/>
      <c r="Z97" s="66"/>
      <c r="AA97" s="134"/>
      <c r="AB97" s="312"/>
      <c r="AC97" s="68">
        <f t="shared" ref="AC97" si="128">AB97*AA97</f>
        <v>0</v>
      </c>
      <c r="AD97" s="164">
        <f t="shared" ref="AD97:AD101" si="129">AB97+Y97</f>
        <v>0</v>
      </c>
      <c r="AE97" s="68">
        <f>AC97+Z97</f>
        <v>0</v>
      </c>
      <c r="AF97" s="22"/>
    </row>
    <row r="98" spans="1:32" s="18" customFormat="1">
      <c r="A98" s="200"/>
      <c r="B98" s="23" t="s">
        <v>38</v>
      </c>
      <c r="C98" s="24"/>
      <c r="D98" s="68"/>
      <c r="E98" s="24"/>
      <c r="F98" s="68"/>
      <c r="G98" s="107"/>
      <c r="H98" s="24"/>
      <c r="I98" s="68">
        <f t="shared" ref="I98:I101" si="130">H98*G98</f>
        <v>0</v>
      </c>
      <c r="J98" s="164">
        <f t="shared" ref="J98:J101" si="131">H98+E98+C98</f>
        <v>0</v>
      </c>
      <c r="K98" s="68">
        <f>I98+F98+D98</f>
        <v>0</v>
      </c>
      <c r="L98" s="164"/>
      <c r="M98" s="68"/>
      <c r="N98" s="68"/>
      <c r="O98" s="68"/>
      <c r="P98" s="164">
        <f t="shared" si="125"/>
        <v>0</v>
      </c>
      <c r="Q98" s="68">
        <f t="shared" si="125"/>
        <v>0</v>
      </c>
      <c r="R98" s="164"/>
      <c r="S98" s="68"/>
      <c r="T98" s="133"/>
      <c r="U98" s="164"/>
      <c r="V98" s="68">
        <f>U98*T98</f>
        <v>0</v>
      </c>
      <c r="W98" s="164">
        <f t="shared" si="127"/>
        <v>0</v>
      </c>
      <c r="X98" s="68">
        <f>V98+S98</f>
        <v>0</v>
      </c>
      <c r="Y98" s="164"/>
      <c r="Z98" s="68"/>
      <c r="AA98" s="133"/>
      <c r="AB98" s="164"/>
      <c r="AC98" s="68">
        <f>AB98*AA98</f>
        <v>0</v>
      </c>
      <c r="AD98" s="164">
        <f t="shared" si="129"/>
        <v>0</v>
      </c>
      <c r="AE98" s="68">
        <f>AC98+Z98</f>
        <v>0</v>
      </c>
      <c r="AF98" s="24"/>
    </row>
    <row r="99" spans="1:32" s="18" customFormat="1" ht="56.25">
      <c r="A99" s="754"/>
      <c r="B99" s="23" t="s">
        <v>39</v>
      </c>
      <c r="C99" s="24"/>
      <c r="D99" s="68"/>
      <c r="E99" s="24"/>
      <c r="F99" s="68"/>
      <c r="G99" s="107">
        <v>4.4999999999999998E-2</v>
      </c>
      <c r="H99" s="24">
        <v>160</v>
      </c>
      <c r="I99" s="68">
        <f t="shared" si="130"/>
        <v>7.1999999999999993</v>
      </c>
      <c r="J99" s="164">
        <f t="shared" si="131"/>
        <v>160</v>
      </c>
      <c r="K99" s="68">
        <f>I99+F99+D99</f>
        <v>7.1999999999999993</v>
      </c>
      <c r="L99" s="164">
        <v>160</v>
      </c>
      <c r="M99" s="68">
        <v>5.99</v>
      </c>
      <c r="N99" s="68">
        <f t="shared" ref="N99:O102" si="132">L99/J99%</f>
        <v>100</v>
      </c>
      <c r="O99" s="68">
        <f t="shared" si="132"/>
        <v>83.194444444444457</v>
      </c>
      <c r="P99" s="164">
        <f t="shared" si="125"/>
        <v>0</v>
      </c>
      <c r="Q99" s="68">
        <f t="shared" si="125"/>
        <v>1.2099999999999991</v>
      </c>
      <c r="R99" s="164"/>
      <c r="S99" s="68"/>
      <c r="T99" s="133">
        <v>4.4999999999999998E-2</v>
      </c>
      <c r="U99" s="164">
        <v>318</v>
      </c>
      <c r="V99" s="68">
        <f>U99*T99</f>
        <v>14.309999999999999</v>
      </c>
      <c r="W99" s="164">
        <f t="shared" si="127"/>
        <v>318</v>
      </c>
      <c r="X99" s="68">
        <f>V99+S99</f>
        <v>14.309999999999999</v>
      </c>
      <c r="Y99" s="164"/>
      <c r="Z99" s="68"/>
      <c r="AA99" s="133">
        <v>4.4999999999999998E-2</v>
      </c>
      <c r="AB99" s="164">
        <v>318</v>
      </c>
      <c r="AC99" s="68">
        <f>AB99*AA99</f>
        <v>14.309999999999999</v>
      </c>
      <c r="AD99" s="164">
        <f t="shared" si="129"/>
        <v>318</v>
      </c>
      <c r="AE99" s="68">
        <f>AC99+Z99</f>
        <v>14.309999999999999</v>
      </c>
      <c r="AF99" s="778" t="s">
        <v>478</v>
      </c>
    </row>
    <row r="100" spans="1:32" s="18" customFormat="1" ht="56.25">
      <c r="A100" s="754"/>
      <c r="B100" s="23" t="s">
        <v>40</v>
      </c>
      <c r="C100" s="24"/>
      <c r="D100" s="68"/>
      <c r="E100" s="24"/>
      <c r="F100" s="68"/>
      <c r="G100" s="107">
        <v>0.03</v>
      </c>
      <c r="H100" s="24"/>
      <c r="I100" s="68">
        <f t="shared" si="130"/>
        <v>0</v>
      </c>
      <c r="J100" s="164">
        <f t="shared" si="131"/>
        <v>0</v>
      </c>
      <c r="K100" s="68">
        <f>I100+F100+D100</f>
        <v>0</v>
      </c>
      <c r="L100" s="164"/>
      <c r="M100" s="68"/>
      <c r="N100" s="68" t="e">
        <f t="shared" si="132"/>
        <v>#DIV/0!</v>
      </c>
      <c r="O100" s="68" t="e">
        <f t="shared" si="132"/>
        <v>#DIV/0!</v>
      </c>
      <c r="P100" s="164">
        <f t="shared" si="125"/>
        <v>0</v>
      </c>
      <c r="Q100" s="68">
        <f t="shared" si="125"/>
        <v>0</v>
      </c>
      <c r="R100" s="164"/>
      <c r="S100" s="68"/>
      <c r="T100" s="133">
        <v>0.03</v>
      </c>
      <c r="U100" s="164">
        <v>200</v>
      </c>
      <c r="V100" s="68">
        <f>U100*T100</f>
        <v>6</v>
      </c>
      <c r="W100" s="164">
        <f t="shared" si="127"/>
        <v>200</v>
      </c>
      <c r="X100" s="68">
        <f>V100+S100</f>
        <v>6</v>
      </c>
      <c r="Y100" s="164"/>
      <c r="Z100" s="68"/>
      <c r="AA100" s="133">
        <v>0.03</v>
      </c>
      <c r="AB100" s="164">
        <v>200</v>
      </c>
      <c r="AC100" s="68">
        <f>AB100*AA100</f>
        <v>6</v>
      </c>
      <c r="AD100" s="164">
        <f t="shared" si="129"/>
        <v>200</v>
      </c>
      <c r="AE100" s="68">
        <f>AC100+Z100</f>
        <v>6</v>
      </c>
      <c r="AF100" s="778" t="s">
        <v>478</v>
      </c>
    </row>
    <row r="101" spans="1:32" s="18" customFormat="1">
      <c r="A101" s="200"/>
      <c r="B101" s="23" t="s">
        <v>41</v>
      </c>
      <c r="C101" s="24"/>
      <c r="D101" s="68"/>
      <c r="E101" s="24"/>
      <c r="F101" s="68"/>
      <c r="G101" s="107"/>
      <c r="H101" s="24"/>
      <c r="I101" s="68">
        <f t="shared" si="130"/>
        <v>0</v>
      </c>
      <c r="J101" s="164">
        <f t="shared" si="131"/>
        <v>0</v>
      </c>
      <c r="K101" s="68">
        <f>I101+F101+D101</f>
        <v>0</v>
      </c>
      <c r="L101" s="164"/>
      <c r="M101" s="68"/>
      <c r="N101" s="68"/>
      <c r="O101" s="68"/>
      <c r="P101" s="164">
        <f t="shared" si="125"/>
        <v>0</v>
      </c>
      <c r="Q101" s="68">
        <f t="shared" si="125"/>
        <v>0</v>
      </c>
      <c r="R101" s="164"/>
      <c r="S101" s="68"/>
      <c r="T101" s="133"/>
      <c r="U101" s="164"/>
      <c r="V101" s="68">
        <f>U101*T101</f>
        <v>0</v>
      </c>
      <c r="W101" s="164">
        <f t="shared" si="127"/>
        <v>0</v>
      </c>
      <c r="X101" s="68">
        <f>V101+S101</f>
        <v>0</v>
      </c>
      <c r="Y101" s="164"/>
      <c r="Z101" s="68"/>
      <c r="AA101" s="133"/>
      <c r="AB101" s="164"/>
      <c r="AC101" s="68">
        <f>AB101*AA101</f>
        <v>0</v>
      </c>
      <c r="AD101" s="164">
        <f t="shared" si="129"/>
        <v>0</v>
      </c>
      <c r="AE101" s="68">
        <f>AC101+Z101</f>
        <v>0</v>
      </c>
      <c r="AF101" s="24"/>
    </row>
    <row r="102" spans="1:32" s="235" customFormat="1">
      <c r="A102" s="226"/>
      <c r="B102" s="238" t="s">
        <v>25</v>
      </c>
      <c r="C102" s="276">
        <f t="shared" ref="C102" si="133">SUM(C98:C101)</f>
        <v>0</v>
      </c>
      <c r="D102" s="234">
        <f>SUM(D98:D101)</f>
        <v>0</v>
      </c>
      <c r="E102" s="276">
        <f t="shared" ref="E102" si="134">SUM(E98:E101)</f>
        <v>0</v>
      </c>
      <c r="F102" s="234">
        <f>SUM(F98:F101)</f>
        <v>0</v>
      </c>
      <c r="G102" s="230"/>
      <c r="H102" s="276">
        <f t="shared" ref="H102:M102" si="135">SUM(H98:H101)</f>
        <v>160</v>
      </c>
      <c r="I102" s="234">
        <f>SUM(I98:I101)</f>
        <v>7.1999999999999993</v>
      </c>
      <c r="J102" s="276">
        <f t="shared" si="135"/>
        <v>160</v>
      </c>
      <c r="K102" s="234">
        <f>SUM(K98:K101)</f>
        <v>7.1999999999999993</v>
      </c>
      <c r="L102" s="276">
        <f t="shared" si="135"/>
        <v>160</v>
      </c>
      <c r="M102" s="234">
        <f t="shared" si="135"/>
        <v>5.99</v>
      </c>
      <c r="N102" s="232">
        <f t="shared" si="132"/>
        <v>100</v>
      </c>
      <c r="O102" s="232">
        <f>M102/K102%</f>
        <v>83.194444444444457</v>
      </c>
      <c r="P102" s="276">
        <f t="shared" ref="P102:S102" si="136">SUM(P98:P101)</f>
        <v>0</v>
      </c>
      <c r="Q102" s="234">
        <f t="shared" si="136"/>
        <v>1.2099999999999991</v>
      </c>
      <c r="R102" s="276">
        <f t="shared" si="136"/>
        <v>0</v>
      </c>
      <c r="S102" s="234">
        <f t="shared" si="136"/>
        <v>0</v>
      </c>
      <c r="T102" s="233"/>
      <c r="U102" s="276">
        <f t="shared" ref="U102:W102" si="137">SUM(U98:U101)</f>
        <v>518</v>
      </c>
      <c r="V102" s="234">
        <f>SUM(V98:V101)</f>
        <v>20.309999999999999</v>
      </c>
      <c r="W102" s="276">
        <f t="shared" si="137"/>
        <v>518</v>
      </c>
      <c r="X102" s="234">
        <f>SUM(X98:X101)</f>
        <v>20.309999999999999</v>
      </c>
      <c r="Y102" s="276">
        <f t="shared" ref="Y102:Z102" si="138">SUM(Y98:Y101)</f>
        <v>0</v>
      </c>
      <c r="Z102" s="234">
        <f t="shared" si="138"/>
        <v>0</v>
      </c>
      <c r="AA102" s="233"/>
      <c r="AB102" s="276">
        <f t="shared" ref="AB102" si="139">SUM(AB98:AB101)</f>
        <v>518</v>
      </c>
      <c r="AC102" s="234">
        <f>SUM(AC98:AC101)</f>
        <v>20.309999999999999</v>
      </c>
      <c r="AD102" s="276">
        <f t="shared" ref="AD102" si="140">SUM(AD98:AD101)</f>
        <v>518</v>
      </c>
      <c r="AE102" s="234">
        <f>SUM(AE98:AE101)</f>
        <v>20.309999999999999</v>
      </c>
      <c r="AF102" s="227"/>
    </row>
    <row r="103" spans="1:32" s="25" customFormat="1" ht="31.5">
      <c r="A103" s="336">
        <v>6.04</v>
      </c>
      <c r="B103" s="20" t="s">
        <v>44</v>
      </c>
      <c r="C103" s="22"/>
      <c r="D103" s="66"/>
      <c r="E103" s="22"/>
      <c r="F103" s="66"/>
      <c r="G103" s="108"/>
      <c r="H103" s="22"/>
      <c r="I103" s="66"/>
      <c r="J103" s="312"/>
      <c r="K103" s="66"/>
      <c r="L103" s="312"/>
      <c r="M103" s="66"/>
      <c r="N103" s="68"/>
      <c r="O103" s="68"/>
      <c r="P103" s="164">
        <f t="shared" ref="P103:Q107" si="141">J103-L103</f>
        <v>0</v>
      </c>
      <c r="Q103" s="68">
        <f t="shared" si="141"/>
        <v>0</v>
      </c>
      <c r="R103" s="312"/>
      <c r="S103" s="66"/>
      <c r="T103" s="134"/>
      <c r="U103" s="312"/>
      <c r="V103" s="68">
        <f t="shared" ref="V103" si="142">U103*T103</f>
        <v>0</v>
      </c>
      <c r="W103" s="164">
        <f t="shared" ref="W103:W107" si="143">U103+R103</f>
        <v>0</v>
      </c>
      <c r="X103" s="68">
        <f>V103+S103</f>
        <v>0</v>
      </c>
      <c r="Y103" s="312"/>
      <c r="Z103" s="66"/>
      <c r="AA103" s="134"/>
      <c r="AB103" s="312"/>
      <c r="AC103" s="68">
        <f t="shared" ref="AC103" si="144">AB103*AA103</f>
        <v>0</v>
      </c>
      <c r="AD103" s="164">
        <f t="shared" ref="AD103:AD107" si="145">AB103+Y103</f>
        <v>0</v>
      </c>
      <c r="AE103" s="68">
        <f>AC103+Z103</f>
        <v>0</v>
      </c>
      <c r="AF103" s="22"/>
    </row>
    <row r="104" spans="1:32" s="18" customFormat="1">
      <c r="A104" s="200"/>
      <c r="B104" s="23" t="s">
        <v>38</v>
      </c>
      <c r="C104" s="24"/>
      <c r="D104" s="68"/>
      <c r="E104" s="24"/>
      <c r="F104" s="68"/>
      <c r="G104" s="107"/>
      <c r="H104" s="24"/>
      <c r="I104" s="68">
        <f t="shared" ref="I104:I107" si="146">H104*G104</f>
        <v>0</v>
      </c>
      <c r="J104" s="164">
        <f t="shared" ref="J104:J107" si="147">H104+E104+C104</f>
        <v>0</v>
      </c>
      <c r="K104" s="68">
        <f>I104+F104+D104</f>
        <v>0</v>
      </c>
      <c r="L104" s="164"/>
      <c r="M104" s="68"/>
      <c r="N104" s="68"/>
      <c r="O104" s="68"/>
      <c r="P104" s="164">
        <f t="shared" si="141"/>
        <v>0</v>
      </c>
      <c r="Q104" s="68">
        <f t="shared" si="141"/>
        <v>0</v>
      </c>
      <c r="R104" s="164"/>
      <c r="S104" s="68"/>
      <c r="T104" s="133"/>
      <c r="U104" s="164"/>
      <c r="V104" s="68">
        <f>U104*T104</f>
        <v>0</v>
      </c>
      <c r="W104" s="164">
        <f t="shared" si="143"/>
        <v>0</v>
      </c>
      <c r="X104" s="68">
        <f>V104+S104</f>
        <v>0</v>
      </c>
      <c r="Y104" s="164"/>
      <c r="Z104" s="68"/>
      <c r="AA104" s="133"/>
      <c r="AB104" s="164"/>
      <c r="AC104" s="68">
        <f>AB104*AA104</f>
        <v>0</v>
      </c>
      <c r="AD104" s="164">
        <f t="shared" si="145"/>
        <v>0</v>
      </c>
      <c r="AE104" s="68">
        <f>AC104+Z104</f>
        <v>0</v>
      </c>
      <c r="AF104" s="24"/>
    </row>
    <row r="105" spans="1:32" s="18" customFormat="1" ht="56.25">
      <c r="A105" s="754"/>
      <c r="B105" s="23" t="s">
        <v>39</v>
      </c>
      <c r="C105" s="24"/>
      <c r="D105" s="68"/>
      <c r="E105" s="24"/>
      <c r="F105" s="68"/>
      <c r="G105" s="107">
        <v>4.4999999999999998E-2</v>
      </c>
      <c r="H105" s="24">
        <v>787</v>
      </c>
      <c r="I105" s="68">
        <f t="shared" si="146"/>
        <v>35.414999999999999</v>
      </c>
      <c r="J105" s="164">
        <f t="shared" si="147"/>
        <v>787</v>
      </c>
      <c r="K105" s="68">
        <f>I105+F105+D105</f>
        <v>35.414999999999999</v>
      </c>
      <c r="L105" s="164">
        <v>787</v>
      </c>
      <c r="M105" s="68">
        <v>7.8</v>
      </c>
      <c r="N105" s="68">
        <f t="shared" ref="N105:O108" si="148">L105/J105%</f>
        <v>100</v>
      </c>
      <c r="O105" s="68">
        <f t="shared" si="148"/>
        <v>22.024565861922916</v>
      </c>
      <c r="P105" s="164">
        <f t="shared" si="141"/>
        <v>0</v>
      </c>
      <c r="Q105" s="68">
        <f t="shared" si="141"/>
        <v>27.614999999999998</v>
      </c>
      <c r="R105" s="164"/>
      <c r="S105" s="68"/>
      <c r="T105" s="133">
        <v>4.4999999999999998E-2</v>
      </c>
      <c r="U105" s="164">
        <v>353</v>
      </c>
      <c r="V105" s="68">
        <f>U105*T105</f>
        <v>15.885</v>
      </c>
      <c r="W105" s="164">
        <f t="shared" si="143"/>
        <v>353</v>
      </c>
      <c r="X105" s="68">
        <f>V105+S105</f>
        <v>15.885</v>
      </c>
      <c r="Y105" s="164"/>
      <c r="Z105" s="68"/>
      <c r="AA105" s="133">
        <v>4.4999999999999998E-2</v>
      </c>
      <c r="AB105" s="164">
        <v>353</v>
      </c>
      <c r="AC105" s="68">
        <f>AB105*AA105</f>
        <v>15.885</v>
      </c>
      <c r="AD105" s="164">
        <f t="shared" si="145"/>
        <v>353</v>
      </c>
      <c r="AE105" s="68">
        <f>AC105+Z105</f>
        <v>15.885</v>
      </c>
      <c r="AF105" s="778" t="s">
        <v>478</v>
      </c>
    </row>
    <row r="106" spans="1:32" s="18" customFormat="1">
      <c r="A106" s="200"/>
      <c r="B106" s="23" t="s">
        <v>40</v>
      </c>
      <c r="C106" s="24"/>
      <c r="D106" s="68"/>
      <c r="E106" s="24"/>
      <c r="F106" s="68"/>
      <c r="G106" s="107">
        <v>2.6749999999999999E-2</v>
      </c>
      <c r="H106" s="24"/>
      <c r="I106" s="68">
        <f t="shared" si="146"/>
        <v>0</v>
      </c>
      <c r="J106" s="164">
        <f t="shared" si="147"/>
        <v>0</v>
      </c>
      <c r="K106" s="68">
        <f>I106+F106+D106</f>
        <v>0</v>
      </c>
      <c r="L106" s="164"/>
      <c r="M106" s="68"/>
      <c r="N106" s="68"/>
      <c r="O106" s="68"/>
      <c r="P106" s="164">
        <f t="shared" si="141"/>
        <v>0</v>
      </c>
      <c r="Q106" s="68">
        <f t="shared" si="141"/>
        <v>0</v>
      </c>
      <c r="R106" s="164"/>
      <c r="S106" s="68"/>
      <c r="T106" s="133">
        <v>0.03</v>
      </c>
      <c r="U106" s="164"/>
      <c r="V106" s="68">
        <f>U106*T106</f>
        <v>0</v>
      </c>
      <c r="W106" s="164">
        <f t="shared" si="143"/>
        <v>0</v>
      </c>
      <c r="X106" s="68">
        <f>V106+S106</f>
        <v>0</v>
      </c>
      <c r="Y106" s="164"/>
      <c r="Z106" s="68"/>
      <c r="AA106" s="133">
        <v>0.03</v>
      </c>
      <c r="AB106" s="164"/>
      <c r="AC106" s="68">
        <f>AB106*AA106</f>
        <v>0</v>
      </c>
      <c r="AD106" s="164">
        <f t="shared" si="145"/>
        <v>0</v>
      </c>
      <c r="AE106" s="68">
        <f>AC106+Z106</f>
        <v>0</v>
      </c>
      <c r="AF106" s="24"/>
    </row>
    <row r="107" spans="1:32" s="18" customFormat="1">
      <c r="A107" s="200"/>
      <c r="B107" s="23" t="s">
        <v>41</v>
      </c>
      <c r="C107" s="24"/>
      <c r="D107" s="68"/>
      <c r="E107" s="24"/>
      <c r="F107" s="68"/>
      <c r="G107" s="107"/>
      <c r="H107" s="24"/>
      <c r="I107" s="68">
        <f t="shared" si="146"/>
        <v>0</v>
      </c>
      <c r="J107" s="164">
        <f t="shared" si="147"/>
        <v>0</v>
      </c>
      <c r="K107" s="68">
        <f>I107+F107+D107</f>
        <v>0</v>
      </c>
      <c r="L107" s="164"/>
      <c r="M107" s="68"/>
      <c r="N107" s="68"/>
      <c r="O107" s="68"/>
      <c r="P107" s="164">
        <f t="shared" si="141"/>
        <v>0</v>
      </c>
      <c r="Q107" s="68">
        <f t="shared" si="141"/>
        <v>0</v>
      </c>
      <c r="R107" s="164"/>
      <c r="S107" s="68"/>
      <c r="T107" s="133"/>
      <c r="U107" s="164"/>
      <c r="V107" s="68">
        <f>U107*T107</f>
        <v>0</v>
      </c>
      <c r="W107" s="164">
        <f t="shared" si="143"/>
        <v>0</v>
      </c>
      <c r="X107" s="68">
        <f>V107+S107</f>
        <v>0</v>
      </c>
      <c r="Y107" s="164"/>
      <c r="Z107" s="68"/>
      <c r="AA107" s="133"/>
      <c r="AB107" s="164"/>
      <c r="AC107" s="68">
        <f>AB107*AA107</f>
        <v>0</v>
      </c>
      <c r="AD107" s="164">
        <f t="shared" si="145"/>
        <v>0</v>
      </c>
      <c r="AE107" s="68">
        <f>AC107+Z107</f>
        <v>0</v>
      </c>
      <c r="AF107" s="24"/>
    </row>
    <row r="108" spans="1:32" s="235" customFormat="1">
      <c r="A108" s="226"/>
      <c r="B108" s="238" t="s">
        <v>25</v>
      </c>
      <c r="C108" s="228">
        <f t="shared" ref="C108" si="149">SUM(C104:C107)</f>
        <v>0</v>
      </c>
      <c r="D108" s="229">
        <f>SUM(D104:D107)</f>
        <v>0</v>
      </c>
      <c r="E108" s="228">
        <f t="shared" ref="E108" si="150">SUM(E104:E107)</f>
        <v>0</v>
      </c>
      <c r="F108" s="229">
        <f>SUM(F104:F107)</f>
        <v>0</v>
      </c>
      <c r="G108" s="230"/>
      <c r="H108" s="228">
        <f t="shared" ref="H108:M108" si="151">SUM(H104:H107)</f>
        <v>787</v>
      </c>
      <c r="I108" s="229">
        <f>SUM(I104:I107)</f>
        <v>35.414999999999999</v>
      </c>
      <c r="J108" s="228">
        <f t="shared" si="151"/>
        <v>787</v>
      </c>
      <c r="K108" s="229">
        <f>SUM(K104:K107)</f>
        <v>35.414999999999999</v>
      </c>
      <c r="L108" s="228">
        <f t="shared" si="151"/>
        <v>787</v>
      </c>
      <c r="M108" s="229">
        <f t="shared" si="151"/>
        <v>7.8</v>
      </c>
      <c r="N108" s="232">
        <f t="shared" si="148"/>
        <v>100</v>
      </c>
      <c r="O108" s="232">
        <f>M108/K108%</f>
        <v>22.024565861922916</v>
      </c>
      <c r="P108" s="228">
        <f t="shared" ref="P108:S108" si="152">SUM(P104:P107)</f>
        <v>0</v>
      </c>
      <c r="Q108" s="229">
        <f t="shared" si="152"/>
        <v>27.614999999999998</v>
      </c>
      <c r="R108" s="228">
        <f t="shared" si="152"/>
        <v>0</v>
      </c>
      <c r="S108" s="229">
        <f t="shared" si="152"/>
        <v>0</v>
      </c>
      <c r="T108" s="233"/>
      <c r="U108" s="228">
        <f t="shared" ref="U108:W108" si="153">SUM(U104:U107)</f>
        <v>353</v>
      </c>
      <c r="V108" s="229">
        <f>SUM(V104:V107)</f>
        <v>15.885</v>
      </c>
      <c r="W108" s="228">
        <f t="shared" si="153"/>
        <v>353</v>
      </c>
      <c r="X108" s="229">
        <f>SUM(X104:X107)</f>
        <v>15.885</v>
      </c>
      <c r="Y108" s="228">
        <f t="shared" ref="Y108:Z108" si="154">SUM(Y104:Y107)</f>
        <v>0</v>
      </c>
      <c r="Z108" s="229">
        <f t="shared" si="154"/>
        <v>0</v>
      </c>
      <c r="AA108" s="233"/>
      <c r="AB108" s="228">
        <f t="shared" ref="AB108" si="155">SUM(AB104:AB107)</f>
        <v>353</v>
      </c>
      <c r="AC108" s="229">
        <f>SUM(AC104:AC107)</f>
        <v>15.885</v>
      </c>
      <c r="AD108" s="228">
        <f t="shared" ref="AD108" si="156">SUM(AD104:AD107)</f>
        <v>353</v>
      </c>
      <c r="AE108" s="229">
        <f>SUM(AE104:AE107)</f>
        <v>15.885</v>
      </c>
      <c r="AF108" s="227"/>
    </row>
    <row r="109" spans="1:32" s="25" customFormat="1">
      <c r="A109" s="336">
        <v>6.05</v>
      </c>
      <c r="B109" s="20" t="s">
        <v>190</v>
      </c>
      <c r="C109" s="22"/>
      <c r="D109" s="66"/>
      <c r="E109" s="22"/>
      <c r="F109" s="66"/>
      <c r="G109" s="108"/>
      <c r="H109" s="22"/>
      <c r="I109" s="66"/>
      <c r="J109" s="312"/>
      <c r="K109" s="66"/>
      <c r="L109" s="312"/>
      <c r="M109" s="66"/>
      <c r="N109" s="68"/>
      <c r="O109" s="68"/>
      <c r="P109" s="164">
        <f t="shared" ref="P109:Q113" si="157">J109-L109</f>
        <v>0</v>
      </c>
      <c r="Q109" s="68">
        <f t="shared" si="157"/>
        <v>0</v>
      </c>
      <c r="R109" s="312"/>
      <c r="S109" s="66"/>
      <c r="T109" s="134"/>
      <c r="U109" s="312"/>
      <c r="V109" s="68">
        <f>U109*T109</f>
        <v>0</v>
      </c>
      <c r="W109" s="164">
        <f t="shared" ref="W109:W113" si="158">U109+R109</f>
        <v>0</v>
      </c>
      <c r="X109" s="68">
        <f>V109+S109</f>
        <v>0</v>
      </c>
      <c r="Y109" s="312"/>
      <c r="Z109" s="66"/>
      <c r="AA109" s="134"/>
      <c r="AB109" s="312"/>
      <c r="AC109" s="68">
        <f>AB109*AA109</f>
        <v>0</v>
      </c>
      <c r="AD109" s="164">
        <f t="shared" ref="AD109:AD113" si="159">AB109+Y109</f>
        <v>0</v>
      </c>
      <c r="AE109" s="68">
        <f>AC109+Z109</f>
        <v>0</v>
      </c>
      <c r="AF109" s="22"/>
    </row>
    <row r="110" spans="1:32" s="18" customFormat="1">
      <c r="A110" s="200"/>
      <c r="B110" s="23" t="s">
        <v>38</v>
      </c>
      <c r="C110" s="24"/>
      <c r="D110" s="68"/>
      <c r="E110" s="24"/>
      <c r="F110" s="68"/>
      <c r="G110" s="107"/>
      <c r="H110" s="24"/>
      <c r="I110" s="68">
        <f t="shared" ref="I110:I113" si="160">H110*G110</f>
        <v>0</v>
      </c>
      <c r="J110" s="164">
        <f t="shared" ref="J110:J113" si="161">H110+E110+C110</f>
        <v>0</v>
      </c>
      <c r="K110" s="68">
        <f>I110+F110+D110</f>
        <v>0</v>
      </c>
      <c r="L110" s="164"/>
      <c r="M110" s="68"/>
      <c r="N110" s="68"/>
      <c r="O110" s="68"/>
      <c r="P110" s="164">
        <f t="shared" si="157"/>
        <v>0</v>
      </c>
      <c r="Q110" s="68">
        <f t="shared" si="157"/>
        <v>0</v>
      </c>
      <c r="R110" s="164"/>
      <c r="S110" s="68"/>
      <c r="T110" s="133"/>
      <c r="U110" s="164"/>
      <c r="V110" s="68">
        <f>U110*T110</f>
        <v>0</v>
      </c>
      <c r="W110" s="164">
        <f t="shared" si="158"/>
        <v>0</v>
      </c>
      <c r="X110" s="68">
        <f>V110+S110</f>
        <v>0</v>
      </c>
      <c r="Y110" s="164"/>
      <c r="Z110" s="68"/>
      <c r="AA110" s="133"/>
      <c r="AB110" s="164"/>
      <c r="AC110" s="68">
        <f>AB110*AA110</f>
        <v>0</v>
      </c>
      <c r="AD110" s="164">
        <f t="shared" si="159"/>
        <v>0</v>
      </c>
      <c r="AE110" s="68">
        <f>AC110+Z110</f>
        <v>0</v>
      </c>
      <c r="AF110" s="24"/>
    </row>
    <row r="111" spans="1:32" s="18" customFormat="1">
      <c r="A111" s="200"/>
      <c r="B111" s="23" t="s">
        <v>39</v>
      </c>
      <c r="C111" s="24"/>
      <c r="D111" s="68"/>
      <c r="E111" s="24"/>
      <c r="F111" s="68"/>
      <c r="G111" s="107"/>
      <c r="H111" s="24"/>
      <c r="I111" s="68">
        <f t="shared" si="160"/>
        <v>0</v>
      </c>
      <c r="J111" s="164">
        <f t="shared" si="161"/>
        <v>0</v>
      </c>
      <c r="K111" s="68">
        <f>I111+F111+D111</f>
        <v>0</v>
      </c>
      <c r="L111" s="164"/>
      <c r="M111" s="68"/>
      <c r="N111" s="68"/>
      <c r="O111" s="68"/>
      <c r="P111" s="164">
        <f t="shared" si="157"/>
        <v>0</v>
      </c>
      <c r="Q111" s="68">
        <f t="shared" si="157"/>
        <v>0</v>
      </c>
      <c r="R111" s="164"/>
      <c r="S111" s="68"/>
      <c r="T111" s="133"/>
      <c r="U111" s="164"/>
      <c r="V111" s="68">
        <f>U111*T111</f>
        <v>0</v>
      </c>
      <c r="W111" s="164">
        <f t="shared" si="158"/>
        <v>0</v>
      </c>
      <c r="X111" s="68">
        <f>V111+S111</f>
        <v>0</v>
      </c>
      <c r="Y111" s="164"/>
      <c r="Z111" s="68"/>
      <c r="AA111" s="133"/>
      <c r="AB111" s="164"/>
      <c r="AC111" s="68">
        <f>AB111*AA111</f>
        <v>0</v>
      </c>
      <c r="AD111" s="164">
        <f t="shared" si="159"/>
        <v>0</v>
      </c>
      <c r="AE111" s="68">
        <f>AC111+Z111</f>
        <v>0</v>
      </c>
      <c r="AF111" s="24"/>
    </row>
    <row r="112" spans="1:32" s="18" customFormat="1">
      <c r="A112" s="200"/>
      <c r="B112" s="23" t="s">
        <v>40</v>
      </c>
      <c r="C112" s="24"/>
      <c r="D112" s="68"/>
      <c r="E112" s="24"/>
      <c r="F112" s="68"/>
      <c r="G112" s="107"/>
      <c r="H112" s="24"/>
      <c r="I112" s="68">
        <f t="shared" si="160"/>
        <v>0</v>
      </c>
      <c r="J112" s="164">
        <f t="shared" si="161"/>
        <v>0</v>
      </c>
      <c r="K112" s="68">
        <f>I112+F112+D112</f>
        <v>0</v>
      </c>
      <c r="L112" s="164"/>
      <c r="M112" s="68"/>
      <c r="N112" s="68"/>
      <c r="O112" s="68"/>
      <c r="P112" s="164">
        <f t="shared" si="157"/>
        <v>0</v>
      </c>
      <c r="Q112" s="68">
        <f t="shared" si="157"/>
        <v>0</v>
      </c>
      <c r="R112" s="164"/>
      <c r="S112" s="68"/>
      <c r="T112" s="133"/>
      <c r="U112" s="164"/>
      <c r="V112" s="68">
        <f>U112*T112</f>
        <v>0</v>
      </c>
      <c r="W112" s="164">
        <f t="shared" si="158"/>
        <v>0</v>
      </c>
      <c r="X112" s="68">
        <f>V112+S112</f>
        <v>0</v>
      </c>
      <c r="Y112" s="164"/>
      <c r="Z112" s="68"/>
      <c r="AA112" s="133"/>
      <c r="AB112" s="164"/>
      <c r="AC112" s="68">
        <f>AB112*AA112</f>
        <v>0</v>
      </c>
      <c r="AD112" s="164">
        <f t="shared" si="159"/>
        <v>0</v>
      </c>
      <c r="AE112" s="68">
        <f>AC112+Z112</f>
        <v>0</v>
      </c>
      <c r="AF112" s="24"/>
    </row>
    <row r="113" spans="1:32" s="18" customFormat="1">
      <c r="A113" s="200"/>
      <c r="B113" s="23" t="s">
        <v>41</v>
      </c>
      <c r="C113" s="24"/>
      <c r="D113" s="68"/>
      <c r="E113" s="24"/>
      <c r="F113" s="68"/>
      <c r="G113" s="107"/>
      <c r="H113" s="24"/>
      <c r="I113" s="68">
        <f t="shared" si="160"/>
        <v>0</v>
      </c>
      <c r="J113" s="164">
        <f t="shared" si="161"/>
        <v>0</v>
      </c>
      <c r="K113" s="68">
        <f>I113+F113+D113</f>
        <v>0</v>
      </c>
      <c r="L113" s="164"/>
      <c r="M113" s="68"/>
      <c r="N113" s="68"/>
      <c r="O113" s="68"/>
      <c r="P113" s="164">
        <f t="shared" si="157"/>
        <v>0</v>
      </c>
      <c r="Q113" s="68">
        <f t="shared" si="157"/>
        <v>0</v>
      </c>
      <c r="R113" s="164"/>
      <c r="S113" s="68"/>
      <c r="T113" s="133"/>
      <c r="U113" s="164"/>
      <c r="V113" s="68">
        <f>U113*T113</f>
        <v>0</v>
      </c>
      <c r="W113" s="164">
        <f t="shared" si="158"/>
        <v>0</v>
      </c>
      <c r="X113" s="68">
        <f>V113+S113</f>
        <v>0</v>
      </c>
      <c r="Y113" s="164"/>
      <c r="Z113" s="68"/>
      <c r="AA113" s="133"/>
      <c r="AB113" s="164"/>
      <c r="AC113" s="68">
        <f>AB113*AA113</f>
        <v>0</v>
      </c>
      <c r="AD113" s="164">
        <f t="shared" si="159"/>
        <v>0</v>
      </c>
      <c r="AE113" s="68">
        <f>AC113+Z113</f>
        <v>0</v>
      </c>
      <c r="AF113" s="24"/>
    </row>
    <row r="114" spans="1:32" s="235" customFormat="1">
      <c r="A114" s="226"/>
      <c r="B114" s="238" t="s">
        <v>35</v>
      </c>
      <c r="C114" s="228">
        <f t="shared" ref="C114" si="162">SUM(C110:C113)</f>
        <v>0</v>
      </c>
      <c r="D114" s="229">
        <f>SUM(D110:D113)</f>
        <v>0</v>
      </c>
      <c r="E114" s="228">
        <f t="shared" ref="E114" si="163">SUM(E110:E113)</f>
        <v>0</v>
      </c>
      <c r="F114" s="229">
        <f>SUM(F110:F113)</f>
        <v>0</v>
      </c>
      <c r="G114" s="230"/>
      <c r="H114" s="228">
        <f t="shared" ref="H114:M114" si="164">SUM(H110:H113)</f>
        <v>0</v>
      </c>
      <c r="I114" s="229">
        <f>SUM(I110:I113)</f>
        <v>0</v>
      </c>
      <c r="J114" s="228">
        <f t="shared" si="164"/>
        <v>0</v>
      </c>
      <c r="K114" s="229">
        <f>SUM(K110:K113)</f>
        <v>0</v>
      </c>
      <c r="L114" s="228">
        <f t="shared" si="164"/>
        <v>0</v>
      </c>
      <c r="M114" s="229">
        <f t="shared" si="164"/>
        <v>0</v>
      </c>
      <c r="N114" s="232" t="e">
        <f t="shared" ref="N114" si="165">L114/J114%</f>
        <v>#DIV/0!</v>
      </c>
      <c r="O114" s="232" t="e">
        <f>M114/K114%</f>
        <v>#DIV/0!</v>
      </c>
      <c r="P114" s="228">
        <f t="shared" ref="P114:S114" si="166">SUM(P110:P113)</f>
        <v>0</v>
      </c>
      <c r="Q114" s="229">
        <f t="shared" si="166"/>
        <v>0</v>
      </c>
      <c r="R114" s="228">
        <f t="shared" si="166"/>
        <v>0</v>
      </c>
      <c r="S114" s="229">
        <f t="shared" si="166"/>
        <v>0</v>
      </c>
      <c r="T114" s="233"/>
      <c r="U114" s="228">
        <f t="shared" ref="U114:W114" si="167">SUM(U110:U113)</f>
        <v>0</v>
      </c>
      <c r="V114" s="229">
        <f>SUM(V110:V113)</f>
        <v>0</v>
      </c>
      <c r="W114" s="228">
        <f t="shared" si="167"/>
        <v>0</v>
      </c>
      <c r="X114" s="229">
        <f>SUM(X110:X113)</f>
        <v>0</v>
      </c>
      <c r="Y114" s="228">
        <f t="shared" ref="Y114:Z114" si="168">SUM(Y110:Y113)</f>
        <v>0</v>
      </c>
      <c r="Z114" s="229">
        <f t="shared" si="168"/>
        <v>0</v>
      </c>
      <c r="AA114" s="233"/>
      <c r="AB114" s="228">
        <f t="shared" ref="AB114" si="169">SUM(AB110:AB113)</f>
        <v>0</v>
      </c>
      <c r="AC114" s="229">
        <f>SUM(AC110:AC113)</f>
        <v>0</v>
      </c>
      <c r="AD114" s="228">
        <f t="shared" ref="AD114" si="170">SUM(AD110:AD113)</f>
        <v>0</v>
      </c>
      <c r="AE114" s="229">
        <f>SUM(AE110:AE113)</f>
        <v>0</v>
      </c>
      <c r="AF114" s="227"/>
    </row>
    <row r="115" spans="1:32" s="25" customFormat="1">
      <c r="A115" s="336">
        <v>6.06</v>
      </c>
      <c r="B115" s="20" t="s">
        <v>45</v>
      </c>
      <c r="C115" s="22"/>
      <c r="D115" s="66"/>
      <c r="E115" s="22"/>
      <c r="F115" s="66"/>
      <c r="G115" s="108"/>
      <c r="H115" s="22"/>
      <c r="I115" s="66"/>
      <c r="J115" s="312"/>
      <c r="K115" s="66"/>
      <c r="L115" s="312"/>
      <c r="M115" s="66"/>
      <c r="N115" s="66"/>
      <c r="O115" s="66"/>
      <c r="P115" s="312"/>
      <c r="Q115" s="66"/>
      <c r="R115" s="312"/>
      <c r="S115" s="66"/>
      <c r="T115" s="134"/>
      <c r="U115" s="312"/>
      <c r="V115" s="66"/>
      <c r="W115" s="312"/>
      <c r="X115" s="66"/>
      <c r="Y115" s="312"/>
      <c r="Z115" s="66"/>
      <c r="AA115" s="134"/>
      <c r="AB115" s="312"/>
      <c r="AC115" s="66"/>
      <c r="AD115" s="312"/>
      <c r="AE115" s="66"/>
      <c r="AF115" s="22"/>
    </row>
    <row r="116" spans="1:32" s="18" customFormat="1">
      <c r="A116" s="200"/>
      <c r="B116" s="23" t="s">
        <v>38</v>
      </c>
      <c r="C116" s="24"/>
      <c r="D116" s="68"/>
      <c r="E116" s="24"/>
      <c r="F116" s="68"/>
      <c r="G116" s="107"/>
      <c r="H116" s="24"/>
      <c r="I116" s="68">
        <f t="shared" ref="I116:I119" si="171">H116*G116</f>
        <v>0</v>
      </c>
      <c r="J116" s="164">
        <f t="shared" ref="J116:J119" si="172">H116+E116+C116</f>
        <v>0</v>
      </c>
      <c r="K116" s="68">
        <f>I116+F116+D116</f>
        <v>0</v>
      </c>
      <c r="L116" s="164"/>
      <c r="M116" s="68"/>
      <c r="N116" s="68"/>
      <c r="O116" s="68"/>
      <c r="P116" s="164">
        <f t="shared" ref="P116:Q119" si="173">J116-L116</f>
        <v>0</v>
      </c>
      <c r="Q116" s="68">
        <f t="shared" si="173"/>
        <v>0</v>
      </c>
      <c r="R116" s="164"/>
      <c r="S116" s="68"/>
      <c r="T116" s="133"/>
      <c r="U116" s="164"/>
      <c r="V116" s="68">
        <f>U116*T116</f>
        <v>0</v>
      </c>
      <c r="W116" s="164">
        <f t="shared" ref="W116:W119" si="174">U116+R116</f>
        <v>0</v>
      </c>
      <c r="X116" s="68">
        <f>V116+S116</f>
        <v>0</v>
      </c>
      <c r="Y116" s="164"/>
      <c r="Z116" s="68"/>
      <c r="AA116" s="133"/>
      <c r="AB116" s="164"/>
      <c r="AC116" s="68">
        <f>AB116*AA116</f>
        <v>0</v>
      </c>
      <c r="AD116" s="164">
        <f t="shared" ref="AD116:AD119" si="175">AB116+Y116</f>
        <v>0</v>
      </c>
      <c r="AE116" s="68">
        <f>AC116+Z116</f>
        <v>0</v>
      </c>
      <c r="AF116" s="24"/>
    </row>
    <row r="117" spans="1:32" s="18" customFormat="1">
      <c r="A117" s="200"/>
      <c r="B117" s="23" t="s">
        <v>39</v>
      </c>
      <c r="C117" s="24"/>
      <c r="D117" s="68"/>
      <c r="E117" s="24"/>
      <c r="F117" s="68"/>
      <c r="G117" s="107"/>
      <c r="H117" s="24"/>
      <c r="I117" s="68">
        <f t="shared" si="171"/>
        <v>0</v>
      </c>
      <c r="J117" s="164">
        <f t="shared" si="172"/>
        <v>0</v>
      </c>
      <c r="K117" s="68">
        <f>I117+F117+D117</f>
        <v>0</v>
      </c>
      <c r="L117" s="164"/>
      <c r="M117" s="68"/>
      <c r="N117" s="68"/>
      <c r="O117" s="68"/>
      <c r="P117" s="164">
        <f t="shared" si="173"/>
        <v>0</v>
      </c>
      <c r="Q117" s="68">
        <f t="shared" si="173"/>
        <v>0</v>
      </c>
      <c r="R117" s="164"/>
      <c r="S117" s="68"/>
      <c r="T117" s="133"/>
      <c r="U117" s="164"/>
      <c r="V117" s="68">
        <f>U117*T117</f>
        <v>0</v>
      </c>
      <c r="W117" s="164">
        <f t="shared" si="174"/>
        <v>0</v>
      </c>
      <c r="X117" s="68">
        <f>V117+S117</f>
        <v>0</v>
      </c>
      <c r="Y117" s="164"/>
      <c r="Z117" s="68"/>
      <c r="AA117" s="133"/>
      <c r="AB117" s="164"/>
      <c r="AC117" s="68">
        <f>AB117*AA117</f>
        <v>0</v>
      </c>
      <c r="AD117" s="164">
        <f t="shared" si="175"/>
        <v>0</v>
      </c>
      <c r="AE117" s="68">
        <f>AC117+Z117</f>
        <v>0</v>
      </c>
      <c r="AF117" s="24"/>
    </row>
    <row r="118" spans="1:32" s="18" customFormat="1">
      <c r="A118" s="200"/>
      <c r="B118" s="23" t="s">
        <v>40</v>
      </c>
      <c r="C118" s="24"/>
      <c r="D118" s="68"/>
      <c r="E118" s="24"/>
      <c r="F118" s="68"/>
      <c r="G118" s="107"/>
      <c r="H118" s="24"/>
      <c r="I118" s="68">
        <f t="shared" si="171"/>
        <v>0</v>
      </c>
      <c r="J118" s="164">
        <f t="shared" si="172"/>
        <v>0</v>
      </c>
      <c r="K118" s="68">
        <f>I118+F118+D118</f>
        <v>0</v>
      </c>
      <c r="L118" s="164"/>
      <c r="M118" s="68"/>
      <c r="N118" s="68"/>
      <c r="O118" s="68"/>
      <c r="P118" s="164">
        <f t="shared" si="173"/>
        <v>0</v>
      </c>
      <c r="Q118" s="68">
        <f t="shared" si="173"/>
        <v>0</v>
      </c>
      <c r="R118" s="164"/>
      <c r="S118" s="68"/>
      <c r="T118" s="133"/>
      <c r="U118" s="164"/>
      <c r="V118" s="68">
        <f>U118*T118</f>
        <v>0</v>
      </c>
      <c r="W118" s="164">
        <f t="shared" si="174"/>
        <v>0</v>
      </c>
      <c r="X118" s="68">
        <f>V118+S118</f>
        <v>0</v>
      </c>
      <c r="Y118" s="164"/>
      <c r="Z118" s="68"/>
      <c r="AA118" s="133"/>
      <c r="AB118" s="164"/>
      <c r="AC118" s="68">
        <f>AB118*AA118</f>
        <v>0</v>
      </c>
      <c r="AD118" s="164">
        <f t="shared" si="175"/>
        <v>0</v>
      </c>
      <c r="AE118" s="68">
        <f>AC118+Z118</f>
        <v>0</v>
      </c>
      <c r="AF118" s="24"/>
    </row>
    <row r="119" spans="1:32" s="18" customFormat="1">
      <c r="A119" s="200"/>
      <c r="B119" s="23" t="s">
        <v>41</v>
      </c>
      <c r="C119" s="24"/>
      <c r="D119" s="68"/>
      <c r="E119" s="24"/>
      <c r="F119" s="68"/>
      <c r="G119" s="107"/>
      <c r="H119" s="24"/>
      <c r="I119" s="68">
        <f t="shared" si="171"/>
        <v>0</v>
      </c>
      <c r="J119" s="164">
        <f t="shared" si="172"/>
        <v>0</v>
      </c>
      <c r="K119" s="68">
        <f>I119+F119+D119</f>
        <v>0</v>
      </c>
      <c r="L119" s="164"/>
      <c r="M119" s="68"/>
      <c r="N119" s="68"/>
      <c r="O119" s="68"/>
      <c r="P119" s="164">
        <f t="shared" si="173"/>
        <v>0</v>
      </c>
      <c r="Q119" s="68">
        <f t="shared" si="173"/>
        <v>0</v>
      </c>
      <c r="R119" s="164"/>
      <c r="S119" s="68"/>
      <c r="T119" s="133"/>
      <c r="U119" s="164"/>
      <c r="V119" s="68">
        <f>U119*T119</f>
        <v>0</v>
      </c>
      <c r="W119" s="164">
        <f t="shared" si="174"/>
        <v>0</v>
      </c>
      <c r="X119" s="68">
        <f>V119+S119</f>
        <v>0</v>
      </c>
      <c r="Y119" s="164"/>
      <c r="Z119" s="68"/>
      <c r="AA119" s="133"/>
      <c r="AB119" s="164"/>
      <c r="AC119" s="68">
        <f>AB119*AA119</f>
        <v>0</v>
      </c>
      <c r="AD119" s="164">
        <f t="shared" si="175"/>
        <v>0</v>
      </c>
      <c r="AE119" s="68">
        <f>AC119+Z119</f>
        <v>0</v>
      </c>
      <c r="AF119" s="24"/>
    </row>
    <row r="120" spans="1:32" s="235" customFormat="1">
      <c r="A120" s="226"/>
      <c r="B120" s="346" t="s">
        <v>35</v>
      </c>
      <c r="C120" s="228">
        <f t="shared" ref="C120" si="176">SUM(C116:C119)</f>
        <v>0</v>
      </c>
      <c r="D120" s="229">
        <f>SUM(D116:D119)</f>
        <v>0</v>
      </c>
      <c r="E120" s="228">
        <f t="shared" ref="E120" si="177">SUM(E116:E119)</f>
        <v>0</v>
      </c>
      <c r="F120" s="229">
        <f>SUM(F116:F119)</f>
        <v>0</v>
      </c>
      <c r="G120" s="230"/>
      <c r="H120" s="228">
        <f t="shared" ref="H120" si="178">SUM(H116:H119)</f>
        <v>0</v>
      </c>
      <c r="I120" s="229">
        <f>SUM(I116:I119)</f>
        <v>0</v>
      </c>
      <c r="J120" s="228">
        <f t="shared" ref="J120:M120" si="179">SUM(J116:J119)</f>
        <v>0</v>
      </c>
      <c r="K120" s="229">
        <f>SUM(K116:K119)</f>
        <v>0</v>
      </c>
      <c r="L120" s="228">
        <f t="shared" si="179"/>
        <v>0</v>
      </c>
      <c r="M120" s="229">
        <f t="shared" si="179"/>
        <v>0</v>
      </c>
      <c r="N120" s="232" t="e">
        <f t="shared" ref="N120:N121" si="180">L120/J120%</f>
        <v>#DIV/0!</v>
      </c>
      <c r="O120" s="232" t="e">
        <f>M120/K120%</f>
        <v>#DIV/0!</v>
      </c>
      <c r="P120" s="228">
        <f t="shared" ref="P120:S120" si="181">SUM(P116:P119)</f>
        <v>0</v>
      </c>
      <c r="Q120" s="229">
        <f t="shared" si="181"/>
        <v>0</v>
      </c>
      <c r="R120" s="228">
        <f t="shared" si="181"/>
        <v>0</v>
      </c>
      <c r="S120" s="229">
        <f t="shared" si="181"/>
        <v>0</v>
      </c>
      <c r="T120" s="233"/>
      <c r="U120" s="228">
        <f t="shared" ref="U120:W120" si="182">SUM(U116:U119)</f>
        <v>0</v>
      </c>
      <c r="V120" s="229">
        <f>SUM(V116:V119)</f>
        <v>0</v>
      </c>
      <c r="W120" s="228">
        <f t="shared" si="182"/>
        <v>0</v>
      </c>
      <c r="X120" s="229">
        <f>SUM(X116:X119)</f>
        <v>0</v>
      </c>
      <c r="Y120" s="228">
        <f t="shared" ref="Y120:Z120" si="183">SUM(Y116:Y119)</f>
        <v>0</v>
      </c>
      <c r="Z120" s="229">
        <f t="shared" si="183"/>
        <v>0</v>
      </c>
      <c r="AA120" s="233"/>
      <c r="AB120" s="228">
        <f t="shared" ref="AB120" si="184">SUM(AB116:AB119)</f>
        <v>0</v>
      </c>
      <c r="AC120" s="229">
        <f>SUM(AC116:AC119)</f>
        <v>0</v>
      </c>
      <c r="AD120" s="228">
        <f t="shared" ref="AD120" si="185">SUM(AD116:AD119)</f>
        <v>0</v>
      </c>
      <c r="AE120" s="229">
        <f>SUM(AE116:AE119)</f>
        <v>0</v>
      </c>
      <c r="AF120" s="227"/>
    </row>
    <row r="121" spans="1:32" s="235" customFormat="1">
      <c r="A121" s="226"/>
      <c r="B121" s="238" t="s">
        <v>5</v>
      </c>
      <c r="C121" s="228">
        <f t="shared" ref="C121" si="186">C120+C114+C108+C102+C96+C90</f>
        <v>0</v>
      </c>
      <c r="D121" s="229">
        <f>D120+D114+D108+D102+D96+D90</f>
        <v>0</v>
      </c>
      <c r="E121" s="228">
        <f t="shared" ref="E121" si="187">E120+E114+E108+E102+E96+E90</f>
        <v>0</v>
      </c>
      <c r="F121" s="229">
        <f>F120+F114+F108+F102+F96+F90</f>
        <v>0</v>
      </c>
      <c r="G121" s="230"/>
      <c r="H121" s="228">
        <f t="shared" ref="H121" si="188">H120+H114+H108+H102+H96+H90</f>
        <v>947</v>
      </c>
      <c r="I121" s="229">
        <f>I120+I114+I108+I102+I96+I90</f>
        <v>42.614999999999995</v>
      </c>
      <c r="J121" s="228">
        <f t="shared" ref="J121:M121" si="189">J120+J114+J108+J102+J96+J90</f>
        <v>947</v>
      </c>
      <c r="K121" s="229">
        <f>K120+K114+K108+K102+K96+K90</f>
        <v>42.614999999999995</v>
      </c>
      <c r="L121" s="228">
        <f t="shared" si="189"/>
        <v>947</v>
      </c>
      <c r="M121" s="229">
        <f t="shared" si="189"/>
        <v>13.79</v>
      </c>
      <c r="N121" s="232">
        <f t="shared" si="180"/>
        <v>100</v>
      </c>
      <c r="O121" s="232">
        <f>M121/K121%</f>
        <v>32.359497829402791</v>
      </c>
      <c r="P121" s="228">
        <f t="shared" ref="P121:S121" si="190">P120+P114+P108+P102+P96+P90</f>
        <v>0</v>
      </c>
      <c r="Q121" s="229">
        <f t="shared" si="190"/>
        <v>28.824999999999996</v>
      </c>
      <c r="R121" s="228">
        <f t="shared" si="190"/>
        <v>0</v>
      </c>
      <c r="S121" s="229">
        <f t="shared" si="190"/>
        <v>0</v>
      </c>
      <c r="T121" s="233"/>
      <c r="U121" s="228">
        <f t="shared" ref="U121:W121" si="191">U120+U114+U108+U102+U96+U90</f>
        <v>871</v>
      </c>
      <c r="V121" s="229">
        <f>V120+V114+V108+V102+V96+V90</f>
        <v>36.195</v>
      </c>
      <c r="W121" s="228">
        <f t="shared" si="191"/>
        <v>871</v>
      </c>
      <c r="X121" s="229">
        <f>X120+X114+X108+X102+X96+X90</f>
        <v>36.195</v>
      </c>
      <c r="Y121" s="228">
        <f t="shared" ref="Y121:Z121" si="192">Y120+Y114+Y108+Y102+Y96+Y90</f>
        <v>0</v>
      </c>
      <c r="Z121" s="229">
        <f t="shared" si="192"/>
        <v>0</v>
      </c>
      <c r="AA121" s="233"/>
      <c r="AB121" s="228">
        <f t="shared" ref="AB121" si="193">AB120+AB114+AB108+AB102+AB96+AB90</f>
        <v>871</v>
      </c>
      <c r="AC121" s="229">
        <f>AC120+AC114+AC108+AC102+AC96+AC90</f>
        <v>36.195</v>
      </c>
      <c r="AD121" s="228">
        <f t="shared" ref="AD121" si="194">AD120+AD114+AD108+AD102+AD96+AD90</f>
        <v>871</v>
      </c>
      <c r="AE121" s="229">
        <f>AE120+AE114+AE108+AE102+AE96+AE90</f>
        <v>36.195</v>
      </c>
      <c r="AF121" s="227"/>
    </row>
    <row r="122" spans="1:32" s="25" customFormat="1">
      <c r="A122" s="336" t="s">
        <v>46</v>
      </c>
      <c r="B122" s="20" t="s">
        <v>47</v>
      </c>
      <c r="C122" s="22"/>
      <c r="D122" s="66"/>
      <c r="E122" s="22"/>
      <c r="F122" s="66"/>
      <c r="G122" s="108"/>
      <c r="H122" s="22"/>
      <c r="I122" s="66"/>
      <c r="J122" s="312"/>
      <c r="K122" s="66"/>
      <c r="L122" s="312"/>
      <c r="M122" s="66"/>
      <c r="N122" s="66"/>
      <c r="O122" s="66"/>
      <c r="P122" s="312"/>
      <c r="Q122" s="66"/>
      <c r="R122" s="312"/>
      <c r="S122" s="66"/>
      <c r="T122" s="134"/>
      <c r="U122" s="312"/>
      <c r="V122" s="66"/>
      <c r="W122" s="312"/>
      <c r="X122" s="66"/>
      <c r="Y122" s="312"/>
      <c r="Z122" s="66"/>
      <c r="AA122" s="134"/>
      <c r="AB122" s="312"/>
      <c r="AC122" s="66"/>
      <c r="AD122" s="312"/>
      <c r="AE122" s="66"/>
      <c r="AF122" s="22"/>
    </row>
    <row r="123" spans="1:32" s="25" customFormat="1">
      <c r="A123" s="336">
        <v>7</v>
      </c>
      <c r="B123" s="20" t="s">
        <v>48</v>
      </c>
      <c r="C123" s="22"/>
      <c r="D123" s="66"/>
      <c r="E123" s="22"/>
      <c r="F123" s="66"/>
      <c r="G123" s="108"/>
      <c r="H123" s="22"/>
      <c r="I123" s="66"/>
      <c r="J123" s="312">
        <f t="shared" ref="J123:K133" si="195">H123+E123+C123</f>
        <v>0</v>
      </c>
      <c r="K123" s="66">
        <f t="shared" si="195"/>
        <v>0</v>
      </c>
      <c r="L123" s="312"/>
      <c r="M123" s="66"/>
      <c r="N123" s="66"/>
      <c r="O123" s="66"/>
      <c r="P123" s="312"/>
      <c r="Q123" s="66"/>
      <c r="R123" s="312"/>
      <c r="S123" s="66"/>
      <c r="T123" s="134"/>
      <c r="U123" s="312"/>
      <c r="V123" s="66"/>
      <c r="W123" s="312"/>
      <c r="X123" s="66"/>
      <c r="Y123" s="312"/>
      <c r="Z123" s="66"/>
      <c r="AA123" s="134"/>
      <c r="AB123" s="312"/>
      <c r="AC123" s="66"/>
      <c r="AD123" s="312"/>
      <c r="AE123" s="66"/>
      <c r="AF123" s="22"/>
    </row>
    <row r="124" spans="1:32" s="18" customFormat="1">
      <c r="A124" s="200">
        <v>7.01</v>
      </c>
      <c r="B124" s="23" t="s">
        <v>49</v>
      </c>
      <c r="C124" s="24"/>
      <c r="D124" s="68"/>
      <c r="E124" s="24"/>
      <c r="F124" s="68"/>
      <c r="G124" s="107"/>
      <c r="H124" s="24"/>
      <c r="I124" s="68"/>
      <c r="J124" s="164">
        <f t="shared" si="195"/>
        <v>0</v>
      </c>
      <c r="K124" s="68">
        <f t="shared" si="195"/>
        <v>0</v>
      </c>
      <c r="L124" s="164"/>
      <c r="M124" s="68"/>
      <c r="N124" s="68"/>
      <c r="O124" s="68"/>
      <c r="P124" s="164">
        <f t="shared" ref="P124:Q133" si="196">J124-L124</f>
        <v>0</v>
      </c>
      <c r="Q124" s="68">
        <f t="shared" si="196"/>
        <v>0</v>
      </c>
      <c r="R124" s="164"/>
      <c r="S124" s="68"/>
      <c r="T124" s="133"/>
      <c r="U124" s="164"/>
      <c r="V124" s="68">
        <f t="shared" ref="V124:V133" si="197">U124*T124</f>
        <v>0</v>
      </c>
      <c r="W124" s="164">
        <f t="shared" ref="W124:W133" si="198">U124+R124</f>
        <v>0</v>
      </c>
      <c r="X124" s="68">
        <f t="shared" ref="X124:X133" si="199">V124+S124</f>
        <v>0</v>
      </c>
      <c r="Y124" s="164"/>
      <c r="Z124" s="68"/>
      <c r="AA124" s="133"/>
      <c r="AB124" s="164"/>
      <c r="AC124" s="68">
        <f t="shared" ref="AC124:AC133" si="200">AB124*AA124</f>
        <v>0</v>
      </c>
      <c r="AD124" s="164">
        <f t="shared" ref="AD124:AD133" si="201">AB124+Y124</f>
        <v>0</v>
      </c>
      <c r="AE124" s="68">
        <f t="shared" ref="AE124:AE133" si="202">AC124+Z124</f>
        <v>0</v>
      </c>
      <c r="AF124" s="24"/>
    </row>
    <row r="125" spans="1:32" s="18" customFormat="1">
      <c r="A125" s="754"/>
      <c r="B125" s="23" t="s">
        <v>236</v>
      </c>
      <c r="C125" s="24"/>
      <c r="D125" s="68"/>
      <c r="E125" s="24"/>
      <c r="F125" s="68"/>
      <c r="G125" s="107">
        <v>1.5E-3</v>
      </c>
      <c r="H125" s="24">
        <v>29523</v>
      </c>
      <c r="I125" s="68">
        <f t="shared" ref="I125" si="203">H125*G125</f>
        <v>44.284500000000001</v>
      </c>
      <c r="J125" s="164">
        <f t="shared" si="195"/>
        <v>29523</v>
      </c>
      <c r="K125" s="68">
        <f t="shared" si="195"/>
        <v>44.284500000000001</v>
      </c>
      <c r="L125" s="164">
        <v>29523</v>
      </c>
      <c r="M125" s="68">
        <v>24.28</v>
      </c>
      <c r="N125" s="68">
        <f t="shared" ref="N125:O134" si="204">L125/J125%</f>
        <v>100</v>
      </c>
      <c r="O125" s="68">
        <f t="shared" si="204"/>
        <v>54.827309781074646</v>
      </c>
      <c r="P125" s="164">
        <f t="shared" si="196"/>
        <v>0</v>
      </c>
      <c r="Q125" s="68">
        <f t="shared" si="196"/>
        <v>20.0045</v>
      </c>
      <c r="R125" s="164"/>
      <c r="S125" s="68"/>
      <c r="T125" s="133">
        <v>1.5E-3</v>
      </c>
      <c r="U125" s="164">
        <v>27950</v>
      </c>
      <c r="V125" s="68">
        <f t="shared" si="197"/>
        <v>41.925000000000004</v>
      </c>
      <c r="W125" s="164">
        <f t="shared" si="198"/>
        <v>27950</v>
      </c>
      <c r="X125" s="68">
        <f t="shared" si="199"/>
        <v>41.925000000000004</v>
      </c>
      <c r="Y125" s="164"/>
      <c r="Z125" s="68"/>
      <c r="AA125" s="133">
        <v>1.5E-3</v>
      </c>
      <c r="AB125" s="164">
        <v>27950</v>
      </c>
      <c r="AC125" s="68">
        <f t="shared" si="200"/>
        <v>41.925000000000004</v>
      </c>
      <c r="AD125" s="164">
        <f t="shared" si="201"/>
        <v>27950</v>
      </c>
      <c r="AE125" s="68">
        <f t="shared" si="202"/>
        <v>41.925000000000004</v>
      </c>
      <c r="AF125" s="24"/>
    </row>
    <row r="126" spans="1:32" s="18" customFormat="1">
      <c r="A126" s="754"/>
      <c r="B126" s="23" t="s">
        <v>278</v>
      </c>
      <c r="C126" s="24"/>
      <c r="D126" s="68"/>
      <c r="E126" s="24"/>
      <c r="F126" s="68"/>
      <c r="G126" s="107">
        <v>1.5E-3</v>
      </c>
      <c r="H126" s="24">
        <v>0</v>
      </c>
      <c r="I126" s="68">
        <f>H126*G126</f>
        <v>0</v>
      </c>
      <c r="J126" s="164">
        <f t="shared" si="195"/>
        <v>0</v>
      </c>
      <c r="K126" s="68">
        <f t="shared" si="195"/>
        <v>0</v>
      </c>
      <c r="L126" s="164"/>
      <c r="M126" s="68"/>
      <c r="N126" s="68" t="e">
        <f t="shared" si="204"/>
        <v>#DIV/0!</v>
      </c>
      <c r="O126" s="68" t="e">
        <f t="shared" si="204"/>
        <v>#DIV/0!</v>
      </c>
      <c r="P126" s="164">
        <f t="shared" si="196"/>
        <v>0</v>
      </c>
      <c r="Q126" s="68">
        <f t="shared" si="196"/>
        <v>0</v>
      </c>
      <c r="R126" s="164"/>
      <c r="S126" s="68"/>
      <c r="T126" s="133">
        <v>1.5E-3</v>
      </c>
      <c r="U126" s="164"/>
      <c r="V126" s="68">
        <f t="shared" si="197"/>
        <v>0</v>
      </c>
      <c r="W126" s="164">
        <f t="shared" si="198"/>
        <v>0</v>
      </c>
      <c r="X126" s="68">
        <f t="shared" si="199"/>
        <v>0</v>
      </c>
      <c r="Y126" s="164"/>
      <c r="Z126" s="68"/>
      <c r="AA126" s="133">
        <v>1.5E-3</v>
      </c>
      <c r="AB126" s="164"/>
      <c r="AC126" s="68">
        <f t="shared" si="200"/>
        <v>0</v>
      </c>
      <c r="AD126" s="164">
        <f t="shared" si="201"/>
        <v>0</v>
      </c>
      <c r="AE126" s="68">
        <f t="shared" si="202"/>
        <v>0</v>
      </c>
      <c r="AF126" s="24"/>
    </row>
    <row r="127" spans="1:32" s="18" customFormat="1">
      <c r="A127" s="754"/>
      <c r="B127" s="23" t="s">
        <v>280</v>
      </c>
      <c r="C127" s="24"/>
      <c r="D127" s="68"/>
      <c r="E127" s="24"/>
      <c r="F127" s="68"/>
      <c r="G127" s="107">
        <v>1.5E-3</v>
      </c>
      <c r="H127" s="24"/>
      <c r="I127" s="68">
        <f>H127*G127</f>
        <v>0</v>
      </c>
      <c r="J127" s="164">
        <f t="shared" si="195"/>
        <v>0</v>
      </c>
      <c r="K127" s="68">
        <f t="shared" si="195"/>
        <v>0</v>
      </c>
      <c r="L127" s="164"/>
      <c r="M127" s="68"/>
      <c r="N127" s="68"/>
      <c r="O127" s="68"/>
      <c r="P127" s="164">
        <f t="shared" si="196"/>
        <v>0</v>
      </c>
      <c r="Q127" s="68">
        <f t="shared" si="196"/>
        <v>0</v>
      </c>
      <c r="R127" s="164"/>
      <c r="S127" s="68"/>
      <c r="T127" s="133">
        <v>1.5E-3</v>
      </c>
      <c r="U127" s="164"/>
      <c r="V127" s="68">
        <f t="shared" si="197"/>
        <v>0</v>
      </c>
      <c r="W127" s="164">
        <f t="shared" si="198"/>
        <v>0</v>
      </c>
      <c r="X127" s="68">
        <f t="shared" si="199"/>
        <v>0</v>
      </c>
      <c r="Y127" s="164"/>
      <c r="Z127" s="68"/>
      <c r="AA127" s="133">
        <v>1.5E-3</v>
      </c>
      <c r="AB127" s="164"/>
      <c r="AC127" s="68">
        <f t="shared" si="200"/>
        <v>0</v>
      </c>
      <c r="AD127" s="164">
        <f t="shared" si="201"/>
        <v>0</v>
      </c>
      <c r="AE127" s="68">
        <f t="shared" si="202"/>
        <v>0</v>
      </c>
      <c r="AF127" s="24"/>
    </row>
    <row r="128" spans="1:32" s="18" customFormat="1">
      <c r="A128" s="754"/>
      <c r="B128" s="23" t="s">
        <v>279</v>
      </c>
      <c r="C128" s="24"/>
      <c r="D128" s="68"/>
      <c r="E128" s="24"/>
      <c r="F128" s="68"/>
      <c r="G128" s="107">
        <v>1.5E-3</v>
      </c>
      <c r="H128" s="24">
        <v>39827</v>
      </c>
      <c r="I128" s="68">
        <f t="shared" ref="I128:I133" si="205">H128*G128</f>
        <v>59.740500000000004</v>
      </c>
      <c r="J128" s="164">
        <f t="shared" si="195"/>
        <v>39827</v>
      </c>
      <c r="K128" s="68">
        <f t="shared" si="195"/>
        <v>59.740500000000004</v>
      </c>
      <c r="L128" s="164">
        <v>39827</v>
      </c>
      <c r="M128" s="68">
        <v>38.31</v>
      </c>
      <c r="N128" s="68">
        <f t="shared" si="204"/>
        <v>100</v>
      </c>
      <c r="O128" s="68">
        <f t="shared" si="204"/>
        <v>64.127350792176159</v>
      </c>
      <c r="P128" s="164">
        <f t="shared" si="196"/>
        <v>0</v>
      </c>
      <c r="Q128" s="68">
        <f t="shared" si="196"/>
        <v>21.430500000000002</v>
      </c>
      <c r="R128" s="164"/>
      <c r="S128" s="68"/>
      <c r="T128" s="133">
        <v>1.5E-3</v>
      </c>
      <c r="U128" s="164">
        <v>37212</v>
      </c>
      <c r="V128" s="68">
        <f t="shared" si="197"/>
        <v>55.817999999999998</v>
      </c>
      <c r="W128" s="164">
        <f t="shared" si="198"/>
        <v>37212</v>
      </c>
      <c r="X128" s="68">
        <f t="shared" si="199"/>
        <v>55.817999999999998</v>
      </c>
      <c r="Y128" s="164"/>
      <c r="Z128" s="68"/>
      <c r="AA128" s="133">
        <v>1.5E-3</v>
      </c>
      <c r="AB128" s="164">
        <v>37212</v>
      </c>
      <c r="AC128" s="68">
        <f t="shared" si="200"/>
        <v>55.817999999999998</v>
      </c>
      <c r="AD128" s="164">
        <f t="shared" si="201"/>
        <v>37212</v>
      </c>
      <c r="AE128" s="68">
        <f t="shared" si="202"/>
        <v>55.817999999999998</v>
      </c>
      <c r="AF128" s="24"/>
    </row>
    <row r="129" spans="1:32" s="18" customFormat="1">
      <c r="A129" s="754"/>
      <c r="B129" s="23" t="s">
        <v>281</v>
      </c>
      <c r="C129" s="24"/>
      <c r="D129" s="68"/>
      <c r="E129" s="24"/>
      <c r="F129" s="68"/>
      <c r="G129" s="107">
        <v>1.5E-3</v>
      </c>
      <c r="H129" s="24"/>
      <c r="I129" s="68">
        <f t="shared" si="205"/>
        <v>0</v>
      </c>
      <c r="J129" s="164">
        <f t="shared" si="195"/>
        <v>0</v>
      </c>
      <c r="K129" s="68">
        <f t="shared" si="195"/>
        <v>0</v>
      </c>
      <c r="L129" s="164"/>
      <c r="M129" s="68"/>
      <c r="N129" s="68" t="e">
        <f t="shared" si="204"/>
        <v>#DIV/0!</v>
      </c>
      <c r="O129" s="68" t="e">
        <f t="shared" si="204"/>
        <v>#DIV/0!</v>
      </c>
      <c r="P129" s="164">
        <f t="shared" si="196"/>
        <v>0</v>
      </c>
      <c r="Q129" s="68">
        <f t="shared" si="196"/>
        <v>0</v>
      </c>
      <c r="R129" s="164"/>
      <c r="S129" s="68"/>
      <c r="T129" s="133">
        <v>1.5E-3</v>
      </c>
      <c r="U129" s="164"/>
      <c r="V129" s="68">
        <f t="shared" si="197"/>
        <v>0</v>
      </c>
      <c r="W129" s="164">
        <f t="shared" si="198"/>
        <v>0</v>
      </c>
      <c r="X129" s="68">
        <f t="shared" si="199"/>
        <v>0</v>
      </c>
      <c r="Y129" s="164"/>
      <c r="Z129" s="68"/>
      <c r="AA129" s="133">
        <v>1.5E-3</v>
      </c>
      <c r="AB129" s="164"/>
      <c r="AC129" s="68">
        <f t="shared" si="200"/>
        <v>0</v>
      </c>
      <c r="AD129" s="164">
        <f t="shared" si="201"/>
        <v>0</v>
      </c>
      <c r="AE129" s="68">
        <f t="shared" si="202"/>
        <v>0</v>
      </c>
      <c r="AF129" s="24"/>
    </row>
    <row r="130" spans="1:32" s="18" customFormat="1">
      <c r="A130" s="754"/>
      <c r="B130" s="23" t="s">
        <v>282</v>
      </c>
      <c r="C130" s="24"/>
      <c r="D130" s="68"/>
      <c r="E130" s="24"/>
      <c r="F130" s="68"/>
      <c r="G130" s="107">
        <v>1.5E-3</v>
      </c>
      <c r="H130" s="24">
        <v>50</v>
      </c>
      <c r="I130" s="68">
        <f t="shared" si="205"/>
        <v>7.4999999999999997E-2</v>
      </c>
      <c r="J130" s="164">
        <f t="shared" si="195"/>
        <v>50</v>
      </c>
      <c r="K130" s="68">
        <f t="shared" si="195"/>
        <v>7.4999999999999997E-2</v>
      </c>
      <c r="L130" s="164">
        <v>50</v>
      </c>
      <c r="M130" s="68">
        <v>0.08</v>
      </c>
      <c r="N130" s="68">
        <f t="shared" si="204"/>
        <v>100</v>
      </c>
      <c r="O130" s="68">
        <f t="shared" si="204"/>
        <v>106.66666666666667</v>
      </c>
      <c r="P130" s="164">
        <f t="shared" si="196"/>
        <v>0</v>
      </c>
      <c r="Q130" s="68">
        <f t="shared" si="196"/>
        <v>-5.0000000000000044E-3</v>
      </c>
      <c r="R130" s="164"/>
      <c r="S130" s="68"/>
      <c r="T130" s="133">
        <v>1.5E-3</v>
      </c>
      <c r="U130" s="164">
        <v>14</v>
      </c>
      <c r="V130" s="68">
        <f t="shared" si="197"/>
        <v>2.1000000000000001E-2</v>
      </c>
      <c r="W130" s="164">
        <f t="shared" si="198"/>
        <v>14</v>
      </c>
      <c r="X130" s="68">
        <f t="shared" si="199"/>
        <v>2.1000000000000001E-2</v>
      </c>
      <c r="Y130" s="164"/>
      <c r="Z130" s="68"/>
      <c r="AA130" s="133">
        <v>1.5E-3</v>
      </c>
      <c r="AB130" s="164">
        <v>14</v>
      </c>
      <c r="AC130" s="68">
        <f t="shared" si="200"/>
        <v>2.1000000000000001E-2</v>
      </c>
      <c r="AD130" s="164">
        <f t="shared" si="201"/>
        <v>14</v>
      </c>
      <c r="AE130" s="68">
        <f t="shared" si="202"/>
        <v>2.1000000000000001E-2</v>
      </c>
      <c r="AF130" s="24"/>
    </row>
    <row r="131" spans="1:32" s="18" customFormat="1">
      <c r="A131" s="754">
        <v>7.02</v>
      </c>
      <c r="B131" s="23" t="s">
        <v>50</v>
      </c>
      <c r="C131" s="24"/>
      <c r="D131" s="68"/>
      <c r="E131" s="24"/>
      <c r="F131" s="68"/>
      <c r="G131" s="107">
        <v>2.5000000000000001E-3</v>
      </c>
      <c r="H131" s="24">
        <v>35624</v>
      </c>
      <c r="I131" s="68">
        <f t="shared" si="205"/>
        <v>89.06</v>
      </c>
      <c r="J131" s="164">
        <f t="shared" si="195"/>
        <v>35624</v>
      </c>
      <c r="K131" s="68">
        <f t="shared" si="195"/>
        <v>89.06</v>
      </c>
      <c r="L131" s="164">
        <v>35624</v>
      </c>
      <c r="M131" s="68">
        <v>19.920000000000002</v>
      </c>
      <c r="N131" s="68">
        <f t="shared" si="204"/>
        <v>100</v>
      </c>
      <c r="O131" s="68">
        <f t="shared" si="204"/>
        <v>22.366943633505503</v>
      </c>
      <c r="P131" s="164">
        <f t="shared" si="196"/>
        <v>0</v>
      </c>
      <c r="Q131" s="68">
        <f t="shared" si="196"/>
        <v>69.14</v>
      </c>
      <c r="R131" s="164"/>
      <c r="S131" s="68"/>
      <c r="T131" s="133">
        <v>2.5000000000000001E-3</v>
      </c>
      <c r="U131" s="164">
        <v>35766</v>
      </c>
      <c r="V131" s="68">
        <f t="shared" si="197"/>
        <v>89.415000000000006</v>
      </c>
      <c r="W131" s="164">
        <f t="shared" si="198"/>
        <v>35766</v>
      </c>
      <c r="X131" s="68">
        <f t="shared" si="199"/>
        <v>89.415000000000006</v>
      </c>
      <c r="Y131" s="164"/>
      <c r="Z131" s="68"/>
      <c r="AA131" s="133">
        <v>2.5000000000000001E-3</v>
      </c>
      <c r="AB131" s="164">
        <v>35766</v>
      </c>
      <c r="AC131" s="68">
        <f t="shared" si="200"/>
        <v>89.415000000000006</v>
      </c>
      <c r="AD131" s="164">
        <f t="shared" si="201"/>
        <v>35766</v>
      </c>
      <c r="AE131" s="68">
        <f t="shared" si="202"/>
        <v>89.415000000000006</v>
      </c>
      <c r="AF131" s="24"/>
    </row>
    <row r="132" spans="1:32" s="18" customFormat="1">
      <c r="A132" s="754">
        <v>7.03</v>
      </c>
      <c r="B132" s="23" t="s">
        <v>51</v>
      </c>
      <c r="C132" s="24"/>
      <c r="D132" s="68"/>
      <c r="E132" s="24"/>
      <c r="F132" s="68"/>
      <c r="G132" s="107">
        <v>2.5000000000000001E-3</v>
      </c>
      <c r="H132" s="24"/>
      <c r="I132" s="68">
        <f t="shared" si="205"/>
        <v>0</v>
      </c>
      <c r="J132" s="164">
        <f t="shared" si="195"/>
        <v>0</v>
      </c>
      <c r="K132" s="68">
        <f t="shared" si="195"/>
        <v>0</v>
      </c>
      <c r="L132" s="164"/>
      <c r="M132" s="68"/>
      <c r="N132" s="68" t="e">
        <f t="shared" si="204"/>
        <v>#DIV/0!</v>
      </c>
      <c r="O132" s="68" t="e">
        <f t="shared" si="204"/>
        <v>#DIV/0!</v>
      </c>
      <c r="P132" s="164">
        <f t="shared" si="196"/>
        <v>0</v>
      </c>
      <c r="Q132" s="68">
        <f t="shared" si="196"/>
        <v>0</v>
      </c>
      <c r="R132" s="164"/>
      <c r="S132" s="68"/>
      <c r="T132" s="133">
        <v>2.5000000000000001E-3</v>
      </c>
      <c r="U132" s="164"/>
      <c r="V132" s="68">
        <f t="shared" si="197"/>
        <v>0</v>
      </c>
      <c r="W132" s="164">
        <f t="shared" si="198"/>
        <v>0</v>
      </c>
      <c r="X132" s="68">
        <f t="shared" si="199"/>
        <v>0</v>
      </c>
      <c r="Y132" s="164"/>
      <c r="Z132" s="68"/>
      <c r="AA132" s="133">
        <v>2.5000000000000001E-3</v>
      </c>
      <c r="AB132" s="164"/>
      <c r="AC132" s="68">
        <f t="shared" si="200"/>
        <v>0</v>
      </c>
      <c r="AD132" s="164">
        <f t="shared" si="201"/>
        <v>0</v>
      </c>
      <c r="AE132" s="68">
        <f t="shared" si="202"/>
        <v>0</v>
      </c>
      <c r="AF132" s="24"/>
    </row>
    <row r="133" spans="1:32" s="18" customFormat="1">
      <c r="A133" s="754">
        <v>7.04</v>
      </c>
      <c r="B133" s="23" t="s">
        <v>52</v>
      </c>
      <c r="C133" s="24"/>
      <c r="D133" s="68"/>
      <c r="E133" s="24"/>
      <c r="F133" s="68"/>
      <c r="G133" s="107">
        <v>2.5000000000000001E-3</v>
      </c>
      <c r="H133" s="24">
        <v>11</v>
      </c>
      <c r="I133" s="68">
        <f t="shared" si="205"/>
        <v>2.75E-2</v>
      </c>
      <c r="J133" s="164">
        <f t="shared" si="195"/>
        <v>11</v>
      </c>
      <c r="K133" s="68">
        <f t="shared" si="195"/>
        <v>2.75E-2</v>
      </c>
      <c r="L133" s="164"/>
      <c r="M133" s="68"/>
      <c r="N133" s="68">
        <f t="shared" si="204"/>
        <v>0</v>
      </c>
      <c r="O133" s="68">
        <f t="shared" si="204"/>
        <v>0</v>
      </c>
      <c r="P133" s="164">
        <f t="shared" si="196"/>
        <v>11</v>
      </c>
      <c r="Q133" s="68">
        <f t="shared" si="196"/>
        <v>2.75E-2</v>
      </c>
      <c r="R133" s="164"/>
      <c r="S133" s="68"/>
      <c r="T133" s="133">
        <v>2.5000000000000001E-3</v>
      </c>
      <c r="U133" s="164">
        <v>13</v>
      </c>
      <c r="V133" s="68">
        <f t="shared" si="197"/>
        <v>3.2500000000000001E-2</v>
      </c>
      <c r="W133" s="164">
        <f t="shared" si="198"/>
        <v>13</v>
      </c>
      <c r="X133" s="68">
        <f t="shared" si="199"/>
        <v>3.2500000000000001E-2</v>
      </c>
      <c r="Y133" s="164"/>
      <c r="Z133" s="68"/>
      <c r="AA133" s="133">
        <v>2.5000000000000001E-3</v>
      </c>
      <c r="AB133" s="164">
        <v>13</v>
      </c>
      <c r="AC133" s="68">
        <f t="shared" si="200"/>
        <v>3.2500000000000001E-2</v>
      </c>
      <c r="AD133" s="164">
        <f t="shared" si="201"/>
        <v>13</v>
      </c>
      <c r="AE133" s="68">
        <f t="shared" si="202"/>
        <v>3.2500000000000001E-2</v>
      </c>
      <c r="AF133" s="24"/>
    </row>
    <row r="134" spans="1:32" s="235" customFormat="1">
      <c r="A134" s="226"/>
      <c r="B134" s="238" t="s">
        <v>25</v>
      </c>
      <c r="C134" s="228">
        <f t="shared" ref="C134" si="206">SUM(C125:C133)</f>
        <v>0</v>
      </c>
      <c r="D134" s="229">
        <f>SUM(D125:D133)</f>
        <v>0</v>
      </c>
      <c r="E134" s="228">
        <f t="shared" ref="E134" si="207">SUM(E125:E133)</f>
        <v>0</v>
      </c>
      <c r="F134" s="229">
        <f>SUM(F125:F133)</f>
        <v>0</v>
      </c>
      <c r="G134" s="230"/>
      <c r="H134" s="228">
        <f t="shared" ref="H134:M134" si="208">SUM(H125:H133)</f>
        <v>105035</v>
      </c>
      <c r="I134" s="229">
        <f>SUM(I125:I133)</f>
        <v>193.18750000000003</v>
      </c>
      <c r="J134" s="228">
        <f t="shared" si="208"/>
        <v>105035</v>
      </c>
      <c r="K134" s="229">
        <f>SUM(K125:K133)</f>
        <v>193.18750000000003</v>
      </c>
      <c r="L134" s="228">
        <f t="shared" si="208"/>
        <v>105024</v>
      </c>
      <c r="M134" s="229">
        <f t="shared" si="208"/>
        <v>82.59</v>
      </c>
      <c r="N134" s="232">
        <f t="shared" si="204"/>
        <v>99.989527300423674</v>
      </c>
      <c r="O134" s="232">
        <f>M134/K134%</f>
        <v>42.751213199611776</v>
      </c>
      <c r="P134" s="228">
        <f t="shared" ref="P134" si="209">SUM(P125:P133)</f>
        <v>11</v>
      </c>
      <c r="Q134" s="229">
        <f>SUM(Q125:Q133)</f>
        <v>110.5975</v>
      </c>
      <c r="R134" s="228">
        <f t="shared" ref="R134" si="210">SUM(R125:R133)</f>
        <v>0</v>
      </c>
      <c r="S134" s="229">
        <f>SUM(S125:S133)</f>
        <v>0</v>
      </c>
      <c r="T134" s="233"/>
      <c r="U134" s="228">
        <f t="shared" ref="U134" si="211">SUM(U125:U133)</f>
        <v>100955</v>
      </c>
      <c r="V134" s="229">
        <f>SUM(V125:V133)</f>
        <v>187.2115</v>
      </c>
      <c r="W134" s="228">
        <f t="shared" ref="W134" si="212">SUM(W125:W133)</f>
        <v>100955</v>
      </c>
      <c r="X134" s="229">
        <f>SUM(X125:X133)</f>
        <v>187.2115</v>
      </c>
      <c r="Y134" s="228">
        <f t="shared" ref="Y134" si="213">SUM(Y125:Y133)</f>
        <v>0</v>
      </c>
      <c r="Z134" s="229">
        <f>SUM(Z125:Z133)</f>
        <v>0</v>
      </c>
      <c r="AA134" s="233"/>
      <c r="AB134" s="228">
        <f t="shared" ref="AB134" si="214">SUM(AB125:AB133)</f>
        <v>100955</v>
      </c>
      <c r="AC134" s="229">
        <f>SUM(AC125:AC133)</f>
        <v>187.2115</v>
      </c>
      <c r="AD134" s="228">
        <f t="shared" ref="AD134" si="215">SUM(AD125:AD133)</f>
        <v>100955</v>
      </c>
      <c r="AE134" s="229">
        <f>SUM(AE125:AE133)</f>
        <v>187.2115</v>
      </c>
      <c r="AF134" s="227"/>
    </row>
    <row r="135" spans="1:32" s="25" customFormat="1">
      <c r="A135" s="336">
        <v>8</v>
      </c>
      <c r="B135" s="20" t="s">
        <v>53</v>
      </c>
      <c r="C135" s="22"/>
      <c r="D135" s="66"/>
      <c r="E135" s="22"/>
      <c r="F135" s="66"/>
      <c r="G135" s="108"/>
      <c r="H135" s="22"/>
      <c r="I135" s="66"/>
      <c r="J135" s="312"/>
      <c r="K135" s="66"/>
      <c r="L135" s="312"/>
      <c r="M135" s="66"/>
      <c r="N135" s="66"/>
      <c r="O135" s="66"/>
      <c r="P135" s="312"/>
      <c r="Q135" s="66"/>
      <c r="R135" s="312"/>
      <c r="S135" s="66"/>
      <c r="T135" s="134"/>
      <c r="U135" s="312"/>
      <c r="V135" s="66"/>
      <c r="W135" s="312"/>
      <c r="X135" s="66"/>
      <c r="Y135" s="312"/>
      <c r="Z135" s="66"/>
      <c r="AA135" s="134"/>
      <c r="AB135" s="312"/>
      <c r="AC135" s="66"/>
      <c r="AD135" s="312"/>
      <c r="AE135" s="66"/>
      <c r="AF135" s="22"/>
    </row>
    <row r="136" spans="1:32" s="18" customFormat="1">
      <c r="A136" s="754">
        <v>8.01</v>
      </c>
      <c r="B136" s="23" t="s">
        <v>54</v>
      </c>
      <c r="C136" s="24"/>
      <c r="D136" s="68"/>
      <c r="E136" s="24"/>
      <c r="F136" s="68"/>
      <c r="G136" s="107">
        <v>4.0000000000000001E-3</v>
      </c>
      <c r="H136" s="24">
        <v>58939</v>
      </c>
      <c r="I136" s="68">
        <f t="shared" ref="I136:I139" si="216">H136*G136</f>
        <v>235.756</v>
      </c>
      <c r="J136" s="164">
        <f t="shared" ref="J136:J139" si="217">H136+E136+C136</f>
        <v>58939</v>
      </c>
      <c r="K136" s="68">
        <f>I136+F136+D136</f>
        <v>235.756</v>
      </c>
      <c r="L136" s="164">
        <v>56950</v>
      </c>
      <c r="M136" s="68">
        <v>227.8</v>
      </c>
      <c r="N136" s="68">
        <f t="shared" ref="N136:O140" si="218">L136/J136%</f>
        <v>96.625324488030003</v>
      </c>
      <c r="O136" s="68">
        <f t="shared" si="218"/>
        <v>96.625324488030003</v>
      </c>
      <c r="P136" s="164">
        <f t="shared" ref="P136:Q139" si="219">J136-L136</f>
        <v>1989</v>
      </c>
      <c r="Q136" s="68">
        <f t="shared" si="219"/>
        <v>7.9559999999999889</v>
      </c>
      <c r="R136" s="164"/>
      <c r="S136" s="68"/>
      <c r="T136" s="133">
        <v>4.0000000000000001E-3</v>
      </c>
      <c r="U136" s="164">
        <v>56494</v>
      </c>
      <c r="V136" s="68">
        <f>U136*T136</f>
        <v>225.976</v>
      </c>
      <c r="W136" s="164">
        <f t="shared" ref="W136:W139" si="220">U136+R136</f>
        <v>56494</v>
      </c>
      <c r="X136" s="68">
        <f>V136+S136</f>
        <v>225.976</v>
      </c>
      <c r="Y136" s="164"/>
      <c r="Z136" s="68"/>
      <c r="AA136" s="133">
        <v>4.0000000000000001E-3</v>
      </c>
      <c r="AB136" s="164">
        <v>56494</v>
      </c>
      <c r="AC136" s="68">
        <f>AB136*AA136</f>
        <v>225.976</v>
      </c>
      <c r="AD136" s="164">
        <f t="shared" ref="AD136:AD139" si="221">AB136+Y136</f>
        <v>56494</v>
      </c>
      <c r="AE136" s="68">
        <f>AC136+Z136</f>
        <v>225.976</v>
      </c>
      <c r="AF136" s="24"/>
    </row>
    <row r="137" spans="1:32" s="18" customFormat="1">
      <c r="A137" s="754">
        <v>8.02</v>
      </c>
      <c r="B137" s="23" t="s">
        <v>55</v>
      </c>
      <c r="C137" s="24"/>
      <c r="D137" s="68"/>
      <c r="E137" s="24"/>
      <c r="F137" s="68"/>
      <c r="G137" s="107">
        <v>4.0000000000000001E-3</v>
      </c>
      <c r="H137" s="24">
        <v>18435</v>
      </c>
      <c r="I137" s="68">
        <f t="shared" si="216"/>
        <v>73.739999999999995</v>
      </c>
      <c r="J137" s="164">
        <f>H137+'[50]Free Text Books'!O125+C137</f>
        <v>18435</v>
      </c>
      <c r="K137" s="68">
        <f>I137+F137+D137</f>
        <v>73.739999999999995</v>
      </c>
      <c r="L137" s="164">
        <v>18434</v>
      </c>
      <c r="M137" s="68">
        <v>73.736000000000004</v>
      </c>
      <c r="N137" s="68">
        <f t="shared" si="218"/>
        <v>99.994575535665859</v>
      </c>
      <c r="O137" s="68">
        <f t="shared" si="218"/>
        <v>99.994575535665859</v>
      </c>
      <c r="P137" s="164">
        <f t="shared" si="219"/>
        <v>1</v>
      </c>
      <c r="Q137" s="68">
        <f t="shared" si="219"/>
        <v>3.9999999999906777E-3</v>
      </c>
      <c r="R137" s="164"/>
      <c r="S137" s="68"/>
      <c r="T137" s="133">
        <v>4.0000000000000001E-3</v>
      </c>
      <c r="U137" s="164">
        <v>17437</v>
      </c>
      <c r="V137" s="68">
        <f>U137*T137</f>
        <v>69.748000000000005</v>
      </c>
      <c r="W137" s="164">
        <f t="shared" si="220"/>
        <v>17437</v>
      </c>
      <c r="X137" s="68">
        <f>V137+S137</f>
        <v>69.748000000000005</v>
      </c>
      <c r="Y137" s="164"/>
      <c r="Z137" s="68"/>
      <c r="AA137" s="133">
        <v>4.0000000000000001E-3</v>
      </c>
      <c r="AB137" s="164">
        <v>17437</v>
      </c>
      <c r="AC137" s="68">
        <f>AB137*AA137</f>
        <v>69.748000000000005</v>
      </c>
      <c r="AD137" s="164">
        <f t="shared" si="221"/>
        <v>17437</v>
      </c>
      <c r="AE137" s="68">
        <f>AC137+Z137</f>
        <v>69.748000000000005</v>
      </c>
      <c r="AF137" s="24"/>
    </row>
    <row r="138" spans="1:32" s="18" customFormat="1">
      <c r="A138" s="754">
        <v>8.0299999999999994</v>
      </c>
      <c r="B138" s="23" t="s">
        <v>56</v>
      </c>
      <c r="C138" s="24"/>
      <c r="D138" s="68"/>
      <c r="E138" s="24"/>
      <c r="F138" s="68"/>
      <c r="G138" s="107">
        <v>4.0000000000000001E-3</v>
      </c>
      <c r="H138" s="24">
        <v>536</v>
      </c>
      <c r="I138" s="68">
        <f t="shared" si="216"/>
        <v>2.1440000000000001</v>
      </c>
      <c r="J138" s="164">
        <f t="shared" si="217"/>
        <v>536</v>
      </c>
      <c r="K138" s="68">
        <f>I138+F138+D138</f>
        <v>2.1440000000000001</v>
      </c>
      <c r="L138" s="164">
        <v>429</v>
      </c>
      <c r="M138" s="68">
        <v>1.714</v>
      </c>
      <c r="N138" s="68">
        <f t="shared" si="218"/>
        <v>80.037313432835816</v>
      </c>
      <c r="O138" s="68">
        <f t="shared" si="218"/>
        <v>79.944029850746261</v>
      </c>
      <c r="P138" s="164">
        <f t="shared" si="219"/>
        <v>107</v>
      </c>
      <c r="Q138" s="68">
        <f t="shared" si="219"/>
        <v>0.43000000000000016</v>
      </c>
      <c r="R138" s="164"/>
      <c r="S138" s="68"/>
      <c r="T138" s="133">
        <v>4.0000000000000001E-3</v>
      </c>
      <c r="U138" s="164">
        <v>318</v>
      </c>
      <c r="V138" s="68">
        <f>U138*T138</f>
        <v>1.272</v>
      </c>
      <c r="W138" s="164">
        <f t="shared" si="220"/>
        <v>318</v>
      </c>
      <c r="X138" s="68">
        <f>V138+S138</f>
        <v>1.272</v>
      </c>
      <c r="Y138" s="164"/>
      <c r="Z138" s="68"/>
      <c r="AA138" s="133">
        <v>4.0000000000000001E-3</v>
      </c>
      <c r="AB138" s="164">
        <v>318</v>
      </c>
      <c r="AC138" s="68">
        <f>AB138*AA138</f>
        <v>1.272</v>
      </c>
      <c r="AD138" s="164">
        <f t="shared" si="221"/>
        <v>318</v>
      </c>
      <c r="AE138" s="68">
        <f>AC138+Z138</f>
        <v>1.272</v>
      </c>
      <c r="AF138" s="24"/>
    </row>
    <row r="139" spans="1:32" s="18" customFormat="1">
      <c r="A139" s="754">
        <v>8.0399999999999991</v>
      </c>
      <c r="B139" s="23" t="s">
        <v>57</v>
      </c>
      <c r="C139" s="24"/>
      <c r="D139" s="68"/>
      <c r="E139" s="24"/>
      <c r="F139" s="68"/>
      <c r="G139" s="107">
        <v>4.0000000000000001E-3</v>
      </c>
      <c r="H139" s="24">
        <v>29094</v>
      </c>
      <c r="I139" s="68">
        <f t="shared" si="216"/>
        <v>116.376</v>
      </c>
      <c r="J139" s="164">
        <f t="shared" si="217"/>
        <v>29094</v>
      </c>
      <c r="K139" s="68">
        <f>I139+F139+D139</f>
        <v>116.376</v>
      </c>
      <c r="L139" s="164">
        <v>27958</v>
      </c>
      <c r="M139" s="68">
        <v>111.83</v>
      </c>
      <c r="N139" s="68">
        <f t="shared" si="218"/>
        <v>96.095414862170898</v>
      </c>
      <c r="O139" s="68">
        <f t="shared" si="218"/>
        <v>96.093696294768662</v>
      </c>
      <c r="P139" s="164">
        <f t="shared" si="219"/>
        <v>1136</v>
      </c>
      <c r="Q139" s="68">
        <f t="shared" si="219"/>
        <v>4.5460000000000065</v>
      </c>
      <c r="R139" s="164"/>
      <c r="S139" s="68"/>
      <c r="T139" s="133">
        <v>4.0000000000000001E-3</v>
      </c>
      <c r="U139" s="164">
        <v>27185</v>
      </c>
      <c r="V139" s="68">
        <f>U139*T139</f>
        <v>108.74000000000001</v>
      </c>
      <c r="W139" s="164">
        <f t="shared" si="220"/>
        <v>27185</v>
      </c>
      <c r="X139" s="68">
        <f>V139+S139</f>
        <v>108.74000000000001</v>
      </c>
      <c r="Y139" s="164"/>
      <c r="Z139" s="68"/>
      <c r="AA139" s="133">
        <v>4.0000000000000001E-3</v>
      </c>
      <c r="AB139" s="164">
        <v>27185</v>
      </c>
      <c r="AC139" s="68">
        <f>AB139*AA139</f>
        <v>108.74000000000001</v>
      </c>
      <c r="AD139" s="164">
        <f t="shared" si="221"/>
        <v>27185</v>
      </c>
      <c r="AE139" s="68">
        <f>AC139+Z139</f>
        <v>108.74000000000001</v>
      </c>
      <c r="AF139" s="24"/>
    </row>
    <row r="140" spans="1:32" s="235" customFormat="1">
      <c r="A140" s="226"/>
      <c r="B140" s="238" t="s">
        <v>35</v>
      </c>
      <c r="C140" s="228">
        <f t="shared" ref="C140" si="222">SUM(C136:C139)</f>
        <v>0</v>
      </c>
      <c r="D140" s="229">
        <f>SUM(D136:D139)</f>
        <v>0</v>
      </c>
      <c r="E140" s="228">
        <f t="shared" ref="E140" si="223">SUM(E136:E139)</f>
        <v>0</v>
      </c>
      <c r="F140" s="229">
        <f>SUM(F136:F139)</f>
        <v>0</v>
      </c>
      <c r="G140" s="230"/>
      <c r="H140" s="228">
        <f t="shared" ref="H140:L140" si="224">SUM(H136:H139)</f>
        <v>107004</v>
      </c>
      <c r="I140" s="229">
        <f>SUM(I136:I139)</f>
        <v>428.01599999999996</v>
      </c>
      <c r="J140" s="228">
        <f t="shared" si="224"/>
        <v>107004</v>
      </c>
      <c r="K140" s="229">
        <f>SUM(K136:K139)</f>
        <v>428.01599999999996</v>
      </c>
      <c r="L140" s="228">
        <f t="shared" si="224"/>
        <v>103771</v>
      </c>
      <c r="M140" s="229">
        <f>SUM(M136:M139)</f>
        <v>415.08</v>
      </c>
      <c r="N140" s="232">
        <f t="shared" si="218"/>
        <v>96.97861762177115</v>
      </c>
      <c r="O140" s="232">
        <f>M140/K140%</f>
        <v>96.977683077268154</v>
      </c>
      <c r="P140" s="228">
        <f t="shared" ref="P140:S140" si="225">SUM(P136:P139)</f>
        <v>3233</v>
      </c>
      <c r="Q140" s="229">
        <f t="shared" si="225"/>
        <v>12.935999999999986</v>
      </c>
      <c r="R140" s="228">
        <f t="shared" si="225"/>
        <v>0</v>
      </c>
      <c r="S140" s="229">
        <f t="shared" si="225"/>
        <v>0</v>
      </c>
      <c r="T140" s="233"/>
      <c r="U140" s="228">
        <f t="shared" ref="U140:W140" si="226">SUM(U136:U139)</f>
        <v>101434</v>
      </c>
      <c r="V140" s="229">
        <f>SUM(V136:V139)</f>
        <v>405.73599999999999</v>
      </c>
      <c r="W140" s="228">
        <f t="shared" si="226"/>
        <v>101434</v>
      </c>
      <c r="X140" s="229">
        <f>SUM(X136:X139)</f>
        <v>405.73599999999999</v>
      </c>
      <c r="Y140" s="228">
        <f t="shared" ref="Y140:Z140" si="227">SUM(Y136:Y139)</f>
        <v>0</v>
      </c>
      <c r="Z140" s="229">
        <f t="shared" si="227"/>
        <v>0</v>
      </c>
      <c r="AA140" s="233"/>
      <c r="AB140" s="228">
        <f t="shared" ref="AB140" si="228">SUM(AB136:AB139)</f>
        <v>101434</v>
      </c>
      <c r="AC140" s="229">
        <f>SUM(AC136:AC139)</f>
        <v>405.73599999999999</v>
      </c>
      <c r="AD140" s="228">
        <f t="shared" ref="AD140" si="229">SUM(AD136:AD139)</f>
        <v>101434</v>
      </c>
      <c r="AE140" s="229">
        <f>SUM(AE136:AE139)</f>
        <v>405.73599999999999</v>
      </c>
      <c r="AF140" s="227"/>
    </row>
    <row r="141" spans="1:32" s="25" customFormat="1">
      <c r="A141" s="336">
        <v>9</v>
      </c>
      <c r="B141" s="20" t="s">
        <v>58</v>
      </c>
      <c r="C141" s="22"/>
      <c r="D141" s="66"/>
      <c r="E141" s="22"/>
      <c r="F141" s="66"/>
      <c r="G141" s="108"/>
      <c r="H141" s="22"/>
      <c r="I141" s="66"/>
      <c r="J141" s="312">
        <f t="shared" ref="J141:J143" si="230">H141+E141+C141</f>
        <v>0</v>
      </c>
      <c r="K141" s="66">
        <f>I141+F141+D141</f>
        <v>0</v>
      </c>
      <c r="L141" s="312"/>
      <c r="M141" s="66"/>
      <c r="N141" s="66"/>
      <c r="O141" s="66"/>
      <c r="P141" s="312"/>
      <c r="Q141" s="66"/>
      <c r="R141" s="312"/>
      <c r="S141" s="66"/>
      <c r="T141" s="134"/>
      <c r="U141" s="312"/>
      <c r="V141" s="66"/>
      <c r="W141" s="312"/>
      <c r="X141" s="66"/>
      <c r="Y141" s="312"/>
      <c r="Z141" s="66"/>
      <c r="AA141" s="134"/>
      <c r="AB141" s="312"/>
      <c r="AC141" s="66"/>
      <c r="AD141" s="312"/>
      <c r="AE141" s="66"/>
      <c r="AF141" s="22"/>
    </row>
    <row r="142" spans="1:32" s="18" customFormat="1">
      <c r="A142" s="200">
        <v>9.01</v>
      </c>
      <c r="B142" s="23" t="s">
        <v>59</v>
      </c>
      <c r="C142" s="24"/>
      <c r="D142" s="68"/>
      <c r="E142" s="24"/>
      <c r="F142" s="68"/>
      <c r="G142" s="107"/>
      <c r="H142" s="24"/>
      <c r="I142" s="68">
        <f t="shared" ref="I142:I143" si="231">H142*G142</f>
        <v>0</v>
      </c>
      <c r="J142" s="164">
        <f t="shared" si="230"/>
        <v>0</v>
      </c>
      <c r="K142" s="68">
        <f>I142+F142+D142</f>
        <v>0</v>
      </c>
      <c r="L142" s="164"/>
      <c r="M142" s="68"/>
      <c r="N142" s="68"/>
      <c r="O142" s="68"/>
      <c r="P142" s="164">
        <f>J142-L142</f>
        <v>0</v>
      </c>
      <c r="Q142" s="68">
        <f>K142-M142</f>
        <v>0</v>
      </c>
      <c r="R142" s="164"/>
      <c r="S142" s="68"/>
      <c r="T142" s="133"/>
      <c r="U142" s="164"/>
      <c r="V142" s="68">
        <f t="shared" ref="V142" si="232">U142*T142</f>
        <v>0</v>
      </c>
      <c r="W142" s="164">
        <f t="shared" ref="W142:W143" si="233">U142+R142</f>
        <v>0</v>
      </c>
      <c r="X142" s="68">
        <f>V142+S142</f>
        <v>0</v>
      </c>
      <c r="Y142" s="164"/>
      <c r="Z142" s="68"/>
      <c r="AA142" s="133"/>
      <c r="AB142" s="164"/>
      <c r="AC142" s="68">
        <f t="shared" ref="AC142" si="234">AB142*AA142</f>
        <v>0</v>
      </c>
      <c r="AD142" s="164">
        <f t="shared" ref="AD142:AD143" si="235">AB142+Y142</f>
        <v>0</v>
      </c>
      <c r="AE142" s="68">
        <f>AC142+Z142</f>
        <v>0</v>
      </c>
      <c r="AF142" s="24"/>
    </row>
    <row r="143" spans="1:32" s="18" customFormat="1">
      <c r="A143" s="754">
        <v>9.02</v>
      </c>
      <c r="B143" s="23" t="s">
        <v>60</v>
      </c>
      <c r="C143" s="24"/>
      <c r="D143" s="68"/>
      <c r="E143" s="24"/>
      <c r="F143" s="68"/>
      <c r="G143" s="107"/>
      <c r="H143" s="24"/>
      <c r="I143" s="68">
        <f t="shared" si="231"/>
        <v>0</v>
      </c>
      <c r="J143" s="164">
        <f t="shared" si="230"/>
        <v>0</v>
      </c>
      <c r="K143" s="68">
        <f>I143+F143+D143</f>
        <v>0</v>
      </c>
      <c r="L143" s="164"/>
      <c r="M143" s="68"/>
      <c r="N143" s="68"/>
      <c r="O143" s="68"/>
      <c r="P143" s="164">
        <f>J143-L143</f>
        <v>0</v>
      </c>
      <c r="Q143" s="68">
        <f>K143-M143</f>
        <v>0</v>
      </c>
      <c r="R143" s="164"/>
      <c r="S143" s="68"/>
      <c r="T143" s="133">
        <v>0.5</v>
      </c>
      <c r="U143" s="164"/>
      <c r="V143" s="68">
        <f>U143*T143</f>
        <v>0</v>
      </c>
      <c r="W143" s="164">
        <f t="shared" si="233"/>
        <v>0</v>
      </c>
      <c r="X143" s="68">
        <f>V143+S143</f>
        <v>0</v>
      </c>
      <c r="Y143" s="164"/>
      <c r="Z143" s="68"/>
      <c r="AA143" s="133">
        <v>0.5</v>
      </c>
      <c r="AB143" s="164"/>
      <c r="AC143" s="68">
        <f>AB143*AA143</f>
        <v>0</v>
      </c>
      <c r="AD143" s="164">
        <f t="shared" si="235"/>
        <v>0</v>
      </c>
      <c r="AE143" s="68">
        <f>AC143+Z143</f>
        <v>0</v>
      </c>
      <c r="AF143" s="24"/>
    </row>
    <row r="144" spans="1:32" s="235" customFormat="1">
      <c r="A144" s="226"/>
      <c r="B144" s="238" t="s">
        <v>35</v>
      </c>
      <c r="C144" s="228">
        <f t="shared" ref="C144" si="236">SUM(C142:C143)</f>
        <v>0</v>
      </c>
      <c r="D144" s="229">
        <f>SUM(D142:D143)</f>
        <v>0</v>
      </c>
      <c r="E144" s="228">
        <f t="shared" ref="E144" si="237">SUM(E142:E143)</f>
        <v>0</v>
      </c>
      <c r="F144" s="229">
        <f>SUM(F142:F143)</f>
        <v>0</v>
      </c>
      <c r="G144" s="230"/>
      <c r="H144" s="228">
        <f t="shared" ref="H144:S144" si="238">SUM(H142:H143)</f>
        <v>0</v>
      </c>
      <c r="I144" s="229">
        <f>SUM(I142:I143)</f>
        <v>0</v>
      </c>
      <c r="J144" s="228">
        <f t="shared" si="238"/>
        <v>0</v>
      </c>
      <c r="K144" s="229">
        <f>SUM(K142:K143)</f>
        <v>0</v>
      </c>
      <c r="L144" s="228">
        <f t="shared" si="238"/>
        <v>0</v>
      </c>
      <c r="M144" s="229">
        <f t="shared" si="238"/>
        <v>0</v>
      </c>
      <c r="N144" s="232" t="e">
        <f t="shared" ref="N144" si="239">L144/J144%</f>
        <v>#DIV/0!</v>
      </c>
      <c r="O144" s="232" t="e">
        <f>M144/K144%</f>
        <v>#DIV/0!</v>
      </c>
      <c r="P144" s="228">
        <f t="shared" si="238"/>
        <v>0</v>
      </c>
      <c r="Q144" s="229">
        <f t="shared" si="238"/>
        <v>0</v>
      </c>
      <c r="R144" s="228">
        <f t="shared" si="238"/>
        <v>0</v>
      </c>
      <c r="S144" s="229">
        <f t="shared" si="238"/>
        <v>0</v>
      </c>
      <c r="T144" s="233"/>
      <c r="U144" s="228">
        <f t="shared" ref="U144:W144" si="240">SUM(U142:U143)</f>
        <v>0</v>
      </c>
      <c r="V144" s="229">
        <f>SUM(V142:V143)</f>
        <v>0</v>
      </c>
      <c r="W144" s="228">
        <f t="shared" si="240"/>
        <v>0</v>
      </c>
      <c r="X144" s="229">
        <f>SUM(X142:X143)</f>
        <v>0</v>
      </c>
      <c r="Y144" s="228">
        <f t="shared" ref="Y144:Z144" si="241">SUM(Y142:Y143)</f>
        <v>0</v>
      </c>
      <c r="Z144" s="229">
        <f t="shared" si="241"/>
        <v>0</v>
      </c>
      <c r="AA144" s="233"/>
      <c r="AB144" s="228">
        <f t="shared" ref="AB144" si="242">SUM(AB142:AB143)</f>
        <v>0</v>
      </c>
      <c r="AC144" s="229">
        <f>SUM(AC142:AC143)</f>
        <v>0</v>
      </c>
      <c r="AD144" s="228">
        <f t="shared" ref="AD144" si="243">SUM(AD142:AD143)</f>
        <v>0</v>
      </c>
      <c r="AE144" s="229">
        <f>SUM(AE142:AE143)</f>
        <v>0</v>
      </c>
      <c r="AF144" s="227"/>
    </row>
    <row r="145" spans="1:32" s="25" customFormat="1">
      <c r="A145" s="336" t="s">
        <v>61</v>
      </c>
      <c r="B145" s="20" t="s">
        <v>62</v>
      </c>
      <c r="C145" s="22"/>
      <c r="D145" s="66"/>
      <c r="E145" s="22"/>
      <c r="F145" s="66"/>
      <c r="G145" s="108"/>
      <c r="H145" s="22"/>
      <c r="I145" s="66"/>
      <c r="J145" s="312"/>
      <c r="K145" s="66"/>
      <c r="L145" s="312"/>
      <c r="M145" s="66"/>
      <c r="N145" s="66"/>
      <c r="O145" s="66"/>
      <c r="P145" s="312"/>
      <c r="Q145" s="66"/>
      <c r="R145" s="312"/>
      <c r="S145" s="66"/>
      <c r="T145" s="134"/>
      <c r="U145" s="312"/>
      <c r="V145" s="66"/>
      <c r="W145" s="312"/>
      <c r="X145" s="66"/>
      <c r="Y145" s="312"/>
      <c r="Z145" s="66"/>
      <c r="AA145" s="134"/>
      <c r="AB145" s="312"/>
      <c r="AC145" s="66"/>
      <c r="AD145" s="312"/>
      <c r="AE145" s="66"/>
      <c r="AF145" s="22"/>
    </row>
    <row r="146" spans="1:32" s="25" customFormat="1">
      <c r="A146" s="336">
        <v>10</v>
      </c>
      <c r="B146" s="20" t="s">
        <v>63</v>
      </c>
      <c r="C146" s="22"/>
      <c r="D146" s="66"/>
      <c r="E146" s="22"/>
      <c r="F146" s="66"/>
      <c r="G146" s="108"/>
      <c r="H146" s="22"/>
      <c r="I146" s="66"/>
      <c r="J146" s="312">
        <f t="shared" ref="J146" si="244">H146+E146+C146</f>
        <v>0</v>
      </c>
      <c r="K146" s="66">
        <f>I146+F146+D146</f>
        <v>0</v>
      </c>
      <c r="L146" s="312"/>
      <c r="M146" s="66"/>
      <c r="N146" s="66"/>
      <c r="O146" s="66"/>
      <c r="P146" s="312"/>
      <c r="Q146" s="66"/>
      <c r="R146" s="312"/>
      <c r="S146" s="66"/>
      <c r="T146" s="134"/>
      <c r="U146" s="312"/>
      <c r="V146" s="66"/>
      <c r="W146" s="312"/>
      <c r="X146" s="66"/>
      <c r="Y146" s="312"/>
      <c r="Z146" s="66"/>
      <c r="AA146" s="134"/>
      <c r="AB146" s="312"/>
      <c r="AC146" s="66"/>
      <c r="AD146" s="312"/>
      <c r="AE146" s="66"/>
      <c r="AF146" s="22"/>
    </row>
    <row r="147" spans="1:32" s="25" customFormat="1">
      <c r="A147" s="336"/>
      <c r="B147" s="20" t="s">
        <v>288</v>
      </c>
      <c r="C147" s="22"/>
      <c r="D147" s="66"/>
      <c r="E147" s="22"/>
      <c r="F147" s="66"/>
      <c r="G147" s="108"/>
      <c r="H147" s="22"/>
      <c r="I147" s="66"/>
      <c r="J147" s="312"/>
      <c r="K147" s="66"/>
      <c r="L147" s="312"/>
      <c r="M147" s="66"/>
      <c r="N147" s="66"/>
      <c r="O147" s="66"/>
      <c r="P147" s="312"/>
      <c r="Q147" s="66"/>
      <c r="R147" s="312"/>
      <c r="S147" s="66"/>
      <c r="T147" s="134"/>
      <c r="U147" s="312"/>
      <c r="V147" s="66"/>
      <c r="W147" s="312"/>
      <c r="X147" s="66"/>
      <c r="Y147" s="312"/>
      <c r="Z147" s="66"/>
      <c r="AA147" s="134"/>
      <c r="AB147" s="312"/>
      <c r="AC147" s="66"/>
      <c r="AD147" s="312"/>
      <c r="AE147" s="66"/>
      <c r="AF147" s="22"/>
    </row>
    <row r="148" spans="1:32" s="18" customFormat="1">
      <c r="A148" s="36">
        <v>10.01</v>
      </c>
      <c r="B148" s="16" t="s">
        <v>64</v>
      </c>
      <c r="C148" s="24"/>
      <c r="D148" s="68"/>
      <c r="E148" s="24"/>
      <c r="F148" s="68"/>
      <c r="G148" s="107">
        <v>0.52</v>
      </c>
      <c r="H148" s="24"/>
      <c r="I148" s="68">
        <f>H148*G148*12</f>
        <v>0</v>
      </c>
      <c r="J148" s="164">
        <f t="shared" ref="J148:K164" si="245">H148+E148+C148</f>
        <v>0</v>
      </c>
      <c r="K148" s="68">
        <f t="shared" si="245"/>
        <v>0</v>
      </c>
      <c r="L148" s="164"/>
      <c r="M148" s="68"/>
      <c r="N148" s="68"/>
      <c r="O148" s="68"/>
      <c r="P148" s="164">
        <f t="shared" ref="P148:Q164" si="246">J148-L148</f>
        <v>0</v>
      </c>
      <c r="Q148" s="68">
        <f t="shared" si="246"/>
        <v>0</v>
      </c>
      <c r="R148" s="164"/>
      <c r="S148" s="68"/>
      <c r="T148" s="133">
        <v>0.65</v>
      </c>
      <c r="U148" s="164"/>
      <c r="V148" s="68">
        <f t="shared" ref="V148:V164" si="247">U148*T148*12</f>
        <v>0</v>
      </c>
      <c r="W148" s="164">
        <f t="shared" ref="W148:W164" si="248">U148+R148</f>
        <v>0</v>
      </c>
      <c r="X148" s="68">
        <f t="shared" ref="X148:X164" si="249">V148+S148</f>
        <v>0</v>
      </c>
      <c r="Y148" s="164"/>
      <c r="Z148" s="68"/>
      <c r="AA148" s="133">
        <v>0.65</v>
      </c>
      <c r="AB148" s="164"/>
      <c r="AC148" s="68">
        <f t="shared" ref="AC148:AC164" si="250">AB148*AA148*12</f>
        <v>0</v>
      </c>
      <c r="AD148" s="164">
        <f t="shared" ref="AD148:AD164" si="251">AB148+Y148</f>
        <v>0</v>
      </c>
      <c r="AE148" s="68">
        <f t="shared" ref="AE148:AE164" si="252">AC148+Z148</f>
        <v>0</v>
      </c>
      <c r="AF148" s="24"/>
    </row>
    <row r="149" spans="1:32" s="18" customFormat="1">
      <c r="A149" s="36">
        <v>10.02</v>
      </c>
      <c r="B149" s="16" t="s">
        <v>289</v>
      </c>
      <c r="C149" s="24"/>
      <c r="D149" s="68"/>
      <c r="E149" s="24"/>
      <c r="F149" s="68"/>
      <c r="G149" s="107">
        <v>0.13</v>
      </c>
      <c r="H149" s="24"/>
      <c r="I149" s="68">
        <f>H149*G149*12</f>
        <v>0</v>
      </c>
      <c r="J149" s="164">
        <f t="shared" si="245"/>
        <v>0</v>
      </c>
      <c r="K149" s="68">
        <f t="shared" si="245"/>
        <v>0</v>
      </c>
      <c r="L149" s="164"/>
      <c r="M149" s="68"/>
      <c r="N149" s="68"/>
      <c r="O149" s="68"/>
      <c r="P149" s="164">
        <f t="shared" si="246"/>
        <v>0</v>
      </c>
      <c r="Q149" s="68">
        <f t="shared" si="246"/>
        <v>0</v>
      </c>
      <c r="R149" s="164"/>
      <c r="S149" s="68"/>
      <c r="T149" s="133">
        <v>0.13</v>
      </c>
      <c r="U149" s="164"/>
      <c r="V149" s="68">
        <f t="shared" si="247"/>
        <v>0</v>
      </c>
      <c r="W149" s="164">
        <f t="shared" si="248"/>
        <v>0</v>
      </c>
      <c r="X149" s="68">
        <f t="shared" si="249"/>
        <v>0</v>
      </c>
      <c r="Y149" s="164"/>
      <c r="Z149" s="68"/>
      <c r="AA149" s="133">
        <v>0.13</v>
      </c>
      <c r="AB149" s="164"/>
      <c r="AC149" s="68">
        <f t="shared" si="250"/>
        <v>0</v>
      </c>
      <c r="AD149" s="164">
        <f t="shared" si="251"/>
        <v>0</v>
      </c>
      <c r="AE149" s="68">
        <f t="shared" si="252"/>
        <v>0</v>
      </c>
      <c r="AF149" s="24"/>
    </row>
    <row r="150" spans="1:32" s="18" customFormat="1" ht="48.75" customHeight="1">
      <c r="A150" s="36">
        <v>10.029999999999999</v>
      </c>
      <c r="B150" s="16" t="s">
        <v>68</v>
      </c>
      <c r="C150" s="24"/>
      <c r="D150" s="68"/>
      <c r="E150" s="24"/>
      <c r="F150" s="68"/>
      <c r="G150" s="107"/>
      <c r="H150" s="24"/>
      <c r="I150" s="68">
        <f t="shared" ref="I150:I164" si="253">H150*G150*12</f>
        <v>0</v>
      </c>
      <c r="J150" s="164">
        <f t="shared" si="245"/>
        <v>0</v>
      </c>
      <c r="K150" s="68">
        <f t="shared" si="245"/>
        <v>0</v>
      </c>
      <c r="L150" s="164"/>
      <c r="M150" s="68"/>
      <c r="N150" s="68"/>
      <c r="O150" s="68"/>
      <c r="P150" s="164">
        <f t="shared" si="246"/>
        <v>0</v>
      </c>
      <c r="Q150" s="68">
        <f t="shared" si="246"/>
        <v>0</v>
      </c>
      <c r="R150" s="164"/>
      <c r="S150" s="68"/>
      <c r="T150" s="133"/>
      <c r="U150" s="164"/>
      <c r="V150" s="68">
        <f t="shared" si="247"/>
        <v>0</v>
      </c>
      <c r="W150" s="164">
        <f t="shared" si="248"/>
        <v>0</v>
      </c>
      <c r="X150" s="68">
        <f t="shared" si="249"/>
        <v>0</v>
      </c>
      <c r="Y150" s="164"/>
      <c r="Z150" s="68"/>
      <c r="AA150" s="133"/>
      <c r="AB150" s="164"/>
      <c r="AC150" s="68">
        <f t="shared" si="250"/>
        <v>0</v>
      </c>
      <c r="AD150" s="164">
        <f t="shared" si="251"/>
        <v>0</v>
      </c>
      <c r="AE150" s="68">
        <f t="shared" si="252"/>
        <v>0</v>
      </c>
      <c r="AF150" s="24"/>
    </row>
    <row r="151" spans="1:32" s="25" customFormat="1">
      <c r="A151" s="85"/>
      <c r="B151" s="15" t="s">
        <v>73</v>
      </c>
      <c r="C151" s="22"/>
      <c r="D151" s="66"/>
      <c r="E151" s="22"/>
      <c r="F151" s="66"/>
      <c r="G151" s="108"/>
      <c r="H151" s="22"/>
      <c r="I151" s="66">
        <f t="shared" si="253"/>
        <v>0</v>
      </c>
      <c r="J151" s="312">
        <f t="shared" si="245"/>
        <v>0</v>
      </c>
      <c r="K151" s="66">
        <f t="shared" si="245"/>
        <v>0</v>
      </c>
      <c r="L151" s="312"/>
      <c r="M151" s="66"/>
      <c r="N151" s="68"/>
      <c r="O151" s="68"/>
      <c r="P151" s="164">
        <f t="shared" si="246"/>
        <v>0</v>
      </c>
      <c r="Q151" s="68">
        <f t="shared" si="246"/>
        <v>0</v>
      </c>
      <c r="R151" s="312"/>
      <c r="S151" s="66"/>
      <c r="T151" s="134"/>
      <c r="U151" s="312"/>
      <c r="V151" s="68">
        <f t="shared" si="247"/>
        <v>0</v>
      </c>
      <c r="W151" s="164">
        <f t="shared" si="248"/>
        <v>0</v>
      </c>
      <c r="X151" s="68">
        <f t="shared" si="249"/>
        <v>0</v>
      </c>
      <c r="Y151" s="312"/>
      <c r="Z151" s="66"/>
      <c r="AA151" s="134"/>
      <c r="AB151" s="312"/>
      <c r="AC151" s="68">
        <f t="shared" si="250"/>
        <v>0</v>
      </c>
      <c r="AD151" s="164">
        <f t="shared" si="251"/>
        <v>0</v>
      </c>
      <c r="AE151" s="68">
        <f t="shared" si="252"/>
        <v>0</v>
      </c>
      <c r="AF151" s="22"/>
    </row>
    <row r="152" spans="1:32" s="18" customFormat="1" ht="31.5">
      <c r="A152" s="36">
        <v>10.039999999999999</v>
      </c>
      <c r="B152" s="16" t="s">
        <v>290</v>
      </c>
      <c r="C152" s="24"/>
      <c r="D152" s="68"/>
      <c r="E152" s="24"/>
      <c r="F152" s="68"/>
      <c r="G152" s="107"/>
      <c r="H152" s="24"/>
      <c r="I152" s="68">
        <f t="shared" si="253"/>
        <v>0</v>
      </c>
      <c r="J152" s="164">
        <f t="shared" si="245"/>
        <v>0</v>
      </c>
      <c r="K152" s="68">
        <f t="shared" si="245"/>
        <v>0</v>
      </c>
      <c r="L152" s="164"/>
      <c r="M152" s="68"/>
      <c r="N152" s="68"/>
      <c r="O152" s="68"/>
      <c r="P152" s="164">
        <f t="shared" si="246"/>
        <v>0</v>
      </c>
      <c r="Q152" s="68">
        <f t="shared" si="246"/>
        <v>0</v>
      </c>
      <c r="R152" s="164"/>
      <c r="S152" s="68"/>
      <c r="T152" s="133"/>
      <c r="U152" s="164"/>
      <c r="V152" s="68">
        <f t="shared" si="247"/>
        <v>0</v>
      </c>
      <c r="W152" s="164">
        <f t="shared" si="248"/>
        <v>0</v>
      </c>
      <c r="X152" s="68">
        <f t="shared" si="249"/>
        <v>0</v>
      </c>
      <c r="Y152" s="164"/>
      <c r="Z152" s="68"/>
      <c r="AA152" s="133"/>
      <c r="AB152" s="164"/>
      <c r="AC152" s="68">
        <f t="shared" si="250"/>
        <v>0</v>
      </c>
      <c r="AD152" s="164">
        <f t="shared" si="251"/>
        <v>0</v>
      </c>
      <c r="AE152" s="68">
        <f t="shared" si="252"/>
        <v>0</v>
      </c>
      <c r="AF152" s="24"/>
    </row>
    <row r="153" spans="1:32" s="18" customFormat="1">
      <c r="A153" s="36"/>
      <c r="B153" s="17" t="s">
        <v>65</v>
      </c>
      <c r="C153" s="24"/>
      <c r="D153" s="68"/>
      <c r="E153" s="24"/>
      <c r="F153" s="68"/>
      <c r="G153" s="107">
        <v>0.6</v>
      </c>
      <c r="H153" s="24"/>
      <c r="I153" s="68">
        <f t="shared" si="253"/>
        <v>0</v>
      </c>
      <c r="J153" s="164">
        <f t="shared" si="245"/>
        <v>0</v>
      </c>
      <c r="K153" s="68">
        <f t="shared" si="245"/>
        <v>0</v>
      </c>
      <c r="L153" s="164"/>
      <c r="M153" s="68"/>
      <c r="N153" s="68"/>
      <c r="O153" s="68"/>
      <c r="P153" s="164">
        <f t="shared" si="246"/>
        <v>0</v>
      </c>
      <c r="Q153" s="68">
        <f t="shared" si="246"/>
        <v>0</v>
      </c>
      <c r="R153" s="164"/>
      <c r="S153" s="68"/>
      <c r="T153" s="133">
        <v>0.75</v>
      </c>
      <c r="U153" s="164"/>
      <c r="V153" s="68">
        <f t="shared" si="247"/>
        <v>0</v>
      </c>
      <c r="W153" s="164">
        <f t="shared" si="248"/>
        <v>0</v>
      </c>
      <c r="X153" s="68">
        <f t="shared" si="249"/>
        <v>0</v>
      </c>
      <c r="Y153" s="164"/>
      <c r="Z153" s="68"/>
      <c r="AA153" s="133">
        <v>0.75</v>
      </c>
      <c r="AB153" s="164"/>
      <c r="AC153" s="68">
        <f t="shared" si="250"/>
        <v>0</v>
      </c>
      <c r="AD153" s="164">
        <f t="shared" si="251"/>
        <v>0</v>
      </c>
      <c r="AE153" s="68">
        <f t="shared" si="252"/>
        <v>0</v>
      </c>
      <c r="AF153" s="24"/>
    </row>
    <row r="154" spans="1:32" s="18" customFormat="1">
      <c r="A154" s="36"/>
      <c r="B154" s="17" t="s">
        <v>66</v>
      </c>
      <c r="C154" s="24"/>
      <c r="D154" s="68"/>
      <c r="E154" s="24"/>
      <c r="F154" s="68"/>
      <c r="G154" s="107">
        <v>0.6</v>
      </c>
      <c r="H154" s="24"/>
      <c r="I154" s="68">
        <f t="shared" si="253"/>
        <v>0</v>
      </c>
      <c r="J154" s="164">
        <f t="shared" si="245"/>
        <v>0</v>
      </c>
      <c r="K154" s="68">
        <f t="shared" si="245"/>
        <v>0</v>
      </c>
      <c r="L154" s="164"/>
      <c r="M154" s="68"/>
      <c r="N154" s="68"/>
      <c r="O154" s="68"/>
      <c r="P154" s="164">
        <f t="shared" si="246"/>
        <v>0</v>
      </c>
      <c r="Q154" s="68">
        <f t="shared" si="246"/>
        <v>0</v>
      </c>
      <c r="R154" s="164"/>
      <c r="S154" s="68"/>
      <c r="T154" s="133">
        <v>0.75</v>
      </c>
      <c r="U154" s="164"/>
      <c r="V154" s="68">
        <f t="shared" si="247"/>
        <v>0</v>
      </c>
      <c r="W154" s="164">
        <f t="shared" si="248"/>
        <v>0</v>
      </c>
      <c r="X154" s="68">
        <f t="shared" si="249"/>
        <v>0</v>
      </c>
      <c r="Y154" s="164"/>
      <c r="Z154" s="68"/>
      <c r="AA154" s="133">
        <v>0.75</v>
      </c>
      <c r="AB154" s="164"/>
      <c r="AC154" s="68">
        <f t="shared" si="250"/>
        <v>0</v>
      </c>
      <c r="AD154" s="164">
        <f t="shared" si="251"/>
        <v>0</v>
      </c>
      <c r="AE154" s="68">
        <f t="shared" si="252"/>
        <v>0</v>
      </c>
      <c r="AF154" s="24"/>
    </row>
    <row r="155" spans="1:32" s="18" customFormat="1">
      <c r="A155" s="36"/>
      <c r="B155" s="17" t="s">
        <v>67</v>
      </c>
      <c r="C155" s="24"/>
      <c r="D155" s="68"/>
      <c r="E155" s="24"/>
      <c r="F155" s="68"/>
      <c r="G155" s="107">
        <v>0.6</v>
      </c>
      <c r="H155" s="24"/>
      <c r="I155" s="68">
        <f t="shared" si="253"/>
        <v>0</v>
      </c>
      <c r="J155" s="164">
        <f t="shared" si="245"/>
        <v>0</v>
      </c>
      <c r="K155" s="68">
        <f t="shared" si="245"/>
        <v>0</v>
      </c>
      <c r="L155" s="164"/>
      <c r="M155" s="68"/>
      <c r="N155" s="68"/>
      <c r="O155" s="68"/>
      <c r="P155" s="164">
        <f t="shared" si="246"/>
        <v>0</v>
      </c>
      <c r="Q155" s="68">
        <f t="shared" si="246"/>
        <v>0</v>
      </c>
      <c r="R155" s="164"/>
      <c r="S155" s="68"/>
      <c r="T155" s="133">
        <v>0.75</v>
      </c>
      <c r="U155" s="164"/>
      <c r="V155" s="68">
        <f t="shared" si="247"/>
        <v>0</v>
      </c>
      <c r="W155" s="164">
        <f t="shared" si="248"/>
        <v>0</v>
      </c>
      <c r="X155" s="68">
        <f t="shared" si="249"/>
        <v>0</v>
      </c>
      <c r="Y155" s="164"/>
      <c r="Z155" s="68"/>
      <c r="AA155" s="133">
        <v>0.75</v>
      </c>
      <c r="AB155" s="164"/>
      <c r="AC155" s="68">
        <f t="shared" si="250"/>
        <v>0</v>
      </c>
      <c r="AD155" s="164">
        <f t="shared" si="251"/>
        <v>0</v>
      </c>
      <c r="AE155" s="68">
        <f t="shared" si="252"/>
        <v>0</v>
      </c>
      <c r="AF155" s="24"/>
    </row>
    <row r="156" spans="1:32" s="18" customFormat="1" ht="31.5">
      <c r="A156" s="36">
        <v>10.050000000000001</v>
      </c>
      <c r="B156" s="16" t="s">
        <v>291</v>
      </c>
      <c r="C156" s="24"/>
      <c r="D156" s="68"/>
      <c r="E156" s="24"/>
      <c r="F156" s="68"/>
      <c r="G156" s="107"/>
      <c r="H156" s="24"/>
      <c r="I156" s="68">
        <f t="shared" si="253"/>
        <v>0</v>
      </c>
      <c r="J156" s="164">
        <f t="shared" si="245"/>
        <v>0</v>
      </c>
      <c r="K156" s="68">
        <f t="shared" si="245"/>
        <v>0</v>
      </c>
      <c r="L156" s="164"/>
      <c r="M156" s="68"/>
      <c r="N156" s="68"/>
      <c r="O156" s="68"/>
      <c r="P156" s="164">
        <f t="shared" si="246"/>
        <v>0</v>
      </c>
      <c r="Q156" s="68">
        <f t="shared" si="246"/>
        <v>0</v>
      </c>
      <c r="R156" s="164"/>
      <c r="S156" s="68"/>
      <c r="T156" s="133"/>
      <c r="U156" s="164"/>
      <c r="V156" s="68">
        <f t="shared" si="247"/>
        <v>0</v>
      </c>
      <c r="W156" s="164">
        <f t="shared" si="248"/>
        <v>0</v>
      </c>
      <c r="X156" s="68">
        <f t="shared" si="249"/>
        <v>0</v>
      </c>
      <c r="Y156" s="164"/>
      <c r="Z156" s="68"/>
      <c r="AA156" s="133"/>
      <c r="AB156" s="164"/>
      <c r="AC156" s="68">
        <f t="shared" si="250"/>
        <v>0</v>
      </c>
      <c r="AD156" s="164">
        <f t="shared" si="251"/>
        <v>0</v>
      </c>
      <c r="AE156" s="68">
        <f t="shared" si="252"/>
        <v>0</v>
      </c>
      <c r="AF156" s="24"/>
    </row>
    <row r="157" spans="1:32" s="18" customFormat="1">
      <c r="A157" s="36"/>
      <c r="B157" s="17" t="s">
        <v>65</v>
      </c>
      <c r="C157" s="24"/>
      <c r="D157" s="68"/>
      <c r="E157" s="24"/>
      <c r="F157" s="68"/>
      <c r="G157" s="107"/>
      <c r="H157" s="24"/>
      <c r="I157" s="68">
        <f t="shared" si="253"/>
        <v>0</v>
      </c>
      <c r="J157" s="164">
        <f t="shared" si="245"/>
        <v>0</v>
      </c>
      <c r="K157" s="68">
        <f t="shared" si="245"/>
        <v>0</v>
      </c>
      <c r="L157" s="164"/>
      <c r="M157" s="68"/>
      <c r="N157" s="68"/>
      <c r="O157" s="68"/>
      <c r="P157" s="164">
        <f t="shared" si="246"/>
        <v>0</v>
      </c>
      <c r="Q157" s="68">
        <f t="shared" si="246"/>
        <v>0</v>
      </c>
      <c r="R157" s="164"/>
      <c r="S157" s="68"/>
      <c r="T157" s="133"/>
      <c r="U157" s="164"/>
      <c r="V157" s="68">
        <f t="shared" si="247"/>
        <v>0</v>
      </c>
      <c r="W157" s="164">
        <f t="shared" si="248"/>
        <v>0</v>
      </c>
      <c r="X157" s="68">
        <f t="shared" si="249"/>
        <v>0</v>
      </c>
      <c r="Y157" s="164"/>
      <c r="Z157" s="68"/>
      <c r="AA157" s="133"/>
      <c r="AB157" s="164"/>
      <c r="AC157" s="68">
        <f t="shared" si="250"/>
        <v>0</v>
      </c>
      <c r="AD157" s="164">
        <f t="shared" si="251"/>
        <v>0</v>
      </c>
      <c r="AE157" s="68">
        <f t="shared" si="252"/>
        <v>0</v>
      </c>
      <c r="AF157" s="24"/>
    </row>
    <row r="158" spans="1:32" s="18" customFormat="1">
      <c r="A158" s="36"/>
      <c r="B158" s="17" t="s">
        <v>66</v>
      </c>
      <c r="C158" s="24"/>
      <c r="D158" s="68"/>
      <c r="E158" s="24"/>
      <c r="F158" s="68"/>
      <c r="G158" s="107"/>
      <c r="H158" s="24"/>
      <c r="I158" s="68">
        <f t="shared" si="253"/>
        <v>0</v>
      </c>
      <c r="J158" s="164">
        <f t="shared" si="245"/>
        <v>0</v>
      </c>
      <c r="K158" s="68">
        <f t="shared" si="245"/>
        <v>0</v>
      </c>
      <c r="L158" s="164"/>
      <c r="M158" s="68"/>
      <c r="N158" s="68"/>
      <c r="O158" s="68"/>
      <c r="P158" s="164">
        <f t="shared" si="246"/>
        <v>0</v>
      </c>
      <c r="Q158" s="68">
        <f t="shared" si="246"/>
        <v>0</v>
      </c>
      <c r="R158" s="164"/>
      <c r="S158" s="68"/>
      <c r="T158" s="133"/>
      <c r="U158" s="164"/>
      <c r="V158" s="68">
        <f t="shared" si="247"/>
        <v>0</v>
      </c>
      <c r="W158" s="164">
        <f t="shared" si="248"/>
        <v>0</v>
      </c>
      <c r="X158" s="68">
        <f t="shared" si="249"/>
        <v>0</v>
      </c>
      <c r="Y158" s="164"/>
      <c r="Z158" s="68"/>
      <c r="AA158" s="133"/>
      <c r="AB158" s="164"/>
      <c r="AC158" s="68">
        <f t="shared" si="250"/>
        <v>0</v>
      </c>
      <c r="AD158" s="164">
        <f t="shared" si="251"/>
        <v>0</v>
      </c>
      <c r="AE158" s="68">
        <f t="shared" si="252"/>
        <v>0</v>
      </c>
      <c r="AF158" s="24"/>
    </row>
    <row r="159" spans="1:32" s="18" customFormat="1">
      <c r="A159" s="36"/>
      <c r="B159" s="17" t="s">
        <v>67</v>
      </c>
      <c r="C159" s="24"/>
      <c r="D159" s="68"/>
      <c r="E159" s="24"/>
      <c r="F159" s="68"/>
      <c r="G159" s="107"/>
      <c r="H159" s="24"/>
      <c r="I159" s="68">
        <f t="shared" si="253"/>
        <v>0</v>
      </c>
      <c r="J159" s="164">
        <f t="shared" si="245"/>
        <v>0</v>
      </c>
      <c r="K159" s="68">
        <f t="shared" si="245"/>
        <v>0</v>
      </c>
      <c r="L159" s="164"/>
      <c r="M159" s="68"/>
      <c r="N159" s="68"/>
      <c r="O159" s="68"/>
      <c r="P159" s="164">
        <f t="shared" si="246"/>
        <v>0</v>
      </c>
      <c r="Q159" s="68">
        <f t="shared" si="246"/>
        <v>0</v>
      </c>
      <c r="R159" s="164"/>
      <c r="S159" s="68"/>
      <c r="T159" s="133"/>
      <c r="U159" s="164"/>
      <c r="V159" s="68">
        <f t="shared" si="247"/>
        <v>0</v>
      </c>
      <c r="W159" s="164">
        <f t="shared" si="248"/>
        <v>0</v>
      </c>
      <c r="X159" s="68">
        <f t="shared" si="249"/>
        <v>0</v>
      </c>
      <c r="Y159" s="164"/>
      <c r="Z159" s="68"/>
      <c r="AA159" s="133"/>
      <c r="AB159" s="164"/>
      <c r="AC159" s="68">
        <f t="shared" si="250"/>
        <v>0</v>
      </c>
      <c r="AD159" s="164">
        <f t="shared" si="251"/>
        <v>0</v>
      </c>
      <c r="AE159" s="68">
        <f t="shared" si="252"/>
        <v>0</v>
      </c>
      <c r="AF159" s="24"/>
    </row>
    <row r="160" spans="1:32" s="18" customFormat="1" ht="31.5">
      <c r="A160" s="36">
        <v>10.06</v>
      </c>
      <c r="B160" s="17" t="s">
        <v>292</v>
      </c>
      <c r="C160" s="24"/>
      <c r="D160" s="68"/>
      <c r="E160" s="24"/>
      <c r="F160" s="68"/>
      <c r="G160" s="107"/>
      <c r="H160" s="24"/>
      <c r="I160" s="68">
        <f t="shared" si="253"/>
        <v>0</v>
      </c>
      <c r="J160" s="164">
        <f t="shared" si="245"/>
        <v>0</v>
      </c>
      <c r="K160" s="68">
        <f t="shared" si="245"/>
        <v>0</v>
      </c>
      <c r="L160" s="164"/>
      <c r="M160" s="68"/>
      <c r="N160" s="68"/>
      <c r="O160" s="68"/>
      <c r="P160" s="164">
        <f t="shared" si="246"/>
        <v>0</v>
      </c>
      <c r="Q160" s="68">
        <f t="shared" si="246"/>
        <v>0</v>
      </c>
      <c r="R160" s="164"/>
      <c r="S160" s="68"/>
      <c r="T160" s="133"/>
      <c r="U160" s="164"/>
      <c r="V160" s="68">
        <f t="shared" si="247"/>
        <v>0</v>
      </c>
      <c r="W160" s="164">
        <f t="shared" si="248"/>
        <v>0</v>
      </c>
      <c r="X160" s="68">
        <f t="shared" si="249"/>
        <v>0</v>
      </c>
      <c r="Y160" s="164"/>
      <c r="Z160" s="68"/>
      <c r="AA160" s="133"/>
      <c r="AB160" s="164"/>
      <c r="AC160" s="68">
        <f t="shared" si="250"/>
        <v>0</v>
      </c>
      <c r="AD160" s="164">
        <f t="shared" si="251"/>
        <v>0</v>
      </c>
      <c r="AE160" s="68">
        <f t="shared" si="252"/>
        <v>0</v>
      </c>
      <c r="AF160" s="24"/>
    </row>
    <row r="161" spans="1:32" s="18" customFormat="1" ht="31.5">
      <c r="A161" s="32">
        <v>10.07</v>
      </c>
      <c r="B161" s="16" t="s">
        <v>69</v>
      </c>
      <c r="C161" s="24"/>
      <c r="D161" s="68"/>
      <c r="E161" s="24"/>
      <c r="F161" s="68"/>
      <c r="G161" s="107"/>
      <c r="H161" s="24"/>
      <c r="I161" s="68">
        <f t="shared" si="253"/>
        <v>0</v>
      </c>
      <c r="J161" s="164">
        <f t="shared" si="245"/>
        <v>0</v>
      </c>
      <c r="K161" s="68">
        <f t="shared" si="245"/>
        <v>0</v>
      </c>
      <c r="L161" s="164"/>
      <c r="M161" s="68"/>
      <c r="N161" s="68"/>
      <c r="O161" s="68"/>
      <c r="P161" s="164">
        <f t="shared" si="246"/>
        <v>0</v>
      </c>
      <c r="Q161" s="68">
        <f t="shared" si="246"/>
        <v>0</v>
      </c>
      <c r="R161" s="164"/>
      <c r="S161" s="68"/>
      <c r="T161" s="133"/>
      <c r="U161" s="164"/>
      <c r="V161" s="68">
        <f t="shared" si="247"/>
        <v>0</v>
      </c>
      <c r="W161" s="164">
        <f t="shared" si="248"/>
        <v>0</v>
      </c>
      <c r="X161" s="68">
        <f t="shared" si="249"/>
        <v>0</v>
      </c>
      <c r="Y161" s="164"/>
      <c r="Z161" s="68"/>
      <c r="AA161" s="133"/>
      <c r="AB161" s="164"/>
      <c r="AC161" s="68">
        <f t="shared" si="250"/>
        <v>0</v>
      </c>
      <c r="AD161" s="164">
        <f t="shared" si="251"/>
        <v>0</v>
      </c>
      <c r="AE161" s="68">
        <f t="shared" si="252"/>
        <v>0</v>
      </c>
      <c r="AF161" s="24"/>
    </row>
    <row r="162" spans="1:32" s="18" customFormat="1">
      <c r="A162" s="32"/>
      <c r="B162" s="16" t="s">
        <v>70</v>
      </c>
      <c r="C162" s="24"/>
      <c r="D162" s="68"/>
      <c r="E162" s="24"/>
      <c r="F162" s="68"/>
      <c r="G162" s="107">
        <v>0.08</v>
      </c>
      <c r="H162" s="24"/>
      <c r="I162" s="68">
        <f t="shared" si="253"/>
        <v>0</v>
      </c>
      <c r="J162" s="164">
        <f t="shared" si="245"/>
        <v>0</v>
      </c>
      <c r="K162" s="68">
        <f t="shared" si="245"/>
        <v>0</v>
      </c>
      <c r="L162" s="164"/>
      <c r="M162" s="68"/>
      <c r="N162" s="68"/>
      <c r="O162" s="68"/>
      <c r="P162" s="164">
        <f t="shared" si="246"/>
        <v>0</v>
      </c>
      <c r="Q162" s="68">
        <f t="shared" si="246"/>
        <v>0</v>
      </c>
      <c r="R162" s="164"/>
      <c r="S162" s="68"/>
      <c r="T162" s="133">
        <v>8.0000000000000002E-3</v>
      </c>
      <c r="U162" s="164"/>
      <c r="V162" s="68">
        <f t="shared" si="247"/>
        <v>0</v>
      </c>
      <c r="W162" s="164">
        <f t="shared" si="248"/>
        <v>0</v>
      </c>
      <c r="X162" s="68">
        <f t="shared" si="249"/>
        <v>0</v>
      </c>
      <c r="Y162" s="164"/>
      <c r="Z162" s="68"/>
      <c r="AA162" s="133">
        <v>8.0000000000000002E-3</v>
      </c>
      <c r="AB162" s="164"/>
      <c r="AC162" s="68">
        <f t="shared" si="250"/>
        <v>0</v>
      </c>
      <c r="AD162" s="164">
        <f t="shared" si="251"/>
        <v>0</v>
      </c>
      <c r="AE162" s="68">
        <f t="shared" si="252"/>
        <v>0</v>
      </c>
      <c r="AF162" s="24"/>
    </row>
    <row r="163" spans="1:32" s="18" customFormat="1">
      <c r="A163" s="31"/>
      <c r="B163" s="16" t="s">
        <v>71</v>
      </c>
      <c r="C163" s="24"/>
      <c r="D163" s="68"/>
      <c r="E163" s="24"/>
      <c r="F163" s="68"/>
      <c r="G163" s="107">
        <v>0.08</v>
      </c>
      <c r="H163" s="24"/>
      <c r="I163" s="68">
        <f t="shared" si="253"/>
        <v>0</v>
      </c>
      <c r="J163" s="164">
        <f t="shared" si="245"/>
        <v>0</v>
      </c>
      <c r="K163" s="68">
        <f t="shared" si="245"/>
        <v>0</v>
      </c>
      <c r="L163" s="164"/>
      <c r="M163" s="68"/>
      <c r="N163" s="68"/>
      <c r="O163" s="68"/>
      <c r="P163" s="164">
        <f t="shared" si="246"/>
        <v>0</v>
      </c>
      <c r="Q163" s="68">
        <f t="shared" si="246"/>
        <v>0</v>
      </c>
      <c r="R163" s="164"/>
      <c r="S163" s="68"/>
      <c r="T163" s="133">
        <v>8.0000000000000002E-3</v>
      </c>
      <c r="U163" s="164"/>
      <c r="V163" s="68">
        <f t="shared" si="247"/>
        <v>0</v>
      </c>
      <c r="W163" s="164">
        <f t="shared" si="248"/>
        <v>0</v>
      </c>
      <c r="X163" s="68">
        <f t="shared" si="249"/>
        <v>0</v>
      </c>
      <c r="Y163" s="164"/>
      <c r="Z163" s="68"/>
      <c r="AA163" s="133">
        <v>8.0000000000000002E-3</v>
      </c>
      <c r="AB163" s="164"/>
      <c r="AC163" s="68">
        <f t="shared" si="250"/>
        <v>0</v>
      </c>
      <c r="AD163" s="164">
        <f t="shared" si="251"/>
        <v>0</v>
      </c>
      <c r="AE163" s="68">
        <f t="shared" si="252"/>
        <v>0</v>
      </c>
      <c r="AF163" s="24"/>
    </row>
    <row r="164" spans="1:32" s="18" customFormat="1">
      <c r="A164" s="32"/>
      <c r="B164" s="16" t="s">
        <v>72</v>
      </c>
      <c r="C164" s="24"/>
      <c r="D164" s="68"/>
      <c r="E164" s="24"/>
      <c r="F164" s="68"/>
      <c r="G164" s="107">
        <v>0.08</v>
      </c>
      <c r="H164" s="24"/>
      <c r="I164" s="68">
        <f t="shared" si="253"/>
        <v>0</v>
      </c>
      <c r="J164" s="164">
        <f t="shared" si="245"/>
        <v>0</v>
      </c>
      <c r="K164" s="68">
        <f t="shared" si="245"/>
        <v>0</v>
      </c>
      <c r="L164" s="164"/>
      <c r="M164" s="68"/>
      <c r="N164" s="68"/>
      <c r="O164" s="68"/>
      <c r="P164" s="164">
        <f t="shared" si="246"/>
        <v>0</v>
      </c>
      <c r="Q164" s="68">
        <f t="shared" si="246"/>
        <v>0</v>
      </c>
      <c r="R164" s="164"/>
      <c r="S164" s="68"/>
      <c r="T164" s="133">
        <v>8.0000000000000002E-3</v>
      </c>
      <c r="U164" s="164"/>
      <c r="V164" s="68">
        <f t="shared" si="247"/>
        <v>0</v>
      </c>
      <c r="W164" s="164">
        <f t="shared" si="248"/>
        <v>0</v>
      </c>
      <c r="X164" s="68">
        <f t="shared" si="249"/>
        <v>0</v>
      </c>
      <c r="Y164" s="164"/>
      <c r="Z164" s="68"/>
      <c r="AA164" s="133">
        <v>8.0000000000000002E-3</v>
      </c>
      <c r="AB164" s="164"/>
      <c r="AC164" s="68">
        <f t="shared" si="250"/>
        <v>0</v>
      </c>
      <c r="AD164" s="164">
        <f t="shared" si="251"/>
        <v>0</v>
      </c>
      <c r="AE164" s="68">
        <f t="shared" si="252"/>
        <v>0</v>
      </c>
      <c r="AF164" s="24"/>
    </row>
    <row r="165" spans="1:32" s="235" customFormat="1">
      <c r="A165" s="264"/>
      <c r="B165" s="267" t="s">
        <v>35</v>
      </c>
      <c r="C165" s="228">
        <f t="shared" ref="C165:F165" si="254">SUM(C148:C164)</f>
        <v>0</v>
      </c>
      <c r="D165" s="229">
        <f t="shared" si="254"/>
        <v>0</v>
      </c>
      <c r="E165" s="228">
        <f t="shared" si="254"/>
        <v>0</v>
      </c>
      <c r="F165" s="229">
        <f t="shared" si="254"/>
        <v>0</v>
      </c>
      <c r="G165" s="230"/>
      <c r="H165" s="228">
        <f>SUM(H148:H164)</f>
        <v>0</v>
      </c>
      <c r="I165" s="229">
        <f>SUM(I148:I164)</f>
        <v>0</v>
      </c>
      <c r="J165" s="228">
        <f t="shared" ref="J165:K165" si="255">SUM(J148:J164)</f>
        <v>0</v>
      </c>
      <c r="K165" s="229">
        <f t="shared" si="255"/>
        <v>0</v>
      </c>
      <c r="L165" s="228">
        <f>SUM(L148:L164)</f>
        <v>0</v>
      </c>
      <c r="M165" s="229">
        <f>SUM(M148:M164)</f>
        <v>0</v>
      </c>
      <c r="N165" s="232" t="e">
        <f t="shared" ref="N165:O166" si="256">L165/J165%</f>
        <v>#DIV/0!</v>
      </c>
      <c r="O165" s="232" t="e">
        <f t="shared" si="256"/>
        <v>#DIV/0!</v>
      </c>
      <c r="P165" s="228">
        <f t="shared" ref="P165:S165" si="257">SUM(P148:P164)</f>
        <v>0</v>
      </c>
      <c r="Q165" s="229">
        <f t="shared" si="257"/>
        <v>0</v>
      </c>
      <c r="R165" s="228">
        <f t="shared" si="257"/>
        <v>0</v>
      </c>
      <c r="S165" s="229">
        <f t="shared" si="257"/>
        <v>0</v>
      </c>
      <c r="T165" s="233"/>
      <c r="U165" s="228">
        <f t="shared" ref="U165:W165" si="258">SUM(U148:U164)</f>
        <v>0</v>
      </c>
      <c r="V165" s="229">
        <f>SUM(V148:V164)</f>
        <v>0</v>
      </c>
      <c r="W165" s="228">
        <f t="shared" si="258"/>
        <v>0</v>
      </c>
      <c r="X165" s="229">
        <f>SUM(X148:X164)</f>
        <v>0</v>
      </c>
      <c r="Y165" s="228">
        <f t="shared" ref="Y165:Z165" si="259">SUM(Y148:Y164)</f>
        <v>0</v>
      </c>
      <c r="Z165" s="229">
        <f t="shared" si="259"/>
        <v>0</v>
      </c>
      <c r="AA165" s="233"/>
      <c r="AB165" s="228">
        <f t="shared" ref="AB165" si="260">SUM(AB148:AB164)</f>
        <v>0</v>
      </c>
      <c r="AC165" s="229">
        <f>SUM(AC148:AC164)</f>
        <v>0</v>
      </c>
      <c r="AD165" s="228">
        <f t="shared" ref="AD165" si="261">SUM(AD148:AD164)</f>
        <v>0</v>
      </c>
      <c r="AE165" s="229">
        <f>SUM(AE148:AE164)</f>
        <v>0</v>
      </c>
      <c r="AF165" s="227"/>
    </row>
    <row r="166" spans="1:32" s="235" customFormat="1">
      <c r="A166" s="264"/>
      <c r="B166" s="267" t="s">
        <v>29</v>
      </c>
      <c r="C166" s="228">
        <f t="shared" ref="C166:F166" si="262">C165</f>
        <v>0</v>
      </c>
      <c r="D166" s="229">
        <f t="shared" si="262"/>
        <v>0</v>
      </c>
      <c r="E166" s="228">
        <f t="shared" si="262"/>
        <v>0</v>
      </c>
      <c r="F166" s="229">
        <f t="shared" si="262"/>
        <v>0</v>
      </c>
      <c r="G166" s="230"/>
      <c r="H166" s="228">
        <f>H165</f>
        <v>0</v>
      </c>
      <c r="I166" s="229">
        <f>I165</f>
        <v>0</v>
      </c>
      <c r="J166" s="228">
        <f t="shared" ref="J166:K166" si="263">J165</f>
        <v>0</v>
      </c>
      <c r="K166" s="229">
        <f t="shared" si="263"/>
        <v>0</v>
      </c>
      <c r="L166" s="228">
        <f>L165</f>
        <v>0</v>
      </c>
      <c r="M166" s="229">
        <f>M165</f>
        <v>0</v>
      </c>
      <c r="N166" s="232" t="e">
        <f t="shared" si="256"/>
        <v>#DIV/0!</v>
      </c>
      <c r="O166" s="232" t="e">
        <f t="shared" si="256"/>
        <v>#DIV/0!</v>
      </c>
      <c r="P166" s="228">
        <f t="shared" ref="P166:S166" si="264">P165</f>
        <v>0</v>
      </c>
      <c r="Q166" s="229">
        <f t="shared" si="264"/>
        <v>0</v>
      </c>
      <c r="R166" s="228">
        <f t="shared" si="264"/>
        <v>0</v>
      </c>
      <c r="S166" s="229">
        <f t="shared" si="264"/>
        <v>0</v>
      </c>
      <c r="T166" s="233"/>
      <c r="U166" s="228">
        <f t="shared" ref="U166:W166" si="265">U165</f>
        <v>0</v>
      </c>
      <c r="V166" s="229">
        <f>V165</f>
        <v>0</v>
      </c>
      <c r="W166" s="228">
        <f t="shared" si="265"/>
        <v>0</v>
      </c>
      <c r="X166" s="229">
        <f>X165</f>
        <v>0</v>
      </c>
      <c r="Y166" s="228">
        <f t="shared" ref="Y166:Z166" si="266">Y165</f>
        <v>0</v>
      </c>
      <c r="Z166" s="229">
        <f t="shared" si="266"/>
        <v>0</v>
      </c>
      <c r="AA166" s="233"/>
      <c r="AB166" s="228">
        <f t="shared" ref="AB166" si="267">AB165</f>
        <v>0</v>
      </c>
      <c r="AC166" s="229">
        <f>AC165</f>
        <v>0</v>
      </c>
      <c r="AD166" s="228">
        <f t="shared" ref="AD166" si="268">AD165</f>
        <v>0</v>
      </c>
      <c r="AE166" s="229">
        <f>AE165</f>
        <v>0</v>
      </c>
      <c r="AF166" s="227"/>
    </row>
    <row r="167" spans="1:32" s="25" customFormat="1" ht="31.5">
      <c r="A167" s="347"/>
      <c r="B167" s="20" t="s">
        <v>293</v>
      </c>
      <c r="C167" s="22"/>
      <c r="D167" s="66"/>
      <c r="E167" s="22"/>
      <c r="F167" s="66"/>
      <c r="G167" s="108"/>
      <c r="H167" s="22"/>
      <c r="I167" s="66"/>
      <c r="J167" s="312"/>
      <c r="K167" s="66"/>
      <c r="L167" s="312"/>
      <c r="M167" s="66"/>
      <c r="N167" s="66"/>
      <c r="O167" s="66"/>
      <c r="P167" s="312"/>
      <c r="Q167" s="66"/>
      <c r="R167" s="312"/>
      <c r="S167" s="66"/>
      <c r="T167" s="134"/>
      <c r="U167" s="312"/>
      <c r="V167" s="66"/>
      <c r="W167" s="312"/>
      <c r="X167" s="66"/>
      <c r="Y167" s="312"/>
      <c r="Z167" s="66"/>
      <c r="AA167" s="134"/>
      <c r="AB167" s="312"/>
      <c r="AC167" s="66"/>
      <c r="AD167" s="312"/>
      <c r="AE167" s="66"/>
      <c r="AF167" s="22"/>
    </row>
    <row r="168" spans="1:32" s="25" customFormat="1">
      <c r="A168" s="347"/>
      <c r="B168" s="20" t="s">
        <v>288</v>
      </c>
      <c r="C168" s="22"/>
      <c r="D168" s="66"/>
      <c r="E168" s="22"/>
      <c r="F168" s="66"/>
      <c r="G168" s="108"/>
      <c r="H168" s="22"/>
      <c r="I168" s="66">
        <f t="shared" ref="I168" si="269">H168*G168</f>
        <v>0</v>
      </c>
      <c r="J168" s="312"/>
      <c r="K168" s="66"/>
      <c r="L168" s="312"/>
      <c r="M168" s="66"/>
      <c r="N168" s="66"/>
      <c r="O168" s="66"/>
      <c r="P168" s="312"/>
      <c r="Q168" s="66"/>
      <c r="R168" s="312"/>
      <c r="S168" s="66"/>
      <c r="T168" s="134"/>
      <c r="U168" s="312"/>
      <c r="V168" s="66"/>
      <c r="W168" s="312"/>
      <c r="X168" s="66"/>
      <c r="Y168" s="312"/>
      <c r="Z168" s="66"/>
      <c r="AA168" s="134"/>
      <c r="AB168" s="312"/>
      <c r="AC168" s="66"/>
      <c r="AD168" s="312"/>
      <c r="AE168" s="66"/>
      <c r="AF168" s="22"/>
    </row>
    <row r="169" spans="1:32" s="18" customFormat="1" ht="31.5">
      <c r="A169" s="32">
        <v>10.08</v>
      </c>
      <c r="B169" s="23" t="s">
        <v>294</v>
      </c>
      <c r="C169" s="24"/>
      <c r="D169" s="68"/>
      <c r="E169" s="24"/>
      <c r="F169" s="68"/>
      <c r="G169" s="107">
        <v>0.5</v>
      </c>
      <c r="H169" s="24">
        <v>115</v>
      </c>
      <c r="I169" s="68">
        <f t="shared" ref="I169:I173" si="270">H169*G169*12</f>
        <v>690</v>
      </c>
      <c r="J169" s="164">
        <f t="shared" ref="J169:K185" si="271">H169+E169+C169</f>
        <v>115</v>
      </c>
      <c r="K169" s="68">
        <f t="shared" si="271"/>
        <v>690</v>
      </c>
      <c r="L169" s="164">
        <v>34</v>
      </c>
      <c r="M169" s="68">
        <v>144.38532000000001</v>
      </c>
      <c r="N169" s="68">
        <f t="shared" ref="N169:O188" si="272">L169/J169%</f>
        <v>29.565217391304351</v>
      </c>
      <c r="O169" s="68">
        <f t="shared" si="272"/>
        <v>20.925408695652173</v>
      </c>
      <c r="P169" s="164">
        <f t="shared" ref="P169:Q171" si="273">J169-L169</f>
        <v>81</v>
      </c>
      <c r="Q169" s="68">
        <f t="shared" si="273"/>
        <v>545.61468000000002</v>
      </c>
      <c r="R169" s="164"/>
      <c r="S169" s="68"/>
      <c r="T169" s="133">
        <v>0.65</v>
      </c>
      <c r="U169" s="164">
        <v>172</v>
      </c>
      <c r="V169" s="68">
        <f t="shared" ref="V169:V185" si="274">U169*T169*12</f>
        <v>1341.6</v>
      </c>
      <c r="W169" s="164">
        <f t="shared" ref="W169:W185" si="275">U169+R169</f>
        <v>172</v>
      </c>
      <c r="X169" s="68">
        <f t="shared" ref="X169:X185" si="276">V169+S169</f>
        <v>1341.6</v>
      </c>
      <c r="Y169" s="164"/>
      <c r="Z169" s="68"/>
      <c r="AA169" s="133">
        <v>0.65</v>
      </c>
      <c r="AB169" s="164">
        <v>172</v>
      </c>
      <c r="AC169" s="68">
        <f t="shared" ref="AC169:AC185" si="277">AB169*AA169*12</f>
        <v>1341.6</v>
      </c>
      <c r="AD169" s="164">
        <f t="shared" ref="AD169:AD185" si="278">AB169+Y169</f>
        <v>172</v>
      </c>
      <c r="AE169" s="68">
        <f t="shared" ref="AE169:AE185" si="279">AC169+Z169</f>
        <v>1341.6</v>
      </c>
      <c r="AF169" s="24"/>
    </row>
    <row r="170" spans="1:32" s="18" customFormat="1" ht="31.5">
      <c r="A170" s="31">
        <v>10.09</v>
      </c>
      <c r="B170" s="23" t="s">
        <v>295</v>
      </c>
      <c r="C170" s="24"/>
      <c r="D170" s="68"/>
      <c r="E170" s="24"/>
      <c r="F170" s="68"/>
      <c r="G170" s="107">
        <v>0.13</v>
      </c>
      <c r="H170" s="24">
        <v>4</v>
      </c>
      <c r="I170" s="68">
        <f t="shared" si="270"/>
        <v>6.24</v>
      </c>
      <c r="J170" s="164">
        <f t="shared" si="271"/>
        <v>4</v>
      </c>
      <c r="K170" s="68">
        <f t="shared" si="271"/>
        <v>6.24</v>
      </c>
      <c r="L170" s="164">
        <v>2</v>
      </c>
      <c r="M170" s="68">
        <v>2.6</v>
      </c>
      <c r="N170" s="68">
        <f t="shared" si="272"/>
        <v>50</v>
      </c>
      <c r="O170" s="68">
        <f t="shared" si="272"/>
        <v>41.666666666666664</v>
      </c>
      <c r="P170" s="164">
        <f t="shared" si="273"/>
        <v>2</v>
      </c>
      <c r="Q170" s="68">
        <f t="shared" si="273"/>
        <v>3.64</v>
      </c>
      <c r="R170" s="164"/>
      <c r="S170" s="68"/>
      <c r="T170" s="133">
        <v>0.15</v>
      </c>
      <c r="U170" s="164">
        <v>4</v>
      </c>
      <c r="V170" s="68">
        <f t="shared" si="274"/>
        <v>7.1999999999999993</v>
      </c>
      <c r="W170" s="164">
        <f t="shared" si="275"/>
        <v>4</v>
      </c>
      <c r="X170" s="68">
        <f t="shared" si="276"/>
        <v>7.1999999999999993</v>
      </c>
      <c r="Y170" s="164"/>
      <c r="Z170" s="68"/>
      <c r="AA170" s="133">
        <v>0.15</v>
      </c>
      <c r="AB170" s="164">
        <v>4</v>
      </c>
      <c r="AC170" s="68">
        <f t="shared" si="277"/>
        <v>7.1999999999999993</v>
      </c>
      <c r="AD170" s="164">
        <f t="shared" si="278"/>
        <v>4</v>
      </c>
      <c r="AE170" s="68">
        <f t="shared" si="279"/>
        <v>7.1999999999999993</v>
      </c>
      <c r="AF170" s="24"/>
    </row>
    <row r="171" spans="1:32" s="18" customFormat="1">
      <c r="A171" s="31">
        <v>10.1</v>
      </c>
      <c r="B171" s="16" t="s">
        <v>154</v>
      </c>
      <c r="C171" s="24"/>
      <c r="D171" s="68"/>
      <c r="E171" s="24"/>
      <c r="F171" s="68"/>
      <c r="G171" s="107"/>
      <c r="H171" s="24"/>
      <c r="I171" s="68">
        <f t="shared" si="270"/>
        <v>0</v>
      </c>
      <c r="J171" s="164">
        <f t="shared" si="271"/>
        <v>0</v>
      </c>
      <c r="K171" s="68">
        <f t="shared" si="271"/>
        <v>0</v>
      </c>
      <c r="L171" s="164"/>
      <c r="M171" s="68"/>
      <c r="N171" s="68"/>
      <c r="O171" s="68"/>
      <c r="P171" s="164">
        <f t="shared" si="273"/>
        <v>0</v>
      </c>
      <c r="Q171" s="68">
        <f t="shared" si="273"/>
        <v>0</v>
      </c>
      <c r="R171" s="164"/>
      <c r="S171" s="68"/>
      <c r="T171" s="133"/>
      <c r="U171" s="164"/>
      <c r="V171" s="68">
        <f t="shared" si="274"/>
        <v>0</v>
      </c>
      <c r="W171" s="164">
        <f t="shared" si="275"/>
        <v>0</v>
      </c>
      <c r="X171" s="68">
        <f t="shared" si="276"/>
        <v>0</v>
      </c>
      <c r="Y171" s="164"/>
      <c r="Z171" s="68"/>
      <c r="AA171" s="133"/>
      <c r="AB171" s="164"/>
      <c r="AC171" s="68">
        <f t="shared" si="277"/>
        <v>0</v>
      </c>
      <c r="AD171" s="164">
        <f t="shared" si="278"/>
        <v>0</v>
      </c>
      <c r="AE171" s="68">
        <f t="shared" si="279"/>
        <v>0</v>
      </c>
      <c r="AF171" s="24"/>
    </row>
    <row r="172" spans="1:32" s="18" customFormat="1">
      <c r="A172" s="32"/>
      <c r="B172" s="23" t="s">
        <v>296</v>
      </c>
      <c r="C172" s="24"/>
      <c r="D172" s="68"/>
      <c r="E172" s="24"/>
      <c r="F172" s="68"/>
      <c r="G172" s="107"/>
      <c r="H172" s="24"/>
      <c r="I172" s="68">
        <f t="shared" si="270"/>
        <v>0</v>
      </c>
      <c r="J172" s="164">
        <f t="shared" si="271"/>
        <v>0</v>
      </c>
      <c r="K172" s="68">
        <f t="shared" si="271"/>
        <v>0</v>
      </c>
      <c r="L172" s="164"/>
      <c r="M172" s="68"/>
      <c r="N172" s="68"/>
      <c r="O172" s="68"/>
      <c r="P172" s="164"/>
      <c r="Q172" s="68"/>
      <c r="R172" s="164"/>
      <c r="S172" s="68"/>
      <c r="T172" s="133"/>
      <c r="U172" s="164"/>
      <c r="V172" s="68">
        <f t="shared" si="274"/>
        <v>0</v>
      </c>
      <c r="W172" s="164">
        <f t="shared" si="275"/>
        <v>0</v>
      </c>
      <c r="X172" s="68">
        <f t="shared" si="276"/>
        <v>0</v>
      </c>
      <c r="Y172" s="164"/>
      <c r="Z172" s="68"/>
      <c r="AA172" s="133"/>
      <c r="AB172" s="164"/>
      <c r="AC172" s="68">
        <f t="shared" si="277"/>
        <v>0</v>
      </c>
      <c r="AD172" s="164">
        <f t="shared" si="278"/>
        <v>0</v>
      </c>
      <c r="AE172" s="68">
        <f t="shared" si="279"/>
        <v>0</v>
      </c>
      <c r="AF172" s="24"/>
    </row>
    <row r="173" spans="1:32" s="18" customFormat="1" ht="31.5">
      <c r="A173" s="32">
        <v>10.11</v>
      </c>
      <c r="B173" s="16" t="s">
        <v>297</v>
      </c>
      <c r="C173" s="24"/>
      <c r="D173" s="68"/>
      <c r="E173" s="24"/>
      <c r="F173" s="68"/>
      <c r="G173" s="107"/>
      <c r="H173" s="24"/>
      <c r="I173" s="68">
        <f t="shared" si="270"/>
        <v>0</v>
      </c>
      <c r="J173" s="164">
        <f t="shared" si="271"/>
        <v>0</v>
      </c>
      <c r="K173" s="68">
        <f t="shared" si="271"/>
        <v>0</v>
      </c>
      <c r="L173" s="164"/>
      <c r="M173" s="68"/>
      <c r="N173" s="68"/>
      <c r="O173" s="68"/>
      <c r="P173" s="164">
        <f t="shared" ref="P173:Q185" si="280">J173-L173</f>
        <v>0</v>
      </c>
      <c r="Q173" s="68">
        <f t="shared" si="280"/>
        <v>0</v>
      </c>
      <c r="R173" s="164"/>
      <c r="S173" s="68"/>
      <c r="T173" s="133"/>
      <c r="U173" s="164"/>
      <c r="V173" s="68">
        <f t="shared" si="274"/>
        <v>0</v>
      </c>
      <c r="W173" s="164">
        <f t="shared" si="275"/>
        <v>0</v>
      </c>
      <c r="X173" s="68">
        <f t="shared" si="276"/>
        <v>0</v>
      </c>
      <c r="Y173" s="164"/>
      <c r="Z173" s="68"/>
      <c r="AA173" s="133"/>
      <c r="AB173" s="164"/>
      <c r="AC173" s="68">
        <f t="shared" si="277"/>
        <v>0</v>
      </c>
      <c r="AD173" s="164">
        <f t="shared" si="278"/>
        <v>0</v>
      </c>
      <c r="AE173" s="68">
        <f t="shared" si="279"/>
        <v>0</v>
      </c>
      <c r="AF173" s="24"/>
    </row>
    <row r="174" spans="1:32" s="18" customFormat="1">
      <c r="A174" s="36"/>
      <c r="B174" s="17" t="s">
        <v>65</v>
      </c>
      <c r="C174" s="24"/>
      <c r="D174" s="68"/>
      <c r="E174" s="24"/>
      <c r="F174" s="68"/>
      <c r="G174" s="107">
        <v>0.56999999999999995</v>
      </c>
      <c r="H174" s="24">
        <v>130</v>
      </c>
      <c r="I174" s="68">
        <f>H174*G174*12</f>
        <v>889.19999999999993</v>
      </c>
      <c r="J174" s="164">
        <f t="shared" si="271"/>
        <v>130</v>
      </c>
      <c r="K174" s="68">
        <f t="shared" si="271"/>
        <v>889.19999999999993</v>
      </c>
      <c r="L174" s="164">
        <v>124</v>
      </c>
      <c r="M174" s="68">
        <v>646.70795999999996</v>
      </c>
      <c r="N174" s="68">
        <f t="shared" si="272"/>
        <v>95.384615384615387</v>
      </c>
      <c r="O174" s="68">
        <f t="shared" si="272"/>
        <v>72.729190283400811</v>
      </c>
      <c r="P174" s="164">
        <f t="shared" si="280"/>
        <v>6</v>
      </c>
      <c r="Q174" s="68">
        <f t="shared" si="280"/>
        <v>242.49203999999997</v>
      </c>
      <c r="R174" s="164"/>
      <c r="S174" s="68"/>
      <c r="T174" s="133">
        <v>0.75</v>
      </c>
      <c r="U174" s="164">
        <v>125</v>
      </c>
      <c r="V174" s="68">
        <f t="shared" si="274"/>
        <v>1125</v>
      </c>
      <c r="W174" s="164">
        <f t="shared" si="275"/>
        <v>125</v>
      </c>
      <c r="X174" s="68">
        <f t="shared" si="276"/>
        <v>1125</v>
      </c>
      <c r="Y174" s="164"/>
      <c r="Z174" s="68"/>
      <c r="AA174" s="133">
        <v>0.75</v>
      </c>
      <c r="AB174" s="164">
        <v>125</v>
      </c>
      <c r="AC174" s="68">
        <f t="shared" si="277"/>
        <v>1125</v>
      </c>
      <c r="AD174" s="164">
        <f t="shared" si="278"/>
        <v>125</v>
      </c>
      <c r="AE174" s="68">
        <f t="shared" si="279"/>
        <v>1125</v>
      </c>
      <c r="AF174" s="24"/>
    </row>
    <row r="175" spans="1:32" s="18" customFormat="1">
      <c r="A175" s="36"/>
      <c r="B175" s="17" t="s">
        <v>66</v>
      </c>
      <c r="C175" s="24"/>
      <c r="D175" s="68"/>
      <c r="E175" s="24"/>
      <c r="F175" s="68"/>
      <c r="G175" s="107">
        <v>0.56999999999999995</v>
      </c>
      <c r="H175" s="24">
        <v>132</v>
      </c>
      <c r="I175" s="68">
        <f>H175*G175*12</f>
        <v>902.87999999999988</v>
      </c>
      <c r="J175" s="164">
        <f t="shared" si="271"/>
        <v>132</v>
      </c>
      <c r="K175" s="68">
        <f t="shared" si="271"/>
        <v>902.87999999999988</v>
      </c>
      <c r="L175" s="164">
        <v>110</v>
      </c>
      <c r="M175" s="68">
        <v>583.36658</v>
      </c>
      <c r="N175" s="68">
        <f t="shared" si="272"/>
        <v>83.333333333333329</v>
      </c>
      <c r="O175" s="68">
        <f t="shared" si="272"/>
        <v>64.611751284777611</v>
      </c>
      <c r="P175" s="164">
        <f t="shared" si="280"/>
        <v>22</v>
      </c>
      <c r="Q175" s="68">
        <f t="shared" si="280"/>
        <v>319.51341999999988</v>
      </c>
      <c r="R175" s="164"/>
      <c r="S175" s="68"/>
      <c r="T175" s="133">
        <v>0.75</v>
      </c>
      <c r="U175" s="164">
        <v>138</v>
      </c>
      <c r="V175" s="68">
        <f t="shared" si="274"/>
        <v>1242</v>
      </c>
      <c r="W175" s="164">
        <f t="shared" si="275"/>
        <v>138</v>
      </c>
      <c r="X175" s="68">
        <f t="shared" si="276"/>
        <v>1242</v>
      </c>
      <c r="Y175" s="164"/>
      <c r="Z175" s="68"/>
      <c r="AA175" s="133">
        <v>0.75</v>
      </c>
      <c r="AB175" s="164">
        <v>138</v>
      </c>
      <c r="AC175" s="68">
        <f t="shared" si="277"/>
        <v>1242</v>
      </c>
      <c r="AD175" s="164">
        <f t="shared" si="278"/>
        <v>138</v>
      </c>
      <c r="AE175" s="68">
        <f t="shared" si="279"/>
        <v>1242</v>
      </c>
      <c r="AF175" s="24"/>
    </row>
    <row r="176" spans="1:32" s="18" customFormat="1">
      <c r="A176" s="36"/>
      <c r="B176" s="17" t="s">
        <v>67</v>
      </c>
      <c r="C176" s="24"/>
      <c r="D176" s="68"/>
      <c r="E176" s="24"/>
      <c r="F176" s="68"/>
      <c r="G176" s="107">
        <v>0.56999999999999995</v>
      </c>
      <c r="H176" s="24">
        <v>120</v>
      </c>
      <c r="I176" s="68">
        <f>H176*G176*12</f>
        <v>820.8</v>
      </c>
      <c r="J176" s="164">
        <f t="shared" si="271"/>
        <v>120</v>
      </c>
      <c r="K176" s="68">
        <f t="shared" si="271"/>
        <v>820.8</v>
      </c>
      <c r="L176" s="164">
        <v>104</v>
      </c>
      <c r="M176" s="68">
        <v>552.79400999999996</v>
      </c>
      <c r="N176" s="68">
        <f t="shared" si="272"/>
        <v>86.666666666666671</v>
      </c>
      <c r="O176" s="68">
        <f t="shared" si="272"/>
        <v>67.3481980994152</v>
      </c>
      <c r="P176" s="164">
        <f t="shared" si="280"/>
        <v>16</v>
      </c>
      <c r="Q176" s="68">
        <f t="shared" si="280"/>
        <v>268.00599</v>
      </c>
      <c r="R176" s="164"/>
      <c r="S176" s="68"/>
      <c r="T176" s="133">
        <v>0.75</v>
      </c>
      <c r="U176" s="164">
        <v>119</v>
      </c>
      <c r="V176" s="68">
        <f t="shared" si="274"/>
        <v>1071</v>
      </c>
      <c r="W176" s="164">
        <f t="shared" si="275"/>
        <v>119</v>
      </c>
      <c r="X176" s="68">
        <f t="shared" si="276"/>
        <v>1071</v>
      </c>
      <c r="Y176" s="164"/>
      <c r="Z176" s="68"/>
      <c r="AA176" s="133">
        <v>0.75</v>
      </c>
      <c r="AB176" s="164">
        <v>119</v>
      </c>
      <c r="AC176" s="68">
        <f t="shared" si="277"/>
        <v>1071</v>
      </c>
      <c r="AD176" s="164">
        <f t="shared" si="278"/>
        <v>119</v>
      </c>
      <c r="AE176" s="68">
        <f t="shared" si="279"/>
        <v>1071</v>
      </c>
      <c r="AF176" s="24"/>
    </row>
    <row r="177" spans="1:32" s="18" customFormat="1" ht="31.5">
      <c r="A177" s="36">
        <v>10.119999999999999</v>
      </c>
      <c r="B177" s="16" t="s">
        <v>298</v>
      </c>
      <c r="C177" s="24"/>
      <c r="D177" s="68"/>
      <c r="E177" s="24"/>
      <c r="F177" s="68"/>
      <c r="G177" s="107"/>
      <c r="H177" s="24"/>
      <c r="I177" s="68">
        <f t="shared" ref="I177:I182" si="281">H177*G177*12</f>
        <v>0</v>
      </c>
      <c r="J177" s="164">
        <f t="shared" si="271"/>
        <v>0</v>
      </c>
      <c r="K177" s="68">
        <f t="shared" si="271"/>
        <v>0</v>
      </c>
      <c r="L177" s="164"/>
      <c r="M177" s="68"/>
      <c r="N177" s="68"/>
      <c r="O177" s="68"/>
      <c r="P177" s="164">
        <f t="shared" si="280"/>
        <v>0</v>
      </c>
      <c r="Q177" s="68">
        <f t="shared" si="280"/>
        <v>0</v>
      </c>
      <c r="R177" s="164"/>
      <c r="S177" s="68"/>
      <c r="T177" s="133"/>
      <c r="U177" s="164"/>
      <c r="V177" s="68">
        <f t="shared" si="274"/>
        <v>0</v>
      </c>
      <c r="W177" s="164">
        <f t="shared" si="275"/>
        <v>0</v>
      </c>
      <c r="X177" s="68">
        <f t="shared" si="276"/>
        <v>0</v>
      </c>
      <c r="Y177" s="164"/>
      <c r="Z177" s="68"/>
      <c r="AA177" s="133"/>
      <c r="AB177" s="164"/>
      <c r="AC177" s="68">
        <f t="shared" si="277"/>
        <v>0</v>
      </c>
      <c r="AD177" s="164">
        <f t="shared" si="278"/>
        <v>0</v>
      </c>
      <c r="AE177" s="68">
        <f t="shared" si="279"/>
        <v>0</v>
      </c>
      <c r="AF177" s="24"/>
    </row>
    <row r="178" spans="1:32" s="18" customFormat="1">
      <c r="A178" s="36"/>
      <c r="B178" s="17" t="s">
        <v>65</v>
      </c>
      <c r="C178" s="24"/>
      <c r="D178" s="68"/>
      <c r="E178" s="24"/>
      <c r="F178" s="68"/>
      <c r="G178" s="107"/>
      <c r="H178" s="24"/>
      <c r="I178" s="68">
        <f t="shared" si="281"/>
        <v>0</v>
      </c>
      <c r="J178" s="164">
        <f t="shared" si="271"/>
        <v>0</v>
      </c>
      <c r="K178" s="68">
        <f t="shared" si="271"/>
        <v>0</v>
      </c>
      <c r="L178" s="164"/>
      <c r="M178" s="68"/>
      <c r="N178" s="68"/>
      <c r="O178" s="68"/>
      <c r="P178" s="164">
        <f t="shared" si="280"/>
        <v>0</v>
      </c>
      <c r="Q178" s="68">
        <f t="shared" si="280"/>
        <v>0</v>
      </c>
      <c r="R178" s="164"/>
      <c r="S178" s="68"/>
      <c r="T178" s="133"/>
      <c r="U178" s="164"/>
      <c r="V178" s="68">
        <f t="shared" si="274"/>
        <v>0</v>
      </c>
      <c r="W178" s="164">
        <f t="shared" si="275"/>
        <v>0</v>
      </c>
      <c r="X178" s="68">
        <f t="shared" si="276"/>
        <v>0</v>
      </c>
      <c r="Y178" s="164"/>
      <c r="Z178" s="68"/>
      <c r="AA178" s="133"/>
      <c r="AB178" s="164"/>
      <c r="AC178" s="68">
        <f t="shared" si="277"/>
        <v>0</v>
      </c>
      <c r="AD178" s="164">
        <f t="shared" si="278"/>
        <v>0</v>
      </c>
      <c r="AE178" s="68">
        <f t="shared" si="279"/>
        <v>0</v>
      </c>
      <c r="AF178" s="24"/>
    </row>
    <row r="179" spans="1:32" s="18" customFormat="1">
      <c r="A179" s="36"/>
      <c r="B179" s="17" t="s">
        <v>66</v>
      </c>
      <c r="C179" s="24"/>
      <c r="D179" s="68"/>
      <c r="E179" s="24"/>
      <c r="F179" s="68"/>
      <c r="G179" s="107"/>
      <c r="H179" s="24"/>
      <c r="I179" s="68">
        <f t="shared" si="281"/>
        <v>0</v>
      </c>
      <c r="J179" s="164">
        <f t="shared" si="271"/>
        <v>0</v>
      </c>
      <c r="K179" s="68">
        <f t="shared" si="271"/>
        <v>0</v>
      </c>
      <c r="L179" s="164"/>
      <c r="M179" s="68"/>
      <c r="N179" s="68"/>
      <c r="O179" s="68"/>
      <c r="P179" s="164">
        <f t="shared" si="280"/>
        <v>0</v>
      </c>
      <c r="Q179" s="68">
        <f t="shared" si="280"/>
        <v>0</v>
      </c>
      <c r="R179" s="164"/>
      <c r="S179" s="68"/>
      <c r="T179" s="133"/>
      <c r="U179" s="164"/>
      <c r="V179" s="68">
        <f t="shared" si="274"/>
        <v>0</v>
      </c>
      <c r="W179" s="164">
        <f t="shared" si="275"/>
        <v>0</v>
      </c>
      <c r="X179" s="68">
        <f t="shared" si="276"/>
        <v>0</v>
      </c>
      <c r="Y179" s="164"/>
      <c r="Z179" s="68"/>
      <c r="AA179" s="133"/>
      <c r="AB179" s="164"/>
      <c r="AC179" s="68">
        <f t="shared" si="277"/>
        <v>0</v>
      </c>
      <c r="AD179" s="164">
        <f t="shared" si="278"/>
        <v>0</v>
      </c>
      <c r="AE179" s="68">
        <f t="shared" si="279"/>
        <v>0</v>
      </c>
      <c r="AF179" s="24"/>
    </row>
    <row r="180" spans="1:32" s="18" customFormat="1">
      <c r="A180" s="36"/>
      <c r="B180" s="17" t="s">
        <v>67</v>
      </c>
      <c r="C180" s="24"/>
      <c r="D180" s="68"/>
      <c r="E180" s="24"/>
      <c r="F180" s="68"/>
      <c r="G180" s="107"/>
      <c r="H180" s="24"/>
      <c r="I180" s="68">
        <f t="shared" si="281"/>
        <v>0</v>
      </c>
      <c r="J180" s="164">
        <f t="shared" si="271"/>
        <v>0</v>
      </c>
      <c r="K180" s="68">
        <f t="shared" si="271"/>
        <v>0</v>
      </c>
      <c r="L180" s="164"/>
      <c r="M180" s="68"/>
      <c r="N180" s="68"/>
      <c r="O180" s="68"/>
      <c r="P180" s="164">
        <f t="shared" si="280"/>
        <v>0</v>
      </c>
      <c r="Q180" s="68">
        <f t="shared" si="280"/>
        <v>0</v>
      </c>
      <c r="R180" s="164"/>
      <c r="S180" s="68"/>
      <c r="T180" s="133"/>
      <c r="U180" s="164"/>
      <c r="V180" s="68">
        <f t="shared" si="274"/>
        <v>0</v>
      </c>
      <c r="W180" s="164">
        <f t="shared" si="275"/>
        <v>0</v>
      </c>
      <c r="X180" s="68">
        <f t="shared" si="276"/>
        <v>0</v>
      </c>
      <c r="Y180" s="164"/>
      <c r="Z180" s="68"/>
      <c r="AA180" s="133"/>
      <c r="AB180" s="164"/>
      <c r="AC180" s="68">
        <f t="shared" si="277"/>
        <v>0</v>
      </c>
      <c r="AD180" s="164">
        <f t="shared" si="278"/>
        <v>0</v>
      </c>
      <c r="AE180" s="68">
        <f t="shared" si="279"/>
        <v>0</v>
      </c>
      <c r="AF180" s="24"/>
    </row>
    <row r="181" spans="1:32" s="18" customFormat="1" ht="47.25">
      <c r="A181" s="32">
        <v>10.130000000000001</v>
      </c>
      <c r="B181" s="23" t="s">
        <v>299</v>
      </c>
      <c r="C181" s="24"/>
      <c r="D181" s="68"/>
      <c r="E181" s="24"/>
      <c r="F181" s="68"/>
      <c r="G181" s="107"/>
      <c r="H181" s="24"/>
      <c r="I181" s="68">
        <f t="shared" si="281"/>
        <v>0</v>
      </c>
      <c r="J181" s="164">
        <f t="shared" si="271"/>
        <v>0</v>
      </c>
      <c r="K181" s="68">
        <f t="shared" si="271"/>
        <v>0</v>
      </c>
      <c r="L181" s="164"/>
      <c r="M181" s="68"/>
      <c r="N181" s="68"/>
      <c r="O181" s="68"/>
      <c r="P181" s="164">
        <f t="shared" si="280"/>
        <v>0</v>
      </c>
      <c r="Q181" s="68">
        <f t="shared" si="280"/>
        <v>0</v>
      </c>
      <c r="R181" s="164"/>
      <c r="S181" s="68"/>
      <c r="T181" s="133"/>
      <c r="U181" s="164"/>
      <c r="V181" s="68">
        <f t="shared" si="274"/>
        <v>0</v>
      </c>
      <c r="W181" s="164">
        <f t="shared" si="275"/>
        <v>0</v>
      </c>
      <c r="X181" s="68">
        <f t="shared" si="276"/>
        <v>0</v>
      </c>
      <c r="Y181" s="164"/>
      <c r="Z181" s="68"/>
      <c r="AA181" s="133"/>
      <c r="AB181" s="164"/>
      <c r="AC181" s="68">
        <f t="shared" si="277"/>
        <v>0</v>
      </c>
      <c r="AD181" s="164">
        <f t="shared" si="278"/>
        <v>0</v>
      </c>
      <c r="AE181" s="68">
        <f t="shared" si="279"/>
        <v>0</v>
      </c>
      <c r="AF181" s="24"/>
    </row>
    <row r="182" spans="1:32" s="18" customFormat="1">
      <c r="A182" s="36">
        <v>10.14</v>
      </c>
      <c r="B182" s="16" t="s">
        <v>155</v>
      </c>
      <c r="C182" s="24"/>
      <c r="D182" s="68"/>
      <c r="E182" s="24"/>
      <c r="F182" s="68"/>
      <c r="G182" s="107"/>
      <c r="H182" s="24"/>
      <c r="I182" s="68">
        <f t="shared" si="281"/>
        <v>0</v>
      </c>
      <c r="J182" s="164">
        <f t="shared" si="271"/>
        <v>0</v>
      </c>
      <c r="K182" s="68">
        <f t="shared" si="271"/>
        <v>0</v>
      </c>
      <c r="L182" s="164"/>
      <c r="M182" s="68"/>
      <c r="N182" s="68"/>
      <c r="O182" s="68"/>
      <c r="P182" s="164">
        <f t="shared" si="280"/>
        <v>0</v>
      </c>
      <c r="Q182" s="68">
        <f t="shared" si="280"/>
        <v>0</v>
      </c>
      <c r="R182" s="164"/>
      <c r="S182" s="68"/>
      <c r="T182" s="133"/>
      <c r="U182" s="164"/>
      <c r="V182" s="68">
        <f t="shared" si="274"/>
        <v>0</v>
      </c>
      <c r="W182" s="164">
        <f t="shared" si="275"/>
        <v>0</v>
      </c>
      <c r="X182" s="68">
        <f t="shared" si="276"/>
        <v>0</v>
      </c>
      <c r="Y182" s="164"/>
      <c r="Z182" s="68"/>
      <c r="AA182" s="133"/>
      <c r="AB182" s="164"/>
      <c r="AC182" s="68">
        <f t="shared" si="277"/>
        <v>0</v>
      </c>
      <c r="AD182" s="164">
        <f t="shared" si="278"/>
        <v>0</v>
      </c>
      <c r="AE182" s="68">
        <f t="shared" si="279"/>
        <v>0</v>
      </c>
      <c r="AF182" s="24"/>
    </row>
    <row r="183" spans="1:32" s="18" customFormat="1">
      <c r="A183" s="36"/>
      <c r="B183" s="16" t="s">
        <v>70</v>
      </c>
      <c r="C183" s="24"/>
      <c r="D183" s="68"/>
      <c r="E183" s="24"/>
      <c r="F183" s="68"/>
      <c r="G183" s="107"/>
      <c r="H183" s="24"/>
      <c r="I183" s="68">
        <f>H183*G183*12</f>
        <v>0</v>
      </c>
      <c r="J183" s="164">
        <f t="shared" si="271"/>
        <v>0</v>
      </c>
      <c r="K183" s="68">
        <f t="shared" si="271"/>
        <v>0</v>
      </c>
      <c r="L183" s="164"/>
      <c r="M183" s="68"/>
      <c r="N183" s="68"/>
      <c r="O183" s="68"/>
      <c r="P183" s="164">
        <f t="shared" si="280"/>
        <v>0</v>
      </c>
      <c r="Q183" s="68">
        <f t="shared" si="280"/>
        <v>0</v>
      </c>
      <c r="R183" s="164"/>
      <c r="S183" s="68"/>
      <c r="T183" s="133">
        <v>0.08</v>
      </c>
      <c r="U183" s="164">
        <v>65</v>
      </c>
      <c r="V183" s="68">
        <f t="shared" si="274"/>
        <v>62.400000000000006</v>
      </c>
      <c r="W183" s="164">
        <f t="shared" si="275"/>
        <v>65</v>
      </c>
      <c r="X183" s="68">
        <f t="shared" si="276"/>
        <v>62.400000000000006</v>
      </c>
      <c r="Y183" s="164"/>
      <c r="Z183" s="68"/>
      <c r="AA183" s="133">
        <v>0.08</v>
      </c>
      <c r="AB183" s="164"/>
      <c r="AC183" s="68">
        <f t="shared" si="277"/>
        <v>0</v>
      </c>
      <c r="AD183" s="164">
        <f t="shared" si="278"/>
        <v>0</v>
      </c>
      <c r="AE183" s="68">
        <f t="shared" si="279"/>
        <v>0</v>
      </c>
      <c r="AF183" s="24"/>
    </row>
    <row r="184" spans="1:32" s="18" customFormat="1">
      <c r="A184" s="36"/>
      <c r="B184" s="16" t="s">
        <v>71</v>
      </c>
      <c r="C184" s="24"/>
      <c r="D184" s="68"/>
      <c r="E184" s="24"/>
      <c r="F184" s="68"/>
      <c r="G184" s="107"/>
      <c r="H184" s="24"/>
      <c r="I184" s="68">
        <f>H184*G184*12</f>
        <v>0</v>
      </c>
      <c r="J184" s="164">
        <f t="shared" si="271"/>
        <v>0</v>
      </c>
      <c r="K184" s="68">
        <f t="shared" si="271"/>
        <v>0</v>
      </c>
      <c r="L184" s="164"/>
      <c r="M184" s="68"/>
      <c r="N184" s="68"/>
      <c r="O184" s="68"/>
      <c r="P184" s="164">
        <f t="shared" si="280"/>
        <v>0</v>
      </c>
      <c r="Q184" s="68">
        <f t="shared" si="280"/>
        <v>0</v>
      </c>
      <c r="R184" s="164"/>
      <c r="S184" s="68"/>
      <c r="T184" s="133">
        <v>0.08</v>
      </c>
      <c r="U184" s="164">
        <v>65</v>
      </c>
      <c r="V184" s="68">
        <f t="shared" si="274"/>
        <v>62.400000000000006</v>
      </c>
      <c r="W184" s="164">
        <f t="shared" si="275"/>
        <v>65</v>
      </c>
      <c r="X184" s="68">
        <f t="shared" si="276"/>
        <v>62.400000000000006</v>
      </c>
      <c r="Y184" s="164"/>
      <c r="Z184" s="68"/>
      <c r="AA184" s="133">
        <v>0.08</v>
      </c>
      <c r="AB184" s="164"/>
      <c r="AC184" s="68">
        <f t="shared" si="277"/>
        <v>0</v>
      </c>
      <c r="AD184" s="164">
        <f t="shared" si="278"/>
        <v>0</v>
      </c>
      <c r="AE184" s="68">
        <f t="shared" si="279"/>
        <v>0</v>
      </c>
      <c r="AF184" s="24"/>
    </row>
    <row r="185" spans="1:32" s="18" customFormat="1">
      <c r="A185" s="36"/>
      <c r="B185" s="16" t="s">
        <v>74</v>
      </c>
      <c r="C185" s="24"/>
      <c r="D185" s="68"/>
      <c r="E185" s="24"/>
      <c r="F185" s="68"/>
      <c r="G185" s="107"/>
      <c r="H185" s="24"/>
      <c r="I185" s="68">
        <f>H185*G185*12</f>
        <v>0</v>
      </c>
      <c r="J185" s="164">
        <f t="shared" si="271"/>
        <v>0</v>
      </c>
      <c r="K185" s="68">
        <f t="shared" si="271"/>
        <v>0</v>
      </c>
      <c r="L185" s="164"/>
      <c r="M185" s="68"/>
      <c r="N185" s="68"/>
      <c r="O185" s="68"/>
      <c r="P185" s="164">
        <f t="shared" si="280"/>
        <v>0</v>
      </c>
      <c r="Q185" s="68">
        <f t="shared" si="280"/>
        <v>0</v>
      </c>
      <c r="R185" s="164"/>
      <c r="S185" s="68"/>
      <c r="T185" s="133">
        <v>0.08</v>
      </c>
      <c r="U185" s="164">
        <v>113</v>
      </c>
      <c r="V185" s="68">
        <f t="shared" si="274"/>
        <v>108.48000000000002</v>
      </c>
      <c r="W185" s="164">
        <f t="shared" si="275"/>
        <v>113</v>
      </c>
      <c r="X185" s="68">
        <f t="shared" si="276"/>
        <v>108.48000000000002</v>
      </c>
      <c r="Y185" s="164"/>
      <c r="Z185" s="68"/>
      <c r="AA185" s="133">
        <v>0.08</v>
      </c>
      <c r="AB185" s="164"/>
      <c r="AC185" s="68">
        <f t="shared" si="277"/>
        <v>0</v>
      </c>
      <c r="AD185" s="164">
        <f t="shared" si="278"/>
        <v>0</v>
      </c>
      <c r="AE185" s="68">
        <f t="shared" si="279"/>
        <v>0</v>
      </c>
      <c r="AF185" s="24"/>
    </row>
    <row r="186" spans="1:32" s="235" customFormat="1">
      <c r="A186" s="264"/>
      <c r="B186" s="238" t="s">
        <v>35</v>
      </c>
      <c r="C186" s="228">
        <f t="shared" ref="C186:F186" si="282">SUM(C169:C185)</f>
        <v>0</v>
      </c>
      <c r="D186" s="229">
        <f t="shared" si="282"/>
        <v>0</v>
      </c>
      <c r="E186" s="228">
        <f t="shared" si="282"/>
        <v>0</v>
      </c>
      <c r="F186" s="229">
        <f t="shared" si="282"/>
        <v>0</v>
      </c>
      <c r="G186" s="230"/>
      <c r="H186" s="228">
        <f>SUM(H169:H185)</f>
        <v>501</v>
      </c>
      <c r="I186" s="229">
        <f>SUM(I169:I185)</f>
        <v>3309.12</v>
      </c>
      <c r="J186" s="228">
        <f>SUM(J169:J185)</f>
        <v>501</v>
      </c>
      <c r="K186" s="229">
        <f>SUM(K169:K185)</f>
        <v>3309.12</v>
      </c>
      <c r="L186" s="228">
        <f t="shared" ref="L186:M186" si="283">SUM(L169:L185)</f>
        <v>374</v>
      </c>
      <c r="M186" s="229">
        <f t="shared" si="283"/>
        <v>1929.8538699999999</v>
      </c>
      <c r="N186" s="232">
        <f t="shared" si="272"/>
        <v>74.650698602794421</v>
      </c>
      <c r="O186" s="232">
        <f t="shared" si="272"/>
        <v>58.319247111014406</v>
      </c>
      <c r="P186" s="228">
        <f t="shared" ref="P186:S186" si="284">SUM(P169:P185)</f>
        <v>127</v>
      </c>
      <c r="Q186" s="229">
        <f t="shared" si="284"/>
        <v>1379.26613</v>
      </c>
      <c r="R186" s="228">
        <f t="shared" si="284"/>
        <v>0</v>
      </c>
      <c r="S186" s="229">
        <f t="shared" si="284"/>
        <v>0</v>
      </c>
      <c r="T186" s="233"/>
      <c r="U186" s="228">
        <f t="shared" ref="U186:W186" si="285">SUM(U169:U185)</f>
        <v>801</v>
      </c>
      <c r="V186" s="229">
        <f>SUM(V169:V185)</f>
        <v>5020.08</v>
      </c>
      <c r="W186" s="228">
        <f t="shared" si="285"/>
        <v>801</v>
      </c>
      <c r="X186" s="229">
        <f>SUM(X169:X185)</f>
        <v>5020.08</v>
      </c>
      <c r="Y186" s="228">
        <f t="shared" ref="Y186:Z186" si="286">SUM(Y169:Y185)</f>
        <v>0</v>
      </c>
      <c r="Z186" s="229">
        <f t="shared" si="286"/>
        <v>0</v>
      </c>
      <c r="AA186" s="233"/>
      <c r="AB186" s="228">
        <f t="shared" ref="AB186" si="287">SUM(AB169:AB185)</f>
        <v>558</v>
      </c>
      <c r="AC186" s="229">
        <f>SUM(AC169:AC185)</f>
        <v>4786.8</v>
      </c>
      <c r="AD186" s="228">
        <f t="shared" ref="AD186" si="288">SUM(AD169:AD185)</f>
        <v>558</v>
      </c>
      <c r="AE186" s="229">
        <f>SUM(AE169:AE185)</f>
        <v>4786.8</v>
      </c>
      <c r="AF186" s="227"/>
    </row>
    <row r="187" spans="1:32" s="235" customFormat="1" ht="15.75" customHeight="1">
      <c r="A187" s="264"/>
      <c r="B187" s="346" t="s">
        <v>5</v>
      </c>
      <c r="C187" s="355">
        <f t="shared" ref="C187:F187" si="289">C186</f>
        <v>0</v>
      </c>
      <c r="D187" s="234">
        <f t="shared" si="289"/>
        <v>0</v>
      </c>
      <c r="E187" s="355">
        <f t="shared" si="289"/>
        <v>0</v>
      </c>
      <c r="F187" s="234">
        <f t="shared" si="289"/>
        <v>0</v>
      </c>
      <c r="G187" s="230"/>
      <c r="H187" s="355">
        <f>H186</f>
        <v>501</v>
      </c>
      <c r="I187" s="234">
        <f>I186</f>
        <v>3309.12</v>
      </c>
      <c r="J187" s="355">
        <f>J186</f>
        <v>501</v>
      </c>
      <c r="K187" s="234">
        <f>K186</f>
        <v>3309.12</v>
      </c>
      <c r="L187" s="355">
        <f t="shared" ref="L187:M187" si="290">L186</f>
        <v>374</v>
      </c>
      <c r="M187" s="234">
        <f t="shared" si="290"/>
        <v>1929.8538699999999</v>
      </c>
      <c r="N187" s="232">
        <f t="shared" si="272"/>
        <v>74.650698602794421</v>
      </c>
      <c r="O187" s="232">
        <f t="shared" si="272"/>
        <v>58.319247111014406</v>
      </c>
      <c r="P187" s="355">
        <f t="shared" ref="P187:S187" si="291">P186</f>
        <v>127</v>
      </c>
      <c r="Q187" s="234">
        <f t="shared" si="291"/>
        <v>1379.26613</v>
      </c>
      <c r="R187" s="355">
        <f t="shared" si="291"/>
        <v>0</v>
      </c>
      <c r="S187" s="234">
        <f t="shared" si="291"/>
        <v>0</v>
      </c>
      <c r="T187" s="233"/>
      <c r="U187" s="355">
        <f t="shared" ref="U187:W187" si="292">U186</f>
        <v>801</v>
      </c>
      <c r="V187" s="234">
        <f>V186</f>
        <v>5020.08</v>
      </c>
      <c r="W187" s="355">
        <f t="shared" si="292"/>
        <v>801</v>
      </c>
      <c r="X187" s="234">
        <f>X186</f>
        <v>5020.08</v>
      </c>
      <c r="Y187" s="355">
        <f t="shared" ref="Y187:Z187" si="293">Y186</f>
        <v>0</v>
      </c>
      <c r="Z187" s="234">
        <f t="shared" si="293"/>
        <v>0</v>
      </c>
      <c r="AA187" s="233"/>
      <c r="AB187" s="355">
        <f t="shared" ref="AB187" si="294">AB186</f>
        <v>558</v>
      </c>
      <c r="AC187" s="234">
        <f>AC186</f>
        <v>4786.8</v>
      </c>
      <c r="AD187" s="355">
        <f t="shared" ref="AD187" si="295">AD186</f>
        <v>558</v>
      </c>
      <c r="AE187" s="234">
        <f>AE186</f>
        <v>4786.8</v>
      </c>
      <c r="AF187" s="227"/>
    </row>
    <row r="188" spans="1:32" s="235" customFormat="1" ht="15.75" customHeight="1">
      <c r="A188" s="264"/>
      <c r="B188" s="281" t="s">
        <v>75</v>
      </c>
      <c r="C188" s="228">
        <f>C187+C166</f>
        <v>0</v>
      </c>
      <c r="D188" s="229">
        <f>SUM(D187+D166)</f>
        <v>0</v>
      </c>
      <c r="E188" s="228">
        <f>E187+E166</f>
        <v>0</v>
      </c>
      <c r="F188" s="229">
        <f>SUM(F187+F166)</f>
        <v>0</v>
      </c>
      <c r="G188" s="230"/>
      <c r="H188" s="228">
        <f>H187+H166</f>
        <v>501</v>
      </c>
      <c r="I188" s="229">
        <f>SUM(I187+I166)</f>
        <v>3309.12</v>
      </c>
      <c r="J188" s="228">
        <f>J187+J166</f>
        <v>501</v>
      </c>
      <c r="K188" s="229">
        <f>SUM(K187+K166)</f>
        <v>3309.12</v>
      </c>
      <c r="L188" s="228">
        <f t="shared" ref="L188" si="296">L187+L166</f>
        <v>374</v>
      </c>
      <c r="M188" s="229">
        <f t="shared" ref="M188" si="297">SUM(M187+M166)</f>
        <v>1929.8538699999999</v>
      </c>
      <c r="N188" s="232">
        <f t="shared" si="272"/>
        <v>74.650698602794421</v>
      </c>
      <c r="O188" s="232">
        <f t="shared" si="272"/>
        <v>58.319247111014406</v>
      </c>
      <c r="P188" s="228">
        <f t="shared" ref="P188" si="298">P187+P166</f>
        <v>127</v>
      </c>
      <c r="Q188" s="229">
        <f t="shared" ref="Q188" si="299">SUM(Q187+Q166)</f>
        <v>1379.26613</v>
      </c>
      <c r="R188" s="228">
        <f t="shared" ref="R188" si="300">R187+R166</f>
        <v>0</v>
      </c>
      <c r="S188" s="229">
        <f t="shared" ref="S188" si="301">SUM(S187+S166)</f>
        <v>0</v>
      </c>
      <c r="T188" s="233"/>
      <c r="U188" s="228">
        <f t="shared" ref="U188" si="302">U187+U166</f>
        <v>801</v>
      </c>
      <c r="V188" s="229">
        <f>SUM(V187+V166)</f>
        <v>5020.08</v>
      </c>
      <c r="W188" s="228">
        <f t="shared" ref="W188" si="303">W187+W166</f>
        <v>801</v>
      </c>
      <c r="X188" s="229">
        <f>SUM(X187+X166)</f>
        <v>5020.08</v>
      </c>
      <c r="Y188" s="228">
        <f t="shared" ref="Y188" si="304">Y187+Y166</f>
        <v>0</v>
      </c>
      <c r="Z188" s="229">
        <f t="shared" ref="Z188" si="305">SUM(Z187+Z166)</f>
        <v>0</v>
      </c>
      <c r="AA188" s="233"/>
      <c r="AB188" s="228">
        <f t="shared" ref="AB188" si="306">AB187+AB166</f>
        <v>558</v>
      </c>
      <c r="AC188" s="229">
        <f>SUM(AC187+AC166)</f>
        <v>4786.8</v>
      </c>
      <c r="AD188" s="228">
        <f t="shared" ref="AD188" si="307">AD187+AD166</f>
        <v>558</v>
      </c>
      <c r="AE188" s="229">
        <f>SUM(AE187+AE166)</f>
        <v>4786.8</v>
      </c>
      <c r="AF188" s="227"/>
    </row>
    <row r="189" spans="1:32" s="25" customFormat="1">
      <c r="A189" s="336">
        <v>11</v>
      </c>
      <c r="B189" s="20" t="s">
        <v>76</v>
      </c>
      <c r="C189" s="22"/>
      <c r="D189" s="66"/>
      <c r="E189" s="22"/>
      <c r="F189" s="66"/>
      <c r="G189" s="108"/>
      <c r="H189" s="22"/>
      <c r="I189" s="66"/>
      <c r="J189" s="312"/>
      <c r="K189" s="66"/>
      <c r="L189" s="312"/>
      <c r="M189" s="66"/>
      <c r="N189" s="66"/>
      <c r="O189" s="66"/>
      <c r="P189" s="312"/>
      <c r="Q189" s="66"/>
      <c r="R189" s="312"/>
      <c r="S189" s="66"/>
      <c r="T189" s="134"/>
      <c r="U189" s="312"/>
      <c r="V189" s="66"/>
      <c r="W189" s="312"/>
      <c r="X189" s="66"/>
      <c r="Y189" s="312"/>
      <c r="Z189" s="66"/>
      <c r="AA189" s="134"/>
      <c r="AB189" s="312"/>
      <c r="AC189" s="66"/>
      <c r="AD189" s="312"/>
      <c r="AE189" s="66"/>
      <c r="AF189" s="22"/>
    </row>
    <row r="190" spans="1:32" s="25" customFormat="1">
      <c r="A190" s="336"/>
      <c r="B190" s="20" t="s">
        <v>283</v>
      </c>
      <c r="C190" s="22"/>
      <c r="D190" s="66"/>
      <c r="E190" s="22"/>
      <c r="F190" s="66"/>
      <c r="G190" s="108"/>
      <c r="H190" s="22"/>
      <c r="I190" s="66"/>
      <c r="J190" s="312"/>
      <c r="K190" s="66"/>
      <c r="L190" s="312"/>
      <c r="M190" s="66"/>
      <c r="N190" s="66"/>
      <c r="O190" s="66"/>
      <c r="P190" s="312"/>
      <c r="Q190" s="66"/>
      <c r="R190" s="312"/>
      <c r="S190" s="66"/>
      <c r="T190" s="134"/>
      <c r="U190" s="312"/>
      <c r="V190" s="66"/>
      <c r="W190" s="312"/>
      <c r="X190" s="66"/>
      <c r="Y190" s="312"/>
      <c r="Z190" s="66"/>
      <c r="AA190" s="134"/>
      <c r="AB190" s="312"/>
      <c r="AC190" s="66"/>
      <c r="AD190" s="312"/>
      <c r="AE190" s="66"/>
      <c r="AF190" s="22"/>
    </row>
    <row r="191" spans="1:32" s="18" customFormat="1" ht="31.5">
      <c r="A191" s="200">
        <v>11.01</v>
      </c>
      <c r="B191" s="98" t="s">
        <v>240</v>
      </c>
      <c r="C191" s="24"/>
      <c r="D191" s="68"/>
      <c r="E191" s="24"/>
      <c r="F191" s="68"/>
      <c r="G191" s="107"/>
      <c r="H191" s="24"/>
      <c r="I191" s="68"/>
      <c r="J191" s="164"/>
      <c r="K191" s="68"/>
      <c r="L191" s="164"/>
      <c r="M191" s="68"/>
      <c r="N191" s="68"/>
      <c r="O191" s="68"/>
      <c r="P191" s="164"/>
      <c r="Q191" s="68"/>
      <c r="R191" s="164"/>
      <c r="S191" s="68"/>
      <c r="T191" s="133"/>
      <c r="U191" s="164"/>
      <c r="V191" s="68"/>
      <c r="W191" s="164"/>
      <c r="X191" s="68"/>
      <c r="Y191" s="164"/>
      <c r="Z191" s="68"/>
      <c r="AA191" s="133"/>
      <c r="AB191" s="164"/>
      <c r="AC191" s="68"/>
      <c r="AD191" s="164"/>
      <c r="AE191" s="68"/>
      <c r="AF191" s="24"/>
    </row>
    <row r="192" spans="1:32" s="18" customFormat="1">
      <c r="A192" s="754"/>
      <c r="B192" s="98" t="s">
        <v>236</v>
      </c>
      <c r="C192" s="24"/>
      <c r="D192" s="68"/>
      <c r="E192" s="24"/>
      <c r="F192" s="68"/>
      <c r="G192" s="107">
        <v>0.01</v>
      </c>
      <c r="H192" s="24">
        <v>693</v>
      </c>
      <c r="I192" s="68">
        <f t="shared" ref="I192:I199" si="308">H192*G192</f>
        <v>6.93</v>
      </c>
      <c r="J192" s="164">
        <f t="shared" ref="J192:K207" si="309">H192+E192+C192</f>
        <v>693</v>
      </c>
      <c r="K192" s="68">
        <f t="shared" si="309"/>
        <v>6.93</v>
      </c>
      <c r="L192" s="164">
        <v>693</v>
      </c>
      <c r="M192" s="68">
        <v>2.75</v>
      </c>
      <c r="N192" s="68">
        <f t="shared" ref="N192:O211" si="310">L192/J192%</f>
        <v>100</v>
      </c>
      <c r="O192" s="68">
        <f t="shared" si="310"/>
        <v>39.682539682539684</v>
      </c>
      <c r="P192" s="164">
        <f t="shared" ref="P192:Q210" si="311">J192-L192</f>
        <v>0</v>
      </c>
      <c r="Q192" s="68">
        <f t="shared" si="311"/>
        <v>4.18</v>
      </c>
      <c r="R192" s="164"/>
      <c r="S192" s="68"/>
      <c r="T192" s="133">
        <v>1.2E-2</v>
      </c>
      <c r="U192" s="164">
        <v>747</v>
      </c>
      <c r="V192" s="68">
        <f t="shared" ref="V192:V210" si="312">U192*T192</f>
        <v>8.9640000000000004</v>
      </c>
      <c r="W192" s="164">
        <f t="shared" ref="W192:W209" si="313">U192+R192</f>
        <v>747</v>
      </c>
      <c r="X192" s="68">
        <f t="shared" ref="X192:X210" si="314">V192+S192</f>
        <v>8.9640000000000004</v>
      </c>
      <c r="Y192" s="164"/>
      <c r="Z192" s="68"/>
      <c r="AA192" s="133">
        <v>1.2E-2</v>
      </c>
      <c r="AB192" s="164">
        <v>747</v>
      </c>
      <c r="AC192" s="68">
        <f t="shared" ref="AC192:AC210" si="315">AB192*AA192</f>
        <v>8.9640000000000004</v>
      </c>
      <c r="AD192" s="164">
        <f t="shared" ref="AD192:AD209" si="316">AB192+Y192</f>
        <v>747</v>
      </c>
      <c r="AE192" s="68">
        <f t="shared" ref="AE192:AE210" si="317">AC192+Z192</f>
        <v>8.9640000000000004</v>
      </c>
      <c r="AF192" s="24"/>
    </row>
    <row r="193" spans="1:32" s="18" customFormat="1">
      <c r="A193" s="754"/>
      <c r="B193" s="98" t="s">
        <v>237</v>
      </c>
      <c r="C193" s="24"/>
      <c r="D193" s="68"/>
      <c r="E193" s="24"/>
      <c r="F193" s="68"/>
      <c r="G193" s="107">
        <v>0.01</v>
      </c>
      <c r="H193" s="24">
        <v>693</v>
      </c>
      <c r="I193" s="68">
        <f t="shared" si="308"/>
        <v>6.93</v>
      </c>
      <c r="J193" s="164">
        <f t="shared" si="309"/>
        <v>693</v>
      </c>
      <c r="K193" s="68">
        <f t="shared" si="309"/>
        <v>6.93</v>
      </c>
      <c r="L193" s="164">
        <v>693</v>
      </c>
      <c r="M193" s="68">
        <v>3.2</v>
      </c>
      <c r="N193" s="68">
        <f t="shared" si="310"/>
        <v>100</v>
      </c>
      <c r="O193" s="68">
        <f t="shared" si="310"/>
        <v>46.176046176046178</v>
      </c>
      <c r="P193" s="164">
        <f t="shared" si="311"/>
        <v>0</v>
      </c>
      <c r="Q193" s="68">
        <f t="shared" si="311"/>
        <v>3.7299999999999995</v>
      </c>
      <c r="R193" s="164"/>
      <c r="S193" s="68"/>
      <c r="T193" s="133">
        <v>1.2E-2</v>
      </c>
      <c r="U193" s="164">
        <v>747</v>
      </c>
      <c r="V193" s="68">
        <f t="shared" si="312"/>
        <v>8.9640000000000004</v>
      </c>
      <c r="W193" s="164">
        <f t="shared" si="313"/>
        <v>747</v>
      </c>
      <c r="X193" s="68">
        <f t="shared" si="314"/>
        <v>8.9640000000000004</v>
      </c>
      <c r="Y193" s="164"/>
      <c r="Z193" s="68"/>
      <c r="AA193" s="133">
        <v>1.2E-2</v>
      </c>
      <c r="AB193" s="164">
        <v>747</v>
      </c>
      <c r="AC193" s="68">
        <f t="shared" si="315"/>
        <v>8.9640000000000004</v>
      </c>
      <c r="AD193" s="164">
        <f t="shared" si="316"/>
        <v>747</v>
      </c>
      <c r="AE193" s="68">
        <f t="shared" si="317"/>
        <v>8.9640000000000004</v>
      </c>
      <c r="AF193" s="24"/>
    </row>
    <row r="194" spans="1:32" s="18" customFormat="1">
      <c r="A194" s="754"/>
      <c r="B194" s="98" t="s">
        <v>241</v>
      </c>
      <c r="C194" s="24"/>
      <c r="D194" s="68"/>
      <c r="E194" s="24"/>
      <c r="F194" s="68"/>
      <c r="G194" s="107">
        <v>0.01</v>
      </c>
      <c r="H194" s="24">
        <v>280</v>
      </c>
      <c r="I194" s="68">
        <f t="shared" si="308"/>
        <v>2.8000000000000003</v>
      </c>
      <c r="J194" s="164">
        <f t="shared" si="309"/>
        <v>280</v>
      </c>
      <c r="K194" s="68">
        <f t="shared" si="309"/>
        <v>2.8000000000000003</v>
      </c>
      <c r="L194" s="164"/>
      <c r="M194" s="68">
        <v>1.85</v>
      </c>
      <c r="N194" s="68">
        <f t="shared" si="310"/>
        <v>0</v>
      </c>
      <c r="O194" s="68">
        <f t="shared" si="310"/>
        <v>66.071428571428569</v>
      </c>
      <c r="P194" s="164">
        <f t="shared" si="311"/>
        <v>280</v>
      </c>
      <c r="Q194" s="68">
        <f t="shared" si="311"/>
        <v>0.95000000000000018</v>
      </c>
      <c r="R194" s="164"/>
      <c r="S194" s="68"/>
      <c r="T194" s="133">
        <v>1.2E-2</v>
      </c>
      <c r="U194" s="164">
        <v>280</v>
      </c>
      <c r="V194" s="68">
        <f t="shared" si="312"/>
        <v>3.36</v>
      </c>
      <c r="W194" s="164">
        <f t="shared" si="313"/>
        <v>280</v>
      </c>
      <c r="X194" s="68">
        <f t="shared" si="314"/>
        <v>3.36</v>
      </c>
      <c r="Y194" s="164"/>
      <c r="Z194" s="68"/>
      <c r="AA194" s="133">
        <v>1.2E-2</v>
      </c>
      <c r="AB194" s="164">
        <v>280</v>
      </c>
      <c r="AC194" s="68">
        <f t="shared" si="315"/>
        <v>3.36</v>
      </c>
      <c r="AD194" s="164">
        <f t="shared" si="316"/>
        <v>280</v>
      </c>
      <c r="AE194" s="68">
        <f t="shared" si="317"/>
        <v>3.36</v>
      </c>
      <c r="AF194" s="24"/>
    </row>
    <row r="195" spans="1:32" s="18" customFormat="1">
      <c r="A195" s="754">
        <v>11.02</v>
      </c>
      <c r="B195" s="98" t="s">
        <v>242</v>
      </c>
      <c r="C195" s="24"/>
      <c r="D195" s="68"/>
      <c r="E195" s="24"/>
      <c r="F195" s="68"/>
      <c r="G195" s="107"/>
      <c r="H195" s="24"/>
      <c r="I195" s="68">
        <f t="shared" si="308"/>
        <v>0</v>
      </c>
      <c r="J195" s="164">
        <f t="shared" si="309"/>
        <v>0</v>
      </c>
      <c r="K195" s="68">
        <f t="shared" si="309"/>
        <v>0</v>
      </c>
      <c r="L195" s="164"/>
      <c r="M195" s="68"/>
      <c r="N195" s="68"/>
      <c r="O195" s="68"/>
      <c r="P195" s="164">
        <f t="shared" si="311"/>
        <v>0</v>
      </c>
      <c r="Q195" s="68">
        <f t="shared" si="311"/>
        <v>0</v>
      </c>
      <c r="R195" s="164"/>
      <c r="S195" s="68"/>
      <c r="T195" s="133"/>
      <c r="U195" s="164"/>
      <c r="V195" s="68">
        <f t="shared" si="312"/>
        <v>0</v>
      </c>
      <c r="W195" s="164">
        <f t="shared" si="313"/>
        <v>0</v>
      </c>
      <c r="X195" s="68">
        <f t="shared" si="314"/>
        <v>0</v>
      </c>
      <c r="Y195" s="164"/>
      <c r="Z195" s="68"/>
      <c r="AA195" s="133"/>
      <c r="AB195" s="164"/>
      <c r="AC195" s="68">
        <f t="shared" si="315"/>
        <v>0</v>
      </c>
      <c r="AD195" s="164">
        <f t="shared" si="316"/>
        <v>0</v>
      </c>
      <c r="AE195" s="68">
        <f t="shared" si="317"/>
        <v>0</v>
      </c>
      <c r="AF195" s="24"/>
    </row>
    <row r="196" spans="1:32" s="18" customFormat="1">
      <c r="A196" s="754"/>
      <c r="B196" s="98" t="s">
        <v>236</v>
      </c>
      <c r="C196" s="24"/>
      <c r="D196" s="68"/>
      <c r="E196" s="24"/>
      <c r="F196" s="68"/>
      <c r="G196" s="107">
        <v>5.0000000000000001E-3</v>
      </c>
      <c r="H196" s="24">
        <v>693</v>
      </c>
      <c r="I196" s="68">
        <f t="shared" si="308"/>
        <v>3.4649999999999999</v>
      </c>
      <c r="J196" s="164">
        <f t="shared" si="309"/>
        <v>693</v>
      </c>
      <c r="K196" s="68">
        <f t="shared" si="309"/>
        <v>3.4649999999999999</v>
      </c>
      <c r="L196" s="164">
        <v>693</v>
      </c>
      <c r="M196" s="68">
        <v>0.18</v>
      </c>
      <c r="N196" s="68">
        <f t="shared" si="310"/>
        <v>100</v>
      </c>
      <c r="O196" s="68">
        <f t="shared" si="310"/>
        <v>5.1948051948051948</v>
      </c>
      <c r="P196" s="164">
        <f t="shared" si="311"/>
        <v>0</v>
      </c>
      <c r="Q196" s="68">
        <f t="shared" si="311"/>
        <v>3.2849999999999997</v>
      </c>
      <c r="R196" s="164"/>
      <c r="S196" s="68"/>
      <c r="T196" s="133">
        <v>0.01</v>
      </c>
      <c r="U196" s="164">
        <v>747</v>
      </c>
      <c r="V196" s="68">
        <f t="shared" si="312"/>
        <v>7.47</v>
      </c>
      <c r="W196" s="164">
        <f t="shared" si="313"/>
        <v>747</v>
      </c>
      <c r="X196" s="68">
        <f t="shared" si="314"/>
        <v>7.47</v>
      </c>
      <c r="Y196" s="164"/>
      <c r="Z196" s="68"/>
      <c r="AA196" s="133">
        <v>0.01</v>
      </c>
      <c r="AB196" s="164">
        <v>747</v>
      </c>
      <c r="AC196" s="68">
        <f t="shared" si="315"/>
        <v>7.47</v>
      </c>
      <c r="AD196" s="164">
        <f t="shared" si="316"/>
        <v>747</v>
      </c>
      <c r="AE196" s="68">
        <f t="shared" si="317"/>
        <v>7.47</v>
      </c>
      <c r="AF196" s="24"/>
    </row>
    <row r="197" spans="1:32" s="18" customFormat="1">
      <c r="A197" s="754"/>
      <c r="B197" s="98" t="s">
        <v>237</v>
      </c>
      <c r="C197" s="24"/>
      <c r="D197" s="68"/>
      <c r="E197" s="24"/>
      <c r="F197" s="68"/>
      <c r="G197" s="107">
        <v>5.0000000000000001E-3</v>
      </c>
      <c r="H197" s="24">
        <v>693</v>
      </c>
      <c r="I197" s="68">
        <f t="shared" si="308"/>
        <v>3.4649999999999999</v>
      </c>
      <c r="J197" s="164">
        <f t="shared" si="309"/>
        <v>693</v>
      </c>
      <c r="K197" s="68">
        <f t="shared" si="309"/>
        <v>3.4649999999999999</v>
      </c>
      <c r="L197" s="164">
        <v>693</v>
      </c>
      <c r="M197" s="68">
        <v>0.57999999999999996</v>
      </c>
      <c r="N197" s="68">
        <f t="shared" si="310"/>
        <v>100</v>
      </c>
      <c r="O197" s="68">
        <f t="shared" si="310"/>
        <v>16.738816738816737</v>
      </c>
      <c r="P197" s="164">
        <f t="shared" si="311"/>
        <v>0</v>
      </c>
      <c r="Q197" s="68">
        <f t="shared" si="311"/>
        <v>2.8849999999999998</v>
      </c>
      <c r="R197" s="164"/>
      <c r="S197" s="68"/>
      <c r="T197" s="133">
        <v>0.01</v>
      </c>
      <c r="U197" s="164">
        <v>747</v>
      </c>
      <c r="V197" s="68">
        <f t="shared" si="312"/>
        <v>7.47</v>
      </c>
      <c r="W197" s="164">
        <f t="shared" si="313"/>
        <v>747</v>
      </c>
      <c r="X197" s="68">
        <f t="shared" si="314"/>
        <v>7.47</v>
      </c>
      <c r="Y197" s="164"/>
      <c r="Z197" s="68"/>
      <c r="AA197" s="133">
        <v>0.01</v>
      </c>
      <c r="AB197" s="164">
        <v>747</v>
      </c>
      <c r="AC197" s="68">
        <f t="shared" si="315"/>
        <v>7.47</v>
      </c>
      <c r="AD197" s="164">
        <f t="shared" si="316"/>
        <v>747</v>
      </c>
      <c r="AE197" s="68">
        <f t="shared" si="317"/>
        <v>7.47</v>
      </c>
      <c r="AF197" s="24"/>
    </row>
    <row r="198" spans="1:32" s="18" customFormat="1">
      <c r="A198" s="754"/>
      <c r="B198" s="98" t="s">
        <v>241</v>
      </c>
      <c r="C198" s="24"/>
      <c r="D198" s="68"/>
      <c r="E198" s="24"/>
      <c r="F198" s="68"/>
      <c r="G198" s="107">
        <v>5.0000000000000001E-3</v>
      </c>
      <c r="H198" s="24">
        <v>280</v>
      </c>
      <c r="I198" s="68">
        <f t="shared" si="308"/>
        <v>1.4000000000000001</v>
      </c>
      <c r="J198" s="164">
        <f t="shared" si="309"/>
        <v>280</v>
      </c>
      <c r="K198" s="68">
        <f t="shared" si="309"/>
        <v>1.4000000000000001</v>
      </c>
      <c r="L198" s="164">
        <v>280</v>
      </c>
      <c r="M198" s="68">
        <v>0.25</v>
      </c>
      <c r="N198" s="68">
        <f t="shared" si="310"/>
        <v>100</v>
      </c>
      <c r="O198" s="68">
        <f t="shared" si="310"/>
        <v>17.857142857142854</v>
      </c>
      <c r="P198" s="164">
        <f t="shared" si="311"/>
        <v>0</v>
      </c>
      <c r="Q198" s="68">
        <f t="shared" si="311"/>
        <v>1.1500000000000001</v>
      </c>
      <c r="R198" s="164"/>
      <c r="S198" s="68"/>
      <c r="T198" s="133">
        <v>0.01</v>
      </c>
      <c r="U198" s="164">
        <v>280</v>
      </c>
      <c r="V198" s="68">
        <f t="shared" si="312"/>
        <v>2.8000000000000003</v>
      </c>
      <c r="W198" s="164">
        <f t="shared" si="313"/>
        <v>280</v>
      </c>
      <c r="X198" s="68">
        <f t="shared" si="314"/>
        <v>2.8000000000000003</v>
      </c>
      <c r="Y198" s="164"/>
      <c r="Z198" s="68"/>
      <c r="AA198" s="133">
        <v>0.01</v>
      </c>
      <c r="AB198" s="164">
        <v>280</v>
      </c>
      <c r="AC198" s="68">
        <f t="shared" si="315"/>
        <v>2.8000000000000003</v>
      </c>
      <c r="AD198" s="164">
        <f t="shared" si="316"/>
        <v>280</v>
      </c>
      <c r="AE198" s="68">
        <f t="shared" si="317"/>
        <v>2.8000000000000003</v>
      </c>
      <c r="AF198" s="24"/>
    </row>
    <row r="199" spans="1:32" s="18" customFormat="1" ht="15.75" customHeight="1">
      <c r="A199" s="754">
        <v>11.03</v>
      </c>
      <c r="B199" s="3" t="s">
        <v>243</v>
      </c>
      <c r="C199" s="24"/>
      <c r="D199" s="68"/>
      <c r="E199" s="24"/>
      <c r="F199" s="68"/>
      <c r="G199" s="107"/>
      <c r="H199" s="24"/>
      <c r="I199" s="68">
        <f t="shared" si="308"/>
        <v>0</v>
      </c>
      <c r="J199" s="164">
        <f t="shared" si="309"/>
        <v>0</v>
      </c>
      <c r="K199" s="68">
        <f t="shared" si="309"/>
        <v>0</v>
      </c>
      <c r="L199" s="164"/>
      <c r="M199" s="68"/>
      <c r="N199" s="68"/>
      <c r="O199" s="68"/>
      <c r="P199" s="164">
        <f t="shared" si="311"/>
        <v>0</v>
      </c>
      <c r="Q199" s="68">
        <f t="shared" si="311"/>
        <v>0</v>
      </c>
      <c r="R199" s="164"/>
      <c r="S199" s="68"/>
      <c r="T199" s="133"/>
      <c r="U199" s="164"/>
      <c r="V199" s="68">
        <f t="shared" si="312"/>
        <v>0</v>
      </c>
      <c r="W199" s="164">
        <f t="shared" si="313"/>
        <v>0</v>
      </c>
      <c r="X199" s="68">
        <f t="shared" si="314"/>
        <v>0</v>
      </c>
      <c r="Y199" s="164"/>
      <c r="Z199" s="68"/>
      <c r="AA199" s="133"/>
      <c r="AB199" s="164"/>
      <c r="AC199" s="68">
        <f t="shared" si="315"/>
        <v>0</v>
      </c>
      <c r="AD199" s="164">
        <f t="shared" si="316"/>
        <v>0</v>
      </c>
      <c r="AE199" s="68">
        <f t="shared" si="317"/>
        <v>0</v>
      </c>
      <c r="AF199" s="24"/>
    </row>
    <row r="200" spans="1:32" s="18" customFormat="1" ht="15.75" customHeight="1">
      <c r="A200" s="754">
        <v>11.04</v>
      </c>
      <c r="B200" s="3" t="s">
        <v>244</v>
      </c>
      <c r="C200" s="24"/>
      <c r="D200" s="68"/>
      <c r="E200" s="24"/>
      <c r="F200" s="68"/>
      <c r="G200" s="107"/>
      <c r="H200" s="24"/>
      <c r="I200" s="68"/>
      <c r="J200" s="164"/>
      <c r="K200" s="68">
        <f t="shared" si="309"/>
        <v>0</v>
      </c>
      <c r="L200" s="164"/>
      <c r="M200" s="68"/>
      <c r="N200" s="68"/>
      <c r="O200" s="68"/>
      <c r="P200" s="164">
        <f t="shared" si="311"/>
        <v>0</v>
      </c>
      <c r="Q200" s="68">
        <f t="shared" si="311"/>
        <v>0</v>
      </c>
      <c r="R200" s="164"/>
      <c r="S200" s="68"/>
      <c r="T200" s="133"/>
      <c r="U200" s="164"/>
      <c r="V200" s="68">
        <f t="shared" si="312"/>
        <v>0</v>
      </c>
      <c r="W200" s="164">
        <f t="shared" si="313"/>
        <v>0</v>
      </c>
      <c r="X200" s="68">
        <f t="shared" si="314"/>
        <v>0</v>
      </c>
      <c r="Y200" s="164"/>
      <c r="Z200" s="68"/>
      <c r="AA200" s="133"/>
      <c r="AB200" s="164"/>
      <c r="AC200" s="68">
        <f t="shared" si="315"/>
        <v>0</v>
      </c>
      <c r="AD200" s="164">
        <f t="shared" si="316"/>
        <v>0</v>
      </c>
      <c r="AE200" s="68">
        <f t="shared" si="317"/>
        <v>0</v>
      </c>
      <c r="AF200" s="24"/>
    </row>
    <row r="201" spans="1:32" s="18" customFormat="1" ht="48" customHeight="1">
      <c r="A201" s="754"/>
      <c r="B201" s="3" t="s">
        <v>245</v>
      </c>
      <c r="C201" s="24"/>
      <c r="D201" s="68"/>
      <c r="E201" s="24"/>
      <c r="F201" s="68"/>
      <c r="G201" s="107"/>
      <c r="H201" s="24"/>
      <c r="I201" s="68">
        <f t="shared" ref="I201:I203" si="318">H201*G201</f>
        <v>0</v>
      </c>
      <c r="J201" s="164">
        <f t="shared" ref="J201:J203" si="319">H201+E201+C201</f>
        <v>0</v>
      </c>
      <c r="K201" s="68">
        <f t="shared" si="309"/>
        <v>0</v>
      </c>
      <c r="L201" s="164"/>
      <c r="M201" s="68"/>
      <c r="N201" s="68"/>
      <c r="O201" s="68"/>
      <c r="P201" s="164">
        <f t="shared" si="311"/>
        <v>0</v>
      </c>
      <c r="Q201" s="68">
        <f t="shared" si="311"/>
        <v>0</v>
      </c>
      <c r="R201" s="164"/>
      <c r="S201" s="68"/>
      <c r="T201" s="133"/>
      <c r="U201" s="164"/>
      <c r="V201" s="68">
        <f t="shared" si="312"/>
        <v>0</v>
      </c>
      <c r="W201" s="164">
        <f t="shared" si="313"/>
        <v>0</v>
      </c>
      <c r="X201" s="68">
        <f t="shared" si="314"/>
        <v>0</v>
      </c>
      <c r="Y201" s="164"/>
      <c r="Z201" s="68"/>
      <c r="AA201" s="133"/>
      <c r="AB201" s="164"/>
      <c r="AC201" s="68">
        <f t="shared" si="315"/>
        <v>0</v>
      </c>
      <c r="AD201" s="164">
        <f t="shared" si="316"/>
        <v>0</v>
      </c>
      <c r="AE201" s="68">
        <f t="shared" si="317"/>
        <v>0</v>
      </c>
      <c r="AF201" s="24"/>
    </row>
    <row r="202" spans="1:32" s="18" customFormat="1" ht="47.25">
      <c r="A202" s="754"/>
      <c r="B202" s="3" t="s">
        <v>246</v>
      </c>
      <c r="C202" s="24"/>
      <c r="D202" s="68"/>
      <c r="E202" s="24"/>
      <c r="F202" s="68"/>
      <c r="G202" s="107"/>
      <c r="H202" s="24"/>
      <c r="I202" s="68">
        <f t="shared" si="318"/>
        <v>0</v>
      </c>
      <c r="J202" s="164">
        <f t="shared" si="319"/>
        <v>0</v>
      </c>
      <c r="K202" s="68">
        <f t="shared" si="309"/>
        <v>0</v>
      </c>
      <c r="L202" s="164"/>
      <c r="M202" s="68"/>
      <c r="N202" s="68"/>
      <c r="O202" s="68"/>
      <c r="P202" s="164">
        <f t="shared" si="311"/>
        <v>0</v>
      </c>
      <c r="Q202" s="68">
        <f t="shared" si="311"/>
        <v>0</v>
      </c>
      <c r="R202" s="164"/>
      <c r="S202" s="68"/>
      <c r="T202" s="133"/>
      <c r="U202" s="164"/>
      <c r="V202" s="68">
        <f t="shared" si="312"/>
        <v>0</v>
      </c>
      <c r="W202" s="164">
        <f t="shared" si="313"/>
        <v>0</v>
      </c>
      <c r="X202" s="68">
        <f t="shared" si="314"/>
        <v>0</v>
      </c>
      <c r="Y202" s="164"/>
      <c r="Z202" s="68"/>
      <c r="AA202" s="133"/>
      <c r="AB202" s="164"/>
      <c r="AC202" s="68">
        <f t="shared" si="315"/>
        <v>0</v>
      </c>
      <c r="AD202" s="164">
        <f t="shared" si="316"/>
        <v>0</v>
      </c>
      <c r="AE202" s="68">
        <f t="shared" si="317"/>
        <v>0</v>
      </c>
      <c r="AF202" s="24"/>
    </row>
    <row r="203" spans="1:32" s="18" customFormat="1">
      <c r="A203" s="754"/>
      <c r="B203" s="3" t="s">
        <v>247</v>
      </c>
      <c r="C203" s="24"/>
      <c r="D203" s="68"/>
      <c r="E203" s="24"/>
      <c r="F203" s="68"/>
      <c r="G203" s="107"/>
      <c r="H203" s="24"/>
      <c r="I203" s="68">
        <f t="shared" si="318"/>
        <v>0</v>
      </c>
      <c r="J203" s="164">
        <f t="shared" si="319"/>
        <v>0</v>
      </c>
      <c r="K203" s="68">
        <f t="shared" si="309"/>
        <v>0</v>
      </c>
      <c r="L203" s="164"/>
      <c r="M203" s="68"/>
      <c r="N203" s="68"/>
      <c r="O203" s="68"/>
      <c r="P203" s="164">
        <f t="shared" si="311"/>
        <v>0</v>
      </c>
      <c r="Q203" s="68">
        <f t="shared" si="311"/>
        <v>0</v>
      </c>
      <c r="R203" s="164"/>
      <c r="S203" s="68"/>
      <c r="T203" s="133"/>
      <c r="U203" s="164"/>
      <c r="V203" s="68">
        <f t="shared" si="312"/>
        <v>0</v>
      </c>
      <c r="W203" s="164">
        <f t="shared" si="313"/>
        <v>0</v>
      </c>
      <c r="X203" s="68">
        <f t="shared" si="314"/>
        <v>0</v>
      </c>
      <c r="Y203" s="164"/>
      <c r="Z203" s="68"/>
      <c r="AA203" s="133"/>
      <c r="AB203" s="164"/>
      <c r="AC203" s="68">
        <f t="shared" si="315"/>
        <v>0</v>
      </c>
      <c r="AD203" s="164">
        <f t="shared" si="316"/>
        <v>0</v>
      </c>
      <c r="AE203" s="68">
        <f t="shared" si="317"/>
        <v>0</v>
      </c>
      <c r="AF203" s="24"/>
    </row>
    <row r="204" spans="1:32" s="18" customFormat="1" ht="74.45" customHeight="1">
      <c r="A204" s="754">
        <v>11.05</v>
      </c>
      <c r="B204" s="3" t="s">
        <v>248</v>
      </c>
      <c r="C204" s="24"/>
      <c r="D204" s="68"/>
      <c r="E204" s="24"/>
      <c r="F204" s="68"/>
      <c r="G204" s="107"/>
      <c r="H204" s="24"/>
      <c r="I204" s="68"/>
      <c r="J204" s="164"/>
      <c r="K204" s="68">
        <f t="shared" si="309"/>
        <v>0</v>
      </c>
      <c r="L204" s="164"/>
      <c r="M204" s="68"/>
      <c r="N204" s="68"/>
      <c r="O204" s="68"/>
      <c r="P204" s="164">
        <f t="shared" si="311"/>
        <v>0</v>
      </c>
      <c r="Q204" s="68">
        <f t="shared" si="311"/>
        <v>0</v>
      </c>
      <c r="R204" s="164"/>
      <c r="S204" s="68"/>
      <c r="T204" s="133"/>
      <c r="U204" s="164"/>
      <c r="V204" s="68">
        <f t="shared" si="312"/>
        <v>0</v>
      </c>
      <c r="W204" s="164">
        <f t="shared" si="313"/>
        <v>0</v>
      </c>
      <c r="X204" s="68">
        <f t="shared" si="314"/>
        <v>0</v>
      </c>
      <c r="Y204" s="164"/>
      <c r="Z204" s="68"/>
      <c r="AA204" s="133"/>
      <c r="AB204" s="164"/>
      <c r="AC204" s="68">
        <f t="shared" si="315"/>
        <v>0</v>
      </c>
      <c r="AD204" s="164">
        <f t="shared" si="316"/>
        <v>0</v>
      </c>
      <c r="AE204" s="68">
        <f t="shared" si="317"/>
        <v>0</v>
      </c>
      <c r="AF204" s="24"/>
    </row>
    <row r="205" spans="1:32" s="18" customFormat="1">
      <c r="A205" s="754"/>
      <c r="B205" s="98" t="s">
        <v>236</v>
      </c>
      <c r="C205" s="24"/>
      <c r="D205" s="68"/>
      <c r="E205" s="24"/>
      <c r="F205" s="68"/>
      <c r="G205" s="107">
        <v>0.01</v>
      </c>
      <c r="H205" s="24">
        <v>12</v>
      </c>
      <c r="I205" s="68">
        <f t="shared" ref="I205:I208" si="320">H205*G205</f>
        <v>0.12</v>
      </c>
      <c r="J205" s="164">
        <f t="shared" ref="J205:J207" si="321">H205+E205+C205</f>
        <v>12</v>
      </c>
      <c r="K205" s="68">
        <f t="shared" si="309"/>
        <v>0.12</v>
      </c>
      <c r="L205" s="164">
        <v>12</v>
      </c>
      <c r="M205" s="68">
        <v>0.12</v>
      </c>
      <c r="N205" s="68">
        <f t="shared" si="310"/>
        <v>100</v>
      </c>
      <c r="O205" s="68">
        <f t="shared" si="310"/>
        <v>100</v>
      </c>
      <c r="P205" s="164">
        <f t="shared" si="311"/>
        <v>0</v>
      </c>
      <c r="Q205" s="68">
        <f t="shared" si="311"/>
        <v>0</v>
      </c>
      <c r="R205" s="164"/>
      <c r="S205" s="68"/>
      <c r="T205" s="133">
        <v>1.2E-2</v>
      </c>
      <c r="U205" s="164">
        <v>30</v>
      </c>
      <c r="V205" s="68">
        <f t="shared" si="312"/>
        <v>0.36</v>
      </c>
      <c r="W205" s="164">
        <f t="shared" si="313"/>
        <v>30</v>
      </c>
      <c r="X205" s="68">
        <f t="shared" si="314"/>
        <v>0.36</v>
      </c>
      <c r="Y205" s="164"/>
      <c r="Z205" s="68"/>
      <c r="AA205" s="133">
        <v>1.2E-2</v>
      </c>
      <c r="AB205" s="164">
        <v>30</v>
      </c>
      <c r="AC205" s="68">
        <f t="shared" si="315"/>
        <v>0.36</v>
      </c>
      <c r="AD205" s="164">
        <f t="shared" si="316"/>
        <v>30</v>
      </c>
      <c r="AE205" s="68">
        <f t="shared" si="317"/>
        <v>0.36</v>
      </c>
      <c r="AF205" s="24"/>
    </row>
    <row r="206" spans="1:32" s="18" customFormat="1">
      <c r="A206" s="754"/>
      <c r="B206" s="98" t="s">
        <v>237</v>
      </c>
      <c r="C206" s="24"/>
      <c r="D206" s="68"/>
      <c r="E206" s="24"/>
      <c r="F206" s="68"/>
      <c r="G206" s="107">
        <v>0.01</v>
      </c>
      <c r="H206" s="24">
        <v>18</v>
      </c>
      <c r="I206" s="68">
        <f t="shared" si="320"/>
        <v>0.18</v>
      </c>
      <c r="J206" s="164">
        <f t="shared" si="321"/>
        <v>18</v>
      </c>
      <c r="K206" s="68">
        <f t="shared" si="309"/>
        <v>0.18</v>
      </c>
      <c r="L206" s="164">
        <v>18</v>
      </c>
      <c r="M206" s="68">
        <v>0.18</v>
      </c>
      <c r="N206" s="68">
        <f t="shared" si="310"/>
        <v>100</v>
      </c>
      <c r="O206" s="68">
        <f t="shared" si="310"/>
        <v>100</v>
      </c>
      <c r="P206" s="164">
        <f t="shared" si="311"/>
        <v>0</v>
      </c>
      <c r="Q206" s="68">
        <f t="shared" si="311"/>
        <v>0</v>
      </c>
      <c r="R206" s="164"/>
      <c r="S206" s="68"/>
      <c r="T206" s="133">
        <v>1.2E-2</v>
      </c>
      <c r="U206" s="164">
        <v>30</v>
      </c>
      <c r="V206" s="68">
        <f t="shared" si="312"/>
        <v>0.36</v>
      </c>
      <c r="W206" s="164">
        <f t="shared" si="313"/>
        <v>30</v>
      </c>
      <c r="X206" s="68">
        <f t="shared" si="314"/>
        <v>0.36</v>
      </c>
      <c r="Y206" s="164"/>
      <c r="Z206" s="68"/>
      <c r="AA206" s="133">
        <v>1.2E-2</v>
      </c>
      <c r="AB206" s="164">
        <v>30</v>
      </c>
      <c r="AC206" s="68">
        <f t="shared" si="315"/>
        <v>0.36</v>
      </c>
      <c r="AD206" s="164">
        <f t="shared" si="316"/>
        <v>30</v>
      </c>
      <c r="AE206" s="68">
        <f t="shared" si="317"/>
        <v>0.36</v>
      </c>
      <c r="AF206" s="24"/>
    </row>
    <row r="207" spans="1:32" s="18" customFormat="1">
      <c r="A207" s="754"/>
      <c r="B207" s="98" t="s">
        <v>241</v>
      </c>
      <c r="C207" s="24"/>
      <c r="D207" s="68"/>
      <c r="E207" s="24"/>
      <c r="F207" s="68"/>
      <c r="G207" s="107">
        <v>0.01</v>
      </c>
      <c r="H207" s="24">
        <v>12</v>
      </c>
      <c r="I207" s="68">
        <f t="shared" si="320"/>
        <v>0.12</v>
      </c>
      <c r="J207" s="164">
        <f t="shared" si="321"/>
        <v>12</v>
      </c>
      <c r="K207" s="68">
        <f t="shared" si="309"/>
        <v>0.12</v>
      </c>
      <c r="L207" s="164">
        <v>12</v>
      </c>
      <c r="M207" s="68">
        <v>0.18</v>
      </c>
      <c r="N207" s="68">
        <f t="shared" si="310"/>
        <v>100</v>
      </c>
      <c r="O207" s="68">
        <f t="shared" si="310"/>
        <v>150</v>
      </c>
      <c r="P207" s="164">
        <f t="shared" si="311"/>
        <v>0</v>
      </c>
      <c r="Q207" s="68">
        <f t="shared" si="311"/>
        <v>-0.06</v>
      </c>
      <c r="R207" s="164"/>
      <c r="S207" s="68"/>
      <c r="T207" s="133">
        <v>1.2E-2</v>
      </c>
      <c r="U207" s="164">
        <v>30</v>
      </c>
      <c r="V207" s="68">
        <f t="shared" si="312"/>
        <v>0.36</v>
      </c>
      <c r="W207" s="164">
        <f t="shared" si="313"/>
        <v>30</v>
      </c>
      <c r="X207" s="68">
        <f t="shared" si="314"/>
        <v>0.36</v>
      </c>
      <c r="Y207" s="164"/>
      <c r="Z207" s="68"/>
      <c r="AA207" s="133">
        <v>1.2E-2</v>
      </c>
      <c r="AB207" s="164">
        <v>30</v>
      </c>
      <c r="AC207" s="68">
        <f t="shared" si="315"/>
        <v>0.36</v>
      </c>
      <c r="AD207" s="164">
        <f t="shared" si="316"/>
        <v>30</v>
      </c>
      <c r="AE207" s="68">
        <f t="shared" si="317"/>
        <v>0.36</v>
      </c>
      <c r="AF207" s="24"/>
    </row>
    <row r="208" spans="1:32" s="18" customFormat="1">
      <c r="A208" s="754"/>
      <c r="B208" s="3" t="s">
        <v>250</v>
      </c>
      <c r="C208" s="24"/>
      <c r="D208" s="68"/>
      <c r="E208" s="24"/>
      <c r="F208" s="68"/>
      <c r="G208" s="107"/>
      <c r="H208" s="24"/>
      <c r="I208" s="68">
        <f t="shared" si="320"/>
        <v>0</v>
      </c>
      <c r="J208" s="164"/>
      <c r="K208" s="68">
        <f t="shared" ref="K208:K210" si="322">I208+F208+D208</f>
        <v>0</v>
      </c>
      <c r="L208" s="164"/>
      <c r="M208" s="68"/>
      <c r="N208" s="68" t="e">
        <f t="shared" si="310"/>
        <v>#DIV/0!</v>
      </c>
      <c r="O208" s="68" t="e">
        <f t="shared" si="310"/>
        <v>#DIV/0!</v>
      </c>
      <c r="P208" s="164">
        <f t="shared" si="311"/>
        <v>0</v>
      </c>
      <c r="Q208" s="68">
        <f t="shared" si="311"/>
        <v>0</v>
      </c>
      <c r="R208" s="164"/>
      <c r="S208" s="68"/>
      <c r="T208" s="133"/>
      <c r="U208" s="164"/>
      <c r="V208" s="68">
        <f t="shared" si="312"/>
        <v>0</v>
      </c>
      <c r="W208" s="164">
        <f t="shared" si="313"/>
        <v>0</v>
      </c>
      <c r="X208" s="68">
        <f t="shared" si="314"/>
        <v>0</v>
      </c>
      <c r="Y208" s="164"/>
      <c r="Z208" s="68"/>
      <c r="AA208" s="133"/>
      <c r="AB208" s="164"/>
      <c r="AC208" s="68">
        <f t="shared" si="315"/>
        <v>0</v>
      </c>
      <c r="AD208" s="164">
        <f t="shared" si="316"/>
        <v>0</v>
      </c>
      <c r="AE208" s="68">
        <f t="shared" si="317"/>
        <v>0</v>
      </c>
      <c r="AF208" s="24"/>
    </row>
    <row r="209" spans="1:32" s="18" customFormat="1">
      <c r="A209" s="754">
        <v>11.06</v>
      </c>
      <c r="B209" s="23" t="s">
        <v>249</v>
      </c>
      <c r="C209" s="24"/>
      <c r="D209" s="68"/>
      <c r="E209" s="24"/>
      <c r="F209" s="68"/>
      <c r="G209" s="107">
        <v>0.02</v>
      </c>
      <c r="H209" s="24">
        <v>15</v>
      </c>
      <c r="I209" s="68">
        <f>H209*G209</f>
        <v>0.3</v>
      </c>
      <c r="J209" s="164">
        <v>15</v>
      </c>
      <c r="K209" s="68">
        <f t="shared" si="322"/>
        <v>0.3</v>
      </c>
      <c r="L209" s="164">
        <v>6</v>
      </c>
      <c r="M209" s="68">
        <v>0.12</v>
      </c>
      <c r="N209" s="68">
        <f t="shared" si="310"/>
        <v>40</v>
      </c>
      <c r="O209" s="68">
        <f t="shared" si="310"/>
        <v>40</v>
      </c>
      <c r="P209" s="164">
        <f t="shared" si="311"/>
        <v>9</v>
      </c>
      <c r="Q209" s="68">
        <f t="shared" si="311"/>
        <v>0.18</v>
      </c>
      <c r="R209" s="164"/>
      <c r="S209" s="68"/>
      <c r="T209" s="133">
        <v>0.02</v>
      </c>
      <c r="U209" s="164">
        <v>12</v>
      </c>
      <c r="V209" s="68">
        <f t="shared" si="312"/>
        <v>0.24</v>
      </c>
      <c r="W209" s="164">
        <f t="shared" si="313"/>
        <v>12</v>
      </c>
      <c r="X209" s="68">
        <f t="shared" si="314"/>
        <v>0.24</v>
      </c>
      <c r="Y209" s="164"/>
      <c r="Z209" s="68"/>
      <c r="AA209" s="133">
        <v>0.02</v>
      </c>
      <c r="AB209" s="164">
        <v>12</v>
      </c>
      <c r="AC209" s="68">
        <f t="shared" si="315"/>
        <v>0.24</v>
      </c>
      <c r="AD209" s="164">
        <f t="shared" si="316"/>
        <v>12</v>
      </c>
      <c r="AE209" s="68">
        <f t="shared" si="317"/>
        <v>0.24</v>
      </c>
      <c r="AF209" s="24"/>
    </row>
    <row r="210" spans="1:32" s="18" customFormat="1">
      <c r="A210" s="754">
        <v>11.07</v>
      </c>
      <c r="B210" s="23" t="s">
        <v>238</v>
      </c>
      <c r="C210" s="24"/>
      <c r="D210" s="68"/>
      <c r="E210" s="24"/>
      <c r="F210" s="68"/>
      <c r="G210" s="107">
        <v>1.6E-2</v>
      </c>
      <c r="H210" s="24">
        <v>200</v>
      </c>
      <c r="I210" s="68">
        <f>H210*G210</f>
        <v>3.2</v>
      </c>
      <c r="J210" s="164">
        <f t="shared" ref="J210" si="323">H210+E210+C210</f>
        <v>200</v>
      </c>
      <c r="K210" s="68">
        <f t="shared" si="322"/>
        <v>3.2</v>
      </c>
      <c r="L210" s="164">
        <v>49</v>
      </c>
      <c r="M210" s="68">
        <v>0.78</v>
      </c>
      <c r="N210" s="68">
        <f t="shared" si="310"/>
        <v>24.5</v>
      </c>
      <c r="O210" s="68">
        <f t="shared" si="310"/>
        <v>24.375</v>
      </c>
      <c r="P210" s="164">
        <f t="shared" si="311"/>
        <v>151</v>
      </c>
      <c r="Q210" s="68">
        <f t="shared" si="311"/>
        <v>2.42</v>
      </c>
      <c r="R210" s="164"/>
      <c r="S210" s="68"/>
      <c r="T210" s="133">
        <v>1.6E-2</v>
      </c>
      <c r="U210" s="164">
        <v>40</v>
      </c>
      <c r="V210" s="68">
        <f t="shared" si="312"/>
        <v>0.64</v>
      </c>
      <c r="W210" s="164">
        <f>U210+R210</f>
        <v>40</v>
      </c>
      <c r="X210" s="68">
        <f t="shared" si="314"/>
        <v>0.64</v>
      </c>
      <c r="Y210" s="164"/>
      <c r="Z210" s="68"/>
      <c r="AA210" s="133">
        <v>1.6E-2</v>
      </c>
      <c r="AB210" s="164">
        <v>40</v>
      </c>
      <c r="AC210" s="68">
        <f t="shared" si="315"/>
        <v>0.64</v>
      </c>
      <c r="AD210" s="164">
        <f>AB210+Y210</f>
        <v>40</v>
      </c>
      <c r="AE210" s="68">
        <f t="shared" si="317"/>
        <v>0.64</v>
      </c>
      <c r="AF210" s="24"/>
    </row>
    <row r="211" spans="1:32" s="235" customFormat="1">
      <c r="A211" s="226"/>
      <c r="B211" s="238" t="s">
        <v>35</v>
      </c>
      <c r="C211" s="228">
        <f t="shared" ref="C211" si="324">SUM(C192:C210)</f>
        <v>0</v>
      </c>
      <c r="D211" s="229">
        <f>SUM(D192:D210)</f>
        <v>0</v>
      </c>
      <c r="E211" s="228">
        <f t="shared" ref="E211" si="325">SUM(E192:E210)</f>
        <v>0</v>
      </c>
      <c r="F211" s="229">
        <f>SUM(F192:F210)</f>
        <v>0</v>
      </c>
      <c r="G211" s="230"/>
      <c r="H211" s="228">
        <f>SUM(H196:H210)</f>
        <v>1923</v>
      </c>
      <c r="I211" s="229">
        <f>SUM(I192:I210)</f>
        <v>28.91</v>
      </c>
      <c r="J211" s="228">
        <f>SUM(J196:J210)</f>
        <v>1923</v>
      </c>
      <c r="K211" s="229">
        <f>SUM(K192:K210)</f>
        <v>28.91</v>
      </c>
      <c r="L211" s="228">
        <f>SUM(L196:L210)</f>
        <v>1763</v>
      </c>
      <c r="M211" s="229">
        <f t="shared" ref="M211" si="326">SUM(M192:M210)</f>
        <v>10.189999999999998</v>
      </c>
      <c r="N211" s="232">
        <f t="shared" si="310"/>
        <v>91.679667186687468</v>
      </c>
      <c r="O211" s="232">
        <f>M211/K211%</f>
        <v>35.247319266689715</v>
      </c>
      <c r="P211" s="228">
        <f>SUM(P196:P210)</f>
        <v>160</v>
      </c>
      <c r="Q211" s="229">
        <f>SUM(Q192:Q210)</f>
        <v>18.72</v>
      </c>
      <c r="R211" s="228">
        <f t="shared" ref="R211" si="327">SUM(R192:R210)</f>
        <v>0</v>
      </c>
      <c r="S211" s="229">
        <f>SUM(S192:S210)</f>
        <v>0</v>
      </c>
      <c r="T211" s="233"/>
      <c r="U211" s="228">
        <f>SUM(U196:U210)</f>
        <v>1916</v>
      </c>
      <c r="V211" s="229">
        <f>SUM(V192:V210)</f>
        <v>40.988</v>
      </c>
      <c r="W211" s="228">
        <f>SUM(W196:W210)</f>
        <v>1916</v>
      </c>
      <c r="X211" s="229">
        <f>SUM(X192:X210)</f>
        <v>40.988</v>
      </c>
      <c r="Y211" s="228">
        <f t="shared" ref="Y211" si="328">SUM(Y192:Y210)</f>
        <v>0</v>
      </c>
      <c r="Z211" s="229">
        <f>SUM(Z192:Z210)</f>
        <v>0</v>
      </c>
      <c r="AA211" s="233"/>
      <c r="AB211" s="228">
        <f>SUM(AB196:AB210)</f>
        <v>1916</v>
      </c>
      <c r="AC211" s="229">
        <f>SUM(AC192:AC210)</f>
        <v>40.988</v>
      </c>
      <c r="AD211" s="228">
        <f>SUM(AD196:AD210)</f>
        <v>1916</v>
      </c>
      <c r="AE211" s="229">
        <f>SUM(AE192:AE210)</f>
        <v>40.988</v>
      </c>
      <c r="AF211" s="227"/>
    </row>
    <row r="212" spans="1:32" s="25" customFormat="1" ht="31.5">
      <c r="A212" s="336">
        <v>12</v>
      </c>
      <c r="B212" s="20" t="s">
        <v>77</v>
      </c>
      <c r="C212" s="22"/>
      <c r="D212" s="66"/>
      <c r="E212" s="22"/>
      <c r="F212" s="66"/>
      <c r="G212" s="108"/>
      <c r="H212" s="22"/>
      <c r="I212" s="66"/>
      <c r="J212" s="312"/>
      <c r="K212" s="66"/>
      <c r="L212" s="312"/>
      <c r="M212" s="66"/>
      <c r="N212" s="66"/>
      <c r="O212" s="66"/>
      <c r="P212" s="312"/>
      <c r="Q212" s="66"/>
      <c r="R212" s="312"/>
      <c r="S212" s="66"/>
      <c r="T212" s="134"/>
      <c r="U212" s="312"/>
      <c r="V212" s="66"/>
      <c r="W212" s="312"/>
      <c r="X212" s="66"/>
      <c r="Y212" s="312"/>
      <c r="Z212" s="66"/>
      <c r="AA212" s="134"/>
      <c r="AB212" s="312"/>
      <c r="AC212" s="66"/>
      <c r="AD212" s="312"/>
      <c r="AE212" s="66"/>
      <c r="AF212" s="22"/>
    </row>
    <row r="213" spans="1:32" s="25" customFormat="1">
      <c r="A213" s="336">
        <v>12.01</v>
      </c>
      <c r="B213" s="20" t="s">
        <v>78</v>
      </c>
      <c r="C213" s="22"/>
      <c r="D213" s="66"/>
      <c r="E213" s="22"/>
      <c r="F213" s="66"/>
      <c r="G213" s="108"/>
      <c r="H213" s="22"/>
      <c r="I213" s="66"/>
      <c r="J213" s="312">
        <f t="shared" ref="J213:K224" si="329">H213+E213+C213</f>
        <v>0</v>
      </c>
      <c r="K213" s="66">
        <f t="shared" si="329"/>
        <v>0</v>
      </c>
      <c r="L213" s="312"/>
      <c r="M213" s="66"/>
      <c r="N213" s="66"/>
      <c r="O213" s="66"/>
      <c r="P213" s="312"/>
      <c r="Q213" s="66"/>
      <c r="R213" s="312"/>
      <c r="S213" s="66"/>
      <c r="T213" s="134"/>
      <c r="U213" s="312"/>
      <c r="V213" s="66"/>
      <c r="W213" s="312"/>
      <c r="X213" s="66"/>
      <c r="Y213" s="312"/>
      <c r="Z213" s="66"/>
      <c r="AA213" s="134"/>
      <c r="AB213" s="312"/>
      <c r="AC213" s="66"/>
      <c r="AD213" s="312"/>
      <c r="AE213" s="66"/>
      <c r="AF213" s="22"/>
    </row>
    <row r="214" spans="1:32" s="18" customFormat="1" ht="31.5">
      <c r="A214" s="754"/>
      <c r="B214" s="16" t="s">
        <v>175</v>
      </c>
      <c r="C214" s="24"/>
      <c r="D214" s="68"/>
      <c r="E214" s="24"/>
      <c r="F214" s="68"/>
      <c r="G214" s="107">
        <v>0.56999999999999995</v>
      </c>
      <c r="H214" s="24">
        <v>0</v>
      </c>
      <c r="I214" s="68">
        <f>H214*G214*12</f>
        <v>0</v>
      </c>
      <c r="J214" s="164">
        <f t="shared" si="329"/>
        <v>0</v>
      </c>
      <c r="K214" s="68">
        <f t="shared" si="329"/>
        <v>0</v>
      </c>
      <c r="L214" s="164"/>
      <c r="M214" s="68"/>
      <c r="N214" s="68" t="e">
        <f t="shared" ref="N214:O225" si="330">L214/J214%</f>
        <v>#DIV/0!</v>
      </c>
      <c r="O214" s="68" t="e">
        <f t="shared" si="330"/>
        <v>#DIV/0!</v>
      </c>
      <c r="P214" s="164">
        <f t="shared" ref="P214:Q224" si="331">J214-L214</f>
        <v>0</v>
      </c>
      <c r="Q214" s="68">
        <f t="shared" si="331"/>
        <v>0</v>
      </c>
      <c r="R214" s="164"/>
      <c r="S214" s="68"/>
      <c r="T214" s="133">
        <v>0.75</v>
      </c>
      <c r="U214" s="164">
        <v>7</v>
      </c>
      <c r="V214" s="68">
        <f>U214*T214*12</f>
        <v>63</v>
      </c>
      <c r="W214" s="164">
        <f t="shared" ref="W214:W224" si="332">U214+R214</f>
        <v>7</v>
      </c>
      <c r="X214" s="68">
        <f t="shared" ref="X214:X224" si="333">V214+S214</f>
        <v>63</v>
      </c>
      <c r="Y214" s="164"/>
      <c r="Z214" s="68"/>
      <c r="AA214" s="133">
        <v>0.75</v>
      </c>
      <c r="AB214" s="164">
        <v>7</v>
      </c>
      <c r="AC214" s="68">
        <f>AB214*AA214*12</f>
        <v>63</v>
      </c>
      <c r="AD214" s="164">
        <f t="shared" ref="AD214:AD224" si="334">AB214+Y214</f>
        <v>7</v>
      </c>
      <c r="AE214" s="68">
        <f t="shared" ref="AE214:AE224" si="335">AC214+Z214</f>
        <v>63</v>
      </c>
      <c r="AF214" s="24"/>
    </row>
    <row r="215" spans="1:32" s="18" customFormat="1">
      <c r="A215" s="754"/>
      <c r="B215" s="16" t="s">
        <v>197</v>
      </c>
      <c r="C215" s="24"/>
      <c r="D215" s="68"/>
      <c r="E215" s="24"/>
      <c r="F215" s="68"/>
      <c r="G215" s="107"/>
      <c r="H215" s="24"/>
      <c r="I215" s="68">
        <f>H215*G215*12</f>
        <v>0</v>
      </c>
      <c r="J215" s="164">
        <f t="shared" si="329"/>
        <v>0</v>
      </c>
      <c r="K215" s="68">
        <f t="shared" si="329"/>
        <v>0</v>
      </c>
      <c r="L215" s="164"/>
      <c r="M215" s="68"/>
      <c r="N215" s="68"/>
      <c r="O215" s="68"/>
      <c r="P215" s="164">
        <f t="shared" si="331"/>
        <v>0</v>
      </c>
      <c r="Q215" s="68">
        <f t="shared" si="331"/>
        <v>0</v>
      </c>
      <c r="R215" s="164"/>
      <c r="S215" s="68"/>
      <c r="T215" s="133">
        <v>0.16</v>
      </c>
      <c r="U215" s="164">
        <v>12</v>
      </c>
      <c r="V215" s="68">
        <f>U215*T215*12</f>
        <v>23.04</v>
      </c>
      <c r="W215" s="164">
        <f t="shared" si="332"/>
        <v>12</v>
      </c>
      <c r="X215" s="68">
        <f t="shared" si="333"/>
        <v>23.04</v>
      </c>
      <c r="Y215" s="164"/>
      <c r="Z215" s="68"/>
      <c r="AA215" s="133">
        <v>0.16</v>
      </c>
      <c r="AB215" s="164"/>
      <c r="AC215" s="68">
        <f>AB215*AA215*12</f>
        <v>0</v>
      </c>
      <c r="AD215" s="164">
        <f t="shared" si="334"/>
        <v>0</v>
      </c>
      <c r="AE215" s="68">
        <f t="shared" si="335"/>
        <v>0</v>
      </c>
      <c r="AF215" s="24"/>
    </row>
    <row r="216" spans="1:32" s="18" customFormat="1">
      <c r="A216" s="754"/>
      <c r="B216" s="16" t="s">
        <v>198</v>
      </c>
      <c r="C216" s="24"/>
      <c r="D216" s="68"/>
      <c r="E216" s="24"/>
      <c r="F216" s="68"/>
      <c r="G216" s="107"/>
      <c r="H216" s="24"/>
      <c r="I216" s="68">
        <f>H216*G216*12</f>
        <v>0</v>
      </c>
      <c r="J216" s="164">
        <f t="shared" si="329"/>
        <v>0</v>
      </c>
      <c r="K216" s="68">
        <f t="shared" si="329"/>
        <v>0</v>
      </c>
      <c r="L216" s="164"/>
      <c r="M216" s="68"/>
      <c r="N216" s="68"/>
      <c r="O216" s="68"/>
      <c r="P216" s="164">
        <f t="shared" si="331"/>
        <v>0</v>
      </c>
      <c r="Q216" s="68">
        <f t="shared" si="331"/>
        <v>0</v>
      </c>
      <c r="R216" s="164"/>
      <c r="S216" s="68"/>
      <c r="T216" s="133"/>
      <c r="U216" s="164"/>
      <c r="V216" s="68">
        <f>U216*T216*12</f>
        <v>0</v>
      </c>
      <c r="W216" s="164">
        <f t="shared" si="332"/>
        <v>0</v>
      </c>
      <c r="X216" s="68">
        <f t="shared" si="333"/>
        <v>0</v>
      </c>
      <c r="Y216" s="164"/>
      <c r="Z216" s="68"/>
      <c r="AA216" s="133"/>
      <c r="AB216" s="164"/>
      <c r="AC216" s="68">
        <f>AB216*AA216*12</f>
        <v>0</v>
      </c>
      <c r="AD216" s="164">
        <f t="shared" si="334"/>
        <v>0</v>
      </c>
      <c r="AE216" s="68">
        <f t="shared" si="335"/>
        <v>0</v>
      </c>
      <c r="AF216" s="24"/>
    </row>
    <row r="217" spans="1:32" s="18" customFormat="1" ht="60" customHeight="1">
      <c r="A217" s="754"/>
      <c r="B217" s="16" t="s">
        <v>199</v>
      </c>
      <c r="C217" s="24"/>
      <c r="D217" s="68"/>
      <c r="E217" s="24"/>
      <c r="F217" s="68"/>
      <c r="G217" s="107">
        <v>0.12</v>
      </c>
      <c r="H217" s="24">
        <v>3</v>
      </c>
      <c r="I217" s="68">
        <f>H217*G217*12</f>
        <v>4.32</v>
      </c>
      <c r="J217" s="164">
        <f t="shared" si="329"/>
        <v>3</v>
      </c>
      <c r="K217" s="68">
        <f t="shared" si="329"/>
        <v>4.32</v>
      </c>
      <c r="L217" s="164">
        <v>3</v>
      </c>
      <c r="M217" s="68">
        <v>4.32</v>
      </c>
      <c r="N217" s="68">
        <f t="shared" si="330"/>
        <v>100</v>
      </c>
      <c r="O217" s="68">
        <f t="shared" si="330"/>
        <v>100</v>
      </c>
      <c r="P217" s="164">
        <f t="shared" si="331"/>
        <v>0</v>
      </c>
      <c r="Q217" s="68">
        <f t="shared" si="331"/>
        <v>0</v>
      </c>
      <c r="R217" s="164"/>
      <c r="S217" s="68"/>
      <c r="T217" s="133">
        <v>0.16</v>
      </c>
      <c r="U217" s="164">
        <v>3</v>
      </c>
      <c r="V217" s="68">
        <f>U217*T217*12</f>
        <v>5.76</v>
      </c>
      <c r="W217" s="164">
        <f t="shared" si="332"/>
        <v>3</v>
      </c>
      <c r="X217" s="68">
        <f t="shared" si="333"/>
        <v>5.76</v>
      </c>
      <c r="Y217" s="164"/>
      <c r="Z217" s="68"/>
      <c r="AA217" s="133">
        <v>0.16</v>
      </c>
      <c r="AB217" s="164">
        <v>3</v>
      </c>
      <c r="AC217" s="68">
        <f>AB217*AA217*12</f>
        <v>5.76</v>
      </c>
      <c r="AD217" s="164">
        <f t="shared" si="334"/>
        <v>3</v>
      </c>
      <c r="AE217" s="68">
        <f t="shared" si="335"/>
        <v>5.76</v>
      </c>
      <c r="AF217" s="24"/>
    </row>
    <row r="218" spans="1:32" s="18" customFormat="1" ht="69.75" customHeight="1">
      <c r="A218" s="754"/>
      <c r="B218" s="16" t="s">
        <v>200</v>
      </c>
      <c r="C218" s="24"/>
      <c r="D218" s="68"/>
      <c r="E218" s="24"/>
      <c r="F218" s="68"/>
      <c r="G218" s="107">
        <v>0.12</v>
      </c>
      <c r="H218" s="24"/>
      <c r="I218" s="68">
        <f>H218*G218*12</f>
        <v>0</v>
      </c>
      <c r="J218" s="164">
        <f t="shared" si="329"/>
        <v>0</v>
      </c>
      <c r="K218" s="68">
        <f t="shared" si="329"/>
        <v>0</v>
      </c>
      <c r="L218" s="164"/>
      <c r="M218" s="68"/>
      <c r="N218" s="68" t="e">
        <f t="shared" si="330"/>
        <v>#DIV/0!</v>
      </c>
      <c r="O218" s="68" t="e">
        <f t="shared" si="330"/>
        <v>#DIV/0!</v>
      </c>
      <c r="P218" s="164">
        <f t="shared" si="331"/>
        <v>0</v>
      </c>
      <c r="Q218" s="68">
        <f t="shared" si="331"/>
        <v>0</v>
      </c>
      <c r="R218" s="164"/>
      <c r="S218" s="68"/>
      <c r="T218" s="133">
        <v>0.16</v>
      </c>
      <c r="U218" s="164"/>
      <c r="V218" s="68">
        <f>U218*T218*12</f>
        <v>0</v>
      </c>
      <c r="W218" s="164">
        <f t="shared" si="332"/>
        <v>0</v>
      </c>
      <c r="X218" s="68">
        <f t="shared" si="333"/>
        <v>0</v>
      </c>
      <c r="Y218" s="164"/>
      <c r="Z218" s="68"/>
      <c r="AA218" s="133">
        <v>0.16</v>
      </c>
      <c r="AB218" s="164"/>
      <c r="AC218" s="68">
        <f>AB218*AA218*12</f>
        <v>0</v>
      </c>
      <c r="AD218" s="164">
        <f t="shared" si="334"/>
        <v>0</v>
      </c>
      <c r="AE218" s="68">
        <f t="shared" si="335"/>
        <v>0</v>
      </c>
      <c r="AF218" s="24"/>
    </row>
    <row r="219" spans="1:32" s="18" customFormat="1">
      <c r="A219" s="754">
        <v>12.02</v>
      </c>
      <c r="B219" s="23" t="s">
        <v>79</v>
      </c>
      <c r="C219" s="24"/>
      <c r="D219" s="68"/>
      <c r="E219" s="24"/>
      <c r="F219" s="68"/>
      <c r="G219" s="107"/>
      <c r="H219" s="24"/>
      <c r="I219" s="68">
        <f t="shared" ref="I219:I224" si="336">H219*G219</f>
        <v>0</v>
      </c>
      <c r="J219" s="164">
        <f t="shared" si="329"/>
        <v>0</v>
      </c>
      <c r="K219" s="68">
        <f t="shared" si="329"/>
        <v>0</v>
      </c>
      <c r="L219" s="164"/>
      <c r="M219" s="68"/>
      <c r="N219" s="68"/>
      <c r="O219" s="68"/>
      <c r="P219" s="164">
        <f t="shared" si="331"/>
        <v>0</v>
      </c>
      <c r="Q219" s="68">
        <f t="shared" si="331"/>
        <v>0</v>
      </c>
      <c r="R219" s="164"/>
      <c r="S219" s="68"/>
      <c r="T219" s="133"/>
      <c r="U219" s="164"/>
      <c r="V219" s="68">
        <f t="shared" ref="V219:V224" si="337">U219*T219</f>
        <v>0</v>
      </c>
      <c r="W219" s="164">
        <f t="shared" si="332"/>
        <v>0</v>
      </c>
      <c r="X219" s="68">
        <f t="shared" si="333"/>
        <v>0</v>
      </c>
      <c r="Y219" s="164"/>
      <c r="Z219" s="68"/>
      <c r="AA219" s="133"/>
      <c r="AB219" s="164"/>
      <c r="AC219" s="68">
        <f t="shared" ref="AC219:AC224" si="338">AB219*AA219</f>
        <v>0</v>
      </c>
      <c r="AD219" s="164">
        <f t="shared" si="334"/>
        <v>0</v>
      </c>
      <c r="AE219" s="68">
        <f t="shared" si="335"/>
        <v>0</v>
      </c>
      <c r="AF219" s="24"/>
    </row>
    <row r="220" spans="1:32" s="18" customFormat="1">
      <c r="A220" s="754">
        <v>12.03</v>
      </c>
      <c r="B220" s="16" t="s">
        <v>80</v>
      </c>
      <c r="C220" s="24"/>
      <c r="D220" s="68"/>
      <c r="E220" s="24"/>
      <c r="F220" s="68"/>
      <c r="G220" s="107"/>
      <c r="H220" s="24"/>
      <c r="I220" s="68">
        <f t="shared" si="336"/>
        <v>0</v>
      </c>
      <c r="J220" s="164">
        <f t="shared" si="329"/>
        <v>0</v>
      </c>
      <c r="K220" s="68">
        <f t="shared" si="329"/>
        <v>0</v>
      </c>
      <c r="L220" s="164"/>
      <c r="M220" s="68"/>
      <c r="N220" s="68"/>
      <c r="O220" s="68"/>
      <c r="P220" s="164">
        <f t="shared" si="331"/>
        <v>0</v>
      </c>
      <c r="Q220" s="68">
        <f t="shared" si="331"/>
        <v>0</v>
      </c>
      <c r="R220" s="164"/>
      <c r="S220" s="68"/>
      <c r="T220" s="133"/>
      <c r="U220" s="164"/>
      <c r="V220" s="68">
        <f t="shared" si="337"/>
        <v>0</v>
      </c>
      <c r="W220" s="164">
        <f t="shared" si="332"/>
        <v>0</v>
      </c>
      <c r="X220" s="68">
        <f t="shared" si="333"/>
        <v>0</v>
      </c>
      <c r="Y220" s="164"/>
      <c r="Z220" s="68"/>
      <c r="AA220" s="133"/>
      <c r="AB220" s="164"/>
      <c r="AC220" s="68">
        <f t="shared" si="338"/>
        <v>0</v>
      </c>
      <c r="AD220" s="164">
        <f t="shared" si="334"/>
        <v>0</v>
      </c>
      <c r="AE220" s="68">
        <f t="shared" si="335"/>
        <v>0</v>
      </c>
      <c r="AF220" s="24"/>
    </row>
    <row r="221" spans="1:32" s="18" customFormat="1" ht="56.25">
      <c r="A221" s="754">
        <v>12.04</v>
      </c>
      <c r="B221" s="23" t="s">
        <v>81</v>
      </c>
      <c r="C221" s="24"/>
      <c r="D221" s="68"/>
      <c r="E221" s="24"/>
      <c r="F221" s="68"/>
      <c r="G221" s="107">
        <v>0.5</v>
      </c>
      <c r="H221" s="24">
        <v>6</v>
      </c>
      <c r="I221" s="68">
        <f t="shared" si="336"/>
        <v>3</v>
      </c>
      <c r="J221" s="164">
        <f t="shared" si="329"/>
        <v>6</v>
      </c>
      <c r="K221" s="68">
        <f t="shared" si="329"/>
        <v>3</v>
      </c>
      <c r="L221" s="164"/>
      <c r="M221" s="68"/>
      <c r="N221" s="68">
        <f t="shared" si="330"/>
        <v>0</v>
      </c>
      <c r="O221" s="68">
        <f t="shared" si="330"/>
        <v>0</v>
      </c>
      <c r="P221" s="164">
        <f t="shared" si="331"/>
        <v>6</v>
      </c>
      <c r="Q221" s="68">
        <f t="shared" si="331"/>
        <v>3</v>
      </c>
      <c r="R221" s="164"/>
      <c r="S221" s="68"/>
      <c r="T221" s="133">
        <v>0.5</v>
      </c>
      <c r="U221" s="164">
        <v>6</v>
      </c>
      <c r="V221" s="68">
        <f t="shared" si="337"/>
        <v>3</v>
      </c>
      <c r="W221" s="164">
        <f t="shared" si="332"/>
        <v>6</v>
      </c>
      <c r="X221" s="68">
        <f t="shared" si="333"/>
        <v>3</v>
      </c>
      <c r="Y221" s="164"/>
      <c r="Z221" s="68"/>
      <c r="AA221" s="133">
        <v>0.5</v>
      </c>
      <c r="AB221" s="164">
        <v>6</v>
      </c>
      <c r="AC221" s="68">
        <f t="shared" si="338"/>
        <v>3</v>
      </c>
      <c r="AD221" s="164">
        <f t="shared" si="334"/>
        <v>6</v>
      </c>
      <c r="AE221" s="68">
        <f t="shared" si="335"/>
        <v>3</v>
      </c>
      <c r="AF221" s="778" t="s">
        <v>478</v>
      </c>
    </row>
    <row r="222" spans="1:32" s="18" customFormat="1" ht="56.25">
      <c r="A222" s="754">
        <v>12.05</v>
      </c>
      <c r="B222" s="23" t="s">
        <v>82</v>
      </c>
      <c r="C222" s="24"/>
      <c r="D222" s="68"/>
      <c r="E222" s="24"/>
      <c r="F222" s="68"/>
      <c r="G222" s="107">
        <v>0.3</v>
      </c>
      <c r="H222" s="24">
        <v>6</v>
      </c>
      <c r="I222" s="68">
        <f t="shared" si="336"/>
        <v>1.7999999999999998</v>
      </c>
      <c r="J222" s="164">
        <f t="shared" si="329"/>
        <v>6</v>
      </c>
      <c r="K222" s="68">
        <f t="shared" si="329"/>
        <v>1.7999999999999998</v>
      </c>
      <c r="L222" s="164"/>
      <c r="M222" s="68"/>
      <c r="N222" s="68">
        <f t="shared" si="330"/>
        <v>0</v>
      </c>
      <c r="O222" s="68">
        <f t="shared" si="330"/>
        <v>0</v>
      </c>
      <c r="P222" s="164">
        <f t="shared" si="331"/>
        <v>6</v>
      </c>
      <c r="Q222" s="68">
        <f t="shared" si="331"/>
        <v>1.7999999999999998</v>
      </c>
      <c r="R222" s="164"/>
      <c r="S222" s="68"/>
      <c r="T222" s="133">
        <v>0.3</v>
      </c>
      <c r="U222" s="164">
        <v>6</v>
      </c>
      <c r="V222" s="68">
        <f t="shared" si="337"/>
        <v>1.7999999999999998</v>
      </c>
      <c r="W222" s="164">
        <f t="shared" si="332"/>
        <v>6</v>
      </c>
      <c r="X222" s="68">
        <f t="shared" si="333"/>
        <v>1.7999999999999998</v>
      </c>
      <c r="Y222" s="164"/>
      <c r="Z222" s="68"/>
      <c r="AA222" s="133">
        <v>0.3</v>
      </c>
      <c r="AB222" s="164">
        <v>6</v>
      </c>
      <c r="AC222" s="68">
        <f t="shared" si="338"/>
        <v>1.7999999999999998</v>
      </c>
      <c r="AD222" s="164">
        <f t="shared" si="334"/>
        <v>6</v>
      </c>
      <c r="AE222" s="68">
        <f t="shared" si="335"/>
        <v>1.7999999999999998</v>
      </c>
      <c r="AF222" s="778" t="s">
        <v>478</v>
      </c>
    </row>
    <row r="223" spans="1:32" s="18" customFormat="1">
      <c r="A223" s="200">
        <v>12.06</v>
      </c>
      <c r="B223" s="23" t="s">
        <v>83</v>
      </c>
      <c r="C223" s="24"/>
      <c r="D223" s="68"/>
      <c r="E223" s="24"/>
      <c r="F223" s="68"/>
      <c r="G223" s="107"/>
      <c r="H223" s="24"/>
      <c r="I223" s="68">
        <f t="shared" si="336"/>
        <v>0</v>
      </c>
      <c r="J223" s="164">
        <f t="shared" si="329"/>
        <v>0</v>
      </c>
      <c r="K223" s="68">
        <f t="shared" si="329"/>
        <v>0</v>
      </c>
      <c r="L223" s="164"/>
      <c r="M223" s="68"/>
      <c r="N223" s="68"/>
      <c r="O223" s="68"/>
      <c r="P223" s="164">
        <f t="shared" si="331"/>
        <v>0</v>
      </c>
      <c r="Q223" s="68">
        <f t="shared" si="331"/>
        <v>0</v>
      </c>
      <c r="R223" s="164"/>
      <c r="S223" s="68"/>
      <c r="T223" s="133"/>
      <c r="U223" s="164"/>
      <c r="V223" s="68">
        <f t="shared" si="337"/>
        <v>0</v>
      </c>
      <c r="W223" s="164">
        <f t="shared" si="332"/>
        <v>0</v>
      </c>
      <c r="X223" s="68">
        <f t="shared" si="333"/>
        <v>0</v>
      </c>
      <c r="Y223" s="164"/>
      <c r="Z223" s="68"/>
      <c r="AA223" s="133"/>
      <c r="AB223" s="164"/>
      <c r="AC223" s="68">
        <f t="shared" si="338"/>
        <v>0</v>
      </c>
      <c r="AD223" s="164">
        <f t="shared" si="334"/>
        <v>0</v>
      </c>
      <c r="AE223" s="68">
        <f t="shared" si="335"/>
        <v>0</v>
      </c>
      <c r="AF223" s="24"/>
    </row>
    <row r="224" spans="1:32" s="18" customFormat="1">
      <c r="A224" s="21">
        <v>12.07</v>
      </c>
      <c r="B224" s="16" t="s">
        <v>84</v>
      </c>
      <c r="C224" s="24"/>
      <c r="D224" s="68"/>
      <c r="E224" s="24"/>
      <c r="F224" s="68"/>
      <c r="G224" s="107"/>
      <c r="H224" s="24"/>
      <c r="I224" s="68">
        <f t="shared" si="336"/>
        <v>0</v>
      </c>
      <c r="J224" s="164">
        <f t="shared" si="329"/>
        <v>0</v>
      </c>
      <c r="K224" s="68">
        <f t="shared" si="329"/>
        <v>0</v>
      </c>
      <c r="L224" s="164"/>
      <c r="M224" s="68"/>
      <c r="N224" s="68"/>
      <c r="O224" s="68"/>
      <c r="P224" s="164">
        <f t="shared" si="331"/>
        <v>0</v>
      </c>
      <c r="Q224" s="68">
        <f t="shared" si="331"/>
        <v>0</v>
      </c>
      <c r="R224" s="164"/>
      <c r="S224" s="68"/>
      <c r="T224" s="133"/>
      <c r="U224" s="164"/>
      <c r="V224" s="68">
        <f t="shared" si="337"/>
        <v>0</v>
      </c>
      <c r="W224" s="164">
        <f t="shared" si="332"/>
        <v>0</v>
      </c>
      <c r="X224" s="68">
        <f t="shared" si="333"/>
        <v>0</v>
      </c>
      <c r="Y224" s="164"/>
      <c r="Z224" s="68"/>
      <c r="AA224" s="133"/>
      <c r="AB224" s="164"/>
      <c r="AC224" s="68">
        <f t="shared" si="338"/>
        <v>0</v>
      </c>
      <c r="AD224" s="164">
        <f t="shared" si="334"/>
        <v>0</v>
      </c>
      <c r="AE224" s="68">
        <f t="shared" si="335"/>
        <v>0</v>
      </c>
      <c r="AF224" s="24"/>
    </row>
    <row r="225" spans="1:32" s="235" customFormat="1">
      <c r="A225" s="226"/>
      <c r="B225" s="238" t="s">
        <v>35</v>
      </c>
      <c r="C225" s="228">
        <f t="shared" ref="C225" si="339">SUM(C214:C224)</f>
        <v>0</v>
      </c>
      <c r="D225" s="229">
        <f>SUM(D214:D224)</f>
        <v>0</v>
      </c>
      <c r="E225" s="228">
        <f t="shared" ref="E225" si="340">SUM(E214:E224)</f>
        <v>0</v>
      </c>
      <c r="F225" s="229">
        <f>SUM(F214:F224)</f>
        <v>0</v>
      </c>
      <c r="G225" s="228">
        <f t="shared" ref="G225:M225" si="341">SUM(G214:G224)</f>
        <v>1.61</v>
      </c>
      <c r="H225" s="229">
        <f>SUM(H214:H224)</f>
        <v>15</v>
      </c>
      <c r="I225" s="229">
        <f t="shared" si="341"/>
        <v>9.120000000000001</v>
      </c>
      <c r="J225" s="228">
        <f t="shared" si="341"/>
        <v>15</v>
      </c>
      <c r="K225" s="229">
        <f>SUM(K214:K224)</f>
        <v>9.120000000000001</v>
      </c>
      <c r="L225" s="228">
        <f>L221</f>
        <v>0</v>
      </c>
      <c r="M225" s="229">
        <f t="shared" si="341"/>
        <v>4.32</v>
      </c>
      <c r="N225" s="232">
        <f t="shared" si="330"/>
        <v>0</v>
      </c>
      <c r="O225" s="232">
        <f>M225/K225%</f>
        <v>47.368421052631582</v>
      </c>
      <c r="P225" s="228">
        <f>P221</f>
        <v>6</v>
      </c>
      <c r="Q225" s="229">
        <f t="shared" ref="Q225" si="342">SUM(Q214:Q224)</f>
        <v>4.8</v>
      </c>
      <c r="R225" s="228">
        <f>SUM(R214:R224)</f>
        <v>0</v>
      </c>
      <c r="S225" s="229">
        <f t="shared" ref="S225" si="343">SUM(S214:S224)</f>
        <v>0</v>
      </c>
      <c r="T225" s="233">
        <v>1.61</v>
      </c>
      <c r="U225" s="228">
        <f>U221</f>
        <v>6</v>
      </c>
      <c r="V225" s="229">
        <f>SUM(V214:V224)</f>
        <v>96.6</v>
      </c>
      <c r="W225" s="228">
        <f>W221</f>
        <v>6</v>
      </c>
      <c r="X225" s="229">
        <f>SUM(X214:X224)</f>
        <v>96.6</v>
      </c>
      <c r="Y225" s="228">
        <f>SUM(Y214:Y224)</f>
        <v>0</v>
      </c>
      <c r="Z225" s="229">
        <f t="shared" ref="Z225" si="344">SUM(Z214:Z224)</f>
        <v>0</v>
      </c>
      <c r="AA225" s="233">
        <v>1.61</v>
      </c>
      <c r="AB225" s="228">
        <f>AB221</f>
        <v>6</v>
      </c>
      <c r="AC225" s="229">
        <f>SUM(AC214:AC224)</f>
        <v>73.56</v>
      </c>
      <c r="AD225" s="228">
        <f>AD221</f>
        <v>6</v>
      </c>
      <c r="AE225" s="229">
        <f>SUM(AE214:AE224)</f>
        <v>73.56</v>
      </c>
      <c r="AF225" s="227"/>
    </row>
    <row r="226" spans="1:32" s="25" customFormat="1" ht="17.25" customHeight="1">
      <c r="A226" s="336">
        <v>13</v>
      </c>
      <c r="B226" s="20" t="s">
        <v>85</v>
      </c>
      <c r="C226" s="22"/>
      <c r="D226" s="66"/>
      <c r="E226" s="22"/>
      <c r="F226" s="66"/>
      <c r="G226" s="108"/>
      <c r="H226" s="22"/>
      <c r="I226" s="66"/>
      <c r="J226" s="312"/>
      <c r="K226" s="66"/>
      <c r="L226" s="312"/>
      <c r="M226" s="66"/>
      <c r="N226" s="66"/>
      <c r="O226" s="66"/>
      <c r="P226" s="312"/>
      <c r="Q226" s="66"/>
      <c r="R226" s="312"/>
      <c r="S226" s="66"/>
      <c r="T226" s="134"/>
      <c r="U226" s="312"/>
      <c r="V226" s="66"/>
      <c r="W226" s="312"/>
      <c r="X226" s="66"/>
      <c r="Y226" s="312"/>
      <c r="Z226" s="66"/>
      <c r="AA226" s="134"/>
      <c r="AB226" s="312"/>
      <c r="AC226" s="66"/>
      <c r="AD226" s="312"/>
      <c r="AE226" s="66"/>
      <c r="AF226" s="22"/>
    </row>
    <row r="227" spans="1:32" s="18" customFormat="1" ht="31.5">
      <c r="A227" s="754">
        <v>13.01</v>
      </c>
      <c r="B227" s="830" t="s">
        <v>251</v>
      </c>
      <c r="C227" s="24"/>
      <c r="D227" s="68"/>
      <c r="E227" s="24"/>
      <c r="F227" s="68"/>
      <c r="G227" s="107">
        <v>0.56999999999999995</v>
      </c>
      <c r="H227" s="24">
        <v>5</v>
      </c>
      <c r="I227" s="68">
        <f t="shared" ref="I227" si="345">H227*G227*12</f>
        <v>34.199999999999996</v>
      </c>
      <c r="J227" s="164">
        <f t="shared" ref="J227:K233" si="346">H227+E227+C227</f>
        <v>5</v>
      </c>
      <c r="K227" s="68">
        <f t="shared" si="346"/>
        <v>34.199999999999996</v>
      </c>
      <c r="L227" s="164">
        <v>5</v>
      </c>
      <c r="M227" s="68">
        <v>28.94548</v>
      </c>
      <c r="N227" s="68">
        <f t="shared" ref="N227:O234" si="347">L227/J227%</f>
        <v>100</v>
      </c>
      <c r="O227" s="68">
        <f t="shared" si="347"/>
        <v>84.635906432748541</v>
      </c>
      <c r="P227" s="164">
        <f t="shared" ref="P227:Q233" si="348">J227-L227</f>
        <v>0</v>
      </c>
      <c r="Q227" s="68">
        <f t="shared" si="348"/>
        <v>5.2545199999999959</v>
      </c>
      <c r="R227" s="164"/>
      <c r="S227" s="68"/>
      <c r="T227" s="133">
        <v>0.75</v>
      </c>
      <c r="U227" s="164">
        <v>30</v>
      </c>
      <c r="V227" s="68">
        <f>U227*T227*12</f>
        <v>270</v>
      </c>
      <c r="W227" s="164">
        <f t="shared" ref="W227:W233" si="349">U227+R227</f>
        <v>30</v>
      </c>
      <c r="X227" s="68">
        <f t="shared" ref="X227:X233" si="350">V227+S227</f>
        <v>270</v>
      </c>
      <c r="Y227" s="164"/>
      <c r="Z227" s="68"/>
      <c r="AA227" s="133">
        <v>0.75</v>
      </c>
      <c r="AB227" s="164">
        <v>30</v>
      </c>
      <c r="AC227" s="68">
        <f>AB227*AA227*12</f>
        <v>270</v>
      </c>
      <c r="AD227" s="164">
        <f t="shared" ref="AD227:AD233" si="351">AB227+Y227</f>
        <v>30</v>
      </c>
      <c r="AE227" s="68">
        <f t="shared" ref="AE227:AE233" si="352">AC227+Z227</f>
        <v>270</v>
      </c>
      <c r="AF227" s="24"/>
    </row>
    <row r="228" spans="1:32" s="18" customFormat="1">
      <c r="A228" s="754">
        <v>13.02</v>
      </c>
      <c r="B228" s="23" t="s">
        <v>79</v>
      </c>
      <c r="C228" s="24"/>
      <c r="D228" s="68"/>
      <c r="E228" s="24"/>
      <c r="F228" s="68"/>
      <c r="G228" s="107"/>
      <c r="H228" s="24"/>
      <c r="I228" s="68">
        <f t="shared" ref="I228:I233" si="353">H228*G228</f>
        <v>0</v>
      </c>
      <c r="J228" s="164">
        <f t="shared" si="346"/>
        <v>0</v>
      </c>
      <c r="K228" s="68">
        <f t="shared" si="346"/>
        <v>0</v>
      </c>
      <c r="L228" s="164"/>
      <c r="M228" s="68"/>
      <c r="N228" s="68" t="e">
        <f t="shared" si="347"/>
        <v>#DIV/0!</v>
      </c>
      <c r="O228" s="68" t="e">
        <f t="shared" si="347"/>
        <v>#DIV/0!</v>
      </c>
      <c r="P228" s="164">
        <f t="shared" si="348"/>
        <v>0</v>
      </c>
      <c r="Q228" s="68">
        <f t="shared" si="348"/>
        <v>0</v>
      </c>
      <c r="R228" s="164"/>
      <c r="S228" s="68"/>
      <c r="T228" s="133"/>
      <c r="U228" s="164"/>
      <c r="V228" s="68">
        <f t="shared" ref="V228:V233" si="354">U228*T228</f>
        <v>0</v>
      </c>
      <c r="W228" s="164">
        <f t="shared" si="349"/>
        <v>0</v>
      </c>
      <c r="X228" s="68">
        <f t="shared" si="350"/>
        <v>0</v>
      </c>
      <c r="Y228" s="164"/>
      <c r="Z228" s="68"/>
      <c r="AA228" s="133"/>
      <c r="AB228" s="164"/>
      <c r="AC228" s="68">
        <f t="shared" ref="AC228:AC233" si="355">AB228*AA228</f>
        <v>0</v>
      </c>
      <c r="AD228" s="164">
        <f t="shared" si="351"/>
        <v>0</v>
      </c>
      <c r="AE228" s="68">
        <f t="shared" si="352"/>
        <v>0</v>
      </c>
      <c r="AF228" s="24"/>
    </row>
    <row r="229" spans="1:32" s="18" customFormat="1">
      <c r="A229" s="754">
        <v>13.03</v>
      </c>
      <c r="B229" s="16" t="s">
        <v>86</v>
      </c>
      <c r="C229" s="24"/>
      <c r="D229" s="68"/>
      <c r="E229" s="24"/>
      <c r="F229" s="68"/>
      <c r="G229" s="107"/>
      <c r="H229" s="24"/>
      <c r="I229" s="68">
        <f t="shared" si="353"/>
        <v>0</v>
      </c>
      <c r="J229" s="164">
        <f t="shared" si="346"/>
        <v>0</v>
      </c>
      <c r="K229" s="68">
        <f t="shared" si="346"/>
        <v>0</v>
      </c>
      <c r="L229" s="164"/>
      <c r="M229" s="68"/>
      <c r="N229" s="68" t="e">
        <f t="shared" si="347"/>
        <v>#DIV/0!</v>
      </c>
      <c r="O229" s="68" t="e">
        <f t="shared" si="347"/>
        <v>#DIV/0!</v>
      </c>
      <c r="P229" s="164">
        <f t="shared" si="348"/>
        <v>0</v>
      </c>
      <c r="Q229" s="68">
        <f t="shared" si="348"/>
        <v>0</v>
      </c>
      <c r="R229" s="164"/>
      <c r="S229" s="68"/>
      <c r="T229" s="133"/>
      <c r="U229" s="164"/>
      <c r="V229" s="68">
        <f t="shared" si="354"/>
        <v>0</v>
      </c>
      <c r="W229" s="164">
        <f t="shared" si="349"/>
        <v>0</v>
      </c>
      <c r="X229" s="68">
        <f t="shared" si="350"/>
        <v>0</v>
      </c>
      <c r="Y229" s="164"/>
      <c r="Z229" s="68"/>
      <c r="AA229" s="133"/>
      <c r="AB229" s="164"/>
      <c r="AC229" s="68">
        <f t="shared" si="355"/>
        <v>0</v>
      </c>
      <c r="AD229" s="164">
        <f t="shared" si="351"/>
        <v>0</v>
      </c>
      <c r="AE229" s="68">
        <f t="shared" si="352"/>
        <v>0</v>
      </c>
      <c r="AF229" s="24"/>
    </row>
    <row r="230" spans="1:32" s="18" customFormat="1" ht="56.25">
      <c r="A230" s="754">
        <v>13.04</v>
      </c>
      <c r="B230" s="23" t="s">
        <v>81</v>
      </c>
      <c r="C230" s="24"/>
      <c r="D230" s="68"/>
      <c r="E230" s="24"/>
      <c r="F230" s="68"/>
      <c r="G230" s="107">
        <v>0.1</v>
      </c>
      <c r="H230" s="24">
        <v>54</v>
      </c>
      <c r="I230" s="68">
        <f t="shared" si="353"/>
        <v>5.4</v>
      </c>
      <c r="J230" s="164">
        <f t="shared" si="346"/>
        <v>54</v>
      </c>
      <c r="K230" s="68">
        <f t="shared" si="346"/>
        <v>5.4</v>
      </c>
      <c r="L230" s="164">
        <v>54</v>
      </c>
      <c r="M230" s="68"/>
      <c r="N230" s="68">
        <f t="shared" si="347"/>
        <v>100</v>
      </c>
      <c r="O230" s="68">
        <f t="shared" si="347"/>
        <v>0</v>
      </c>
      <c r="P230" s="164">
        <f t="shared" si="348"/>
        <v>0</v>
      </c>
      <c r="Q230" s="68">
        <f t="shared" si="348"/>
        <v>5.4</v>
      </c>
      <c r="R230" s="164"/>
      <c r="S230" s="68"/>
      <c r="T230" s="133">
        <v>0.1</v>
      </c>
      <c r="U230" s="164">
        <v>54</v>
      </c>
      <c r="V230" s="68">
        <f t="shared" si="354"/>
        <v>5.4</v>
      </c>
      <c r="W230" s="164">
        <f t="shared" si="349"/>
        <v>54</v>
      </c>
      <c r="X230" s="68">
        <f t="shared" si="350"/>
        <v>5.4</v>
      </c>
      <c r="Y230" s="164"/>
      <c r="Z230" s="68"/>
      <c r="AA230" s="133">
        <v>0.1</v>
      </c>
      <c r="AB230" s="164">
        <v>54</v>
      </c>
      <c r="AC230" s="68">
        <f t="shared" si="355"/>
        <v>5.4</v>
      </c>
      <c r="AD230" s="164">
        <f t="shared" si="351"/>
        <v>54</v>
      </c>
      <c r="AE230" s="68">
        <f t="shared" si="352"/>
        <v>5.4</v>
      </c>
      <c r="AF230" s="778" t="s">
        <v>478</v>
      </c>
    </row>
    <row r="231" spans="1:32" s="18" customFormat="1" ht="56.25">
      <c r="A231" s="754">
        <v>13.05</v>
      </c>
      <c r="B231" s="23" t="s">
        <v>82</v>
      </c>
      <c r="C231" s="24"/>
      <c r="D231" s="68"/>
      <c r="E231" s="24"/>
      <c r="F231" s="68"/>
      <c r="G231" s="107">
        <v>0.12</v>
      </c>
      <c r="H231" s="24">
        <v>54</v>
      </c>
      <c r="I231" s="68">
        <f t="shared" si="353"/>
        <v>6.4799999999999995</v>
      </c>
      <c r="J231" s="164">
        <f t="shared" si="346"/>
        <v>54</v>
      </c>
      <c r="K231" s="68">
        <f t="shared" si="346"/>
        <v>6.4799999999999995</v>
      </c>
      <c r="L231" s="164">
        <v>54</v>
      </c>
      <c r="M231" s="68"/>
      <c r="N231" s="68">
        <f t="shared" si="347"/>
        <v>100</v>
      </c>
      <c r="O231" s="68">
        <f t="shared" si="347"/>
        <v>0</v>
      </c>
      <c r="P231" s="164">
        <f t="shared" si="348"/>
        <v>0</v>
      </c>
      <c r="Q231" s="68">
        <f t="shared" si="348"/>
        <v>6.4799999999999995</v>
      </c>
      <c r="R231" s="164"/>
      <c r="S231" s="68"/>
      <c r="T231" s="133">
        <v>0.12</v>
      </c>
      <c r="U231" s="164">
        <v>54</v>
      </c>
      <c r="V231" s="68">
        <f t="shared" si="354"/>
        <v>6.4799999999999995</v>
      </c>
      <c r="W231" s="164">
        <f t="shared" si="349"/>
        <v>54</v>
      </c>
      <c r="X231" s="68">
        <f t="shared" si="350"/>
        <v>6.4799999999999995</v>
      </c>
      <c r="Y231" s="164"/>
      <c r="Z231" s="68"/>
      <c r="AA231" s="133">
        <v>0.12</v>
      </c>
      <c r="AB231" s="164">
        <v>54</v>
      </c>
      <c r="AC231" s="68">
        <f t="shared" si="355"/>
        <v>6.4799999999999995</v>
      </c>
      <c r="AD231" s="164">
        <f t="shared" si="351"/>
        <v>54</v>
      </c>
      <c r="AE231" s="68">
        <f t="shared" si="352"/>
        <v>6.4799999999999995</v>
      </c>
      <c r="AF231" s="778" t="s">
        <v>478</v>
      </c>
    </row>
    <row r="232" spans="1:32" s="18" customFormat="1">
      <c r="A232" s="200">
        <v>13.06</v>
      </c>
      <c r="B232" s="23" t="s">
        <v>83</v>
      </c>
      <c r="C232" s="24"/>
      <c r="D232" s="68"/>
      <c r="E232" s="24"/>
      <c r="F232" s="68"/>
      <c r="G232" s="107"/>
      <c r="H232" s="24"/>
      <c r="I232" s="68">
        <f t="shared" si="353"/>
        <v>0</v>
      </c>
      <c r="J232" s="164">
        <f t="shared" si="346"/>
        <v>0</v>
      </c>
      <c r="K232" s="68">
        <f t="shared" si="346"/>
        <v>0</v>
      </c>
      <c r="L232" s="164"/>
      <c r="M232" s="68"/>
      <c r="N232" s="68" t="e">
        <f t="shared" si="347"/>
        <v>#DIV/0!</v>
      </c>
      <c r="O232" s="68" t="e">
        <f t="shared" si="347"/>
        <v>#DIV/0!</v>
      </c>
      <c r="P232" s="164">
        <f t="shared" si="348"/>
        <v>0</v>
      </c>
      <c r="Q232" s="68">
        <f t="shared" si="348"/>
        <v>0</v>
      </c>
      <c r="R232" s="164"/>
      <c r="S232" s="68"/>
      <c r="T232" s="133"/>
      <c r="U232" s="164"/>
      <c r="V232" s="68">
        <f t="shared" si="354"/>
        <v>0</v>
      </c>
      <c r="W232" s="164">
        <f t="shared" si="349"/>
        <v>0</v>
      </c>
      <c r="X232" s="68">
        <f t="shared" si="350"/>
        <v>0</v>
      </c>
      <c r="Y232" s="164"/>
      <c r="Z232" s="68"/>
      <c r="AA232" s="133"/>
      <c r="AB232" s="164"/>
      <c r="AC232" s="68">
        <f t="shared" si="355"/>
        <v>0</v>
      </c>
      <c r="AD232" s="164">
        <f t="shared" si="351"/>
        <v>0</v>
      </c>
      <c r="AE232" s="68">
        <f t="shared" si="352"/>
        <v>0</v>
      </c>
      <c r="AF232" s="24"/>
    </row>
    <row r="233" spans="1:32" s="18" customFormat="1">
      <c r="A233" s="200">
        <v>13.07</v>
      </c>
      <c r="B233" s="16" t="s">
        <v>84</v>
      </c>
      <c r="C233" s="24"/>
      <c r="D233" s="68"/>
      <c r="E233" s="24"/>
      <c r="F233" s="68"/>
      <c r="G233" s="107"/>
      <c r="H233" s="24"/>
      <c r="I233" s="68">
        <f t="shared" si="353"/>
        <v>0</v>
      </c>
      <c r="J233" s="164">
        <f t="shared" si="346"/>
        <v>0</v>
      </c>
      <c r="K233" s="68">
        <f t="shared" si="346"/>
        <v>0</v>
      </c>
      <c r="L233" s="164"/>
      <c r="M233" s="68"/>
      <c r="N233" s="68" t="e">
        <f t="shared" si="347"/>
        <v>#DIV/0!</v>
      </c>
      <c r="O233" s="68" t="e">
        <f t="shared" si="347"/>
        <v>#DIV/0!</v>
      </c>
      <c r="P233" s="164">
        <f t="shared" si="348"/>
        <v>0</v>
      </c>
      <c r="Q233" s="68">
        <f t="shared" si="348"/>
        <v>0</v>
      </c>
      <c r="R233" s="164"/>
      <c r="S233" s="68"/>
      <c r="T233" s="133"/>
      <c r="U233" s="164"/>
      <c r="V233" s="68">
        <f t="shared" si="354"/>
        <v>0</v>
      </c>
      <c r="W233" s="164">
        <f t="shared" si="349"/>
        <v>0</v>
      </c>
      <c r="X233" s="68">
        <f t="shared" si="350"/>
        <v>0</v>
      </c>
      <c r="Y233" s="164"/>
      <c r="Z233" s="68"/>
      <c r="AA233" s="133"/>
      <c r="AB233" s="164"/>
      <c r="AC233" s="68">
        <f t="shared" si="355"/>
        <v>0</v>
      </c>
      <c r="AD233" s="164">
        <f t="shared" si="351"/>
        <v>0</v>
      </c>
      <c r="AE233" s="68">
        <f t="shared" si="352"/>
        <v>0</v>
      </c>
      <c r="AF233" s="24"/>
    </row>
    <row r="234" spans="1:32" s="235" customFormat="1">
      <c r="A234" s="226"/>
      <c r="B234" s="238" t="s">
        <v>35</v>
      </c>
      <c r="C234" s="228">
        <f t="shared" ref="C234" si="356">SUM(C227:C233)</f>
        <v>0</v>
      </c>
      <c r="D234" s="229">
        <f>SUM(D227:D233)</f>
        <v>0</v>
      </c>
      <c r="E234" s="228">
        <f t="shared" ref="E234" si="357">SUM(E227:E233)</f>
        <v>0</v>
      </c>
      <c r="F234" s="229">
        <f>SUM(F227:F233)</f>
        <v>0</v>
      </c>
      <c r="G234" s="230"/>
      <c r="H234" s="228">
        <f t="shared" ref="H234:J234" si="358">SUM(H227:H233)</f>
        <v>113</v>
      </c>
      <c r="I234" s="229">
        <f>SUM(I227:I233)</f>
        <v>46.079999999999991</v>
      </c>
      <c r="J234" s="228">
        <f t="shared" si="358"/>
        <v>113</v>
      </c>
      <c r="K234" s="229">
        <f>SUM(K227:K233)</f>
        <v>46.079999999999991</v>
      </c>
      <c r="L234" s="228">
        <f>L230</f>
        <v>54</v>
      </c>
      <c r="M234" s="229">
        <f>SUM(M227:M233)</f>
        <v>28.94548</v>
      </c>
      <c r="N234" s="232">
        <f t="shared" si="347"/>
        <v>47.787610619469028</v>
      </c>
      <c r="O234" s="232">
        <f>M234/K234%</f>
        <v>62.815711805555566</v>
      </c>
      <c r="P234" s="228">
        <f>P230</f>
        <v>0</v>
      </c>
      <c r="Q234" s="229">
        <f t="shared" ref="Q234:S234" si="359">SUM(Q227:Q233)</f>
        <v>17.134519999999995</v>
      </c>
      <c r="R234" s="228">
        <f t="shared" si="359"/>
        <v>0</v>
      </c>
      <c r="S234" s="229">
        <f t="shared" si="359"/>
        <v>0</v>
      </c>
      <c r="T234" s="233"/>
      <c r="U234" s="228">
        <f>U230</f>
        <v>54</v>
      </c>
      <c r="V234" s="229">
        <f>SUM(V227:V233)</f>
        <v>281.88</v>
      </c>
      <c r="W234" s="228">
        <f>W230</f>
        <v>54</v>
      </c>
      <c r="X234" s="229">
        <f>SUM(X227:X233)</f>
        <v>281.88</v>
      </c>
      <c r="Y234" s="228">
        <f t="shared" ref="Y234:Z234" si="360">SUM(Y227:Y233)</f>
        <v>0</v>
      </c>
      <c r="Z234" s="229">
        <f t="shared" si="360"/>
        <v>0</v>
      </c>
      <c r="AA234" s="233"/>
      <c r="AB234" s="228">
        <f>AB230</f>
        <v>54</v>
      </c>
      <c r="AC234" s="229">
        <f>SUM(AC227:AC233)</f>
        <v>281.88</v>
      </c>
      <c r="AD234" s="228">
        <f>AD230</f>
        <v>54</v>
      </c>
      <c r="AE234" s="229">
        <f>SUM(AE227:AE233)</f>
        <v>281.88</v>
      </c>
      <c r="AF234" s="227"/>
    </row>
    <row r="235" spans="1:32" s="25" customFormat="1" ht="31.5">
      <c r="A235" s="336">
        <v>14</v>
      </c>
      <c r="B235" s="20" t="s">
        <v>87</v>
      </c>
      <c r="C235" s="22"/>
      <c r="D235" s="66"/>
      <c r="E235" s="22"/>
      <c r="F235" s="66"/>
      <c r="G235" s="108"/>
      <c r="H235" s="22"/>
      <c r="I235" s="66"/>
      <c r="J235" s="312"/>
      <c r="K235" s="66"/>
      <c r="L235" s="312"/>
      <c r="M235" s="66"/>
      <c r="N235" s="66"/>
      <c r="O235" s="66"/>
      <c r="P235" s="312"/>
      <c r="Q235" s="66"/>
      <c r="R235" s="312"/>
      <c r="S235" s="66"/>
      <c r="T235" s="134"/>
      <c r="U235" s="312"/>
      <c r="V235" s="66"/>
      <c r="W235" s="312"/>
      <c r="X235" s="66"/>
      <c r="Y235" s="312"/>
      <c r="Z235" s="66"/>
      <c r="AA235" s="134"/>
      <c r="AB235" s="312"/>
      <c r="AC235" s="66"/>
      <c r="AD235" s="312"/>
      <c r="AE235" s="66"/>
      <c r="AF235" s="22"/>
    </row>
    <row r="236" spans="1:32" s="18" customFormat="1" ht="47.25">
      <c r="A236" s="200">
        <v>14.01</v>
      </c>
      <c r="B236" s="23" t="s">
        <v>284</v>
      </c>
      <c r="C236" s="24"/>
      <c r="D236" s="68"/>
      <c r="E236" s="24"/>
      <c r="F236" s="68"/>
      <c r="G236" s="107"/>
      <c r="H236" s="24"/>
      <c r="I236" s="68"/>
      <c r="J236" s="164">
        <f t="shared" ref="J236:J238" si="361">H236+E236+C236</f>
        <v>0</v>
      </c>
      <c r="K236" s="68">
        <f>I236+F236+D236</f>
        <v>0</v>
      </c>
      <c r="L236" s="164"/>
      <c r="M236" s="68"/>
      <c r="N236" s="68" t="e">
        <f t="shared" ref="N236:O239" si="362">L236/J236%</f>
        <v>#DIV/0!</v>
      </c>
      <c r="O236" s="68" t="e">
        <f t="shared" si="362"/>
        <v>#DIV/0!</v>
      </c>
      <c r="P236" s="164"/>
      <c r="Q236" s="68"/>
      <c r="R236" s="164"/>
      <c r="S236" s="68"/>
      <c r="T236" s="133"/>
      <c r="U236" s="164"/>
      <c r="V236" s="68"/>
      <c r="W236" s="164"/>
      <c r="X236" s="68"/>
      <c r="Y236" s="164"/>
      <c r="Z236" s="68"/>
      <c r="AA236" s="133"/>
      <c r="AB236" s="164"/>
      <c r="AC236" s="68"/>
      <c r="AD236" s="164"/>
      <c r="AE236" s="68"/>
      <c r="AF236" s="24"/>
    </row>
    <row r="237" spans="1:32" s="18" customFormat="1" ht="78" customHeight="1">
      <c r="A237" s="754"/>
      <c r="B237" s="23" t="s">
        <v>285</v>
      </c>
      <c r="C237" s="24"/>
      <c r="D237" s="68"/>
      <c r="E237" s="24"/>
      <c r="F237" s="68"/>
      <c r="G237" s="107">
        <v>47.486153846153798</v>
      </c>
      <c r="H237" s="24">
        <v>1</v>
      </c>
      <c r="I237" s="68">
        <f>+G237*H237</f>
        <v>47.486153846153798</v>
      </c>
      <c r="J237" s="164">
        <f t="shared" si="361"/>
        <v>1</v>
      </c>
      <c r="K237" s="68">
        <f>I237+F237+D237</f>
        <v>47.486153846153798</v>
      </c>
      <c r="L237" s="164"/>
      <c r="M237" s="68"/>
      <c r="N237" s="68">
        <f t="shared" si="362"/>
        <v>0</v>
      </c>
      <c r="O237" s="68">
        <f t="shared" si="362"/>
        <v>0</v>
      </c>
      <c r="P237" s="164">
        <f>J237-L237</f>
        <v>1</v>
      </c>
      <c r="Q237" s="68">
        <f>K237-M237</f>
        <v>47.486153846153798</v>
      </c>
      <c r="R237" s="164"/>
      <c r="S237" s="68"/>
      <c r="T237" s="133">
        <v>50</v>
      </c>
      <c r="U237" s="164">
        <v>1</v>
      </c>
      <c r="V237" s="68">
        <f>U237*T237</f>
        <v>50</v>
      </c>
      <c r="W237" s="164">
        <f t="shared" ref="W237:W238" si="363">U237+R237</f>
        <v>1</v>
      </c>
      <c r="X237" s="68">
        <f>V237+S237</f>
        <v>50</v>
      </c>
      <c r="Y237" s="164"/>
      <c r="Z237" s="68"/>
      <c r="AA237" s="133">
        <v>50</v>
      </c>
      <c r="AB237" s="164">
        <v>1</v>
      </c>
      <c r="AC237" s="68">
        <f>AB237*AA237</f>
        <v>50</v>
      </c>
      <c r="AD237" s="164">
        <f t="shared" ref="AD237:AD238" si="364">AB237+Y237</f>
        <v>1</v>
      </c>
      <c r="AE237" s="68">
        <f>AC237+Z237</f>
        <v>50</v>
      </c>
      <c r="AF237" s="778" t="s">
        <v>631</v>
      </c>
    </row>
    <row r="238" spans="1:32" s="18" customFormat="1">
      <c r="A238" s="200"/>
      <c r="B238" s="23" t="s">
        <v>343</v>
      </c>
      <c r="C238" s="24"/>
      <c r="D238" s="68"/>
      <c r="E238" s="24"/>
      <c r="F238" s="68"/>
      <c r="G238" s="107"/>
      <c r="H238" s="24">
        <v>11</v>
      </c>
      <c r="I238" s="68"/>
      <c r="J238" s="164">
        <f t="shared" si="361"/>
        <v>11</v>
      </c>
      <c r="K238" s="68"/>
      <c r="L238" s="164"/>
      <c r="M238" s="68"/>
      <c r="N238" s="68">
        <f t="shared" si="362"/>
        <v>0</v>
      </c>
      <c r="O238" s="68" t="e">
        <f t="shared" si="362"/>
        <v>#DIV/0!</v>
      </c>
      <c r="P238" s="164">
        <f>J238-L238</f>
        <v>11</v>
      </c>
      <c r="Q238" s="68">
        <f>K238-M238</f>
        <v>0</v>
      </c>
      <c r="R238" s="164"/>
      <c r="S238" s="68"/>
      <c r="T238" s="133"/>
      <c r="U238" s="164">
        <v>10</v>
      </c>
      <c r="V238" s="68">
        <f t="shared" ref="V238" si="365">U238*T238</f>
        <v>0</v>
      </c>
      <c r="W238" s="164">
        <f t="shared" si="363"/>
        <v>10</v>
      </c>
      <c r="X238" s="68">
        <f>V238+S238</f>
        <v>0</v>
      </c>
      <c r="Y238" s="164"/>
      <c r="Z238" s="68"/>
      <c r="AA238" s="133"/>
      <c r="AB238" s="164">
        <v>10</v>
      </c>
      <c r="AC238" s="68">
        <f t="shared" ref="AC238" si="366">AB238*AA238</f>
        <v>0</v>
      </c>
      <c r="AD238" s="164">
        <f t="shared" si="364"/>
        <v>10</v>
      </c>
      <c r="AE238" s="68">
        <f>AC238+Z238</f>
        <v>0</v>
      </c>
      <c r="AF238" s="24"/>
    </row>
    <row r="239" spans="1:32" s="235" customFormat="1" ht="18.75">
      <c r="A239" s="226"/>
      <c r="B239" s="238" t="s">
        <v>25</v>
      </c>
      <c r="C239" s="228">
        <f t="shared" ref="C239" si="367">C238+C237</f>
        <v>0</v>
      </c>
      <c r="D239" s="229">
        <f>D238+D237</f>
        <v>0</v>
      </c>
      <c r="E239" s="228">
        <f t="shared" ref="E239" si="368">E238+E237</f>
        <v>0</v>
      </c>
      <c r="F239" s="229">
        <f>F238+F237</f>
        <v>0</v>
      </c>
      <c r="G239" s="230"/>
      <c r="H239" s="228">
        <f>H237</f>
        <v>1</v>
      </c>
      <c r="I239" s="229">
        <f>I238+I237</f>
        <v>47.486153846153798</v>
      </c>
      <c r="J239" s="668">
        <f>J237</f>
        <v>1</v>
      </c>
      <c r="K239" s="229">
        <f>K238+K237</f>
        <v>47.486153846153798</v>
      </c>
      <c r="L239" s="228">
        <f>L237</f>
        <v>0</v>
      </c>
      <c r="M239" s="229">
        <f>M238+M237</f>
        <v>0</v>
      </c>
      <c r="N239" s="232">
        <f t="shared" si="362"/>
        <v>0</v>
      </c>
      <c r="O239" s="232">
        <f>M239/K239%</f>
        <v>0</v>
      </c>
      <c r="P239" s="228">
        <f t="shared" ref="P239" si="369">P238+P237</f>
        <v>12</v>
      </c>
      <c r="Q239" s="229">
        <f>Q238+Q237</f>
        <v>47.486153846153798</v>
      </c>
      <c r="R239" s="228">
        <f t="shared" ref="R239" si="370">R238+R237</f>
        <v>0</v>
      </c>
      <c r="S239" s="229">
        <f>S238+S237</f>
        <v>0</v>
      </c>
      <c r="T239" s="233"/>
      <c r="U239" s="229"/>
      <c r="V239" s="229">
        <f>V238+V237</f>
        <v>50</v>
      </c>
      <c r="W239" s="229"/>
      <c r="X239" s="229">
        <f>X238+X237</f>
        <v>50</v>
      </c>
      <c r="Y239" s="228">
        <f t="shared" ref="Y239" si="371">Y238+Y237</f>
        <v>0</v>
      </c>
      <c r="Z239" s="229">
        <f>Z238+Z237</f>
        <v>0</v>
      </c>
      <c r="AA239" s="233"/>
      <c r="AB239" s="229"/>
      <c r="AC239" s="229">
        <f>AC238+AC237</f>
        <v>50</v>
      </c>
      <c r="AD239" s="229"/>
      <c r="AE239" s="229">
        <f>AE238+AE237</f>
        <v>50</v>
      </c>
      <c r="AF239" s="227"/>
    </row>
    <row r="240" spans="1:32" s="25" customFormat="1">
      <c r="A240" s="336">
        <v>15</v>
      </c>
      <c r="B240" s="20" t="s">
        <v>88</v>
      </c>
      <c r="C240" s="22"/>
      <c r="D240" s="66"/>
      <c r="E240" s="22"/>
      <c r="F240" s="66"/>
      <c r="G240" s="108"/>
      <c r="H240" s="22"/>
      <c r="I240" s="66"/>
      <c r="J240" s="312"/>
      <c r="K240" s="66"/>
      <c r="L240" s="312"/>
      <c r="M240" s="66"/>
      <c r="N240" s="66"/>
      <c r="O240" s="66"/>
      <c r="P240" s="312"/>
      <c r="Q240" s="66"/>
      <c r="R240" s="312"/>
      <c r="S240" s="66"/>
      <c r="T240" s="134"/>
      <c r="U240" s="312"/>
      <c r="V240" s="66"/>
      <c r="W240" s="312"/>
      <c r="X240" s="66"/>
      <c r="Y240" s="312"/>
      <c r="Z240" s="66"/>
      <c r="AA240" s="134"/>
      <c r="AB240" s="312"/>
      <c r="AC240" s="66"/>
      <c r="AD240" s="312"/>
      <c r="AE240" s="66"/>
      <c r="AF240" s="22"/>
    </row>
    <row r="241" spans="1:32" s="18" customFormat="1">
      <c r="A241" s="200">
        <v>15.01</v>
      </c>
      <c r="B241" s="23" t="s">
        <v>92</v>
      </c>
      <c r="C241" s="24"/>
      <c r="D241" s="68"/>
      <c r="E241" s="24"/>
      <c r="F241" s="68"/>
      <c r="G241" s="107"/>
      <c r="H241" s="24"/>
      <c r="I241" s="68">
        <f t="shared" ref="I241:I242" si="372">H241*G241</f>
        <v>0</v>
      </c>
      <c r="J241" s="164">
        <f t="shared" ref="J241:J242" si="373">H241+E241+C241</f>
        <v>0</v>
      </c>
      <c r="K241" s="68">
        <f>I241+F241+D241</f>
        <v>0</v>
      </c>
      <c r="L241" s="164"/>
      <c r="M241" s="68"/>
      <c r="N241" s="68"/>
      <c r="O241" s="68"/>
      <c r="P241" s="164">
        <f>J241-L241</f>
        <v>0</v>
      </c>
      <c r="Q241" s="68">
        <f>K241-M241</f>
        <v>0</v>
      </c>
      <c r="R241" s="164"/>
      <c r="S241" s="68"/>
      <c r="T241" s="133"/>
      <c r="U241" s="164"/>
      <c r="V241" s="68">
        <f>U241*T241</f>
        <v>0</v>
      </c>
      <c r="W241" s="164">
        <f>U241+R241</f>
        <v>0</v>
      </c>
      <c r="X241" s="68">
        <f>V241+S241</f>
        <v>0</v>
      </c>
      <c r="Y241" s="164"/>
      <c r="Z241" s="68"/>
      <c r="AA241" s="133"/>
      <c r="AB241" s="164"/>
      <c r="AC241" s="68">
        <f>AB241*AA241</f>
        <v>0</v>
      </c>
      <c r="AD241" s="164">
        <f>AB241+Y241</f>
        <v>0</v>
      </c>
      <c r="AE241" s="68">
        <f>AC241+Z241</f>
        <v>0</v>
      </c>
      <c r="AF241" s="24"/>
    </row>
    <row r="242" spans="1:32" s="18" customFormat="1">
      <c r="A242" s="200">
        <v>15.02</v>
      </c>
      <c r="B242" s="23" t="s">
        <v>93</v>
      </c>
      <c r="C242" s="24"/>
      <c r="D242" s="68"/>
      <c r="E242" s="24"/>
      <c r="F242" s="68"/>
      <c r="G242" s="107"/>
      <c r="H242" s="24"/>
      <c r="I242" s="68">
        <f t="shared" si="372"/>
        <v>0</v>
      </c>
      <c r="J242" s="164">
        <f t="shared" si="373"/>
        <v>0</v>
      </c>
      <c r="K242" s="68">
        <f>I242+F242+D242</f>
        <v>0</v>
      </c>
      <c r="L242" s="164"/>
      <c r="M242" s="68"/>
      <c r="N242" s="68"/>
      <c r="O242" s="68"/>
      <c r="P242" s="164">
        <f>J242-L242</f>
        <v>0</v>
      </c>
      <c r="Q242" s="68">
        <f>K242-M242</f>
        <v>0</v>
      </c>
      <c r="R242" s="164"/>
      <c r="S242" s="68"/>
      <c r="T242" s="133"/>
      <c r="U242" s="164"/>
      <c r="V242" s="68">
        <f>U242*T242</f>
        <v>0</v>
      </c>
      <c r="W242" s="164">
        <f>U242+R242</f>
        <v>0</v>
      </c>
      <c r="X242" s="68">
        <f>V242+S242</f>
        <v>0</v>
      </c>
      <c r="Y242" s="164"/>
      <c r="Z242" s="68"/>
      <c r="AA242" s="133"/>
      <c r="AB242" s="164"/>
      <c r="AC242" s="68">
        <f>AB242*AA242</f>
        <v>0</v>
      </c>
      <c r="AD242" s="164">
        <f>AB242+Y242</f>
        <v>0</v>
      </c>
      <c r="AE242" s="68">
        <f>AC242+Z242</f>
        <v>0</v>
      </c>
      <c r="AF242" s="24"/>
    </row>
    <row r="243" spans="1:32" s="235" customFormat="1">
      <c r="A243" s="226"/>
      <c r="B243" s="238" t="s">
        <v>25</v>
      </c>
      <c r="C243" s="228">
        <f t="shared" ref="C243" si="374">SUM(C241:C242)</f>
        <v>0</v>
      </c>
      <c r="D243" s="229">
        <f>SUM(D241:D242)</f>
        <v>0</v>
      </c>
      <c r="E243" s="228">
        <f t="shared" ref="E243" si="375">SUM(E241:E242)</f>
        <v>0</v>
      </c>
      <c r="F243" s="229">
        <f>SUM(F241:F242)</f>
        <v>0</v>
      </c>
      <c r="G243" s="230"/>
      <c r="H243" s="228">
        <f t="shared" ref="H243:M243" si="376">SUM(H241:H242)</f>
        <v>0</v>
      </c>
      <c r="I243" s="229">
        <f>SUM(I241:I242)</f>
        <v>0</v>
      </c>
      <c r="J243" s="228">
        <f t="shared" si="376"/>
        <v>0</v>
      </c>
      <c r="K243" s="229">
        <f>SUM(K241:K242)</f>
        <v>0</v>
      </c>
      <c r="L243" s="228">
        <f t="shared" si="376"/>
        <v>0</v>
      </c>
      <c r="M243" s="229">
        <f t="shared" si="376"/>
        <v>0</v>
      </c>
      <c r="N243" s="232"/>
      <c r="O243" s="232"/>
      <c r="P243" s="228">
        <f t="shared" ref="P243:S243" si="377">SUM(P241:P242)</f>
        <v>0</v>
      </c>
      <c r="Q243" s="229">
        <f t="shared" si="377"/>
        <v>0</v>
      </c>
      <c r="R243" s="228">
        <f t="shared" si="377"/>
        <v>0</v>
      </c>
      <c r="S243" s="229">
        <f t="shared" si="377"/>
        <v>0</v>
      </c>
      <c r="T243" s="233"/>
      <c r="U243" s="228">
        <f t="shared" ref="U243:W243" si="378">SUM(U241:U242)</f>
        <v>0</v>
      </c>
      <c r="V243" s="229">
        <f>SUM(V241:V242)</f>
        <v>0</v>
      </c>
      <c r="W243" s="228">
        <f t="shared" si="378"/>
        <v>0</v>
      </c>
      <c r="X243" s="229">
        <f>SUM(X241:X242)</f>
        <v>0</v>
      </c>
      <c r="Y243" s="228">
        <f t="shared" ref="Y243:Z243" si="379">SUM(Y241:Y242)</f>
        <v>0</v>
      </c>
      <c r="Z243" s="229">
        <f t="shared" si="379"/>
        <v>0</v>
      </c>
      <c r="AA243" s="233"/>
      <c r="AB243" s="228">
        <f t="shared" ref="AB243" si="380">SUM(AB241:AB242)</f>
        <v>0</v>
      </c>
      <c r="AC243" s="229">
        <f>SUM(AC241:AC242)</f>
        <v>0</v>
      </c>
      <c r="AD243" s="228">
        <f t="shared" ref="AD243" si="381">SUM(AD241:AD242)</f>
        <v>0</v>
      </c>
      <c r="AE243" s="229">
        <f>SUM(AE241:AE242)</f>
        <v>0</v>
      </c>
      <c r="AF243" s="227"/>
    </row>
    <row r="244" spans="1:32" s="25" customFormat="1">
      <c r="A244" s="336" t="s">
        <v>89</v>
      </c>
      <c r="B244" s="20" t="s">
        <v>90</v>
      </c>
      <c r="C244" s="22"/>
      <c r="D244" s="66"/>
      <c r="E244" s="22"/>
      <c r="F244" s="66"/>
      <c r="G244" s="108"/>
      <c r="H244" s="22"/>
      <c r="I244" s="66"/>
      <c r="J244" s="312"/>
      <c r="K244" s="66"/>
      <c r="L244" s="312"/>
      <c r="M244" s="66"/>
      <c r="N244" s="66"/>
      <c r="O244" s="66"/>
      <c r="P244" s="312"/>
      <c r="Q244" s="66"/>
      <c r="R244" s="312"/>
      <c r="S244" s="66"/>
      <c r="T244" s="134"/>
      <c r="U244" s="312"/>
      <c r="V244" s="66"/>
      <c r="W244" s="312"/>
      <c r="X244" s="66"/>
      <c r="Y244" s="312"/>
      <c r="Z244" s="66"/>
      <c r="AA244" s="134"/>
      <c r="AB244" s="312"/>
      <c r="AC244" s="66"/>
      <c r="AD244" s="312"/>
      <c r="AE244" s="66"/>
      <c r="AF244" s="22"/>
    </row>
    <row r="245" spans="1:32" s="25" customFormat="1">
      <c r="A245" s="336">
        <v>16</v>
      </c>
      <c r="B245" s="20" t="s">
        <v>91</v>
      </c>
      <c r="C245" s="22"/>
      <c r="D245" s="66"/>
      <c r="E245" s="22"/>
      <c r="F245" s="66"/>
      <c r="G245" s="108"/>
      <c r="H245" s="22"/>
      <c r="I245" s="66">
        <f t="shared" ref="I245:I246" si="382">H245*G245</f>
        <v>0</v>
      </c>
      <c r="J245" s="312"/>
      <c r="K245" s="66"/>
      <c r="L245" s="312"/>
      <c r="M245" s="66"/>
      <c r="N245" s="66"/>
      <c r="O245" s="66"/>
      <c r="P245" s="312"/>
      <c r="Q245" s="66"/>
      <c r="R245" s="312"/>
      <c r="S245" s="66"/>
      <c r="T245" s="134"/>
      <c r="U245" s="312"/>
      <c r="V245" s="66"/>
      <c r="W245" s="312"/>
      <c r="X245" s="66"/>
      <c r="Y245" s="312"/>
      <c r="Z245" s="66"/>
      <c r="AA245" s="134"/>
      <c r="AB245" s="312"/>
      <c r="AC245" s="66"/>
      <c r="AD245" s="312"/>
      <c r="AE245" s="66"/>
      <c r="AF245" s="22"/>
    </row>
    <row r="246" spans="1:32" s="25" customFormat="1">
      <c r="A246" s="336">
        <v>16.010000000000002</v>
      </c>
      <c r="B246" s="20" t="s">
        <v>92</v>
      </c>
      <c r="C246" s="22"/>
      <c r="D246" s="66"/>
      <c r="E246" s="22"/>
      <c r="F246" s="66"/>
      <c r="G246" s="108"/>
      <c r="H246" s="22"/>
      <c r="I246" s="66">
        <f t="shared" si="382"/>
        <v>0</v>
      </c>
      <c r="J246" s="312">
        <f t="shared" ref="J246:J249" si="383">H246+E246+C246</f>
        <v>0</v>
      </c>
      <c r="K246" s="66">
        <f>I246+F246+D246</f>
        <v>0</v>
      </c>
      <c r="L246" s="312"/>
      <c r="M246" s="66"/>
      <c r="N246" s="68" t="e">
        <f t="shared" ref="N246:O250" si="384">L246/J246%</f>
        <v>#DIV/0!</v>
      </c>
      <c r="O246" s="68" t="e">
        <f t="shared" si="384"/>
        <v>#DIV/0!</v>
      </c>
      <c r="P246" s="164"/>
      <c r="Q246" s="68"/>
      <c r="R246" s="164"/>
      <c r="S246" s="66"/>
      <c r="T246" s="134"/>
      <c r="U246" s="312"/>
      <c r="V246" s="66"/>
      <c r="W246" s="312"/>
      <c r="X246" s="66"/>
      <c r="Y246" s="164"/>
      <c r="Z246" s="66"/>
      <c r="AA246" s="134"/>
      <c r="AB246" s="312"/>
      <c r="AC246" s="66"/>
      <c r="AD246" s="312"/>
      <c r="AE246" s="66"/>
      <c r="AF246" s="22"/>
    </row>
    <row r="247" spans="1:32" s="18" customFormat="1" ht="56.25">
      <c r="A247" s="754"/>
      <c r="B247" s="23" t="s">
        <v>236</v>
      </c>
      <c r="C247" s="24"/>
      <c r="D247" s="68"/>
      <c r="E247" s="24"/>
      <c r="F247" s="68"/>
      <c r="G247" s="107">
        <v>5.0000000000000001E-3</v>
      </c>
      <c r="H247" s="24">
        <v>693</v>
      </c>
      <c r="I247" s="68">
        <f>+G247*H247</f>
        <v>3.4649999999999999</v>
      </c>
      <c r="J247" s="164">
        <f t="shared" si="383"/>
        <v>693</v>
      </c>
      <c r="K247" s="68">
        <f>I247+F247+D247</f>
        <v>3.4649999999999999</v>
      </c>
      <c r="L247" s="164"/>
      <c r="M247" s="68"/>
      <c r="N247" s="68">
        <f t="shared" si="384"/>
        <v>0</v>
      </c>
      <c r="O247" s="68">
        <f t="shared" si="384"/>
        <v>0</v>
      </c>
      <c r="P247" s="164">
        <f t="shared" ref="P247:Q249" si="385">J247-L247</f>
        <v>693</v>
      </c>
      <c r="Q247" s="68">
        <f t="shared" si="385"/>
        <v>3.4649999999999999</v>
      </c>
      <c r="R247" s="164"/>
      <c r="S247" s="68"/>
      <c r="T247" s="133">
        <v>5.0000000000000001E-3</v>
      </c>
      <c r="U247" s="164">
        <v>980</v>
      </c>
      <c r="V247" s="68">
        <f>U247*T247</f>
        <v>4.9000000000000004</v>
      </c>
      <c r="W247" s="164">
        <f t="shared" ref="W247:W249" si="386">U247+R247</f>
        <v>980</v>
      </c>
      <c r="X247" s="68">
        <f>V247+S247</f>
        <v>4.9000000000000004</v>
      </c>
      <c r="Y247" s="164"/>
      <c r="Z247" s="68"/>
      <c r="AA247" s="133">
        <v>5.0000000000000001E-3</v>
      </c>
      <c r="AB247" s="164">
        <v>980</v>
      </c>
      <c r="AC247" s="68">
        <f>AB247*AA247</f>
        <v>4.9000000000000004</v>
      </c>
      <c r="AD247" s="164">
        <f t="shared" ref="AD247:AD249" si="387">AB247+Y247</f>
        <v>980</v>
      </c>
      <c r="AE247" s="68">
        <f>AC247+Z247</f>
        <v>4.9000000000000004</v>
      </c>
      <c r="AF247" s="778" t="s">
        <v>478</v>
      </c>
    </row>
    <row r="248" spans="1:32" s="18" customFormat="1" ht="56.25">
      <c r="A248" s="754"/>
      <c r="B248" s="23" t="s">
        <v>237</v>
      </c>
      <c r="C248" s="24"/>
      <c r="D248" s="68"/>
      <c r="E248" s="24"/>
      <c r="F248" s="68"/>
      <c r="G248" s="107">
        <v>5.0000000000000001E-3</v>
      </c>
      <c r="H248" s="24">
        <v>1487</v>
      </c>
      <c r="I248" s="68">
        <f t="shared" ref="I248:I249" si="388">+G248*H248</f>
        <v>7.4350000000000005</v>
      </c>
      <c r="J248" s="164">
        <f t="shared" si="383"/>
        <v>1487</v>
      </c>
      <c r="K248" s="68">
        <f>I248+F248+D248</f>
        <v>7.4350000000000005</v>
      </c>
      <c r="L248" s="164"/>
      <c r="M248" s="68"/>
      <c r="N248" s="68">
        <f t="shared" si="384"/>
        <v>0</v>
      </c>
      <c r="O248" s="68">
        <f t="shared" si="384"/>
        <v>0</v>
      </c>
      <c r="P248" s="164">
        <f t="shared" si="385"/>
        <v>1487</v>
      </c>
      <c r="Q248" s="68">
        <f t="shared" si="385"/>
        <v>7.4350000000000005</v>
      </c>
      <c r="R248" s="164"/>
      <c r="S248" s="68"/>
      <c r="T248" s="133">
        <v>5.0000000000000001E-3</v>
      </c>
      <c r="U248" s="164">
        <v>1870</v>
      </c>
      <c r="V248" s="68">
        <f>U248*T248</f>
        <v>9.35</v>
      </c>
      <c r="W248" s="164">
        <f t="shared" si="386"/>
        <v>1870</v>
      </c>
      <c r="X248" s="68">
        <f>V248+S248</f>
        <v>9.35</v>
      </c>
      <c r="Y248" s="164"/>
      <c r="Z248" s="68"/>
      <c r="AA248" s="133">
        <v>5.0000000000000001E-3</v>
      </c>
      <c r="AB248" s="164">
        <v>1870</v>
      </c>
      <c r="AC248" s="68">
        <f>AB248*AA248</f>
        <v>9.35</v>
      </c>
      <c r="AD248" s="164">
        <f t="shared" si="387"/>
        <v>1870</v>
      </c>
      <c r="AE248" s="68">
        <f>AC248+Z248</f>
        <v>9.35</v>
      </c>
      <c r="AF248" s="778" t="s">
        <v>478</v>
      </c>
    </row>
    <row r="249" spans="1:32" s="18" customFormat="1" ht="56.25">
      <c r="A249" s="754">
        <v>16.02</v>
      </c>
      <c r="B249" s="23" t="s">
        <v>252</v>
      </c>
      <c r="C249" s="24"/>
      <c r="D249" s="68"/>
      <c r="E249" s="24"/>
      <c r="F249" s="68"/>
      <c r="G249" s="107">
        <v>5.0000000000000001E-3</v>
      </c>
      <c r="H249" s="24">
        <v>621</v>
      </c>
      <c r="I249" s="68">
        <f t="shared" si="388"/>
        <v>3.105</v>
      </c>
      <c r="J249" s="164">
        <f t="shared" si="383"/>
        <v>621</v>
      </c>
      <c r="K249" s="68">
        <f>I249+F249+D249</f>
        <v>3.105</v>
      </c>
      <c r="L249" s="164"/>
      <c r="M249" s="68"/>
      <c r="N249" s="68">
        <f t="shared" si="384"/>
        <v>0</v>
      </c>
      <c r="O249" s="68">
        <f t="shared" si="384"/>
        <v>0</v>
      </c>
      <c r="P249" s="164">
        <f t="shared" si="385"/>
        <v>621</v>
      </c>
      <c r="Q249" s="68">
        <f t="shared" si="385"/>
        <v>3.105</v>
      </c>
      <c r="R249" s="164"/>
      <c r="S249" s="68"/>
      <c r="T249" s="133">
        <v>5.0000000000000001E-3</v>
      </c>
      <c r="U249" s="164">
        <v>631</v>
      </c>
      <c r="V249" s="68">
        <f>U249*T249</f>
        <v>3.1550000000000002</v>
      </c>
      <c r="W249" s="164">
        <f t="shared" si="386"/>
        <v>631</v>
      </c>
      <c r="X249" s="68">
        <f>V249+S249</f>
        <v>3.1550000000000002</v>
      </c>
      <c r="Y249" s="164"/>
      <c r="Z249" s="68"/>
      <c r="AA249" s="133">
        <v>5.0000000000000001E-3</v>
      </c>
      <c r="AB249" s="164">
        <v>631</v>
      </c>
      <c r="AC249" s="68">
        <f>AB249*AA249</f>
        <v>3.1550000000000002</v>
      </c>
      <c r="AD249" s="164">
        <f t="shared" si="387"/>
        <v>631</v>
      </c>
      <c r="AE249" s="68">
        <f>AC249+Z249</f>
        <v>3.1550000000000002</v>
      </c>
      <c r="AF249" s="778" t="s">
        <v>478</v>
      </c>
    </row>
    <row r="250" spans="1:32" s="235" customFormat="1">
      <c r="A250" s="226"/>
      <c r="B250" s="238" t="s">
        <v>35</v>
      </c>
      <c r="C250" s="228">
        <f t="shared" ref="C250" si="389">SUM(C247:C249)</f>
        <v>0</v>
      </c>
      <c r="D250" s="229">
        <f>SUM(D247:D249)</f>
        <v>0</v>
      </c>
      <c r="E250" s="228">
        <f t="shared" ref="E250" si="390">SUM(E247:E249)</f>
        <v>0</v>
      </c>
      <c r="F250" s="229">
        <f>SUM(F247:F249)</f>
        <v>0</v>
      </c>
      <c r="G250" s="230"/>
      <c r="H250" s="228">
        <f t="shared" ref="H250:L250" si="391">SUM(H247:H249)</f>
        <v>2801</v>
      </c>
      <c r="I250" s="229">
        <f>SUM(I247:I249)</f>
        <v>14.005000000000001</v>
      </c>
      <c r="J250" s="228">
        <f t="shared" si="391"/>
        <v>2801</v>
      </c>
      <c r="K250" s="229">
        <f>SUM(K247:K249)</f>
        <v>14.005000000000001</v>
      </c>
      <c r="L250" s="228">
        <f t="shared" si="391"/>
        <v>0</v>
      </c>
      <c r="M250" s="229">
        <f>SUM(M247:M249)</f>
        <v>0</v>
      </c>
      <c r="N250" s="232">
        <f t="shared" si="384"/>
        <v>0</v>
      </c>
      <c r="O250" s="232">
        <f>M250/K250%</f>
        <v>0</v>
      </c>
      <c r="P250" s="228">
        <f t="shared" ref="P250" si="392">SUM(P247:P249)</f>
        <v>2801</v>
      </c>
      <c r="Q250" s="229">
        <f>SUM(Q247:Q249)</f>
        <v>14.005000000000001</v>
      </c>
      <c r="R250" s="228">
        <f t="shared" ref="R250" si="393">SUM(R247:R249)</f>
        <v>0</v>
      </c>
      <c r="S250" s="229">
        <f>SUM(S247:S249)</f>
        <v>0</v>
      </c>
      <c r="T250" s="233"/>
      <c r="U250" s="228">
        <f t="shared" ref="U250" si="394">SUM(U247:U249)</f>
        <v>3481</v>
      </c>
      <c r="V250" s="229">
        <f>SUM(V247:V249)</f>
        <v>17.405000000000001</v>
      </c>
      <c r="W250" s="228">
        <f t="shared" ref="W250" si="395">SUM(W247:W249)</f>
        <v>3481</v>
      </c>
      <c r="X250" s="229">
        <f>SUM(X247:X249)</f>
        <v>17.405000000000001</v>
      </c>
      <c r="Y250" s="228">
        <f t="shared" ref="Y250" si="396">SUM(Y247:Y249)</f>
        <v>0</v>
      </c>
      <c r="Z250" s="229">
        <f>SUM(Z247:Z249)</f>
        <v>0</v>
      </c>
      <c r="AA250" s="233"/>
      <c r="AB250" s="228">
        <f t="shared" ref="AB250" si="397">SUM(AB247:AB249)</f>
        <v>3481</v>
      </c>
      <c r="AC250" s="229">
        <f>SUM(AC247:AC249)</f>
        <v>17.405000000000001</v>
      </c>
      <c r="AD250" s="228">
        <f t="shared" ref="AD250" si="398">SUM(AD247:AD249)</f>
        <v>3481</v>
      </c>
      <c r="AE250" s="229">
        <f>SUM(AE247:AE249)</f>
        <v>17.405000000000001</v>
      </c>
      <c r="AF250" s="227"/>
    </row>
    <row r="251" spans="1:32" s="25" customFormat="1">
      <c r="A251" s="336">
        <v>17</v>
      </c>
      <c r="B251" s="20" t="s">
        <v>94</v>
      </c>
      <c r="C251" s="22"/>
      <c r="D251" s="66"/>
      <c r="E251" s="22"/>
      <c r="F251" s="66"/>
      <c r="G251" s="108"/>
      <c r="H251" s="22"/>
      <c r="I251" s="66"/>
      <c r="J251" s="312"/>
      <c r="K251" s="66"/>
      <c r="L251" s="312"/>
      <c r="M251" s="66"/>
      <c r="N251" s="66"/>
      <c r="O251" s="66"/>
      <c r="P251" s="312"/>
      <c r="Q251" s="66"/>
      <c r="R251" s="312"/>
      <c r="S251" s="66"/>
      <c r="T251" s="134"/>
      <c r="U251" s="312"/>
      <c r="V251" s="66"/>
      <c r="W251" s="312"/>
      <c r="X251" s="66"/>
      <c r="Y251" s="312"/>
      <c r="Z251" s="66"/>
      <c r="AA251" s="134"/>
      <c r="AB251" s="312"/>
      <c r="AC251" s="66"/>
      <c r="AD251" s="312"/>
      <c r="AE251" s="66"/>
      <c r="AF251" s="22"/>
    </row>
    <row r="252" spans="1:32" s="18" customFormat="1">
      <c r="A252" s="754">
        <v>17.010000000000002</v>
      </c>
      <c r="B252" s="23" t="s">
        <v>92</v>
      </c>
      <c r="C252" s="24"/>
      <c r="D252" s="68"/>
      <c r="E252" s="24"/>
      <c r="F252" s="68"/>
      <c r="G252" s="107">
        <v>0.05</v>
      </c>
      <c r="H252" s="24">
        <v>758</v>
      </c>
      <c r="I252" s="68">
        <f t="shared" ref="I252:I253" si="399">H252*G252</f>
        <v>37.9</v>
      </c>
      <c r="J252" s="164">
        <f t="shared" ref="J252:J253" si="400">H252+E252+C252</f>
        <v>758</v>
      </c>
      <c r="K252" s="68">
        <f>I252+F252+D252</f>
        <v>37.9</v>
      </c>
      <c r="L252" s="164">
        <v>672</v>
      </c>
      <c r="M252" s="68">
        <v>33.6</v>
      </c>
      <c r="N252" s="68">
        <f t="shared" ref="N252:O254" si="401">L252/J252%</f>
        <v>88.654353562005269</v>
      </c>
      <c r="O252" s="68">
        <f t="shared" si="401"/>
        <v>88.654353562005284</v>
      </c>
      <c r="P252" s="164">
        <f>J252-L252</f>
        <v>86</v>
      </c>
      <c r="Q252" s="68">
        <f>K252-M252</f>
        <v>4.2999999999999972</v>
      </c>
      <c r="R252" s="164"/>
      <c r="S252" s="68"/>
      <c r="T252" s="133">
        <v>0.05</v>
      </c>
      <c r="U252" s="164">
        <v>797</v>
      </c>
      <c r="V252" s="68">
        <f>U252*T252</f>
        <v>39.85</v>
      </c>
      <c r="W252" s="164">
        <f t="shared" ref="W252:W253" si="402">U252+R252</f>
        <v>797</v>
      </c>
      <c r="X252" s="68">
        <f>V252+S252</f>
        <v>39.85</v>
      </c>
      <c r="Y252" s="164"/>
      <c r="Z252" s="68"/>
      <c r="AA252" s="133">
        <v>0.05</v>
      </c>
      <c r="AB252" s="164">
        <v>797</v>
      </c>
      <c r="AC252" s="68">
        <f>AB252*AA252</f>
        <v>39.85</v>
      </c>
      <c r="AD252" s="164">
        <f t="shared" ref="AD252:AD253" si="403">AB252+Y252</f>
        <v>797</v>
      </c>
      <c r="AE252" s="68">
        <f>AC252+Z252</f>
        <v>39.85</v>
      </c>
      <c r="AF252" s="24"/>
    </row>
    <row r="253" spans="1:32" s="18" customFormat="1">
      <c r="A253" s="754">
        <v>17.02</v>
      </c>
      <c r="B253" s="23" t="s">
        <v>93</v>
      </c>
      <c r="C253" s="24"/>
      <c r="D253" s="68"/>
      <c r="E253" s="24"/>
      <c r="F253" s="68"/>
      <c r="G253" s="107">
        <v>7.0000000000000007E-2</v>
      </c>
      <c r="H253" s="24">
        <v>349</v>
      </c>
      <c r="I253" s="68">
        <f t="shared" si="399"/>
        <v>24.430000000000003</v>
      </c>
      <c r="J253" s="164">
        <f t="shared" si="400"/>
        <v>349</v>
      </c>
      <c r="K253" s="68">
        <f>I253+F253+D253</f>
        <v>24.430000000000003</v>
      </c>
      <c r="L253" s="164">
        <v>222</v>
      </c>
      <c r="M253" s="68">
        <v>15.54</v>
      </c>
      <c r="N253" s="68">
        <f t="shared" si="401"/>
        <v>63.610315186246417</v>
      </c>
      <c r="O253" s="68">
        <f t="shared" si="401"/>
        <v>63.610315186246403</v>
      </c>
      <c r="P253" s="164">
        <f>J253-L253</f>
        <v>127</v>
      </c>
      <c r="Q253" s="68">
        <f>K253-M253</f>
        <v>8.8900000000000041</v>
      </c>
      <c r="R253" s="164"/>
      <c r="S253" s="68"/>
      <c r="T253" s="133">
        <v>7.0000000000000007E-2</v>
      </c>
      <c r="U253" s="164">
        <v>366</v>
      </c>
      <c r="V253" s="68">
        <f>U253*T253</f>
        <v>25.62</v>
      </c>
      <c r="W253" s="164">
        <f t="shared" si="402"/>
        <v>366</v>
      </c>
      <c r="X253" s="68">
        <f>V253+S253</f>
        <v>25.62</v>
      </c>
      <c r="Y253" s="164"/>
      <c r="Z253" s="68"/>
      <c r="AA253" s="133">
        <v>7.0000000000000007E-2</v>
      </c>
      <c r="AB253" s="164">
        <v>366</v>
      </c>
      <c r="AC253" s="68">
        <f>AB253*AA253</f>
        <v>25.62</v>
      </c>
      <c r="AD253" s="164">
        <f t="shared" si="403"/>
        <v>366</v>
      </c>
      <c r="AE253" s="68">
        <f>AC253+Z253</f>
        <v>25.62</v>
      </c>
      <c r="AF253" s="24"/>
    </row>
    <row r="254" spans="1:32" s="235" customFormat="1">
      <c r="A254" s="226"/>
      <c r="B254" s="238" t="s">
        <v>35</v>
      </c>
      <c r="C254" s="228">
        <f t="shared" ref="C254" si="404">SUM(C252:C253)</f>
        <v>0</v>
      </c>
      <c r="D254" s="229">
        <f>SUM(D252:D253)</f>
        <v>0</v>
      </c>
      <c r="E254" s="228">
        <f t="shared" ref="E254" si="405">SUM(E252:E253)</f>
        <v>0</v>
      </c>
      <c r="F254" s="229">
        <f>SUM(F252:F253)</f>
        <v>0</v>
      </c>
      <c r="G254" s="230"/>
      <c r="H254" s="228">
        <f t="shared" ref="H254:L254" si="406">SUM(H252:H253)</f>
        <v>1107</v>
      </c>
      <c r="I254" s="229">
        <f>SUM(I252:I253)</f>
        <v>62.33</v>
      </c>
      <c r="J254" s="228">
        <f t="shared" si="406"/>
        <v>1107</v>
      </c>
      <c r="K254" s="229">
        <f>SUM(K252:K253)</f>
        <v>62.33</v>
      </c>
      <c r="L254" s="228">
        <f t="shared" si="406"/>
        <v>894</v>
      </c>
      <c r="M254" s="229">
        <f>SUM(M252:M253)</f>
        <v>49.14</v>
      </c>
      <c r="N254" s="232">
        <f t="shared" si="401"/>
        <v>80.758807588075882</v>
      </c>
      <c r="O254" s="232">
        <f>M254/K254%</f>
        <v>78.838440558318638</v>
      </c>
      <c r="P254" s="228">
        <f t="shared" ref="P254" si="407">SUM(P252:P253)</f>
        <v>213</v>
      </c>
      <c r="Q254" s="229">
        <f>SUM(Q252:Q253)</f>
        <v>13.190000000000001</v>
      </c>
      <c r="R254" s="228">
        <f t="shared" ref="R254" si="408">SUM(R252:R253)</f>
        <v>0</v>
      </c>
      <c r="S254" s="229">
        <f>SUM(S252:S253)</f>
        <v>0</v>
      </c>
      <c r="T254" s="233"/>
      <c r="U254" s="228">
        <f t="shared" ref="U254" si="409">SUM(U252:U253)</f>
        <v>1163</v>
      </c>
      <c r="V254" s="229">
        <f>SUM(V252:V253)</f>
        <v>65.47</v>
      </c>
      <c r="W254" s="228">
        <f t="shared" ref="W254" si="410">SUM(W252:W253)</f>
        <v>1163</v>
      </c>
      <c r="X254" s="229">
        <f>SUM(X252:X253)</f>
        <v>65.47</v>
      </c>
      <c r="Y254" s="228">
        <f t="shared" ref="Y254" si="411">SUM(Y252:Y253)</f>
        <v>0</v>
      </c>
      <c r="Z254" s="229">
        <f>SUM(Z252:Z253)</f>
        <v>0</v>
      </c>
      <c r="AA254" s="233"/>
      <c r="AB254" s="228">
        <f t="shared" ref="AB254" si="412">SUM(AB252:AB253)</f>
        <v>1163</v>
      </c>
      <c r="AC254" s="229">
        <f>SUM(AC252:AC253)</f>
        <v>65.47</v>
      </c>
      <c r="AD254" s="228">
        <f t="shared" ref="AD254" si="413">SUM(AD252:AD253)</f>
        <v>1163</v>
      </c>
      <c r="AE254" s="229">
        <f>SUM(AE252:AE253)</f>
        <v>65.47</v>
      </c>
      <c r="AF254" s="227"/>
    </row>
    <row r="255" spans="1:32" s="25" customFormat="1" ht="31.5">
      <c r="A255" s="336">
        <v>18</v>
      </c>
      <c r="B255" s="20" t="s">
        <v>95</v>
      </c>
      <c r="C255" s="22"/>
      <c r="D255" s="66"/>
      <c r="E255" s="22"/>
      <c r="F255" s="66"/>
      <c r="G255" s="108"/>
      <c r="H255" s="22"/>
      <c r="I255" s="66"/>
      <c r="J255" s="312"/>
      <c r="K255" s="66"/>
      <c r="L255" s="312"/>
      <c r="M255" s="66"/>
      <c r="N255" s="66"/>
      <c r="O255" s="66"/>
      <c r="P255" s="312"/>
      <c r="Q255" s="66"/>
      <c r="R255" s="312"/>
      <c r="S255" s="66"/>
      <c r="T255" s="134"/>
      <c r="U255" s="312"/>
      <c r="V255" s="66"/>
      <c r="W255" s="312"/>
      <c r="X255" s="66"/>
      <c r="Y255" s="312"/>
      <c r="Z255" s="66"/>
      <c r="AA255" s="134"/>
      <c r="AB255" s="312"/>
      <c r="AC255" s="66"/>
      <c r="AD255" s="312"/>
      <c r="AE255" s="66"/>
      <c r="AF255" s="22"/>
    </row>
    <row r="256" spans="1:32" s="18" customFormat="1" ht="24" customHeight="1">
      <c r="A256" s="200">
        <v>18.010000000000002</v>
      </c>
      <c r="B256" s="23" t="s">
        <v>96</v>
      </c>
      <c r="C256" s="24"/>
      <c r="D256" s="68"/>
      <c r="E256" s="24"/>
      <c r="F256" s="68"/>
      <c r="G256" s="107"/>
      <c r="H256" s="24"/>
      <c r="I256" s="68"/>
      <c r="J256" s="164">
        <f t="shared" ref="J256:J257" si="414">H256+E256+C256</f>
        <v>0</v>
      </c>
      <c r="K256" s="68">
        <f>I256+F256+D256</f>
        <v>0</v>
      </c>
      <c r="L256" s="164"/>
      <c r="M256" s="68"/>
      <c r="N256" s="68"/>
      <c r="O256" s="68"/>
      <c r="P256" s="164">
        <f>J256-L256</f>
        <v>0</v>
      </c>
      <c r="Q256" s="68">
        <f>K256-M256</f>
        <v>0</v>
      </c>
      <c r="R256" s="164"/>
      <c r="S256" s="68"/>
      <c r="T256" s="133"/>
      <c r="U256" s="164"/>
      <c r="V256" s="68">
        <f>U256*T256</f>
        <v>0</v>
      </c>
      <c r="W256" s="164">
        <f>U256+R256</f>
        <v>0</v>
      </c>
      <c r="X256" s="68">
        <f>V256+S256</f>
        <v>0</v>
      </c>
      <c r="Y256" s="164"/>
      <c r="Z256" s="68"/>
      <c r="AA256" s="133"/>
      <c r="AB256" s="164"/>
      <c r="AC256" s="68">
        <f>AB256*AA256</f>
        <v>0</v>
      </c>
      <c r="AD256" s="164">
        <f>AB256+Y256</f>
        <v>0</v>
      </c>
      <c r="AE256" s="68">
        <f>AC256+Z256</f>
        <v>0</v>
      </c>
      <c r="AF256" s="24"/>
    </row>
    <row r="257" spans="1:32" s="18" customFormat="1">
      <c r="A257" s="200">
        <v>18.02</v>
      </c>
      <c r="B257" s="23" t="s">
        <v>239</v>
      </c>
      <c r="C257" s="24"/>
      <c r="D257" s="68"/>
      <c r="E257" s="24"/>
      <c r="F257" s="68"/>
      <c r="G257" s="107"/>
      <c r="H257" s="24"/>
      <c r="I257" s="68">
        <f t="shared" ref="I257" si="415">H257*G257</f>
        <v>0</v>
      </c>
      <c r="J257" s="164">
        <f t="shared" si="414"/>
        <v>0</v>
      </c>
      <c r="K257" s="68">
        <f>I257+F257+D257</f>
        <v>0</v>
      </c>
      <c r="L257" s="164"/>
      <c r="M257" s="68"/>
      <c r="N257" s="68"/>
      <c r="O257" s="68"/>
      <c r="P257" s="164">
        <f>J257-L257</f>
        <v>0</v>
      </c>
      <c r="Q257" s="68">
        <f>K257-M257</f>
        <v>0</v>
      </c>
      <c r="R257" s="164"/>
      <c r="S257" s="68"/>
      <c r="T257" s="133"/>
      <c r="U257" s="164"/>
      <c r="V257" s="68">
        <f>U257*T257</f>
        <v>0</v>
      </c>
      <c r="W257" s="164">
        <f>U257+R257</f>
        <v>0</v>
      </c>
      <c r="X257" s="68">
        <f>V257+S257</f>
        <v>0</v>
      </c>
      <c r="Y257" s="164"/>
      <c r="Z257" s="68"/>
      <c r="AA257" s="133"/>
      <c r="AB257" s="164"/>
      <c r="AC257" s="68">
        <f>AB257*AA257</f>
        <v>0</v>
      </c>
      <c r="AD257" s="164">
        <f>AB257+Y257</f>
        <v>0</v>
      </c>
      <c r="AE257" s="68">
        <f>AC257+Z257</f>
        <v>0</v>
      </c>
      <c r="AF257" s="24"/>
    </row>
    <row r="258" spans="1:32" s="235" customFormat="1">
      <c r="A258" s="226"/>
      <c r="B258" s="238" t="s">
        <v>35</v>
      </c>
      <c r="C258" s="228">
        <f t="shared" ref="C258" si="416">SUM(C256:C257)</f>
        <v>0</v>
      </c>
      <c r="D258" s="229">
        <f>SUM(D256:D257)</f>
        <v>0</v>
      </c>
      <c r="E258" s="228">
        <f t="shared" ref="E258" si="417">SUM(E256:E257)</f>
        <v>0</v>
      </c>
      <c r="F258" s="229">
        <f>SUM(F256:F257)</f>
        <v>0</v>
      </c>
      <c r="G258" s="230"/>
      <c r="H258" s="228">
        <f t="shared" ref="H258:L258" si="418">SUM(H256:H257)</f>
        <v>0</v>
      </c>
      <c r="I258" s="229">
        <f>SUM(I256:I257)</f>
        <v>0</v>
      </c>
      <c r="J258" s="228">
        <f t="shared" si="418"/>
        <v>0</v>
      </c>
      <c r="K258" s="229">
        <f>SUM(K256:K257)</f>
        <v>0</v>
      </c>
      <c r="L258" s="228">
        <f t="shared" si="418"/>
        <v>0</v>
      </c>
      <c r="M258" s="229">
        <f>SUM(M256:M257)</f>
        <v>0</v>
      </c>
      <c r="N258" s="232"/>
      <c r="O258" s="232"/>
      <c r="P258" s="228">
        <f t="shared" ref="P258" si="419">SUM(P256:P257)</f>
        <v>0</v>
      </c>
      <c r="Q258" s="229">
        <f>SUM(Q256:Q257)</f>
        <v>0</v>
      </c>
      <c r="R258" s="228">
        <f t="shared" ref="R258" si="420">SUM(R256:R257)</f>
        <v>0</v>
      </c>
      <c r="S258" s="229">
        <f>SUM(S256:S257)</f>
        <v>0</v>
      </c>
      <c r="T258" s="233"/>
      <c r="U258" s="228">
        <f t="shared" ref="U258" si="421">SUM(U256:U257)</f>
        <v>0</v>
      </c>
      <c r="V258" s="229">
        <f>SUM(V256:V257)</f>
        <v>0</v>
      </c>
      <c r="W258" s="228">
        <f t="shared" ref="W258" si="422">SUM(W256:W257)</f>
        <v>0</v>
      </c>
      <c r="X258" s="229">
        <f>SUM(X256:X257)</f>
        <v>0</v>
      </c>
      <c r="Y258" s="228">
        <f t="shared" ref="Y258" si="423">SUM(Y256:Y257)</f>
        <v>0</v>
      </c>
      <c r="Z258" s="229">
        <f>SUM(Z256:Z257)</f>
        <v>0</v>
      </c>
      <c r="AA258" s="233"/>
      <c r="AB258" s="228">
        <f t="shared" ref="AB258" si="424">SUM(AB256:AB257)</f>
        <v>0</v>
      </c>
      <c r="AC258" s="229">
        <f>SUM(AC256:AC257)</f>
        <v>0</v>
      </c>
      <c r="AD258" s="228">
        <f t="shared" ref="AD258" si="425">SUM(AD256:AD257)</f>
        <v>0</v>
      </c>
      <c r="AE258" s="229">
        <f>SUM(AE256:AE257)</f>
        <v>0</v>
      </c>
      <c r="AF258" s="227"/>
    </row>
    <row r="259" spans="1:32" s="25" customFormat="1">
      <c r="A259" s="336">
        <v>19</v>
      </c>
      <c r="B259" s="20" t="s">
        <v>84</v>
      </c>
      <c r="C259" s="22"/>
      <c r="D259" s="66"/>
      <c r="E259" s="22"/>
      <c r="F259" s="66"/>
      <c r="G259" s="108"/>
      <c r="H259" s="22"/>
      <c r="I259" s="66"/>
      <c r="J259" s="312"/>
      <c r="K259" s="66"/>
      <c r="L259" s="312"/>
      <c r="M259" s="66"/>
      <c r="N259" s="66"/>
      <c r="O259" s="66"/>
      <c r="P259" s="312"/>
      <c r="Q259" s="66"/>
      <c r="R259" s="312"/>
      <c r="S259" s="66"/>
      <c r="T259" s="134"/>
      <c r="U259" s="312"/>
      <c r="V259" s="66"/>
      <c r="W259" s="312"/>
      <c r="X259" s="66"/>
      <c r="Y259" s="312"/>
      <c r="Z259" s="66"/>
      <c r="AA259" s="134"/>
      <c r="AB259" s="312"/>
      <c r="AC259" s="66"/>
      <c r="AD259" s="312"/>
      <c r="AE259" s="66"/>
      <c r="AF259" s="22"/>
    </row>
    <row r="260" spans="1:32" s="18" customFormat="1" ht="56.25">
      <c r="A260" s="754">
        <v>19.010000000000002</v>
      </c>
      <c r="B260" s="23" t="s">
        <v>201</v>
      </c>
      <c r="C260" s="24"/>
      <c r="D260" s="68"/>
      <c r="E260" s="24"/>
      <c r="F260" s="68"/>
      <c r="G260" s="107">
        <v>7.4999999999999997E-2</v>
      </c>
      <c r="H260" s="24">
        <v>898</v>
      </c>
      <c r="I260" s="68">
        <v>67.349999999999994</v>
      </c>
      <c r="J260" s="164">
        <f t="shared" ref="J260" si="426">H260+E260+C260</f>
        <v>898</v>
      </c>
      <c r="K260" s="68">
        <f>I260+F260+D260</f>
        <v>67.349999999999994</v>
      </c>
      <c r="L260" s="164"/>
      <c r="M260" s="68"/>
      <c r="N260" s="68">
        <f t="shared" ref="N260:N261" si="427">L260/J260%</f>
        <v>0</v>
      </c>
      <c r="O260" s="68">
        <f>M260/K260%</f>
        <v>0</v>
      </c>
      <c r="P260" s="164">
        <f>J260-L260</f>
        <v>898</v>
      </c>
      <c r="Q260" s="68">
        <f>K260-M260</f>
        <v>67.349999999999994</v>
      </c>
      <c r="R260" s="164"/>
      <c r="S260" s="68"/>
      <c r="T260" s="133">
        <v>7.4999999999999997E-2</v>
      </c>
      <c r="U260" s="164">
        <v>910</v>
      </c>
      <c r="V260" s="68">
        <f>U260*T260</f>
        <v>68.25</v>
      </c>
      <c r="W260" s="164">
        <f>U260+R260</f>
        <v>910</v>
      </c>
      <c r="X260" s="68">
        <f>V260+S260</f>
        <v>68.25</v>
      </c>
      <c r="Y260" s="164"/>
      <c r="Z260" s="68"/>
      <c r="AA260" s="133">
        <v>7.4999999999999997E-2</v>
      </c>
      <c r="AB260" s="164">
        <v>910</v>
      </c>
      <c r="AC260" s="68">
        <f>AB260*AA260</f>
        <v>68.25</v>
      </c>
      <c r="AD260" s="164">
        <f>AB260+Y260</f>
        <v>910</v>
      </c>
      <c r="AE260" s="68">
        <f>AC260+Z260</f>
        <v>68.25</v>
      </c>
      <c r="AF260" s="778" t="s">
        <v>487</v>
      </c>
    </row>
    <row r="261" spans="1:32" s="235" customFormat="1">
      <c r="A261" s="226"/>
      <c r="B261" s="238" t="s">
        <v>35</v>
      </c>
      <c r="C261" s="228">
        <f t="shared" ref="C261" si="428">C260</f>
        <v>0</v>
      </c>
      <c r="D261" s="229">
        <f>D260</f>
        <v>0</v>
      </c>
      <c r="E261" s="228">
        <f t="shared" ref="E261" si="429">E260</f>
        <v>0</v>
      </c>
      <c r="F261" s="229">
        <f>F260</f>
        <v>0</v>
      </c>
      <c r="G261" s="230"/>
      <c r="H261" s="228">
        <f t="shared" ref="H261:L261" si="430">H260</f>
        <v>898</v>
      </c>
      <c r="I261" s="229">
        <f>I260</f>
        <v>67.349999999999994</v>
      </c>
      <c r="J261" s="228">
        <f t="shared" si="430"/>
        <v>898</v>
      </c>
      <c r="K261" s="229">
        <f>K260</f>
        <v>67.349999999999994</v>
      </c>
      <c r="L261" s="228">
        <f t="shared" si="430"/>
        <v>0</v>
      </c>
      <c r="M261" s="229">
        <f>M260</f>
        <v>0</v>
      </c>
      <c r="N261" s="232">
        <f t="shared" si="427"/>
        <v>0</v>
      </c>
      <c r="O261" s="232">
        <f>M261/K261%</f>
        <v>0</v>
      </c>
      <c r="P261" s="228">
        <f t="shared" ref="P261" si="431">P260</f>
        <v>898</v>
      </c>
      <c r="Q261" s="229">
        <f>Q260</f>
        <v>67.349999999999994</v>
      </c>
      <c r="R261" s="228">
        <f t="shared" ref="R261" si="432">R260</f>
        <v>0</v>
      </c>
      <c r="S261" s="229">
        <f>S260</f>
        <v>0</v>
      </c>
      <c r="T261" s="233"/>
      <c r="U261" s="228">
        <f t="shared" ref="U261" si="433">U260</f>
        <v>910</v>
      </c>
      <c r="V261" s="229">
        <f>V260</f>
        <v>68.25</v>
      </c>
      <c r="W261" s="228">
        <f t="shared" ref="W261" si="434">W260</f>
        <v>910</v>
      </c>
      <c r="X261" s="229">
        <f>X260</f>
        <v>68.25</v>
      </c>
      <c r="Y261" s="228">
        <f t="shared" ref="Y261" si="435">Y260</f>
        <v>0</v>
      </c>
      <c r="Z261" s="229">
        <f>Z260</f>
        <v>0</v>
      </c>
      <c r="AA261" s="233"/>
      <c r="AB261" s="228">
        <f t="shared" ref="AB261" si="436">AB260</f>
        <v>910</v>
      </c>
      <c r="AC261" s="229">
        <f>AC260</f>
        <v>68.25</v>
      </c>
      <c r="AD261" s="228">
        <f t="shared" ref="AD261" si="437">AD260</f>
        <v>910</v>
      </c>
      <c r="AE261" s="229">
        <f>AE260</f>
        <v>68.25</v>
      </c>
      <c r="AF261" s="227"/>
    </row>
    <row r="262" spans="1:32" s="25" customFormat="1" ht="31.5">
      <c r="A262" s="336" t="s">
        <v>97</v>
      </c>
      <c r="B262" s="20" t="s">
        <v>98</v>
      </c>
      <c r="C262" s="22"/>
      <c r="D262" s="66"/>
      <c r="E262" s="22"/>
      <c r="F262" s="66"/>
      <c r="G262" s="108"/>
      <c r="H262" s="22"/>
      <c r="I262" s="66"/>
      <c r="J262" s="312"/>
      <c r="K262" s="66"/>
      <c r="L262" s="312"/>
      <c r="M262" s="66"/>
      <c r="N262" s="66"/>
      <c r="O262" s="66"/>
      <c r="P262" s="312"/>
      <c r="Q262" s="66"/>
      <c r="R262" s="312"/>
      <c r="S262" s="66"/>
      <c r="T262" s="134"/>
      <c r="U262" s="312"/>
      <c r="V262" s="66"/>
      <c r="W262" s="312"/>
      <c r="X262" s="66"/>
      <c r="Y262" s="312"/>
      <c r="Z262" s="66"/>
      <c r="AA262" s="134"/>
      <c r="AB262" s="312"/>
      <c r="AC262" s="66"/>
      <c r="AD262" s="312"/>
      <c r="AE262" s="66"/>
      <c r="AF262" s="22"/>
    </row>
    <row r="263" spans="1:32" s="25" customFormat="1">
      <c r="A263" s="336">
        <v>20</v>
      </c>
      <c r="B263" s="20" t="s">
        <v>99</v>
      </c>
      <c r="C263" s="22"/>
      <c r="D263" s="66"/>
      <c r="E263" s="22"/>
      <c r="F263" s="66"/>
      <c r="G263" s="108"/>
      <c r="H263" s="22"/>
      <c r="I263" s="66"/>
      <c r="J263" s="312"/>
      <c r="K263" s="66"/>
      <c r="L263" s="312"/>
      <c r="M263" s="66"/>
      <c r="N263" s="66"/>
      <c r="O263" s="66"/>
      <c r="P263" s="312"/>
      <c r="Q263" s="66"/>
      <c r="R263" s="312"/>
      <c r="S263" s="66"/>
      <c r="T263" s="134"/>
      <c r="U263" s="312"/>
      <c r="V263" s="66"/>
      <c r="W263" s="312"/>
      <c r="X263" s="66"/>
      <c r="Y263" s="312"/>
      <c r="Z263" s="66"/>
      <c r="AA263" s="134"/>
      <c r="AB263" s="312"/>
      <c r="AC263" s="66"/>
      <c r="AD263" s="312"/>
      <c r="AE263" s="66"/>
      <c r="AF263" s="22"/>
    </row>
    <row r="264" spans="1:32" s="18" customFormat="1">
      <c r="A264" s="754">
        <v>20.010000000000002</v>
      </c>
      <c r="B264" s="23" t="s">
        <v>100</v>
      </c>
      <c r="C264" s="24"/>
      <c r="D264" s="68"/>
      <c r="E264" s="24"/>
      <c r="F264" s="68"/>
      <c r="G264" s="107">
        <v>0.03</v>
      </c>
      <c r="H264" s="24">
        <v>1240</v>
      </c>
      <c r="I264" s="68">
        <f t="shared" ref="I264" si="438">H264*G264</f>
        <v>37.199999999999996</v>
      </c>
      <c r="J264" s="164">
        <f t="shared" ref="J264" si="439">H264+E264+C264</f>
        <v>1240</v>
      </c>
      <c r="K264" s="68">
        <f>I264+F264+D264</f>
        <v>37.199999999999996</v>
      </c>
      <c r="L264" s="164">
        <v>621</v>
      </c>
      <c r="M264" s="68">
        <v>18.64</v>
      </c>
      <c r="N264" s="68">
        <f t="shared" ref="N264:N265" si="440">L264/J264%</f>
        <v>50.08064516129032</v>
      </c>
      <c r="O264" s="68">
        <f>M264/K264%</f>
        <v>50.107526881720439</v>
      </c>
      <c r="P264" s="164">
        <f>J264-L264</f>
        <v>619</v>
      </c>
      <c r="Q264" s="68">
        <f>K264-M264</f>
        <v>18.559999999999995</v>
      </c>
      <c r="R264" s="164"/>
      <c r="S264" s="68"/>
      <c r="T264" s="133">
        <v>0.03</v>
      </c>
      <c r="U264" s="164">
        <v>895</v>
      </c>
      <c r="V264" s="68">
        <f>U264*T264</f>
        <v>26.849999999999998</v>
      </c>
      <c r="W264" s="164">
        <f>U264+R264</f>
        <v>895</v>
      </c>
      <c r="X264" s="68">
        <f>V264+S264</f>
        <v>26.849999999999998</v>
      </c>
      <c r="Y264" s="164"/>
      <c r="Z264" s="68"/>
      <c r="AA264" s="133">
        <v>0.03</v>
      </c>
      <c r="AB264" s="164">
        <v>840</v>
      </c>
      <c r="AC264" s="68">
        <f>AB264*AA264</f>
        <v>25.2</v>
      </c>
      <c r="AD264" s="164">
        <f>AB264+Y264</f>
        <v>840</v>
      </c>
      <c r="AE264" s="68">
        <f>AC264+Z264</f>
        <v>25.2</v>
      </c>
      <c r="AF264" s="24"/>
    </row>
    <row r="265" spans="1:32" s="282" customFormat="1">
      <c r="A265" s="226"/>
      <c r="B265" s="238" t="s">
        <v>35</v>
      </c>
      <c r="C265" s="276">
        <f t="shared" ref="C265" si="441">C264</f>
        <v>0</v>
      </c>
      <c r="D265" s="229">
        <f>D264</f>
        <v>0</v>
      </c>
      <c r="E265" s="276">
        <f t="shared" ref="E265" si="442">E264</f>
        <v>0</v>
      </c>
      <c r="F265" s="229">
        <f>F264</f>
        <v>0</v>
      </c>
      <c r="G265" s="278"/>
      <c r="H265" s="276">
        <f t="shared" ref="H265:L265" si="443">H264</f>
        <v>1240</v>
      </c>
      <c r="I265" s="229">
        <f>I264</f>
        <v>37.199999999999996</v>
      </c>
      <c r="J265" s="276">
        <f t="shared" si="443"/>
        <v>1240</v>
      </c>
      <c r="K265" s="229">
        <f>K264</f>
        <v>37.199999999999996</v>
      </c>
      <c r="L265" s="276">
        <f t="shared" si="443"/>
        <v>621</v>
      </c>
      <c r="M265" s="229">
        <f>M264</f>
        <v>18.64</v>
      </c>
      <c r="N265" s="232">
        <f t="shared" si="440"/>
        <v>50.08064516129032</v>
      </c>
      <c r="O265" s="232">
        <f>M265/K265%</f>
        <v>50.107526881720439</v>
      </c>
      <c r="P265" s="276">
        <f t="shared" ref="P265" si="444">P264</f>
        <v>619</v>
      </c>
      <c r="Q265" s="229">
        <f>Q264</f>
        <v>18.559999999999995</v>
      </c>
      <c r="R265" s="276">
        <f t="shared" ref="R265" si="445">R264</f>
        <v>0</v>
      </c>
      <c r="S265" s="229">
        <f>S264</f>
        <v>0</v>
      </c>
      <c r="T265" s="280"/>
      <c r="U265" s="276">
        <f t="shared" ref="U265" si="446">U264</f>
        <v>895</v>
      </c>
      <c r="V265" s="229">
        <f>V264</f>
        <v>26.849999999999998</v>
      </c>
      <c r="W265" s="276">
        <f t="shared" ref="W265" si="447">W264</f>
        <v>895</v>
      </c>
      <c r="X265" s="229">
        <f>X264</f>
        <v>26.849999999999998</v>
      </c>
      <c r="Y265" s="276">
        <f t="shared" ref="Y265" si="448">Y264</f>
        <v>0</v>
      </c>
      <c r="Z265" s="229">
        <f>Z264</f>
        <v>0</v>
      </c>
      <c r="AA265" s="280"/>
      <c r="AB265" s="276">
        <f t="shared" ref="AB265" si="449">AB264</f>
        <v>840</v>
      </c>
      <c r="AC265" s="229">
        <f>AC264</f>
        <v>25.2</v>
      </c>
      <c r="AD265" s="276">
        <f t="shared" ref="AD265" si="450">AD264</f>
        <v>840</v>
      </c>
      <c r="AE265" s="229">
        <f>AE264</f>
        <v>25.2</v>
      </c>
      <c r="AF265" s="281"/>
    </row>
    <row r="266" spans="1:32" s="25" customFormat="1" ht="31.5">
      <c r="A266" s="336">
        <v>21</v>
      </c>
      <c r="B266" s="20" t="s">
        <v>101</v>
      </c>
      <c r="C266" s="22"/>
      <c r="D266" s="66"/>
      <c r="E266" s="22"/>
      <c r="F266" s="66"/>
      <c r="G266" s="108"/>
      <c r="H266" s="22"/>
      <c r="I266" s="66"/>
      <c r="J266" s="312"/>
      <c r="K266" s="66"/>
      <c r="L266" s="312"/>
      <c r="M266" s="66"/>
      <c r="N266" s="66"/>
      <c r="O266" s="66"/>
      <c r="P266" s="312"/>
      <c r="Q266" s="66"/>
      <c r="R266" s="312"/>
      <c r="S266" s="66"/>
      <c r="T266" s="134"/>
      <c r="U266" s="312"/>
      <c r="V266" s="66"/>
      <c r="W266" s="312"/>
      <c r="X266" s="66"/>
      <c r="Y266" s="312"/>
      <c r="Z266" s="66"/>
      <c r="AA266" s="134"/>
      <c r="AB266" s="312"/>
      <c r="AC266" s="66"/>
      <c r="AD266" s="312"/>
      <c r="AE266" s="66"/>
      <c r="AF266" s="22"/>
    </row>
    <row r="267" spans="1:32" s="18" customFormat="1">
      <c r="A267" s="754">
        <v>21.01</v>
      </c>
      <c r="B267" s="23" t="s">
        <v>102</v>
      </c>
      <c r="C267" s="24"/>
      <c r="D267" s="68"/>
      <c r="E267" s="24"/>
      <c r="F267" s="68"/>
      <c r="G267" s="107">
        <v>12.5</v>
      </c>
      <c r="H267" s="24">
        <v>1</v>
      </c>
      <c r="I267" s="68">
        <f>+G267*H267</f>
        <v>12.5</v>
      </c>
      <c r="J267" s="164">
        <f t="shared" ref="J267" si="451">H267+E267+C267</f>
        <v>1</v>
      </c>
      <c r="K267" s="68">
        <f>I267+F267+D267</f>
        <v>12.5</v>
      </c>
      <c r="L267" s="164">
        <v>1</v>
      </c>
      <c r="M267" s="68">
        <v>1.5</v>
      </c>
      <c r="N267" s="68">
        <f t="shared" ref="N267:O272" si="452">L267/J267%</f>
        <v>100</v>
      </c>
      <c r="O267" s="68">
        <f t="shared" si="452"/>
        <v>12</v>
      </c>
      <c r="P267" s="164">
        <f t="shared" ref="P267:Q271" si="453">J267-L267</f>
        <v>0</v>
      </c>
      <c r="Q267" s="68">
        <f t="shared" si="453"/>
        <v>11</v>
      </c>
      <c r="R267" s="164"/>
      <c r="S267" s="68"/>
      <c r="T267" s="133"/>
      <c r="U267" s="164">
        <v>1</v>
      </c>
      <c r="V267" s="68">
        <v>14.2</v>
      </c>
      <c r="W267" s="164">
        <f t="shared" ref="W267:W271" si="454">U267+R267</f>
        <v>1</v>
      </c>
      <c r="X267" s="68">
        <f>V267+S267</f>
        <v>14.2</v>
      </c>
      <c r="Y267" s="164"/>
      <c r="Z267" s="68"/>
      <c r="AA267" s="133">
        <v>12.5</v>
      </c>
      <c r="AB267" s="164">
        <v>1</v>
      </c>
      <c r="AC267" s="68">
        <f>AB267*AA267</f>
        <v>12.5</v>
      </c>
      <c r="AD267" s="164">
        <f t="shared" ref="AD267:AD271" si="455">AB267+Y267</f>
        <v>1</v>
      </c>
      <c r="AE267" s="68">
        <f>AC267+Z267</f>
        <v>12.5</v>
      </c>
      <c r="AF267" s="24"/>
    </row>
    <row r="268" spans="1:32" s="18" customFormat="1">
      <c r="A268" s="754">
        <v>21.02</v>
      </c>
      <c r="B268" s="23" t="s">
        <v>308</v>
      </c>
      <c r="C268" s="24"/>
      <c r="D268" s="68"/>
      <c r="E268" s="24"/>
      <c r="F268" s="68"/>
      <c r="G268" s="107"/>
      <c r="H268" s="24"/>
      <c r="I268" s="68"/>
      <c r="J268" s="164">
        <f>H268+E268+C268</f>
        <v>0</v>
      </c>
      <c r="K268" s="68">
        <f>I268+F268+D268</f>
        <v>0</v>
      </c>
      <c r="L268" s="164"/>
      <c r="M268" s="68"/>
      <c r="N268" s="68"/>
      <c r="O268" s="68"/>
      <c r="P268" s="164">
        <f t="shared" si="453"/>
        <v>0</v>
      </c>
      <c r="Q268" s="68">
        <f t="shared" si="453"/>
        <v>0</v>
      </c>
      <c r="R268" s="164"/>
      <c r="S268" s="68"/>
      <c r="T268" s="133"/>
      <c r="U268" s="164"/>
      <c r="V268" s="68">
        <f t="shared" ref="V268" si="456">U268*T268</f>
        <v>0</v>
      </c>
      <c r="W268" s="164">
        <f t="shared" si="454"/>
        <v>0</v>
      </c>
      <c r="X268" s="68">
        <f>V268+S268</f>
        <v>0</v>
      </c>
      <c r="Y268" s="164"/>
      <c r="Z268" s="68"/>
      <c r="AA268" s="133"/>
      <c r="AB268" s="164"/>
      <c r="AC268" s="68">
        <f t="shared" ref="AC268" si="457">AB268*AA268</f>
        <v>0</v>
      </c>
      <c r="AD268" s="164">
        <f t="shared" si="455"/>
        <v>0</v>
      </c>
      <c r="AE268" s="68">
        <f>AC268+Z268</f>
        <v>0</v>
      </c>
      <c r="AF268" s="24"/>
    </row>
    <row r="269" spans="1:32" s="18" customFormat="1">
      <c r="A269" s="754">
        <v>21.03</v>
      </c>
      <c r="B269" s="23" t="s">
        <v>103</v>
      </c>
      <c r="C269" s="24"/>
      <c r="D269" s="68"/>
      <c r="E269" s="24"/>
      <c r="F269" s="68"/>
      <c r="G269" s="107">
        <v>12.5</v>
      </c>
      <c r="H269" s="24">
        <v>1</v>
      </c>
      <c r="I269" s="68">
        <f t="shared" ref="I269:I271" si="458">+G269*H269</f>
        <v>12.5</v>
      </c>
      <c r="J269" s="164">
        <f t="shared" ref="J269:J271" si="459">H269+E269+C269</f>
        <v>1</v>
      </c>
      <c r="K269" s="68">
        <f>I269+F269+D269</f>
        <v>12.5</v>
      </c>
      <c r="L269" s="164">
        <v>1</v>
      </c>
      <c r="M269" s="68">
        <v>2.5</v>
      </c>
      <c r="N269" s="68">
        <f t="shared" si="452"/>
        <v>100</v>
      </c>
      <c r="O269" s="68">
        <f t="shared" si="452"/>
        <v>20</v>
      </c>
      <c r="P269" s="164">
        <f t="shared" si="453"/>
        <v>0</v>
      </c>
      <c r="Q269" s="68">
        <f t="shared" si="453"/>
        <v>10</v>
      </c>
      <c r="R269" s="164"/>
      <c r="S269" s="68"/>
      <c r="T269" s="133"/>
      <c r="U269" s="164">
        <v>1</v>
      </c>
      <c r="V269" s="68">
        <v>10.8</v>
      </c>
      <c r="W269" s="164">
        <f t="shared" si="454"/>
        <v>1</v>
      </c>
      <c r="X269" s="68">
        <f>V269+S269</f>
        <v>10.8</v>
      </c>
      <c r="Y269" s="164"/>
      <c r="Z269" s="68"/>
      <c r="AA269" s="133">
        <v>12.5</v>
      </c>
      <c r="AB269" s="164">
        <v>1</v>
      </c>
      <c r="AC269" s="68">
        <f>AB269*AA269</f>
        <v>12.5</v>
      </c>
      <c r="AD269" s="164">
        <f t="shared" si="455"/>
        <v>1</v>
      </c>
      <c r="AE269" s="68">
        <f>AC269+Z269</f>
        <v>12.5</v>
      </c>
      <c r="AF269" s="24"/>
    </row>
    <row r="270" spans="1:32" s="18" customFormat="1">
      <c r="A270" s="754">
        <v>21.04</v>
      </c>
      <c r="B270" s="23" t="s">
        <v>104</v>
      </c>
      <c r="C270" s="24"/>
      <c r="D270" s="68"/>
      <c r="E270" s="24"/>
      <c r="F270" s="68"/>
      <c r="G270" s="107">
        <v>12.5</v>
      </c>
      <c r="H270" s="24">
        <v>1</v>
      </c>
      <c r="I270" s="68">
        <f t="shared" si="458"/>
        <v>12.5</v>
      </c>
      <c r="J270" s="164">
        <f t="shared" si="459"/>
        <v>1</v>
      </c>
      <c r="K270" s="68">
        <f>I270+F270+D270</f>
        <v>12.5</v>
      </c>
      <c r="L270" s="164">
        <v>1</v>
      </c>
      <c r="M270" s="68">
        <v>2.5</v>
      </c>
      <c r="N270" s="68">
        <f t="shared" si="452"/>
        <v>100</v>
      </c>
      <c r="O270" s="68">
        <f t="shared" si="452"/>
        <v>20</v>
      </c>
      <c r="P270" s="164">
        <f t="shared" si="453"/>
        <v>0</v>
      </c>
      <c r="Q270" s="68">
        <f t="shared" si="453"/>
        <v>10</v>
      </c>
      <c r="R270" s="164"/>
      <c r="S270" s="68"/>
      <c r="T270" s="133"/>
      <c r="U270" s="164">
        <v>1</v>
      </c>
      <c r="V270" s="68">
        <v>9.6</v>
      </c>
      <c r="W270" s="164">
        <f t="shared" si="454"/>
        <v>1</v>
      </c>
      <c r="X270" s="68">
        <f>V270+S270</f>
        <v>9.6</v>
      </c>
      <c r="Y270" s="164"/>
      <c r="Z270" s="68"/>
      <c r="AA270" s="133">
        <v>12.5</v>
      </c>
      <c r="AB270" s="164">
        <v>1</v>
      </c>
      <c r="AC270" s="68">
        <f>AB270*AA270</f>
        <v>12.5</v>
      </c>
      <c r="AD270" s="164">
        <f t="shared" si="455"/>
        <v>1</v>
      </c>
      <c r="AE270" s="68">
        <f>AC270+Z270</f>
        <v>12.5</v>
      </c>
      <c r="AF270" s="24"/>
    </row>
    <row r="271" spans="1:32" s="18" customFormat="1">
      <c r="A271" s="754">
        <v>21.05</v>
      </c>
      <c r="B271" s="23" t="s">
        <v>105</v>
      </c>
      <c r="C271" s="24"/>
      <c r="D271" s="68"/>
      <c r="E271" s="24"/>
      <c r="F271" s="68"/>
      <c r="G271" s="107">
        <v>12.5</v>
      </c>
      <c r="H271" s="24">
        <v>1</v>
      </c>
      <c r="I271" s="68">
        <f t="shared" si="458"/>
        <v>12.5</v>
      </c>
      <c r="J271" s="164">
        <f t="shared" si="459"/>
        <v>1</v>
      </c>
      <c r="K271" s="68">
        <f>I271+F271+D271</f>
        <v>12.5</v>
      </c>
      <c r="L271" s="164">
        <v>1</v>
      </c>
      <c r="M271" s="68">
        <v>4.0199999999999996</v>
      </c>
      <c r="N271" s="68">
        <f t="shared" si="452"/>
        <v>100</v>
      </c>
      <c r="O271" s="68">
        <f t="shared" si="452"/>
        <v>32.159999999999997</v>
      </c>
      <c r="P271" s="164">
        <f t="shared" si="453"/>
        <v>0</v>
      </c>
      <c r="Q271" s="68">
        <f t="shared" si="453"/>
        <v>8.48</v>
      </c>
      <c r="R271" s="164"/>
      <c r="S271" s="68"/>
      <c r="T271" s="133">
        <v>0.03</v>
      </c>
      <c r="U271" s="164">
        <v>134</v>
      </c>
      <c r="V271" s="68">
        <f>U271*T271</f>
        <v>4.0199999999999996</v>
      </c>
      <c r="W271" s="164">
        <f t="shared" si="454"/>
        <v>134</v>
      </c>
      <c r="X271" s="68">
        <f>V271+S271</f>
        <v>4.0199999999999996</v>
      </c>
      <c r="Y271" s="164"/>
      <c r="Z271" s="68"/>
      <c r="AA271" s="133">
        <v>12.5</v>
      </c>
      <c r="AB271" s="164">
        <v>1</v>
      </c>
      <c r="AC271" s="68">
        <f>AB271*AA271</f>
        <v>12.5</v>
      </c>
      <c r="AD271" s="164">
        <f t="shared" si="455"/>
        <v>1</v>
      </c>
      <c r="AE271" s="68">
        <f>AC271+Z271</f>
        <v>12.5</v>
      </c>
      <c r="AF271" s="24"/>
    </row>
    <row r="272" spans="1:32" s="235" customFormat="1" ht="18.75">
      <c r="A272" s="226"/>
      <c r="B272" s="238" t="s">
        <v>35</v>
      </c>
      <c r="C272" s="228">
        <f t="shared" ref="C272" si="460">SUM(C267:C271)</f>
        <v>0</v>
      </c>
      <c r="D272" s="229">
        <f>SUM(D267:D271)</f>
        <v>0</v>
      </c>
      <c r="E272" s="228">
        <f t="shared" ref="E272" si="461">SUM(E267:E271)</f>
        <v>0</v>
      </c>
      <c r="F272" s="229">
        <f>SUM(F267:F271)</f>
        <v>0</v>
      </c>
      <c r="G272" s="230"/>
      <c r="H272" s="228">
        <f>H267</f>
        <v>1</v>
      </c>
      <c r="I272" s="229">
        <f>SUM(I267:I271)</f>
        <v>50</v>
      </c>
      <c r="J272" s="228">
        <f>J267</f>
        <v>1</v>
      </c>
      <c r="K272" s="229">
        <f>SUM(K267:K271)</f>
        <v>50</v>
      </c>
      <c r="L272" s="228">
        <f>L267</f>
        <v>1</v>
      </c>
      <c r="M272" s="229">
        <f>SUM(M267:M271)</f>
        <v>10.52</v>
      </c>
      <c r="N272" s="232">
        <f t="shared" si="452"/>
        <v>100</v>
      </c>
      <c r="O272" s="232">
        <f>M272/K272%</f>
        <v>21.04</v>
      </c>
      <c r="P272" s="668">
        <f>P267</f>
        <v>0</v>
      </c>
      <c r="Q272" s="229">
        <f>SUM(Q267:Q271)</f>
        <v>39.480000000000004</v>
      </c>
      <c r="R272" s="228">
        <f t="shared" ref="R272" si="462">SUM(R267:R271)</f>
        <v>0</v>
      </c>
      <c r="S272" s="229">
        <f>SUM(S267:S271)</f>
        <v>0</v>
      </c>
      <c r="T272" s="233"/>
      <c r="U272" s="228">
        <f t="shared" ref="U272" si="463">SUM(U267:U271)</f>
        <v>137</v>
      </c>
      <c r="V272" s="229">
        <f>SUM(V267:V271)</f>
        <v>38.620000000000005</v>
      </c>
      <c r="W272" s="228">
        <f t="shared" ref="W272" si="464">SUM(W267:W271)</f>
        <v>137</v>
      </c>
      <c r="X272" s="229">
        <f>SUM(X267:X271)</f>
        <v>38.620000000000005</v>
      </c>
      <c r="Y272" s="228">
        <f t="shared" ref="Y272" si="465">SUM(Y267:Y271)</f>
        <v>0</v>
      </c>
      <c r="Z272" s="229">
        <f>SUM(Z267:Z271)</f>
        <v>0</v>
      </c>
      <c r="AA272" s="233"/>
      <c r="AB272" s="228">
        <f>AB267</f>
        <v>1</v>
      </c>
      <c r="AC272" s="229">
        <f>SUM(AC267:AC271)</f>
        <v>50</v>
      </c>
      <c r="AD272" s="228">
        <f>AD267</f>
        <v>1</v>
      </c>
      <c r="AE272" s="229">
        <f>SUM(AE267:AE271)</f>
        <v>50</v>
      </c>
      <c r="AF272" s="227"/>
    </row>
    <row r="273" spans="1:32" s="25" customFormat="1">
      <c r="A273" s="336">
        <v>22</v>
      </c>
      <c r="B273" s="20" t="s">
        <v>106</v>
      </c>
      <c r="C273" s="22"/>
      <c r="D273" s="66"/>
      <c r="E273" s="22"/>
      <c r="F273" s="66"/>
      <c r="G273" s="108"/>
      <c r="H273" s="22"/>
      <c r="I273" s="66"/>
      <c r="J273" s="312"/>
      <c r="K273" s="66"/>
      <c r="L273" s="312"/>
      <c r="M273" s="66"/>
      <c r="N273" s="66"/>
      <c r="O273" s="66"/>
      <c r="P273" s="312"/>
      <c r="Q273" s="66"/>
      <c r="R273" s="312"/>
      <c r="S273" s="66"/>
      <c r="T273" s="134"/>
      <c r="U273" s="312"/>
      <c r="V273" s="66"/>
      <c r="W273" s="312"/>
      <c r="X273" s="66"/>
      <c r="Y273" s="312"/>
      <c r="Z273" s="66"/>
      <c r="AA273" s="134"/>
      <c r="AB273" s="312"/>
      <c r="AC273" s="66"/>
      <c r="AD273" s="312"/>
      <c r="AE273" s="66"/>
      <c r="AF273" s="22"/>
    </row>
    <row r="274" spans="1:32" s="18" customFormat="1">
      <c r="A274" s="200">
        <v>22.01</v>
      </c>
      <c r="B274" s="23" t="s">
        <v>107</v>
      </c>
      <c r="C274" s="24"/>
      <c r="D274" s="68"/>
      <c r="E274" s="24"/>
      <c r="F274" s="68"/>
      <c r="G274" s="107"/>
      <c r="H274" s="24"/>
      <c r="I274" s="68">
        <f t="shared" ref="I274:I275" si="466">H274*G274</f>
        <v>0</v>
      </c>
      <c r="J274" s="164">
        <f t="shared" ref="J274:K275" si="467">H274+E274+C274</f>
        <v>0</v>
      </c>
      <c r="K274" s="68">
        <f t="shared" si="467"/>
        <v>0</v>
      </c>
      <c r="L274" s="164"/>
      <c r="M274" s="68"/>
      <c r="N274" s="68"/>
      <c r="O274" s="68"/>
      <c r="P274" s="164"/>
      <c r="Q274" s="68"/>
      <c r="R274" s="164"/>
      <c r="S274" s="68"/>
      <c r="T274" s="133"/>
      <c r="U274" s="164"/>
      <c r="V274" s="68">
        <f>U274*T274</f>
        <v>0</v>
      </c>
      <c r="W274" s="164">
        <f>U274+R274</f>
        <v>0</v>
      </c>
      <c r="X274" s="68">
        <f>V274+S274</f>
        <v>0</v>
      </c>
      <c r="Y274" s="164"/>
      <c r="Z274" s="68"/>
      <c r="AA274" s="133"/>
      <c r="AB274" s="164"/>
      <c r="AC274" s="68">
        <f>AB274*AA274</f>
        <v>0</v>
      </c>
      <c r="AD274" s="164">
        <f>AB274+Y274</f>
        <v>0</v>
      </c>
      <c r="AE274" s="68">
        <f>AC274+Z274</f>
        <v>0</v>
      </c>
      <c r="AF274" s="24"/>
    </row>
    <row r="275" spans="1:32" s="18" customFormat="1">
      <c r="A275" s="754">
        <v>22.02</v>
      </c>
      <c r="B275" s="24" t="s">
        <v>108</v>
      </c>
      <c r="C275" s="24"/>
      <c r="D275" s="68"/>
      <c r="E275" s="24"/>
      <c r="F275" s="68"/>
      <c r="G275" s="107">
        <v>3.0000000000000001E-3</v>
      </c>
      <c r="H275" s="24">
        <v>5466</v>
      </c>
      <c r="I275" s="68">
        <f t="shared" si="466"/>
        <v>16.398</v>
      </c>
      <c r="J275" s="164">
        <f t="shared" si="467"/>
        <v>5466</v>
      </c>
      <c r="K275" s="68">
        <f>I275+F275+D275</f>
        <v>16.398</v>
      </c>
      <c r="L275" s="164">
        <v>5466</v>
      </c>
      <c r="M275" s="68">
        <v>7.5297599999999996</v>
      </c>
      <c r="N275" s="68">
        <f t="shared" ref="N275:N276" si="468">L275/J275%</f>
        <v>100</v>
      </c>
      <c r="O275" s="68">
        <f>M275/K275%</f>
        <v>45.918770581778269</v>
      </c>
      <c r="P275" s="164">
        <f t="shared" ref="P275:Q275" si="469">J275-L275</f>
        <v>0</v>
      </c>
      <c r="Q275" s="68">
        <f t="shared" si="469"/>
        <v>8.8682400000000001</v>
      </c>
      <c r="R275" s="164"/>
      <c r="S275" s="68"/>
      <c r="T275" s="133">
        <v>3.0000000000000001E-3</v>
      </c>
      <c r="U275" s="164">
        <v>5484</v>
      </c>
      <c r="V275" s="68">
        <f>U275*T275</f>
        <v>16.452000000000002</v>
      </c>
      <c r="W275" s="164">
        <f>U275+R275</f>
        <v>5484</v>
      </c>
      <c r="X275" s="68">
        <f>V275+S275</f>
        <v>16.452000000000002</v>
      </c>
      <c r="Y275" s="164"/>
      <c r="Z275" s="68"/>
      <c r="AA275" s="133">
        <v>3.0000000000000001E-3</v>
      </c>
      <c r="AB275" s="164">
        <v>5484</v>
      </c>
      <c r="AC275" s="68">
        <f>AB275*AA275</f>
        <v>16.452000000000002</v>
      </c>
      <c r="AD275" s="164">
        <f>AB275+Y275</f>
        <v>5484</v>
      </c>
      <c r="AE275" s="68">
        <f>AC275+Z275</f>
        <v>16.452000000000002</v>
      </c>
      <c r="AF275" s="24"/>
    </row>
    <row r="276" spans="1:32" s="235" customFormat="1">
      <c r="A276" s="226"/>
      <c r="B276" s="363" t="s">
        <v>25</v>
      </c>
      <c r="C276" s="276">
        <f t="shared" ref="C276" si="470">SUM(C274:C275)</f>
        <v>0</v>
      </c>
      <c r="D276" s="277">
        <f>SUM(D274:D275)</f>
        <v>0</v>
      </c>
      <c r="E276" s="276">
        <f t="shared" ref="E276" si="471">SUM(E274:E275)</f>
        <v>0</v>
      </c>
      <c r="F276" s="277">
        <f>SUM(F274:F275)</f>
        <v>0</v>
      </c>
      <c r="G276" s="230"/>
      <c r="H276" s="276">
        <f t="shared" ref="H276:L276" si="472">SUM(H274:H275)</f>
        <v>5466</v>
      </c>
      <c r="I276" s="277">
        <f>SUM(I274:I275)</f>
        <v>16.398</v>
      </c>
      <c r="J276" s="276">
        <f t="shared" si="472"/>
        <v>5466</v>
      </c>
      <c r="K276" s="277">
        <f>SUM(K274:K275)</f>
        <v>16.398</v>
      </c>
      <c r="L276" s="276">
        <f t="shared" si="472"/>
        <v>5466</v>
      </c>
      <c r="M276" s="277">
        <f>SUM(M274:M275)</f>
        <v>7.5297599999999996</v>
      </c>
      <c r="N276" s="232">
        <f t="shared" si="468"/>
        <v>100</v>
      </c>
      <c r="O276" s="232">
        <f>M276/K276%</f>
        <v>45.918770581778269</v>
      </c>
      <c r="P276" s="276">
        <f t="shared" ref="P276" si="473">SUM(P274:P275)</f>
        <v>0</v>
      </c>
      <c r="Q276" s="277">
        <f>SUM(Q274:Q275)</f>
        <v>8.8682400000000001</v>
      </c>
      <c r="R276" s="276">
        <f t="shared" ref="R276" si="474">SUM(R274:R275)</f>
        <v>0</v>
      </c>
      <c r="S276" s="277">
        <f>SUM(S274:S275)</f>
        <v>0</v>
      </c>
      <c r="T276" s="233"/>
      <c r="U276" s="276">
        <f t="shared" ref="U276" si="475">SUM(U274:U275)</f>
        <v>5484</v>
      </c>
      <c r="V276" s="277">
        <f>SUM(V274:V275)</f>
        <v>16.452000000000002</v>
      </c>
      <c r="W276" s="276">
        <f t="shared" ref="W276" si="476">SUM(W274:W275)</f>
        <v>5484</v>
      </c>
      <c r="X276" s="277">
        <f>SUM(X274:X275)</f>
        <v>16.452000000000002</v>
      </c>
      <c r="Y276" s="276">
        <f t="shared" ref="Y276" si="477">SUM(Y274:Y275)</f>
        <v>0</v>
      </c>
      <c r="Z276" s="277">
        <f>SUM(Z274:Z275)</f>
        <v>0</v>
      </c>
      <c r="AA276" s="233"/>
      <c r="AB276" s="276">
        <f t="shared" ref="AB276" si="478">SUM(AB274:AB275)</f>
        <v>5484</v>
      </c>
      <c r="AC276" s="277">
        <f>SUM(AC274:AC275)</f>
        <v>16.452000000000002</v>
      </c>
      <c r="AD276" s="276">
        <f t="shared" ref="AD276" si="479">SUM(AD274:AD275)</f>
        <v>5484</v>
      </c>
      <c r="AE276" s="277">
        <f>SUM(AE274:AE275)</f>
        <v>16.452000000000002</v>
      </c>
      <c r="AF276" s="227"/>
    </row>
    <row r="277" spans="1:32" s="25" customFormat="1">
      <c r="A277" s="336" t="s">
        <v>97</v>
      </c>
      <c r="B277" s="20" t="s">
        <v>109</v>
      </c>
      <c r="C277" s="22"/>
      <c r="D277" s="66"/>
      <c r="E277" s="22"/>
      <c r="F277" s="66"/>
      <c r="G277" s="108"/>
      <c r="H277" s="22"/>
      <c r="I277" s="66"/>
      <c r="J277" s="312"/>
      <c r="K277" s="66"/>
      <c r="L277" s="312"/>
      <c r="M277" s="66"/>
      <c r="N277" s="66"/>
      <c r="O277" s="66"/>
      <c r="P277" s="312"/>
      <c r="Q277" s="66"/>
      <c r="R277" s="312"/>
      <c r="S277" s="66"/>
      <c r="T277" s="134"/>
      <c r="U277" s="312"/>
      <c r="V277" s="66"/>
      <c r="W277" s="312"/>
      <c r="X277" s="66"/>
      <c r="Y277" s="312"/>
      <c r="Z277" s="66"/>
      <c r="AA277" s="134"/>
      <c r="AB277" s="312"/>
      <c r="AC277" s="66"/>
      <c r="AD277" s="312"/>
      <c r="AE277" s="66"/>
      <c r="AF277" s="22"/>
    </row>
    <row r="278" spans="1:32" s="25" customFormat="1">
      <c r="A278" s="336">
        <v>23</v>
      </c>
      <c r="B278" s="20" t="s">
        <v>110</v>
      </c>
      <c r="C278" s="22"/>
      <c r="D278" s="66"/>
      <c r="E278" s="22"/>
      <c r="F278" s="66"/>
      <c r="G278" s="108"/>
      <c r="H278" s="22"/>
      <c r="I278" s="66"/>
      <c r="J278" s="312"/>
      <c r="K278" s="66"/>
      <c r="L278" s="312"/>
      <c r="M278" s="66"/>
      <c r="N278" s="66"/>
      <c r="O278" s="66"/>
      <c r="P278" s="312"/>
      <c r="Q278" s="66"/>
      <c r="R278" s="312"/>
      <c r="S278" s="66"/>
      <c r="T278" s="134"/>
      <c r="U278" s="312"/>
      <c r="V278" s="66"/>
      <c r="W278" s="312"/>
      <c r="X278" s="66"/>
      <c r="Y278" s="312"/>
      <c r="Z278" s="66"/>
      <c r="AA278" s="134"/>
      <c r="AB278" s="312"/>
      <c r="AC278" s="66"/>
      <c r="AD278" s="312"/>
      <c r="AE278" s="66"/>
      <c r="AF278" s="22"/>
    </row>
    <row r="279" spans="1:32" s="18" customFormat="1">
      <c r="A279" s="754">
        <v>23.01</v>
      </c>
      <c r="B279" s="23" t="s">
        <v>309</v>
      </c>
      <c r="C279" s="24"/>
      <c r="D279" s="68"/>
      <c r="E279" s="24"/>
      <c r="F279" s="68"/>
      <c r="G279" s="107"/>
      <c r="H279" s="24"/>
      <c r="I279" s="68"/>
      <c r="J279" s="164">
        <f t="shared" ref="J279:K325" si="480">H279+E279+C279</f>
        <v>0</v>
      </c>
      <c r="K279" s="68">
        <f t="shared" si="480"/>
        <v>0</v>
      </c>
      <c r="L279" s="164"/>
      <c r="M279" s="68"/>
      <c r="N279" s="68" t="e">
        <f t="shared" ref="N279:O326" si="481">L279/J279%</f>
        <v>#DIV/0!</v>
      </c>
      <c r="O279" s="68" t="e">
        <f t="shared" si="481"/>
        <v>#DIV/0!</v>
      </c>
      <c r="P279" s="164">
        <f t="shared" ref="P279:Q325" si="482">J279-L279</f>
        <v>0</v>
      </c>
      <c r="Q279" s="68">
        <f t="shared" si="482"/>
        <v>0</v>
      </c>
      <c r="R279" s="164"/>
      <c r="S279" s="68"/>
      <c r="T279" s="133"/>
      <c r="U279" s="164"/>
      <c r="V279" s="68">
        <f t="shared" ref="V279:V324" si="483">U279*T279</f>
        <v>0</v>
      </c>
      <c r="W279" s="164">
        <f t="shared" ref="W279:W325" si="484">U279+R279</f>
        <v>0</v>
      </c>
      <c r="X279" s="68">
        <f t="shared" ref="X279:X325" si="485">V279+S279</f>
        <v>0</v>
      </c>
      <c r="Y279" s="164">
        <f>R279</f>
        <v>0</v>
      </c>
      <c r="Z279" s="68">
        <f>S279</f>
        <v>0</v>
      </c>
      <c r="AA279" s="133"/>
      <c r="AB279" s="164"/>
      <c r="AC279" s="68">
        <f t="shared" ref="AC279:AC280" si="486">AB279*AA279</f>
        <v>0</v>
      </c>
      <c r="AD279" s="164">
        <f t="shared" ref="AD279:AD325" si="487">AB279+Y279</f>
        <v>0</v>
      </c>
      <c r="AE279" s="68">
        <f t="shared" ref="AE279:AE325" si="488">AC279+Z279</f>
        <v>0</v>
      </c>
      <c r="AF279" s="24"/>
    </row>
    <row r="280" spans="1:32" s="18" customFormat="1">
      <c r="A280" s="754">
        <v>23.02</v>
      </c>
      <c r="B280" s="23" t="s">
        <v>310</v>
      </c>
      <c r="C280" s="24"/>
      <c r="D280" s="68"/>
      <c r="E280" s="24"/>
      <c r="F280" s="68"/>
      <c r="G280" s="107"/>
      <c r="H280" s="24"/>
      <c r="I280" s="68"/>
      <c r="J280" s="164">
        <f t="shared" si="480"/>
        <v>0</v>
      </c>
      <c r="K280" s="68">
        <f t="shared" si="480"/>
        <v>0</v>
      </c>
      <c r="L280" s="164"/>
      <c r="M280" s="68"/>
      <c r="N280" s="68" t="e">
        <f t="shared" si="481"/>
        <v>#DIV/0!</v>
      </c>
      <c r="O280" s="68" t="e">
        <f t="shared" si="481"/>
        <v>#DIV/0!</v>
      </c>
      <c r="P280" s="164">
        <f t="shared" si="482"/>
        <v>0</v>
      </c>
      <c r="Q280" s="68">
        <f t="shared" si="482"/>
        <v>0</v>
      </c>
      <c r="R280" s="164"/>
      <c r="S280" s="68"/>
      <c r="T280" s="133"/>
      <c r="U280" s="164"/>
      <c r="V280" s="68">
        <f t="shared" si="483"/>
        <v>0</v>
      </c>
      <c r="W280" s="164">
        <f t="shared" si="484"/>
        <v>0</v>
      </c>
      <c r="X280" s="68">
        <f t="shared" si="485"/>
        <v>0</v>
      </c>
      <c r="Y280" s="164">
        <f t="shared" ref="Y280:Y325" si="489">R280</f>
        <v>0</v>
      </c>
      <c r="Z280" s="68">
        <f t="shared" ref="Z280:Z325" si="490">S280</f>
        <v>0</v>
      </c>
      <c r="AA280" s="133"/>
      <c r="AB280" s="164"/>
      <c r="AC280" s="68">
        <f t="shared" si="486"/>
        <v>0</v>
      </c>
      <c r="AD280" s="164">
        <f t="shared" si="487"/>
        <v>0</v>
      </c>
      <c r="AE280" s="68">
        <f t="shared" si="488"/>
        <v>0</v>
      </c>
      <c r="AF280" s="24"/>
    </row>
    <row r="281" spans="1:32" s="18" customFormat="1">
      <c r="A281" s="754">
        <v>23.03</v>
      </c>
      <c r="B281" s="23" t="s">
        <v>170</v>
      </c>
      <c r="C281" s="24"/>
      <c r="D281" s="68"/>
      <c r="E281" s="24"/>
      <c r="F281" s="68"/>
      <c r="G281" s="107">
        <v>20.45</v>
      </c>
      <c r="H281" s="24">
        <v>0</v>
      </c>
      <c r="I281" s="68">
        <f t="shared" ref="I281:I286" si="491">H281*G281</f>
        <v>0</v>
      </c>
      <c r="J281" s="164">
        <f t="shared" si="480"/>
        <v>0</v>
      </c>
      <c r="K281" s="68">
        <f t="shared" si="480"/>
        <v>0</v>
      </c>
      <c r="L281" s="164"/>
      <c r="M281" s="68"/>
      <c r="N281" s="68" t="e">
        <f t="shared" si="481"/>
        <v>#DIV/0!</v>
      </c>
      <c r="O281" s="68" t="e">
        <f t="shared" si="481"/>
        <v>#DIV/0!</v>
      </c>
      <c r="P281" s="164">
        <f t="shared" si="482"/>
        <v>0</v>
      </c>
      <c r="Q281" s="68">
        <f t="shared" si="482"/>
        <v>0</v>
      </c>
      <c r="R281" s="164"/>
      <c r="S281" s="68"/>
      <c r="T281" s="133">
        <v>20.45</v>
      </c>
      <c r="U281" s="164"/>
      <c r="V281" s="68">
        <f>U281*T281</f>
        <v>0</v>
      </c>
      <c r="W281" s="164">
        <f t="shared" si="484"/>
        <v>0</v>
      </c>
      <c r="X281" s="68">
        <f t="shared" si="485"/>
        <v>0</v>
      </c>
      <c r="Y281" s="164">
        <f t="shared" si="489"/>
        <v>0</v>
      </c>
      <c r="Z281" s="68">
        <f t="shared" si="490"/>
        <v>0</v>
      </c>
      <c r="AA281" s="133">
        <v>20.45</v>
      </c>
      <c r="AB281" s="164"/>
      <c r="AC281" s="68">
        <f>AB281*AA281</f>
        <v>0</v>
      </c>
      <c r="AD281" s="164">
        <f t="shared" si="487"/>
        <v>0</v>
      </c>
      <c r="AE281" s="68">
        <f t="shared" si="488"/>
        <v>0</v>
      </c>
      <c r="AF281" s="24"/>
    </row>
    <row r="282" spans="1:32" s="18" customFormat="1">
      <c r="A282" s="754">
        <v>23.04</v>
      </c>
      <c r="B282" s="23" t="s">
        <v>111</v>
      </c>
      <c r="C282" s="24"/>
      <c r="D282" s="68"/>
      <c r="E282" s="24"/>
      <c r="F282" s="68"/>
      <c r="G282" s="107">
        <v>19.25</v>
      </c>
      <c r="H282" s="24"/>
      <c r="I282" s="68">
        <f t="shared" si="491"/>
        <v>0</v>
      </c>
      <c r="J282" s="164">
        <f t="shared" si="480"/>
        <v>0</v>
      </c>
      <c r="K282" s="68">
        <f t="shared" si="480"/>
        <v>0</v>
      </c>
      <c r="L282" s="164"/>
      <c r="M282" s="68"/>
      <c r="N282" s="68" t="e">
        <f t="shared" si="481"/>
        <v>#DIV/0!</v>
      </c>
      <c r="O282" s="68" t="e">
        <f t="shared" si="481"/>
        <v>#DIV/0!</v>
      </c>
      <c r="P282" s="164">
        <f t="shared" si="482"/>
        <v>0</v>
      </c>
      <c r="Q282" s="68">
        <f t="shared" si="482"/>
        <v>0</v>
      </c>
      <c r="R282" s="164"/>
      <c r="S282" s="68"/>
      <c r="T282" s="133">
        <v>19.25</v>
      </c>
      <c r="U282" s="164"/>
      <c r="V282" s="68">
        <f>U282*T282</f>
        <v>0</v>
      </c>
      <c r="W282" s="164">
        <f t="shared" si="484"/>
        <v>0</v>
      </c>
      <c r="X282" s="68">
        <f t="shared" si="485"/>
        <v>0</v>
      </c>
      <c r="Y282" s="164">
        <f t="shared" si="489"/>
        <v>0</v>
      </c>
      <c r="Z282" s="68">
        <f t="shared" si="490"/>
        <v>0</v>
      </c>
      <c r="AA282" s="133">
        <v>19.25</v>
      </c>
      <c r="AB282" s="164"/>
      <c r="AC282" s="68">
        <f>AB282*AA282</f>
        <v>0</v>
      </c>
      <c r="AD282" s="164">
        <f t="shared" si="487"/>
        <v>0</v>
      </c>
      <c r="AE282" s="68">
        <f t="shared" si="488"/>
        <v>0</v>
      </c>
      <c r="AF282" s="24"/>
    </row>
    <row r="283" spans="1:32" s="18" customFormat="1">
      <c r="A283" s="754">
        <v>23.05</v>
      </c>
      <c r="B283" s="23" t="s">
        <v>112</v>
      </c>
      <c r="C283" s="24"/>
      <c r="D283" s="68"/>
      <c r="E283" s="24"/>
      <c r="F283" s="68"/>
      <c r="G283" s="107">
        <v>26.69</v>
      </c>
      <c r="H283" s="24">
        <v>0</v>
      </c>
      <c r="I283" s="68">
        <f t="shared" si="491"/>
        <v>0</v>
      </c>
      <c r="J283" s="164">
        <f t="shared" si="480"/>
        <v>0</v>
      </c>
      <c r="K283" s="68">
        <f t="shared" si="480"/>
        <v>0</v>
      </c>
      <c r="L283" s="164"/>
      <c r="M283" s="68"/>
      <c r="N283" s="68" t="e">
        <f t="shared" si="481"/>
        <v>#DIV/0!</v>
      </c>
      <c r="O283" s="68" t="e">
        <f t="shared" si="481"/>
        <v>#DIV/0!</v>
      </c>
      <c r="P283" s="164">
        <f t="shared" si="482"/>
        <v>0</v>
      </c>
      <c r="Q283" s="68">
        <f t="shared" si="482"/>
        <v>0</v>
      </c>
      <c r="R283" s="164"/>
      <c r="S283" s="68"/>
      <c r="T283" s="133">
        <v>26.69</v>
      </c>
      <c r="U283" s="164"/>
      <c r="V283" s="68">
        <f>U283*T283</f>
        <v>0</v>
      </c>
      <c r="W283" s="164">
        <f t="shared" si="484"/>
        <v>0</v>
      </c>
      <c r="X283" s="68">
        <f t="shared" si="485"/>
        <v>0</v>
      </c>
      <c r="Y283" s="164">
        <f t="shared" si="489"/>
        <v>0</v>
      </c>
      <c r="Z283" s="68">
        <f t="shared" si="490"/>
        <v>0</v>
      </c>
      <c r="AA283" s="133">
        <v>26.69</v>
      </c>
      <c r="AB283" s="164"/>
      <c r="AC283" s="68">
        <f>AB283*AA283</f>
        <v>0</v>
      </c>
      <c r="AD283" s="164">
        <f t="shared" si="487"/>
        <v>0</v>
      </c>
      <c r="AE283" s="68">
        <f t="shared" si="488"/>
        <v>0</v>
      </c>
      <c r="AF283" s="24"/>
    </row>
    <row r="284" spans="1:32" s="18" customFormat="1">
      <c r="A284" s="754">
        <v>23.06</v>
      </c>
      <c r="B284" s="23" t="s">
        <v>113</v>
      </c>
      <c r="C284" s="24"/>
      <c r="D284" s="68"/>
      <c r="E284" s="24"/>
      <c r="F284" s="68"/>
      <c r="G284" s="107">
        <v>24.57</v>
      </c>
      <c r="H284" s="24"/>
      <c r="I284" s="68">
        <f t="shared" si="491"/>
        <v>0</v>
      </c>
      <c r="J284" s="164">
        <f t="shared" si="480"/>
        <v>0</v>
      </c>
      <c r="K284" s="68">
        <f t="shared" si="480"/>
        <v>0</v>
      </c>
      <c r="L284" s="164"/>
      <c r="M284" s="68"/>
      <c r="N284" s="68" t="e">
        <f t="shared" si="481"/>
        <v>#DIV/0!</v>
      </c>
      <c r="O284" s="68" t="e">
        <f t="shared" si="481"/>
        <v>#DIV/0!</v>
      </c>
      <c r="P284" s="164">
        <f t="shared" si="482"/>
        <v>0</v>
      </c>
      <c r="Q284" s="68">
        <f t="shared" si="482"/>
        <v>0</v>
      </c>
      <c r="R284" s="164"/>
      <c r="S284" s="68"/>
      <c r="T284" s="133">
        <v>24.57</v>
      </c>
      <c r="U284" s="164"/>
      <c r="V284" s="68">
        <f>U284*T284</f>
        <v>0</v>
      </c>
      <c r="W284" s="164">
        <f t="shared" si="484"/>
        <v>0</v>
      </c>
      <c r="X284" s="68">
        <f t="shared" si="485"/>
        <v>0</v>
      </c>
      <c r="Y284" s="164">
        <f t="shared" si="489"/>
        <v>0</v>
      </c>
      <c r="Z284" s="68">
        <f t="shared" si="490"/>
        <v>0</v>
      </c>
      <c r="AA284" s="133">
        <v>24.57</v>
      </c>
      <c r="AB284" s="164"/>
      <c r="AC284" s="68">
        <f>AB284*AA284</f>
        <v>0</v>
      </c>
      <c r="AD284" s="164">
        <f t="shared" si="487"/>
        <v>0</v>
      </c>
      <c r="AE284" s="68">
        <f t="shared" si="488"/>
        <v>0</v>
      </c>
      <c r="AF284" s="24"/>
    </row>
    <row r="285" spans="1:32" s="18" customFormat="1" ht="31.5">
      <c r="A285" s="754">
        <v>23.07</v>
      </c>
      <c r="B285" s="24" t="s">
        <v>186</v>
      </c>
      <c r="C285" s="24"/>
      <c r="D285" s="68"/>
      <c r="E285" s="24"/>
      <c r="F285" s="68"/>
      <c r="G285" s="107"/>
      <c r="H285" s="24"/>
      <c r="I285" s="68">
        <f t="shared" si="491"/>
        <v>0</v>
      </c>
      <c r="J285" s="164">
        <f t="shared" si="480"/>
        <v>0</v>
      </c>
      <c r="K285" s="68">
        <f t="shared" si="480"/>
        <v>0</v>
      </c>
      <c r="L285" s="164"/>
      <c r="M285" s="68"/>
      <c r="N285" s="68" t="e">
        <f t="shared" si="481"/>
        <v>#DIV/0!</v>
      </c>
      <c r="O285" s="68" t="e">
        <f t="shared" si="481"/>
        <v>#DIV/0!</v>
      </c>
      <c r="P285" s="164">
        <f t="shared" si="482"/>
        <v>0</v>
      </c>
      <c r="Q285" s="68">
        <f t="shared" si="482"/>
        <v>0</v>
      </c>
      <c r="R285" s="164"/>
      <c r="S285" s="68"/>
      <c r="T285" s="133"/>
      <c r="U285" s="164"/>
      <c r="V285" s="68">
        <f t="shared" si="483"/>
        <v>0</v>
      </c>
      <c r="W285" s="164">
        <f t="shared" si="484"/>
        <v>0</v>
      </c>
      <c r="X285" s="68">
        <f t="shared" si="485"/>
        <v>0</v>
      </c>
      <c r="Y285" s="164">
        <f t="shared" si="489"/>
        <v>0</v>
      </c>
      <c r="Z285" s="68">
        <f t="shared" si="490"/>
        <v>0</v>
      </c>
      <c r="AA285" s="133"/>
      <c r="AB285" s="164"/>
      <c r="AC285" s="68">
        <f t="shared" ref="AC285:AC303" si="492">AB285*AA285</f>
        <v>0</v>
      </c>
      <c r="AD285" s="164">
        <f t="shared" si="487"/>
        <v>0</v>
      </c>
      <c r="AE285" s="68">
        <f t="shared" si="488"/>
        <v>0</v>
      </c>
      <c r="AF285" s="24"/>
    </row>
    <row r="286" spans="1:32" s="18" customFormat="1" ht="31.5" customHeight="1">
      <c r="A286" s="754">
        <v>23.08</v>
      </c>
      <c r="B286" s="24" t="s">
        <v>187</v>
      </c>
      <c r="C286" s="24"/>
      <c r="D286" s="68"/>
      <c r="E286" s="24"/>
      <c r="F286" s="68"/>
      <c r="G286" s="107"/>
      <c r="H286" s="24"/>
      <c r="I286" s="68">
        <f t="shared" si="491"/>
        <v>0</v>
      </c>
      <c r="J286" s="164">
        <f t="shared" si="480"/>
        <v>0</v>
      </c>
      <c r="K286" s="68">
        <f t="shared" si="480"/>
        <v>0</v>
      </c>
      <c r="L286" s="164"/>
      <c r="M286" s="68"/>
      <c r="N286" s="68" t="e">
        <f t="shared" si="481"/>
        <v>#DIV/0!</v>
      </c>
      <c r="O286" s="68" t="e">
        <f t="shared" si="481"/>
        <v>#DIV/0!</v>
      </c>
      <c r="P286" s="164">
        <f t="shared" si="482"/>
        <v>0</v>
      </c>
      <c r="Q286" s="68">
        <f t="shared" si="482"/>
        <v>0</v>
      </c>
      <c r="R286" s="164"/>
      <c r="S286" s="68"/>
      <c r="T286" s="133"/>
      <c r="U286" s="164"/>
      <c r="V286" s="68">
        <f t="shared" si="483"/>
        <v>0</v>
      </c>
      <c r="W286" s="164">
        <f t="shared" si="484"/>
        <v>0</v>
      </c>
      <c r="X286" s="68">
        <f t="shared" si="485"/>
        <v>0</v>
      </c>
      <c r="Y286" s="164">
        <f t="shared" si="489"/>
        <v>0</v>
      </c>
      <c r="Z286" s="68">
        <f t="shared" si="490"/>
        <v>0</v>
      </c>
      <c r="AA286" s="133"/>
      <c r="AB286" s="164"/>
      <c r="AC286" s="68">
        <f t="shared" si="492"/>
        <v>0</v>
      </c>
      <c r="AD286" s="164">
        <f t="shared" si="487"/>
        <v>0</v>
      </c>
      <c r="AE286" s="68">
        <f t="shared" si="488"/>
        <v>0</v>
      </c>
      <c r="AF286" s="24"/>
    </row>
    <row r="287" spans="1:32" s="18" customFormat="1" ht="18.75">
      <c r="A287" s="754">
        <v>23.09</v>
      </c>
      <c r="B287" s="24" t="s">
        <v>311</v>
      </c>
      <c r="C287" s="24"/>
      <c r="D287" s="68"/>
      <c r="E287" s="24"/>
      <c r="F287" s="68"/>
      <c r="G287" s="107">
        <v>20.45</v>
      </c>
      <c r="H287" s="24">
        <v>0</v>
      </c>
      <c r="I287" s="68"/>
      <c r="J287" s="164">
        <f t="shared" si="480"/>
        <v>0</v>
      </c>
      <c r="K287" s="68">
        <f t="shared" si="480"/>
        <v>0</v>
      </c>
      <c r="L287" s="164"/>
      <c r="M287" s="68"/>
      <c r="N287" s="68" t="e">
        <f t="shared" si="481"/>
        <v>#DIV/0!</v>
      </c>
      <c r="O287" s="68" t="e">
        <f t="shared" si="481"/>
        <v>#DIV/0!</v>
      </c>
      <c r="P287" s="164">
        <f t="shared" si="482"/>
        <v>0</v>
      </c>
      <c r="Q287" s="68">
        <f t="shared" si="482"/>
        <v>0</v>
      </c>
      <c r="R287" s="164"/>
      <c r="S287" s="68"/>
      <c r="T287" s="827">
        <v>27.12</v>
      </c>
      <c r="U287" s="164"/>
      <c r="V287" s="68">
        <f t="shared" ref="V287:V294" si="493">U287*T287</f>
        <v>0</v>
      </c>
      <c r="W287" s="164">
        <f t="shared" si="484"/>
        <v>0</v>
      </c>
      <c r="X287" s="68">
        <f t="shared" si="485"/>
        <v>0</v>
      </c>
      <c r="Y287" s="164">
        <f t="shared" si="489"/>
        <v>0</v>
      </c>
      <c r="Z287" s="68">
        <f t="shared" si="490"/>
        <v>0</v>
      </c>
      <c r="AA287" s="827">
        <v>27.12</v>
      </c>
      <c r="AB287" s="164"/>
      <c r="AC287" s="68">
        <f t="shared" si="492"/>
        <v>0</v>
      </c>
      <c r="AD287" s="164">
        <f t="shared" si="487"/>
        <v>0</v>
      </c>
      <c r="AE287" s="68">
        <f t="shared" si="488"/>
        <v>0</v>
      </c>
      <c r="AF287" s="24"/>
    </row>
    <row r="288" spans="1:32" s="18" customFormat="1" ht="18.75">
      <c r="A288" s="754">
        <v>23.1</v>
      </c>
      <c r="B288" s="24" t="s">
        <v>312</v>
      </c>
      <c r="C288" s="24"/>
      <c r="D288" s="68"/>
      <c r="E288" s="24"/>
      <c r="F288" s="68"/>
      <c r="G288" s="107">
        <v>19.25</v>
      </c>
      <c r="H288" s="24"/>
      <c r="I288" s="68"/>
      <c r="J288" s="164">
        <f t="shared" si="480"/>
        <v>0</v>
      </c>
      <c r="K288" s="68">
        <f t="shared" si="480"/>
        <v>0</v>
      </c>
      <c r="L288" s="164"/>
      <c r="M288" s="68"/>
      <c r="N288" s="68" t="e">
        <f t="shared" si="481"/>
        <v>#DIV/0!</v>
      </c>
      <c r="O288" s="68" t="e">
        <f t="shared" si="481"/>
        <v>#DIV/0!</v>
      </c>
      <c r="P288" s="164">
        <f t="shared" si="482"/>
        <v>0</v>
      </c>
      <c r="Q288" s="68">
        <f t="shared" si="482"/>
        <v>0</v>
      </c>
      <c r="R288" s="164"/>
      <c r="S288" s="68"/>
      <c r="T288" s="827">
        <v>22.474</v>
      </c>
      <c r="U288" s="164"/>
      <c r="V288" s="68">
        <f t="shared" si="493"/>
        <v>0</v>
      </c>
      <c r="W288" s="164">
        <f t="shared" si="484"/>
        <v>0</v>
      </c>
      <c r="X288" s="68">
        <f t="shared" si="485"/>
        <v>0</v>
      </c>
      <c r="Y288" s="164">
        <f t="shared" si="489"/>
        <v>0</v>
      </c>
      <c r="Z288" s="68">
        <f t="shared" si="490"/>
        <v>0</v>
      </c>
      <c r="AA288" s="827">
        <v>22.474</v>
      </c>
      <c r="AB288" s="164"/>
      <c r="AC288" s="68">
        <f t="shared" si="492"/>
        <v>0</v>
      </c>
      <c r="AD288" s="164">
        <f t="shared" si="487"/>
        <v>0</v>
      </c>
      <c r="AE288" s="68">
        <f t="shared" si="488"/>
        <v>0</v>
      </c>
      <c r="AF288" s="24"/>
    </row>
    <row r="289" spans="1:32" s="18" customFormat="1" ht="18.75">
      <c r="A289" s="754">
        <v>23.11</v>
      </c>
      <c r="B289" s="24" t="s">
        <v>314</v>
      </c>
      <c r="C289" s="24"/>
      <c r="D289" s="68"/>
      <c r="E289" s="24"/>
      <c r="F289" s="68"/>
      <c r="G289" s="107">
        <v>26.69</v>
      </c>
      <c r="H289" s="24"/>
      <c r="I289" s="68"/>
      <c r="J289" s="164">
        <f t="shared" si="480"/>
        <v>0</v>
      </c>
      <c r="K289" s="68">
        <f t="shared" si="480"/>
        <v>0</v>
      </c>
      <c r="L289" s="164"/>
      <c r="M289" s="68"/>
      <c r="N289" s="68" t="e">
        <f t="shared" si="481"/>
        <v>#DIV/0!</v>
      </c>
      <c r="O289" s="68" t="e">
        <f t="shared" si="481"/>
        <v>#DIV/0!</v>
      </c>
      <c r="P289" s="164">
        <f t="shared" si="482"/>
        <v>0</v>
      </c>
      <c r="Q289" s="68">
        <f t="shared" si="482"/>
        <v>0</v>
      </c>
      <c r="R289" s="164"/>
      <c r="S289" s="68"/>
      <c r="T289" s="690">
        <v>34.630000000000003</v>
      </c>
      <c r="U289" s="164"/>
      <c r="V289" s="68">
        <f t="shared" si="493"/>
        <v>0</v>
      </c>
      <c r="W289" s="164">
        <f t="shared" si="484"/>
        <v>0</v>
      </c>
      <c r="X289" s="68">
        <f t="shared" si="485"/>
        <v>0</v>
      </c>
      <c r="Y289" s="164">
        <f t="shared" si="489"/>
        <v>0</v>
      </c>
      <c r="Z289" s="68">
        <f t="shared" si="490"/>
        <v>0</v>
      </c>
      <c r="AA289" s="690">
        <v>34.630000000000003</v>
      </c>
      <c r="AB289" s="164"/>
      <c r="AC289" s="68">
        <f t="shared" si="492"/>
        <v>0</v>
      </c>
      <c r="AD289" s="164">
        <f t="shared" si="487"/>
        <v>0</v>
      </c>
      <c r="AE289" s="68">
        <f t="shared" si="488"/>
        <v>0</v>
      </c>
      <c r="AF289" s="24"/>
    </row>
    <row r="290" spans="1:32" s="18" customFormat="1" ht="18.75">
      <c r="A290" s="754">
        <v>23.12</v>
      </c>
      <c r="B290" s="24" t="s">
        <v>313</v>
      </c>
      <c r="C290" s="24"/>
      <c r="D290" s="68"/>
      <c r="E290" s="24"/>
      <c r="F290" s="68"/>
      <c r="G290" s="107">
        <v>24.57</v>
      </c>
      <c r="H290" s="24"/>
      <c r="I290" s="68"/>
      <c r="J290" s="164">
        <f t="shared" si="480"/>
        <v>0</v>
      </c>
      <c r="K290" s="68">
        <f t="shared" si="480"/>
        <v>0</v>
      </c>
      <c r="L290" s="164"/>
      <c r="M290" s="68"/>
      <c r="N290" s="68" t="e">
        <f t="shared" si="481"/>
        <v>#DIV/0!</v>
      </c>
      <c r="O290" s="68" t="e">
        <f t="shared" si="481"/>
        <v>#DIV/0!</v>
      </c>
      <c r="P290" s="164">
        <f t="shared" si="482"/>
        <v>0</v>
      </c>
      <c r="Q290" s="68">
        <f t="shared" si="482"/>
        <v>0</v>
      </c>
      <c r="R290" s="164"/>
      <c r="S290" s="68"/>
      <c r="T290" s="690">
        <v>26.71</v>
      </c>
      <c r="U290" s="164"/>
      <c r="V290" s="68">
        <f t="shared" si="493"/>
        <v>0</v>
      </c>
      <c r="W290" s="164">
        <f t="shared" si="484"/>
        <v>0</v>
      </c>
      <c r="X290" s="68">
        <f t="shared" si="485"/>
        <v>0</v>
      </c>
      <c r="Y290" s="164">
        <f t="shared" si="489"/>
        <v>0</v>
      </c>
      <c r="Z290" s="68">
        <f t="shared" si="490"/>
        <v>0</v>
      </c>
      <c r="AA290" s="690">
        <v>26.71</v>
      </c>
      <c r="AB290" s="164"/>
      <c r="AC290" s="68">
        <f t="shared" si="492"/>
        <v>0</v>
      </c>
      <c r="AD290" s="164">
        <f t="shared" si="487"/>
        <v>0</v>
      </c>
      <c r="AE290" s="68">
        <f t="shared" si="488"/>
        <v>0</v>
      </c>
      <c r="AF290" s="24"/>
    </row>
    <row r="291" spans="1:32" s="18" customFormat="1" ht="18.75">
      <c r="A291" s="754">
        <v>23.13</v>
      </c>
      <c r="B291" s="23" t="s">
        <v>167</v>
      </c>
      <c r="C291" s="24"/>
      <c r="D291" s="68"/>
      <c r="E291" s="24"/>
      <c r="F291" s="68"/>
      <c r="G291" s="107">
        <v>12.86</v>
      </c>
      <c r="H291" s="24">
        <v>0</v>
      </c>
      <c r="I291" s="68">
        <v>0</v>
      </c>
      <c r="J291" s="164">
        <f t="shared" si="480"/>
        <v>0</v>
      </c>
      <c r="K291" s="68">
        <f t="shared" si="480"/>
        <v>0</v>
      </c>
      <c r="L291" s="164"/>
      <c r="M291" s="68"/>
      <c r="N291" s="68" t="e">
        <f t="shared" si="481"/>
        <v>#DIV/0!</v>
      </c>
      <c r="O291" s="68" t="e">
        <f t="shared" si="481"/>
        <v>#DIV/0!</v>
      </c>
      <c r="P291" s="164">
        <f t="shared" si="482"/>
        <v>0</v>
      </c>
      <c r="Q291" s="68">
        <f t="shared" si="482"/>
        <v>0</v>
      </c>
      <c r="R291" s="164"/>
      <c r="S291" s="68"/>
      <c r="T291" s="827">
        <v>19.34</v>
      </c>
      <c r="U291" s="164"/>
      <c r="V291" s="68">
        <f t="shared" si="493"/>
        <v>0</v>
      </c>
      <c r="W291" s="164">
        <f t="shared" si="484"/>
        <v>0</v>
      </c>
      <c r="X291" s="68">
        <f t="shared" si="485"/>
        <v>0</v>
      </c>
      <c r="Y291" s="164">
        <f t="shared" si="489"/>
        <v>0</v>
      </c>
      <c r="Z291" s="68">
        <f t="shared" si="490"/>
        <v>0</v>
      </c>
      <c r="AA291" s="827">
        <v>19.34</v>
      </c>
      <c r="AB291" s="164"/>
      <c r="AC291" s="68">
        <f t="shared" si="492"/>
        <v>0</v>
      </c>
      <c r="AD291" s="164">
        <f t="shared" si="487"/>
        <v>0</v>
      </c>
      <c r="AE291" s="68">
        <f t="shared" si="488"/>
        <v>0</v>
      </c>
      <c r="AF291" s="24"/>
    </row>
    <row r="292" spans="1:32" s="18" customFormat="1" ht="18.75">
      <c r="A292" s="754">
        <v>23.14</v>
      </c>
      <c r="B292" s="23" t="s">
        <v>167</v>
      </c>
      <c r="C292" s="24"/>
      <c r="D292" s="68"/>
      <c r="E292" s="24"/>
      <c r="F292" s="68"/>
      <c r="G292" s="107">
        <v>11.41</v>
      </c>
      <c r="H292" s="24">
        <v>0</v>
      </c>
      <c r="I292" s="68">
        <f t="shared" ref="I292:I305" si="494">H292*G292</f>
        <v>0</v>
      </c>
      <c r="J292" s="164">
        <f t="shared" si="480"/>
        <v>0</v>
      </c>
      <c r="K292" s="68">
        <f t="shared" si="480"/>
        <v>0</v>
      </c>
      <c r="L292" s="164"/>
      <c r="M292" s="68"/>
      <c r="N292" s="68" t="e">
        <f t="shared" si="481"/>
        <v>#DIV/0!</v>
      </c>
      <c r="O292" s="68" t="e">
        <f t="shared" si="481"/>
        <v>#DIV/0!</v>
      </c>
      <c r="P292" s="164">
        <f t="shared" si="482"/>
        <v>0</v>
      </c>
      <c r="Q292" s="68">
        <f t="shared" si="482"/>
        <v>0</v>
      </c>
      <c r="R292" s="164"/>
      <c r="S292" s="68"/>
      <c r="T292" s="827">
        <v>15.43</v>
      </c>
      <c r="U292" s="164">
        <v>3</v>
      </c>
      <c r="V292" s="68">
        <f t="shared" si="493"/>
        <v>46.29</v>
      </c>
      <c r="W292" s="164">
        <f t="shared" si="484"/>
        <v>3</v>
      </c>
      <c r="X292" s="68">
        <f t="shared" si="485"/>
        <v>46.29</v>
      </c>
      <c r="Y292" s="164">
        <f t="shared" si="489"/>
        <v>0</v>
      </c>
      <c r="Z292" s="68">
        <f t="shared" si="490"/>
        <v>0</v>
      </c>
      <c r="AA292" s="827">
        <v>15.43</v>
      </c>
      <c r="AB292" s="164">
        <v>3</v>
      </c>
      <c r="AC292" s="68">
        <f t="shared" si="492"/>
        <v>46.29</v>
      </c>
      <c r="AD292" s="164">
        <f t="shared" si="487"/>
        <v>3</v>
      </c>
      <c r="AE292" s="68">
        <f t="shared" si="488"/>
        <v>46.29</v>
      </c>
      <c r="AF292" s="24"/>
    </row>
    <row r="293" spans="1:32" s="18" customFormat="1" ht="18.75">
      <c r="A293" s="754">
        <v>23.15</v>
      </c>
      <c r="B293" s="23" t="s">
        <v>168</v>
      </c>
      <c r="C293" s="24"/>
      <c r="D293" s="68"/>
      <c r="E293" s="24"/>
      <c r="F293" s="68"/>
      <c r="G293" s="107">
        <v>17.420000000000002</v>
      </c>
      <c r="H293" s="24">
        <v>0</v>
      </c>
      <c r="I293" s="68">
        <v>0</v>
      </c>
      <c r="J293" s="164">
        <f t="shared" si="480"/>
        <v>0</v>
      </c>
      <c r="K293" s="68">
        <f t="shared" si="480"/>
        <v>0</v>
      </c>
      <c r="L293" s="164"/>
      <c r="M293" s="68"/>
      <c r="N293" s="68" t="e">
        <f t="shared" si="481"/>
        <v>#DIV/0!</v>
      </c>
      <c r="O293" s="68" t="e">
        <f t="shared" si="481"/>
        <v>#DIV/0!</v>
      </c>
      <c r="P293" s="164">
        <f t="shared" si="482"/>
        <v>0</v>
      </c>
      <c r="Q293" s="68">
        <f t="shared" si="482"/>
        <v>0</v>
      </c>
      <c r="R293" s="164"/>
      <c r="S293" s="68"/>
      <c r="T293" s="827">
        <v>25.18</v>
      </c>
      <c r="U293" s="164"/>
      <c r="V293" s="68">
        <f t="shared" si="493"/>
        <v>0</v>
      </c>
      <c r="W293" s="164">
        <f t="shared" si="484"/>
        <v>0</v>
      </c>
      <c r="X293" s="68">
        <f t="shared" si="485"/>
        <v>0</v>
      </c>
      <c r="Y293" s="164">
        <f t="shared" si="489"/>
        <v>0</v>
      </c>
      <c r="Z293" s="68">
        <f t="shared" si="490"/>
        <v>0</v>
      </c>
      <c r="AA293" s="827">
        <v>25.18</v>
      </c>
      <c r="AB293" s="164"/>
      <c r="AC293" s="68">
        <f t="shared" si="492"/>
        <v>0</v>
      </c>
      <c r="AD293" s="164">
        <f t="shared" si="487"/>
        <v>0</v>
      </c>
      <c r="AE293" s="68">
        <f t="shared" si="488"/>
        <v>0</v>
      </c>
      <c r="AF293" s="24"/>
    </row>
    <row r="294" spans="1:32" s="18" customFormat="1" ht="18.75">
      <c r="A294" s="754">
        <v>23.16</v>
      </c>
      <c r="B294" s="23" t="s">
        <v>168</v>
      </c>
      <c r="C294" s="24"/>
      <c r="D294" s="68"/>
      <c r="E294" s="24"/>
      <c r="F294" s="68"/>
      <c r="G294" s="107">
        <v>14.82</v>
      </c>
      <c r="H294" s="24">
        <v>0</v>
      </c>
      <c r="I294" s="68">
        <f t="shared" si="494"/>
        <v>0</v>
      </c>
      <c r="J294" s="164">
        <f t="shared" si="480"/>
        <v>0</v>
      </c>
      <c r="K294" s="68">
        <f t="shared" si="480"/>
        <v>0</v>
      </c>
      <c r="L294" s="164"/>
      <c r="M294" s="68"/>
      <c r="N294" s="68" t="e">
        <f t="shared" si="481"/>
        <v>#DIV/0!</v>
      </c>
      <c r="O294" s="68" t="e">
        <f t="shared" si="481"/>
        <v>#DIV/0!</v>
      </c>
      <c r="P294" s="164">
        <f t="shared" si="482"/>
        <v>0</v>
      </c>
      <c r="Q294" s="68">
        <f t="shared" si="482"/>
        <v>0</v>
      </c>
      <c r="R294" s="164"/>
      <c r="S294" s="68"/>
      <c r="T294" s="827">
        <v>17.489999999999998</v>
      </c>
      <c r="U294" s="164">
        <v>1</v>
      </c>
      <c r="V294" s="68">
        <f t="shared" si="493"/>
        <v>17.489999999999998</v>
      </c>
      <c r="W294" s="164">
        <f t="shared" si="484"/>
        <v>1</v>
      </c>
      <c r="X294" s="68">
        <f t="shared" si="485"/>
        <v>17.489999999999998</v>
      </c>
      <c r="Y294" s="164">
        <f t="shared" si="489"/>
        <v>0</v>
      </c>
      <c r="Z294" s="68">
        <f t="shared" si="490"/>
        <v>0</v>
      </c>
      <c r="AA294" s="827">
        <v>17.489999999999998</v>
      </c>
      <c r="AB294" s="164">
        <v>1</v>
      </c>
      <c r="AC294" s="68">
        <f t="shared" si="492"/>
        <v>17.489999999999998</v>
      </c>
      <c r="AD294" s="164">
        <f t="shared" si="487"/>
        <v>1</v>
      </c>
      <c r="AE294" s="68">
        <f t="shared" si="488"/>
        <v>17.489999999999998</v>
      </c>
      <c r="AF294" s="24"/>
    </row>
    <row r="295" spans="1:32" s="18" customFormat="1" ht="18.75">
      <c r="A295" s="754">
        <v>23.17</v>
      </c>
      <c r="B295" s="23" t="s">
        <v>300</v>
      </c>
      <c r="C295" s="24"/>
      <c r="D295" s="68"/>
      <c r="E295" s="24"/>
      <c r="F295" s="68"/>
      <c r="G295" s="107"/>
      <c r="H295" s="24"/>
      <c r="I295" s="68">
        <f t="shared" si="494"/>
        <v>0</v>
      </c>
      <c r="J295" s="164">
        <f t="shared" si="480"/>
        <v>0</v>
      </c>
      <c r="K295" s="68">
        <f t="shared" si="480"/>
        <v>0</v>
      </c>
      <c r="L295" s="164"/>
      <c r="M295" s="68"/>
      <c r="N295" s="68" t="e">
        <f t="shared" si="481"/>
        <v>#DIV/0!</v>
      </c>
      <c r="O295" s="68" t="e">
        <f t="shared" si="481"/>
        <v>#DIV/0!</v>
      </c>
      <c r="P295" s="164">
        <f t="shared" si="482"/>
        <v>0</v>
      </c>
      <c r="Q295" s="68">
        <f t="shared" si="482"/>
        <v>0</v>
      </c>
      <c r="R295" s="164"/>
      <c r="S295" s="68"/>
      <c r="T295" s="690"/>
      <c r="U295" s="164"/>
      <c r="V295" s="68">
        <f t="shared" si="483"/>
        <v>0</v>
      </c>
      <c r="W295" s="164">
        <f t="shared" si="484"/>
        <v>0</v>
      </c>
      <c r="X295" s="68">
        <f t="shared" si="485"/>
        <v>0</v>
      </c>
      <c r="Y295" s="164">
        <f t="shared" si="489"/>
        <v>0</v>
      </c>
      <c r="Z295" s="68">
        <f t="shared" si="490"/>
        <v>0</v>
      </c>
      <c r="AA295" s="690"/>
      <c r="AB295" s="164"/>
      <c r="AC295" s="68">
        <f t="shared" si="492"/>
        <v>0</v>
      </c>
      <c r="AD295" s="164">
        <f t="shared" si="487"/>
        <v>0</v>
      </c>
      <c r="AE295" s="68">
        <f t="shared" si="488"/>
        <v>0</v>
      </c>
      <c r="AF295" s="24"/>
    </row>
    <row r="296" spans="1:32" s="18" customFormat="1" ht="18.75">
      <c r="A296" s="754">
        <v>23.18</v>
      </c>
      <c r="B296" s="23" t="s">
        <v>157</v>
      </c>
      <c r="C296" s="24"/>
      <c r="D296" s="68"/>
      <c r="E296" s="24"/>
      <c r="F296" s="68"/>
      <c r="G296" s="107">
        <v>5.79</v>
      </c>
      <c r="H296" s="24">
        <v>0</v>
      </c>
      <c r="I296" s="68">
        <f t="shared" si="494"/>
        <v>0</v>
      </c>
      <c r="J296" s="164">
        <f t="shared" si="480"/>
        <v>0</v>
      </c>
      <c r="K296" s="68">
        <f t="shared" si="480"/>
        <v>0</v>
      </c>
      <c r="L296" s="164"/>
      <c r="M296" s="68"/>
      <c r="N296" s="68" t="e">
        <f t="shared" si="481"/>
        <v>#DIV/0!</v>
      </c>
      <c r="O296" s="68" t="e">
        <f t="shared" si="481"/>
        <v>#DIV/0!</v>
      </c>
      <c r="P296" s="164">
        <f t="shared" si="482"/>
        <v>0</v>
      </c>
      <c r="Q296" s="68">
        <f t="shared" si="482"/>
        <v>0</v>
      </c>
      <c r="R296" s="164"/>
      <c r="S296" s="68"/>
      <c r="T296" s="827">
        <v>7.92</v>
      </c>
      <c r="U296" s="164"/>
      <c r="V296" s="68">
        <f t="shared" ref="V296:V303" si="495">U296*T296</f>
        <v>0</v>
      </c>
      <c r="W296" s="164">
        <f t="shared" si="484"/>
        <v>0</v>
      </c>
      <c r="X296" s="68">
        <f t="shared" si="485"/>
        <v>0</v>
      </c>
      <c r="Y296" s="164">
        <f t="shared" si="489"/>
        <v>0</v>
      </c>
      <c r="Z296" s="68">
        <f t="shared" si="490"/>
        <v>0</v>
      </c>
      <c r="AA296" s="827">
        <v>7.92</v>
      </c>
      <c r="AB296" s="164"/>
      <c r="AC296" s="68">
        <f t="shared" si="492"/>
        <v>0</v>
      </c>
      <c r="AD296" s="164">
        <f t="shared" si="487"/>
        <v>0</v>
      </c>
      <c r="AE296" s="68">
        <f t="shared" si="488"/>
        <v>0</v>
      </c>
      <c r="AF296" s="24"/>
    </row>
    <row r="297" spans="1:32" s="18" customFormat="1" ht="18.75">
      <c r="A297" s="754">
        <v>23.19</v>
      </c>
      <c r="B297" s="23" t="s">
        <v>342</v>
      </c>
      <c r="C297" s="24">
        <v>209</v>
      </c>
      <c r="D297" s="68">
        <v>598.21</v>
      </c>
      <c r="E297" s="24"/>
      <c r="F297" s="68"/>
      <c r="G297" s="107">
        <v>4.83</v>
      </c>
      <c r="H297" s="24">
        <v>67</v>
      </c>
      <c r="I297" s="68">
        <f t="shared" si="494"/>
        <v>323.61</v>
      </c>
      <c r="J297" s="164">
        <f t="shared" si="480"/>
        <v>276</v>
      </c>
      <c r="K297" s="68">
        <f>I297+F297+D297</f>
        <v>921.82</v>
      </c>
      <c r="L297" s="164">
        <v>133</v>
      </c>
      <c r="M297" s="68">
        <v>303.7700000000001</v>
      </c>
      <c r="N297" s="68">
        <f t="shared" si="481"/>
        <v>48.188405797101453</v>
      </c>
      <c r="O297" s="68">
        <f t="shared" si="481"/>
        <v>32.953288060575822</v>
      </c>
      <c r="P297" s="164">
        <f t="shared" si="482"/>
        <v>143</v>
      </c>
      <c r="Q297" s="68">
        <f t="shared" si="482"/>
        <v>618.04999999999995</v>
      </c>
      <c r="R297" s="164">
        <v>143</v>
      </c>
      <c r="S297" s="68">
        <v>618.04999999999995</v>
      </c>
      <c r="T297" s="827">
        <v>6.25</v>
      </c>
      <c r="U297" s="164">
        <v>112</v>
      </c>
      <c r="V297" s="68">
        <f t="shared" si="495"/>
        <v>700</v>
      </c>
      <c r="W297" s="164">
        <f t="shared" si="484"/>
        <v>255</v>
      </c>
      <c r="X297" s="68">
        <f t="shared" si="485"/>
        <v>1318.05</v>
      </c>
      <c r="Y297" s="164">
        <f t="shared" si="489"/>
        <v>143</v>
      </c>
      <c r="Z297" s="68">
        <f t="shared" si="490"/>
        <v>618.04999999999995</v>
      </c>
      <c r="AA297" s="827">
        <v>6.25</v>
      </c>
      <c r="AB297" s="164">
        <v>60</v>
      </c>
      <c r="AC297" s="68">
        <f t="shared" si="492"/>
        <v>375</v>
      </c>
      <c r="AD297" s="164">
        <f t="shared" si="487"/>
        <v>203</v>
      </c>
      <c r="AE297" s="68">
        <f t="shared" si="488"/>
        <v>993.05</v>
      </c>
      <c r="AF297" s="24"/>
    </row>
    <row r="298" spans="1:32" s="18" customFormat="1" ht="18.75">
      <c r="A298" s="754">
        <v>23.2</v>
      </c>
      <c r="B298" s="23" t="s">
        <v>302</v>
      </c>
      <c r="C298" s="24"/>
      <c r="D298" s="68"/>
      <c r="E298" s="24"/>
      <c r="F298" s="68"/>
      <c r="G298" s="107">
        <v>2.14</v>
      </c>
      <c r="H298" s="24">
        <v>0</v>
      </c>
      <c r="I298" s="68">
        <f t="shared" si="494"/>
        <v>0</v>
      </c>
      <c r="J298" s="164">
        <f t="shared" si="480"/>
        <v>0</v>
      </c>
      <c r="K298" s="68">
        <f t="shared" si="480"/>
        <v>0</v>
      </c>
      <c r="L298" s="164"/>
      <c r="M298" s="68"/>
      <c r="N298" s="68" t="e">
        <f t="shared" si="481"/>
        <v>#DIV/0!</v>
      </c>
      <c r="O298" s="68" t="e">
        <f t="shared" si="481"/>
        <v>#DIV/0!</v>
      </c>
      <c r="P298" s="164">
        <f t="shared" si="482"/>
        <v>0</v>
      </c>
      <c r="Q298" s="68">
        <f t="shared" si="482"/>
        <v>0</v>
      </c>
      <c r="R298" s="164"/>
      <c r="S298" s="68"/>
      <c r="T298" s="827">
        <v>2.72</v>
      </c>
      <c r="U298" s="164"/>
      <c r="V298" s="68">
        <f t="shared" si="495"/>
        <v>0</v>
      </c>
      <c r="W298" s="164">
        <f t="shared" si="484"/>
        <v>0</v>
      </c>
      <c r="X298" s="68">
        <f t="shared" si="485"/>
        <v>0</v>
      </c>
      <c r="Y298" s="164">
        <f t="shared" si="489"/>
        <v>0</v>
      </c>
      <c r="Z298" s="68">
        <f t="shared" si="490"/>
        <v>0</v>
      </c>
      <c r="AA298" s="827">
        <v>2.72</v>
      </c>
      <c r="AB298" s="164"/>
      <c r="AC298" s="68">
        <f t="shared" si="492"/>
        <v>0</v>
      </c>
      <c r="AD298" s="164">
        <f t="shared" si="487"/>
        <v>0</v>
      </c>
      <c r="AE298" s="68">
        <f t="shared" si="488"/>
        <v>0</v>
      </c>
      <c r="AF298" s="24"/>
    </row>
    <row r="299" spans="1:32" s="18" customFormat="1" ht="18.75">
      <c r="A299" s="754">
        <v>23.21</v>
      </c>
      <c r="B299" s="23" t="s">
        <v>301</v>
      </c>
      <c r="C299" s="24"/>
      <c r="D299" s="68"/>
      <c r="E299" s="24"/>
      <c r="F299" s="68"/>
      <c r="G299" s="107">
        <v>1.76</v>
      </c>
      <c r="H299" s="24">
        <v>0</v>
      </c>
      <c r="I299" s="68">
        <f t="shared" si="494"/>
        <v>0</v>
      </c>
      <c r="J299" s="164">
        <f t="shared" si="480"/>
        <v>0</v>
      </c>
      <c r="K299" s="68">
        <f t="shared" si="480"/>
        <v>0</v>
      </c>
      <c r="L299" s="164"/>
      <c r="M299" s="68"/>
      <c r="N299" s="68" t="e">
        <f t="shared" si="481"/>
        <v>#DIV/0!</v>
      </c>
      <c r="O299" s="68" t="e">
        <f t="shared" si="481"/>
        <v>#DIV/0!</v>
      </c>
      <c r="P299" s="164">
        <f t="shared" si="482"/>
        <v>0</v>
      </c>
      <c r="Q299" s="68">
        <f>K299-M299</f>
        <v>0</v>
      </c>
      <c r="R299" s="164"/>
      <c r="S299" s="68"/>
      <c r="T299" s="827">
        <v>2</v>
      </c>
      <c r="U299" s="164">
        <v>28</v>
      </c>
      <c r="V299" s="68">
        <f t="shared" si="495"/>
        <v>56</v>
      </c>
      <c r="W299" s="164">
        <f t="shared" si="484"/>
        <v>28</v>
      </c>
      <c r="X299" s="68">
        <f t="shared" si="485"/>
        <v>56</v>
      </c>
      <c r="Y299" s="164">
        <f t="shared" si="489"/>
        <v>0</v>
      </c>
      <c r="Z299" s="68">
        <f t="shared" si="490"/>
        <v>0</v>
      </c>
      <c r="AA299" s="827">
        <v>2</v>
      </c>
      <c r="AB299" s="164">
        <v>7</v>
      </c>
      <c r="AC299" s="68">
        <f t="shared" si="492"/>
        <v>14</v>
      </c>
      <c r="AD299" s="164">
        <f t="shared" si="487"/>
        <v>7</v>
      </c>
      <c r="AE299" s="68">
        <f t="shared" si="488"/>
        <v>14</v>
      </c>
      <c r="AF299" s="24"/>
    </row>
    <row r="300" spans="1:32" s="18" customFormat="1" ht="18.75">
      <c r="A300" s="754">
        <v>23.22</v>
      </c>
      <c r="B300" s="23" t="s">
        <v>181</v>
      </c>
      <c r="C300" s="24"/>
      <c r="D300" s="68"/>
      <c r="E300" s="24"/>
      <c r="F300" s="68"/>
      <c r="G300" s="107">
        <v>2.14</v>
      </c>
      <c r="H300" s="24"/>
      <c r="I300" s="68">
        <f t="shared" si="494"/>
        <v>0</v>
      </c>
      <c r="J300" s="164">
        <f t="shared" si="480"/>
        <v>0</v>
      </c>
      <c r="K300" s="68">
        <f t="shared" si="480"/>
        <v>0</v>
      </c>
      <c r="L300" s="164"/>
      <c r="M300" s="68"/>
      <c r="N300" s="68" t="e">
        <f t="shared" si="481"/>
        <v>#DIV/0!</v>
      </c>
      <c r="O300" s="68" t="e">
        <f t="shared" si="481"/>
        <v>#DIV/0!</v>
      </c>
      <c r="P300" s="164">
        <f t="shared" si="482"/>
        <v>0</v>
      </c>
      <c r="Q300" s="68">
        <f t="shared" si="482"/>
        <v>0</v>
      </c>
      <c r="R300" s="164"/>
      <c r="S300" s="68"/>
      <c r="T300" s="827">
        <v>2.72</v>
      </c>
      <c r="U300" s="164"/>
      <c r="V300" s="68">
        <f t="shared" si="495"/>
        <v>0</v>
      </c>
      <c r="W300" s="164">
        <f t="shared" si="484"/>
        <v>0</v>
      </c>
      <c r="X300" s="68">
        <f t="shared" si="485"/>
        <v>0</v>
      </c>
      <c r="Y300" s="164">
        <f t="shared" si="489"/>
        <v>0</v>
      </c>
      <c r="Z300" s="68">
        <f t="shared" si="490"/>
        <v>0</v>
      </c>
      <c r="AA300" s="827">
        <v>2.72</v>
      </c>
      <c r="AB300" s="164"/>
      <c r="AC300" s="68">
        <f t="shared" si="492"/>
        <v>0</v>
      </c>
      <c r="AD300" s="164">
        <f t="shared" si="487"/>
        <v>0</v>
      </c>
      <c r="AE300" s="68">
        <f t="shared" si="488"/>
        <v>0</v>
      </c>
      <c r="AF300" s="24"/>
    </row>
    <row r="301" spans="1:32" s="18" customFormat="1" ht="18.75">
      <c r="A301" s="754">
        <v>23.23</v>
      </c>
      <c r="B301" s="23" t="s">
        <v>182</v>
      </c>
      <c r="C301" s="24"/>
      <c r="D301" s="68"/>
      <c r="E301" s="24"/>
      <c r="F301" s="68"/>
      <c r="G301" s="107">
        <v>1.76</v>
      </c>
      <c r="H301" s="24">
        <v>0</v>
      </c>
      <c r="I301" s="68">
        <f t="shared" si="494"/>
        <v>0</v>
      </c>
      <c r="J301" s="164">
        <f t="shared" si="480"/>
        <v>0</v>
      </c>
      <c r="K301" s="68">
        <f t="shared" si="480"/>
        <v>0</v>
      </c>
      <c r="L301" s="164"/>
      <c r="M301" s="68"/>
      <c r="N301" s="68" t="e">
        <f t="shared" si="481"/>
        <v>#DIV/0!</v>
      </c>
      <c r="O301" s="68" t="e">
        <f t="shared" si="481"/>
        <v>#DIV/0!</v>
      </c>
      <c r="P301" s="164">
        <f t="shared" si="482"/>
        <v>0</v>
      </c>
      <c r="Q301" s="68">
        <f t="shared" si="482"/>
        <v>0</v>
      </c>
      <c r="R301" s="164"/>
      <c r="S301" s="68"/>
      <c r="T301" s="827">
        <v>2</v>
      </c>
      <c r="U301" s="164">
        <v>86</v>
      </c>
      <c r="V301" s="68">
        <f t="shared" si="495"/>
        <v>172</v>
      </c>
      <c r="W301" s="164">
        <f t="shared" si="484"/>
        <v>86</v>
      </c>
      <c r="X301" s="68">
        <f t="shared" si="485"/>
        <v>172</v>
      </c>
      <c r="Y301" s="164">
        <f t="shared" si="489"/>
        <v>0</v>
      </c>
      <c r="Z301" s="68">
        <f t="shared" si="490"/>
        <v>0</v>
      </c>
      <c r="AA301" s="827">
        <v>2</v>
      </c>
      <c r="AB301" s="164">
        <v>22</v>
      </c>
      <c r="AC301" s="68">
        <f t="shared" si="492"/>
        <v>44</v>
      </c>
      <c r="AD301" s="164">
        <f t="shared" si="487"/>
        <v>22</v>
      </c>
      <c r="AE301" s="68">
        <f t="shared" si="488"/>
        <v>44</v>
      </c>
      <c r="AF301" s="24"/>
    </row>
    <row r="302" spans="1:32" s="18" customFormat="1">
      <c r="A302" s="754">
        <v>23.24</v>
      </c>
      <c r="B302" s="23" t="s">
        <v>183</v>
      </c>
      <c r="C302" s="24"/>
      <c r="D302" s="68"/>
      <c r="E302" s="24"/>
      <c r="F302" s="68"/>
      <c r="G302" s="107">
        <v>2.14</v>
      </c>
      <c r="H302" s="24"/>
      <c r="I302" s="68">
        <f t="shared" si="494"/>
        <v>0</v>
      </c>
      <c r="J302" s="164">
        <f t="shared" si="480"/>
        <v>0</v>
      </c>
      <c r="K302" s="68">
        <f t="shared" si="480"/>
        <v>0</v>
      </c>
      <c r="L302" s="164"/>
      <c r="M302" s="68"/>
      <c r="N302" s="68" t="e">
        <f t="shared" si="481"/>
        <v>#DIV/0!</v>
      </c>
      <c r="O302" s="68" t="e">
        <f t="shared" si="481"/>
        <v>#DIV/0!</v>
      </c>
      <c r="P302" s="164">
        <f t="shared" si="482"/>
        <v>0</v>
      </c>
      <c r="Q302" s="68">
        <f t="shared" si="482"/>
        <v>0</v>
      </c>
      <c r="R302" s="164"/>
      <c r="S302" s="68"/>
      <c r="T302" s="133">
        <v>2.14</v>
      </c>
      <c r="U302" s="164"/>
      <c r="V302" s="68">
        <f t="shared" si="495"/>
        <v>0</v>
      </c>
      <c r="W302" s="164">
        <f t="shared" si="484"/>
        <v>0</v>
      </c>
      <c r="X302" s="68">
        <f t="shared" si="485"/>
        <v>0</v>
      </c>
      <c r="Y302" s="164">
        <f t="shared" si="489"/>
        <v>0</v>
      </c>
      <c r="Z302" s="68">
        <f t="shared" si="490"/>
        <v>0</v>
      </c>
      <c r="AA302" s="133">
        <v>2.14</v>
      </c>
      <c r="AB302" s="164"/>
      <c r="AC302" s="68">
        <f t="shared" si="492"/>
        <v>0</v>
      </c>
      <c r="AD302" s="164">
        <f t="shared" si="487"/>
        <v>0</v>
      </c>
      <c r="AE302" s="68">
        <f t="shared" si="488"/>
        <v>0</v>
      </c>
      <c r="AF302" s="24"/>
    </row>
    <row r="303" spans="1:32" s="18" customFormat="1">
      <c r="A303" s="754">
        <v>23.25</v>
      </c>
      <c r="B303" s="23" t="s">
        <v>184</v>
      </c>
      <c r="C303" s="24"/>
      <c r="D303" s="68"/>
      <c r="E303" s="24"/>
      <c r="F303" s="68"/>
      <c r="G303" s="107">
        <v>1.76</v>
      </c>
      <c r="H303" s="24"/>
      <c r="I303" s="68">
        <f t="shared" si="494"/>
        <v>0</v>
      </c>
      <c r="J303" s="164">
        <f t="shared" si="480"/>
        <v>0</v>
      </c>
      <c r="K303" s="68">
        <f t="shared" si="480"/>
        <v>0</v>
      </c>
      <c r="L303" s="164"/>
      <c r="M303" s="68"/>
      <c r="N303" s="68" t="e">
        <f t="shared" si="481"/>
        <v>#DIV/0!</v>
      </c>
      <c r="O303" s="68" t="e">
        <f t="shared" si="481"/>
        <v>#DIV/0!</v>
      </c>
      <c r="P303" s="164">
        <f t="shared" si="482"/>
        <v>0</v>
      </c>
      <c r="Q303" s="68">
        <f t="shared" si="482"/>
        <v>0</v>
      </c>
      <c r="R303" s="164"/>
      <c r="S303" s="68"/>
      <c r="T303" s="133">
        <v>1.76</v>
      </c>
      <c r="U303" s="164"/>
      <c r="V303" s="68">
        <f t="shared" si="495"/>
        <v>0</v>
      </c>
      <c r="W303" s="164">
        <f t="shared" si="484"/>
        <v>0</v>
      </c>
      <c r="X303" s="68">
        <f t="shared" si="485"/>
        <v>0</v>
      </c>
      <c r="Y303" s="164">
        <f t="shared" si="489"/>
        <v>0</v>
      </c>
      <c r="Z303" s="68">
        <f t="shared" si="490"/>
        <v>0</v>
      </c>
      <c r="AA303" s="133">
        <v>1.76</v>
      </c>
      <c r="AB303" s="164"/>
      <c r="AC303" s="68">
        <f t="shared" si="492"/>
        <v>0</v>
      </c>
      <c r="AD303" s="164">
        <f t="shared" si="487"/>
        <v>0</v>
      </c>
      <c r="AE303" s="68">
        <f t="shared" si="488"/>
        <v>0</v>
      </c>
      <c r="AF303" s="24"/>
    </row>
    <row r="304" spans="1:32" s="18" customFormat="1">
      <c r="A304" s="754">
        <v>23.26</v>
      </c>
      <c r="B304" s="23" t="s">
        <v>316</v>
      </c>
      <c r="C304" s="24"/>
      <c r="D304" s="68"/>
      <c r="E304" s="24"/>
      <c r="F304" s="68"/>
      <c r="G304" s="107"/>
      <c r="H304" s="24">
        <v>0</v>
      </c>
      <c r="I304" s="68">
        <v>0</v>
      </c>
      <c r="J304" s="164">
        <f t="shared" si="480"/>
        <v>0</v>
      </c>
      <c r="K304" s="68">
        <f t="shared" si="480"/>
        <v>0</v>
      </c>
      <c r="L304" s="164"/>
      <c r="M304" s="68"/>
      <c r="N304" s="68" t="e">
        <f t="shared" si="481"/>
        <v>#DIV/0!</v>
      </c>
      <c r="O304" s="68" t="e">
        <f t="shared" si="481"/>
        <v>#DIV/0!</v>
      </c>
      <c r="P304" s="164">
        <f t="shared" si="482"/>
        <v>0</v>
      </c>
      <c r="Q304" s="68">
        <f t="shared" si="482"/>
        <v>0</v>
      </c>
      <c r="R304" s="164"/>
      <c r="S304" s="68"/>
      <c r="T304" s="133"/>
      <c r="U304" s="164"/>
      <c r="V304" s="68">
        <f t="shared" si="483"/>
        <v>0</v>
      </c>
      <c r="W304" s="164">
        <f t="shared" si="484"/>
        <v>0</v>
      </c>
      <c r="X304" s="68">
        <f t="shared" si="485"/>
        <v>0</v>
      </c>
      <c r="Y304" s="164">
        <f t="shared" si="489"/>
        <v>0</v>
      </c>
      <c r="Z304" s="68">
        <f t="shared" si="490"/>
        <v>0</v>
      </c>
      <c r="AA304" s="133"/>
      <c r="AB304" s="164"/>
      <c r="AC304" s="68"/>
      <c r="AD304" s="164">
        <f t="shared" si="487"/>
        <v>0</v>
      </c>
      <c r="AE304" s="68">
        <f t="shared" si="488"/>
        <v>0</v>
      </c>
      <c r="AF304" s="24"/>
    </row>
    <row r="305" spans="1:32" s="18" customFormat="1">
      <c r="A305" s="754">
        <v>23.2699999999999</v>
      </c>
      <c r="B305" s="23" t="s">
        <v>202</v>
      </c>
      <c r="C305" s="24"/>
      <c r="D305" s="68"/>
      <c r="E305" s="24"/>
      <c r="F305" s="68"/>
      <c r="G305" s="107">
        <v>0.4</v>
      </c>
      <c r="H305" s="24">
        <v>0</v>
      </c>
      <c r="I305" s="68">
        <f t="shared" si="494"/>
        <v>0</v>
      </c>
      <c r="J305" s="164">
        <f t="shared" si="480"/>
        <v>0</v>
      </c>
      <c r="K305" s="68">
        <f t="shared" si="480"/>
        <v>0</v>
      </c>
      <c r="L305" s="164"/>
      <c r="M305" s="68"/>
      <c r="N305" s="68" t="e">
        <f t="shared" si="481"/>
        <v>#DIV/0!</v>
      </c>
      <c r="O305" s="68" t="e">
        <f t="shared" si="481"/>
        <v>#DIV/0!</v>
      </c>
      <c r="P305" s="164">
        <f t="shared" si="482"/>
        <v>0</v>
      </c>
      <c r="Q305" s="68">
        <f t="shared" si="482"/>
        <v>0</v>
      </c>
      <c r="R305" s="164"/>
      <c r="S305" s="68"/>
      <c r="T305" s="133"/>
      <c r="U305" s="164">
        <v>33</v>
      </c>
      <c r="V305" s="68">
        <v>13.2</v>
      </c>
      <c r="W305" s="164">
        <f t="shared" si="484"/>
        <v>33</v>
      </c>
      <c r="X305" s="68">
        <f t="shared" si="485"/>
        <v>13.2</v>
      </c>
      <c r="Y305" s="164">
        <f t="shared" si="489"/>
        <v>0</v>
      </c>
      <c r="Z305" s="68">
        <f t="shared" si="490"/>
        <v>0</v>
      </c>
      <c r="AA305" s="133"/>
      <c r="AB305" s="164"/>
      <c r="AC305" s="68"/>
      <c r="AD305" s="164">
        <f t="shared" si="487"/>
        <v>0</v>
      </c>
      <c r="AE305" s="68">
        <f t="shared" si="488"/>
        <v>0</v>
      </c>
      <c r="AF305" s="24"/>
    </row>
    <row r="306" spans="1:32" s="18" customFormat="1">
      <c r="A306" s="754">
        <v>23.279999999999902</v>
      </c>
      <c r="B306" s="23" t="s">
        <v>118</v>
      </c>
      <c r="C306" s="24"/>
      <c r="D306" s="68"/>
      <c r="E306" s="24"/>
      <c r="F306" s="68"/>
      <c r="G306" s="107"/>
      <c r="H306" s="24">
        <v>0</v>
      </c>
      <c r="I306" s="68">
        <v>0</v>
      </c>
      <c r="J306" s="164">
        <f t="shared" si="480"/>
        <v>0</v>
      </c>
      <c r="K306" s="68">
        <f t="shared" si="480"/>
        <v>0</v>
      </c>
      <c r="L306" s="164"/>
      <c r="M306" s="68"/>
      <c r="N306" s="68" t="e">
        <f t="shared" si="481"/>
        <v>#DIV/0!</v>
      </c>
      <c r="O306" s="68" t="e">
        <f t="shared" si="481"/>
        <v>#DIV/0!</v>
      </c>
      <c r="P306" s="164">
        <f t="shared" si="482"/>
        <v>0</v>
      </c>
      <c r="Q306" s="68">
        <f t="shared" si="482"/>
        <v>0</v>
      </c>
      <c r="R306" s="164"/>
      <c r="S306" s="68"/>
      <c r="T306" s="133"/>
      <c r="U306" s="164">
        <v>79</v>
      </c>
      <c r="V306" s="68">
        <v>329.05</v>
      </c>
      <c r="W306" s="164">
        <f t="shared" si="484"/>
        <v>79</v>
      </c>
      <c r="X306" s="68">
        <f t="shared" si="485"/>
        <v>329.05</v>
      </c>
      <c r="Y306" s="164">
        <f t="shared" si="489"/>
        <v>0</v>
      </c>
      <c r="Z306" s="68">
        <f t="shared" si="490"/>
        <v>0</v>
      </c>
      <c r="AA306" s="133"/>
      <c r="AB306" s="164"/>
      <c r="AC306" s="68"/>
      <c r="AD306" s="164">
        <f t="shared" si="487"/>
        <v>0</v>
      </c>
      <c r="AE306" s="68">
        <f t="shared" si="488"/>
        <v>0</v>
      </c>
      <c r="AF306" s="24"/>
    </row>
    <row r="307" spans="1:32" s="18" customFormat="1">
      <c r="A307" s="754">
        <v>23.2899999999999</v>
      </c>
      <c r="B307" s="3" t="s">
        <v>119</v>
      </c>
      <c r="C307" s="24"/>
      <c r="D307" s="68"/>
      <c r="E307" s="24"/>
      <c r="F307" s="68"/>
      <c r="G307" s="107">
        <v>0.3</v>
      </c>
      <c r="H307" s="24">
        <v>0</v>
      </c>
      <c r="I307" s="68">
        <f>H307*G307</f>
        <v>0</v>
      </c>
      <c r="J307" s="164">
        <f t="shared" si="480"/>
        <v>0</v>
      </c>
      <c r="K307" s="68">
        <f t="shared" si="480"/>
        <v>0</v>
      </c>
      <c r="L307" s="164"/>
      <c r="M307" s="68"/>
      <c r="N307" s="68" t="e">
        <f t="shared" si="481"/>
        <v>#DIV/0!</v>
      </c>
      <c r="O307" s="68" t="e">
        <f t="shared" si="481"/>
        <v>#DIV/0!</v>
      </c>
      <c r="P307" s="164">
        <f t="shared" si="482"/>
        <v>0</v>
      </c>
      <c r="Q307" s="68">
        <f t="shared" si="482"/>
        <v>0</v>
      </c>
      <c r="R307" s="164"/>
      <c r="S307" s="68"/>
      <c r="T307" s="133"/>
      <c r="U307" s="164">
        <v>35</v>
      </c>
      <c r="V307" s="68">
        <v>10.5</v>
      </c>
      <c r="W307" s="164">
        <f t="shared" si="484"/>
        <v>35</v>
      </c>
      <c r="X307" s="68">
        <f t="shared" si="485"/>
        <v>10.5</v>
      </c>
      <c r="Y307" s="164">
        <f t="shared" si="489"/>
        <v>0</v>
      </c>
      <c r="Z307" s="68">
        <f t="shared" si="490"/>
        <v>0</v>
      </c>
      <c r="AA307" s="133"/>
      <c r="AB307" s="164"/>
      <c r="AC307" s="68"/>
      <c r="AD307" s="164">
        <f t="shared" si="487"/>
        <v>0</v>
      </c>
      <c r="AE307" s="68">
        <f t="shared" si="488"/>
        <v>0</v>
      </c>
      <c r="AF307" s="24"/>
    </row>
    <row r="308" spans="1:32" s="18" customFormat="1" ht="31.5">
      <c r="A308" s="754">
        <v>23.299999999999901</v>
      </c>
      <c r="B308" s="16" t="s">
        <v>120</v>
      </c>
      <c r="C308" s="24"/>
      <c r="D308" s="68"/>
      <c r="E308" s="24"/>
      <c r="F308" s="68"/>
      <c r="G308" s="107">
        <v>7.3</v>
      </c>
      <c r="H308" s="24"/>
      <c r="I308" s="68">
        <f t="shared" ref="I308:I312" si="496">H308*G308</f>
        <v>0</v>
      </c>
      <c r="J308" s="164">
        <f t="shared" si="480"/>
        <v>0</v>
      </c>
      <c r="K308" s="68">
        <f t="shared" si="480"/>
        <v>0</v>
      </c>
      <c r="L308" s="164"/>
      <c r="M308" s="68"/>
      <c r="N308" s="68" t="e">
        <f t="shared" si="481"/>
        <v>#DIV/0!</v>
      </c>
      <c r="O308" s="68" t="e">
        <f t="shared" si="481"/>
        <v>#DIV/0!</v>
      </c>
      <c r="P308" s="164">
        <f t="shared" si="482"/>
        <v>0</v>
      </c>
      <c r="Q308" s="68">
        <f t="shared" si="482"/>
        <v>0</v>
      </c>
      <c r="R308" s="164"/>
      <c r="S308" s="68"/>
      <c r="T308" s="133">
        <v>7.3</v>
      </c>
      <c r="U308" s="164"/>
      <c r="V308" s="68">
        <f>U308*T308</f>
        <v>0</v>
      </c>
      <c r="W308" s="164">
        <f t="shared" si="484"/>
        <v>0</v>
      </c>
      <c r="X308" s="68">
        <f t="shared" si="485"/>
        <v>0</v>
      </c>
      <c r="Y308" s="164">
        <f t="shared" si="489"/>
        <v>0</v>
      </c>
      <c r="Z308" s="68">
        <f t="shared" si="490"/>
        <v>0</v>
      </c>
      <c r="AA308" s="133">
        <v>7.3</v>
      </c>
      <c r="AB308" s="164"/>
      <c r="AC308" s="68">
        <f>AB308*AA308</f>
        <v>0</v>
      </c>
      <c r="AD308" s="164">
        <f t="shared" si="487"/>
        <v>0</v>
      </c>
      <c r="AE308" s="68">
        <f t="shared" si="488"/>
        <v>0</v>
      </c>
      <c r="AF308" s="24"/>
    </row>
    <row r="309" spans="1:32" s="18" customFormat="1" ht="31.5">
      <c r="A309" s="754">
        <v>23.309999999999899</v>
      </c>
      <c r="B309" s="16" t="s">
        <v>121</v>
      </c>
      <c r="C309" s="24"/>
      <c r="D309" s="68"/>
      <c r="E309" s="24"/>
      <c r="F309" s="68"/>
      <c r="G309" s="107">
        <v>6.32</v>
      </c>
      <c r="H309" s="24">
        <v>0</v>
      </c>
      <c r="I309" s="68">
        <f t="shared" si="496"/>
        <v>0</v>
      </c>
      <c r="J309" s="164">
        <f t="shared" si="480"/>
        <v>0</v>
      </c>
      <c r="K309" s="68">
        <f t="shared" si="480"/>
        <v>0</v>
      </c>
      <c r="L309" s="164"/>
      <c r="M309" s="68"/>
      <c r="N309" s="68" t="e">
        <f t="shared" si="481"/>
        <v>#DIV/0!</v>
      </c>
      <c r="O309" s="68" t="e">
        <f t="shared" si="481"/>
        <v>#DIV/0!</v>
      </c>
      <c r="P309" s="164">
        <f t="shared" si="482"/>
        <v>0</v>
      </c>
      <c r="Q309" s="68">
        <f t="shared" si="482"/>
        <v>0</v>
      </c>
      <c r="R309" s="164"/>
      <c r="S309" s="68"/>
      <c r="T309" s="133">
        <v>6.32</v>
      </c>
      <c r="U309" s="164"/>
      <c r="V309" s="68">
        <f>U309*T309</f>
        <v>0</v>
      </c>
      <c r="W309" s="164">
        <f t="shared" si="484"/>
        <v>0</v>
      </c>
      <c r="X309" s="68">
        <f t="shared" si="485"/>
        <v>0</v>
      </c>
      <c r="Y309" s="164">
        <f t="shared" si="489"/>
        <v>0</v>
      </c>
      <c r="Z309" s="68">
        <f t="shared" si="490"/>
        <v>0</v>
      </c>
      <c r="AA309" s="133">
        <v>6.32</v>
      </c>
      <c r="AB309" s="164"/>
      <c r="AC309" s="68">
        <f>AB309*AA309</f>
        <v>0</v>
      </c>
      <c r="AD309" s="164">
        <f t="shared" si="487"/>
        <v>0</v>
      </c>
      <c r="AE309" s="68">
        <f t="shared" si="488"/>
        <v>0</v>
      </c>
      <c r="AF309" s="24"/>
    </row>
    <row r="310" spans="1:32" s="18" customFormat="1" ht="31.5">
      <c r="A310" s="754">
        <v>23.319999999999901</v>
      </c>
      <c r="B310" s="16" t="s">
        <v>122</v>
      </c>
      <c r="C310" s="24"/>
      <c r="D310" s="68"/>
      <c r="E310" s="24"/>
      <c r="F310" s="68"/>
      <c r="G310" s="107">
        <v>7.3</v>
      </c>
      <c r="H310" s="24">
        <v>0</v>
      </c>
      <c r="I310" s="68">
        <f t="shared" si="496"/>
        <v>0</v>
      </c>
      <c r="J310" s="164">
        <f t="shared" si="480"/>
        <v>0</v>
      </c>
      <c r="K310" s="68">
        <f t="shared" si="480"/>
        <v>0</v>
      </c>
      <c r="L310" s="164"/>
      <c r="M310" s="68"/>
      <c r="N310" s="68" t="e">
        <f t="shared" si="481"/>
        <v>#DIV/0!</v>
      </c>
      <c r="O310" s="68" t="e">
        <f t="shared" si="481"/>
        <v>#DIV/0!</v>
      </c>
      <c r="P310" s="164">
        <f t="shared" si="482"/>
        <v>0</v>
      </c>
      <c r="Q310" s="68">
        <f t="shared" si="482"/>
        <v>0</v>
      </c>
      <c r="R310" s="164"/>
      <c r="S310" s="68"/>
      <c r="T310" s="133">
        <v>7.3</v>
      </c>
      <c r="U310" s="164"/>
      <c r="V310" s="68">
        <f>U310*T310</f>
        <v>0</v>
      </c>
      <c r="W310" s="164">
        <f t="shared" si="484"/>
        <v>0</v>
      </c>
      <c r="X310" s="68">
        <f t="shared" si="485"/>
        <v>0</v>
      </c>
      <c r="Y310" s="164">
        <f t="shared" si="489"/>
        <v>0</v>
      </c>
      <c r="Z310" s="68">
        <f t="shared" si="490"/>
        <v>0</v>
      </c>
      <c r="AA310" s="133">
        <v>7.3</v>
      </c>
      <c r="AB310" s="164"/>
      <c r="AC310" s="68">
        <f>AB310*AA310</f>
        <v>0</v>
      </c>
      <c r="AD310" s="164">
        <f t="shared" si="487"/>
        <v>0</v>
      </c>
      <c r="AE310" s="68">
        <f t="shared" si="488"/>
        <v>0</v>
      </c>
      <c r="AF310" s="24"/>
    </row>
    <row r="311" spans="1:32" s="18" customFormat="1" ht="31.5">
      <c r="A311" s="754">
        <v>23.329999999999899</v>
      </c>
      <c r="B311" s="16" t="s">
        <v>123</v>
      </c>
      <c r="C311" s="24"/>
      <c r="D311" s="68"/>
      <c r="E311" s="24"/>
      <c r="F311" s="68"/>
      <c r="G311" s="107">
        <v>6.32</v>
      </c>
      <c r="H311" s="24"/>
      <c r="I311" s="68">
        <f t="shared" si="496"/>
        <v>0</v>
      </c>
      <c r="J311" s="164">
        <f t="shared" si="480"/>
        <v>0</v>
      </c>
      <c r="K311" s="68">
        <f t="shared" si="480"/>
        <v>0</v>
      </c>
      <c r="L311" s="164"/>
      <c r="M311" s="68"/>
      <c r="N311" s="68" t="e">
        <f t="shared" si="481"/>
        <v>#DIV/0!</v>
      </c>
      <c r="O311" s="68" t="e">
        <f t="shared" si="481"/>
        <v>#DIV/0!</v>
      </c>
      <c r="P311" s="164">
        <f t="shared" si="482"/>
        <v>0</v>
      </c>
      <c r="Q311" s="68">
        <f t="shared" si="482"/>
        <v>0</v>
      </c>
      <c r="R311" s="164"/>
      <c r="S311" s="68"/>
      <c r="T311" s="133">
        <v>6.32</v>
      </c>
      <c r="U311" s="164"/>
      <c r="V311" s="68">
        <f>U311*T311</f>
        <v>0</v>
      </c>
      <c r="W311" s="164">
        <f t="shared" si="484"/>
        <v>0</v>
      </c>
      <c r="X311" s="68">
        <f t="shared" si="485"/>
        <v>0</v>
      </c>
      <c r="Y311" s="164">
        <f t="shared" si="489"/>
        <v>0</v>
      </c>
      <c r="Z311" s="68">
        <f t="shared" si="490"/>
        <v>0</v>
      </c>
      <c r="AA311" s="133">
        <v>6.32</v>
      </c>
      <c r="AB311" s="164"/>
      <c r="AC311" s="68">
        <f>AB311*AA311</f>
        <v>0</v>
      </c>
      <c r="AD311" s="164">
        <f t="shared" si="487"/>
        <v>0</v>
      </c>
      <c r="AE311" s="68">
        <f t="shared" si="488"/>
        <v>0</v>
      </c>
      <c r="AF311" s="24"/>
    </row>
    <row r="312" spans="1:32" s="18" customFormat="1" ht="31.5">
      <c r="A312" s="754">
        <v>23.3399999999999</v>
      </c>
      <c r="B312" s="16" t="s">
        <v>124</v>
      </c>
      <c r="C312" s="24"/>
      <c r="D312" s="68"/>
      <c r="E312" s="24"/>
      <c r="F312" s="68"/>
      <c r="G312" s="107"/>
      <c r="H312" s="24"/>
      <c r="I312" s="68">
        <f t="shared" si="496"/>
        <v>0</v>
      </c>
      <c r="J312" s="164">
        <f t="shared" si="480"/>
        <v>0</v>
      </c>
      <c r="K312" s="68">
        <f t="shared" si="480"/>
        <v>0</v>
      </c>
      <c r="L312" s="164"/>
      <c r="M312" s="68"/>
      <c r="N312" s="68" t="e">
        <f t="shared" si="481"/>
        <v>#DIV/0!</v>
      </c>
      <c r="O312" s="68" t="e">
        <f t="shared" si="481"/>
        <v>#DIV/0!</v>
      </c>
      <c r="P312" s="164">
        <f t="shared" si="482"/>
        <v>0</v>
      </c>
      <c r="Q312" s="68">
        <f t="shared" si="482"/>
        <v>0</v>
      </c>
      <c r="R312" s="164"/>
      <c r="S312" s="68"/>
      <c r="T312" s="133"/>
      <c r="U312" s="164"/>
      <c r="V312" s="68">
        <f t="shared" si="483"/>
        <v>0</v>
      </c>
      <c r="W312" s="164">
        <f t="shared" si="484"/>
        <v>0</v>
      </c>
      <c r="X312" s="68">
        <f t="shared" si="485"/>
        <v>0</v>
      </c>
      <c r="Y312" s="164">
        <f t="shared" si="489"/>
        <v>0</v>
      </c>
      <c r="Z312" s="68">
        <f t="shared" si="490"/>
        <v>0</v>
      </c>
      <c r="AA312" s="133"/>
      <c r="AB312" s="164"/>
      <c r="AC312" s="68"/>
      <c r="AD312" s="164">
        <f t="shared" si="487"/>
        <v>0</v>
      </c>
      <c r="AE312" s="68">
        <f t="shared" si="488"/>
        <v>0</v>
      </c>
      <c r="AF312" s="24"/>
    </row>
    <row r="313" spans="1:32" s="18" customFormat="1">
      <c r="A313" s="754">
        <v>23.349999999999898</v>
      </c>
      <c r="B313" s="16" t="s">
        <v>315</v>
      </c>
      <c r="C313" s="24"/>
      <c r="D313" s="68"/>
      <c r="E313" s="24"/>
      <c r="F313" s="68"/>
      <c r="G313" s="107"/>
      <c r="H313" s="24"/>
      <c r="I313" s="68"/>
      <c r="J313" s="164">
        <f t="shared" si="480"/>
        <v>0</v>
      </c>
      <c r="K313" s="68">
        <f t="shared" si="480"/>
        <v>0</v>
      </c>
      <c r="L313" s="164"/>
      <c r="M313" s="68"/>
      <c r="N313" s="68" t="e">
        <f t="shared" si="481"/>
        <v>#DIV/0!</v>
      </c>
      <c r="O313" s="68" t="e">
        <f t="shared" si="481"/>
        <v>#DIV/0!</v>
      </c>
      <c r="P313" s="164">
        <f t="shared" si="482"/>
        <v>0</v>
      </c>
      <c r="Q313" s="68">
        <f t="shared" si="482"/>
        <v>0</v>
      </c>
      <c r="R313" s="164"/>
      <c r="S313" s="68"/>
      <c r="T313" s="133"/>
      <c r="U313" s="164"/>
      <c r="V313" s="68">
        <f t="shared" si="483"/>
        <v>0</v>
      </c>
      <c r="W313" s="164">
        <f t="shared" si="484"/>
        <v>0</v>
      </c>
      <c r="X313" s="68">
        <f t="shared" si="485"/>
        <v>0</v>
      </c>
      <c r="Y313" s="164">
        <f t="shared" si="489"/>
        <v>0</v>
      </c>
      <c r="Z313" s="68">
        <f t="shared" si="490"/>
        <v>0</v>
      </c>
      <c r="AA313" s="133"/>
      <c r="AB313" s="164"/>
      <c r="AC313" s="68">
        <f t="shared" ref="AC313" si="497">AB313*AA313</f>
        <v>0</v>
      </c>
      <c r="AD313" s="164">
        <f t="shared" si="487"/>
        <v>0</v>
      </c>
      <c r="AE313" s="68">
        <f t="shared" si="488"/>
        <v>0</v>
      </c>
      <c r="AF313" s="24"/>
    </row>
    <row r="314" spans="1:32" s="18" customFormat="1">
      <c r="A314" s="754">
        <v>23.3599999999999</v>
      </c>
      <c r="B314" s="3" t="s">
        <v>125</v>
      </c>
      <c r="C314" s="24"/>
      <c r="D314" s="68"/>
      <c r="E314" s="24"/>
      <c r="F314" s="68"/>
      <c r="G314" s="107"/>
      <c r="H314" s="24"/>
      <c r="I314" s="68">
        <f t="shared" ref="I314:I316" si="498">H314*G314</f>
        <v>0</v>
      </c>
      <c r="J314" s="164">
        <f t="shared" si="480"/>
        <v>0</v>
      </c>
      <c r="K314" s="68">
        <f t="shared" si="480"/>
        <v>0</v>
      </c>
      <c r="L314" s="164"/>
      <c r="M314" s="68"/>
      <c r="N314" s="68"/>
      <c r="O314" s="68"/>
      <c r="P314" s="164">
        <f t="shared" si="482"/>
        <v>0</v>
      </c>
      <c r="Q314" s="68">
        <f t="shared" si="482"/>
        <v>0</v>
      </c>
      <c r="R314" s="164"/>
      <c r="S314" s="68"/>
      <c r="T314" s="133">
        <v>0.15</v>
      </c>
      <c r="U314" s="164">
        <v>141</v>
      </c>
      <c r="V314" s="68">
        <f>U314*T314</f>
        <v>21.15</v>
      </c>
      <c r="W314" s="164">
        <f t="shared" si="484"/>
        <v>141</v>
      </c>
      <c r="X314" s="68">
        <f t="shared" si="485"/>
        <v>21.15</v>
      </c>
      <c r="Y314" s="164">
        <f t="shared" si="489"/>
        <v>0</v>
      </c>
      <c r="Z314" s="68">
        <f t="shared" si="490"/>
        <v>0</v>
      </c>
      <c r="AA314" s="133">
        <v>0.15</v>
      </c>
      <c r="AB314" s="164">
        <v>141</v>
      </c>
      <c r="AC314" s="68">
        <f>AB314*AA314</f>
        <v>21.15</v>
      </c>
      <c r="AD314" s="164">
        <f t="shared" si="487"/>
        <v>141</v>
      </c>
      <c r="AE314" s="68">
        <f t="shared" si="488"/>
        <v>21.15</v>
      </c>
      <c r="AF314" s="24"/>
    </row>
    <row r="315" spans="1:32" s="18" customFormat="1">
      <c r="A315" s="754">
        <v>23.369999999999902</v>
      </c>
      <c r="B315" s="3" t="s">
        <v>126</v>
      </c>
      <c r="C315" s="24"/>
      <c r="D315" s="68"/>
      <c r="E315" s="24"/>
      <c r="F315" s="68"/>
      <c r="G315" s="107"/>
      <c r="H315" s="24"/>
      <c r="I315" s="68">
        <f t="shared" si="498"/>
        <v>0</v>
      </c>
      <c r="J315" s="164">
        <f t="shared" si="480"/>
        <v>0</v>
      </c>
      <c r="K315" s="68">
        <f t="shared" si="480"/>
        <v>0</v>
      </c>
      <c r="L315" s="164"/>
      <c r="M315" s="68"/>
      <c r="N315" s="68"/>
      <c r="O315" s="68"/>
      <c r="P315" s="164">
        <f t="shared" si="482"/>
        <v>0</v>
      </c>
      <c r="Q315" s="68">
        <f t="shared" si="482"/>
        <v>0</v>
      </c>
      <c r="R315" s="164"/>
      <c r="S315" s="68"/>
      <c r="T315" s="133"/>
      <c r="U315" s="164"/>
      <c r="V315" s="68">
        <f>U315*T315</f>
        <v>0</v>
      </c>
      <c r="W315" s="164">
        <f t="shared" si="484"/>
        <v>0</v>
      </c>
      <c r="X315" s="68">
        <f t="shared" si="485"/>
        <v>0</v>
      </c>
      <c r="Y315" s="164">
        <f t="shared" si="489"/>
        <v>0</v>
      </c>
      <c r="Z315" s="68">
        <f t="shared" si="490"/>
        <v>0</v>
      </c>
      <c r="AA315" s="133"/>
      <c r="AB315" s="164"/>
      <c r="AC315" s="68">
        <f>AB315*AA315</f>
        <v>0</v>
      </c>
      <c r="AD315" s="164">
        <f t="shared" si="487"/>
        <v>0</v>
      </c>
      <c r="AE315" s="68">
        <f t="shared" si="488"/>
        <v>0</v>
      </c>
      <c r="AF315" s="24"/>
    </row>
    <row r="316" spans="1:32" s="18" customFormat="1">
      <c r="A316" s="754">
        <v>23.3799999999999</v>
      </c>
      <c r="B316" s="3" t="s">
        <v>130</v>
      </c>
      <c r="C316" s="24"/>
      <c r="D316" s="68"/>
      <c r="E316" s="24"/>
      <c r="F316" s="68"/>
      <c r="G316" s="107"/>
      <c r="H316" s="24"/>
      <c r="I316" s="68">
        <f t="shared" si="498"/>
        <v>0</v>
      </c>
      <c r="J316" s="164">
        <f t="shared" si="480"/>
        <v>0</v>
      </c>
      <c r="K316" s="68">
        <f t="shared" si="480"/>
        <v>0</v>
      </c>
      <c r="L316" s="164"/>
      <c r="M316" s="68"/>
      <c r="N316" s="68"/>
      <c r="O316" s="68"/>
      <c r="P316" s="164">
        <f t="shared" si="482"/>
        <v>0</v>
      </c>
      <c r="Q316" s="68">
        <f t="shared" si="482"/>
        <v>0</v>
      </c>
      <c r="R316" s="164"/>
      <c r="S316" s="68"/>
      <c r="T316" s="133"/>
      <c r="U316" s="164"/>
      <c r="V316" s="68">
        <f>U316*T316</f>
        <v>0</v>
      </c>
      <c r="W316" s="164">
        <f t="shared" si="484"/>
        <v>0</v>
      </c>
      <c r="X316" s="68">
        <f t="shared" si="485"/>
        <v>0</v>
      </c>
      <c r="Y316" s="164">
        <f t="shared" si="489"/>
        <v>0</v>
      </c>
      <c r="Z316" s="68">
        <f t="shared" si="490"/>
        <v>0</v>
      </c>
      <c r="AA316" s="133"/>
      <c r="AB316" s="164"/>
      <c r="AC316" s="68">
        <f>AB316*AA316</f>
        <v>0</v>
      </c>
      <c r="AD316" s="164">
        <f t="shared" si="487"/>
        <v>0</v>
      </c>
      <c r="AE316" s="68">
        <f t="shared" si="488"/>
        <v>0</v>
      </c>
      <c r="AF316" s="24"/>
    </row>
    <row r="317" spans="1:32" s="18" customFormat="1" ht="29.25" customHeight="1">
      <c r="A317" s="754">
        <v>23.389999999999901</v>
      </c>
      <c r="B317" s="24" t="s">
        <v>303</v>
      </c>
      <c r="C317" s="24">
        <v>0</v>
      </c>
      <c r="D317" s="68"/>
      <c r="E317" s="24"/>
      <c r="F317" s="68"/>
      <c r="G317" s="107">
        <v>3.31</v>
      </c>
      <c r="H317" s="24">
        <v>3</v>
      </c>
      <c r="I317" s="68">
        <v>3.31</v>
      </c>
      <c r="J317" s="164">
        <f t="shared" si="480"/>
        <v>3</v>
      </c>
      <c r="K317" s="68">
        <f t="shared" si="480"/>
        <v>3.31</v>
      </c>
      <c r="L317" s="164">
        <v>3</v>
      </c>
      <c r="M317" s="68">
        <v>3.31</v>
      </c>
      <c r="N317" s="68">
        <f t="shared" si="481"/>
        <v>100</v>
      </c>
      <c r="O317" s="68">
        <f t="shared" si="481"/>
        <v>100.00000000000001</v>
      </c>
      <c r="P317" s="164">
        <f t="shared" si="482"/>
        <v>0</v>
      </c>
      <c r="Q317" s="68">
        <f t="shared" si="482"/>
        <v>0</v>
      </c>
      <c r="R317" s="164"/>
      <c r="S317" s="68"/>
      <c r="T317" s="133"/>
      <c r="U317" s="164">
        <v>21</v>
      </c>
      <c r="V317" s="68">
        <v>31.91</v>
      </c>
      <c r="W317" s="164">
        <f t="shared" si="484"/>
        <v>21</v>
      </c>
      <c r="X317" s="68">
        <f t="shared" si="485"/>
        <v>31.91</v>
      </c>
      <c r="Y317" s="164"/>
      <c r="Z317" s="68"/>
      <c r="AA317" s="133"/>
      <c r="AB317" s="164">
        <v>8</v>
      </c>
      <c r="AC317" s="68">
        <v>14.72</v>
      </c>
      <c r="AD317" s="164">
        <f t="shared" si="487"/>
        <v>8</v>
      </c>
      <c r="AE317" s="68">
        <f t="shared" si="488"/>
        <v>14.72</v>
      </c>
      <c r="AF317" s="24"/>
    </row>
    <row r="318" spans="1:32" s="18" customFormat="1" ht="31.5" customHeight="1">
      <c r="A318" s="754">
        <v>23.399999999999899</v>
      </c>
      <c r="B318" s="23" t="s">
        <v>131</v>
      </c>
      <c r="C318" s="24"/>
      <c r="D318" s="68"/>
      <c r="E318" s="24"/>
      <c r="F318" s="68"/>
      <c r="G318" s="107"/>
      <c r="H318" s="24">
        <v>0</v>
      </c>
      <c r="I318" s="68">
        <v>0</v>
      </c>
      <c r="J318" s="164">
        <f t="shared" si="480"/>
        <v>0</v>
      </c>
      <c r="K318" s="68">
        <f t="shared" si="480"/>
        <v>0</v>
      </c>
      <c r="L318" s="164"/>
      <c r="M318" s="68"/>
      <c r="N318" s="68" t="e">
        <f t="shared" si="481"/>
        <v>#DIV/0!</v>
      </c>
      <c r="O318" s="68" t="e">
        <f t="shared" si="481"/>
        <v>#DIV/0!</v>
      </c>
      <c r="P318" s="164">
        <f t="shared" si="482"/>
        <v>0</v>
      </c>
      <c r="Q318" s="68">
        <f t="shared" si="482"/>
        <v>0</v>
      </c>
      <c r="R318" s="164"/>
      <c r="S318" s="68"/>
      <c r="T318" s="133"/>
      <c r="U318" s="164">
        <v>6</v>
      </c>
      <c r="V318" s="68">
        <v>17.739999999999998</v>
      </c>
      <c r="W318" s="164">
        <f t="shared" si="484"/>
        <v>6</v>
      </c>
      <c r="X318" s="68">
        <f t="shared" si="485"/>
        <v>17.739999999999998</v>
      </c>
      <c r="Y318" s="164"/>
      <c r="Z318" s="68"/>
      <c r="AA318" s="133"/>
      <c r="AB318" s="164">
        <v>1</v>
      </c>
      <c r="AC318" s="68">
        <v>0.84</v>
      </c>
      <c r="AD318" s="164">
        <f t="shared" si="487"/>
        <v>1</v>
      </c>
      <c r="AE318" s="68">
        <f t="shared" si="488"/>
        <v>0.84</v>
      </c>
      <c r="AF318" s="24"/>
    </row>
    <row r="319" spans="1:32" s="18" customFormat="1" ht="31.5">
      <c r="A319" s="754">
        <v>23.409999999999901</v>
      </c>
      <c r="B319" s="3" t="s">
        <v>304</v>
      </c>
      <c r="C319" s="24"/>
      <c r="D319" s="68"/>
      <c r="E319" s="24"/>
      <c r="F319" s="68"/>
      <c r="G319" s="107"/>
      <c r="H319" s="24"/>
      <c r="I319" s="68">
        <f t="shared" ref="I319:I324" si="499">H319*G319</f>
        <v>0</v>
      </c>
      <c r="J319" s="164">
        <f t="shared" si="480"/>
        <v>0</v>
      </c>
      <c r="K319" s="68">
        <f t="shared" si="480"/>
        <v>0</v>
      </c>
      <c r="L319" s="164"/>
      <c r="M319" s="68"/>
      <c r="N319" s="68"/>
      <c r="O319" s="68"/>
      <c r="P319" s="164">
        <f t="shared" si="482"/>
        <v>0</v>
      </c>
      <c r="Q319" s="68">
        <f t="shared" si="482"/>
        <v>0</v>
      </c>
      <c r="R319" s="164"/>
      <c r="S319" s="68"/>
      <c r="T319" s="133"/>
      <c r="U319" s="164"/>
      <c r="V319" s="68">
        <f t="shared" si="483"/>
        <v>0</v>
      </c>
      <c r="W319" s="164">
        <f t="shared" si="484"/>
        <v>0</v>
      </c>
      <c r="X319" s="68">
        <f t="shared" si="485"/>
        <v>0</v>
      </c>
      <c r="Y319" s="164">
        <f t="shared" si="489"/>
        <v>0</v>
      </c>
      <c r="Z319" s="68">
        <f t="shared" si="490"/>
        <v>0</v>
      </c>
      <c r="AA319" s="133"/>
      <c r="AB319" s="164"/>
      <c r="AC319" s="68">
        <f t="shared" ref="AC319:AC321" si="500">AB319*AA319</f>
        <v>0</v>
      </c>
      <c r="AD319" s="164">
        <f t="shared" si="487"/>
        <v>0</v>
      </c>
      <c r="AE319" s="68">
        <f t="shared" si="488"/>
        <v>0</v>
      </c>
      <c r="AF319" s="24"/>
    </row>
    <row r="320" spans="1:32" s="18" customFormat="1" ht="47.25">
      <c r="A320" s="950"/>
      <c r="B320" s="3" t="s">
        <v>127</v>
      </c>
      <c r="C320" s="24"/>
      <c r="D320" s="68"/>
      <c r="E320" s="24"/>
      <c r="F320" s="68"/>
      <c r="G320" s="107"/>
      <c r="H320" s="24"/>
      <c r="I320" s="68">
        <f t="shared" si="499"/>
        <v>0</v>
      </c>
      <c r="J320" s="164">
        <f t="shared" si="480"/>
        <v>0</v>
      </c>
      <c r="K320" s="68">
        <f t="shared" si="480"/>
        <v>0</v>
      </c>
      <c r="L320" s="164"/>
      <c r="M320" s="68"/>
      <c r="N320" s="68"/>
      <c r="O320" s="68"/>
      <c r="P320" s="164">
        <f t="shared" si="482"/>
        <v>0</v>
      </c>
      <c r="Q320" s="68">
        <f t="shared" si="482"/>
        <v>0</v>
      </c>
      <c r="R320" s="164"/>
      <c r="S320" s="68"/>
      <c r="T320" s="133"/>
      <c r="U320" s="164"/>
      <c r="V320" s="68">
        <f t="shared" si="483"/>
        <v>0</v>
      </c>
      <c r="W320" s="164">
        <f t="shared" si="484"/>
        <v>0</v>
      </c>
      <c r="X320" s="68">
        <f t="shared" si="485"/>
        <v>0</v>
      </c>
      <c r="Y320" s="164">
        <f t="shared" si="489"/>
        <v>0</v>
      </c>
      <c r="Z320" s="68">
        <f t="shared" si="490"/>
        <v>0</v>
      </c>
      <c r="AA320" s="133"/>
      <c r="AB320" s="164"/>
      <c r="AC320" s="68">
        <f t="shared" si="500"/>
        <v>0</v>
      </c>
      <c r="AD320" s="164">
        <f t="shared" si="487"/>
        <v>0</v>
      </c>
      <c r="AE320" s="68">
        <f t="shared" si="488"/>
        <v>0</v>
      </c>
      <c r="AF320" s="24"/>
    </row>
    <row r="321" spans="1:33" s="18" customFormat="1">
      <c r="A321" s="950"/>
      <c r="B321" s="3" t="s">
        <v>128</v>
      </c>
      <c r="C321" s="24"/>
      <c r="D321" s="68"/>
      <c r="E321" s="24"/>
      <c r="F321" s="68"/>
      <c r="G321" s="107"/>
      <c r="H321" s="24"/>
      <c r="I321" s="68">
        <f t="shared" si="499"/>
        <v>0</v>
      </c>
      <c r="J321" s="164">
        <f t="shared" si="480"/>
        <v>0</v>
      </c>
      <c r="K321" s="68">
        <f t="shared" si="480"/>
        <v>0</v>
      </c>
      <c r="L321" s="164"/>
      <c r="M321" s="68"/>
      <c r="N321" s="68"/>
      <c r="O321" s="68"/>
      <c r="P321" s="164">
        <f t="shared" si="482"/>
        <v>0</v>
      </c>
      <c r="Q321" s="68">
        <f t="shared" si="482"/>
        <v>0</v>
      </c>
      <c r="R321" s="164"/>
      <c r="S321" s="68"/>
      <c r="T321" s="133"/>
      <c r="U321" s="164"/>
      <c r="V321" s="68">
        <f t="shared" si="483"/>
        <v>0</v>
      </c>
      <c r="W321" s="164">
        <f t="shared" si="484"/>
        <v>0</v>
      </c>
      <c r="X321" s="68">
        <f t="shared" si="485"/>
        <v>0</v>
      </c>
      <c r="Y321" s="164">
        <f t="shared" si="489"/>
        <v>0</v>
      </c>
      <c r="Z321" s="68">
        <f t="shared" si="490"/>
        <v>0</v>
      </c>
      <c r="AA321" s="133"/>
      <c r="AB321" s="164"/>
      <c r="AC321" s="68">
        <f t="shared" si="500"/>
        <v>0</v>
      </c>
      <c r="AD321" s="164">
        <f t="shared" si="487"/>
        <v>0</v>
      </c>
      <c r="AE321" s="68">
        <f t="shared" si="488"/>
        <v>0</v>
      </c>
      <c r="AF321" s="24"/>
    </row>
    <row r="322" spans="1:33" s="18" customFormat="1" ht="56.25">
      <c r="A322" s="950"/>
      <c r="B322" s="3" t="s">
        <v>129</v>
      </c>
      <c r="C322" s="24"/>
      <c r="D322" s="68"/>
      <c r="E322" s="24"/>
      <c r="F322" s="68"/>
      <c r="G322" s="107"/>
      <c r="H322" s="24"/>
      <c r="I322" s="68">
        <f t="shared" si="499"/>
        <v>0</v>
      </c>
      <c r="J322" s="164">
        <f t="shared" si="480"/>
        <v>0</v>
      </c>
      <c r="K322" s="68">
        <f t="shared" si="480"/>
        <v>0</v>
      </c>
      <c r="L322" s="164"/>
      <c r="M322" s="68"/>
      <c r="N322" s="68" t="e">
        <f t="shared" si="481"/>
        <v>#DIV/0!</v>
      </c>
      <c r="O322" s="68" t="e">
        <f t="shared" si="481"/>
        <v>#DIV/0!</v>
      </c>
      <c r="P322" s="164">
        <f t="shared" si="482"/>
        <v>0</v>
      </c>
      <c r="Q322" s="68">
        <f t="shared" si="482"/>
        <v>0</v>
      </c>
      <c r="R322" s="164"/>
      <c r="S322" s="68"/>
      <c r="T322" s="133"/>
      <c r="U322" s="164">
        <v>1</v>
      </c>
      <c r="V322" s="68">
        <v>4.8099999999999996</v>
      </c>
      <c r="W322" s="164">
        <f t="shared" si="484"/>
        <v>1</v>
      </c>
      <c r="X322" s="68">
        <f t="shared" si="485"/>
        <v>4.8099999999999996</v>
      </c>
      <c r="Y322" s="164">
        <f t="shared" si="489"/>
        <v>0</v>
      </c>
      <c r="Z322" s="68">
        <f t="shared" si="490"/>
        <v>0</v>
      </c>
      <c r="AA322" s="133"/>
      <c r="AB322" s="164"/>
      <c r="AC322" s="68"/>
      <c r="AD322" s="164">
        <f t="shared" si="487"/>
        <v>0</v>
      </c>
      <c r="AE322" s="68">
        <f t="shared" si="488"/>
        <v>0</v>
      </c>
      <c r="AF322" s="783" t="s">
        <v>637</v>
      </c>
    </row>
    <row r="323" spans="1:33" s="18" customFormat="1" ht="31.5">
      <c r="A323" s="754"/>
      <c r="B323" s="3" t="s">
        <v>305</v>
      </c>
      <c r="C323" s="24"/>
      <c r="D323" s="68"/>
      <c r="E323" s="24"/>
      <c r="F323" s="68"/>
      <c r="G323" s="107"/>
      <c r="H323" s="24"/>
      <c r="I323" s="68">
        <f t="shared" si="499"/>
        <v>0</v>
      </c>
      <c r="J323" s="164">
        <f t="shared" si="480"/>
        <v>0</v>
      </c>
      <c r="K323" s="68">
        <f t="shared" si="480"/>
        <v>0</v>
      </c>
      <c r="L323" s="164"/>
      <c r="M323" s="68"/>
      <c r="N323" s="68"/>
      <c r="O323" s="68"/>
      <c r="P323" s="164">
        <f t="shared" si="482"/>
        <v>0</v>
      </c>
      <c r="Q323" s="68">
        <f t="shared" si="482"/>
        <v>0</v>
      </c>
      <c r="R323" s="164"/>
      <c r="S323" s="68"/>
      <c r="T323" s="133"/>
      <c r="U323" s="164"/>
      <c r="V323" s="68">
        <f t="shared" si="483"/>
        <v>0</v>
      </c>
      <c r="W323" s="164">
        <f t="shared" si="484"/>
        <v>0</v>
      </c>
      <c r="X323" s="68">
        <f t="shared" si="485"/>
        <v>0</v>
      </c>
      <c r="Y323" s="164">
        <f t="shared" si="489"/>
        <v>0</v>
      </c>
      <c r="Z323" s="68">
        <f t="shared" si="490"/>
        <v>0</v>
      </c>
      <c r="AA323" s="133"/>
      <c r="AB323" s="164"/>
      <c r="AC323" s="68">
        <f t="shared" ref="AC323:AC324" si="501">AB323*AA323</f>
        <v>0</v>
      </c>
      <c r="AD323" s="164">
        <f t="shared" si="487"/>
        <v>0</v>
      </c>
      <c r="AE323" s="68">
        <f t="shared" si="488"/>
        <v>0</v>
      </c>
      <c r="AF323" s="24"/>
    </row>
    <row r="324" spans="1:33" s="18" customFormat="1">
      <c r="A324" s="754">
        <v>23.42</v>
      </c>
      <c r="B324" s="23" t="s">
        <v>130</v>
      </c>
      <c r="C324" s="24"/>
      <c r="D324" s="68"/>
      <c r="E324" s="24"/>
      <c r="F324" s="68"/>
      <c r="G324" s="107"/>
      <c r="H324" s="24"/>
      <c r="I324" s="68">
        <f t="shared" si="499"/>
        <v>0</v>
      </c>
      <c r="J324" s="164">
        <f t="shared" si="480"/>
        <v>0</v>
      </c>
      <c r="K324" s="68">
        <f t="shared" si="480"/>
        <v>0</v>
      </c>
      <c r="L324" s="164"/>
      <c r="M324" s="68"/>
      <c r="N324" s="68"/>
      <c r="O324" s="68"/>
      <c r="P324" s="164">
        <f t="shared" si="482"/>
        <v>0</v>
      </c>
      <c r="Q324" s="68">
        <f t="shared" si="482"/>
        <v>0</v>
      </c>
      <c r="R324" s="164"/>
      <c r="S324" s="68"/>
      <c r="T324" s="133"/>
      <c r="U324" s="164"/>
      <c r="V324" s="68">
        <f t="shared" si="483"/>
        <v>0</v>
      </c>
      <c r="W324" s="164">
        <f t="shared" si="484"/>
        <v>0</v>
      </c>
      <c r="X324" s="68">
        <f t="shared" si="485"/>
        <v>0</v>
      </c>
      <c r="Y324" s="164">
        <f t="shared" si="489"/>
        <v>0</v>
      </c>
      <c r="Z324" s="68">
        <f t="shared" si="490"/>
        <v>0</v>
      </c>
      <c r="AA324" s="133"/>
      <c r="AB324" s="164"/>
      <c r="AC324" s="68">
        <f t="shared" si="501"/>
        <v>0</v>
      </c>
      <c r="AD324" s="164">
        <f t="shared" si="487"/>
        <v>0</v>
      </c>
      <c r="AE324" s="68">
        <f t="shared" si="488"/>
        <v>0</v>
      </c>
      <c r="AF324" s="24"/>
    </row>
    <row r="325" spans="1:33" s="18" customFormat="1" ht="56.25">
      <c r="A325" s="754">
        <v>23.43</v>
      </c>
      <c r="B325" s="3" t="s">
        <v>344</v>
      </c>
      <c r="C325" s="24"/>
      <c r="D325" s="68"/>
      <c r="E325" s="24"/>
      <c r="F325" s="68"/>
      <c r="G325" s="107"/>
      <c r="H325" s="24">
        <v>0</v>
      </c>
      <c r="I325" s="68">
        <v>0</v>
      </c>
      <c r="J325" s="164">
        <f t="shared" si="480"/>
        <v>0</v>
      </c>
      <c r="K325" s="68">
        <f t="shared" si="480"/>
        <v>0</v>
      </c>
      <c r="L325" s="164"/>
      <c r="M325" s="68"/>
      <c r="N325" s="68"/>
      <c r="O325" s="68"/>
      <c r="P325" s="164">
        <f t="shared" si="482"/>
        <v>0</v>
      </c>
      <c r="Q325" s="68">
        <f t="shared" si="482"/>
        <v>0</v>
      </c>
      <c r="R325" s="164"/>
      <c r="S325" s="68"/>
      <c r="T325" s="133"/>
      <c r="U325" s="164">
        <v>915</v>
      </c>
      <c r="V325" s="68">
        <v>131.76</v>
      </c>
      <c r="W325" s="164">
        <f t="shared" si="484"/>
        <v>915</v>
      </c>
      <c r="X325" s="68">
        <f t="shared" si="485"/>
        <v>131.76</v>
      </c>
      <c r="Y325" s="164">
        <f t="shared" si="489"/>
        <v>0</v>
      </c>
      <c r="Z325" s="68">
        <f t="shared" si="490"/>
        <v>0</v>
      </c>
      <c r="AA325" s="133"/>
      <c r="AB325" s="164"/>
      <c r="AC325" s="68"/>
      <c r="AD325" s="164">
        <f t="shared" si="487"/>
        <v>0</v>
      </c>
      <c r="AE325" s="68">
        <f t="shared" si="488"/>
        <v>0</v>
      </c>
      <c r="AF325" s="783" t="s">
        <v>637</v>
      </c>
    </row>
    <row r="326" spans="1:33" s="235" customFormat="1" ht="16.5" customHeight="1">
      <c r="A326" s="226"/>
      <c r="B326" s="238" t="s">
        <v>25</v>
      </c>
      <c r="C326" s="228">
        <f t="shared" ref="C326:F326" si="502">SUM(C279:C325)</f>
        <v>209</v>
      </c>
      <c r="D326" s="229">
        <f t="shared" si="502"/>
        <v>598.21</v>
      </c>
      <c r="E326" s="228">
        <f t="shared" si="502"/>
        <v>0</v>
      </c>
      <c r="F326" s="229">
        <f t="shared" si="502"/>
        <v>0</v>
      </c>
      <c r="G326" s="230"/>
      <c r="H326" s="228">
        <f t="shared" ref="H326:M326" si="503">SUM(H279:H325)</f>
        <v>70</v>
      </c>
      <c r="I326" s="229">
        <f t="shared" si="503"/>
        <v>326.92</v>
      </c>
      <c r="J326" s="228">
        <f t="shared" si="503"/>
        <v>279</v>
      </c>
      <c r="K326" s="229">
        <f t="shared" si="503"/>
        <v>925.13</v>
      </c>
      <c r="L326" s="228">
        <f t="shared" si="503"/>
        <v>136</v>
      </c>
      <c r="M326" s="229">
        <f t="shared" si="503"/>
        <v>307.0800000000001</v>
      </c>
      <c r="N326" s="234">
        <f t="shared" si="481"/>
        <v>48.74551971326165</v>
      </c>
      <c r="O326" s="234">
        <f>M326/K326%</f>
        <v>33.193172851383061</v>
      </c>
      <c r="P326" s="228">
        <f>SUM(P279:P325)</f>
        <v>143</v>
      </c>
      <c r="Q326" s="229">
        <f>SUM(Q279:Q325)</f>
        <v>618.04999999999995</v>
      </c>
      <c r="R326" s="228">
        <f>SUM(R279:R325)</f>
        <v>143</v>
      </c>
      <c r="S326" s="229">
        <f>SUM(S279:S325)</f>
        <v>618.04999999999995</v>
      </c>
      <c r="T326" s="233"/>
      <c r="U326" s="228">
        <f t="shared" ref="U326:Z326" si="504">SUM(U279:U325)</f>
        <v>1461</v>
      </c>
      <c r="V326" s="229">
        <f t="shared" si="504"/>
        <v>1551.9</v>
      </c>
      <c r="W326" s="228">
        <f t="shared" si="504"/>
        <v>1604</v>
      </c>
      <c r="X326" s="229">
        <f t="shared" si="504"/>
        <v>2169.9499999999998</v>
      </c>
      <c r="Y326" s="228">
        <f t="shared" si="504"/>
        <v>143</v>
      </c>
      <c r="Z326" s="229">
        <f t="shared" si="504"/>
        <v>618.04999999999995</v>
      </c>
      <c r="AA326" s="233"/>
      <c r="AB326" s="228">
        <f>SUM(AB279:AB325)</f>
        <v>243</v>
      </c>
      <c r="AC326" s="229">
        <f>SUM(AC279:AC325)</f>
        <v>533.49</v>
      </c>
      <c r="AD326" s="228">
        <f>SUM(AD279:AD325)</f>
        <v>386</v>
      </c>
      <c r="AE326" s="229">
        <f>SUM(AE279:AE325)</f>
        <v>1151.54</v>
      </c>
      <c r="AF326" s="227"/>
    </row>
    <row r="327" spans="1:33" s="25" customFormat="1">
      <c r="A327" s="336" t="s">
        <v>132</v>
      </c>
      <c r="B327" s="20" t="s">
        <v>133</v>
      </c>
      <c r="C327" s="22"/>
      <c r="D327" s="66"/>
      <c r="E327" s="22"/>
      <c r="F327" s="66"/>
      <c r="G327" s="108"/>
      <c r="H327" s="22"/>
      <c r="I327" s="66"/>
      <c r="J327" s="312"/>
      <c r="K327" s="66"/>
      <c r="L327" s="312"/>
      <c r="M327" s="66"/>
      <c r="N327" s="66"/>
      <c r="O327" s="66"/>
      <c r="P327" s="312"/>
      <c r="Q327" s="66"/>
      <c r="R327" s="312"/>
      <c r="S327" s="66"/>
      <c r="T327" s="134"/>
      <c r="U327" s="312"/>
      <c r="V327" s="66"/>
      <c r="W327" s="312"/>
      <c r="X327" s="66"/>
      <c r="Y327" s="312"/>
      <c r="Z327" s="66"/>
      <c r="AA327" s="134"/>
      <c r="AB327" s="312"/>
      <c r="AC327" s="66"/>
      <c r="AD327" s="312"/>
      <c r="AE327" s="66"/>
      <c r="AF327" s="22"/>
    </row>
    <row r="328" spans="1:33" s="25" customFormat="1">
      <c r="A328" s="336">
        <v>24</v>
      </c>
      <c r="B328" s="20" t="s">
        <v>134</v>
      </c>
      <c r="C328" s="22"/>
      <c r="D328" s="66"/>
      <c r="E328" s="22"/>
      <c r="F328" s="66"/>
      <c r="G328" s="108"/>
      <c r="H328" s="22"/>
      <c r="I328" s="66"/>
      <c r="J328" s="312"/>
      <c r="K328" s="66"/>
      <c r="L328" s="312"/>
      <c r="M328" s="66"/>
      <c r="N328" s="66"/>
      <c r="O328" s="66"/>
      <c r="P328" s="312"/>
      <c r="Q328" s="66"/>
      <c r="R328" s="312"/>
      <c r="S328" s="66"/>
      <c r="T328" s="134"/>
      <c r="U328" s="312"/>
      <c r="V328" s="66"/>
      <c r="W328" s="312"/>
      <c r="X328" s="66"/>
      <c r="Y328" s="312"/>
      <c r="Z328" s="66"/>
      <c r="AA328" s="134"/>
      <c r="AB328" s="312"/>
      <c r="AC328" s="66"/>
      <c r="AD328" s="312"/>
      <c r="AE328" s="66"/>
      <c r="AF328" s="22"/>
    </row>
    <row r="329" spans="1:33" s="18" customFormat="1">
      <c r="A329" s="200">
        <v>24.01</v>
      </c>
      <c r="B329" s="23" t="s">
        <v>135</v>
      </c>
      <c r="C329" s="24"/>
      <c r="D329" s="68"/>
      <c r="E329" s="24"/>
      <c r="F329" s="68"/>
      <c r="G329" s="107"/>
      <c r="H329" s="24"/>
      <c r="I329" s="68"/>
      <c r="J329" s="164">
        <f t="shared" ref="J329:J332" si="505">H329+E329+C329</f>
        <v>0</v>
      </c>
      <c r="K329" s="68">
        <f>I329+F329+D329</f>
        <v>0</v>
      </c>
      <c r="L329" s="164"/>
      <c r="M329" s="68"/>
      <c r="N329" s="68"/>
      <c r="O329" s="68"/>
      <c r="P329" s="164"/>
      <c r="Q329" s="68"/>
      <c r="R329" s="164"/>
      <c r="S329" s="68"/>
      <c r="T329" s="133"/>
      <c r="U329" s="164"/>
      <c r="V329" s="68"/>
      <c r="W329" s="164"/>
      <c r="X329" s="68">
        <f>V329+S329</f>
        <v>0</v>
      </c>
      <c r="Y329" s="164"/>
      <c r="Z329" s="68"/>
      <c r="AA329" s="133"/>
      <c r="AB329" s="164"/>
      <c r="AC329" s="68"/>
      <c r="AD329" s="164"/>
      <c r="AE329" s="68">
        <f>AC329+Z329</f>
        <v>0</v>
      </c>
      <c r="AF329" s="24"/>
    </row>
    <row r="330" spans="1:33" s="18" customFormat="1">
      <c r="A330" s="754"/>
      <c r="B330" s="23" t="s">
        <v>136</v>
      </c>
      <c r="C330" s="24"/>
      <c r="D330" s="68"/>
      <c r="E330" s="24"/>
      <c r="F330" s="68"/>
      <c r="G330" s="107"/>
      <c r="H330" s="24">
        <v>1</v>
      </c>
      <c r="I330" s="68">
        <v>128.5</v>
      </c>
      <c r="J330" s="164">
        <f t="shared" si="505"/>
        <v>1</v>
      </c>
      <c r="K330" s="68">
        <f>I330+F330+D330</f>
        <v>128.5</v>
      </c>
      <c r="L330" s="164">
        <v>1</v>
      </c>
      <c r="M330" s="68">
        <v>90</v>
      </c>
      <c r="N330" s="68">
        <f t="shared" ref="N330:O333" si="506">L330/J330%</f>
        <v>100</v>
      </c>
      <c r="O330" s="68">
        <f t="shared" si="506"/>
        <v>70.038910505836583</v>
      </c>
      <c r="P330" s="164">
        <f>J330-L330</f>
        <v>0</v>
      </c>
      <c r="Q330" s="68">
        <f>K330-M330</f>
        <v>38.5</v>
      </c>
      <c r="R330" s="164"/>
      <c r="S330" s="68"/>
      <c r="T330" s="133"/>
      <c r="U330" s="164">
        <v>1</v>
      </c>
      <c r="V330" s="68">
        <v>210</v>
      </c>
      <c r="W330" s="164">
        <f>U330+R330</f>
        <v>1</v>
      </c>
      <c r="X330" s="68">
        <f>V330+S330</f>
        <v>210</v>
      </c>
      <c r="Y330" s="164"/>
      <c r="Z330" s="68"/>
      <c r="AA330" s="133"/>
      <c r="AB330" s="164">
        <v>1</v>
      </c>
      <c r="AC330" s="68">
        <v>185.01837999999998</v>
      </c>
      <c r="AD330" s="164">
        <f>AB330+Y330</f>
        <v>1</v>
      </c>
      <c r="AE330" s="68">
        <f>AC330+Z330</f>
        <v>185.01837999999998</v>
      </c>
      <c r="AF330" s="24"/>
    </row>
    <row r="331" spans="1:33" s="18" customFormat="1" ht="22.15" customHeight="1">
      <c r="A331" s="200"/>
      <c r="B331" s="3" t="s">
        <v>137</v>
      </c>
      <c r="C331" s="24"/>
      <c r="D331" s="68"/>
      <c r="E331" s="24"/>
      <c r="F331" s="68"/>
      <c r="G331" s="107"/>
      <c r="H331" s="24"/>
      <c r="I331" s="68"/>
      <c r="J331" s="164">
        <f t="shared" si="505"/>
        <v>0</v>
      </c>
      <c r="K331" s="68">
        <f>I331+F331+D331</f>
        <v>0</v>
      </c>
      <c r="L331" s="164"/>
      <c r="M331" s="68"/>
      <c r="N331" s="68"/>
      <c r="O331" s="68"/>
      <c r="P331" s="164"/>
      <c r="Q331" s="68"/>
      <c r="R331" s="164"/>
      <c r="S331" s="68"/>
      <c r="T331" s="133"/>
      <c r="U331" s="164"/>
      <c r="V331" s="68"/>
      <c r="W331" s="164"/>
      <c r="X331" s="68">
        <f>V331+S331</f>
        <v>0</v>
      </c>
      <c r="Y331" s="164"/>
      <c r="Z331" s="68"/>
      <c r="AA331" s="133"/>
      <c r="AB331" s="164"/>
      <c r="AC331" s="68"/>
      <c r="AD331" s="164"/>
      <c r="AE331" s="68">
        <f>AC331+Z331</f>
        <v>0</v>
      </c>
      <c r="AF331" s="24"/>
    </row>
    <row r="332" spans="1:33" s="18" customFormat="1">
      <c r="A332" s="200"/>
      <c r="B332" s="23" t="s">
        <v>138</v>
      </c>
      <c r="C332" s="24"/>
      <c r="D332" s="68"/>
      <c r="E332" s="24"/>
      <c r="F332" s="68"/>
      <c r="G332" s="107"/>
      <c r="H332" s="24"/>
      <c r="I332" s="68"/>
      <c r="J332" s="164">
        <f t="shared" si="505"/>
        <v>0</v>
      </c>
      <c r="K332" s="68">
        <f>I332+F332+D332</f>
        <v>0</v>
      </c>
      <c r="L332" s="164"/>
      <c r="M332" s="68"/>
      <c r="N332" s="68"/>
      <c r="O332" s="68"/>
      <c r="P332" s="164"/>
      <c r="Q332" s="68"/>
      <c r="R332" s="164"/>
      <c r="S332" s="68"/>
      <c r="T332" s="133"/>
      <c r="U332" s="164"/>
      <c r="V332" s="68"/>
      <c r="W332" s="164"/>
      <c r="X332" s="68">
        <f>V332+S332</f>
        <v>0</v>
      </c>
      <c r="Y332" s="164"/>
      <c r="Z332" s="68"/>
      <c r="AA332" s="133"/>
      <c r="AB332" s="164"/>
      <c r="AC332" s="68"/>
      <c r="AD332" s="164"/>
      <c r="AE332" s="68">
        <f>AC332+Z332</f>
        <v>0</v>
      </c>
      <c r="AF332" s="24"/>
    </row>
    <row r="333" spans="1:33" s="235" customFormat="1">
      <c r="A333" s="226"/>
      <c r="B333" s="238" t="s">
        <v>35</v>
      </c>
      <c r="C333" s="228">
        <f t="shared" ref="C333" si="507">SUM(C330:C332)</f>
        <v>0</v>
      </c>
      <c r="D333" s="229">
        <f>SUM(D330:D332)</f>
        <v>0</v>
      </c>
      <c r="E333" s="228">
        <f t="shared" ref="E333" si="508">SUM(E330:E332)</f>
        <v>0</v>
      </c>
      <c r="F333" s="229">
        <f>SUM(F330:F332)</f>
        <v>0</v>
      </c>
      <c r="G333" s="230"/>
      <c r="H333" s="228">
        <f t="shared" ref="H333:L333" si="509">SUM(H330:H332)</f>
        <v>1</v>
      </c>
      <c r="I333" s="229">
        <f>SUM(I330:I332)</f>
        <v>128.5</v>
      </c>
      <c r="J333" s="228">
        <f t="shared" si="509"/>
        <v>1</v>
      </c>
      <c r="K333" s="229">
        <f>SUM(K330:K332)</f>
        <v>128.5</v>
      </c>
      <c r="L333" s="228">
        <f t="shared" si="509"/>
        <v>1</v>
      </c>
      <c r="M333" s="229">
        <f>SUM(M330:M332)</f>
        <v>90</v>
      </c>
      <c r="N333" s="234">
        <f t="shared" si="506"/>
        <v>100</v>
      </c>
      <c r="O333" s="234">
        <f>M333/K333%</f>
        <v>70.038910505836583</v>
      </c>
      <c r="P333" s="228">
        <f t="shared" ref="P333" si="510">SUM(P330:P332)</f>
        <v>0</v>
      </c>
      <c r="Q333" s="229">
        <f>SUM(Q330:Q332)</f>
        <v>38.5</v>
      </c>
      <c r="R333" s="228">
        <f t="shared" ref="R333" si="511">SUM(R330:R332)</f>
        <v>0</v>
      </c>
      <c r="S333" s="229">
        <f>SUM(S330:S332)</f>
        <v>0</v>
      </c>
      <c r="T333" s="233"/>
      <c r="U333" s="228">
        <f t="shared" ref="U333" si="512">SUM(U330:U332)</f>
        <v>1</v>
      </c>
      <c r="V333" s="229">
        <f>SUM(V330:V332)</f>
        <v>210</v>
      </c>
      <c r="W333" s="228">
        <f t="shared" ref="W333" si="513">SUM(W330:W332)</f>
        <v>1</v>
      </c>
      <c r="X333" s="229">
        <f>SUM(X330:X332)</f>
        <v>210</v>
      </c>
      <c r="Y333" s="228">
        <f t="shared" ref="Y333" si="514">SUM(Y330:Y332)</f>
        <v>0</v>
      </c>
      <c r="Z333" s="229">
        <f>SUM(Z330:Z332)</f>
        <v>0</v>
      </c>
      <c r="AA333" s="233"/>
      <c r="AB333" s="228">
        <f t="shared" ref="AB333" si="515">SUM(AB330:AB332)</f>
        <v>1</v>
      </c>
      <c r="AC333" s="229">
        <f>SUM(AC330:AC332)</f>
        <v>185.01837999999998</v>
      </c>
      <c r="AD333" s="228">
        <f t="shared" ref="AD333" si="516">SUM(AD330:AD332)</f>
        <v>1</v>
      </c>
      <c r="AE333" s="229">
        <f>SUM(AE330:AE332)</f>
        <v>185.01837999999998</v>
      </c>
      <c r="AF333" s="234">
        <f>AE333/AE382*100</f>
        <v>2.328383720227972</v>
      </c>
    </row>
    <row r="334" spans="1:33" s="25" customFormat="1" ht="47.25">
      <c r="A334" s="336">
        <v>24.02</v>
      </c>
      <c r="B334" s="20" t="s">
        <v>253</v>
      </c>
      <c r="C334" s="22"/>
      <c r="D334" s="66"/>
      <c r="E334" s="22"/>
      <c r="F334" s="66"/>
      <c r="G334" s="108"/>
      <c r="H334" s="22"/>
      <c r="I334" s="66"/>
      <c r="J334" s="312">
        <f t="shared" ref="J334:J338" si="517">H334+E334+C334</f>
        <v>0</v>
      </c>
      <c r="K334" s="66"/>
      <c r="L334" s="312"/>
      <c r="M334" s="66"/>
      <c r="N334" s="68"/>
      <c r="O334" s="68"/>
      <c r="P334" s="164"/>
      <c r="Q334" s="68"/>
      <c r="R334" s="312"/>
      <c r="S334" s="66"/>
      <c r="T334" s="134"/>
      <c r="U334" s="312"/>
      <c r="V334" s="66"/>
      <c r="W334" s="312"/>
      <c r="X334" s="66"/>
      <c r="Y334" s="312"/>
      <c r="Z334" s="66"/>
      <c r="AA334" s="134"/>
      <c r="AB334" s="312"/>
      <c r="AC334" s="66"/>
      <c r="AD334" s="312"/>
      <c r="AE334" s="66"/>
      <c r="AF334" s="22"/>
    </row>
    <row r="335" spans="1:33" s="18" customFormat="1">
      <c r="A335" s="754"/>
      <c r="B335" s="23" t="s">
        <v>236</v>
      </c>
      <c r="C335" s="24"/>
      <c r="D335" s="68"/>
      <c r="E335" s="24"/>
      <c r="F335" s="68"/>
      <c r="G335" s="117">
        <v>6.9999999999999999E-4</v>
      </c>
      <c r="H335" s="24">
        <v>47465</v>
      </c>
      <c r="I335" s="68">
        <f>+G335*H335</f>
        <v>33.225499999999997</v>
      </c>
      <c r="J335" s="164">
        <f t="shared" si="517"/>
        <v>47465</v>
      </c>
      <c r="K335" s="68">
        <f>I335+F335+D335</f>
        <v>33.225499999999997</v>
      </c>
      <c r="L335" s="164">
        <v>47465</v>
      </c>
      <c r="M335" s="68">
        <v>25.49915</v>
      </c>
      <c r="N335" s="68">
        <f t="shared" ref="N335:O340" si="518">L335/J335%</f>
        <v>100</v>
      </c>
      <c r="O335" s="68">
        <f t="shared" si="518"/>
        <v>76.745722412002834</v>
      </c>
      <c r="P335" s="164">
        <f t="shared" ref="P335:Q338" si="519">J335-L335</f>
        <v>0</v>
      </c>
      <c r="Q335" s="68">
        <f t="shared" si="519"/>
        <v>7.7263499999999965</v>
      </c>
      <c r="R335" s="164"/>
      <c r="S335" s="68"/>
      <c r="T335" s="133">
        <v>1.1999999999999999E-3</v>
      </c>
      <c r="U335" s="164">
        <v>45044</v>
      </c>
      <c r="V335" s="68">
        <v>49.7</v>
      </c>
      <c r="W335" s="164">
        <f t="shared" ref="W335:W338" si="520">U335+R335</f>
        <v>45044</v>
      </c>
      <c r="X335" s="68">
        <f>V335+S335</f>
        <v>49.7</v>
      </c>
      <c r="Y335" s="164"/>
      <c r="Z335" s="68"/>
      <c r="AA335" s="133">
        <v>1.1999999999999999E-3</v>
      </c>
      <c r="AB335" s="164">
        <v>45044</v>
      </c>
      <c r="AC335" s="68">
        <v>49.7</v>
      </c>
      <c r="AD335" s="164">
        <f t="shared" ref="AD335:AD338" si="521">AB335+Y335</f>
        <v>45044</v>
      </c>
      <c r="AE335" s="68">
        <f>AC335+Z335</f>
        <v>49.7</v>
      </c>
      <c r="AF335" s="24"/>
      <c r="AG335" s="79">
        <f>X335-AE335</f>
        <v>0</v>
      </c>
    </row>
    <row r="336" spans="1:33" s="18" customFormat="1">
      <c r="A336" s="754"/>
      <c r="B336" s="23" t="s">
        <v>237</v>
      </c>
      <c r="C336" s="24"/>
      <c r="D336" s="68"/>
      <c r="E336" s="24"/>
      <c r="F336" s="68"/>
      <c r="G336" s="117">
        <v>6.9999999999999999E-4</v>
      </c>
      <c r="H336" s="24">
        <v>61140</v>
      </c>
      <c r="I336" s="68">
        <f t="shared" ref="I336:I337" si="522">+G336*H336</f>
        <v>42.798000000000002</v>
      </c>
      <c r="J336" s="164">
        <f t="shared" si="517"/>
        <v>61140</v>
      </c>
      <c r="K336" s="68">
        <f>I336+F336+D336</f>
        <v>42.798000000000002</v>
      </c>
      <c r="L336" s="164">
        <v>61140</v>
      </c>
      <c r="M336" s="68">
        <v>42.260460000000002</v>
      </c>
      <c r="N336" s="68">
        <f t="shared" si="518"/>
        <v>100</v>
      </c>
      <c r="O336" s="68">
        <f t="shared" si="518"/>
        <v>98.744006729286411</v>
      </c>
      <c r="P336" s="164">
        <f t="shared" si="519"/>
        <v>0</v>
      </c>
      <c r="Q336" s="68">
        <f t="shared" si="519"/>
        <v>0.53753999999999991</v>
      </c>
      <c r="R336" s="164"/>
      <c r="S336" s="68"/>
      <c r="T336" s="133">
        <v>1.1999999999999999E-3</v>
      </c>
      <c r="U336" s="164">
        <v>57486</v>
      </c>
      <c r="V336" s="68">
        <v>58.6</v>
      </c>
      <c r="W336" s="164">
        <f t="shared" si="520"/>
        <v>57486</v>
      </c>
      <c r="X336" s="68">
        <f>V336+S336</f>
        <v>58.6</v>
      </c>
      <c r="Y336" s="164"/>
      <c r="Z336" s="68"/>
      <c r="AA336" s="133">
        <v>1.1999999999999999E-3</v>
      </c>
      <c r="AB336" s="164">
        <v>57486</v>
      </c>
      <c r="AC336" s="68">
        <v>58.6</v>
      </c>
      <c r="AD336" s="164">
        <f t="shared" si="521"/>
        <v>57486</v>
      </c>
      <c r="AE336" s="68">
        <f>AC336+Z336</f>
        <v>58.6</v>
      </c>
      <c r="AF336" s="24"/>
      <c r="AG336" s="79">
        <f t="shared" ref="AG336:AG337" si="523">X336-AE336</f>
        <v>0</v>
      </c>
    </row>
    <row r="337" spans="1:33" s="18" customFormat="1">
      <c r="A337" s="754"/>
      <c r="B337" s="23" t="s">
        <v>241</v>
      </c>
      <c r="C337" s="24"/>
      <c r="D337" s="68"/>
      <c r="E337" s="24"/>
      <c r="F337" s="68"/>
      <c r="G337" s="117">
        <v>6.9999999999999999E-4</v>
      </c>
      <c r="H337" s="24">
        <v>51533</v>
      </c>
      <c r="I337" s="68">
        <f t="shared" si="522"/>
        <v>36.073099999999997</v>
      </c>
      <c r="J337" s="164">
        <f t="shared" si="517"/>
        <v>51533</v>
      </c>
      <c r="K337" s="68">
        <f>I337+F337+D337</f>
        <v>36.073099999999997</v>
      </c>
      <c r="L337" s="164">
        <v>51533</v>
      </c>
      <c r="M337" s="68">
        <v>0.30110999999999999</v>
      </c>
      <c r="N337" s="68">
        <f t="shared" si="518"/>
        <v>99.999999999999986</v>
      </c>
      <c r="O337" s="68">
        <f t="shared" si="518"/>
        <v>0.83472171784515337</v>
      </c>
      <c r="P337" s="164">
        <f t="shared" si="519"/>
        <v>0</v>
      </c>
      <c r="Q337" s="68">
        <f t="shared" si="519"/>
        <v>35.771989999999995</v>
      </c>
      <c r="R337" s="164"/>
      <c r="S337" s="68"/>
      <c r="T337" s="133"/>
      <c r="U337" s="164">
        <v>51593</v>
      </c>
      <c r="V337" s="68">
        <v>50.4</v>
      </c>
      <c r="W337" s="164">
        <f t="shared" si="520"/>
        <v>51593</v>
      </c>
      <c r="X337" s="68">
        <f>V337+S337</f>
        <v>50.4</v>
      </c>
      <c r="Y337" s="164"/>
      <c r="Z337" s="68"/>
      <c r="AA337" s="133"/>
      <c r="AB337" s="164">
        <v>51593</v>
      </c>
      <c r="AC337" s="68">
        <v>50.4</v>
      </c>
      <c r="AD337" s="164">
        <f t="shared" si="521"/>
        <v>51593</v>
      </c>
      <c r="AE337" s="68">
        <f>AC337+Z337</f>
        <v>50.4</v>
      </c>
      <c r="AF337" s="68">
        <f>(AE335+AE336+AE337)/AE382*100</f>
        <v>1.997177233960103</v>
      </c>
      <c r="AG337" s="79">
        <f t="shared" si="523"/>
        <v>0</v>
      </c>
    </row>
    <row r="338" spans="1:33" s="18" customFormat="1" ht="31.5">
      <c r="A338" s="754">
        <v>24.03</v>
      </c>
      <c r="B338" s="23" t="s">
        <v>139</v>
      </c>
      <c r="C338" s="24"/>
      <c r="D338" s="68"/>
      <c r="E338" s="24"/>
      <c r="F338" s="68"/>
      <c r="G338" s="107"/>
      <c r="H338" s="24">
        <v>1</v>
      </c>
      <c r="I338" s="68">
        <v>21.18</v>
      </c>
      <c r="J338" s="164">
        <f t="shared" si="517"/>
        <v>1</v>
      </c>
      <c r="K338" s="68">
        <f>I338+F338+D338</f>
        <v>21.18</v>
      </c>
      <c r="L338" s="164">
        <v>1</v>
      </c>
      <c r="M338" s="68">
        <v>6.7</v>
      </c>
      <c r="N338" s="68">
        <f t="shared" si="518"/>
        <v>100</v>
      </c>
      <c r="O338" s="68">
        <f t="shared" si="518"/>
        <v>31.633616619452315</v>
      </c>
      <c r="P338" s="164">
        <f t="shared" si="519"/>
        <v>0</v>
      </c>
      <c r="Q338" s="68">
        <f t="shared" si="519"/>
        <v>14.48</v>
      </c>
      <c r="R338" s="164"/>
      <c r="S338" s="68"/>
      <c r="T338" s="133"/>
      <c r="U338" s="164">
        <v>1</v>
      </c>
      <c r="V338" s="68">
        <v>39.689273140000005</v>
      </c>
      <c r="W338" s="164">
        <f t="shared" si="520"/>
        <v>1</v>
      </c>
      <c r="X338" s="68">
        <f>V338+S338</f>
        <v>39.689273140000005</v>
      </c>
      <c r="Y338" s="164"/>
      <c r="Z338" s="68"/>
      <c r="AA338" s="133"/>
      <c r="AB338" s="164">
        <v>1</v>
      </c>
      <c r="AC338" s="68">
        <v>39.689273140000005</v>
      </c>
      <c r="AD338" s="164">
        <f t="shared" si="521"/>
        <v>1</v>
      </c>
      <c r="AE338" s="68">
        <f>AC338+Z338</f>
        <v>39.689273140000005</v>
      </c>
      <c r="AF338" s="68">
        <f>AE338/AE382*100</f>
        <v>0.49947393035685067</v>
      </c>
    </row>
    <row r="339" spans="1:33" s="235" customFormat="1">
      <c r="A339" s="226"/>
      <c r="B339" s="238" t="s">
        <v>35</v>
      </c>
      <c r="C339" s="228">
        <f t="shared" ref="C339" si="524">SUM(C335:C338)</f>
        <v>0</v>
      </c>
      <c r="D339" s="229">
        <f>SUM(D335:D338)</f>
        <v>0</v>
      </c>
      <c r="E339" s="228">
        <f t="shared" ref="E339" si="525">SUM(E335:E338)</f>
        <v>0</v>
      </c>
      <c r="F339" s="229">
        <f>SUM(F335:F338)</f>
        <v>0</v>
      </c>
      <c r="G339" s="230"/>
      <c r="H339" s="228">
        <f t="shared" ref="H339" si="526">SUM(H335:H338)</f>
        <v>160139</v>
      </c>
      <c r="I339" s="229">
        <f>SUM(I335:I338)</f>
        <v>133.2766</v>
      </c>
      <c r="J339" s="228">
        <f t="shared" ref="J339" si="527">SUM(J335:J338)</f>
        <v>160139</v>
      </c>
      <c r="K339" s="229">
        <f>SUM(K335:K338)</f>
        <v>133.2766</v>
      </c>
      <c r="L339" s="228">
        <f t="shared" ref="L339" si="528">SUM(L335:L338)</f>
        <v>160139</v>
      </c>
      <c r="M339" s="229">
        <f>SUM(M335:M338)</f>
        <v>74.760720000000006</v>
      </c>
      <c r="N339" s="234">
        <f t="shared" si="518"/>
        <v>100</v>
      </c>
      <c r="O339" s="234">
        <f t="shared" si="518"/>
        <v>56.094408170676623</v>
      </c>
      <c r="P339" s="228">
        <f t="shared" ref="P339" si="529">SUM(P335:P338)</f>
        <v>0</v>
      </c>
      <c r="Q339" s="229">
        <f>SUM(Q335:Q338)</f>
        <v>58.515879999999996</v>
      </c>
      <c r="R339" s="228">
        <f t="shared" ref="R339" si="530">SUM(R335:R338)</f>
        <v>0</v>
      </c>
      <c r="S339" s="229">
        <f>SUM(S335:S338)</f>
        <v>0</v>
      </c>
      <c r="T339" s="233"/>
      <c r="U339" s="228">
        <f t="shared" ref="U339" si="531">SUM(U335:U338)</f>
        <v>154124</v>
      </c>
      <c r="V339" s="229">
        <f>SUM(V335:V338)</f>
        <v>198.38927314000003</v>
      </c>
      <c r="W339" s="228">
        <f t="shared" ref="W339" si="532">SUM(W335:W338)</f>
        <v>154124</v>
      </c>
      <c r="X339" s="229">
        <f>SUM(X335:X338)</f>
        <v>198.38927314000003</v>
      </c>
      <c r="Y339" s="228">
        <f t="shared" ref="Y339" si="533">SUM(Y335:Y338)</f>
        <v>0</v>
      </c>
      <c r="Z339" s="229">
        <f>SUM(Z335:Z338)</f>
        <v>0</v>
      </c>
      <c r="AA339" s="233"/>
      <c r="AB339" s="228">
        <f t="shared" ref="AB339" si="534">SUM(AB335:AB338)</f>
        <v>154124</v>
      </c>
      <c r="AC339" s="229">
        <f>SUM(AC335:AC338)</f>
        <v>198.38927314000003</v>
      </c>
      <c r="AD339" s="228">
        <f t="shared" ref="AD339" si="535">SUM(AD335:AD338)</f>
        <v>154124</v>
      </c>
      <c r="AE339" s="229">
        <f>SUM(AE335:AE338)</f>
        <v>198.38927314000003</v>
      </c>
      <c r="AF339" s="234">
        <f>AF333+AF337+AF338</f>
        <v>4.8250348845449258</v>
      </c>
    </row>
    <row r="340" spans="1:33" s="235" customFormat="1">
      <c r="A340" s="226"/>
      <c r="B340" s="238" t="s">
        <v>140</v>
      </c>
      <c r="C340" s="228">
        <f>C339+C333+C326+C276+C272+C265+C261+C258+C254+C250+C243+C239+C234+C225+C211+C188+C144+C140+C134+C121+C83+C81+C77+C45</f>
        <v>10612</v>
      </c>
      <c r="D340" s="229">
        <f t="shared" ref="D340:F340" si="536">D339+D333+D326+D276+D272+D265+D261+D258+D254+D250+D243+D239+D234+D225+D211+D188+D144+D140+D134+D121+D83+D81+D77+D45</f>
        <v>598.21</v>
      </c>
      <c r="E340" s="228">
        <f t="shared" si="536"/>
        <v>0</v>
      </c>
      <c r="F340" s="229">
        <f t="shared" si="536"/>
        <v>0</v>
      </c>
      <c r="G340" s="230"/>
      <c r="H340" s="228">
        <f t="shared" ref="H340:M340" si="537">H339+H333+H326+H276+H272+H265+H261+H258+H254+H250+H243+H239+H234+H225+H211+H188+H144+H140+H134+H121+H83+H81+H77+H45</f>
        <v>399279</v>
      </c>
      <c r="I340" s="229">
        <f t="shared" si="537"/>
        <v>4996.8992538461534</v>
      </c>
      <c r="J340" s="228">
        <f t="shared" si="537"/>
        <v>409891</v>
      </c>
      <c r="K340" s="229">
        <f t="shared" si="537"/>
        <v>5595.1092538461535</v>
      </c>
      <c r="L340" s="228">
        <f t="shared" si="537"/>
        <v>379192</v>
      </c>
      <c r="M340" s="229">
        <f t="shared" si="537"/>
        <v>3074.3398300000003</v>
      </c>
      <c r="N340" s="234">
        <f t="shared" si="518"/>
        <v>92.510447899563545</v>
      </c>
      <c r="O340" s="234">
        <f t="shared" si="518"/>
        <v>54.946913286575374</v>
      </c>
      <c r="P340" s="228">
        <f>P339+P333+P326+P276+P272+P265+P261+P258+P254+P250+P243+P239+P234+P225+P211+P188+P144+P140+P134+P121+P83+P81+P77+P45</f>
        <v>30619</v>
      </c>
      <c r="Q340" s="229">
        <f>Q339+Q333+Q326+Q276+Q272+Q265+Q261+Q258+Q254+Q250+Q243+Q239+Q234+Q225+Q211+Q188+Q144+Q140+Q134+Q121+Q83+Q81+Q77+Q45</f>
        <v>2520.7694238461536</v>
      </c>
      <c r="R340" s="228">
        <f>R339+R333+R326+R276+R272+R265+R261+R258+R254+R250+R243+R239+R234+R225+R211+R188+R144+R140+R134+R121+R83+R81+R77+R45</f>
        <v>143</v>
      </c>
      <c r="S340" s="229">
        <f>S339+S333+S326+S276+S272+S265+S261+S258+S254+S250+S243+S239+S234+S225+S211+S188+S144+S140+S134+S121+S83+S81+S77+S45</f>
        <v>618.04999999999995</v>
      </c>
      <c r="T340" s="233"/>
      <c r="U340" s="228">
        <f t="shared" ref="U340:Z340" si="538">U339+U333+U326+U276+U272+U265+U261+U258+U254+U250+U243+U239+U234+U225+U211+U188+U144+U140+U134+U121+U83+U81+U77+U45</f>
        <v>386014</v>
      </c>
      <c r="V340" s="229">
        <f t="shared" si="538"/>
        <v>8949.2081531399999</v>
      </c>
      <c r="W340" s="228">
        <f t="shared" si="538"/>
        <v>386157</v>
      </c>
      <c r="X340" s="229">
        <f t="shared" si="538"/>
        <v>9567.2581531399992</v>
      </c>
      <c r="Y340" s="228">
        <f t="shared" si="538"/>
        <v>143</v>
      </c>
      <c r="Z340" s="229">
        <f t="shared" si="538"/>
        <v>618.04999999999995</v>
      </c>
      <c r="AA340" s="233"/>
      <c r="AB340" s="228">
        <f>AB339+AB333+AB326+AB276+AB272+AB265+AB261+AB258+AB254+AB250+AB243+AB239+AB234+AB225+AB211+AB188+AB144+AB140+AB134+AB121+AB83+AB81+AB77+AB45</f>
        <v>384034</v>
      </c>
      <c r="AC340" s="229">
        <f>AC339+AC333+AC326+AC276+AC272+AC265+AC261+AC258+AC254+AC250+AC243+AC239+AC234+AC225+AC211+AC188+AC144+AC140+AC134+AC121+AC83+AC81+AC77+AC45</f>
        <v>7175.19515314</v>
      </c>
      <c r="AD340" s="228">
        <f>AD339+AD333+AD326+AD276+AD272+AD265+AD261+AD258+AD254+AD250+AD243+AD239+AD234+AD225+AD211+AD188+AD144+AD140+AD134+AD121+AD83+AD81+AD77+AD45</f>
        <v>384177</v>
      </c>
      <c r="AE340" s="229">
        <f>AE339+AE333+AE326+AE276+AE272+AE265+AE261+AE258+AE254+AE250+AE243+AE239+AE234+AE225+AE211+AE188+AE144+AE140+AE134+AE121+AE83+AE81+AE77+AE45</f>
        <v>7793.2451531400002</v>
      </c>
      <c r="AF340" s="227"/>
    </row>
    <row r="341" spans="1:33" s="25" customFormat="1">
      <c r="A341" s="336">
        <v>25</v>
      </c>
      <c r="B341" s="20" t="s">
        <v>141</v>
      </c>
      <c r="C341" s="22"/>
      <c r="D341" s="66"/>
      <c r="E341" s="22"/>
      <c r="F341" s="66"/>
      <c r="G341" s="108"/>
      <c r="H341" s="22"/>
      <c r="I341" s="66"/>
      <c r="J341" s="312"/>
      <c r="K341" s="66"/>
      <c r="L341" s="312"/>
      <c r="M341" s="66"/>
      <c r="N341" s="66"/>
      <c r="O341" s="66"/>
      <c r="P341" s="312"/>
      <c r="Q341" s="66"/>
      <c r="R341" s="312"/>
      <c r="S341" s="66"/>
      <c r="T341" s="134"/>
      <c r="U341" s="312"/>
      <c r="V341" s="66"/>
      <c r="W341" s="312"/>
      <c r="X341" s="66"/>
      <c r="Y341" s="312"/>
      <c r="Z341" s="66"/>
      <c r="AA341" s="134"/>
      <c r="AB341" s="312"/>
      <c r="AC341" s="66"/>
      <c r="AD341" s="312"/>
      <c r="AE341" s="66"/>
      <c r="AF341" s="22"/>
    </row>
    <row r="342" spans="1:33" s="18" customFormat="1">
      <c r="A342" s="200">
        <v>25.01</v>
      </c>
      <c r="B342" s="23" t="s">
        <v>142</v>
      </c>
      <c r="C342" s="24"/>
      <c r="D342" s="68"/>
      <c r="E342" s="24"/>
      <c r="F342" s="68"/>
      <c r="G342" s="107"/>
      <c r="H342" s="24"/>
      <c r="I342" s="68"/>
      <c r="J342" s="164">
        <f t="shared" ref="J342:J343" si="539">H342+E342+C342</f>
        <v>0</v>
      </c>
      <c r="K342" s="68">
        <f>I342+F342+D342</f>
        <v>0</v>
      </c>
      <c r="L342" s="164"/>
      <c r="M342" s="68"/>
      <c r="N342" s="68" t="e">
        <f t="shared" ref="N342:O345" si="540">L342/J342%</f>
        <v>#DIV/0!</v>
      </c>
      <c r="O342" s="68" t="e">
        <f t="shared" si="540"/>
        <v>#DIV/0!</v>
      </c>
      <c r="P342" s="164">
        <f>J342-L342</f>
        <v>0</v>
      </c>
      <c r="Q342" s="68">
        <f>K342-M342</f>
        <v>0</v>
      </c>
      <c r="R342" s="164"/>
      <c r="S342" s="68"/>
      <c r="T342" s="133"/>
      <c r="U342" s="164"/>
      <c r="V342" s="68">
        <f>U342*T342</f>
        <v>0</v>
      </c>
      <c r="W342" s="164">
        <f>U342+R342</f>
        <v>0</v>
      </c>
      <c r="X342" s="68">
        <f>V342+S342</f>
        <v>0</v>
      </c>
      <c r="Y342" s="164"/>
      <c r="Z342" s="68"/>
      <c r="AA342" s="133"/>
      <c r="AB342" s="164"/>
      <c r="AC342" s="68">
        <f>AB342*AA342</f>
        <v>0</v>
      </c>
      <c r="AD342" s="164">
        <f>AB342+Y342</f>
        <v>0</v>
      </c>
      <c r="AE342" s="68">
        <f>AC342+Z342</f>
        <v>0</v>
      </c>
      <c r="AF342" s="24"/>
    </row>
    <row r="343" spans="1:33" s="18" customFormat="1">
      <c r="A343" s="200">
        <v>25.02</v>
      </c>
      <c r="B343" s="23" t="s">
        <v>143</v>
      </c>
      <c r="C343" s="24"/>
      <c r="D343" s="68"/>
      <c r="E343" s="24"/>
      <c r="F343" s="68"/>
      <c r="G343" s="107">
        <v>6.0000000000000001E-3</v>
      </c>
      <c r="H343" s="24"/>
      <c r="I343" s="68">
        <f t="shared" ref="I343" si="541">H343*G343</f>
        <v>0</v>
      </c>
      <c r="J343" s="164">
        <f t="shared" si="539"/>
        <v>0</v>
      </c>
      <c r="K343" s="68">
        <f>I343+F343+D343</f>
        <v>0</v>
      </c>
      <c r="L343" s="164"/>
      <c r="M343" s="68"/>
      <c r="N343" s="68" t="e">
        <f t="shared" si="540"/>
        <v>#DIV/0!</v>
      </c>
      <c r="O343" s="68" t="e">
        <f t="shared" si="540"/>
        <v>#DIV/0!</v>
      </c>
      <c r="P343" s="164">
        <f>J343-L343</f>
        <v>0</v>
      </c>
      <c r="Q343" s="68">
        <f>K343-M343</f>
        <v>0</v>
      </c>
      <c r="R343" s="164"/>
      <c r="S343" s="68"/>
      <c r="T343" s="133"/>
      <c r="U343" s="164"/>
      <c r="V343" s="68">
        <f>U343*T343</f>
        <v>0</v>
      </c>
      <c r="W343" s="164">
        <f>U343+R343</f>
        <v>0</v>
      </c>
      <c r="X343" s="68">
        <f>V343+S343</f>
        <v>0</v>
      </c>
      <c r="Y343" s="164"/>
      <c r="Z343" s="68"/>
      <c r="AA343" s="133"/>
      <c r="AB343" s="164"/>
      <c r="AC343" s="68">
        <f>AB343*AA343</f>
        <v>0</v>
      </c>
      <c r="AD343" s="164">
        <f>AB343+Y343</f>
        <v>0</v>
      </c>
      <c r="AE343" s="68">
        <f>AC343+Z343</f>
        <v>0</v>
      </c>
      <c r="AF343" s="24"/>
    </row>
    <row r="344" spans="1:33" s="235" customFormat="1">
      <c r="A344" s="226"/>
      <c r="B344" s="238" t="s">
        <v>35</v>
      </c>
      <c r="C344" s="228">
        <f t="shared" ref="C344" si="542">SUM(C342:C343)</f>
        <v>0</v>
      </c>
      <c r="D344" s="229">
        <f>SUM(D342:D343)</f>
        <v>0</v>
      </c>
      <c r="E344" s="228">
        <f t="shared" ref="E344" si="543">SUM(E342:E343)</f>
        <v>0</v>
      </c>
      <c r="F344" s="229">
        <f>SUM(F342:F343)</f>
        <v>0</v>
      </c>
      <c r="G344" s="230"/>
      <c r="H344" s="228">
        <f t="shared" ref="H344" si="544">SUM(H342:H343)</f>
        <v>0</v>
      </c>
      <c r="I344" s="229">
        <f>SUM(I342:I343)</f>
        <v>0</v>
      </c>
      <c r="J344" s="228">
        <f t="shared" ref="J344" si="545">SUM(J342:J343)</f>
        <v>0</v>
      </c>
      <c r="K344" s="229">
        <f>SUM(K342:K343)</f>
        <v>0</v>
      </c>
      <c r="L344" s="228">
        <f t="shared" ref="L344" si="546">SUM(L342:L343)</f>
        <v>0</v>
      </c>
      <c r="M344" s="229">
        <f>SUM(M342:M343)</f>
        <v>0</v>
      </c>
      <c r="N344" s="232" t="e">
        <f t="shared" si="540"/>
        <v>#DIV/0!</v>
      </c>
      <c r="O344" s="232" t="e">
        <f t="shared" si="540"/>
        <v>#DIV/0!</v>
      </c>
      <c r="P344" s="228">
        <f t="shared" ref="P344" si="547">SUM(P342:P343)</f>
        <v>0</v>
      </c>
      <c r="Q344" s="229">
        <f>SUM(Q342:Q343)</f>
        <v>0</v>
      </c>
      <c r="R344" s="228">
        <f t="shared" ref="R344" si="548">SUM(R342:R343)</f>
        <v>0</v>
      </c>
      <c r="S344" s="229">
        <f>SUM(S342:S343)</f>
        <v>0</v>
      </c>
      <c r="T344" s="233"/>
      <c r="U344" s="228">
        <f t="shared" ref="U344" si="549">SUM(U342:U343)</f>
        <v>0</v>
      </c>
      <c r="V344" s="229">
        <f>SUM(V342:V343)</f>
        <v>0</v>
      </c>
      <c r="W344" s="228">
        <f t="shared" ref="W344" si="550">SUM(W342:W343)</f>
        <v>0</v>
      </c>
      <c r="X344" s="229">
        <f>SUM(X342:X343)</f>
        <v>0</v>
      </c>
      <c r="Y344" s="228">
        <f t="shared" ref="Y344" si="551">SUM(Y342:Y343)</f>
        <v>0</v>
      </c>
      <c r="Z344" s="229">
        <f>SUM(Z342:Z343)</f>
        <v>0</v>
      </c>
      <c r="AA344" s="233"/>
      <c r="AB344" s="228">
        <f t="shared" ref="AB344" si="552">SUM(AB342:AB343)</f>
        <v>0</v>
      </c>
      <c r="AC344" s="229">
        <f>SUM(AC342:AC343)</f>
        <v>0</v>
      </c>
      <c r="AD344" s="228">
        <f t="shared" ref="AD344" si="553">SUM(AD342:AD343)</f>
        <v>0</v>
      </c>
      <c r="AE344" s="229">
        <f>SUM(AE342:AE343)</f>
        <v>0</v>
      </c>
      <c r="AF344" s="227"/>
    </row>
    <row r="345" spans="1:33" s="235" customFormat="1">
      <c r="A345" s="226"/>
      <c r="B345" s="238" t="s">
        <v>144</v>
      </c>
      <c r="C345" s="228">
        <f t="shared" ref="C345" si="554">C344+C340</f>
        <v>10612</v>
      </c>
      <c r="D345" s="229">
        <f>D344+D340</f>
        <v>598.21</v>
      </c>
      <c r="E345" s="228">
        <f t="shared" ref="E345" si="555">E344+E340</f>
        <v>0</v>
      </c>
      <c r="F345" s="229">
        <f>F344+F340</f>
        <v>0</v>
      </c>
      <c r="G345" s="230"/>
      <c r="H345" s="228">
        <f t="shared" ref="H345" si="556">H344+H340</f>
        <v>399279</v>
      </c>
      <c r="I345" s="229">
        <f>I344+I340</f>
        <v>4996.8992538461534</v>
      </c>
      <c r="J345" s="228">
        <f t="shared" ref="J345" si="557">J344+J340</f>
        <v>409891</v>
      </c>
      <c r="K345" s="229">
        <f>K344+K340</f>
        <v>5595.1092538461535</v>
      </c>
      <c r="L345" s="228">
        <f t="shared" ref="L345" si="558">L344+L340</f>
        <v>379192</v>
      </c>
      <c r="M345" s="229">
        <f>M344+M340</f>
        <v>3074.3398300000003</v>
      </c>
      <c r="N345" s="232">
        <f t="shared" si="540"/>
        <v>92.510447899563545</v>
      </c>
      <c r="O345" s="232">
        <f t="shared" si="540"/>
        <v>54.946913286575374</v>
      </c>
      <c r="P345" s="228">
        <f t="shared" ref="P345" si="559">P344+P340</f>
        <v>30619</v>
      </c>
      <c r="Q345" s="229">
        <f>Q344+Q340</f>
        <v>2520.7694238461536</v>
      </c>
      <c r="R345" s="228">
        <f t="shared" ref="R345" si="560">R344+R340</f>
        <v>143</v>
      </c>
      <c r="S345" s="229">
        <f>S344+S340</f>
        <v>618.04999999999995</v>
      </c>
      <c r="T345" s="233"/>
      <c r="U345" s="228">
        <f t="shared" ref="U345" si="561">U344+U340</f>
        <v>386014</v>
      </c>
      <c r="V345" s="229">
        <f>V344+V340</f>
        <v>8949.2081531399999</v>
      </c>
      <c r="W345" s="228">
        <f t="shared" ref="W345" si="562">W344+W340</f>
        <v>386157</v>
      </c>
      <c r="X345" s="229">
        <f>X344+X340</f>
        <v>9567.2581531399992</v>
      </c>
      <c r="Y345" s="228">
        <f t="shared" ref="Y345" si="563">Y344+Y340</f>
        <v>143</v>
      </c>
      <c r="Z345" s="229">
        <f>Z344+Z340</f>
        <v>618.04999999999995</v>
      </c>
      <c r="AA345" s="233"/>
      <c r="AB345" s="228">
        <f t="shared" ref="AB345" si="564">AB344+AB340</f>
        <v>384034</v>
      </c>
      <c r="AC345" s="229">
        <f>AC344+AC340</f>
        <v>7175.19515314</v>
      </c>
      <c r="AD345" s="228">
        <f t="shared" ref="AD345" si="565">AD344+AD340</f>
        <v>384177</v>
      </c>
      <c r="AE345" s="229">
        <f>AE344+AE340</f>
        <v>7793.2451531400002</v>
      </c>
      <c r="AF345" s="227"/>
    </row>
    <row r="346" spans="1:33" s="54" customFormat="1" ht="47.25">
      <c r="A346" s="336">
        <v>26</v>
      </c>
      <c r="B346" s="12" t="s">
        <v>209</v>
      </c>
      <c r="C346" s="22"/>
      <c r="D346" s="66"/>
      <c r="E346" s="22"/>
      <c r="F346" s="66"/>
      <c r="G346" s="108"/>
      <c r="H346" s="22"/>
      <c r="I346" s="66"/>
      <c r="J346" s="312"/>
      <c r="K346" s="66"/>
      <c r="L346" s="312"/>
      <c r="M346" s="66"/>
      <c r="N346" s="66"/>
      <c r="O346" s="66"/>
      <c r="P346" s="312"/>
      <c r="Q346" s="66"/>
      <c r="R346" s="312"/>
      <c r="S346" s="66"/>
      <c r="T346" s="134"/>
      <c r="U346" s="312"/>
      <c r="V346" s="66"/>
      <c r="W346" s="312"/>
      <c r="X346" s="66"/>
      <c r="Y346" s="312"/>
      <c r="Z346" s="66"/>
      <c r="AA346" s="134"/>
      <c r="AB346" s="312"/>
      <c r="AC346" s="66"/>
      <c r="AD346" s="312"/>
      <c r="AE346" s="66"/>
      <c r="AF346" s="22"/>
    </row>
    <row r="347" spans="1:33" s="54" customFormat="1">
      <c r="A347" s="336"/>
      <c r="B347" s="9" t="s">
        <v>21</v>
      </c>
      <c r="C347" s="22"/>
      <c r="D347" s="66"/>
      <c r="E347" s="22"/>
      <c r="F347" s="66"/>
      <c r="G347" s="108"/>
      <c r="H347" s="22"/>
      <c r="I347" s="66"/>
      <c r="J347" s="312">
        <f t="shared" ref="J347:K357" si="566">H347+E347+C347</f>
        <v>0</v>
      </c>
      <c r="K347" s="66">
        <f t="shared" si="566"/>
        <v>0</v>
      </c>
      <c r="L347" s="312"/>
      <c r="M347" s="66"/>
      <c r="N347" s="66"/>
      <c r="O347" s="66"/>
      <c r="P347" s="312"/>
      <c r="Q347" s="66"/>
      <c r="R347" s="312"/>
      <c r="S347" s="66"/>
      <c r="T347" s="134"/>
      <c r="U347" s="312"/>
      <c r="V347" s="66"/>
      <c r="W347" s="312"/>
      <c r="X347" s="66"/>
      <c r="Y347" s="312"/>
      <c r="Z347" s="66"/>
      <c r="AA347" s="134"/>
      <c r="AB347" s="312"/>
      <c r="AC347" s="66"/>
      <c r="AD347" s="312"/>
      <c r="AE347" s="66"/>
      <c r="AF347" s="22"/>
    </row>
    <row r="348" spans="1:33">
      <c r="A348" s="21">
        <v>26.01</v>
      </c>
      <c r="B348" s="82" t="s">
        <v>179</v>
      </c>
      <c r="C348" s="24"/>
      <c r="D348" s="68"/>
      <c r="E348" s="24"/>
      <c r="F348" s="68"/>
      <c r="G348" s="107"/>
      <c r="H348" s="24"/>
      <c r="I348" s="68">
        <f t="shared" ref="I348:I349" si="567">H348*G348</f>
        <v>0</v>
      </c>
      <c r="J348" s="164">
        <f t="shared" si="566"/>
        <v>0</v>
      </c>
      <c r="K348" s="68">
        <f t="shared" si="566"/>
        <v>0</v>
      </c>
      <c r="L348" s="164"/>
      <c r="M348" s="68"/>
      <c r="N348" s="68"/>
      <c r="O348" s="68"/>
      <c r="P348" s="164">
        <f t="shared" ref="P348:Q357" si="568">J348-L348</f>
        <v>0</v>
      </c>
      <c r="Q348" s="68">
        <f t="shared" si="568"/>
        <v>0</v>
      </c>
      <c r="R348" s="164"/>
      <c r="S348" s="68"/>
      <c r="T348" s="133"/>
      <c r="U348" s="164"/>
      <c r="V348" s="68">
        <f t="shared" ref="V348:V356" si="569">U348*T348</f>
        <v>0</v>
      </c>
      <c r="W348" s="164">
        <f t="shared" ref="W348:W357" si="570">U348+R348</f>
        <v>0</v>
      </c>
      <c r="X348" s="68">
        <f t="shared" ref="X348:X357" si="571">V348+S348</f>
        <v>0</v>
      </c>
      <c r="Y348" s="164"/>
      <c r="Z348" s="68"/>
      <c r="AA348" s="133"/>
      <c r="AB348" s="164"/>
      <c r="AC348" s="68">
        <f t="shared" ref="AC348:AC356" si="572">AB348*AA348</f>
        <v>0</v>
      </c>
      <c r="AD348" s="164">
        <f t="shared" ref="AD348:AD357" si="573">AB348+Y348</f>
        <v>0</v>
      </c>
      <c r="AE348" s="68">
        <f t="shared" ref="AE348:AE357" si="574">AC348+Z348</f>
        <v>0</v>
      </c>
      <c r="AF348" s="24"/>
    </row>
    <row r="349" spans="1:33">
      <c r="A349" s="21">
        <v>26.02</v>
      </c>
      <c r="B349" s="82" t="s">
        <v>180</v>
      </c>
      <c r="C349" s="24"/>
      <c r="D349" s="68"/>
      <c r="E349" s="24"/>
      <c r="F349" s="68"/>
      <c r="G349" s="107"/>
      <c r="H349" s="24"/>
      <c r="I349" s="68">
        <f t="shared" si="567"/>
        <v>0</v>
      </c>
      <c r="J349" s="164">
        <f t="shared" si="566"/>
        <v>0</v>
      </c>
      <c r="K349" s="68">
        <f t="shared" si="566"/>
        <v>0</v>
      </c>
      <c r="L349" s="164"/>
      <c r="M349" s="68"/>
      <c r="N349" s="68"/>
      <c r="O349" s="68"/>
      <c r="P349" s="164">
        <f t="shared" si="568"/>
        <v>0</v>
      </c>
      <c r="Q349" s="68">
        <f t="shared" si="568"/>
        <v>0</v>
      </c>
      <c r="R349" s="164"/>
      <c r="S349" s="68"/>
      <c r="T349" s="133"/>
      <c r="U349" s="164"/>
      <c r="V349" s="68">
        <f t="shared" si="569"/>
        <v>0</v>
      </c>
      <c r="W349" s="164">
        <f t="shared" si="570"/>
        <v>0</v>
      </c>
      <c r="X349" s="68">
        <f t="shared" si="571"/>
        <v>0</v>
      </c>
      <c r="Y349" s="164"/>
      <c r="Z349" s="68"/>
      <c r="AA349" s="133"/>
      <c r="AB349" s="164"/>
      <c r="AC349" s="68">
        <f t="shared" si="572"/>
        <v>0</v>
      </c>
      <c r="AD349" s="164">
        <f t="shared" si="573"/>
        <v>0</v>
      </c>
      <c r="AE349" s="68">
        <f t="shared" si="574"/>
        <v>0</v>
      </c>
      <c r="AF349" s="24"/>
    </row>
    <row r="350" spans="1:33" ht="31.5">
      <c r="A350" s="21">
        <v>26.03</v>
      </c>
      <c r="B350" s="82" t="s">
        <v>317</v>
      </c>
      <c r="C350" s="24"/>
      <c r="D350" s="68"/>
      <c r="E350" s="24"/>
      <c r="F350" s="68"/>
      <c r="G350" s="107"/>
      <c r="H350" s="24"/>
      <c r="I350" s="68">
        <f>H350*G350</f>
        <v>0</v>
      </c>
      <c r="J350" s="164">
        <f t="shared" si="566"/>
        <v>0</v>
      </c>
      <c r="K350" s="68">
        <f t="shared" si="566"/>
        <v>0</v>
      </c>
      <c r="L350" s="164"/>
      <c r="M350" s="68"/>
      <c r="N350" s="68"/>
      <c r="O350" s="68"/>
      <c r="P350" s="164">
        <f t="shared" si="568"/>
        <v>0</v>
      </c>
      <c r="Q350" s="68">
        <f t="shared" si="568"/>
        <v>0</v>
      </c>
      <c r="R350" s="164"/>
      <c r="S350" s="68"/>
      <c r="T350" s="133"/>
      <c r="U350" s="164"/>
      <c r="V350" s="68">
        <f t="shared" si="569"/>
        <v>0</v>
      </c>
      <c r="W350" s="164">
        <f t="shared" si="570"/>
        <v>0</v>
      </c>
      <c r="X350" s="68">
        <f t="shared" si="571"/>
        <v>0</v>
      </c>
      <c r="Y350" s="164"/>
      <c r="Z350" s="68"/>
      <c r="AA350" s="133"/>
      <c r="AB350" s="164"/>
      <c r="AC350" s="68">
        <f t="shared" si="572"/>
        <v>0</v>
      </c>
      <c r="AD350" s="164">
        <f t="shared" si="573"/>
        <v>0</v>
      </c>
      <c r="AE350" s="68">
        <f t="shared" si="574"/>
        <v>0</v>
      </c>
      <c r="AF350" s="24"/>
    </row>
    <row r="351" spans="1:33">
      <c r="A351" s="21">
        <v>26.04</v>
      </c>
      <c r="B351" s="82" t="s">
        <v>118</v>
      </c>
      <c r="C351" s="24"/>
      <c r="D351" s="68"/>
      <c r="E351" s="24"/>
      <c r="F351" s="68"/>
      <c r="G351" s="107"/>
      <c r="H351" s="24"/>
      <c r="I351" s="68">
        <f t="shared" ref="I351:I353" si="575">H351*G351</f>
        <v>0</v>
      </c>
      <c r="J351" s="164">
        <f t="shared" si="566"/>
        <v>0</v>
      </c>
      <c r="K351" s="68">
        <f t="shared" si="566"/>
        <v>0</v>
      </c>
      <c r="L351" s="164"/>
      <c r="M351" s="68"/>
      <c r="N351" s="68"/>
      <c r="O351" s="68"/>
      <c r="P351" s="164">
        <f t="shared" si="568"/>
        <v>0</v>
      </c>
      <c r="Q351" s="68">
        <f t="shared" si="568"/>
        <v>0</v>
      </c>
      <c r="R351" s="164"/>
      <c r="S351" s="68"/>
      <c r="T351" s="133"/>
      <c r="U351" s="164"/>
      <c r="V351" s="68">
        <f t="shared" si="569"/>
        <v>0</v>
      </c>
      <c r="W351" s="164">
        <f t="shared" si="570"/>
        <v>0</v>
      </c>
      <c r="X351" s="68">
        <f t="shared" si="571"/>
        <v>0</v>
      </c>
      <c r="Y351" s="164"/>
      <c r="Z351" s="68"/>
      <c r="AA351" s="133"/>
      <c r="AB351" s="164"/>
      <c r="AC351" s="68">
        <f t="shared" si="572"/>
        <v>0</v>
      </c>
      <c r="AD351" s="164">
        <f t="shared" si="573"/>
        <v>0</v>
      </c>
      <c r="AE351" s="68">
        <f t="shared" si="574"/>
        <v>0</v>
      </c>
      <c r="AF351" s="24"/>
    </row>
    <row r="352" spans="1:33">
      <c r="A352" s="21">
        <v>26.05</v>
      </c>
      <c r="B352" s="82" t="s">
        <v>262</v>
      </c>
      <c r="C352" s="24"/>
      <c r="D352" s="68"/>
      <c r="E352" s="24"/>
      <c r="F352" s="68"/>
      <c r="G352" s="107"/>
      <c r="H352" s="24"/>
      <c r="I352" s="68">
        <f t="shared" si="575"/>
        <v>0</v>
      </c>
      <c r="J352" s="164">
        <f t="shared" si="566"/>
        <v>0</v>
      </c>
      <c r="K352" s="68">
        <f t="shared" si="566"/>
        <v>0</v>
      </c>
      <c r="L352" s="164"/>
      <c r="M352" s="68"/>
      <c r="N352" s="68"/>
      <c r="O352" s="68"/>
      <c r="P352" s="164">
        <f t="shared" si="568"/>
        <v>0</v>
      </c>
      <c r="Q352" s="68">
        <f t="shared" si="568"/>
        <v>0</v>
      </c>
      <c r="R352" s="164"/>
      <c r="S352" s="68"/>
      <c r="T352" s="133"/>
      <c r="U352" s="164"/>
      <c r="V352" s="68">
        <f t="shared" si="569"/>
        <v>0</v>
      </c>
      <c r="W352" s="164">
        <f t="shared" si="570"/>
        <v>0</v>
      </c>
      <c r="X352" s="68">
        <f t="shared" si="571"/>
        <v>0</v>
      </c>
      <c r="Y352" s="164"/>
      <c r="Z352" s="68"/>
      <c r="AA352" s="133"/>
      <c r="AB352" s="164"/>
      <c r="AC352" s="68">
        <f t="shared" si="572"/>
        <v>0</v>
      </c>
      <c r="AD352" s="164">
        <f t="shared" si="573"/>
        <v>0</v>
      </c>
      <c r="AE352" s="68">
        <f t="shared" si="574"/>
        <v>0</v>
      </c>
      <c r="AF352" s="24"/>
    </row>
    <row r="353" spans="1:32">
      <c r="A353" s="21">
        <v>26.06</v>
      </c>
      <c r="B353" s="82" t="s">
        <v>254</v>
      </c>
      <c r="C353" s="24"/>
      <c r="D353" s="68"/>
      <c r="E353" s="24"/>
      <c r="F353" s="68"/>
      <c r="G353" s="107"/>
      <c r="H353" s="24"/>
      <c r="I353" s="68">
        <f t="shared" si="575"/>
        <v>0</v>
      </c>
      <c r="J353" s="164">
        <f t="shared" si="566"/>
        <v>0</v>
      </c>
      <c r="K353" s="68">
        <f t="shared" si="566"/>
        <v>0</v>
      </c>
      <c r="L353" s="164"/>
      <c r="M353" s="68"/>
      <c r="N353" s="68"/>
      <c r="O353" s="68"/>
      <c r="P353" s="164">
        <f t="shared" si="568"/>
        <v>0</v>
      </c>
      <c r="Q353" s="68">
        <f t="shared" si="568"/>
        <v>0</v>
      </c>
      <c r="R353" s="164"/>
      <c r="S353" s="68"/>
      <c r="T353" s="133"/>
      <c r="U353" s="164"/>
      <c r="V353" s="68">
        <f t="shared" si="569"/>
        <v>0</v>
      </c>
      <c r="W353" s="164">
        <f t="shared" si="570"/>
        <v>0</v>
      </c>
      <c r="X353" s="68">
        <f t="shared" si="571"/>
        <v>0</v>
      </c>
      <c r="Y353" s="164"/>
      <c r="Z353" s="68"/>
      <c r="AA353" s="133"/>
      <c r="AB353" s="164"/>
      <c r="AC353" s="68">
        <f t="shared" si="572"/>
        <v>0</v>
      </c>
      <c r="AD353" s="164">
        <f t="shared" si="573"/>
        <v>0</v>
      </c>
      <c r="AE353" s="68">
        <f t="shared" si="574"/>
        <v>0</v>
      </c>
      <c r="AF353" s="24"/>
    </row>
    <row r="354" spans="1:32" ht="31.5">
      <c r="A354" s="21">
        <v>26.07</v>
      </c>
      <c r="B354" s="82" t="s">
        <v>147</v>
      </c>
      <c r="C354" s="24"/>
      <c r="D354" s="68"/>
      <c r="E354" s="24"/>
      <c r="F354" s="68"/>
      <c r="G354" s="107"/>
      <c r="H354" s="24"/>
      <c r="I354" s="68">
        <f>H354*G354</f>
        <v>0</v>
      </c>
      <c r="J354" s="164">
        <f t="shared" si="566"/>
        <v>0</v>
      </c>
      <c r="K354" s="68">
        <f t="shared" si="566"/>
        <v>0</v>
      </c>
      <c r="L354" s="164"/>
      <c r="M354" s="68"/>
      <c r="N354" s="68"/>
      <c r="O354" s="68"/>
      <c r="P354" s="164">
        <f t="shared" si="568"/>
        <v>0</v>
      </c>
      <c r="Q354" s="68">
        <f t="shared" si="568"/>
        <v>0</v>
      </c>
      <c r="R354" s="164"/>
      <c r="S354" s="68"/>
      <c r="T354" s="133"/>
      <c r="U354" s="164"/>
      <c r="V354" s="68">
        <f t="shared" si="569"/>
        <v>0</v>
      </c>
      <c r="W354" s="164">
        <f t="shared" si="570"/>
        <v>0</v>
      </c>
      <c r="X354" s="68">
        <f t="shared" si="571"/>
        <v>0</v>
      </c>
      <c r="Y354" s="164"/>
      <c r="Z354" s="68"/>
      <c r="AA354" s="133"/>
      <c r="AB354" s="164"/>
      <c r="AC354" s="68">
        <f t="shared" si="572"/>
        <v>0</v>
      </c>
      <c r="AD354" s="164">
        <f t="shared" si="573"/>
        <v>0</v>
      </c>
      <c r="AE354" s="68">
        <f t="shared" si="574"/>
        <v>0</v>
      </c>
      <c r="AF354" s="24"/>
    </row>
    <row r="355" spans="1:32" ht="31.5">
      <c r="A355" s="21">
        <v>26.08</v>
      </c>
      <c r="B355" s="82" t="s">
        <v>148</v>
      </c>
      <c r="C355" s="24"/>
      <c r="D355" s="68"/>
      <c r="E355" s="24"/>
      <c r="F355" s="68"/>
      <c r="G355" s="107"/>
      <c r="H355" s="24"/>
      <c r="I355" s="68">
        <f t="shared" ref="I355:I357" si="576">H355*G355</f>
        <v>0</v>
      </c>
      <c r="J355" s="164">
        <f t="shared" si="566"/>
        <v>0</v>
      </c>
      <c r="K355" s="68">
        <f t="shared" si="566"/>
        <v>0</v>
      </c>
      <c r="L355" s="164"/>
      <c r="M355" s="68"/>
      <c r="N355" s="68"/>
      <c r="O355" s="68"/>
      <c r="P355" s="164">
        <f t="shared" si="568"/>
        <v>0</v>
      </c>
      <c r="Q355" s="68">
        <f t="shared" si="568"/>
        <v>0</v>
      </c>
      <c r="R355" s="164"/>
      <c r="S355" s="68"/>
      <c r="T355" s="133"/>
      <c r="U355" s="164"/>
      <c r="V355" s="68">
        <f t="shared" si="569"/>
        <v>0</v>
      </c>
      <c r="W355" s="164">
        <f t="shared" si="570"/>
        <v>0</v>
      </c>
      <c r="X355" s="68">
        <f t="shared" si="571"/>
        <v>0</v>
      </c>
      <c r="Y355" s="164"/>
      <c r="Z355" s="68"/>
      <c r="AA355" s="133"/>
      <c r="AB355" s="164"/>
      <c r="AC355" s="68">
        <f t="shared" si="572"/>
        <v>0</v>
      </c>
      <c r="AD355" s="164">
        <f t="shared" si="573"/>
        <v>0</v>
      </c>
      <c r="AE355" s="68">
        <f t="shared" si="574"/>
        <v>0</v>
      </c>
      <c r="AF355" s="24"/>
    </row>
    <row r="356" spans="1:32">
      <c r="A356" s="21">
        <v>26.09</v>
      </c>
      <c r="B356" s="82" t="s">
        <v>24</v>
      </c>
      <c r="C356" s="24"/>
      <c r="D356" s="68"/>
      <c r="E356" s="24"/>
      <c r="F356" s="68"/>
      <c r="G356" s="107"/>
      <c r="H356" s="24"/>
      <c r="I356" s="68">
        <f t="shared" si="576"/>
        <v>0</v>
      </c>
      <c r="J356" s="164">
        <f t="shared" si="566"/>
        <v>0</v>
      </c>
      <c r="K356" s="68">
        <f t="shared" si="566"/>
        <v>0</v>
      </c>
      <c r="L356" s="164"/>
      <c r="M356" s="68"/>
      <c r="N356" s="68"/>
      <c r="O356" s="68"/>
      <c r="P356" s="164">
        <f t="shared" si="568"/>
        <v>0</v>
      </c>
      <c r="Q356" s="68">
        <f t="shared" si="568"/>
        <v>0</v>
      </c>
      <c r="R356" s="164"/>
      <c r="S356" s="68"/>
      <c r="T356" s="133"/>
      <c r="U356" s="164"/>
      <c r="V356" s="68">
        <f t="shared" si="569"/>
        <v>0</v>
      </c>
      <c r="W356" s="164">
        <f t="shared" si="570"/>
        <v>0</v>
      </c>
      <c r="X356" s="68">
        <f t="shared" si="571"/>
        <v>0</v>
      </c>
      <c r="Y356" s="164"/>
      <c r="Z356" s="68"/>
      <c r="AA356" s="133"/>
      <c r="AB356" s="164"/>
      <c r="AC356" s="68">
        <f t="shared" si="572"/>
        <v>0</v>
      </c>
      <c r="AD356" s="164">
        <f t="shared" si="573"/>
        <v>0</v>
      </c>
      <c r="AE356" s="68">
        <f t="shared" si="574"/>
        <v>0</v>
      </c>
      <c r="AF356" s="24"/>
    </row>
    <row r="357" spans="1:32" s="18" customFormat="1">
      <c r="A357" s="21">
        <v>26.1</v>
      </c>
      <c r="B357" s="82" t="s">
        <v>149</v>
      </c>
      <c r="C357" s="24"/>
      <c r="D357" s="68"/>
      <c r="E357" s="24"/>
      <c r="F357" s="68"/>
      <c r="G357" s="107">
        <v>0.375</v>
      </c>
      <c r="H357" s="24">
        <v>1</v>
      </c>
      <c r="I357" s="68">
        <f t="shared" si="576"/>
        <v>0.375</v>
      </c>
      <c r="J357" s="164">
        <f t="shared" si="566"/>
        <v>1</v>
      </c>
      <c r="K357" s="68">
        <f t="shared" si="566"/>
        <v>0.375</v>
      </c>
      <c r="L357" s="164">
        <v>1</v>
      </c>
      <c r="M357" s="68">
        <v>0.375</v>
      </c>
      <c r="N357" s="68">
        <f t="shared" ref="N357:O358" si="577">L357/J357%</f>
        <v>100</v>
      </c>
      <c r="O357" s="68">
        <f t="shared" si="577"/>
        <v>100</v>
      </c>
      <c r="P357" s="164">
        <f t="shared" si="568"/>
        <v>0</v>
      </c>
      <c r="Q357" s="68">
        <f t="shared" si="568"/>
        <v>0</v>
      </c>
      <c r="R357" s="164"/>
      <c r="S357" s="68"/>
      <c r="T357" s="133">
        <v>0.375</v>
      </c>
      <c r="U357" s="164">
        <v>5</v>
      </c>
      <c r="V357" s="68">
        <f>U357*T357</f>
        <v>1.875</v>
      </c>
      <c r="W357" s="164">
        <f t="shared" si="570"/>
        <v>5</v>
      </c>
      <c r="X357" s="68">
        <f t="shared" si="571"/>
        <v>1.875</v>
      </c>
      <c r="Y357" s="164"/>
      <c r="Z357" s="68"/>
      <c r="AA357" s="133">
        <v>0.375</v>
      </c>
      <c r="AB357" s="164">
        <v>5</v>
      </c>
      <c r="AC357" s="68">
        <f>AB357*AA357</f>
        <v>1.875</v>
      </c>
      <c r="AD357" s="164">
        <f t="shared" si="573"/>
        <v>5</v>
      </c>
      <c r="AE357" s="68">
        <f t="shared" si="574"/>
        <v>1.875</v>
      </c>
      <c r="AF357" s="24"/>
    </row>
    <row r="358" spans="1:32" s="235" customFormat="1">
      <c r="A358" s="237"/>
      <c r="B358" s="227" t="s">
        <v>150</v>
      </c>
      <c r="C358" s="228">
        <f t="shared" ref="C358" si="578">SUM(C348:C357)</f>
        <v>0</v>
      </c>
      <c r="D358" s="229">
        <f>SUM(D348:D357)</f>
        <v>0</v>
      </c>
      <c r="E358" s="228">
        <f t="shared" ref="E358" si="579">SUM(E348:E357)</f>
        <v>0</v>
      </c>
      <c r="F358" s="229">
        <f>SUM(F348:F357)</f>
        <v>0</v>
      </c>
      <c r="G358" s="230"/>
      <c r="H358" s="228">
        <f t="shared" ref="H358:L358" si="580">SUM(H348:H357)</f>
        <v>1</v>
      </c>
      <c r="I358" s="229">
        <f>SUM(I348:I357)</f>
        <v>0.375</v>
      </c>
      <c r="J358" s="228">
        <f t="shared" si="580"/>
        <v>1</v>
      </c>
      <c r="K358" s="229">
        <f>SUM(K348:K357)</f>
        <v>0.375</v>
      </c>
      <c r="L358" s="228">
        <f t="shared" si="580"/>
        <v>1</v>
      </c>
      <c r="M358" s="229">
        <f>SUM(M348:M357)</f>
        <v>0.375</v>
      </c>
      <c r="N358" s="232">
        <f t="shared" si="577"/>
        <v>100</v>
      </c>
      <c r="O358" s="232">
        <f>M358/K358%</f>
        <v>100</v>
      </c>
      <c r="P358" s="228">
        <f t="shared" ref="P358" si="581">SUM(P348:P357)</f>
        <v>0</v>
      </c>
      <c r="Q358" s="229">
        <f>SUM(Q348:Q357)</f>
        <v>0</v>
      </c>
      <c r="R358" s="228">
        <f t="shared" ref="R358" si="582">SUM(R348:R357)</f>
        <v>0</v>
      </c>
      <c r="S358" s="229">
        <f>SUM(S348:S357)</f>
        <v>0</v>
      </c>
      <c r="T358" s="233"/>
      <c r="U358" s="228">
        <f t="shared" ref="U358" si="583">SUM(U348:U357)</f>
        <v>5</v>
      </c>
      <c r="V358" s="229">
        <f>SUM(V348:V357)</f>
        <v>1.875</v>
      </c>
      <c r="W358" s="228">
        <f t="shared" ref="W358" si="584">SUM(W348:W357)</f>
        <v>5</v>
      </c>
      <c r="X358" s="229">
        <f>SUM(X348:X357)</f>
        <v>1.875</v>
      </c>
      <c r="Y358" s="228">
        <f t="shared" ref="Y358" si="585">SUM(Y348:Y357)</f>
        <v>0</v>
      </c>
      <c r="Z358" s="229">
        <f>SUM(Z348:Z357)</f>
        <v>0</v>
      </c>
      <c r="AA358" s="233"/>
      <c r="AB358" s="228">
        <f t="shared" ref="AB358" si="586">SUM(AB348:AB357)</f>
        <v>5</v>
      </c>
      <c r="AC358" s="229">
        <f>SUM(AC348:AC357)</f>
        <v>1.875</v>
      </c>
      <c r="AD358" s="228">
        <f t="shared" ref="AD358" si="587">SUM(AD348:AD357)</f>
        <v>5</v>
      </c>
      <c r="AE358" s="229">
        <f>SUM(AE348:AE357)</f>
        <v>1.875</v>
      </c>
      <c r="AF358" s="227"/>
    </row>
    <row r="359" spans="1:32" s="54" customFormat="1">
      <c r="A359" s="336"/>
      <c r="B359" s="20" t="s">
        <v>255</v>
      </c>
      <c r="C359" s="22"/>
      <c r="D359" s="66"/>
      <c r="E359" s="22"/>
      <c r="F359" s="66"/>
      <c r="G359" s="108"/>
      <c r="H359" s="22"/>
      <c r="I359" s="66"/>
      <c r="J359" s="312"/>
      <c r="K359" s="66"/>
      <c r="L359" s="312"/>
      <c r="M359" s="66"/>
      <c r="N359" s="66"/>
      <c r="O359" s="66"/>
      <c r="P359" s="312"/>
      <c r="Q359" s="66"/>
      <c r="R359" s="312"/>
      <c r="S359" s="66"/>
      <c r="T359" s="134"/>
      <c r="U359" s="312"/>
      <c r="V359" s="66"/>
      <c r="W359" s="312"/>
      <c r="X359" s="66"/>
      <c r="Y359" s="312"/>
      <c r="Z359" s="66"/>
      <c r="AA359" s="134"/>
      <c r="AB359" s="312"/>
      <c r="AC359" s="66"/>
      <c r="AD359" s="312"/>
      <c r="AE359" s="66"/>
      <c r="AF359" s="22"/>
    </row>
    <row r="360" spans="1:32">
      <c r="A360" s="21">
        <v>26.1</v>
      </c>
      <c r="B360" s="24" t="s">
        <v>196</v>
      </c>
      <c r="C360" s="24"/>
      <c r="D360" s="68"/>
      <c r="E360" s="24"/>
      <c r="F360" s="68"/>
      <c r="G360" s="107">
        <v>9</v>
      </c>
      <c r="H360" s="24">
        <v>7</v>
      </c>
      <c r="I360" s="68">
        <f t="shared" ref="I360:I379" si="588">H360*G360</f>
        <v>63</v>
      </c>
      <c r="J360" s="164">
        <f t="shared" ref="J360:K379" si="589">H360+E360+C360</f>
        <v>7</v>
      </c>
      <c r="K360" s="68">
        <f t="shared" si="589"/>
        <v>63</v>
      </c>
      <c r="L360" s="164">
        <v>7</v>
      </c>
      <c r="M360" s="68">
        <v>20</v>
      </c>
      <c r="N360" s="68">
        <f t="shared" ref="N360:O382" si="590">L360/J360%</f>
        <v>99.999999999999986</v>
      </c>
      <c r="O360" s="68">
        <f t="shared" si="590"/>
        <v>31.746031746031747</v>
      </c>
      <c r="P360" s="164">
        <f t="shared" ref="P360:Q379" si="591">J360-L360</f>
        <v>0</v>
      </c>
      <c r="Q360" s="68">
        <f t="shared" si="591"/>
        <v>43</v>
      </c>
      <c r="R360" s="164"/>
      <c r="S360" s="68"/>
      <c r="T360" s="133">
        <v>9</v>
      </c>
      <c r="U360" s="164">
        <v>7</v>
      </c>
      <c r="V360" s="68">
        <f t="shared" ref="V360:V379" si="592">U360*T360</f>
        <v>63</v>
      </c>
      <c r="W360" s="164">
        <f t="shared" ref="W360:W379" si="593">U360+R360</f>
        <v>7</v>
      </c>
      <c r="X360" s="68">
        <f t="shared" ref="X360:X379" si="594">V360+S360</f>
        <v>63</v>
      </c>
      <c r="Y360" s="164"/>
      <c r="Z360" s="68"/>
      <c r="AA360" s="133">
        <v>9</v>
      </c>
      <c r="AB360" s="164">
        <v>7</v>
      </c>
      <c r="AC360" s="68">
        <f t="shared" ref="AC360:AC379" si="595">AB360*AA360</f>
        <v>63</v>
      </c>
      <c r="AD360" s="164">
        <f t="shared" ref="AD360:AD379" si="596">AB360+Y360</f>
        <v>7</v>
      </c>
      <c r="AE360" s="68">
        <f t="shared" ref="AE360:AE379" si="597">AC360+Z360</f>
        <v>63</v>
      </c>
      <c r="AF360" s="24"/>
    </row>
    <row r="361" spans="1:32">
      <c r="A361" s="21">
        <v>26.11</v>
      </c>
      <c r="B361" s="24" t="s">
        <v>206</v>
      </c>
      <c r="C361" s="24"/>
      <c r="D361" s="68"/>
      <c r="E361" s="24"/>
      <c r="F361" s="68"/>
      <c r="G361" s="107">
        <v>0.6</v>
      </c>
      <c r="H361" s="24">
        <v>7</v>
      </c>
      <c r="I361" s="68">
        <f t="shared" si="588"/>
        <v>4.2</v>
      </c>
      <c r="J361" s="164">
        <f t="shared" si="589"/>
        <v>7</v>
      </c>
      <c r="K361" s="68">
        <f t="shared" si="589"/>
        <v>4.2</v>
      </c>
      <c r="L361" s="164">
        <v>7</v>
      </c>
      <c r="M361" s="68">
        <v>2</v>
      </c>
      <c r="N361" s="68">
        <f t="shared" si="590"/>
        <v>99.999999999999986</v>
      </c>
      <c r="O361" s="68">
        <f t="shared" si="590"/>
        <v>47.619047619047613</v>
      </c>
      <c r="P361" s="164">
        <f t="shared" si="591"/>
        <v>0</v>
      </c>
      <c r="Q361" s="68">
        <f t="shared" si="591"/>
        <v>2.2000000000000002</v>
      </c>
      <c r="R361" s="164"/>
      <c r="S361" s="68"/>
      <c r="T361" s="133">
        <v>0.6</v>
      </c>
      <c r="U361" s="164">
        <v>7</v>
      </c>
      <c r="V361" s="68">
        <f t="shared" si="592"/>
        <v>4.2</v>
      </c>
      <c r="W361" s="164">
        <f t="shared" si="593"/>
        <v>7</v>
      </c>
      <c r="X361" s="68">
        <f t="shared" si="594"/>
        <v>4.2</v>
      </c>
      <c r="Y361" s="164"/>
      <c r="Z361" s="68"/>
      <c r="AA361" s="133">
        <v>0.6</v>
      </c>
      <c r="AB361" s="164">
        <v>7</v>
      </c>
      <c r="AC361" s="68">
        <f t="shared" si="595"/>
        <v>4.2</v>
      </c>
      <c r="AD361" s="164">
        <f t="shared" si="596"/>
        <v>7</v>
      </c>
      <c r="AE361" s="68">
        <f t="shared" si="597"/>
        <v>4.2</v>
      </c>
      <c r="AF361" s="24"/>
    </row>
    <row r="362" spans="1:32" ht="47.25">
      <c r="A362" s="21">
        <v>26.12</v>
      </c>
      <c r="B362" s="24" t="s">
        <v>256</v>
      </c>
      <c r="C362" s="24"/>
      <c r="D362" s="68"/>
      <c r="E362" s="24"/>
      <c r="F362" s="68"/>
      <c r="G362" s="107">
        <v>0.5</v>
      </c>
      <c r="H362" s="24">
        <v>7</v>
      </c>
      <c r="I362" s="68">
        <f t="shared" si="588"/>
        <v>3.5</v>
      </c>
      <c r="J362" s="164">
        <f t="shared" si="589"/>
        <v>7</v>
      </c>
      <c r="K362" s="68">
        <f t="shared" si="589"/>
        <v>3.5</v>
      </c>
      <c r="L362" s="164">
        <v>7</v>
      </c>
      <c r="M362" s="68">
        <v>3.5</v>
      </c>
      <c r="N362" s="68">
        <f t="shared" si="590"/>
        <v>99.999999999999986</v>
      </c>
      <c r="O362" s="68">
        <f t="shared" si="590"/>
        <v>99.999999999999986</v>
      </c>
      <c r="P362" s="164">
        <f t="shared" si="591"/>
        <v>0</v>
      </c>
      <c r="Q362" s="68">
        <f t="shared" si="591"/>
        <v>0</v>
      </c>
      <c r="R362" s="164"/>
      <c r="S362" s="68"/>
      <c r="T362" s="133">
        <v>0.5</v>
      </c>
      <c r="U362" s="164">
        <v>7</v>
      </c>
      <c r="V362" s="68">
        <f t="shared" si="592"/>
        <v>3.5</v>
      </c>
      <c r="W362" s="164">
        <f t="shared" si="593"/>
        <v>7</v>
      </c>
      <c r="X362" s="68">
        <f t="shared" si="594"/>
        <v>3.5</v>
      </c>
      <c r="Y362" s="164"/>
      <c r="Z362" s="68"/>
      <c r="AA362" s="133">
        <v>0.5</v>
      </c>
      <c r="AB362" s="164">
        <v>7</v>
      </c>
      <c r="AC362" s="68">
        <f t="shared" si="595"/>
        <v>3.5</v>
      </c>
      <c r="AD362" s="164">
        <f t="shared" si="596"/>
        <v>7</v>
      </c>
      <c r="AE362" s="68">
        <f t="shared" si="597"/>
        <v>3.5</v>
      </c>
      <c r="AF362" s="24"/>
    </row>
    <row r="363" spans="1:32" s="54" customFormat="1">
      <c r="A363" s="338">
        <v>26.13</v>
      </c>
      <c r="B363" s="22" t="s">
        <v>27</v>
      </c>
      <c r="C363" s="22"/>
      <c r="D363" s="66"/>
      <c r="E363" s="22"/>
      <c r="F363" s="66"/>
      <c r="G363" s="108"/>
      <c r="H363" s="22"/>
      <c r="I363" s="66">
        <f t="shared" si="588"/>
        <v>0</v>
      </c>
      <c r="J363" s="312">
        <f t="shared" si="589"/>
        <v>0</v>
      </c>
      <c r="K363" s="66">
        <f t="shared" si="589"/>
        <v>0</v>
      </c>
      <c r="L363" s="164">
        <v>0</v>
      </c>
      <c r="M363" s="66"/>
      <c r="N363" s="68"/>
      <c r="O363" s="68"/>
      <c r="P363" s="164">
        <f t="shared" si="591"/>
        <v>0</v>
      </c>
      <c r="Q363" s="68">
        <f t="shared" si="591"/>
        <v>0</v>
      </c>
      <c r="R363" s="312"/>
      <c r="S363" s="66"/>
      <c r="T363" s="134"/>
      <c r="U363" s="164">
        <v>0</v>
      </c>
      <c r="V363" s="68">
        <f t="shared" si="592"/>
        <v>0</v>
      </c>
      <c r="W363" s="164">
        <f t="shared" si="593"/>
        <v>0</v>
      </c>
      <c r="X363" s="68">
        <f t="shared" si="594"/>
        <v>0</v>
      </c>
      <c r="Y363" s="312"/>
      <c r="Z363" s="66"/>
      <c r="AA363" s="134"/>
      <c r="AB363" s="164">
        <v>0</v>
      </c>
      <c r="AC363" s="68">
        <f t="shared" si="595"/>
        <v>0</v>
      </c>
      <c r="AD363" s="164">
        <f t="shared" si="596"/>
        <v>0</v>
      </c>
      <c r="AE363" s="68">
        <f t="shared" si="597"/>
        <v>0</v>
      </c>
      <c r="AF363" s="22"/>
    </row>
    <row r="364" spans="1:32">
      <c r="A364" s="21" t="s">
        <v>212</v>
      </c>
      <c r="B364" s="24" t="s">
        <v>337</v>
      </c>
      <c r="C364" s="24"/>
      <c r="D364" s="68"/>
      <c r="E364" s="24"/>
      <c r="F364" s="68"/>
      <c r="G364" s="107">
        <v>3</v>
      </c>
      <c r="H364" s="24">
        <v>7</v>
      </c>
      <c r="I364" s="68">
        <f t="shared" si="588"/>
        <v>21</v>
      </c>
      <c r="J364" s="164">
        <f t="shared" si="589"/>
        <v>7</v>
      </c>
      <c r="K364" s="68">
        <f t="shared" si="589"/>
        <v>21</v>
      </c>
      <c r="L364" s="164">
        <v>7</v>
      </c>
      <c r="M364" s="68">
        <v>4</v>
      </c>
      <c r="N364" s="68">
        <f t="shared" si="590"/>
        <v>99.999999999999986</v>
      </c>
      <c r="O364" s="68">
        <f t="shared" si="590"/>
        <v>19.047619047619047</v>
      </c>
      <c r="P364" s="164">
        <f t="shared" si="591"/>
        <v>0</v>
      </c>
      <c r="Q364" s="68">
        <f t="shared" si="591"/>
        <v>17</v>
      </c>
      <c r="R364" s="164"/>
      <c r="S364" s="68"/>
      <c r="T364" s="133">
        <v>8.4</v>
      </c>
      <c r="U364" s="164">
        <v>7</v>
      </c>
      <c r="V364" s="68">
        <f t="shared" si="592"/>
        <v>58.800000000000004</v>
      </c>
      <c r="W364" s="164">
        <f t="shared" si="593"/>
        <v>7</v>
      </c>
      <c r="X364" s="68">
        <f t="shared" si="594"/>
        <v>58.800000000000004</v>
      </c>
      <c r="Y364" s="164"/>
      <c r="Z364" s="68"/>
      <c r="AA364" s="661">
        <f>0.25*12</f>
        <v>3</v>
      </c>
      <c r="AB364" s="164">
        <v>7</v>
      </c>
      <c r="AC364" s="68">
        <f t="shared" si="595"/>
        <v>21</v>
      </c>
      <c r="AD364" s="164">
        <f t="shared" si="596"/>
        <v>7</v>
      </c>
      <c r="AE364" s="68">
        <f t="shared" si="597"/>
        <v>21</v>
      </c>
      <c r="AF364" s="24"/>
    </row>
    <row r="365" spans="1:32" ht="36" customHeight="1">
      <c r="A365" s="21" t="s">
        <v>213</v>
      </c>
      <c r="B365" s="24" t="s">
        <v>204</v>
      </c>
      <c r="C365" s="24"/>
      <c r="D365" s="68"/>
      <c r="E365" s="24"/>
      <c r="F365" s="68"/>
      <c r="G365" s="107"/>
      <c r="H365" s="24"/>
      <c r="I365" s="68">
        <f t="shared" si="588"/>
        <v>0</v>
      </c>
      <c r="J365" s="164">
        <f t="shared" si="589"/>
        <v>0</v>
      </c>
      <c r="K365" s="68">
        <f t="shared" si="589"/>
        <v>0</v>
      </c>
      <c r="L365" s="164">
        <v>0</v>
      </c>
      <c r="M365" s="68"/>
      <c r="N365" s="68"/>
      <c r="O365" s="68"/>
      <c r="P365" s="164">
        <f t="shared" si="591"/>
        <v>0</v>
      </c>
      <c r="Q365" s="68">
        <f t="shared" si="591"/>
        <v>0</v>
      </c>
      <c r="R365" s="164"/>
      <c r="S365" s="68"/>
      <c r="T365" s="133"/>
      <c r="U365" s="164">
        <v>0</v>
      </c>
      <c r="V365" s="68">
        <f t="shared" si="592"/>
        <v>0</v>
      </c>
      <c r="W365" s="164">
        <f t="shared" si="593"/>
        <v>0</v>
      </c>
      <c r="X365" s="68">
        <f t="shared" si="594"/>
        <v>0</v>
      </c>
      <c r="Y365" s="164"/>
      <c r="Z365" s="68"/>
      <c r="AA365" s="133"/>
      <c r="AB365" s="164">
        <v>0</v>
      </c>
      <c r="AC365" s="68">
        <f t="shared" si="595"/>
        <v>0</v>
      </c>
      <c r="AD365" s="164">
        <f t="shared" si="596"/>
        <v>0</v>
      </c>
      <c r="AE365" s="68">
        <f t="shared" si="597"/>
        <v>0</v>
      </c>
      <c r="AF365" s="24"/>
    </row>
    <row r="366" spans="1:32">
      <c r="A366" s="21" t="s">
        <v>214</v>
      </c>
      <c r="B366" s="24" t="s">
        <v>338</v>
      </c>
      <c r="C366" s="24"/>
      <c r="D366" s="68"/>
      <c r="E366" s="24"/>
      <c r="F366" s="68"/>
      <c r="G366" s="107">
        <v>1.8</v>
      </c>
      <c r="H366" s="24">
        <v>7</v>
      </c>
      <c r="I366" s="68">
        <f t="shared" si="588"/>
        <v>12.6</v>
      </c>
      <c r="J366" s="164">
        <f t="shared" si="589"/>
        <v>7</v>
      </c>
      <c r="K366" s="68">
        <f t="shared" si="589"/>
        <v>12.6</v>
      </c>
      <c r="L366" s="164">
        <v>7</v>
      </c>
      <c r="M366" s="68">
        <v>8</v>
      </c>
      <c r="N366" s="68">
        <f t="shared" si="590"/>
        <v>99.999999999999986</v>
      </c>
      <c r="O366" s="68">
        <f t="shared" si="590"/>
        <v>63.492063492063494</v>
      </c>
      <c r="P366" s="164">
        <f t="shared" si="591"/>
        <v>0</v>
      </c>
      <c r="Q366" s="68">
        <f t="shared" si="591"/>
        <v>4.5999999999999996</v>
      </c>
      <c r="R366" s="164"/>
      <c r="S366" s="68"/>
      <c r="T366" s="133">
        <v>2.52</v>
      </c>
      <c r="U366" s="164">
        <v>7</v>
      </c>
      <c r="V366" s="68">
        <f t="shared" si="592"/>
        <v>17.64</v>
      </c>
      <c r="W366" s="164">
        <f t="shared" si="593"/>
        <v>7</v>
      </c>
      <c r="X366" s="68">
        <f t="shared" si="594"/>
        <v>17.64</v>
      </c>
      <c r="Y366" s="164"/>
      <c r="Z366" s="68"/>
      <c r="AA366" s="661">
        <f>0.05*12*3</f>
        <v>1.8000000000000003</v>
      </c>
      <c r="AB366" s="164">
        <v>7</v>
      </c>
      <c r="AC366" s="68">
        <f t="shared" si="595"/>
        <v>12.600000000000001</v>
      </c>
      <c r="AD366" s="164">
        <f t="shared" si="596"/>
        <v>7</v>
      </c>
      <c r="AE366" s="68">
        <f t="shared" si="597"/>
        <v>12.600000000000001</v>
      </c>
      <c r="AF366" s="24"/>
    </row>
    <row r="367" spans="1:32">
      <c r="A367" s="21" t="s">
        <v>215</v>
      </c>
      <c r="B367" s="24" t="s">
        <v>268</v>
      </c>
      <c r="C367" s="24"/>
      <c r="D367" s="68"/>
      <c r="E367" s="24"/>
      <c r="F367" s="68"/>
      <c r="G367" s="107">
        <v>1.2</v>
      </c>
      <c r="H367" s="24">
        <v>7</v>
      </c>
      <c r="I367" s="68">
        <f t="shared" si="588"/>
        <v>8.4</v>
      </c>
      <c r="J367" s="164">
        <f t="shared" si="589"/>
        <v>7</v>
      </c>
      <c r="K367" s="68">
        <f t="shared" si="589"/>
        <v>8.4</v>
      </c>
      <c r="L367" s="164">
        <v>7</v>
      </c>
      <c r="M367" s="68">
        <v>4</v>
      </c>
      <c r="N367" s="68">
        <f t="shared" si="590"/>
        <v>99.999999999999986</v>
      </c>
      <c r="O367" s="68">
        <f t="shared" si="590"/>
        <v>47.619047619047613</v>
      </c>
      <c r="P367" s="164">
        <f t="shared" si="591"/>
        <v>0</v>
      </c>
      <c r="Q367" s="68">
        <f t="shared" si="591"/>
        <v>4.4000000000000004</v>
      </c>
      <c r="R367" s="164"/>
      <c r="S367" s="68"/>
      <c r="T367" s="133">
        <v>1.2</v>
      </c>
      <c r="U367" s="164">
        <v>7</v>
      </c>
      <c r="V367" s="68">
        <f t="shared" si="592"/>
        <v>8.4</v>
      </c>
      <c r="W367" s="164">
        <f t="shared" si="593"/>
        <v>7</v>
      </c>
      <c r="X367" s="68">
        <f t="shared" si="594"/>
        <v>8.4</v>
      </c>
      <c r="Y367" s="164"/>
      <c r="Z367" s="68"/>
      <c r="AA367" s="133">
        <v>1.2</v>
      </c>
      <c r="AB367" s="164">
        <v>7</v>
      </c>
      <c r="AC367" s="68">
        <f t="shared" si="595"/>
        <v>8.4</v>
      </c>
      <c r="AD367" s="164">
        <f t="shared" si="596"/>
        <v>7</v>
      </c>
      <c r="AE367" s="68">
        <f t="shared" si="597"/>
        <v>8.4</v>
      </c>
      <c r="AF367" s="24"/>
    </row>
    <row r="368" spans="1:32">
      <c r="A368" s="21" t="s">
        <v>286</v>
      </c>
      <c r="B368" s="24" t="s">
        <v>269</v>
      </c>
      <c r="C368" s="24"/>
      <c r="D368" s="68"/>
      <c r="E368" s="24"/>
      <c r="F368" s="68"/>
      <c r="G368" s="107">
        <v>1.2</v>
      </c>
      <c r="H368" s="24">
        <v>7</v>
      </c>
      <c r="I368" s="68">
        <f t="shared" si="588"/>
        <v>8.4</v>
      </c>
      <c r="J368" s="164">
        <f t="shared" si="589"/>
        <v>7</v>
      </c>
      <c r="K368" s="68">
        <f t="shared" si="589"/>
        <v>8.4</v>
      </c>
      <c r="L368" s="164">
        <v>7</v>
      </c>
      <c r="M368" s="68">
        <v>4</v>
      </c>
      <c r="N368" s="68">
        <f t="shared" si="590"/>
        <v>99.999999999999986</v>
      </c>
      <c r="O368" s="68">
        <f t="shared" si="590"/>
        <v>47.619047619047613</v>
      </c>
      <c r="P368" s="164">
        <f t="shared" si="591"/>
        <v>0</v>
      </c>
      <c r="Q368" s="68">
        <f t="shared" si="591"/>
        <v>4.4000000000000004</v>
      </c>
      <c r="R368" s="164"/>
      <c r="S368" s="68"/>
      <c r="T368" s="133">
        <v>1.2</v>
      </c>
      <c r="U368" s="164">
        <v>7</v>
      </c>
      <c r="V368" s="68">
        <f t="shared" si="592"/>
        <v>8.4</v>
      </c>
      <c r="W368" s="164">
        <f t="shared" si="593"/>
        <v>7</v>
      </c>
      <c r="X368" s="68">
        <f t="shared" si="594"/>
        <v>8.4</v>
      </c>
      <c r="Y368" s="164"/>
      <c r="Z368" s="68"/>
      <c r="AA368" s="133">
        <v>1.2</v>
      </c>
      <c r="AB368" s="164">
        <v>7</v>
      </c>
      <c r="AC368" s="68">
        <f t="shared" si="595"/>
        <v>8.4</v>
      </c>
      <c r="AD368" s="164">
        <f t="shared" si="596"/>
        <v>7</v>
      </c>
      <c r="AE368" s="68">
        <f t="shared" si="597"/>
        <v>8.4</v>
      </c>
      <c r="AF368" s="24"/>
    </row>
    <row r="369" spans="1:32" ht="31.5">
      <c r="A369" s="21" t="s">
        <v>287</v>
      </c>
      <c r="B369" s="24" t="s">
        <v>207</v>
      </c>
      <c r="C369" s="24"/>
      <c r="D369" s="68"/>
      <c r="E369" s="24"/>
      <c r="F369" s="68"/>
      <c r="G369" s="107">
        <v>1.26</v>
      </c>
      <c r="H369" s="24">
        <v>7</v>
      </c>
      <c r="I369" s="68">
        <f t="shared" si="588"/>
        <v>8.82</v>
      </c>
      <c r="J369" s="164">
        <f t="shared" si="589"/>
        <v>7</v>
      </c>
      <c r="K369" s="68">
        <f t="shared" si="589"/>
        <v>8.82</v>
      </c>
      <c r="L369" s="164">
        <v>7</v>
      </c>
      <c r="M369" s="68">
        <v>4.25</v>
      </c>
      <c r="N369" s="68">
        <f t="shared" si="590"/>
        <v>99.999999999999986</v>
      </c>
      <c r="O369" s="68">
        <f t="shared" si="590"/>
        <v>48.185941043083901</v>
      </c>
      <c r="P369" s="164">
        <f t="shared" si="591"/>
        <v>0</v>
      </c>
      <c r="Q369" s="68">
        <f t="shared" si="591"/>
        <v>4.57</v>
      </c>
      <c r="R369" s="164"/>
      <c r="S369" s="68"/>
      <c r="T369" s="133">
        <v>1.26</v>
      </c>
      <c r="U369" s="164">
        <v>7</v>
      </c>
      <c r="V369" s="68">
        <f t="shared" si="592"/>
        <v>8.82</v>
      </c>
      <c r="W369" s="164">
        <f t="shared" si="593"/>
        <v>7</v>
      </c>
      <c r="X369" s="68">
        <f t="shared" si="594"/>
        <v>8.82</v>
      </c>
      <c r="Y369" s="164"/>
      <c r="Z369" s="68"/>
      <c r="AA369" s="133">
        <v>1.26</v>
      </c>
      <c r="AB369" s="164">
        <v>7</v>
      </c>
      <c r="AC369" s="68">
        <f t="shared" si="595"/>
        <v>8.82</v>
      </c>
      <c r="AD369" s="164">
        <f t="shared" si="596"/>
        <v>7</v>
      </c>
      <c r="AE369" s="68">
        <f t="shared" si="597"/>
        <v>8.82</v>
      </c>
      <c r="AF369" s="24"/>
    </row>
    <row r="370" spans="1:32" ht="31.5">
      <c r="A370" s="21">
        <v>26.14</v>
      </c>
      <c r="B370" s="24" t="s">
        <v>258</v>
      </c>
      <c r="C370" s="24"/>
      <c r="D370" s="68"/>
      <c r="E370" s="24"/>
      <c r="F370" s="68"/>
      <c r="G370" s="107">
        <v>0.5</v>
      </c>
      <c r="H370" s="24">
        <v>7</v>
      </c>
      <c r="I370" s="68">
        <f t="shared" si="588"/>
        <v>3.5</v>
      </c>
      <c r="J370" s="164">
        <f t="shared" si="589"/>
        <v>7</v>
      </c>
      <c r="K370" s="68">
        <f t="shared" si="589"/>
        <v>3.5</v>
      </c>
      <c r="L370" s="164">
        <v>7</v>
      </c>
      <c r="M370" s="68">
        <v>3.5</v>
      </c>
      <c r="N370" s="68">
        <f t="shared" si="590"/>
        <v>99.999999999999986</v>
      </c>
      <c r="O370" s="68">
        <f t="shared" si="590"/>
        <v>99.999999999999986</v>
      </c>
      <c r="P370" s="164">
        <f t="shared" si="591"/>
        <v>0</v>
      </c>
      <c r="Q370" s="68">
        <f t="shared" si="591"/>
        <v>0</v>
      </c>
      <c r="R370" s="164"/>
      <c r="S370" s="68"/>
      <c r="T370" s="133">
        <v>0.5</v>
      </c>
      <c r="U370" s="164">
        <v>7</v>
      </c>
      <c r="V370" s="68">
        <f t="shared" si="592"/>
        <v>3.5</v>
      </c>
      <c r="W370" s="164">
        <f t="shared" si="593"/>
        <v>7</v>
      </c>
      <c r="X370" s="68">
        <f t="shared" si="594"/>
        <v>3.5</v>
      </c>
      <c r="Y370" s="164"/>
      <c r="Z370" s="68"/>
      <c r="AA370" s="133">
        <v>0.5</v>
      </c>
      <c r="AB370" s="164">
        <v>7</v>
      </c>
      <c r="AC370" s="68">
        <f t="shared" si="595"/>
        <v>3.5</v>
      </c>
      <c r="AD370" s="164">
        <f t="shared" si="596"/>
        <v>7</v>
      </c>
      <c r="AE370" s="68">
        <f t="shared" si="597"/>
        <v>3.5</v>
      </c>
      <c r="AF370" s="24"/>
    </row>
    <row r="371" spans="1:32" ht="31.5">
      <c r="A371" s="21">
        <v>26.15</v>
      </c>
      <c r="B371" s="24" t="s">
        <v>257</v>
      </c>
      <c r="C371" s="24"/>
      <c r="D371" s="68"/>
      <c r="E371" s="24"/>
      <c r="F371" s="68"/>
      <c r="G371" s="107">
        <v>0.5</v>
      </c>
      <c r="H371" s="24">
        <v>7</v>
      </c>
      <c r="I371" s="68">
        <f t="shared" si="588"/>
        <v>3.5</v>
      </c>
      <c r="J371" s="164">
        <f t="shared" si="589"/>
        <v>7</v>
      </c>
      <c r="K371" s="68">
        <f t="shared" si="589"/>
        <v>3.5</v>
      </c>
      <c r="L371" s="164">
        <v>7</v>
      </c>
      <c r="M371" s="68">
        <v>3.5</v>
      </c>
      <c r="N371" s="68">
        <f t="shared" si="590"/>
        <v>99.999999999999986</v>
      </c>
      <c r="O371" s="68">
        <f t="shared" si="590"/>
        <v>99.999999999999986</v>
      </c>
      <c r="P371" s="164">
        <f t="shared" si="591"/>
        <v>0</v>
      </c>
      <c r="Q371" s="68">
        <f t="shared" si="591"/>
        <v>0</v>
      </c>
      <c r="R371" s="164"/>
      <c r="S371" s="68"/>
      <c r="T371" s="133">
        <v>0.5</v>
      </c>
      <c r="U371" s="164">
        <v>7</v>
      </c>
      <c r="V371" s="68">
        <f t="shared" si="592"/>
        <v>3.5</v>
      </c>
      <c r="W371" s="164">
        <f t="shared" si="593"/>
        <v>7</v>
      </c>
      <c r="X371" s="68">
        <f t="shared" si="594"/>
        <v>3.5</v>
      </c>
      <c r="Y371" s="164"/>
      <c r="Z371" s="68"/>
      <c r="AA371" s="133">
        <v>0.5</v>
      </c>
      <c r="AB371" s="164">
        <v>7</v>
      </c>
      <c r="AC371" s="68">
        <f t="shared" si="595"/>
        <v>3.5</v>
      </c>
      <c r="AD371" s="164">
        <f t="shared" si="596"/>
        <v>7</v>
      </c>
      <c r="AE371" s="68">
        <f t="shared" si="597"/>
        <v>3.5</v>
      </c>
      <c r="AF371" s="24"/>
    </row>
    <row r="372" spans="1:32" ht="31.5">
      <c r="A372" s="21">
        <v>26.16</v>
      </c>
      <c r="B372" s="24" t="s">
        <v>259</v>
      </c>
      <c r="C372" s="24"/>
      <c r="D372" s="68"/>
      <c r="E372" s="24"/>
      <c r="F372" s="68"/>
      <c r="G372" s="107">
        <v>0.625</v>
      </c>
      <c r="H372" s="24">
        <v>7</v>
      </c>
      <c r="I372" s="68">
        <f t="shared" si="588"/>
        <v>4.375</v>
      </c>
      <c r="J372" s="164">
        <f t="shared" si="589"/>
        <v>7</v>
      </c>
      <c r="K372" s="68">
        <f t="shared" si="589"/>
        <v>4.375</v>
      </c>
      <c r="L372" s="164">
        <v>7</v>
      </c>
      <c r="M372" s="68">
        <v>4.38</v>
      </c>
      <c r="N372" s="68">
        <f t="shared" si="590"/>
        <v>99.999999999999986</v>
      </c>
      <c r="O372" s="68">
        <f t="shared" si="590"/>
        <v>100.11428571428571</v>
      </c>
      <c r="P372" s="164">
        <f t="shared" si="591"/>
        <v>0</v>
      </c>
      <c r="Q372" s="68">
        <f t="shared" si="591"/>
        <v>-4.9999999999998934E-3</v>
      </c>
      <c r="R372" s="164"/>
      <c r="S372" s="68"/>
      <c r="T372" s="133">
        <v>0.625</v>
      </c>
      <c r="U372" s="164">
        <v>7</v>
      </c>
      <c r="V372" s="68">
        <f t="shared" si="592"/>
        <v>4.375</v>
      </c>
      <c r="W372" s="164">
        <f t="shared" si="593"/>
        <v>7</v>
      </c>
      <c r="X372" s="68">
        <f t="shared" si="594"/>
        <v>4.375</v>
      </c>
      <c r="Y372" s="164"/>
      <c r="Z372" s="68"/>
      <c r="AA372" s="133">
        <v>0.625</v>
      </c>
      <c r="AB372" s="164">
        <v>7</v>
      </c>
      <c r="AC372" s="68">
        <f t="shared" si="595"/>
        <v>4.375</v>
      </c>
      <c r="AD372" s="164">
        <f t="shared" si="596"/>
        <v>7</v>
      </c>
      <c r="AE372" s="68">
        <f t="shared" si="597"/>
        <v>4.375</v>
      </c>
      <c r="AF372" s="24"/>
    </row>
    <row r="373" spans="1:32">
      <c r="A373" s="21">
        <v>26.17</v>
      </c>
      <c r="B373" s="24" t="s">
        <v>223</v>
      </c>
      <c r="C373" s="24"/>
      <c r="D373" s="68"/>
      <c r="E373" s="24"/>
      <c r="F373" s="68"/>
      <c r="G373" s="107">
        <v>0.375</v>
      </c>
      <c r="H373" s="24">
        <v>7</v>
      </c>
      <c r="I373" s="68">
        <f t="shared" si="588"/>
        <v>2.625</v>
      </c>
      <c r="J373" s="164">
        <f t="shared" si="589"/>
        <v>7</v>
      </c>
      <c r="K373" s="68">
        <f t="shared" si="589"/>
        <v>2.625</v>
      </c>
      <c r="L373" s="164">
        <v>7</v>
      </c>
      <c r="M373" s="68">
        <v>2.63</v>
      </c>
      <c r="N373" s="68">
        <f t="shared" si="590"/>
        <v>99.999999999999986</v>
      </c>
      <c r="O373" s="68">
        <f t="shared" si="590"/>
        <v>100.19047619047619</v>
      </c>
      <c r="P373" s="164">
        <f t="shared" si="591"/>
        <v>0</v>
      </c>
      <c r="Q373" s="68">
        <f t="shared" si="591"/>
        <v>-4.9999999999998934E-3</v>
      </c>
      <c r="R373" s="164"/>
      <c r="S373" s="68"/>
      <c r="T373" s="133">
        <v>0.375</v>
      </c>
      <c r="U373" s="164">
        <v>7</v>
      </c>
      <c r="V373" s="68">
        <f t="shared" si="592"/>
        <v>2.625</v>
      </c>
      <c r="W373" s="164">
        <f t="shared" si="593"/>
        <v>7</v>
      </c>
      <c r="X373" s="68">
        <f t="shared" si="594"/>
        <v>2.625</v>
      </c>
      <c r="Y373" s="164"/>
      <c r="Z373" s="68"/>
      <c r="AA373" s="133">
        <v>0.375</v>
      </c>
      <c r="AB373" s="164">
        <v>7</v>
      </c>
      <c r="AC373" s="68">
        <f t="shared" si="595"/>
        <v>2.625</v>
      </c>
      <c r="AD373" s="164">
        <f t="shared" si="596"/>
        <v>7</v>
      </c>
      <c r="AE373" s="68">
        <f t="shared" si="597"/>
        <v>2.625</v>
      </c>
      <c r="AF373" s="24"/>
    </row>
    <row r="374" spans="1:32" ht="31.5">
      <c r="A374" s="21">
        <v>26.18</v>
      </c>
      <c r="B374" s="24" t="s">
        <v>224</v>
      </c>
      <c r="C374" s="24"/>
      <c r="D374" s="68"/>
      <c r="E374" s="24"/>
      <c r="F374" s="68"/>
      <c r="G374" s="107">
        <v>0.375</v>
      </c>
      <c r="H374" s="24">
        <v>7</v>
      </c>
      <c r="I374" s="68">
        <f t="shared" si="588"/>
        <v>2.625</v>
      </c>
      <c r="J374" s="164">
        <f t="shared" si="589"/>
        <v>7</v>
      </c>
      <c r="K374" s="68">
        <f t="shared" si="589"/>
        <v>2.625</v>
      </c>
      <c r="L374" s="164">
        <v>7</v>
      </c>
      <c r="M374" s="68">
        <v>2.63</v>
      </c>
      <c r="N374" s="68">
        <f t="shared" si="590"/>
        <v>99.999999999999986</v>
      </c>
      <c r="O374" s="68">
        <f t="shared" si="590"/>
        <v>100.19047619047619</v>
      </c>
      <c r="P374" s="164">
        <f t="shared" si="591"/>
        <v>0</v>
      </c>
      <c r="Q374" s="68">
        <f t="shared" si="591"/>
        <v>-4.9999999999998934E-3</v>
      </c>
      <c r="R374" s="164"/>
      <c r="S374" s="68"/>
      <c r="T374" s="133">
        <v>0.375</v>
      </c>
      <c r="U374" s="164">
        <v>7</v>
      </c>
      <c r="V374" s="68">
        <f t="shared" si="592"/>
        <v>2.625</v>
      </c>
      <c r="W374" s="164">
        <f t="shared" si="593"/>
        <v>7</v>
      </c>
      <c r="X374" s="68">
        <f t="shared" si="594"/>
        <v>2.625</v>
      </c>
      <c r="Y374" s="164"/>
      <c r="Z374" s="68"/>
      <c r="AA374" s="133">
        <v>0.375</v>
      </c>
      <c r="AB374" s="164">
        <v>7</v>
      </c>
      <c r="AC374" s="68">
        <f t="shared" si="595"/>
        <v>2.625</v>
      </c>
      <c r="AD374" s="164">
        <f t="shared" si="596"/>
        <v>7</v>
      </c>
      <c r="AE374" s="68">
        <f t="shared" si="597"/>
        <v>2.625</v>
      </c>
      <c r="AF374" s="24"/>
    </row>
    <row r="375" spans="1:32" ht="37.5">
      <c r="A375" s="21">
        <v>26.19</v>
      </c>
      <c r="B375" s="193" t="s">
        <v>606</v>
      </c>
      <c r="C375" s="24"/>
      <c r="D375" s="68"/>
      <c r="E375" s="24"/>
      <c r="F375" s="68"/>
      <c r="G375" s="107">
        <v>0.15</v>
      </c>
      <c r="H375" s="24">
        <v>7</v>
      </c>
      <c r="I375" s="68">
        <f t="shared" si="588"/>
        <v>1.05</v>
      </c>
      <c r="J375" s="164">
        <f t="shared" si="589"/>
        <v>7</v>
      </c>
      <c r="K375" s="68">
        <f t="shared" si="589"/>
        <v>1.05</v>
      </c>
      <c r="L375" s="164">
        <v>7</v>
      </c>
      <c r="M375" s="68">
        <v>1</v>
      </c>
      <c r="N375" s="68">
        <f t="shared" si="590"/>
        <v>99.999999999999986</v>
      </c>
      <c r="O375" s="68">
        <f t="shared" si="590"/>
        <v>95.238095238095227</v>
      </c>
      <c r="P375" s="164">
        <f t="shared" si="591"/>
        <v>0</v>
      </c>
      <c r="Q375" s="68">
        <f t="shared" si="591"/>
        <v>5.0000000000000044E-2</v>
      </c>
      <c r="R375" s="164"/>
      <c r="S375" s="68"/>
      <c r="T375" s="133">
        <v>0.15</v>
      </c>
      <c r="U375" s="164">
        <v>7</v>
      </c>
      <c r="V375" s="68">
        <f t="shared" si="592"/>
        <v>1.05</v>
      </c>
      <c r="W375" s="164">
        <f t="shared" si="593"/>
        <v>7</v>
      </c>
      <c r="X375" s="68">
        <f t="shared" si="594"/>
        <v>1.05</v>
      </c>
      <c r="Y375" s="164"/>
      <c r="Z375" s="68"/>
      <c r="AA375" s="133">
        <v>0.15</v>
      </c>
      <c r="AB375" s="164">
        <v>7</v>
      </c>
      <c r="AC375" s="68">
        <f t="shared" si="595"/>
        <v>1.05</v>
      </c>
      <c r="AD375" s="164">
        <f t="shared" si="596"/>
        <v>7</v>
      </c>
      <c r="AE375" s="68">
        <f t="shared" si="597"/>
        <v>1.05</v>
      </c>
      <c r="AF375" s="24"/>
    </row>
    <row r="376" spans="1:32" ht="37.5">
      <c r="A376" s="21">
        <v>26.2</v>
      </c>
      <c r="B376" s="193" t="s">
        <v>605</v>
      </c>
      <c r="C376" s="24"/>
      <c r="D376" s="68"/>
      <c r="E376" s="24"/>
      <c r="F376" s="68"/>
      <c r="G376" s="107">
        <v>0.15</v>
      </c>
      <c r="H376" s="24">
        <v>7</v>
      </c>
      <c r="I376" s="68">
        <f t="shared" si="588"/>
        <v>1.05</v>
      </c>
      <c r="J376" s="164">
        <f t="shared" si="589"/>
        <v>7</v>
      </c>
      <c r="K376" s="68">
        <f t="shared" si="589"/>
        <v>1.05</v>
      </c>
      <c r="L376" s="164">
        <v>7</v>
      </c>
      <c r="M376" s="68">
        <v>1</v>
      </c>
      <c r="N376" s="68">
        <f t="shared" si="590"/>
        <v>99.999999999999986</v>
      </c>
      <c r="O376" s="68">
        <f t="shared" si="590"/>
        <v>95.238095238095227</v>
      </c>
      <c r="P376" s="164">
        <f t="shared" si="591"/>
        <v>0</v>
      </c>
      <c r="Q376" s="68">
        <f t="shared" si="591"/>
        <v>5.0000000000000044E-2</v>
      </c>
      <c r="R376" s="164"/>
      <c r="S376" s="68"/>
      <c r="T376" s="133">
        <v>0.15</v>
      </c>
      <c r="U376" s="164">
        <v>7</v>
      </c>
      <c r="V376" s="68">
        <f t="shared" si="592"/>
        <v>1.05</v>
      </c>
      <c r="W376" s="164">
        <f t="shared" si="593"/>
        <v>7</v>
      </c>
      <c r="X376" s="68">
        <f t="shared" si="594"/>
        <v>1.05</v>
      </c>
      <c r="Y376" s="164"/>
      <c r="Z376" s="68"/>
      <c r="AA376" s="133">
        <v>0.15</v>
      </c>
      <c r="AB376" s="164">
        <v>7</v>
      </c>
      <c r="AC376" s="68">
        <f t="shared" si="595"/>
        <v>1.05</v>
      </c>
      <c r="AD376" s="164">
        <f t="shared" si="596"/>
        <v>7</v>
      </c>
      <c r="AE376" s="68">
        <f t="shared" si="597"/>
        <v>1.05</v>
      </c>
      <c r="AF376" s="24"/>
    </row>
    <row r="377" spans="1:32">
      <c r="A377" s="21">
        <v>26.21</v>
      </c>
      <c r="B377" s="24" t="s">
        <v>28</v>
      </c>
      <c r="C377" s="24"/>
      <c r="D377" s="68"/>
      <c r="E377" s="24"/>
      <c r="F377" s="68"/>
      <c r="G377" s="107"/>
      <c r="H377" s="24"/>
      <c r="I377" s="68">
        <f t="shared" si="588"/>
        <v>0</v>
      </c>
      <c r="J377" s="164">
        <f t="shared" si="589"/>
        <v>0</v>
      </c>
      <c r="K377" s="68">
        <f t="shared" si="589"/>
        <v>0</v>
      </c>
      <c r="L377" s="164">
        <v>0</v>
      </c>
      <c r="M377" s="68"/>
      <c r="N377" s="68"/>
      <c r="O377" s="68"/>
      <c r="P377" s="164">
        <f t="shared" si="591"/>
        <v>0</v>
      </c>
      <c r="Q377" s="68">
        <f t="shared" si="591"/>
        <v>0</v>
      </c>
      <c r="R377" s="164"/>
      <c r="S377" s="68"/>
      <c r="T377" s="133"/>
      <c r="U377" s="164">
        <v>0</v>
      </c>
      <c r="V377" s="68">
        <f t="shared" si="592"/>
        <v>0</v>
      </c>
      <c r="W377" s="164">
        <f t="shared" si="593"/>
        <v>0</v>
      </c>
      <c r="X377" s="68">
        <f t="shared" si="594"/>
        <v>0</v>
      </c>
      <c r="Y377" s="164"/>
      <c r="Z377" s="68"/>
      <c r="AA377" s="133"/>
      <c r="AB377" s="164">
        <v>0</v>
      </c>
      <c r="AC377" s="68">
        <f t="shared" si="595"/>
        <v>0</v>
      </c>
      <c r="AD377" s="164">
        <f t="shared" si="596"/>
        <v>0</v>
      </c>
      <c r="AE377" s="68">
        <f t="shared" si="597"/>
        <v>0</v>
      </c>
      <c r="AF377" s="24"/>
    </row>
    <row r="378" spans="1:32" ht="31.5">
      <c r="A378" s="21">
        <v>26.22</v>
      </c>
      <c r="B378" s="24" t="s">
        <v>225</v>
      </c>
      <c r="C378" s="24"/>
      <c r="D378" s="68"/>
      <c r="E378" s="24"/>
      <c r="F378" s="68"/>
      <c r="G378" s="107">
        <v>0.25</v>
      </c>
      <c r="H378" s="24">
        <v>7</v>
      </c>
      <c r="I378" s="68">
        <f t="shared" si="588"/>
        <v>1.75</v>
      </c>
      <c r="J378" s="164">
        <f t="shared" si="589"/>
        <v>7</v>
      </c>
      <c r="K378" s="68">
        <f t="shared" si="589"/>
        <v>1.75</v>
      </c>
      <c r="L378" s="164">
        <v>7</v>
      </c>
      <c r="M378" s="68">
        <v>1.75</v>
      </c>
      <c r="N378" s="68">
        <f t="shared" si="590"/>
        <v>99.999999999999986</v>
      </c>
      <c r="O378" s="68">
        <f t="shared" si="590"/>
        <v>99.999999999999986</v>
      </c>
      <c r="P378" s="164">
        <f t="shared" si="591"/>
        <v>0</v>
      </c>
      <c r="Q378" s="68">
        <f t="shared" si="591"/>
        <v>0</v>
      </c>
      <c r="R378" s="164"/>
      <c r="S378" s="68"/>
      <c r="T378" s="133">
        <v>0.25</v>
      </c>
      <c r="U378" s="164">
        <v>7</v>
      </c>
      <c r="V378" s="68">
        <f t="shared" si="592"/>
        <v>1.75</v>
      </c>
      <c r="W378" s="164">
        <f t="shared" si="593"/>
        <v>7</v>
      </c>
      <c r="X378" s="68">
        <f t="shared" si="594"/>
        <v>1.75</v>
      </c>
      <c r="Y378" s="164"/>
      <c r="Z378" s="68"/>
      <c r="AA378" s="133">
        <v>0.25</v>
      </c>
      <c r="AB378" s="164">
        <v>7</v>
      </c>
      <c r="AC378" s="68">
        <f t="shared" si="595"/>
        <v>1.75</v>
      </c>
      <c r="AD378" s="164">
        <f t="shared" si="596"/>
        <v>7</v>
      </c>
      <c r="AE378" s="68">
        <f t="shared" si="597"/>
        <v>1.75</v>
      </c>
      <c r="AF378" s="24"/>
    </row>
    <row r="379" spans="1:32" ht="31.5">
      <c r="A379" s="21">
        <v>26.23</v>
      </c>
      <c r="B379" s="24" t="s">
        <v>260</v>
      </c>
      <c r="C379" s="24"/>
      <c r="D379" s="68"/>
      <c r="E379" s="24"/>
      <c r="F379" s="68"/>
      <c r="G379" s="107">
        <v>0.1</v>
      </c>
      <c r="H379" s="24">
        <v>7</v>
      </c>
      <c r="I379" s="68">
        <f t="shared" si="588"/>
        <v>0.70000000000000007</v>
      </c>
      <c r="J379" s="164">
        <f t="shared" si="589"/>
        <v>7</v>
      </c>
      <c r="K379" s="68">
        <f t="shared" si="589"/>
        <v>0.70000000000000007</v>
      </c>
      <c r="L379" s="164">
        <v>7</v>
      </c>
      <c r="M379" s="68">
        <v>0.7</v>
      </c>
      <c r="N379" s="68">
        <f t="shared" si="590"/>
        <v>99.999999999999986</v>
      </c>
      <c r="O379" s="68">
        <f t="shared" si="590"/>
        <v>99.999999999999986</v>
      </c>
      <c r="P379" s="164">
        <f t="shared" si="591"/>
        <v>0</v>
      </c>
      <c r="Q379" s="68">
        <f t="shared" si="591"/>
        <v>0</v>
      </c>
      <c r="R379" s="164"/>
      <c r="S379" s="68"/>
      <c r="T379" s="133">
        <v>0.1</v>
      </c>
      <c r="U379" s="164">
        <v>7</v>
      </c>
      <c r="V379" s="68">
        <f t="shared" si="592"/>
        <v>0.70000000000000007</v>
      </c>
      <c r="W379" s="164">
        <f t="shared" si="593"/>
        <v>7</v>
      </c>
      <c r="X379" s="68">
        <f t="shared" si="594"/>
        <v>0.70000000000000007</v>
      </c>
      <c r="Y379" s="164"/>
      <c r="Z379" s="68"/>
      <c r="AA379" s="133">
        <v>0.1</v>
      </c>
      <c r="AB379" s="164">
        <v>7</v>
      </c>
      <c r="AC379" s="68">
        <f t="shared" si="595"/>
        <v>0.70000000000000007</v>
      </c>
      <c r="AD379" s="164">
        <f t="shared" si="596"/>
        <v>7</v>
      </c>
      <c r="AE379" s="68">
        <f t="shared" si="597"/>
        <v>0.70000000000000007</v>
      </c>
      <c r="AF379" s="24"/>
    </row>
    <row r="380" spans="1:32" s="235" customFormat="1">
      <c r="A380" s="237"/>
      <c r="B380" s="238" t="s">
        <v>25</v>
      </c>
      <c r="C380" s="228">
        <f t="shared" ref="C380" si="598">SUM(C360:C379)</f>
        <v>0</v>
      </c>
      <c r="D380" s="229">
        <f>SUM(D360:D379)</f>
        <v>0</v>
      </c>
      <c r="E380" s="228">
        <f t="shared" ref="E380" si="599">SUM(E360:E379)</f>
        <v>0</v>
      </c>
      <c r="F380" s="229">
        <f>SUM(F360:F379)</f>
        <v>0</v>
      </c>
      <c r="G380" s="230"/>
      <c r="H380" s="228">
        <f t="shared" ref="H380" si="600">SUM(H360:H379)</f>
        <v>119</v>
      </c>
      <c r="I380" s="229">
        <f>SUM(I360:I379)</f>
        <v>151.09500000000003</v>
      </c>
      <c r="J380" s="228">
        <f t="shared" ref="J380" si="601">SUM(J360:J379)</f>
        <v>119</v>
      </c>
      <c r="K380" s="229">
        <f>SUM(K360:K379)</f>
        <v>151.09500000000003</v>
      </c>
      <c r="L380" s="228">
        <f>L360</f>
        <v>7</v>
      </c>
      <c r="M380" s="229">
        <f>SUM(M360:M379)</f>
        <v>70.84</v>
      </c>
      <c r="N380" s="232">
        <f t="shared" si="590"/>
        <v>5.882352941176471</v>
      </c>
      <c r="O380" s="232">
        <f t="shared" si="590"/>
        <v>46.884410470233952</v>
      </c>
      <c r="P380" s="228">
        <f>SUM(P360:P379)</f>
        <v>0</v>
      </c>
      <c r="Q380" s="229">
        <f>SUM(Q360:Q379)</f>
        <v>80.255000000000024</v>
      </c>
      <c r="R380" s="228">
        <f>SUM(R360:R379)</f>
        <v>0</v>
      </c>
      <c r="S380" s="229">
        <f>SUM(S360:S379)</f>
        <v>0</v>
      </c>
      <c r="T380" s="233"/>
      <c r="U380" s="228">
        <f>U360</f>
        <v>7</v>
      </c>
      <c r="V380" s="229">
        <f t="shared" ref="V380:Z380" si="602">SUM(V360:V379)</f>
        <v>193.935</v>
      </c>
      <c r="W380" s="228">
        <f>W360</f>
        <v>7</v>
      </c>
      <c r="X380" s="229">
        <f t="shared" si="602"/>
        <v>193.935</v>
      </c>
      <c r="Y380" s="228">
        <f t="shared" si="602"/>
        <v>0</v>
      </c>
      <c r="Z380" s="229">
        <f t="shared" si="602"/>
        <v>0</v>
      </c>
      <c r="AA380" s="233"/>
      <c r="AB380" s="228">
        <f>AB360</f>
        <v>7</v>
      </c>
      <c r="AC380" s="229">
        <f>SUM(AC360:AC379)</f>
        <v>151.09500000000003</v>
      </c>
      <c r="AD380" s="228">
        <f>AD360</f>
        <v>7</v>
      </c>
      <c r="AE380" s="229">
        <f>SUM(AE360:AE379)</f>
        <v>151.09500000000003</v>
      </c>
      <c r="AF380" s="227"/>
    </row>
    <row r="381" spans="1:32" s="235" customFormat="1">
      <c r="A381" s="226"/>
      <c r="B381" s="238" t="s">
        <v>5</v>
      </c>
      <c r="C381" s="228">
        <f t="shared" ref="C381" si="603">C380+C358</f>
        <v>0</v>
      </c>
      <c r="D381" s="229">
        <f>D380+D358</f>
        <v>0</v>
      </c>
      <c r="E381" s="228">
        <f t="shared" ref="E381" si="604">E380+E358</f>
        <v>0</v>
      </c>
      <c r="F381" s="229">
        <f>F380+F358</f>
        <v>0</v>
      </c>
      <c r="G381" s="230"/>
      <c r="H381" s="228">
        <f t="shared" ref="H381" si="605">H380+H358</f>
        <v>120</v>
      </c>
      <c r="I381" s="229">
        <f>I380+I358</f>
        <v>151.47000000000003</v>
      </c>
      <c r="J381" s="228">
        <f t="shared" ref="J381" si="606">J380+J358</f>
        <v>120</v>
      </c>
      <c r="K381" s="229">
        <f>K380+K358</f>
        <v>151.47000000000003</v>
      </c>
      <c r="L381" s="228">
        <f>L380</f>
        <v>7</v>
      </c>
      <c r="M381" s="229">
        <f>M380+M358</f>
        <v>71.215000000000003</v>
      </c>
      <c r="N381" s="232">
        <f t="shared" si="590"/>
        <v>5.8333333333333339</v>
      </c>
      <c r="O381" s="232">
        <f t="shared" si="590"/>
        <v>47.01591074140093</v>
      </c>
      <c r="P381" s="228">
        <f>P380+P358</f>
        <v>0</v>
      </c>
      <c r="Q381" s="229">
        <f>Q380+Q358</f>
        <v>80.255000000000024</v>
      </c>
      <c r="R381" s="228">
        <f>R380+R358</f>
        <v>0</v>
      </c>
      <c r="S381" s="229">
        <f>S380+S358</f>
        <v>0</v>
      </c>
      <c r="T381" s="233"/>
      <c r="U381" s="228">
        <f>U380</f>
        <v>7</v>
      </c>
      <c r="V381" s="229">
        <f t="shared" ref="V381:Z381" si="607">V380+V358</f>
        <v>195.81</v>
      </c>
      <c r="W381" s="228">
        <f>W380</f>
        <v>7</v>
      </c>
      <c r="X381" s="229">
        <f t="shared" si="607"/>
        <v>195.81</v>
      </c>
      <c r="Y381" s="228">
        <f t="shared" si="607"/>
        <v>0</v>
      </c>
      <c r="Z381" s="229">
        <f t="shared" si="607"/>
        <v>0</v>
      </c>
      <c r="AA381" s="233"/>
      <c r="AB381" s="228">
        <f>AB380</f>
        <v>7</v>
      </c>
      <c r="AC381" s="229">
        <f>AC380+AC358</f>
        <v>152.97000000000003</v>
      </c>
      <c r="AD381" s="228">
        <f>AD380</f>
        <v>7</v>
      </c>
      <c r="AE381" s="229">
        <f>AE380+AE358</f>
        <v>152.97000000000003</v>
      </c>
      <c r="AF381" s="227"/>
    </row>
    <row r="382" spans="1:32" s="235" customFormat="1">
      <c r="A382" s="226"/>
      <c r="B382" s="238" t="s">
        <v>151</v>
      </c>
      <c r="C382" s="228">
        <f t="shared" ref="C382:F382" si="608">C381+C345</f>
        <v>10612</v>
      </c>
      <c r="D382" s="229">
        <f t="shared" si="608"/>
        <v>598.21</v>
      </c>
      <c r="E382" s="228">
        <f t="shared" si="608"/>
        <v>0</v>
      </c>
      <c r="F382" s="229">
        <f t="shared" si="608"/>
        <v>0</v>
      </c>
      <c r="G382" s="230"/>
      <c r="H382" s="228">
        <f t="shared" ref="H382:M382" si="609">H381+H345</f>
        <v>399399</v>
      </c>
      <c r="I382" s="229">
        <f t="shared" si="609"/>
        <v>5148.3692538461537</v>
      </c>
      <c r="J382" s="228">
        <f t="shared" si="609"/>
        <v>410011</v>
      </c>
      <c r="K382" s="229">
        <f t="shared" si="609"/>
        <v>5746.5792538461537</v>
      </c>
      <c r="L382" s="228">
        <f t="shared" si="609"/>
        <v>379199</v>
      </c>
      <c r="M382" s="229">
        <f t="shared" si="609"/>
        <v>3145.5548300000005</v>
      </c>
      <c r="N382" s="232">
        <f t="shared" si="590"/>
        <v>92.485079668594267</v>
      </c>
      <c r="O382" s="232">
        <f t="shared" si="590"/>
        <v>54.737865624922833</v>
      </c>
      <c r="P382" s="228">
        <f>P381+P345</f>
        <v>30619</v>
      </c>
      <c r="Q382" s="229">
        <f>Q381+Q345</f>
        <v>2601.0244238461537</v>
      </c>
      <c r="R382" s="228">
        <f>R381+R345</f>
        <v>143</v>
      </c>
      <c r="S382" s="229">
        <f>S381+S345</f>
        <v>618.04999999999995</v>
      </c>
      <c r="T382" s="233"/>
      <c r="U382" s="228">
        <f t="shared" ref="U382:Z382" si="610">U381+U345</f>
        <v>386021</v>
      </c>
      <c r="V382" s="229">
        <f t="shared" si="610"/>
        <v>9145.0181531399994</v>
      </c>
      <c r="W382" s="228">
        <f t="shared" si="610"/>
        <v>386164</v>
      </c>
      <c r="X382" s="229">
        <f t="shared" si="610"/>
        <v>9763.0681531399987</v>
      </c>
      <c r="Y382" s="228">
        <f t="shared" si="610"/>
        <v>143</v>
      </c>
      <c r="Z382" s="229">
        <f t="shared" si="610"/>
        <v>618.04999999999995</v>
      </c>
      <c r="AA382" s="233"/>
      <c r="AB382" s="228">
        <f>AB381+AB345</f>
        <v>384041</v>
      </c>
      <c r="AC382" s="229">
        <f>AC381+AC345</f>
        <v>7328.1651531400003</v>
      </c>
      <c r="AD382" s="228">
        <f>AD381+AD345</f>
        <v>384184</v>
      </c>
      <c r="AE382" s="229">
        <f>AE381+AE345</f>
        <v>7946.2151531400004</v>
      </c>
      <c r="AF382" s="227"/>
    </row>
    <row r="383" spans="1:32" ht="15.75" customHeight="1"/>
    <row r="384" spans="1:32" ht="15.75" customHeight="1">
      <c r="A384" s="910" t="s">
        <v>319</v>
      </c>
      <c r="B384" s="910"/>
      <c r="AC384" s="423" t="s">
        <v>364</v>
      </c>
      <c r="AD384" s="33">
        <f>AC333+AC342</f>
        <v>185.01837999999998</v>
      </c>
      <c r="AE384" s="33">
        <f>AD384/AE382*100</f>
        <v>2.328383720227972</v>
      </c>
    </row>
    <row r="385" spans="1:31" ht="15.75" customHeight="1">
      <c r="A385" s="912" t="s">
        <v>320</v>
      </c>
      <c r="B385" s="912"/>
      <c r="AC385" s="423" t="s">
        <v>365</v>
      </c>
      <c r="AD385" s="33">
        <f>AC335+AC336+AC337</f>
        <v>158.70000000000002</v>
      </c>
      <c r="AE385" s="33">
        <f>AD385/AE382*100</f>
        <v>1.997177233960103</v>
      </c>
    </row>
    <row r="386" spans="1:31" ht="15.75" customHeight="1">
      <c r="A386" s="910" t="s">
        <v>321</v>
      </c>
      <c r="B386" s="910"/>
      <c r="AC386" s="423" t="s">
        <v>366</v>
      </c>
      <c r="AD386" s="33">
        <f>AC338</f>
        <v>39.689273140000005</v>
      </c>
      <c r="AE386" s="33">
        <f>AD386/AE382*100</f>
        <v>0.49947393035685067</v>
      </c>
    </row>
    <row r="387" spans="1:31" ht="18.75">
      <c r="A387" s="910" t="s">
        <v>322</v>
      </c>
      <c r="B387" s="910"/>
      <c r="AE387" s="33">
        <f>SUM(AE384:AE386)</f>
        <v>4.8250348845449258</v>
      </c>
    </row>
    <row r="388" spans="1:31" ht="18.75">
      <c r="A388" s="910" t="s">
        <v>323</v>
      </c>
      <c r="B388" s="910"/>
    </row>
  </sheetData>
  <mergeCells count="24">
    <mergeCell ref="A387:B387"/>
    <mergeCell ref="A388:B388"/>
    <mergeCell ref="AA2:AC2"/>
    <mergeCell ref="AD2:AE2"/>
    <mergeCell ref="A320:A322"/>
    <mergeCell ref="A384:B384"/>
    <mergeCell ref="A385:B385"/>
    <mergeCell ref="A386:B386"/>
    <mergeCell ref="L2:O2"/>
    <mergeCell ref="P2:Q2"/>
    <mergeCell ref="R2:S2"/>
    <mergeCell ref="T2:V2"/>
    <mergeCell ref="W2:X2"/>
    <mergeCell ref="Y2:Z2"/>
    <mergeCell ref="A1:A3"/>
    <mergeCell ref="B1:B3"/>
    <mergeCell ref="C1:Q1"/>
    <mergeCell ref="R1:X1"/>
    <mergeCell ref="Y1:AE1"/>
    <mergeCell ref="AF1:AF3"/>
    <mergeCell ref="C2:D2"/>
    <mergeCell ref="E2:F2"/>
    <mergeCell ref="G2:I2"/>
    <mergeCell ref="J2:K2"/>
  </mergeCells>
  <printOptions horizontalCentered="1"/>
  <pageMargins left="0.23622047244094499" right="0.23622047244094499" top="0.55118110236220497" bottom="0.31496062992126" header="0.3" footer="0.15748031496063"/>
  <pageSetup paperSize="9" scale="48" firstPageNumber="126" fitToHeight="8" orientation="landscape" useFirstPageNumber="1" r:id="rId1"/>
  <headerFooter alignWithMargins="0">
    <oddHeader>&amp;L&amp;"Arial,Bold"&amp;14
Name of the District: Haridwar&amp;C&amp;"Arial,Bold"&amp;16Costing Sheet for AWP 2017-18 - SSA-RTE&amp;R
&amp;"Arial,Bold"&amp;12(Rs. in lakh)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>
  <dimension ref="A1:AG388"/>
  <sheetViews>
    <sheetView showZeros="0" zoomScaleSheetLayoutView="70" workbookViewId="0">
      <pane xSplit="2" ySplit="3" topLeftCell="AE327" activePane="bottomRight" state="frozen"/>
      <selection activeCell="V330" sqref="V330"/>
      <selection pane="topRight" activeCell="V330" sqref="V330"/>
      <selection pane="bottomLeft" activeCell="V330" sqref="V330"/>
      <selection pane="bottomRight" activeCell="V330" sqref="V330"/>
    </sheetView>
  </sheetViews>
  <sheetFormatPr defaultColWidth="9.140625" defaultRowHeight="15.75"/>
  <cols>
    <col min="1" max="1" width="7.140625" style="14" bestFit="1" customWidth="1"/>
    <col min="2" max="2" width="42.42578125" style="10" customWidth="1"/>
    <col min="3" max="3" width="9.140625" style="10" hidden="1" customWidth="1"/>
    <col min="4" max="4" width="9.140625" style="11" hidden="1" customWidth="1"/>
    <col min="5" max="5" width="9.140625" style="10" hidden="1" customWidth="1"/>
    <col min="6" max="6" width="9.140625" style="11" hidden="1" customWidth="1"/>
    <col min="7" max="7" width="15.5703125" style="104" hidden="1" customWidth="1"/>
    <col min="8" max="8" width="10.5703125" style="10" hidden="1" customWidth="1"/>
    <col min="9" max="9" width="11" style="11" hidden="1" customWidth="1"/>
    <col min="10" max="10" width="10.42578125" style="196" customWidth="1"/>
    <col min="11" max="11" width="9.85546875" style="11" bestFit="1" customWidth="1"/>
    <col min="12" max="12" width="7.7109375" style="196" bestFit="1" customWidth="1"/>
    <col min="13" max="13" width="8.28515625" style="11" bestFit="1" customWidth="1"/>
    <col min="14" max="15" width="9.7109375" style="11" bestFit="1" customWidth="1"/>
    <col min="16" max="16" width="8.140625" style="196" bestFit="1" customWidth="1"/>
    <col min="17" max="17" width="8.28515625" style="11" bestFit="1" customWidth="1"/>
    <col min="18" max="18" width="9.140625" style="196"/>
    <col min="19" max="19" width="7.5703125" style="11" bestFit="1" customWidth="1"/>
    <col min="20" max="20" width="10.28515625" style="127" bestFit="1" customWidth="1"/>
    <col min="21" max="21" width="8.28515625" style="196" bestFit="1" customWidth="1"/>
    <col min="22" max="22" width="8.28515625" style="11" bestFit="1" customWidth="1"/>
    <col min="23" max="23" width="8.28515625" style="196" bestFit="1" customWidth="1"/>
    <col min="24" max="24" width="8.7109375" style="11" bestFit="1" customWidth="1"/>
    <col min="25" max="25" width="9.140625" style="10"/>
    <col min="26" max="26" width="13" style="11" customWidth="1"/>
    <col min="27" max="27" width="19" style="10" bestFit="1" customWidth="1"/>
    <col min="28" max="28" width="14.28515625" style="10" customWidth="1"/>
    <col min="29" max="29" width="16.5703125" style="11" customWidth="1"/>
    <col min="30" max="30" width="13.85546875" style="10" customWidth="1"/>
    <col min="31" max="31" width="16" style="11" customWidth="1"/>
    <col min="32" max="32" width="20.140625" style="10" customWidth="1"/>
    <col min="33" max="16384" width="9.140625" style="10"/>
  </cols>
  <sheetData>
    <row r="1" spans="1:32" s="27" customFormat="1" ht="25.5" customHeight="1">
      <c r="A1" s="908" t="s">
        <v>0</v>
      </c>
      <c r="B1" s="908" t="s">
        <v>1</v>
      </c>
      <c r="C1" s="904" t="s">
        <v>327</v>
      </c>
      <c r="D1" s="941"/>
      <c r="E1" s="941"/>
      <c r="F1" s="941"/>
      <c r="G1" s="941"/>
      <c r="H1" s="941"/>
      <c r="I1" s="941"/>
      <c r="J1" s="941"/>
      <c r="K1" s="941"/>
      <c r="L1" s="941"/>
      <c r="M1" s="941"/>
      <c r="N1" s="941"/>
      <c r="O1" s="941"/>
      <c r="P1" s="941"/>
      <c r="Q1" s="942"/>
      <c r="R1" s="907" t="s">
        <v>325</v>
      </c>
      <c r="S1" s="908"/>
      <c r="T1" s="908"/>
      <c r="U1" s="908"/>
      <c r="V1" s="908"/>
      <c r="W1" s="908"/>
      <c r="X1" s="908"/>
      <c r="Y1" s="907" t="s">
        <v>326</v>
      </c>
      <c r="Z1" s="908"/>
      <c r="AA1" s="908"/>
      <c r="AB1" s="908"/>
      <c r="AC1" s="908"/>
      <c r="AD1" s="908"/>
      <c r="AE1" s="908"/>
      <c r="AF1" s="908" t="s">
        <v>185</v>
      </c>
    </row>
    <row r="2" spans="1:32" s="27" customFormat="1" ht="69" customHeight="1">
      <c r="A2" s="908"/>
      <c r="B2" s="908"/>
      <c r="C2" s="909" t="s">
        <v>3</v>
      </c>
      <c r="D2" s="908"/>
      <c r="E2" s="908" t="s">
        <v>261</v>
      </c>
      <c r="F2" s="908"/>
      <c r="G2" s="908" t="s">
        <v>4</v>
      </c>
      <c r="H2" s="908"/>
      <c r="I2" s="908"/>
      <c r="J2" s="909" t="s">
        <v>680</v>
      </c>
      <c r="K2" s="908"/>
      <c r="L2" s="913" t="s">
        <v>681</v>
      </c>
      <c r="M2" s="914"/>
      <c r="N2" s="914"/>
      <c r="O2" s="915"/>
      <c r="P2" s="916" t="s">
        <v>2</v>
      </c>
      <c r="Q2" s="916"/>
      <c r="R2" s="909" t="s">
        <v>3</v>
      </c>
      <c r="S2" s="908"/>
      <c r="T2" s="908" t="s">
        <v>4</v>
      </c>
      <c r="U2" s="908"/>
      <c r="V2" s="908"/>
      <c r="W2" s="909" t="s">
        <v>5</v>
      </c>
      <c r="X2" s="908"/>
      <c r="Y2" s="909" t="s">
        <v>3</v>
      </c>
      <c r="Z2" s="908"/>
      <c r="AA2" s="908" t="s">
        <v>4</v>
      </c>
      <c r="AB2" s="908"/>
      <c r="AC2" s="908"/>
      <c r="AD2" s="909" t="s">
        <v>5</v>
      </c>
      <c r="AE2" s="908"/>
      <c r="AF2" s="908"/>
    </row>
    <row r="3" spans="1:32" s="27" customFormat="1">
      <c r="A3" s="908"/>
      <c r="B3" s="908"/>
      <c r="C3" s="74" t="s">
        <v>6</v>
      </c>
      <c r="D3" s="331" t="s">
        <v>7</v>
      </c>
      <c r="E3" s="74" t="s">
        <v>6</v>
      </c>
      <c r="F3" s="331" t="s">
        <v>7</v>
      </c>
      <c r="G3" s="330" t="s">
        <v>10</v>
      </c>
      <c r="H3" s="74" t="s">
        <v>6</v>
      </c>
      <c r="I3" s="331" t="s">
        <v>7</v>
      </c>
      <c r="J3" s="74" t="s">
        <v>6</v>
      </c>
      <c r="K3" s="331" t="s">
        <v>7</v>
      </c>
      <c r="L3" s="74" t="s">
        <v>6</v>
      </c>
      <c r="M3" s="331" t="s">
        <v>7</v>
      </c>
      <c r="N3" s="331" t="s">
        <v>8</v>
      </c>
      <c r="O3" s="331" t="s">
        <v>9</v>
      </c>
      <c r="P3" s="74" t="s">
        <v>6</v>
      </c>
      <c r="Q3" s="331" t="s">
        <v>7</v>
      </c>
      <c r="R3" s="74" t="s">
        <v>6</v>
      </c>
      <c r="S3" s="331" t="s">
        <v>7</v>
      </c>
      <c r="T3" s="190" t="s">
        <v>10</v>
      </c>
      <c r="U3" s="74" t="s">
        <v>6</v>
      </c>
      <c r="V3" s="331" t="s">
        <v>7</v>
      </c>
      <c r="W3" s="74" t="s">
        <v>6</v>
      </c>
      <c r="X3" s="331" t="s">
        <v>7</v>
      </c>
      <c r="Y3" s="74" t="s">
        <v>6</v>
      </c>
      <c r="Z3" s="331" t="s">
        <v>7</v>
      </c>
      <c r="AA3" s="330" t="s">
        <v>10</v>
      </c>
      <c r="AB3" s="74" t="s">
        <v>6</v>
      </c>
      <c r="AC3" s="331" t="s">
        <v>7</v>
      </c>
      <c r="AD3" s="74" t="s">
        <v>6</v>
      </c>
      <c r="AE3" s="331" t="s">
        <v>7</v>
      </c>
      <c r="AF3" s="908"/>
    </row>
    <row r="4" spans="1:32" s="27" customFormat="1">
      <c r="A4" s="329" t="s">
        <v>11</v>
      </c>
      <c r="B4" s="12" t="s">
        <v>12</v>
      </c>
      <c r="C4" s="329"/>
      <c r="D4" s="331"/>
      <c r="E4" s="329"/>
      <c r="F4" s="331"/>
      <c r="G4" s="330"/>
      <c r="H4" s="329"/>
      <c r="I4" s="331"/>
      <c r="J4" s="74"/>
      <c r="K4" s="331"/>
      <c r="L4" s="74"/>
      <c r="M4" s="331"/>
      <c r="N4" s="331"/>
      <c r="O4" s="331"/>
      <c r="P4" s="74"/>
      <c r="Q4" s="331"/>
      <c r="R4" s="74"/>
      <c r="S4" s="331"/>
      <c r="T4" s="124"/>
      <c r="U4" s="74"/>
      <c r="V4" s="331"/>
      <c r="W4" s="74"/>
      <c r="X4" s="331"/>
      <c r="Y4" s="74"/>
      <c r="Z4" s="390"/>
      <c r="AA4" s="124"/>
      <c r="AB4" s="74"/>
      <c r="AC4" s="390"/>
      <c r="AD4" s="74"/>
      <c r="AE4" s="390"/>
      <c r="AF4" s="329"/>
    </row>
    <row r="5" spans="1:32" s="27" customFormat="1">
      <c r="A5" s="329"/>
      <c r="B5" s="9" t="s">
        <v>13</v>
      </c>
      <c r="C5" s="329"/>
      <c r="D5" s="331"/>
      <c r="E5" s="329"/>
      <c r="F5" s="331"/>
      <c r="G5" s="330"/>
      <c r="H5" s="329"/>
      <c r="I5" s="331"/>
      <c r="J5" s="74"/>
      <c r="K5" s="331"/>
      <c r="L5" s="74"/>
      <c r="M5" s="331"/>
      <c r="N5" s="331"/>
      <c r="O5" s="331"/>
      <c r="P5" s="74"/>
      <c r="Q5" s="331"/>
      <c r="R5" s="74"/>
      <c r="S5" s="331"/>
      <c r="T5" s="124"/>
      <c r="U5" s="74"/>
      <c r="V5" s="331"/>
      <c r="W5" s="74"/>
      <c r="X5" s="331"/>
      <c r="Y5" s="74"/>
      <c r="Z5" s="390"/>
      <c r="AA5" s="124"/>
      <c r="AB5" s="74"/>
      <c r="AC5" s="390"/>
      <c r="AD5" s="74"/>
      <c r="AE5" s="390"/>
      <c r="AF5" s="329"/>
    </row>
    <row r="6" spans="1:32" s="1" customFormat="1">
      <c r="A6" s="199">
        <v>1</v>
      </c>
      <c r="B6" s="9" t="s">
        <v>14</v>
      </c>
      <c r="C6" s="82"/>
      <c r="D6" s="61"/>
      <c r="E6" s="82"/>
      <c r="F6" s="61"/>
      <c r="G6" s="101"/>
      <c r="H6" s="82"/>
      <c r="I6" s="61"/>
      <c r="J6" s="60"/>
      <c r="K6" s="61"/>
      <c r="L6" s="60"/>
      <c r="M6" s="61"/>
      <c r="N6" s="61"/>
      <c r="O6" s="61"/>
      <c r="P6" s="60"/>
      <c r="Q6" s="61"/>
      <c r="R6" s="60"/>
      <c r="S6" s="61"/>
      <c r="T6" s="125"/>
      <c r="U6" s="60"/>
      <c r="V6" s="61"/>
      <c r="W6" s="60"/>
      <c r="X6" s="61"/>
      <c r="Y6" s="60"/>
      <c r="Z6" s="61"/>
      <c r="AA6" s="125"/>
      <c r="AB6" s="60"/>
      <c r="AC6" s="61"/>
      <c r="AD6" s="60"/>
      <c r="AE6" s="61"/>
      <c r="AF6" s="82"/>
    </row>
    <row r="7" spans="1:32" s="1" customFormat="1">
      <c r="A7" s="199">
        <v>1.01</v>
      </c>
      <c r="B7" s="2" t="s">
        <v>15</v>
      </c>
      <c r="C7" s="82"/>
      <c r="D7" s="61"/>
      <c r="E7" s="82"/>
      <c r="F7" s="61"/>
      <c r="G7" s="101"/>
      <c r="H7" s="82"/>
      <c r="I7" s="61"/>
      <c r="J7" s="60">
        <f t="shared" ref="J7:K20" si="0">H7+E7+C7</f>
        <v>0</v>
      </c>
      <c r="K7" s="61">
        <f t="shared" si="0"/>
        <v>0</v>
      </c>
      <c r="L7" s="60"/>
      <c r="M7" s="61"/>
      <c r="N7" s="61"/>
      <c r="O7" s="61"/>
      <c r="P7" s="60"/>
      <c r="Q7" s="61"/>
      <c r="R7" s="60"/>
      <c r="S7" s="61"/>
      <c r="T7" s="125"/>
      <c r="U7" s="60"/>
      <c r="V7" s="61"/>
      <c r="W7" s="60"/>
      <c r="X7" s="61"/>
      <c r="Y7" s="60"/>
      <c r="Z7" s="61"/>
      <c r="AA7" s="125"/>
      <c r="AB7" s="60"/>
      <c r="AC7" s="61"/>
      <c r="AD7" s="60"/>
      <c r="AE7" s="61"/>
      <c r="AF7" s="82"/>
    </row>
    <row r="8" spans="1:32" s="1" customFormat="1">
      <c r="A8" s="199">
        <v>1.02</v>
      </c>
      <c r="B8" s="2" t="s">
        <v>16</v>
      </c>
      <c r="C8" s="82"/>
      <c r="D8" s="61"/>
      <c r="E8" s="82"/>
      <c r="F8" s="61"/>
      <c r="G8" s="101"/>
      <c r="H8" s="82">
        <v>0</v>
      </c>
      <c r="I8" s="61"/>
      <c r="J8" s="60">
        <f t="shared" si="0"/>
        <v>0</v>
      </c>
      <c r="K8" s="61">
        <f t="shared" si="0"/>
        <v>0</v>
      </c>
      <c r="L8" s="60"/>
      <c r="M8" s="61"/>
      <c r="N8" s="61" t="e">
        <f>L8/H8%</f>
        <v>#DIV/0!</v>
      </c>
      <c r="O8" s="61"/>
      <c r="P8" s="60"/>
      <c r="Q8" s="61"/>
      <c r="R8" s="60"/>
      <c r="S8" s="61"/>
      <c r="T8" s="125"/>
      <c r="U8" s="60"/>
      <c r="V8" s="61"/>
      <c r="W8" s="60"/>
      <c r="X8" s="61"/>
      <c r="Y8" s="60"/>
      <c r="Z8" s="61"/>
      <c r="AA8" s="125"/>
      <c r="AB8" s="60"/>
      <c r="AC8" s="61"/>
      <c r="AD8" s="60"/>
      <c r="AE8" s="61"/>
      <c r="AF8" s="82"/>
    </row>
    <row r="9" spans="1:32" s="1" customFormat="1">
      <c r="A9" s="199">
        <v>1.03</v>
      </c>
      <c r="B9" s="2" t="s">
        <v>210</v>
      </c>
      <c r="C9" s="82"/>
      <c r="D9" s="61"/>
      <c r="E9" s="82"/>
      <c r="F9" s="61"/>
      <c r="G9" s="101"/>
      <c r="H9" s="82"/>
      <c r="I9" s="61"/>
      <c r="J9" s="60">
        <f t="shared" si="0"/>
        <v>0</v>
      </c>
      <c r="K9" s="61">
        <f t="shared" si="0"/>
        <v>0</v>
      </c>
      <c r="L9" s="60"/>
      <c r="M9" s="61"/>
      <c r="N9" s="61"/>
      <c r="O9" s="61"/>
      <c r="P9" s="60"/>
      <c r="Q9" s="61"/>
      <c r="R9" s="60"/>
      <c r="S9" s="61"/>
      <c r="T9" s="125"/>
      <c r="U9" s="60"/>
      <c r="V9" s="61"/>
      <c r="W9" s="60"/>
      <c r="X9" s="61"/>
      <c r="Y9" s="60"/>
      <c r="Z9" s="61"/>
      <c r="AA9" s="125"/>
      <c r="AB9" s="60"/>
      <c r="AC9" s="61"/>
      <c r="AD9" s="60"/>
      <c r="AE9" s="61"/>
      <c r="AF9" s="82"/>
    </row>
    <row r="10" spans="1:32" s="1" customFormat="1" ht="31.5">
      <c r="A10" s="199">
        <v>1.04</v>
      </c>
      <c r="B10" s="82" t="s">
        <v>17</v>
      </c>
      <c r="C10" s="82"/>
      <c r="D10" s="61"/>
      <c r="E10" s="82"/>
      <c r="F10" s="61"/>
      <c r="G10" s="101"/>
      <c r="H10" s="82"/>
      <c r="I10" s="61"/>
      <c r="J10" s="60">
        <f t="shared" si="0"/>
        <v>0</v>
      </c>
      <c r="K10" s="61">
        <f t="shared" si="0"/>
        <v>0</v>
      </c>
      <c r="L10" s="60"/>
      <c r="M10" s="61"/>
      <c r="N10" s="61"/>
      <c r="O10" s="61"/>
      <c r="P10" s="60"/>
      <c r="Q10" s="61"/>
      <c r="R10" s="60"/>
      <c r="S10" s="61"/>
      <c r="T10" s="125"/>
      <c r="U10" s="60"/>
      <c r="V10" s="61"/>
      <c r="W10" s="60"/>
      <c r="X10" s="61"/>
      <c r="Y10" s="60"/>
      <c r="Z10" s="61"/>
      <c r="AA10" s="125"/>
      <c r="AB10" s="60"/>
      <c r="AC10" s="61"/>
      <c r="AD10" s="60"/>
      <c r="AE10" s="61"/>
      <c r="AF10" s="82"/>
    </row>
    <row r="11" spans="1:32" s="1" customFormat="1">
      <c r="A11" s="199">
        <v>1.05</v>
      </c>
      <c r="B11" s="82" t="s">
        <v>18</v>
      </c>
      <c r="C11" s="82"/>
      <c r="D11" s="61"/>
      <c r="E11" s="82"/>
      <c r="F11" s="61"/>
      <c r="G11" s="101"/>
      <c r="H11" s="82"/>
      <c r="I11" s="61"/>
      <c r="J11" s="60">
        <f t="shared" si="0"/>
        <v>0</v>
      </c>
      <c r="K11" s="61">
        <f t="shared" si="0"/>
        <v>0</v>
      </c>
      <c r="L11" s="60"/>
      <c r="M11" s="61"/>
      <c r="N11" s="61"/>
      <c r="O11" s="61"/>
      <c r="P11" s="60"/>
      <c r="Q11" s="61"/>
      <c r="R11" s="60"/>
      <c r="S11" s="61"/>
      <c r="T11" s="125"/>
      <c r="U11" s="60"/>
      <c r="V11" s="61"/>
      <c r="W11" s="60"/>
      <c r="X11" s="61"/>
      <c r="Y11" s="60"/>
      <c r="Z11" s="61"/>
      <c r="AA11" s="125"/>
      <c r="AB11" s="60"/>
      <c r="AC11" s="61"/>
      <c r="AD11" s="60"/>
      <c r="AE11" s="61"/>
      <c r="AF11" s="82"/>
    </row>
    <row r="12" spans="1:32" s="1" customFormat="1">
      <c r="A12" s="199">
        <v>1.06</v>
      </c>
      <c r="B12" s="3" t="s">
        <v>19</v>
      </c>
      <c r="C12" s="82"/>
      <c r="D12" s="61"/>
      <c r="E12" s="82"/>
      <c r="F12" s="61"/>
      <c r="G12" s="101"/>
      <c r="H12" s="82"/>
      <c r="I12" s="61"/>
      <c r="J12" s="60">
        <f t="shared" si="0"/>
        <v>0</v>
      </c>
      <c r="K12" s="61">
        <f t="shared" si="0"/>
        <v>0</v>
      </c>
      <c r="L12" s="60"/>
      <c r="M12" s="61"/>
      <c r="N12" s="61"/>
      <c r="O12" s="61"/>
      <c r="P12" s="60"/>
      <c r="Q12" s="61"/>
      <c r="R12" s="60"/>
      <c r="S12" s="61"/>
      <c r="T12" s="125"/>
      <c r="U12" s="60"/>
      <c r="V12" s="61"/>
      <c r="W12" s="60"/>
      <c r="X12" s="61"/>
      <c r="Y12" s="60"/>
      <c r="Z12" s="61"/>
      <c r="AA12" s="125"/>
      <c r="AB12" s="60"/>
      <c r="AC12" s="61"/>
      <c r="AD12" s="60"/>
      <c r="AE12" s="61"/>
      <c r="AF12" s="82"/>
    </row>
    <row r="13" spans="1:32" s="1" customFormat="1" ht="31.5">
      <c r="A13" s="199">
        <v>1.07</v>
      </c>
      <c r="B13" s="3" t="s">
        <v>20</v>
      </c>
      <c r="C13" s="82"/>
      <c r="D13" s="61"/>
      <c r="E13" s="82"/>
      <c r="F13" s="61"/>
      <c r="G13" s="101"/>
      <c r="H13" s="82"/>
      <c r="I13" s="61"/>
      <c r="J13" s="60">
        <f t="shared" si="0"/>
        <v>0</v>
      </c>
      <c r="K13" s="61">
        <f t="shared" si="0"/>
        <v>0</v>
      </c>
      <c r="L13" s="60"/>
      <c r="M13" s="61"/>
      <c r="N13" s="61"/>
      <c r="O13" s="61"/>
      <c r="P13" s="60"/>
      <c r="Q13" s="61"/>
      <c r="R13" s="60"/>
      <c r="S13" s="61"/>
      <c r="T13" s="125"/>
      <c r="U13" s="60"/>
      <c r="V13" s="61"/>
      <c r="W13" s="60"/>
      <c r="X13" s="61"/>
      <c r="Y13" s="60"/>
      <c r="Z13" s="61"/>
      <c r="AA13" s="125"/>
      <c r="AB13" s="60"/>
      <c r="AC13" s="61"/>
      <c r="AD13" s="60"/>
      <c r="AE13" s="61"/>
      <c r="AF13" s="82"/>
    </row>
    <row r="14" spans="1:32" s="4" customFormat="1" ht="31.5">
      <c r="A14" s="329">
        <v>2</v>
      </c>
      <c r="B14" s="342" t="s">
        <v>152</v>
      </c>
      <c r="C14" s="12"/>
      <c r="D14" s="63"/>
      <c r="E14" s="12"/>
      <c r="F14" s="63"/>
      <c r="G14" s="102"/>
      <c r="H14" s="12"/>
      <c r="I14" s="63"/>
      <c r="J14" s="62">
        <f t="shared" si="0"/>
        <v>0</v>
      </c>
      <c r="K14" s="63">
        <f t="shared" si="0"/>
        <v>0</v>
      </c>
      <c r="L14" s="62"/>
      <c r="M14" s="63"/>
      <c r="N14" s="61"/>
      <c r="O14" s="63"/>
      <c r="P14" s="62"/>
      <c r="Q14" s="63"/>
      <c r="R14" s="62"/>
      <c r="S14" s="63"/>
      <c r="T14" s="126"/>
      <c r="U14" s="62"/>
      <c r="V14" s="63"/>
      <c r="W14" s="62"/>
      <c r="X14" s="63"/>
      <c r="Y14" s="62"/>
      <c r="Z14" s="63"/>
      <c r="AA14" s="126"/>
      <c r="AB14" s="62"/>
      <c r="AC14" s="63"/>
      <c r="AD14" s="62"/>
      <c r="AE14" s="63"/>
      <c r="AF14" s="12"/>
    </row>
    <row r="15" spans="1:32" s="1" customFormat="1">
      <c r="A15" s="199"/>
      <c r="B15" s="3" t="s">
        <v>211</v>
      </c>
      <c r="C15" s="82"/>
      <c r="D15" s="61"/>
      <c r="E15" s="82"/>
      <c r="F15" s="61"/>
      <c r="G15" s="101"/>
      <c r="H15" s="82"/>
      <c r="I15" s="61"/>
      <c r="J15" s="60">
        <f t="shared" si="0"/>
        <v>0</v>
      </c>
      <c r="K15" s="61">
        <f t="shared" si="0"/>
        <v>0</v>
      </c>
      <c r="L15" s="60"/>
      <c r="M15" s="61"/>
      <c r="N15" s="61"/>
      <c r="O15" s="61"/>
      <c r="P15" s="60"/>
      <c r="Q15" s="61"/>
      <c r="R15" s="60"/>
      <c r="S15" s="61"/>
      <c r="T15" s="125"/>
      <c r="U15" s="60"/>
      <c r="V15" s="61"/>
      <c r="W15" s="60"/>
      <c r="X15" s="61"/>
      <c r="Y15" s="60"/>
      <c r="Z15" s="61"/>
      <c r="AA15" s="125"/>
      <c r="AB15" s="60"/>
      <c r="AC15" s="61"/>
      <c r="AD15" s="60"/>
      <c r="AE15" s="61"/>
      <c r="AF15" s="82"/>
    </row>
    <row r="16" spans="1:32" s="4" customFormat="1">
      <c r="A16" s="329"/>
      <c r="B16" s="6" t="s">
        <v>21</v>
      </c>
      <c r="C16" s="12"/>
      <c r="D16" s="63"/>
      <c r="E16" s="12"/>
      <c r="F16" s="63"/>
      <c r="G16" s="102"/>
      <c r="H16" s="12"/>
      <c r="I16" s="63"/>
      <c r="J16" s="62">
        <f t="shared" si="0"/>
        <v>0</v>
      </c>
      <c r="K16" s="63">
        <f t="shared" si="0"/>
        <v>0</v>
      </c>
      <c r="L16" s="62"/>
      <c r="M16" s="63"/>
      <c r="N16" s="61"/>
      <c r="O16" s="63"/>
      <c r="P16" s="62"/>
      <c r="Q16" s="63"/>
      <c r="R16" s="62"/>
      <c r="S16" s="63"/>
      <c r="T16" s="126"/>
      <c r="U16" s="62"/>
      <c r="V16" s="63"/>
      <c r="W16" s="62"/>
      <c r="X16" s="63"/>
      <c r="Y16" s="62"/>
      <c r="Z16" s="63"/>
      <c r="AA16" s="126"/>
      <c r="AB16" s="62"/>
      <c r="AC16" s="63"/>
      <c r="AD16" s="62"/>
      <c r="AE16" s="63"/>
      <c r="AF16" s="12"/>
    </row>
    <row r="17" spans="1:32" s="1" customFormat="1" ht="31.5">
      <c r="A17" s="5">
        <v>2.0099999999999998</v>
      </c>
      <c r="B17" s="343" t="s">
        <v>22</v>
      </c>
      <c r="C17" s="82"/>
      <c r="D17" s="61"/>
      <c r="E17" s="82"/>
      <c r="F17" s="61"/>
      <c r="G17" s="101">
        <v>2</v>
      </c>
      <c r="H17" s="82"/>
      <c r="I17" s="61">
        <f>H17*G17</f>
        <v>0</v>
      </c>
      <c r="J17" s="60">
        <f t="shared" si="0"/>
        <v>0</v>
      </c>
      <c r="K17" s="61">
        <f t="shared" si="0"/>
        <v>0</v>
      </c>
      <c r="L17" s="60"/>
      <c r="M17" s="61"/>
      <c r="N17" s="61" t="e">
        <f t="shared" ref="N17:N21" si="1">L17/J17%</f>
        <v>#DIV/0!</v>
      </c>
      <c r="O17" s="61" t="e">
        <f t="shared" ref="O17:O18" si="2">M17/I17%</f>
        <v>#DIV/0!</v>
      </c>
      <c r="P17" s="60">
        <f t="shared" ref="P17:Q20" si="3">J17-L17</f>
        <v>0</v>
      </c>
      <c r="Q17" s="61">
        <f t="shared" si="3"/>
        <v>0</v>
      </c>
      <c r="R17" s="60"/>
      <c r="S17" s="61"/>
      <c r="T17" s="125">
        <v>2</v>
      </c>
      <c r="U17" s="60"/>
      <c r="V17" s="61">
        <f>U17*T17</f>
        <v>0</v>
      </c>
      <c r="W17" s="60">
        <f>U17+R17</f>
        <v>0</v>
      </c>
      <c r="X17" s="61">
        <f>V17+S17</f>
        <v>0</v>
      </c>
      <c r="Y17" s="60"/>
      <c r="Z17" s="61"/>
      <c r="AA17" s="125">
        <v>2</v>
      </c>
      <c r="AB17" s="60"/>
      <c r="AC17" s="61">
        <f>AB17*AA17</f>
        <v>0</v>
      </c>
      <c r="AD17" s="60">
        <f>AB17+Y17</f>
        <v>0</v>
      </c>
      <c r="AE17" s="61">
        <f>AC17+Z17</f>
        <v>0</v>
      </c>
      <c r="AF17" s="82"/>
    </row>
    <row r="18" spans="1:32" s="1" customFormat="1">
      <c r="A18" s="5">
        <v>2.02</v>
      </c>
      <c r="B18" s="343" t="s">
        <v>23</v>
      </c>
      <c r="C18" s="82"/>
      <c r="D18" s="61"/>
      <c r="E18" s="82"/>
      <c r="F18" s="61"/>
      <c r="G18" s="101">
        <v>3</v>
      </c>
      <c r="H18" s="82"/>
      <c r="I18" s="61">
        <f t="shared" ref="I18:I20" si="4">H18*G18</f>
        <v>0</v>
      </c>
      <c r="J18" s="60">
        <f t="shared" si="0"/>
        <v>0</v>
      </c>
      <c r="K18" s="61">
        <f t="shared" si="0"/>
        <v>0</v>
      </c>
      <c r="L18" s="60"/>
      <c r="M18" s="61"/>
      <c r="N18" s="61" t="e">
        <f t="shared" si="1"/>
        <v>#DIV/0!</v>
      </c>
      <c r="O18" s="61" t="e">
        <f t="shared" si="2"/>
        <v>#DIV/0!</v>
      </c>
      <c r="P18" s="60">
        <f t="shared" si="3"/>
        <v>0</v>
      </c>
      <c r="Q18" s="61">
        <f t="shared" si="3"/>
        <v>0</v>
      </c>
      <c r="R18" s="60"/>
      <c r="S18" s="61"/>
      <c r="T18" s="125">
        <v>3</v>
      </c>
      <c r="U18" s="60"/>
      <c r="V18" s="61">
        <f>U18*T18</f>
        <v>0</v>
      </c>
      <c r="W18" s="60">
        <f t="shared" ref="W18:W20" si="5">U18+R18</f>
        <v>0</v>
      </c>
      <c r="X18" s="61">
        <f>V18+S18</f>
        <v>0</v>
      </c>
      <c r="Y18" s="60"/>
      <c r="Z18" s="61"/>
      <c r="AA18" s="125">
        <v>3</v>
      </c>
      <c r="AB18" s="60"/>
      <c r="AC18" s="61">
        <f>AB18*AA18</f>
        <v>0</v>
      </c>
      <c r="AD18" s="60">
        <f t="shared" ref="AD18:AD20" si="6">AB18+Y18</f>
        <v>0</v>
      </c>
      <c r="AE18" s="61">
        <f>AC18+Z18</f>
        <v>0</v>
      </c>
      <c r="AF18" s="82"/>
    </row>
    <row r="19" spans="1:32" s="1" customFormat="1" ht="56.25">
      <c r="A19" s="5">
        <v>2.0299999999999998</v>
      </c>
      <c r="B19" s="343" t="s">
        <v>24</v>
      </c>
      <c r="C19" s="82"/>
      <c r="D19" s="61"/>
      <c r="E19" s="82"/>
      <c r="F19" s="61"/>
      <c r="G19" s="101"/>
      <c r="H19" s="82"/>
      <c r="I19" s="61">
        <f t="shared" si="4"/>
        <v>0</v>
      </c>
      <c r="J19" s="60">
        <f t="shared" si="0"/>
        <v>0</v>
      </c>
      <c r="K19" s="61">
        <f t="shared" si="0"/>
        <v>0</v>
      </c>
      <c r="L19" s="60"/>
      <c r="M19" s="61"/>
      <c r="N19" s="61"/>
      <c r="O19" s="61"/>
      <c r="P19" s="60">
        <f t="shared" si="3"/>
        <v>0</v>
      </c>
      <c r="Q19" s="61">
        <f t="shared" si="3"/>
        <v>0</v>
      </c>
      <c r="R19" s="60"/>
      <c r="S19" s="61"/>
      <c r="T19" s="125">
        <f>0.0075*50</f>
        <v>0.375</v>
      </c>
      <c r="U19" s="60"/>
      <c r="V19" s="61"/>
      <c r="W19" s="60">
        <f t="shared" si="5"/>
        <v>0</v>
      </c>
      <c r="X19" s="61">
        <f>V19+S19</f>
        <v>0</v>
      </c>
      <c r="Y19" s="60"/>
      <c r="Z19" s="61"/>
      <c r="AA19" s="125">
        <f>0.0075*50</f>
        <v>0.375</v>
      </c>
      <c r="AB19" s="60"/>
      <c r="AC19" s="61"/>
      <c r="AD19" s="60">
        <f t="shared" si="6"/>
        <v>0</v>
      </c>
      <c r="AE19" s="61">
        <f>AC19+Z19</f>
        <v>0</v>
      </c>
      <c r="AF19" s="691" t="s">
        <v>484</v>
      </c>
    </row>
    <row r="20" spans="1:32" s="1" customFormat="1">
      <c r="A20" s="5">
        <v>2.04</v>
      </c>
      <c r="B20" s="343" t="s">
        <v>149</v>
      </c>
      <c r="C20" s="82"/>
      <c r="D20" s="61"/>
      <c r="E20" s="82"/>
      <c r="F20" s="61"/>
      <c r="G20" s="101">
        <v>0.375</v>
      </c>
      <c r="H20" s="82"/>
      <c r="I20" s="61">
        <f t="shared" si="4"/>
        <v>0</v>
      </c>
      <c r="J20" s="60">
        <f t="shared" si="0"/>
        <v>0</v>
      </c>
      <c r="K20" s="61">
        <f t="shared" si="0"/>
        <v>0</v>
      </c>
      <c r="L20" s="60"/>
      <c r="M20" s="61"/>
      <c r="N20" s="61" t="e">
        <f t="shared" si="1"/>
        <v>#DIV/0!</v>
      </c>
      <c r="O20" s="61" t="e">
        <f>M20/K20%</f>
        <v>#DIV/0!</v>
      </c>
      <c r="P20" s="60">
        <f t="shared" si="3"/>
        <v>0</v>
      </c>
      <c r="Q20" s="61">
        <f t="shared" si="3"/>
        <v>0</v>
      </c>
      <c r="R20" s="60"/>
      <c r="S20" s="61"/>
      <c r="T20" s="125">
        <v>0.375</v>
      </c>
      <c r="U20" s="60"/>
      <c r="V20" s="61">
        <f>U20*T20</f>
        <v>0</v>
      </c>
      <c r="W20" s="60">
        <f t="shared" si="5"/>
        <v>0</v>
      </c>
      <c r="X20" s="61">
        <f>V20+S20</f>
        <v>0</v>
      </c>
      <c r="Y20" s="60"/>
      <c r="Z20" s="61"/>
      <c r="AA20" s="125">
        <v>0.375</v>
      </c>
      <c r="AB20" s="60"/>
      <c r="AC20" s="61">
        <f>AB20*AA20</f>
        <v>0</v>
      </c>
      <c r="AD20" s="60">
        <f t="shared" si="6"/>
        <v>0</v>
      </c>
      <c r="AE20" s="61">
        <f>AC20+Z20</f>
        <v>0</v>
      </c>
      <c r="AF20" s="82"/>
    </row>
    <row r="21" spans="1:32" s="144" customFormat="1">
      <c r="A21" s="261"/>
      <c r="B21" s="344" t="s">
        <v>231</v>
      </c>
      <c r="C21" s="289">
        <f t="shared" ref="C21" si="7">SUM(C17:C20)</f>
        <v>0</v>
      </c>
      <c r="D21" s="216">
        <f>SUM(D17:D20)</f>
        <v>0</v>
      </c>
      <c r="E21" s="289">
        <f t="shared" ref="E21" si="8">SUM(E17:E20)</f>
        <v>0</v>
      </c>
      <c r="F21" s="216">
        <f>SUM(F17:F20)</f>
        <v>0</v>
      </c>
      <c r="G21" s="212"/>
      <c r="H21" s="289">
        <f t="shared" ref="H21:M21" si="9">SUM(H17:H20)</f>
        <v>0</v>
      </c>
      <c r="I21" s="216">
        <f>SUM(I17:I20)</f>
        <v>0</v>
      </c>
      <c r="J21" s="289">
        <f t="shared" si="9"/>
        <v>0</v>
      </c>
      <c r="K21" s="216">
        <f>SUM(K17:K20)</f>
        <v>0</v>
      </c>
      <c r="L21" s="289">
        <f t="shared" si="9"/>
        <v>0</v>
      </c>
      <c r="M21" s="216">
        <f t="shared" si="9"/>
        <v>0</v>
      </c>
      <c r="N21" s="213" t="e">
        <f t="shared" si="1"/>
        <v>#DIV/0!</v>
      </c>
      <c r="O21" s="213" t="e">
        <f>M21/K21%</f>
        <v>#DIV/0!</v>
      </c>
      <c r="P21" s="289">
        <f t="shared" ref="P21:S21" si="10">SUM(P17:P20)</f>
        <v>0</v>
      </c>
      <c r="Q21" s="216">
        <f t="shared" si="10"/>
        <v>0</v>
      </c>
      <c r="R21" s="289">
        <f t="shared" si="10"/>
        <v>0</v>
      </c>
      <c r="S21" s="216">
        <f t="shared" si="10"/>
        <v>0</v>
      </c>
      <c r="T21" s="214"/>
      <c r="U21" s="289">
        <f t="shared" ref="U21:W21" si="11">SUM(U17:U20)</f>
        <v>0</v>
      </c>
      <c r="V21" s="216">
        <f t="shared" si="11"/>
        <v>0</v>
      </c>
      <c r="W21" s="289">
        <f t="shared" si="11"/>
        <v>0</v>
      </c>
      <c r="X21" s="216">
        <f>SUM(X17:X20)</f>
        <v>0</v>
      </c>
      <c r="Y21" s="289">
        <f t="shared" ref="Y21:Z21" si="12">SUM(Y17:Y20)</f>
        <v>0</v>
      </c>
      <c r="Z21" s="216">
        <f t="shared" si="12"/>
        <v>0</v>
      </c>
      <c r="AA21" s="214"/>
      <c r="AB21" s="289">
        <f t="shared" ref="AB21:AD21" si="13">SUM(AB17:AB20)</f>
        <v>0</v>
      </c>
      <c r="AC21" s="216">
        <f t="shared" si="13"/>
        <v>0</v>
      </c>
      <c r="AD21" s="289">
        <f t="shared" si="13"/>
        <v>0</v>
      </c>
      <c r="AE21" s="216">
        <f>SUM(AE17:AE20)</f>
        <v>0</v>
      </c>
      <c r="AF21" s="215"/>
    </row>
    <row r="22" spans="1:32" s="4" customFormat="1">
      <c r="A22" s="331"/>
      <c r="B22" s="6" t="s">
        <v>271</v>
      </c>
      <c r="C22" s="12"/>
      <c r="D22" s="63"/>
      <c r="E22" s="12"/>
      <c r="F22" s="63"/>
      <c r="G22" s="102"/>
      <c r="H22" s="12"/>
      <c r="I22" s="63"/>
      <c r="J22" s="62"/>
      <c r="K22" s="63"/>
      <c r="L22" s="62"/>
      <c r="M22" s="63"/>
      <c r="N22" s="63"/>
      <c r="O22" s="61" t="e">
        <f t="shared" ref="O22:O51" si="14">M22/K22%</f>
        <v>#DIV/0!</v>
      </c>
      <c r="P22" s="62"/>
      <c r="Q22" s="63"/>
      <c r="R22" s="62"/>
      <c r="S22" s="63"/>
      <c r="T22" s="126"/>
      <c r="U22" s="62"/>
      <c r="V22" s="63"/>
      <c r="W22" s="62"/>
      <c r="X22" s="63"/>
      <c r="Y22" s="62"/>
      <c r="Z22" s="63"/>
      <c r="AA22" s="126"/>
      <c r="AB22" s="62"/>
      <c r="AC22" s="63"/>
      <c r="AD22" s="62"/>
      <c r="AE22" s="63"/>
      <c r="AF22" s="12"/>
    </row>
    <row r="23" spans="1:32" s="1" customFormat="1">
      <c r="A23" s="5">
        <v>2.0499999999999998</v>
      </c>
      <c r="B23" s="343" t="s">
        <v>205</v>
      </c>
      <c r="C23" s="82"/>
      <c r="D23" s="61"/>
      <c r="E23" s="82"/>
      <c r="F23" s="61"/>
      <c r="G23" s="101">
        <v>9</v>
      </c>
      <c r="H23" s="82"/>
      <c r="I23" s="61">
        <f t="shared" ref="I23:I43" si="15">H23*G23</f>
        <v>0</v>
      </c>
      <c r="J23" s="60">
        <f t="shared" ref="J23:K43" si="16">H23+E23+C23</f>
        <v>0</v>
      </c>
      <c r="K23" s="61">
        <f t="shared" si="16"/>
        <v>0</v>
      </c>
      <c r="L23" s="60"/>
      <c r="M23" s="61"/>
      <c r="N23" s="61" t="e">
        <f t="shared" ref="N23:N52" si="17">L23/J23%</f>
        <v>#DIV/0!</v>
      </c>
      <c r="O23" s="61" t="e">
        <f t="shared" si="14"/>
        <v>#DIV/0!</v>
      </c>
      <c r="P23" s="60">
        <f t="shared" ref="P23:Q43" si="18">J23-L23</f>
        <v>0</v>
      </c>
      <c r="Q23" s="61">
        <f t="shared" si="18"/>
        <v>0</v>
      </c>
      <c r="R23" s="60"/>
      <c r="S23" s="61"/>
      <c r="T23" s="125">
        <v>9</v>
      </c>
      <c r="U23" s="60"/>
      <c r="V23" s="61">
        <f t="shared" ref="V23:V43" si="19">U23*T23</f>
        <v>0</v>
      </c>
      <c r="W23" s="60">
        <f t="shared" ref="W23:W37" si="20">U23+R23</f>
        <v>0</v>
      </c>
      <c r="X23" s="61">
        <f t="shared" ref="X23:X43" si="21">V23+S23</f>
        <v>0</v>
      </c>
      <c r="Y23" s="60"/>
      <c r="Z23" s="61"/>
      <c r="AA23" s="125">
        <v>9</v>
      </c>
      <c r="AB23" s="60"/>
      <c r="AC23" s="61">
        <f t="shared" ref="AC23:AC43" si="22">AB23*AA23</f>
        <v>0</v>
      </c>
      <c r="AD23" s="60">
        <f t="shared" ref="AD23:AD38" si="23">AB23+Y23</f>
        <v>0</v>
      </c>
      <c r="AE23" s="61">
        <f t="shared" ref="AE23:AE43" si="24">AC23+Z23</f>
        <v>0</v>
      </c>
      <c r="AF23" s="82"/>
    </row>
    <row r="24" spans="1:32" s="1" customFormat="1">
      <c r="A24" s="5">
        <v>2.06</v>
      </c>
      <c r="B24" s="343" t="s">
        <v>206</v>
      </c>
      <c r="C24" s="82"/>
      <c r="D24" s="61"/>
      <c r="E24" s="82"/>
      <c r="F24" s="61"/>
      <c r="G24" s="101">
        <v>0.6</v>
      </c>
      <c r="H24" s="82"/>
      <c r="I24" s="61">
        <f t="shared" si="15"/>
        <v>0</v>
      </c>
      <c r="J24" s="60">
        <f t="shared" si="16"/>
        <v>0</v>
      </c>
      <c r="K24" s="61">
        <f t="shared" si="16"/>
        <v>0</v>
      </c>
      <c r="L24" s="60"/>
      <c r="M24" s="61"/>
      <c r="N24" s="61" t="e">
        <f t="shared" si="17"/>
        <v>#DIV/0!</v>
      </c>
      <c r="O24" s="61" t="e">
        <f t="shared" si="14"/>
        <v>#DIV/0!</v>
      </c>
      <c r="P24" s="60">
        <f t="shared" si="18"/>
        <v>0</v>
      </c>
      <c r="Q24" s="61">
        <f t="shared" si="18"/>
        <v>0</v>
      </c>
      <c r="R24" s="60"/>
      <c r="S24" s="61"/>
      <c r="T24" s="125">
        <v>0.6</v>
      </c>
      <c r="U24" s="60"/>
      <c r="V24" s="61">
        <f t="shared" si="19"/>
        <v>0</v>
      </c>
      <c r="W24" s="60">
        <f t="shared" si="20"/>
        <v>0</v>
      </c>
      <c r="X24" s="61">
        <f t="shared" si="21"/>
        <v>0</v>
      </c>
      <c r="Y24" s="60"/>
      <c r="Z24" s="61"/>
      <c r="AA24" s="125">
        <v>0.6</v>
      </c>
      <c r="AB24" s="60"/>
      <c r="AC24" s="61">
        <f t="shared" si="22"/>
        <v>0</v>
      </c>
      <c r="AD24" s="60">
        <f t="shared" si="23"/>
        <v>0</v>
      </c>
      <c r="AE24" s="61">
        <f t="shared" si="24"/>
        <v>0</v>
      </c>
      <c r="AF24" s="82"/>
    </row>
    <row r="25" spans="1:32" s="1" customFormat="1" ht="47.25">
      <c r="A25" s="5">
        <v>2.0699999999999998</v>
      </c>
      <c r="B25" s="82" t="s">
        <v>256</v>
      </c>
      <c r="C25" s="82"/>
      <c r="D25" s="61"/>
      <c r="E25" s="82"/>
      <c r="F25" s="61"/>
      <c r="G25" s="101"/>
      <c r="H25" s="82"/>
      <c r="I25" s="61">
        <f t="shared" si="15"/>
        <v>0</v>
      </c>
      <c r="J25" s="60">
        <f t="shared" si="16"/>
        <v>0</v>
      </c>
      <c r="K25" s="61">
        <f t="shared" si="16"/>
        <v>0</v>
      </c>
      <c r="L25" s="60"/>
      <c r="M25" s="61"/>
      <c r="N25" s="61"/>
      <c r="O25" s="61"/>
      <c r="P25" s="60">
        <f t="shared" si="18"/>
        <v>0</v>
      </c>
      <c r="Q25" s="61">
        <f t="shared" si="18"/>
        <v>0</v>
      </c>
      <c r="R25" s="60"/>
      <c r="S25" s="61"/>
      <c r="T25" s="125">
        <v>0.5</v>
      </c>
      <c r="U25" s="60"/>
      <c r="V25" s="61">
        <f t="shared" si="19"/>
        <v>0</v>
      </c>
      <c r="W25" s="60">
        <f t="shared" si="20"/>
        <v>0</v>
      </c>
      <c r="X25" s="61">
        <f t="shared" si="21"/>
        <v>0</v>
      </c>
      <c r="Y25" s="60"/>
      <c r="Z25" s="61"/>
      <c r="AA25" s="125">
        <v>0.5</v>
      </c>
      <c r="AB25" s="60"/>
      <c r="AC25" s="61">
        <f t="shared" si="22"/>
        <v>0</v>
      </c>
      <c r="AD25" s="60">
        <f t="shared" si="23"/>
        <v>0</v>
      </c>
      <c r="AE25" s="61">
        <f t="shared" si="24"/>
        <v>0</v>
      </c>
      <c r="AF25" s="82"/>
    </row>
    <row r="26" spans="1:32" s="1" customFormat="1">
      <c r="A26" s="5">
        <v>2.08</v>
      </c>
      <c r="B26" s="343" t="s">
        <v>27</v>
      </c>
      <c r="C26" s="82"/>
      <c r="D26" s="61"/>
      <c r="E26" s="82"/>
      <c r="F26" s="61"/>
      <c r="G26" s="101"/>
      <c r="H26" s="82"/>
      <c r="I26" s="61">
        <f t="shared" si="15"/>
        <v>0</v>
      </c>
      <c r="J26" s="60">
        <f t="shared" si="16"/>
        <v>0</v>
      </c>
      <c r="K26" s="61">
        <f t="shared" si="16"/>
        <v>0</v>
      </c>
      <c r="L26" s="60"/>
      <c r="M26" s="61"/>
      <c r="N26" s="61"/>
      <c r="O26" s="61"/>
      <c r="P26" s="60">
        <f t="shared" si="18"/>
        <v>0</v>
      </c>
      <c r="Q26" s="61">
        <f t="shared" si="18"/>
        <v>0</v>
      </c>
      <c r="R26" s="60"/>
      <c r="S26" s="61"/>
      <c r="T26" s="125"/>
      <c r="U26" s="60"/>
      <c r="V26" s="61">
        <f t="shared" si="19"/>
        <v>0</v>
      </c>
      <c r="W26" s="60">
        <f t="shared" si="20"/>
        <v>0</v>
      </c>
      <c r="X26" s="61">
        <f t="shared" si="21"/>
        <v>0</v>
      </c>
      <c r="Y26" s="60"/>
      <c r="Z26" s="61"/>
      <c r="AA26" s="125"/>
      <c r="AB26" s="60"/>
      <c r="AC26" s="61">
        <f t="shared" si="22"/>
        <v>0</v>
      </c>
      <c r="AD26" s="60">
        <f t="shared" si="23"/>
        <v>0</v>
      </c>
      <c r="AE26" s="61">
        <f t="shared" si="24"/>
        <v>0</v>
      </c>
      <c r="AF26" s="82"/>
    </row>
    <row r="27" spans="1:32">
      <c r="A27" s="5" t="s">
        <v>212</v>
      </c>
      <c r="B27" s="82" t="s">
        <v>272</v>
      </c>
      <c r="C27" s="82"/>
      <c r="D27" s="61"/>
      <c r="E27" s="82"/>
      <c r="F27" s="61"/>
      <c r="G27" s="101">
        <v>3</v>
      </c>
      <c r="H27" s="82"/>
      <c r="I27" s="61">
        <f t="shared" si="15"/>
        <v>0</v>
      </c>
      <c r="J27" s="60">
        <f t="shared" si="16"/>
        <v>0</v>
      </c>
      <c r="K27" s="61">
        <f t="shared" si="16"/>
        <v>0</v>
      </c>
      <c r="L27" s="60"/>
      <c r="M27" s="61"/>
      <c r="N27" s="61" t="e">
        <f t="shared" si="17"/>
        <v>#DIV/0!</v>
      </c>
      <c r="O27" s="61" t="e">
        <f t="shared" si="14"/>
        <v>#DIV/0!</v>
      </c>
      <c r="P27" s="60">
        <f t="shared" si="18"/>
        <v>0</v>
      </c>
      <c r="Q27" s="61">
        <f t="shared" si="18"/>
        <v>0</v>
      </c>
      <c r="R27" s="60"/>
      <c r="S27" s="61"/>
      <c r="T27" s="125">
        <v>3</v>
      </c>
      <c r="U27" s="60"/>
      <c r="V27" s="61">
        <f t="shared" si="19"/>
        <v>0</v>
      </c>
      <c r="W27" s="60">
        <f t="shared" si="20"/>
        <v>0</v>
      </c>
      <c r="X27" s="61">
        <f t="shared" si="21"/>
        <v>0</v>
      </c>
      <c r="Y27" s="60"/>
      <c r="Z27" s="61"/>
      <c r="AA27" s="125">
        <v>3</v>
      </c>
      <c r="AB27" s="60"/>
      <c r="AC27" s="61">
        <f t="shared" si="22"/>
        <v>0</v>
      </c>
      <c r="AD27" s="60">
        <f t="shared" si="23"/>
        <v>0</v>
      </c>
      <c r="AE27" s="61">
        <f t="shared" si="24"/>
        <v>0</v>
      </c>
      <c r="AF27" s="82"/>
    </row>
    <row r="28" spans="1:32" ht="31.5">
      <c r="A28" s="5" t="s">
        <v>213</v>
      </c>
      <c r="B28" s="82" t="s">
        <v>219</v>
      </c>
      <c r="C28" s="82"/>
      <c r="D28" s="61"/>
      <c r="E28" s="82"/>
      <c r="F28" s="61"/>
      <c r="G28" s="101"/>
      <c r="H28" s="82"/>
      <c r="I28" s="61">
        <f t="shared" si="15"/>
        <v>0</v>
      </c>
      <c r="J28" s="60">
        <f t="shared" si="16"/>
        <v>0</v>
      </c>
      <c r="K28" s="61">
        <f t="shared" si="16"/>
        <v>0</v>
      </c>
      <c r="L28" s="60"/>
      <c r="M28" s="61"/>
      <c r="N28" s="61"/>
      <c r="O28" s="61"/>
      <c r="P28" s="60">
        <f t="shared" si="18"/>
        <v>0</v>
      </c>
      <c r="Q28" s="61">
        <f t="shared" si="18"/>
        <v>0</v>
      </c>
      <c r="R28" s="60"/>
      <c r="S28" s="61"/>
      <c r="T28" s="125"/>
      <c r="U28" s="60"/>
      <c r="V28" s="61">
        <f t="shared" si="19"/>
        <v>0</v>
      </c>
      <c r="W28" s="60">
        <f t="shared" si="20"/>
        <v>0</v>
      </c>
      <c r="X28" s="61">
        <f t="shared" si="21"/>
        <v>0</v>
      </c>
      <c r="Y28" s="60"/>
      <c r="Z28" s="61"/>
      <c r="AA28" s="125"/>
      <c r="AB28" s="60"/>
      <c r="AC28" s="61">
        <f t="shared" si="22"/>
        <v>0</v>
      </c>
      <c r="AD28" s="60">
        <f t="shared" si="23"/>
        <v>0</v>
      </c>
      <c r="AE28" s="61">
        <f t="shared" si="24"/>
        <v>0</v>
      </c>
      <c r="AF28" s="82"/>
    </row>
    <row r="29" spans="1:32" ht="31.5">
      <c r="A29" s="5" t="s">
        <v>214</v>
      </c>
      <c r="B29" s="82" t="s">
        <v>204</v>
      </c>
      <c r="C29" s="82"/>
      <c r="D29" s="61"/>
      <c r="E29" s="82"/>
      <c r="F29" s="61"/>
      <c r="G29" s="101"/>
      <c r="H29" s="82"/>
      <c r="I29" s="61">
        <f t="shared" si="15"/>
        <v>0</v>
      </c>
      <c r="J29" s="60">
        <f t="shared" si="16"/>
        <v>0</v>
      </c>
      <c r="K29" s="61">
        <f t="shared" si="16"/>
        <v>0</v>
      </c>
      <c r="L29" s="60"/>
      <c r="M29" s="61"/>
      <c r="N29" s="61"/>
      <c r="O29" s="61"/>
      <c r="P29" s="60">
        <f t="shared" si="18"/>
        <v>0</v>
      </c>
      <c r="Q29" s="61">
        <f t="shared" si="18"/>
        <v>0</v>
      </c>
      <c r="R29" s="60"/>
      <c r="S29" s="61"/>
      <c r="T29" s="125"/>
      <c r="U29" s="60"/>
      <c r="V29" s="61">
        <f t="shared" si="19"/>
        <v>0</v>
      </c>
      <c r="W29" s="60">
        <f t="shared" si="20"/>
        <v>0</v>
      </c>
      <c r="X29" s="61">
        <f t="shared" si="21"/>
        <v>0</v>
      </c>
      <c r="Y29" s="60"/>
      <c r="Z29" s="61"/>
      <c r="AA29" s="125"/>
      <c r="AB29" s="60"/>
      <c r="AC29" s="61">
        <f t="shared" si="22"/>
        <v>0</v>
      </c>
      <c r="AD29" s="60">
        <f t="shared" si="23"/>
        <v>0</v>
      </c>
      <c r="AE29" s="61">
        <f t="shared" si="24"/>
        <v>0</v>
      </c>
      <c r="AF29" s="82"/>
    </row>
    <row r="30" spans="1:32" ht="31.5">
      <c r="A30" s="5" t="s">
        <v>215</v>
      </c>
      <c r="B30" s="82" t="s">
        <v>273</v>
      </c>
      <c r="C30" s="82"/>
      <c r="D30" s="61"/>
      <c r="E30" s="82"/>
      <c r="F30" s="61"/>
      <c r="G30" s="101">
        <v>1.8</v>
      </c>
      <c r="H30" s="82"/>
      <c r="I30" s="61">
        <f t="shared" si="15"/>
        <v>0</v>
      </c>
      <c r="J30" s="60">
        <f t="shared" si="16"/>
        <v>0</v>
      </c>
      <c r="K30" s="61">
        <f t="shared" si="16"/>
        <v>0</v>
      </c>
      <c r="L30" s="60"/>
      <c r="M30" s="61"/>
      <c r="N30" s="61" t="e">
        <f t="shared" si="17"/>
        <v>#DIV/0!</v>
      </c>
      <c r="O30" s="61" t="e">
        <f t="shared" si="14"/>
        <v>#DIV/0!</v>
      </c>
      <c r="P30" s="60">
        <f t="shared" si="18"/>
        <v>0</v>
      </c>
      <c r="Q30" s="61">
        <f t="shared" si="18"/>
        <v>0</v>
      </c>
      <c r="R30" s="60"/>
      <c r="S30" s="61"/>
      <c r="T30" s="125">
        <v>1.8</v>
      </c>
      <c r="U30" s="60"/>
      <c r="V30" s="61">
        <f t="shared" si="19"/>
        <v>0</v>
      </c>
      <c r="W30" s="60">
        <f t="shared" si="20"/>
        <v>0</v>
      </c>
      <c r="X30" s="61">
        <f t="shared" si="21"/>
        <v>0</v>
      </c>
      <c r="Y30" s="60"/>
      <c r="Z30" s="61"/>
      <c r="AA30" s="125">
        <v>1.8</v>
      </c>
      <c r="AB30" s="60"/>
      <c r="AC30" s="61">
        <f t="shared" si="22"/>
        <v>0</v>
      </c>
      <c r="AD30" s="60">
        <f t="shared" si="23"/>
        <v>0</v>
      </c>
      <c r="AE30" s="61">
        <f t="shared" si="24"/>
        <v>0</v>
      </c>
      <c r="AF30" s="82"/>
    </row>
    <row r="31" spans="1:32">
      <c r="A31" s="5" t="s">
        <v>216</v>
      </c>
      <c r="B31" s="82" t="s">
        <v>274</v>
      </c>
      <c r="C31" s="82"/>
      <c r="D31" s="61"/>
      <c r="E31" s="82"/>
      <c r="F31" s="61"/>
      <c r="G31" s="101">
        <v>1.2</v>
      </c>
      <c r="H31" s="82"/>
      <c r="I31" s="61">
        <f t="shared" si="15"/>
        <v>0</v>
      </c>
      <c r="J31" s="60">
        <f t="shared" si="16"/>
        <v>0</v>
      </c>
      <c r="K31" s="61">
        <f t="shared" si="16"/>
        <v>0</v>
      </c>
      <c r="L31" s="60"/>
      <c r="M31" s="61"/>
      <c r="N31" s="61" t="e">
        <f t="shared" si="17"/>
        <v>#DIV/0!</v>
      </c>
      <c r="O31" s="61" t="e">
        <f t="shared" si="14"/>
        <v>#DIV/0!</v>
      </c>
      <c r="P31" s="60">
        <f t="shared" si="18"/>
        <v>0</v>
      </c>
      <c r="Q31" s="61">
        <f t="shared" si="18"/>
        <v>0</v>
      </c>
      <c r="R31" s="60"/>
      <c r="S31" s="61"/>
      <c r="T31" s="125">
        <v>1.2</v>
      </c>
      <c r="U31" s="60"/>
      <c r="V31" s="61">
        <f t="shared" si="19"/>
        <v>0</v>
      </c>
      <c r="W31" s="60">
        <f t="shared" si="20"/>
        <v>0</v>
      </c>
      <c r="X31" s="61">
        <f t="shared" si="21"/>
        <v>0</v>
      </c>
      <c r="Y31" s="60"/>
      <c r="Z31" s="61"/>
      <c r="AA31" s="125">
        <v>1.2</v>
      </c>
      <c r="AB31" s="60"/>
      <c r="AC31" s="61">
        <f t="shared" si="22"/>
        <v>0</v>
      </c>
      <c r="AD31" s="60">
        <f t="shared" si="23"/>
        <v>0</v>
      </c>
      <c r="AE31" s="61">
        <f t="shared" si="24"/>
        <v>0</v>
      </c>
      <c r="AF31" s="82"/>
    </row>
    <row r="32" spans="1:32" ht="31.5">
      <c r="A32" s="5" t="s">
        <v>217</v>
      </c>
      <c r="B32" s="82" t="s">
        <v>275</v>
      </c>
      <c r="C32" s="82"/>
      <c r="D32" s="61"/>
      <c r="E32" s="82"/>
      <c r="F32" s="61"/>
      <c r="G32" s="101">
        <v>1.2</v>
      </c>
      <c r="H32" s="82"/>
      <c r="I32" s="61">
        <f t="shared" si="15"/>
        <v>0</v>
      </c>
      <c r="J32" s="60">
        <f t="shared" si="16"/>
        <v>0</v>
      </c>
      <c r="K32" s="61">
        <f t="shared" si="16"/>
        <v>0</v>
      </c>
      <c r="L32" s="60"/>
      <c r="M32" s="61"/>
      <c r="N32" s="61" t="e">
        <f t="shared" si="17"/>
        <v>#DIV/0!</v>
      </c>
      <c r="O32" s="61" t="e">
        <f t="shared" si="14"/>
        <v>#DIV/0!</v>
      </c>
      <c r="P32" s="60">
        <f t="shared" si="18"/>
        <v>0</v>
      </c>
      <c r="Q32" s="61">
        <f t="shared" si="18"/>
        <v>0</v>
      </c>
      <c r="R32" s="60"/>
      <c r="S32" s="61"/>
      <c r="T32" s="125">
        <v>1.2</v>
      </c>
      <c r="U32" s="60"/>
      <c r="V32" s="61">
        <f t="shared" si="19"/>
        <v>0</v>
      </c>
      <c r="W32" s="60">
        <f t="shared" si="20"/>
        <v>0</v>
      </c>
      <c r="X32" s="61">
        <f t="shared" si="21"/>
        <v>0</v>
      </c>
      <c r="Y32" s="60"/>
      <c r="Z32" s="61"/>
      <c r="AA32" s="125">
        <v>1.2</v>
      </c>
      <c r="AB32" s="60"/>
      <c r="AC32" s="61">
        <f t="shared" si="22"/>
        <v>0</v>
      </c>
      <c r="AD32" s="60">
        <f t="shared" si="23"/>
        <v>0</v>
      </c>
      <c r="AE32" s="61">
        <f t="shared" si="24"/>
        <v>0</v>
      </c>
      <c r="AF32" s="82"/>
    </row>
    <row r="33" spans="1:32" ht="31.5">
      <c r="A33" s="5" t="s">
        <v>218</v>
      </c>
      <c r="B33" s="82" t="s">
        <v>276</v>
      </c>
      <c r="C33" s="82"/>
      <c r="D33" s="61"/>
      <c r="E33" s="82"/>
      <c r="F33" s="61"/>
      <c r="G33" s="101">
        <v>1.26</v>
      </c>
      <c r="H33" s="82"/>
      <c r="I33" s="61">
        <f t="shared" si="15"/>
        <v>0</v>
      </c>
      <c r="J33" s="60">
        <f t="shared" si="16"/>
        <v>0</v>
      </c>
      <c r="K33" s="61">
        <f t="shared" si="16"/>
        <v>0</v>
      </c>
      <c r="L33" s="60"/>
      <c r="M33" s="61"/>
      <c r="N33" s="61" t="e">
        <f t="shared" si="17"/>
        <v>#DIV/0!</v>
      </c>
      <c r="O33" s="61" t="e">
        <f t="shared" si="14"/>
        <v>#DIV/0!</v>
      </c>
      <c r="P33" s="60">
        <f t="shared" si="18"/>
        <v>0</v>
      </c>
      <c r="Q33" s="61">
        <f t="shared" si="18"/>
        <v>0</v>
      </c>
      <c r="R33" s="60"/>
      <c r="S33" s="61"/>
      <c r="T33" s="125">
        <v>1.26</v>
      </c>
      <c r="U33" s="60"/>
      <c r="V33" s="61">
        <f t="shared" si="19"/>
        <v>0</v>
      </c>
      <c r="W33" s="60">
        <f t="shared" si="20"/>
        <v>0</v>
      </c>
      <c r="X33" s="61">
        <f t="shared" si="21"/>
        <v>0</v>
      </c>
      <c r="Y33" s="60"/>
      <c r="Z33" s="61"/>
      <c r="AA33" s="125">
        <v>1.26</v>
      </c>
      <c r="AB33" s="60"/>
      <c r="AC33" s="61">
        <f t="shared" si="22"/>
        <v>0</v>
      </c>
      <c r="AD33" s="60">
        <f t="shared" si="23"/>
        <v>0</v>
      </c>
      <c r="AE33" s="61">
        <f t="shared" si="24"/>
        <v>0</v>
      </c>
      <c r="AF33" s="82"/>
    </row>
    <row r="34" spans="1:32" s="1" customFormat="1" ht="31.5">
      <c r="A34" s="5">
        <v>2.09</v>
      </c>
      <c r="B34" s="343" t="s">
        <v>277</v>
      </c>
      <c r="C34" s="82"/>
      <c r="D34" s="61"/>
      <c r="E34" s="82"/>
      <c r="F34" s="61"/>
      <c r="G34" s="101"/>
      <c r="H34" s="82"/>
      <c r="I34" s="61">
        <f t="shared" si="15"/>
        <v>0</v>
      </c>
      <c r="J34" s="60">
        <f t="shared" si="16"/>
        <v>0</v>
      </c>
      <c r="K34" s="61">
        <f t="shared" si="16"/>
        <v>0</v>
      </c>
      <c r="L34" s="60"/>
      <c r="M34" s="61"/>
      <c r="N34" s="61"/>
      <c r="O34" s="61"/>
      <c r="P34" s="60">
        <f t="shared" si="18"/>
        <v>0</v>
      </c>
      <c r="Q34" s="61">
        <f t="shared" si="18"/>
        <v>0</v>
      </c>
      <c r="R34" s="60"/>
      <c r="S34" s="61"/>
      <c r="T34" s="125">
        <v>0.5</v>
      </c>
      <c r="U34" s="60"/>
      <c r="V34" s="61">
        <f t="shared" si="19"/>
        <v>0</v>
      </c>
      <c r="W34" s="60">
        <f t="shared" si="20"/>
        <v>0</v>
      </c>
      <c r="X34" s="61">
        <f t="shared" si="21"/>
        <v>0</v>
      </c>
      <c r="Y34" s="60"/>
      <c r="Z34" s="61"/>
      <c r="AA34" s="125">
        <v>0.5</v>
      </c>
      <c r="AB34" s="60"/>
      <c r="AC34" s="61">
        <f t="shared" si="22"/>
        <v>0</v>
      </c>
      <c r="AD34" s="60">
        <f t="shared" si="23"/>
        <v>0</v>
      </c>
      <c r="AE34" s="61">
        <f t="shared" si="24"/>
        <v>0</v>
      </c>
      <c r="AF34" s="82"/>
    </row>
    <row r="35" spans="1:32" s="1" customFormat="1" ht="31.5">
      <c r="A35" s="5">
        <v>2.1</v>
      </c>
      <c r="B35" s="343" t="s">
        <v>221</v>
      </c>
      <c r="C35" s="82"/>
      <c r="D35" s="61"/>
      <c r="E35" s="82"/>
      <c r="F35" s="61"/>
      <c r="G35" s="101">
        <v>0.5</v>
      </c>
      <c r="H35" s="82"/>
      <c r="I35" s="61">
        <f t="shared" si="15"/>
        <v>0</v>
      </c>
      <c r="J35" s="60">
        <f t="shared" si="16"/>
        <v>0</v>
      </c>
      <c r="K35" s="61">
        <f t="shared" si="16"/>
        <v>0</v>
      </c>
      <c r="L35" s="60"/>
      <c r="M35" s="61"/>
      <c r="N35" s="61" t="e">
        <f t="shared" si="17"/>
        <v>#DIV/0!</v>
      </c>
      <c r="O35" s="61" t="e">
        <f t="shared" si="14"/>
        <v>#DIV/0!</v>
      </c>
      <c r="P35" s="60">
        <f t="shared" si="18"/>
        <v>0</v>
      </c>
      <c r="Q35" s="61">
        <f t="shared" si="18"/>
        <v>0</v>
      </c>
      <c r="R35" s="60"/>
      <c r="S35" s="61"/>
      <c r="T35" s="125">
        <v>0.5</v>
      </c>
      <c r="U35" s="60"/>
      <c r="V35" s="61">
        <f t="shared" si="19"/>
        <v>0</v>
      </c>
      <c r="W35" s="60">
        <f t="shared" si="20"/>
        <v>0</v>
      </c>
      <c r="X35" s="61">
        <f t="shared" si="21"/>
        <v>0</v>
      </c>
      <c r="Y35" s="60"/>
      <c r="Z35" s="61"/>
      <c r="AA35" s="125">
        <v>0.5</v>
      </c>
      <c r="AB35" s="60"/>
      <c r="AC35" s="61">
        <f t="shared" si="22"/>
        <v>0</v>
      </c>
      <c r="AD35" s="60">
        <f t="shared" si="23"/>
        <v>0</v>
      </c>
      <c r="AE35" s="61">
        <f t="shared" si="24"/>
        <v>0</v>
      </c>
      <c r="AF35" s="82"/>
    </row>
    <row r="36" spans="1:32" s="1" customFormat="1" ht="31.5">
      <c r="A36" s="5">
        <v>2.11</v>
      </c>
      <c r="B36" s="343" t="s">
        <v>222</v>
      </c>
      <c r="C36" s="82"/>
      <c r="D36" s="61"/>
      <c r="E36" s="82"/>
      <c r="F36" s="61"/>
      <c r="G36" s="101">
        <v>0.625</v>
      </c>
      <c r="H36" s="82"/>
      <c r="I36" s="61">
        <f t="shared" si="15"/>
        <v>0</v>
      </c>
      <c r="J36" s="60">
        <f t="shared" si="16"/>
        <v>0</v>
      </c>
      <c r="K36" s="61">
        <f t="shared" si="16"/>
        <v>0</v>
      </c>
      <c r="L36" s="60"/>
      <c r="M36" s="61"/>
      <c r="N36" s="61" t="e">
        <f t="shared" si="17"/>
        <v>#DIV/0!</v>
      </c>
      <c r="O36" s="61" t="e">
        <f t="shared" si="14"/>
        <v>#DIV/0!</v>
      </c>
      <c r="P36" s="60">
        <f t="shared" si="18"/>
        <v>0</v>
      </c>
      <c r="Q36" s="61">
        <f t="shared" si="18"/>
        <v>0</v>
      </c>
      <c r="R36" s="60"/>
      <c r="S36" s="61"/>
      <c r="T36" s="125">
        <v>0.625</v>
      </c>
      <c r="U36" s="60"/>
      <c r="V36" s="61">
        <f t="shared" si="19"/>
        <v>0</v>
      </c>
      <c r="W36" s="60">
        <f t="shared" si="20"/>
        <v>0</v>
      </c>
      <c r="X36" s="61">
        <f t="shared" si="21"/>
        <v>0</v>
      </c>
      <c r="Y36" s="60"/>
      <c r="Z36" s="61"/>
      <c r="AA36" s="125">
        <v>0.625</v>
      </c>
      <c r="AB36" s="60"/>
      <c r="AC36" s="61">
        <f t="shared" si="22"/>
        <v>0</v>
      </c>
      <c r="AD36" s="60">
        <f t="shared" si="23"/>
        <v>0</v>
      </c>
      <c r="AE36" s="61">
        <f t="shared" si="24"/>
        <v>0</v>
      </c>
      <c r="AF36" s="82"/>
    </row>
    <row r="37" spans="1:32" s="1" customFormat="1">
      <c r="A37" s="5">
        <v>2.12</v>
      </c>
      <c r="B37" s="343" t="s">
        <v>223</v>
      </c>
      <c r="C37" s="82"/>
      <c r="D37" s="61"/>
      <c r="E37" s="82"/>
      <c r="F37" s="61"/>
      <c r="G37" s="101">
        <v>0.375</v>
      </c>
      <c r="H37" s="82"/>
      <c r="I37" s="61">
        <f t="shared" si="15"/>
        <v>0</v>
      </c>
      <c r="J37" s="60">
        <f t="shared" si="16"/>
        <v>0</v>
      </c>
      <c r="K37" s="61">
        <f t="shared" si="16"/>
        <v>0</v>
      </c>
      <c r="L37" s="60"/>
      <c r="M37" s="61"/>
      <c r="N37" s="61" t="e">
        <f t="shared" si="17"/>
        <v>#DIV/0!</v>
      </c>
      <c r="O37" s="61" t="e">
        <f t="shared" si="14"/>
        <v>#DIV/0!</v>
      </c>
      <c r="P37" s="60">
        <f t="shared" si="18"/>
        <v>0</v>
      </c>
      <c r="Q37" s="61">
        <f t="shared" si="18"/>
        <v>0</v>
      </c>
      <c r="R37" s="60"/>
      <c r="S37" s="61"/>
      <c r="T37" s="125">
        <v>0.375</v>
      </c>
      <c r="U37" s="60"/>
      <c r="V37" s="61">
        <f t="shared" si="19"/>
        <v>0</v>
      </c>
      <c r="W37" s="60">
        <f t="shared" si="20"/>
        <v>0</v>
      </c>
      <c r="X37" s="61">
        <f t="shared" si="21"/>
        <v>0</v>
      </c>
      <c r="Y37" s="60"/>
      <c r="Z37" s="61"/>
      <c r="AA37" s="125">
        <v>0.375</v>
      </c>
      <c r="AB37" s="60"/>
      <c r="AC37" s="61">
        <f t="shared" si="22"/>
        <v>0</v>
      </c>
      <c r="AD37" s="60">
        <f t="shared" si="23"/>
        <v>0</v>
      </c>
      <c r="AE37" s="61">
        <f t="shared" si="24"/>
        <v>0</v>
      </c>
      <c r="AF37" s="82"/>
    </row>
    <row r="38" spans="1:32" s="1" customFormat="1" ht="31.5">
      <c r="A38" s="5">
        <v>2.13</v>
      </c>
      <c r="B38" s="343" t="s">
        <v>224</v>
      </c>
      <c r="C38" s="82"/>
      <c r="D38" s="61"/>
      <c r="E38" s="82"/>
      <c r="F38" s="61"/>
      <c r="G38" s="101">
        <v>0.375</v>
      </c>
      <c r="H38" s="82"/>
      <c r="I38" s="61">
        <f t="shared" si="15"/>
        <v>0</v>
      </c>
      <c r="J38" s="60">
        <f t="shared" si="16"/>
        <v>0</v>
      </c>
      <c r="K38" s="61">
        <f t="shared" si="16"/>
        <v>0</v>
      </c>
      <c r="L38" s="60"/>
      <c r="M38" s="61"/>
      <c r="N38" s="61" t="e">
        <f t="shared" si="17"/>
        <v>#DIV/0!</v>
      </c>
      <c r="O38" s="61" t="e">
        <f t="shared" si="14"/>
        <v>#DIV/0!</v>
      </c>
      <c r="P38" s="60">
        <f t="shared" si="18"/>
        <v>0</v>
      </c>
      <c r="Q38" s="61">
        <f t="shared" si="18"/>
        <v>0</v>
      </c>
      <c r="R38" s="60"/>
      <c r="S38" s="61"/>
      <c r="T38" s="125">
        <v>0.375</v>
      </c>
      <c r="U38" s="60"/>
      <c r="V38" s="61">
        <f t="shared" si="19"/>
        <v>0</v>
      </c>
      <c r="W38" s="60">
        <f t="shared" ref="W38" si="25">U38+R38</f>
        <v>0</v>
      </c>
      <c r="X38" s="61">
        <f t="shared" si="21"/>
        <v>0</v>
      </c>
      <c r="Y38" s="60"/>
      <c r="Z38" s="61"/>
      <c r="AA38" s="125">
        <v>0.375</v>
      </c>
      <c r="AB38" s="60"/>
      <c r="AC38" s="61">
        <f t="shared" si="22"/>
        <v>0</v>
      </c>
      <c r="AD38" s="60">
        <f t="shared" si="23"/>
        <v>0</v>
      </c>
      <c r="AE38" s="61">
        <f t="shared" si="24"/>
        <v>0</v>
      </c>
      <c r="AF38" s="82"/>
    </row>
    <row r="39" spans="1:32" s="1" customFormat="1" ht="31.5">
      <c r="A39" s="5">
        <v>2.14</v>
      </c>
      <c r="B39" s="343" t="s">
        <v>606</v>
      </c>
      <c r="C39" s="82"/>
      <c r="D39" s="61"/>
      <c r="E39" s="82"/>
      <c r="F39" s="61"/>
      <c r="G39" s="101"/>
      <c r="H39" s="82"/>
      <c r="I39" s="61">
        <f t="shared" si="15"/>
        <v>0</v>
      </c>
      <c r="J39" s="60">
        <f t="shared" si="16"/>
        <v>0</v>
      </c>
      <c r="K39" s="61">
        <f t="shared" si="16"/>
        <v>0</v>
      </c>
      <c r="L39" s="60"/>
      <c r="M39" s="61"/>
      <c r="N39" s="61"/>
      <c r="O39" s="61"/>
      <c r="P39" s="60">
        <f t="shared" si="18"/>
        <v>0</v>
      </c>
      <c r="Q39" s="61">
        <f t="shared" si="18"/>
        <v>0</v>
      </c>
      <c r="R39" s="60"/>
      <c r="S39" s="61"/>
      <c r="T39" s="125">
        <f>0.003*50</f>
        <v>0.15</v>
      </c>
      <c r="U39" s="60"/>
      <c r="V39" s="61">
        <f t="shared" si="19"/>
        <v>0</v>
      </c>
      <c r="W39" s="60">
        <f>U39+R39</f>
        <v>0</v>
      </c>
      <c r="X39" s="61">
        <f t="shared" si="21"/>
        <v>0</v>
      </c>
      <c r="Y39" s="60"/>
      <c r="Z39" s="61"/>
      <c r="AA39" s="125">
        <f>0.003*50</f>
        <v>0.15</v>
      </c>
      <c r="AB39" s="60"/>
      <c r="AC39" s="61">
        <f t="shared" si="22"/>
        <v>0</v>
      </c>
      <c r="AD39" s="60">
        <f>AB39+Y39</f>
        <v>0</v>
      </c>
      <c r="AE39" s="61">
        <f t="shared" si="24"/>
        <v>0</v>
      </c>
      <c r="AF39" s="82"/>
    </row>
    <row r="40" spans="1:32" s="1" customFormat="1" ht="31.5">
      <c r="A40" s="5">
        <v>2.15</v>
      </c>
      <c r="B40" s="343" t="s">
        <v>605</v>
      </c>
      <c r="C40" s="82"/>
      <c r="D40" s="61"/>
      <c r="E40" s="82"/>
      <c r="F40" s="61"/>
      <c r="G40" s="101"/>
      <c r="H40" s="82"/>
      <c r="I40" s="61">
        <f t="shared" si="15"/>
        <v>0</v>
      </c>
      <c r="J40" s="60">
        <f t="shared" si="16"/>
        <v>0</v>
      </c>
      <c r="K40" s="61">
        <f t="shared" si="16"/>
        <v>0</v>
      </c>
      <c r="L40" s="60"/>
      <c r="M40" s="61"/>
      <c r="N40" s="61"/>
      <c r="O40" s="61"/>
      <c r="P40" s="60">
        <f t="shared" si="18"/>
        <v>0</v>
      </c>
      <c r="Q40" s="61">
        <f t="shared" si="18"/>
        <v>0</v>
      </c>
      <c r="R40" s="60"/>
      <c r="S40" s="61"/>
      <c r="T40" s="125">
        <v>0.15</v>
      </c>
      <c r="U40" s="60"/>
      <c r="V40" s="61">
        <f t="shared" si="19"/>
        <v>0</v>
      </c>
      <c r="W40" s="60">
        <f>U40+R40</f>
        <v>0</v>
      </c>
      <c r="X40" s="61">
        <f t="shared" si="21"/>
        <v>0</v>
      </c>
      <c r="Y40" s="60"/>
      <c r="Z40" s="61"/>
      <c r="AA40" s="125">
        <v>0.15</v>
      </c>
      <c r="AB40" s="60"/>
      <c r="AC40" s="61">
        <f t="shared" si="22"/>
        <v>0</v>
      </c>
      <c r="AD40" s="60">
        <f>AB40+Y40</f>
        <v>0</v>
      </c>
      <c r="AE40" s="61">
        <f t="shared" si="24"/>
        <v>0</v>
      </c>
      <c r="AF40" s="82"/>
    </row>
    <row r="41" spans="1:32" s="1" customFormat="1">
      <c r="A41" s="5">
        <v>2.16</v>
      </c>
      <c r="B41" s="343" t="s">
        <v>28</v>
      </c>
      <c r="C41" s="82"/>
      <c r="D41" s="61"/>
      <c r="E41" s="82"/>
      <c r="F41" s="61"/>
      <c r="G41" s="101"/>
      <c r="H41" s="82"/>
      <c r="I41" s="61">
        <f t="shared" si="15"/>
        <v>0</v>
      </c>
      <c r="J41" s="60">
        <f t="shared" si="16"/>
        <v>0</v>
      </c>
      <c r="K41" s="61">
        <f t="shared" si="16"/>
        <v>0</v>
      </c>
      <c r="L41" s="60"/>
      <c r="M41" s="61"/>
      <c r="N41" s="61"/>
      <c r="O41" s="61"/>
      <c r="P41" s="60">
        <f t="shared" si="18"/>
        <v>0</v>
      </c>
      <c r="Q41" s="61">
        <f t="shared" si="18"/>
        <v>0</v>
      </c>
      <c r="R41" s="60"/>
      <c r="S41" s="61"/>
      <c r="T41" s="125"/>
      <c r="U41" s="60"/>
      <c r="V41" s="61">
        <f t="shared" si="19"/>
        <v>0</v>
      </c>
      <c r="W41" s="60">
        <f>U41+R41</f>
        <v>0</v>
      </c>
      <c r="X41" s="61">
        <f t="shared" si="21"/>
        <v>0</v>
      </c>
      <c r="Y41" s="60"/>
      <c r="Z41" s="61"/>
      <c r="AA41" s="125"/>
      <c r="AB41" s="60"/>
      <c r="AC41" s="61">
        <f t="shared" si="22"/>
        <v>0</v>
      </c>
      <c r="AD41" s="60">
        <f>AB41+Y41</f>
        <v>0</v>
      </c>
      <c r="AE41" s="61">
        <f t="shared" si="24"/>
        <v>0</v>
      </c>
      <c r="AF41" s="82"/>
    </row>
    <row r="42" spans="1:32" s="1" customFormat="1" ht="31.5">
      <c r="A42" s="5">
        <v>2.17</v>
      </c>
      <c r="B42" s="343" t="s">
        <v>225</v>
      </c>
      <c r="C42" s="82"/>
      <c r="D42" s="61"/>
      <c r="E42" s="82"/>
      <c r="F42" s="61"/>
      <c r="G42" s="101">
        <v>0.25</v>
      </c>
      <c r="H42" s="82"/>
      <c r="I42" s="61">
        <f t="shared" si="15"/>
        <v>0</v>
      </c>
      <c r="J42" s="60">
        <f t="shared" si="16"/>
        <v>0</v>
      </c>
      <c r="K42" s="61">
        <f t="shared" si="16"/>
        <v>0</v>
      </c>
      <c r="L42" s="60"/>
      <c r="M42" s="61"/>
      <c r="N42" s="61" t="e">
        <f t="shared" si="17"/>
        <v>#DIV/0!</v>
      </c>
      <c r="O42" s="61" t="e">
        <f t="shared" si="14"/>
        <v>#DIV/0!</v>
      </c>
      <c r="P42" s="60">
        <f t="shared" si="18"/>
        <v>0</v>
      </c>
      <c r="Q42" s="61">
        <f t="shared" si="18"/>
        <v>0</v>
      </c>
      <c r="R42" s="60"/>
      <c r="S42" s="61"/>
      <c r="T42" s="125">
        <v>0.25</v>
      </c>
      <c r="U42" s="60"/>
      <c r="V42" s="61">
        <f t="shared" si="19"/>
        <v>0</v>
      </c>
      <c r="W42" s="60">
        <f>U42+R42</f>
        <v>0</v>
      </c>
      <c r="X42" s="61">
        <f t="shared" si="21"/>
        <v>0</v>
      </c>
      <c r="Y42" s="60"/>
      <c r="Z42" s="61"/>
      <c r="AA42" s="125">
        <v>0.25</v>
      </c>
      <c r="AB42" s="60"/>
      <c r="AC42" s="61">
        <f t="shared" si="22"/>
        <v>0</v>
      </c>
      <c r="AD42" s="60">
        <f>AB42+Y42</f>
        <v>0</v>
      </c>
      <c r="AE42" s="61">
        <f t="shared" si="24"/>
        <v>0</v>
      </c>
      <c r="AF42" s="82"/>
    </row>
    <row r="43" spans="1:32" s="1" customFormat="1" ht="31.5">
      <c r="A43" s="5">
        <v>2.1800000000000002</v>
      </c>
      <c r="B43" s="343" t="s">
        <v>203</v>
      </c>
      <c r="C43" s="82"/>
      <c r="D43" s="61"/>
      <c r="E43" s="82"/>
      <c r="F43" s="61"/>
      <c r="G43" s="101"/>
      <c r="H43" s="82"/>
      <c r="I43" s="61">
        <f t="shared" si="15"/>
        <v>0</v>
      </c>
      <c r="J43" s="60">
        <f t="shared" si="16"/>
        <v>0</v>
      </c>
      <c r="K43" s="61">
        <f t="shared" si="16"/>
        <v>0</v>
      </c>
      <c r="L43" s="60"/>
      <c r="M43" s="61"/>
      <c r="N43" s="61"/>
      <c r="O43" s="61"/>
      <c r="P43" s="60">
        <f t="shared" si="18"/>
        <v>0</v>
      </c>
      <c r="Q43" s="61">
        <f t="shared" si="18"/>
        <v>0</v>
      </c>
      <c r="R43" s="60"/>
      <c r="S43" s="61"/>
      <c r="T43" s="125">
        <f>0.002*50</f>
        <v>0.1</v>
      </c>
      <c r="U43" s="60"/>
      <c r="V43" s="61">
        <f t="shared" si="19"/>
        <v>0</v>
      </c>
      <c r="W43" s="60">
        <f>U43+R43</f>
        <v>0</v>
      </c>
      <c r="X43" s="61">
        <f t="shared" si="21"/>
        <v>0</v>
      </c>
      <c r="Y43" s="60"/>
      <c r="Z43" s="61"/>
      <c r="AA43" s="125">
        <f>0.002*50</f>
        <v>0.1</v>
      </c>
      <c r="AB43" s="60"/>
      <c r="AC43" s="61">
        <f t="shared" si="22"/>
        <v>0</v>
      </c>
      <c r="AD43" s="60">
        <f>AB43+Y43</f>
        <v>0</v>
      </c>
      <c r="AE43" s="61">
        <f t="shared" si="24"/>
        <v>0</v>
      </c>
      <c r="AF43" s="82"/>
    </row>
    <row r="44" spans="1:32" s="144" customFormat="1">
      <c r="A44" s="208"/>
      <c r="B44" s="344" t="s">
        <v>266</v>
      </c>
      <c r="C44" s="289">
        <f t="shared" ref="C44:F45" si="26">SUM(C40:C43)</f>
        <v>0</v>
      </c>
      <c r="D44" s="216">
        <f t="shared" si="26"/>
        <v>0</v>
      </c>
      <c r="E44" s="289">
        <f t="shared" si="26"/>
        <v>0</v>
      </c>
      <c r="F44" s="216">
        <f t="shared" si="26"/>
        <v>0</v>
      </c>
      <c r="G44" s="212"/>
      <c r="H44" s="289">
        <f t="shared" ref="H44:K45" si="27">SUM(H40:H43)</f>
        <v>0</v>
      </c>
      <c r="I44" s="216">
        <f t="shared" si="27"/>
        <v>0</v>
      </c>
      <c r="J44" s="289">
        <f t="shared" si="27"/>
        <v>0</v>
      </c>
      <c r="K44" s="216">
        <f t="shared" si="27"/>
        <v>0</v>
      </c>
      <c r="L44" s="289">
        <f>L23</f>
        <v>0</v>
      </c>
      <c r="M44" s="216">
        <f t="shared" ref="M44:M45" si="28">SUM(M40:M43)</f>
        <v>0</v>
      </c>
      <c r="N44" s="213" t="e">
        <f t="shared" si="17"/>
        <v>#DIV/0!</v>
      </c>
      <c r="O44" s="213" t="e">
        <f t="shared" si="14"/>
        <v>#DIV/0!</v>
      </c>
      <c r="P44" s="289">
        <f>P23</f>
        <v>0</v>
      </c>
      <c r="Q44" s="216">
        <f t="shared" ref="Q44:Q45" si="29">SUM(Q40:Q43)</f>
        <v>0</v>
      </c>
      <c r="R44" s="289"/>
      <c r="S44" s="216">
        <f t="shared" ref="S44:S45" si="30">SUM(S40:S43)</f>
        <v>0</v>
      </c>
      <c r="T44" s="214"/>
      <c r="U44" s="289">
        <f>U23</f>
        <v>0</v>
      </c>
      <c r="V44" s="216">
        <f>SUM(V23:V43)</f>
        <v>0</v>
      </c>
      <c r="W44" s="289">
        <f>W23</f>
        <v>0</v>
      </c>
      <c r="X44" s="216">
        <f>SUM(X23:X43)</f>
        <v>0</v>
      </c>
      <c r="Y44" s="289"/>
      <c r="Z44" s="216">
        <f t="shared" ref="Z44:Z45" si="31">SUM(Z40:Z43)</f>
        <v>0</v>
      </c>
      <c r="AA44" s="214"/>
      <c r="AB44" s="289">
        <f>AB23</f>
        <v>0</v>
      </c>
      <c r="AC44" s="216">
        <f>SUM(AC23:AC43)</f>
        <v>0</v>
      </c>
      <c r="AD44" s="289">
        <f>AD23</f>
        <v>0</v>
      </c>
      <c r="AE44" s="216">
        <f>SUM(AE23:AE43)</f>
        <v>0</v>
      </c>
      <c r="AF44" s="215"/>
    </row>
    <row r="45" spans="1:32" s="144" customFormat="1">
      <c r="A45" s="208"/>
      <c r="B45" s="215" t="s">
        <v>233</v>
      </c>
      <c r="C45" s="289">
        <f t="shared" si="26"/>
        <v>0</v>
      </c>
      <c r="D45" s="216">
        <f t="shared" si="26"/>
        <v>0</v>
      </c>
      <c r="E45" s="289">
        <f t="shared" si="26"/>
        <v>0</v>
      </c>
      <c r="F45" s="216">
        <f t="shared" si="26"/>
        <v>0</v>
      </c>
      <c r="G45" s="212"/>
      <c r="H45" s="289">
        <f t="shared" si="27"/>
        <v>0</v>
      </c>
      <c r="I45" s="216">
        <f t="shared" si="27"/>
        <v>0</v>
      </c>
      <c r="J45" s="289">
        <f t="shared" si="27"/>
        <v>0</v>
      </c>
      <c r="K45" s="216">
        <f t="shared" si="27"/>
        <v>0</v>
      </c>
      <c r="L45" s="289">
        <f>L44</f>
        <v>0</v>
      </c>
      <c r="M45" s="216">
        <f t="shared" si="28"/>
        <v>0</v>
      </c>
      <c r="N45" s="213" t="e">
        <f t="shared" si="17"/>
        <v>#DIV/0!</v>
      </c>
      <c r="O45" s="213" t="e">
        <f t="shared" si="14"/>
        <v>#DIV/0!</v>
      </c>
      <c r="P45" s="289">
        <f>P44</f>
        <v>0</v>
      </c>
      <c r="Q45" s="216">
        <f t="shared" si="29"/>
        <v>0</v>
      </c>
      <c r="R45" s="289"/>
      <c r="S45" s="216">
        <f t="shared" si="30"/>
        <v>0</v>
      </c>
      <c r="T45" s="214"/>
      <c r="U45" s="289">
        <f>U44</f>
        <v>0</v>
      </c>
      <c r="V45" s="216">
        <f>V44+V21</f>
        <v>0</v>
      </c>
      <c r="W45" s="289">
        <f>W44</f>
        <v>0</v>
      </c>
      <c r="X45" s="216">
        <f>X44+X21</f>
        <v>0</v>
      </c>
      <c r="Y45" s="289"/>
      <c r="Z45" s="216">
        <f t="shared" si="31"/>
        <v>0</v>
      </c>
      <c r="AA45" s="214"/>
      <c r="AB45" s="289">
        <f>AB44</f>
        <v>0</v>
      </c>
      <c r="AC45" s="216">
        <f>AC44+AC21</f>
        <v>0</v>
      </c>
      <c r="AD45" s="289">
        <f>AD44</f>
        <v>0</v>
      </c>
      <c r="AE45" s="216">
        <f>AE44+AE21</f>
        <v>0</v>
      </c>
      <c r="AF45" s="215"/>
    </row>
    <row r="46" spans="1:32" s="4" customFormat="1">
      <c r="A46" s="329">
        <v>3</v>
      </c>
      <c r="B46" s="342" t="s">
        <v>30</v>
      </c>
      <c r="C46" s="12"/>
      <c r="D46" s="63"/>
      <c r="E46" s="12"/>
      <c r="F46" s="63"/>
      <c r="G46" s="102"/>
      <c r="H46" s="12"/>
      <c r="I46" s="63"/>
      <c r="J46" s="62"/>
      <c r="K46" s="63"/>
      <c r="L46" s="62"/>
      <c r="M46" s="63"/>
      <c r="N46" s="61"/>
      <c r="O46" s="61"/>
      <c r="P46" s="60">
        <f t="shared" ref="P46:Q51" si="32">J46-L46</f>
        <v>0</v>
      </c>
      <c r="Q46" s="61">
        <f t="shared" si="32"/>
        <v>0</v>
      </c>
      <c r="R46" s="62"/>
      <c r="S46" s="63"/>
      <c r="T46" s="126"/>
      <c r="U46" s="62"/>
      <c r="V46" s="61">
        <f t="shared" ref="V46:V47" si="33">U46*T46</f>
        <v>0</v>
      </c>
      <c r="W46" s="60">
        <f t="shared" ref="W46:W51" si="34">U46+R46</f>
        <v>0</v>
      </c>
      <c r="X46" s="61">
        <f t="shared" ref="X46:X51" si="35">V46+S46</f>
        <v>0</v>
      </c>
      <c r="Y46" s="62"/>
      <c r="Z46" s="63"/>
      <c r="AA46" s="126"/>
      <c r="AB46" s="62"/>
      <c r="AC46" s="61">
        <f t="shared" ref="AC46:AC47" si="36">AB46*AA46</f>
        <v>0</v>
      </c>
      <c r="AD46" s="60">
        <f t="shared" ref="AD46:AD51" si="37">AB46+Y46</f>
        <v>0</v>
      </c>
      <c r="AE46" s="61">
        <f t="shared" ref="AE46:AE51" si="38">AC46+Z46</f>
        <v>0</v>
      </c>
      <c r="AF46" s="12"/>
    </row>
    <row r="47" spans="1:32" s="1" customFormat="1">
      <c r="A47" s="199"/>
      <c r="B47" s="7" t="s">
        <v>21</v>
      </c>
      <c r="C47" s="82"/>
      <c r="D47" s="61"/>
      <c r="E47" s="82"/>
      <c r="F47" s="61"/>
      <c r="G47" s="101"/>
      <c r="H47" s="82"/>
      <c r="I47" s="61"/>
      <c r="J47" s="60"/>
      <c r="K47" s="61"/>
      <c r="L47" s="60"/>
      <c r="M47" s="61"/>
      <c r="N47" s="61"/>
      <c r="O47" s="61"/>
      <c r="P47" s="60">
        <f t="shared" si="32"/>
        <v>0</v>
      </c>
      <c r="Q47" s="61">
        <f t="shared" si="32"/>
        <v>0</v>
      </c>
      <c r="R47" s="60"/>
      <c r="S47" s="61"/>
      <c r="T47" s="125"/>
      <c r="U47" s="60"/>
      <c r="V47" s="61">
        <f t="shared" si="33"/>
        <v>0</v>
      </c>
      <c r="W47" s="60">
        <f t="shared" si="34"/>
        <v>0</v>
      </c>
      <c r="X47" s="61">
        <f t="shared" si="35"/>
        <v>0</v>
      </c>
      <c r="Y47" s="60"/>
      <c r="Z47" s="61"/>
      <c r="AA47" s="125"/>
      <c r="AB47" s="60"/>
      <c r="AC47" s="61">
        <f t="shared" si="36"/>
        <v>0</v>
      </c>
      <c r="AD47" s="60">
        <f t="shared" si="37"/>
        <v>0</v>
      </c>
      <c r="AE47" s="61">
        <f t="shared" si="38"/>
        <v>0</v>
      </c>
      <c r="AF47" s="82"/>
    </row>
    <row r="48" spans="1:32" s="1" customFormat="1" ht="31.5">
      <c r="A48" s="199">
        <v>3.01</v>
      </c>
      <c r="B48" s="343" t="s">
        <v>22</v>
      </c>
      <c r="C48" s="82"/>
      <c r="D48" s="61"/>
      <c r="E48" s="82"/>
      <c r="F48" s="61"/>
      <c r="G48" s="101"/>
      <c r="H48" s="82"/>
      <c r="I48" s="61">
        <f t="shared" ref="I48:I50" si="39">H48*G48</f>
        <v>0</v>
      </c>
      <c r="J48" s="60">
        <f t="shared" ref="J48:J51" si="40">H48+E48+C48</f>
        <v>0</v>
      </c>
      <c r="K48" s="61">
        <f>I48+F48+D48</f>
        <v>0</v>
      </c>
      <c r="L48" s="60"/>
      <c r="M48" s="61"/>
      <c r="N48" s="61"/>
      <c r="O48" s="61"/>
      <c r="P48" s="60">
        <f t="shared" si="32"/>
        <v>0</v>
      </c>
      <c r="Q48" s="61">
        <f t="shared" si="32"/>
        <v>0</v>
      </c>
      <c r="R48" s="60"/>
      <c r="S48" s="61"/>
      <c r="T48" s="125"/>
      <c r="U48" s="60"/>
      <c r="V48" s="61">
        <f>U48*T48</f>
        <v>0</v>
      </c>
      <c r="W48" s="60">
        <f t="shared" si="34"/>
        <v>0</v>
      </c>
      <c r="X48" s="61">
        <f t="shared" si="35"/>
        <v>0</v>
      </c>
      <c r="Y48" s="60"/>
      <c r="Z48" s="61"/>
      <c r="AA48" s="125"/>
      <c r="AB48" s="60"/>
      <c r="AC48" s="61">
        <f>AB48*AA48</f>
        <v>0</v>
      </c>
      <c r="AD48" s="60">
        <f t="shared" si="37"/>
        <v>0</v>
      </c>
      <c r="AE48" s="61">
        <f t="shared" si="38"/>
        <v>0</v>
      </c>
      <c r="AF48" s="82"/>
    </row>
    <row r="49" spans="1:32" s="1" customFormat="1">
      <c r="A49" s="5">
        <v>3.02</v>
      </c>
      <c r="B49" s="343" t="s">
        <v>23</v>
      </c>
      <c r="C49" s="82"/>
      <c r="D49" s="61"/>
      <c r="E49" s="82"/>
      <c r="F49" s="61"/>
      <c r="G49" s="101"/>
      <c r="H49" s="82"/>
      <c r="I49" s="61">
        <f t="shared" si="39"/>
        <v>0</v>
      </c>
      <c r="J49" s="60">
        <f t="shared" si="40"/>
        <v>0</v>
      </c>
      <c r="K49" s="61">
        <f>I49+F49+D49</f>
        <v>0</v>
      </c>
      <c r="L49" s="60"/>
      <c r="M49" s="61"/>
      <c r="N49" s="61"/>
      <c r="O49" s="61"/>
      <c r="P49" s="60">
        <f t="shared" si="32"/>
        <v>0</v>
      </c>
      <c r="Q49" s="61">
        <f t="shared" si="32"/>
        <v>0</v>
      </c>
      <c r="R49" s="60"/>
      <c r="S49" s="61"/>
      <c r="T49" s="125"/>
      <c r="U49" s="60"/>
      <c r="V49" s="61">
        <f>U49*T49</f>
        <v>0</v>
      </c>
      <c r="W49" s="60">
        <f t="shared" si="34"/>
        <v>0</v>
      </c>
      <c r="X49" s="61">
        <f t="shared" si="35"/>
        <v>0</v>
      </c>
      <c r="Y49" s="60"/>
      <c r="Z49" s="61"/>
      <c r="AA49" s="125"/>
      <c r="AB49" s="60"/>
      <c r="AC49" s="61">
        <f>AB49*AA49</f>
        <v>0</v>
      </c>
      <c r="AD49" s="60">
        <f t="shared" si="37"/>
        <v>0</v>
      </c>
      <c r="AE49" s="61">
        <f t="shared" si="38"/>
        <v>0</v>
      </c>
      <c r="AF49" s="82"/>
    </row>
    <row r="50" spans="1:32" s="1" customFormat="1">
      <c r="A50" s="199">
        <v>3.03</v>
      </c>
      <c r="B50" s="343" t="s">
        <v>24</v>
      </c>
      <c r="C50" s="82"/>
      <c r="D50" s="61"/>
      <c r="E50" s="82"/>
      <c r="F50" s="61"/>
      <c r="G50" s="101"/>
      <c r="H50" s="82"/>
      <c r="I50" s="61">
        <f t="shared" si="39"/>
        <v>0</v>
      </c>
      <c r="J50" s="60">
        <f t="shared" si="40"/>
        <v>0</v>
      </c>
      <c r="K50" s="61">
        <f>I50+F50+D50</f>
        <v>0</v>
      </c>
      <c r="L50" s="60"/>
      <c r="M50" s="61"/>
      <c r="N50" s="61"/>
      <c r="O50" s="61"/>
      <c r="P50" s="60">
        <f t="shared" si="32"/>
        <v>0</v>
      </c>
      <c r="Q50" s="61">
        <f t="shared" si="32"/>
        <v>0</v>
      </c>
      <c r="R50" s="60"/>
      <c r="S50" s="61"/>
      <c r="T50" s="125"/>
      <c r="U50" s="60"/>
      <c r="V50" s="61">
        <f>U50*T50</f>
        <v>0</v>
      </c>
      <c r="W50" s="60">
        <f t="shared" si="34"/>
        <v>0</v>
      </c>
      <c r="X50" s="61">
        <f t="shared" si="35"/>
        <v>0</v>
      </c>
      <c r="Y50" s="60"/>
      <c r="Z50" s="61"/>
      <c r="AA50" s="125"/>
      <c r="AB50" s="60"/>
      <c r="AC50" s="61">
        <f>AB50*AA50</f>
        <v>0</v>
      </c>
      <c r="AD50" s="60">
        <f t="shared" si="37"/>
        <v>0</v>
      </c>
      <c r="AE50" s="61">
        <f t="shared" si="38"/>
        <v>0</v>
      </c>
      <c r="AF50" s="82"/>
    </row>
    <row r="51" spans="1:32" s="1" customFormat="1" ht="56.25">
      <c r="A51" s="751">
        <v>3.04</v>
      </c>
      <c r="B51" s="343" t="s">
        <v>149</v>
      </c>
      <c r="C51" s="82"/>
      <c r="D51" s="61"/>
      <c r="E51" s="82"/>
      <c r="F51" s="61"/>
      <c r="G51" s="101">
        <v>0.75</v>
      </c>
      <c r="H51" s="82"/>
      <c r="I51" s="61">
        <f>H51*G51</f>
        <v>0</v>
      </c>
      <c r="J51" s="60">
        <f t="shared" si="40"/>
        <v>0</v>
      </c>
      <c r="K51" s="61">
        <f>I51+F51+D51</f>
        <v>0</v>
      </c>
      <c r="L51" s="60"/>
      <c r="M51" s="61"/>
      <c r="N51" s="61" t="e">
        <f t="shared" si="17"/>
        <v>#DIV/0!</v>
      </c>
      <c r="O51" s="61" t="e">
        <f t="shared" si="14"/>
        <v>#DIV/0!</v>
      </c>
      <c r="P51" s="60">
        <f t="shared" si="32"/>
        <v>0</v>
      </c>
      <c r="Q51" s="61">
        <f t="shared" si="32"/>
        <v>0</v>
      </c>
      <c r="R51" s="60"/>
      <c r="S51" s="61"/>
      <c r="T51" s="125">
        <v>0.75</v>
      </c>
      <c r="U51" s="60"/>
      <c r="V51" s="61">
        <f>U51*T51</f>
        <v>0</v>
      </c>
      <c r="W51" s="60">
        <f t="shared" si="34"/>
        <v>0</v>
      </c>
      <c r="X51" s="61">
        <f t="shared" si="35"/>
        <v>0</v>
      </c>
      <c r="Y51" s="60"/>
      <c r="Z51" s="61"/>
      <c r="AA51" s="125">
        <v>0.75</v>
      </c>
      <c r="AB51" s="60"/>
      <c r="AC51" s="61">
        <f>AB51*AA51</f>
        <v>0</v>
      </c>
      <c r="AD51" s="60">
        <f t="shared" si="37"/>
        <v>0</v>
      </c>
      <c r="AE51" s="61">
        <f t="shared" si="38"/>
        <v>0</v>
      </c>
      <c r="AF51" s="691" t="s">
        <v>484</v>
      </c>
    </row>
    <row r="52" spans="1:32" s="144" customFormat="1">
      <c r="A52" s="208"/>
      <c r="B52" s="344" t="s">
        <v>231</v>
      </c>
      <c r="C52" s="210">
        <f t="shared" ref="C52" si="41">SUM(C48:C51)</f>
        <v>0</v>
      </c>
      <c r="D52" s="211">
        <f>SUM(D48:D51)</f>
        <v>0</v>
      </c>
      <c r="E52" s="210">
        <f t="shared" ref="E52" si="42">SUM(E48:E51)</f>
        <v>0</v>
      </c>
      <c r="F52" s="211">
        <f>SUM(F48:F51)</f>
        <v>0</v>
      </c>
      <c r="G52" s="212"/>
      <c r="H52" s="210">
        <f t="shared" ref="H52:M52" si="43">SUM(H48:H51)</f>
        <v>0</v>
      </c>
      <c r="I52" s="211">
        <f>SUM(I48:I51)</f>
        <v>0</v>
      </c>
      <c r="J52" s="210">
        <f t="shared" si="43"/>
        <v>0</v>
      </c>
      <c r="K52" s="211">
        <f>SUM(K48:K51)</f>
        <v>0</v>
      </c>
      <c r="L52" s="210">
        <f t="shared" si="43"/>
        <v>0</v>
      </c>
      <c r="M52" s="211">
        <f t="shared" si="43"/>
        <v>0</v>
      </c>
      <c r="N52" s="213" t="e">
        <f t="shared" si="17"/>
        <v>#DIV/0!</v>
      </c>
      <c r="O52" s="213" t="e">
        <f>M52/K52%</f>
        <v>#DIV/0!</v>
      </c>
      <c r="P52" s="210">
        <f t="shared" ref="P52:S52" si="44">SUM(P48:P51)</f>
        <v>0</v>
      </c>
      <c r="Q52" s="211">
        <f t="shared" si="44"/>
        <v>0</v>
      </c>
      <c r="R52" s="210">
        <f t="shared" si="44"/>
        <v>0</v>
      </c>
      <c r="S52" s="211">
        <f t="shared" si="44"/>
        <v>0</v>
      </c>
      <c r="T52" s="214"/>
      <c r="U52" s="210">
        <f t="shared" ref="U52:W52" si="45">SUM(U48:U51)</f>
        <v>0</v>
      </c>
      <c r="V52" s="211">
        <f>SUM(V48:V51)</f>
        <v>0</v>
      </c>
      <c r="W52" s="210">
        <f t="shared" si="45"/>
        <v>0</v>
      </c>
      <c r="X52" s="211">
        <f>SUM(X48:X51)</f>
        <v>0</v>
      </c>
      <c r="Y52" s="210">
        <f t="shared" ref="Y52:Z52" si="46">SUM(Y48:Y51)</f>
        <v>0</v>
      </c>
      <c r="Z52" s="211">
        <f t="shared" si="46"/>
        <v>0</v>
      </c>
      <c r="AA52" s="214"/>
      <c r="AB52" s="210">
        <f t="shared" ref="AB52" si="47">SUM(AB48:AB51)</f>
        <v>0</v>
      </c>
      <c r="AC52" s="211">
        <f>SUM(AC48:AC51)</f>
        <v>0</v>
      </c>
      <c r="AD52" s="210">
        <f t="shared" ref="AD52" si="48">SUM(AD48:AD51)</f>
        <v>0</v>
      </c>
      <c r="AE52" s="211">
        <f>SUM(AE48:AE51)</f>
        <v>0</v>
      </c>
      <c r="AF52" s="215"/>
    </row>
    <row r="53" spans="1:32" s="4" customFormat="1">
      <c r="A53" s="329"/>
      <c r="B53" s="6" t="s">
        <v>26</v>
      </c>
      <c r="C53" s="12"/>
      <c r="D53" s="63"/>
      <c r="E53" s="12"/>
      <c r="F53" s="63"/>
      <c r="G53" s="102"/>
      <c r="H53" s="12"/>
      <c r="I53" s="63"/>
      <c r="J53" s="62"/>
      <c r="K53" s="63"/>
      <c r="L53" s="62"/>
      <c r="M53" s="63"/>
      <c r="N53" s="63"/>
      <c r="O53" s="63"/>
      <c r="P53" s="62"/>
      <c r="Q53" s="63"/>
      <c r="R53" s="62"/>
      <c r="S53" s="63"/>
      <c r="T53" s="126"/>
      <c r="U53" s="62"/>
      <c r="V53" s="63"/>
      <c r="W53" s="62"/>
      <c r="X53" s="63"/>
      <c r="Y53" s="62"/>
      <c r="Z53" s="63"/>
      <c r="AA53" s="126"/>
      <c r="AB53" s="62"/>
      <c r="AC53" s="63"/>
      <c r="AD53" s="62"/>
      <c r="AE53" s="63"/>
      <c r="AF53" s="12"/>
    </row>
    <row r="54" spans="1:32" s="1" customFormat="1">
      <c r="A54" s="751">
        <v>3.05</v>
      </c>
      <c r="B54" s="343" t="s">
        <v>205</v>
      </c>
      <c r="C54" s="82"/>
      <c r="D54" s="61"/>
      <c r="E54" s="82"/>
      <c r="F54" s="61"/>
      <c r="G54" s="101">
        <v>18</v>
      </c>
      <c r="H54" s="82"/>
      <c r="I54" s="61">
        <f t="shared" ref="I54:I75" si="49">H54*G54</f>
        <v>0</v>
      </c>
      <c r="J54" s="60">
        <f t="shared" ref="J54:K75" si="50">H54+E54+C54</f>
        <v>0</v>
      </c>
      <c r="K54" s="61">
        <f t="shared" si="50"/>
        <v>0</v>
      </c>
      <c r="L54" s="60"/>
      <c r="M54" s="61"/>
      <c r="N54" s="61" t="e">
        <f t="shared" ref="N54:O77" si="51">L54/J54%</f>
        <v>#DIV/0!</v>
      </c>
      <c r="O54" s="61" t="e">
        <f t="shared" si="51"/>
        <v>#DIV/0!</v>
      </c>
      <c r="P54" s="60">
        <f t="shared" ref="P54:Q75" si="52">J54-L54</f>
        <v>0</v>
      </c>
      <c r="Q54" s="61">
        <f t="shared" si="52"/>
        <v>0</v>
      </c>
      <c r="R54" s="60"/>
      <c r="S54" s="61"/>
      <c r="T54" s="125">
        <v>18</v>
      </c>
      <c r="U54" s="60"/>
      <c r="V54" s="61">
        <f t="shared" ref="V54:V75" si="53">U54*T54</f>
        <v>0</v>
      </c>
      <c r="W54" s="60">
        <f t="shared" ref="W54:W75" si="54">U54+R54</f>
        <v>0</v>
      </c>
      <c r="X54" s="61">
        <f t="shared" ref="X54:X75" si="55">V54+S54</f>
        <v>0</v>
      </c>
      <c r="Y54" s="60"/>
      <c r="Z54" s="61"/>
      <c r="AA54" s="125">
        <v>18</v>
      </c>
      <c r="AB54" s="60"/>
      <c r="AC54" s="61">
        <f t="shared" ref="AC54:AC75" si="56">AB54*AA54</f>
        <v>0</v>
      </c>
      <c r="AD54" s="60">
        <f t="shared" ref="AD54:AD75" si="57">AB54+Y54</f>
        <v>0</v>
      </c>
      <c r="AE54" s="61">
        <f t="shared" ref="AE54:AE75" si="58">AC54+Z54</f>
        <v>0</v>
      </c>
      <c r="AF54" s="82"/>
    </row>
    <row r="55" spans="1:32" s="1" customFormat="1">
      <c r="A55" s="751">
        <v>3.06</v>
      </c>
      <c r="B55" s="343" t="s">
        <v>206</v>
      </c>
      <c r="C55" s="82"/>
      <c r="D55" s="61"/>
      <c r="E55" s="82"/>
      <c r="F55" s="61"/>
      <c r="G55" s="101">
        <v>1.2</v>
      </c>
      <c r="H55" s="82"/>
      <c r="I55" s="61">
        <f t="shared" si="49"/>
        <v>0</v>
      </c>
      <c r="J55" s="60">
        <f t="shared" si="50"/>
        <v>0</v>
      </c>
      <c r="K55" s="61">
        <f t="shared" si="50"/>
        <v>0</v>
      </c>
      <c r="L55" s="60"/>
      <c r="M55" s="61"/>
      <c r="N55" s="61" t="e">
        <f t="shared" si="51"/>
        <v>#DIV/0!</v>
      </c>
      <c r="O55" s="61" t="e">
        <f t="shared" si="51"/>
        <v>#DIV/0!</v>
      </c>
      <c r="P55" s="60">
        <f t="shared" si="52"/>
        <v>0</v>
      </c>
      <c r="Q55" s="61">
        <f t="shared" si="52"/>
        <v>0</v>
      </c>
      <c r="R55" s="60"/>
      <c r="S55" s="61"/>
      <c r="T55" s="125">
        <v>1.2</v>
      </c>
      <c r="U55" s="60"/>
      <c r="V55" s="61">
        <f t="shared" si="53"/>
        <v>0</v>
      </c>
      <c r="W55" s="60">
        <f t="shared" si="54"/>
        <v>0</v>
      </c>
      <c r="X55" s="61">
        <f t="shared" si="55"/>
        <v>0</v>
      </c>
      <c r="Y55" s="60"/>
      <c r="Z55" s="61"/>
      <c r="AA55" s="125">
        <v>1.2</v>
      </c>
      <c r="AB55" s="60"/>
      <c r="AC55" s="61">
        <f t="shared" si="56"/>
        <v>0</v>
      </c>
      <c r="AD55" s="60">
        <f t="shared" si="57"/>
        <v>0</v>
      </c>
      <c r="AE55" s="61">
        <f t="shared" si="58"/>
        <v>0</v>
      </c>
      <c r="AF55" s="82"/>
    </row>
    <row r="56" spans="1:32" s="1" customFormat="1" ht="47.25">
      <c r="A56" s="751">
        <v>3.07</v>
      </c>
      <c r="B56" s="82" t="s">
        <v>226</v>
      </c>
      <c r="C56" s="82"/>
      <c r="D56" s="61"/>
      <c r="E56" s="82"/>
      <c r="F56" s="61"/>
      <c r="G56" s="101"/>
      <c r="H56" s="82"/>
      <c r="I56" s="61">
        <f t="shared" si="49"/>
        <v>0</v>
      </c>
      <c r="J56" s="60">
        <f t="shared" si="50"/>
        <v>0</v>
      </c>
      <c r="K56" s="61">
        <f t="shared" si="50"/>
        <v>0</v>
      </c>
      <c r="L56" s="60"/>
      <c r="M56" s="61"/>
      <c r="N56" s="61"/>
      <c r="O56" s="61"/>
      <c r="P56" s="60">
        <f t="shared" si="52"/>
        <v>0</v>
      </c>
      <c r="Q56" s="61">
        <f t="shared" si="52"/>
        <v>0</v>
      </c>
      <c r="R56" s="60"/>
      <c r="S56" s="61"/>
      <c r="T56" s="125">
        <v>1</v>
      </c>
      <c r="U56" s="60"/>
      <c r="V56" s="61">
        <f t="shared" si="53"/>
        <v>0</v>
      </c>
      <c r="W56" s="60">
        <f t="shared" si="54"/>
        <v>0</v>
      </c>
      <c r="X56" s="61">
        <f t="shared" si="55"/>
        <v>0</v>
      </c>
      <c r="Y56" s="60"/>
      <c r="Z56" s="61"/>
      <c r="AA56" s="125">
        <v>1</v>
      </c>
      <c r="AB56" s="60"/>
      <c r="AC56" s="61">
        <f t="shared" si="56"/>
        <v>0</v>
      </c>
      <c r="AD56" s="60">
        <f t="shared" si="57"/>
        <v>0</v>
      </c>
      <c r="AE56" s="61">
        <f t="shared" si="58"/>
        <v>0</v>
      </c>
      <c r="AF56" s="82"/>
    </row>
    <row r="57" spans="1:32" s="1" customFormat="1">
      <c r="A57" s="751">
        <v>3.08</v>
      </c>
      <c r="B57" s="343" t="s">
        <v>27</v>
      </c>
      <c r="C57" s="82"/>
      <c r="D57" s="61"/>
      <c r="E57" s="82"/>
      <c r="F57" s="61"/>
      <c r="G57" s="101"/>
      <c r="H57" s="82"/>
      <c r="I57" s="61">
        <f t="shared" si="49"/>
        <v>0</v>
      </c>
      <c r="J57" s="60">
        <f t="shared" si="50"/>
        <v>0</v>
      </c>
      <c r="K57" s="61">
        <f t="shared" si="50"/>
        <v>0</v>
      </c>
      <c r="L57" s="60"/>
      <c r="M57" s="61"/>
      <c r="N57" s="61"/>
      <c r="O57" s="61"/>
      <c r="P57" s="60">
        <f t="shared" si="52"/>
        <v>0</v>
      </c>
      <c r="Q57" s="61">
        <f t="shared" si="52"/>
        <v>0</v>
      </c>
      <c r="R57" s="60"/>
      <c r="S57" s="61"/>
      <c r="T57" s="125"/>
      <c r="U57" s="60"/>
      <c r="V57" s="61">
        <f t="shared" si="53"/>
        <v>0</v>
      </c>
      <c r="W57" s="60">
        <f t="shared" si="54"/>
        <v>0</v>
      </c>
      <c r="X57" s="61">
        <f t="shared" si="55"/>
        <v>0</v>
      </c>
      <c r="Y57" s="60"/>
      <c r="Z57" s="61"/>
      <c r="AA57" s="125"/>
      <c r="AB57" s="60"/>
      <c r="AC57" s="61">
        <f t="shared" si="56"/>
        <v>0</v>
      </c>
      <c r="AD57" s="60">
        <f t="shared" si="57"/>
        <v>0</v>
      </c>
      <c r="AE57" s="61">
        <f t="shared" si="58"/>
        <v>0</v>
      </c>
      <c r="AF57" s="82"/>
    </row>
    <row r="58" spans="1:32">
      <c r="A58" s="5" t="s">
        <v>212</v>
      </c>
      <c r="B58" s="82" t="s">
        <v>227</v>
      </c>
      <c r="C58" s="82"/>
      <c r="D58" s="61"/>
      <c r="E58" s="82"/>
      <c r="F58" s="61"/>
      <c r="G58" s="101">
        <v>3</v>
      </c>
      <c r="H58" s="82"/>
      <c r="I58" s="61">
        <f t="shared" si="49"/>
        <v>0</v>
      </c>
      <c r="J58" s="60">
        <f t="shared" si="50"/>
        <v>0</v>
      </c>
      <c r="K58" s="61">
        <f t="shared" si="50"/>
        <v>0</v>
      </c>
      <c r="L58" s="60"/>
      <c r="M58" s="61"/>
      <c r="N58" s="61" t="e">
        <f t="shared" si="51"/>
        <v>#DIV/0!</v>
      </c>
      <c r="O58" s="61" t="e">
        <f t="shared" si="51"/>
        <v>#DIV/0!</v>
      </c>
      <c r="P58" s="60">
        <f t="shared" si="52"/>
        <v>0</v>
      </c>
      <c r="Q58" s="61">
        <f t="shared" si="52"/>
        <v>0</v>
      </c>
      <c r="R58" s="60"/>
      <c r="S58" s="61"/>
      <c r="T58" s="125">
        <v>3</v>
      </c>
      <c r="U58" s="60"/>
      <c r="V58" s="61">
        <f t="shared" si="53"/>
        <v>0</v>
      </c>
      <c r="W58" s="60">
        <f t="shared" si="54"/>
        <v>0</v>
      </c>
      <c r="X58" s="61">
        <f t="shared" si="55"/>
        <v>0</v>
      </c>
      <c r="Y58" s="60"/>
      <c r="Z58" s="61"/>
      <c r="AA58" s="125">
        <v>3</v>
      </c>
      <c r="AB58" s="60"/>
      <c r="AC58" s="61">
        <f t="shared" si="56"/>
        <v>0</v>
      </c>
      <c r="AD58" s="60">
        <f t="shared" si="57"/>
        <v>0</v>
      </c>
      <c r="AE58" s="61">
        <f t="shared" si="58"/>
        <v>0</v>
      </c>
      <c r="AF58" s="82"/>
    </row>
    <row r="59" spans="1:32" ht="31.5">
      <c r="A59" s="5" t="s">
        <v>213</v>
      </c>
      <c r="B59" s="82" t="s">
        <v>228</v>
      </c>
      <c r="C59" s="82"/>
      <c r="D59" s="61"/>
      <c r="E59" s="82"/>
      <c r="F59" s="61"/>
      <c r="G59" s="101"/>
      <c r="H59" s="82"/>
      <c r="I59" s="61">
        <f t="shared" si="49"/>
        <v>0</v>
      </c>
      <c r="J59" s="60">
        <f t="shared" si="50"/>
        <v>0</v>
      </c>
      <c r="K59" s="61">
        <f t="shared" si="50"/>
        <v>0</v>
      </c>
      <c r="L59" s="60"/>
      <c r="M59" s="61"/>
      <c r="N59" s="61"/>
      <c r="O59" s="61"/>
      <c r="P59" s="60">
        <f t="shared" si="52"/>
        <v>0</v>
      </c>
      <c r="Q59" s="61">
        <f t="shared" si="52"/>
        <v>0</v>
      </c>
      <c r="R59" s="60"/>
      <c r="S59" s="61"/>
      <c r="T59" s="125"/>
      <c r="U59" s="60"/>
      <c r="V59" s="61">
        <f t="shared" si="53"/>
        <v>0</v>
      </c>
      <c r="W59" s="60">
        <f t="shared" si="54"/>
        <v>0</v>
      </c>
      <c r="X59" s="61">
        <f t="shared" si="55"/>
        <v>0</v>
      </c>
      <c r="Y59" s="60"/>
      <c r="Z59" s="61"/>
      <c r="AA59" s="125"/>
      <c r="AB59" s="60"/>
      <c r="AC59" s="61">
        <f t="shared" si="56"/>
        <v>0</v>
      </c>
      <c r="AD59" s="60">
        <f t="shared" si="57"/>
        <v>0</v>
      </c>
      <c r="AE59" s="61">
        <f t="shared" si="58"/>
        <v>0</v>
      </c>
      <c r="AF59" s="82"/>
    </row>
    <row r="60" spans="1:32" ht="31.5">
      <c r="A60" s="5" t="s">
        <v>214</v>
      </c>
      <c r="B60" s="82" t="s">
        <v>230</v>
      </c>
      <c r="C60" s="82"/>
      <c r="D60" s="61"/>
      <c r="E60" s="82"/>
      <c r="F60" s="61"/>
      <c r="G60" s="101"/>
      <c r="H60" s="82"/>
      <c r="I60" s="61">
        <f t="shared" si="49"/>
        <v>0</v>
      </c>
      <c r="J60" s="60">
        <f t="shared" si="50"/>
        <v>0</v>
      </c>
      <c r="K60" s="61">
        <f t="shared" si="50"/>
        <v>0</v>
      </c>
      <c r="L60" s="60"/>
      <c r="M60" s="61"/>
      <c r="N60" s="61"/>
      <c r="O60" s="61"/>
      <c r="P60" s="60">
        <f t="shared" si="52"/>
        <v>0</v>
      </c>
      <c r="Q60" s="61">
        <f t="shared" si="52"/>
        <v>0</v>
      </c>
      <c r="R60" s="60"/>
      <c r="S60" s="61"/>
      <c r="T60" s="125"/>
      <c r="U60" s="60"/>
      <c r="V60" s="61">
        <f t="shared" si="53"/>
        <v>0</v>
      </c>
      <c r="W60" s="60">
        <f t="shared" si="54"/>
        <v>0</v>
      </c>
      <c r="X60" s="61">
        <f t="shared" si="55"/>
        <v>0</v>
      </c>
      <c r="Y60" s="60"/>
      <c r="Z60" s="61"/>
      <c r="AA60" s="125"/>
      <c r="AB60" s="60"/>
      <c r="AC60" s="61">
        <f t="shared" si="56"/>
        <v>0</v>
      </c>
      <c r="AD60" s="60">
        <f t="shared" si="57"/>
        <v>0</v>
      </c>
      <c r="AE60" s="61">
        <f t="shared" si="58"/>
        <v>0</v>
      </c>
      <c r="AF60" s="82"/>
    </row>
    <row r="61" spans="1:32" ht="31.5">
      <c r="A61" s="5" t="s">
        <v>215</v>
      </c>
      <c r="B61" s="82" t="s">
        <v>204</v>
      </c>
      <c r="C61" s="82"/>
      <c r="D61" s="61"/>
      <c r="E61" s="82"/>
      <c r="F61" s="61"/>
      <c r="G61" s="101"/>
      <c r="H61" s="82"/>
      <c r="I61" s="61">
        <f t="shared" si="49"/>
        <v>0</v>
      </c>
      <c r="J61" s="60">
        <f t="shared" si="50"/>
        <v>0</v>
      </c>
      <c r="K61" s="61">
        <f t="shared" si="50"/>
        <v>0</v>
      </c>
      <c r="L61" s="60"/>
      <c r="M61" s="61"/>
      <c r="N61" s="61"/>
      <c r="O61" s="61"/>
      <c r="P61" s="60">
        <f t="shared" si="52"/>
        <v>0</v>
      </c>
      <c r="Q61" s="61">
        <f t="shared" si="52"/>
        <v>0</v>
      </c>
      <c r="R61" s="60"/>
      <c r="S61" s="61"/>
      <c r="T61" s="125"/>
      <c r="U61" s="60"/>
      <c r="V61" s="61">
        <f t="shared" si="53"/>
        <v>0</v>
      </c>
      <c r="W61" s="60">
        <f t="shared" si="54"/>
        <v>0</v>
      </c>
      <c r="X61" s="61">
        <f t="shared" si="55"/>
        <v>0</v>
      </c>
      <c r="Y61" s="60"/>
      <c r="Z61" s="61"/>
      <c r="AA61" s="125"/>
      <c r="AB61" s="60"/>
      <c r="AC61" s="61">
        <f t="shared" si="56"/>
        <v>0</v>
      </c>
      <c r="AD61" s="60">
        <f t="shared" si="57"/>
        <v>0</v>
      </c>
      <c r="AE61" s="61">
        <f t="shared" si="58"/>
        <v>0</v>
      </c>
      <c r="AF61" s="82"/>
    </row>
    <row r="62" spans="1:32">
      <c r="A62" s="5" t="s">
        <v>216</v>
      </c>
      <c r="B62" s="82" t="s">
        <v>267</v>
      </c>
      <c r="C62" s="82"/>
      <c r="D62" s="61"/>
      <c r="E62" s="82"/>
      <c r="F62" s="61"/>
      <c r="G62" s="101">
        <v>1.8</v>
      </c>
      <c r="H62" s="82"/>
      <c r="I62" s="61">
        <f t="shared" si="49"/>
        <v>0</v>
      </c>
      <c r="J62" s="60">
        <f t="shared" si="50"/>
        <v>0</v>
      </c>
      <c r="K62" s="61">
        <f t="shared" si="50"/>
        <v>0</v>
      </c>
      <c r="L62" s="60">
        <f>J62</f>
        <v>0</v>
      </c>
      <c r="M62" s="61"/>
      <c r="N62" s="61" t="e">
        <f t="shared" si="51"/>
        <v>#DIV/0!</v>
      </c>
      <c r="O62" s="61" t="e">
        <f t="shared" si="51"/>
        <v>#DIV/0!</v>
      </c>
      <c r="P62" s="60">
        <f t="shared" si="52"/>
        <v>0</v>
      </c>
      <c r="Q62" s="61">
        <f t="shared" si="52"/>
        <v>0</v>
      </c>
      <c r="R62" s="60"/>
      <c r="S62" s="61"/>
      <c r="T62" s="125">
        <v>1.8</v>
      </c>
      <c r="U62" s="60"/>
      <c r="V62" s="61">
        <f t="shared" si="53"/>
        <v>0</v>
      </c>
      <c r="W62" s="60">
        <f t="shared" si="54"/>
        <v>0</v>
      </c>
      <c r="X62" s="61">
        <f t="shared" si="55"/>
        <v>0</v>
      </c>
      <c r="Y62" s="60"/>
      <c r="Z62" s="61"/>
      <c r="AA62" s="125">
        <v>1.8</v>
      </c>
      <c r="AB62" s="60"/>
      <c r="AC62" s="61">
        <f t="shared" si="56"/>
        <v>0</v>
      </c>
      <c r="AD62" s="60">
        <f t="shared" si="57"/>
        <v>0</v>
      </c>
      <c r="AE62" s="61">
        <f t="shared" si="58"/>
        <v>0</v>
      </c>
      <c r="AF62" s="82"/>
    </row>
    <row r="63" spans="1:32">
      <c r="A63" s="5" t="s">
        <v>217</v>
      </c>
      <c r="B63" s="82" t="s">
        <v>268</v>
      </c>
      <c r="C63" s="82"/>
      <c r="D63" s="61"/>
      <c r="E63" s="82"/>
      <c r="F63" s="61"/>
      <c r="G63" s="101">
        <v>1.2</v>
      </c>
      <c r="H63" s="82"/>
      <c r="I63" s="61">
        <f t="shared" si="49"/>
        <v>0</v>
      </c>
      <c r="J63" s="60">
        <f t="shared" si="50"/>
        <v>0</v>
      </c>
      <c r="K63" s="61">
        <f t="shared" si="50"/>
        <v>0</v>
      </c>
      <c r="L63" s="60">
        <f t="shared" ref="L63:L65" si="59">J63</f>
        <v>0</v>
      </c>
      <c r="M63" s="61"/>
      <c r="N63" s="61" t="e">
        <f t="shared" si="51"/>
        <v>#DIV/0!</v>
      </c>
      <c r="O63" s="61" t="e">
        <f t="shared" si="51"/>
        <v>#DIV/0!</v>
      </c>
      <c r="P63" s="60">
        <f t="shared" si="52"/>
        <v>0</v>
      </c>
      <c r="Q63" s="61">
        <f t="shared" si="52"/>
        <v>0</v>
      </c>
      <c r="R63" s="60"/>
      <c r="S63" s="61"/>
      <c r="T63" s="125">
        <v>1.2</v>
      </c>
      <c r="U63" s="60"/>
      <c r="V63" s="61">
        <f t="shared" si="53"/>
        <v>0</v>
      </c>
      <c r="W63" s="60">
        <f t="shared" si="54"/>
        <v>0</v>
      </c>
      <c r="X63" s="61">
        <f t="shared" si="55"/>
        <v>0</v>
      </c>
      <c r="Y63" s="60"/>
      <c r="Z63" s="61"/>
      <c r="AA63" s="125">
        <v>1.2</v>
      </c>
      <c r="AB63" s="60"/>
      <c r="AC63" s="61">
        <f t="shared" si="56"/>
        <v>0</v>
      </c>
      <c r="AD63" s="60">
        <f t="shared" si="57"/>
        <v>0</v>
      </c>
      <c r="AE63" s="61">
        <f t="shared" si="58"/>
        <v>0</v>
      </c>
      <c r="AF63" s="82"/>
    </row>
    <row r="64" spans="1:32">
      <c r="A64" s="5" t="s">
        <v>218</v>
      </c>
      <c r="B64" s="82" t="s">
        <v>269</v>
      </c>
      <c r="C64" s="82"/>
      <c r="D64" s="61"/>
      <c r="E64" s="82"/>
      <c r="F64" s="61"/>
      <c r="G64" s="101">
        <v>1.2</v>
      </c>
      <c r="H64" s="82"/>
      <c r="I64" s="61">
        <f t="shared" si="49"/>
        <v>0</v>
      </c>
      <c r="J64" s="60">
        <f t="shared" si="50"/>
        <v>0</v>
      </c>
      <c r="K64" s="61">
        <f t="shared" si="50"/>
        <v>0</v>
      </c>
      <c r="L64" s="60">
        <f t="shared" si="59"/>
        <v>0</v>
      </c>
      <c r="M64" s="61"/>
      <c r="N64" s="61" t="e">
        <f t="shared" si="51"/>
        <v>#DIV/0!</v>
      </c>
      <c r="O64" s="61" t="e">
        <f t="shared" si="51"/>
        <v>#DIV/0!</v>
      </c>
      <c r="P64" s="60">
        <f t="shared" si="52"/>
        <v>0</v>
      </c>
      <c r="Q64" s="61">
        <f t="shared" si="52"/>
        <v>0</v>
      </c>
      <c r="R64" s="60"/>
      <c r="S64" s="61"/>
      <c r="T64" s="125">
        <v>1.2</v>
      </c>
      <c r="U64" s="60"/>
      <c r="V64" s="61">
        <f t="shared" si="53"/>
        <v>0</v>
      </c>
      <c r="W64" s="60">
        <f t="shared" si="54"/>
        <v>0</v>
      </c>
      <c r="X64" s="61">
        <f t="shared" si="55"/>
        <v>0</v>
      </c>
      <c r="Y64" s="60"/>
      <c r="Z64" s="61"/>
      <c r="AA64" s="125">
        <v>1.2</v>
      </c>
      <c r="AB64" s="60"/>
      <c r="AC64" s="61">
        <f t="shared" si="56"/>
        <v>0</v>
      </c>
      <c r="AD64" s="60">
        <f t="shared" si="57"/>
        <v>0</v>
      </c>
      <c r="AE64" s="61">
        <f t="shared" si="58"/>
        <v>0</v>
      </c>
      <c r="AF64" s="82"/>
    </row>
    <row r="65" spans="1:32" ht="31.5">
      <c r="A65" s="5" t="s">
        <v>229</v>
      </c>
      <c r="B65" s="82" t="s">
        <v>208</v>
      </c>
      <c r="C65" s="82"/>
      <c r="D65" s="61"/>
      <c r="E65" s="82"/>
      <c r="F65" s="61"/>
      <c r="G65" s="101">
        <v>1.8</v>
      </c>
      <c r="H65" s="82"/>
      <c r="I65" s="61">
        <f t="shared" si="49"/>
        <v>0</v>
      </c>
      <c r="J65" s="60">
        <f t="shared" si="50"/>
        <v>0</v>
      </c>
      <c r="K65" s="61">
        <f t="shared" si="50"/>
        <v>0</v>
      </c>
      <c r="L65" s="60">
        <f t="shared" si="59"/>
        <v>0</v>
      </c>
      <c r="M65" s="61"/>
      <c r="N65" s="61" t="e">
        <f t="shared" si="51"/>
        <v>#DIV/0!</v>
      </c>
      <c r="O65" s="61" t="e">
        <f t="shared" si="51"/>
        <v>#DIV/0!</v>
      </c>
      <c r="P65" s="60">
        <f t="shared" si="52"/>
        <v>0</v>
      </c>
      <c r="Q65" s="61">
        <f t="shared" si="52"/>
        <v>0</v>
      </c>
      <c r="R65" s="60"/>
      <c r="S65" s="61"/>
      <c r="T65" s="125">
        <v>1.8</v>
      </c>
      <c r="U65" s="60"/>
      <c r="V65" s="61">
        <f t="shared" si="53"/>
        <v>0</v>
      </c>
      <c r="W65" s="60">
        <f t="shared" si="54"/>
        <v>0</v>
      </c>
      <c r="X65" s="61">
        <f t="shared" si="55"/>
        <v>0</v>
      </c>
      <c r="Y65" s="60"/>
      <c r="Z65" s="61"/>
      <c r="AA65" s="125">
        <v>1.8</v>
      </c>
      <c r="AB65" s="60"/>
      <c r="AC65" s="61">
        <f t="shared" si="56"/>
        <v>0</v>
      </c>
      <c r="AD65" s="60">
        <f t="shared" si="57"/>
        <v>0</v>
      </c>
      <c r="AE65" s="61">
        <f t="shared" si="58"/>
        <v>0</v>
      </c>
      <c r="AF65" s="82"/>
    </row>
    <row r="66" spans="1:32" s="1" customFormat="1" ht="31.5">
      <c r="A66" s="751">
        <v>3.09</v>
      </c>
      <c r="B66" s="343" t="s">
        <v>220</v>
      </c>
      <c r="C66" s="82"/>
      <c r="D66" s="61"/>
      <c r="E66" s="82"/>
      <c r="F66" s="61"/>
      <c r="G66" s="101"/>
      <c r="H66" s="82"/>
      <c r="I66" s="61">
        <f t="shared" si="49"/>
        <v>0</v>
      </c>
      <c r="J66" s="60">
        <f t="shared" si="50"/>
        <v>0</v>
      </c>
      <c r="K66" s="61">
        <f t="shared" si="50"/>
        <v>0</v>
      </c>
      <c r="L66" s="60"/>
      <c r="M66" s="61"/>
      <c r="N66" s="61"/>
      <c r="O66" s="61"/>
      <c r="P66" s="60">
        <f t="shared" si="52"/>
        <v>0</v>
      </c>
      <c r="Q66" s="61">
        <f t="shared" si="52"/>
        <v>0</v>
      </c>
      <c r="R66" s="60"/>
      <c r="S66" s="61"/>
      <c r="T66" s="125"/>
      <c r="U66" s="60"/>
      <c r="V66" s="61">
        <f t="shared" si="53"/>
        <v>0</v>
      </c>
      <c r="W66" s="60">
        <f t="shared" si="54"/>
        <v>0</v>
      </c>
      <c r="X66" s="61">
        <f t="shared" si="55"/>
        <v>0</v>
      </c>
      <c r="Y66" s="60"/>
      <c r="Z66" s="61"/>
      <c r="AA66" s="125"/>
      <c r="AB66" s="60"/>
      <c r="AC66" s="61">
        <f t="shared" si="56"/>
        <v>0</v>
      </c>
      <c r="AD66" s="60">
        <f t="shared" si="57"/>
        <v>0</v>
      </c>
      <c r="AE66" s="61">
        <f t="shared" si="58"/>
        <v>0</v>
      </c>
      <c r="AF66" s="82"/>
    </row>
    <row r="67" spans="1:32" s="1" customFormat="1" ht="31.5">
      <c r="A67" s="5">
        <v>3.1</v>
      </c>
      <c r="B67" s="343" t="s">
        <v>221</v>
      </c>
      <c r="C67" s="82"/>
      <c r="D67" s="61"/>
      <c r="E67" s="82"/>
      <c r="F67" s="61"/>
      <c r="G67" s="101">
        <v>1</v>
      </c>
      <c r="H67" s="82"/>
      <c r="I67" s="61">
        <f t="shared" si="49"/>
        <v>0</v>
      </c>
      <c r="J67" s="60">
        <f t="shared" si="50"/>
        <v>0</v>
      </c>
      <c r="K67" s="61">
        <f t="shared" si="50"/>
        <v>0</v>
      </c>
      <c r="L67" s="60"/>
      <c r="M67" s="61"/>
      <c r="N67" s="61" t="e">
        <f t="shared" si="51"/>
        <v>#DIV/0!</v>
      </c>
      <c r="O67" s="61" t="e">
        <f t="shared" si="51"/>
        <v>#DIV/0!</v>
      </c>
      <c r="P67" s="60">
        <f t="shared" si="52"/>
        <v>0</v>
      </c>
      <c r="Q67" s="61">
        <f t="shared" si="52"/>
        <v>0</v>
      </c>
      <c r="R67" s="60"/>
      <c r="S67" s="61"/>
      <c r="T67" s="125">
        <v>1</v>
      </c>
      <c r="U67" s="60"/>
      <c r="V67" s="61">
        <f t="shared" si="53"/>
        <v>0</v>
      </c>
      <c r="W67" s="60">
        <f t="shared" si="54"/>
        <v>0</v>
      </c>
      <c r="X67" s="61">
        <f t="shared" si="55"/>
        <v>0</v>
      </c>
      <c r="Y67" s="60"/>
      <c r="Z67" s="61"/>
      <c r="AA67" s="125">
        <v>1</v>
      </c>
      <c r="AB67" s="60"/>
      <c r="AC67" s="61">
        <f t="shared" si="56"/>
        <v>0</v>
      </c>
      <c r="AD67" s="60">
        <f t="shared" si="57"/>
        <v>0</v>
      </c>
      <c r="AE67" s="61">
        <f t="shared" si="58"/>
        <v>0</v>
      </c>
      <c r="AF67" s="82"/>
    </row>
    <row r="68" spans="1:32" s="1" customFormat="1" ht="43.5">
      <c r="A68" s="751">
        <v>3.11</v>
      </c>
      <c r="B68" s="345" t="s">
        <v>324</v>
      </c>
      <c r="C68" s="82"/>
      <c r="D68" s="61"/>
      <c r="E68" s="82"/>
      <c r="F68" s="61"/>
      <c r="G68" s="101">
        <v>1.25</v>
      </c>
      <c r="H68" s="82"/>
      <c r="I68" s="61">
        <f t="shared" si="49"/>
        <v>0</v>
      </c>
      <c r="J68" s="60">
        <f t="shared" si="50"/>
        <v>0</v>
      </c>
      <c r="K68" s="61">
        <f t="shared" si="50"/>
        <v>0</v>
      </c>
      <c r="L68" s="60"/>
      <c r="M68" s="61"/>
      <c r="N68" s="61" t="e">
        <f t="shared" si="51"/>
        <v>#DIV/0!</v>
      </c>
      <c r="O68" s="61" t="e">
        <f t="shared" si="51"/>
        <v>#DIV/0!</v>
      </c>
      <c r="P68" s="60">
        <f t="shared" si="52"/>
        <v>0</v>
      </c>
      <c r="Q68" s="61">
        <f t="shared" si="52"/>
        <v>0</v>
      </c>
      <c r="R68" s="60"/>
      <c r="S68" s="61"/>
      <c r="T68" s="125">
        <v>1.25</v>
      </c>
      <c r="U68" s="60"/>
      <c r="V68" s="61">
        <f t="shared" si="53"/>
        <v>0</v>
      </c>
      <c r="W68" s="60">
        <f t="shared" si="54"/>
        <v>0</v>
      </c>
      <c r="X68" s="61">
        <f t="shared" si="55"/>
        <v>0</v>
      </c>
      <c r="Y68" s="60"/>
      <c r="Z68" s="61"/>
      <c r="AA68" s="125">
        <v>1.25</v>
      </c>
      <c r="AB68" s="60"/>
      <c r="AC68" s="61">
        <f t="shared" si="56"/>
        <v>0</v>
      </c>
      <c r="AD68" s="60">
        <f t="shared" si="57"/>
        <v>0</v>
      </c>
      <c r="AE68" s="61">
        <f t="shared" si="58"/>
        <v>0</v>
      </c>
      <c r="AF68" s="82"/>
    </row>
    <row r="69" spans="1:32" s="1" customFormat="1">
      <c r="A69" s="5">
        <v>3.12</v>
      </c>
      <c r="B69" s="343" t="s">
        <v>223</v>
      </c>
      <c r="C69" s="82"/>
      <c r="D69" s="61"/>
      <c r="E69" s="82"/>
      <c r="F69" s="61"/>
      <c r="G69" s="101">
        <v>0.75</v>
      </c>
      <c r="H69" s="82"/>
      <c r="I69" s="61">
        <f t="shared" si="49"/>
        <v>0</v>
      </c>
      <c r="J69" s="60">
        <f t="shared" si="50"/>
        <v>0</v>
      </c>
      <c r="K69" s="61">
        <f t="shared" si="50"/>
        <v>0</v>
      </c>
      <c r="L69" s="60"/>
      <c r="M69" s="61"/>
      <c r="N69" s="61" t="e">
        <f t="shared" si="51"/>
        <v>#DIV/0!</v>
      </c>
      <c r="O69" s="61" t="e">
        <f t="shared" si="51"/>
        <v>#DIV/0!</v>
      </c>
      <c r="P69" s="60">
        <f t="shared" si="52"/>
        <v>0</v>
      </c>
      <c r="Q69" s="61">
        <f t="shared" si="52"/>
        <v>0</v>
      </c>
      <c r="R69" s="60"/>
      <c r="S69" s="61"/>
      <c r="T69" s="125">
        <v>0.75</v>
      </c>
      <c r="U69" s="60"/>
      <c r="V69" s="61">
        <f t="shared" si="53"/>
        <v>0</v>
      </c>
      <c r="W69" s="60">
        <f t="shared" si="54"/>
        <v>0</v>
      </c>
      <c r="X69" s="61">
        <f t="shared" si="55"/>
        <v>0</v>
      </c>
      <c r="Y69" s="60"/>
      <c r="Z69" s="61"/>
      <c r="AA69" s="125">
        <v>0.75</v>
      </c>
      <c r="AB69" s="60"/>
      <c r="AC69" s="61">
        <f t="shared" si="56"/>
        <v>0</v>
      </c>
      <c r="AD69" s="60">
        <f t="shared" si="57"/>
        <v>0</v>
      </c>
      <c r="AE69" s="61">
        <f t="shared" si="58"/>
        <v>0</v>
      </c>
      <c r="AF69" s="82"/>
    </row>
    <row r="70" spans="1:32" s="1" customFormat="1" ht="31.5">
      <c r="A70" s="751">
        <v>3.13</v>
      </c>
      <c r="B70" s="343" t="s">
        <v>224</v>
      </c>
      <c r="C70" s="82"/>
      <c r="D70" s="61"/>
      <c r="E70" s="82"/>
      <c r="F70" s="61"/>
      <c r="G70" s="101">
        <v>0.75</v>
      </c>
      <c r="H70" s="82"/>
      <c r="I70" s="61">
        <f t="shared" si="49"/>
        <v>0</v>
      </c>
      <c r="J70" s="60">
        <f t="shared" si="50"/>
        <v>0</v>
      </c>
      <c r="K70" s="61">
        <f t="shared" si="50"/>
        <v>0</v>
      </c>
      <c r="L70" s="60"/>
      <c r="M70" s="61"/>
      <c r="N70" s="61" t="e">
        <f t="shared" si="51"/>
        <v>#DIV/0!</v>
      </c>
      <c r="O70" s="61" t="e">
        <f t="shared" si="51"/>
        <v>#DIV/0!</v>
      </c>
      <c r="P70" s="60">
        <f t="shared" si="52"/>
        <v>0</v>
      </c>
      <c r="Q70" s="61">
        <f t="shared" si="52"/>
        <v>0</v>
      </c>
      <c r="R70" s="60"/>
      <c r="S70" s="61"/>
      <c r="T70" s="125">
        <v>0.75</v>
      </c>
      <c r="U70" s="60"/>
      <c r="V70" s="61">
        <f t="shared" si="53"/>
        <v>0</v>
      </c>
      <c r="W70" s="60">
        <f t="shared" si="54"/>
        <v>0</v>
      </c>
      <c r="X70" s="61">
        <f t="shared" si="55"/>
        <v>0</v>
      </c>
      <c r="Y70" s="60"/>
      <c r="Z70" s="61"/>
      <c r="AA70" s="125">
        <v>0.75</v>
      </c>
      <c r="AB70" s="60"/>
      <c r="AC70" s="61">
        <f t="shared" si="56"/>
        <v>0</v>
      </c>
      <c r="AD70" s="60">
        <f t="shared" si="57"/>
        <v>0</v>
      </c>
      <c r="AE70" s="61">
        <f t="shared" si="58"/>
        <v>0</v>
      </c>
      <c r="AF70" s="82"/>
    </row>
    <row r="71" spans="1:32" s="1" customFormat="1" ht="37.5">
      <c r="A71" s="751">
        <v>3.14</v>
      </c>
      <c r="B71" s="341" t="s">
        <v>606</v>
      </c>
      <c r="C71" s="82"/>
      <c r="D71" s="61"/>
      <c r="E71" s="82"/>
      <c r="F71" s="61"/>
      <c r="G71" s="101"/>
      <c r="H71" s="82"/>
      <c r="I71" s="61">
        <f t="shared" si="49"/>
        <v>0</v>
      </c>
      <c r="J71" s="60">
        <f t="shared" si="50"/>
        <v>0</v>
      </c>
      <c r="K71" s="61">
        <f t="shared" si="50"/>
        <v>0</v>
      </c>
      <c r="L71" s="60"/>
      <c r="M71" s="61"/>
      <c r="N71" s="61"/>
      <c r="O71" s="61"/>
      <c r="P71" s="60">
        <f t="shared" si="52"/>
        <v>0</v>
      </c>
      <c r="Q71" s="61">
        <f t="shared" si="52"/>
        <v>0</v>
      </c>
      <c r="R71" s="60"/>
      <c r="S71" s="61"/>
      <c r="T71" s="125"/>
      <c r="U71" s="60"/>
      <c r="V71" s="61">
        <f t="shared" si="53"/>
        <v>0</v>
      </c>
      <c r="W71" s="60">
        <f t="shared" si="54"/>
        <v>0</v>
      </c>
      <c r="X71" s="61">
        <f t="shared" si="55"/>
        <v>0</v>
      </c>
      <c r="Y71" s="60"/>
      <c r="Z71" s="61"/>
      <c r="AA71" s="125"/>
      <c r="AB71" s="60"/>
      <c r="AC71" s="61">
        <f t="shared" si="56"/>
        <v>0</v>
      </c>
      <c r="AD71" s="60">
        <f t="shared" si="57"/>
        <v>0</v>
      </c>
      <c r="AE71" s="61">
        <f t="shared" si="58"/>
        <v>0</v>
      </c>
      <c r="AF71" s="82"/>
    </row>
    <row r="72" spans="1:32" s="1" customFormat="1" ht="37.5">
      <c r="A72" s="751">
        <v>3.15</v>
      </c>
      <c r="B72" s="341" t="s">
        <v>605</v>
      </c>
      <c r="C72" s="82"/>
      <c r="D72" s="61"/>
      <c r="E72" s="82"/>
      <c r="F72" s="61"/>
      <c r="G72" s="101"/>
      <c r="H72" s="82"/>
      <c r="I72" s="61">
        <f t="shared" si="49"/>
        <v>0</v>
      </c>
      <c r="J72" s="60">
        <f t="shared" si="50"/>
        <v>0</v>
      </c>
      <c r="K72" s="61">
        <f t="shared" si="50"/>
        <v>0</v>
      </c>
      <c r="L72" s="60"/>
      <c r="M72" s="61"/>
      <c r="N72" s="61"/>
      <c r="O72" s="61"/>
      <c r="P72" s="60">
        <f t="shared" si="52"/>
        <v>0</v>
      </c>
      <c r="Q72" s="61">
        <f t="shared" si="52"/>
        <v>0</v>
      </c>
      <c r="R72" s="60"/>
      <c r="S72" s="61"/>
      <c r="T72" s="125">
        <v>0.3</v>
      </c>
      <c r="U72" s="60"/>
      <c r="V72" s="61">
        <f t="shared" si="53"/>
        <v>0</v>
      </c>
      <c r="W72" s="60">
        <f t="shared" si="54"/>
        <v>0</v>
      </c>
      <c r="X72" s="61">
        <f t="shared" si="55"/>
        <v>0</v>
      </c>
      <c r="Y72" s="60"/>
      <c r="Z72" s="61"/>
      <c r="AA72" s="125">
        <v>0.3</v>
      </c>
      <c r="AB72" s="60"/>
      <c r="AC72" s="61">
        <f t="shared" si="56"/>
        <v>0</v>
      </c>
      <c r="AD72" s="60">
        <f t="shared" si="57"/>
        <v>0</v>
      </c>
      <c r="AE72" s="61">
        <f t="shared" si="58"/>
        <v>0</v>
      </c>
      <c r="AF72" s="82"/>
    </row>
    <row r="73" spans="1:32" s="1" customFormat="1">
      <c r="A73" s="751">
        <v>3.16</v>
      </c>
      <c r="B73" s="343" t="s">
        <v>31</v>
      </c>
      <c r="C73" s="82"/>
      <c r="D73" s="61"/>
      <c r="E73" s="82"/>
      <c r="F73" s="61"/>
      <c r="G73" s="101"/>
      <c r="H73" s="82"/>
      <c r="I73" s="61">
        <f t="shared" si="49"/>
        <v>0</v>
      </c>
      <c r="J73" s="60">
        <f t="shared" si="50"/>
        <v>0</v>
      </c>
      <c r="K73" s="61">
        <f t="shared" si="50"/>
        <v>0</v>
      </c>
      <c r="L73" s="60"/>
      <c r="M73" s="61"/>
      <c r="N73" s="61"/>
      <c r="O73" s="61"/>
      <c r="P73" s="60">
        <f t="shared" si="52"/>
        <v>0</v>
      </c>
      <c r="Q73" s="61">
        <f t="shared" si="52"/>
        <v>0</v>
      </c>
      <c r="R73" s="60"/>
      <c r="S73" s="61"/>
      <c r="T73" s="125"/>
      <c r="U73" s="60"/>
      <c r="V73" s="61">
        <f t="shared" si="53"/>
        <v>0</v>
      </c>
      <c r="W73" s="60">
        <f t="shared" si="54"/>
        <v>0</v>
      </c>
      <c r="X73" s="61">
        <f t="shared" si="55"/>
        <v>0</v>
      </c>
      <c r="Y73" s="60"/>
      <c r="Z73" s="61"/>
      <c r="AA73" s="125"/>
      <c r="AB73" s="60"/>
      <c r="AC73" s="61">
        <f t="shared" si="56"/>
        <v>0</v>
      </c>
      <c r="AD73" s="60">
        <f t="shared" si="57"/>
        <v>0</v>
      </c>
      <c r="AE73" s="61">
        <f t="shared" si="58"/>
        <v>0</v>
      </c>
      <c r="AF73" s="82"/>
    </row>
    <row r="74" spans="1:32" s="1" customFormat="1" ht="31.5">
      <c r="A74" s="751">
        <v>3.17</v>
      </c>
      <c r="B74" s="343" t="s">
        <v>225</v>
      </c>
      <c r="C74" s="82"/>
      <c r="D74" s="61"/>
      <c r="E74" s="82"/>
      <c r="F74" s="61"/>
      <c r="G74" s="101">
        <v>0.5</v>
      </c>
      <c r="H74" s="82"/>
      <c r="I74" s="61">
        <f t="shared" si="49"/>
        <v>0</v>
      </c>
      <c r="J74" s="60">
        <f t="shared" si="50"/>
        <v>0</v>
      </c>
      <c r="K74" s="61">
        <f t="shared" si="50"/>
        <v>0</v>
      </c>
      <c r="L74" s="60">
        <v>64</v>
      </c>
      <c r="M74" s="61"/>
      <c r="N74" s="61" t="e">
        <f t="shared" si="51"/>
        <v>#DIV/0!</v>
      </c>
      <c r="O74" s="61" t="e">
        <f t="shared" si="51"/>
        <v>#DIV/0!</v>
      </c>
      <c r="P74" s="60">
        <f t="shared" si="52"/>
        <v>-64</v>
      </c>
      <c r="Q74" s="61">
        <f t="shared" si="52"/>
        <v>0</v>
      </c>
      <c r="R74" s="60"/>
      <c r="S74" s="61"/>
      <c r="T74" s="125">
        <v>0.5</v>
      </c>
      <c r="U74" s="60"/>
      <c r="V74" s="61">
        <f t="shared" si="53"/>
        <v>0</v>
      </c>
      <c r="W74" s="60">
        <f t="shared" si="54"/>
        <v>0</v>
      </c>
      <c r="X74" s="61">
        <f t="shared" si="55"/>
        <v>0</v>
      </c>
      <c r="Y74" s="60"/>
      <c r="Z74" s="61"/>
      <c r="AA74" s="125">
        <v>0.5</v>
      </c>
      <c r="AB74" s="60"/>
      <c r="AC74" s="61">
        <f t="shared" si="56"/>
        <v>0</v>
      </c>
      <c r="AD74" s="60">
        <f t="shared" si="57"/>
        <v>0</v>
      </c>
      <c r="AE74" s="61">
        <f t="shared" si="58"/>
        <v>0</v>
      </c>
      <c r="AF74" s="82"/>
    </row>
    <row r="75" spans="1:32" s="1" customFormat="1" ht="31.5">
      <c r="A75" s="751">
        <v>3.18</v>
      </c>
      <c r="B75" s="343" t="s">
        <v>203</v>
      </c>
      <c r="C75" s="82"/>
      <c r="D75" s="61"/>
      <c r="E75" s="82"/>
      <c r="F75" s="61"/>
      <c r="G75" s="101"/>
      <c r="H75" s="82"/>
      <c r="I75" s="61">
        <f t="shared" si="49"/>
        <v>0</v>
      </c>
      <c r="J75" s="60">
        <f t="shared" si="50"/>
        <v>0</v>
      </c>
      <c r="K75" s="61">
        <f t="shared" si="50"/>
        <v>0</v>
      </c>
      <c r="L75" s="60"/>
      <c r="M75" s="61"/>
      <c r="N75" s="61"/>
      <c r="O75" s="61"/>
      <c r="P75" s="60">
        <f t="shared" si="52"/>
        <v>0</v>
      </c>
      <c r="Q75" s="61">
        <f t="shared" si="52"/>
        <v>0</v>
      </c>
      <c r="R75" s="60"/>
      <c r="S75" s="61"/>
      <c r="T75" s="125"/>
      <c r="U75" s="60"/>
      <c r="V75" s="61">
        <f t="shared" si="53"/>
        <v>0</v>
      </c>
      <c r="W75" s="60">
        <f t="shared" si="54"/>
        <v>0</v>
      </c>
      <c r="X75" s="61">
        <f t="shared" si="55"/>
        <v>0</v>
      </c>
      <c r="Y75" s="60"/>
      <c r="Z75" s="61"/>
      <c r="AA75" s="125"/>
      <c r="AB75" s="60"/>
      <c r="AC75" s="61">
        <f t="shared" si="56"/>
        <v>0</v>
      </c>
      <c r="AD75" s="60">
        <f t="shared" si="57"/>
        <v>0</v>
      </c>
      <c r="AE75" s="61">
        <f t="shared" si="58"/>
        <v>0</v>
      </c>
      <c r="AF75" s="82"/>
    </row>
    <row r="76" spans="1:32" s="144" customFormat="1">
      <c r="A76" s="208"/>
      <c r="B76" s="344" t="s">
        <v>171</v>
      </c>
      <c r="C76" s="210">
        <f t="shared" ref="C76" si="60">SUM(C54:C75)</f>
        <v>0</v>
      </c>
      <c r="D76" s="211">
        <f>SUM(D54:D75)</f>
        <v>0</v>
      </c>
      <c r="E76" s="210">
        <f t="shared" ref="E76" si="61">SUM(E54:E75)</f>
        <v>0</v>
      </c>
      <c r="F76" s="211">
        <f>SUM(F54:F75)</f>
        <v>0</v>
      </c>
      <c r="G76" s="212"/>
      <c r="H76" s="210">
        <f t="shared" ref="H76" si="62">SUM(H54:H75)</f>
        <v>0</v>
      </c>
      <c r="I76" s="211">
        <f>SUM(I54:I75)</f>
        <v>0</v>
      </c>
      <c r="J76" s="210">
        <f t="shared" ref="J76" si="63">SUM(J54:J75)</f>
        <v>0</v>
      </c>
      <c r="K76" s="211">
        <f>SUM(K54:K75)</f>
        <v>0</v>
      </c>
      <c r="L76" s="289">
        <f>L62</f>
        <v>0</v>
      </c>
      <c r="M76" s="211">
        <f>SUM(M54:M75)</f>
        <v>0</v>
      </c>
      <c r="N76" s="213" t="e">
        <f t="shared" si="51"/>
        <v>#DIV/0!</v>
      </c>
      <c r="O76" s="213" t="e">
        <f t="shared" si="51"/>
        <v>#DIV/0!</v>
      </c>
      <c r="P76" s="210">
        <f>P54</f>
        <v>0</v>
      </c>
      <c r="Q76" s="211">
        <f>SUM(Q54:Q75)</f>
        <v>0</v>
      </c>
      <c r="R76" s="210">
        <f>SUM(R54:R75)</f>
        <v>0</v>
      </c>
      <c r="S76" s="211">
        <f>SUM(S54:S75)</f>
        <v>0</v>
      </c>
      <c r="T76" s="214"/>
      <c r="U76" s="289">
        <f>U54</f>
        <v>0</v>
      </c>
      <c r="V76" s="211">
        <f>SUM(V54:V75)</f>
        <v>0</v>
      </c>
      <c r="W76" s="289">
        <f>W54</f>
        <v>0</v>
      </c>
      <c r="X76" s="211">
        <f>SUM(X54:X75)</f>
        <v>0</v>
      </c>
      <c r="Y76" s="210">
        <f>SUM(Y54:Y75)</f>
        <v>0</v>
      </c>
      <c r="Z76" s="211">
        <f>SUM(Z54:Z75)</f>
        <v>0</v>
      </c>
      <c r="AA76" s="214"/>
      <c r="AB76" s="289">
        <f>AB54</f>
        <v>0</v>
      </c>
      <c r="AC76" s="211">
        <f>SUM(AC54:AC75)</f>
        <v>0</v>
      </c>
      <c r="AD76" s="289">
        <f>AD54</f>
        <v>0</v>
      </c>
      <c r="AE76" s="211">
        <f>SUM(AE54:AE75)</f>
        <v>0</v>
      </c>
      <c r="AF76" s="215"/>
    </row>
    <row r="77" spans="1:32" s="144" customFormat="1">
      <c r="A77" s="208"/>
      <c r="B77" s="215" t="s">
        <v>234</v>
      </c>
      <c r="C77" s="210">
        <f t="shared" ref="C77:F77" si="64">C76+C52</f>
        <v>0</v>
      </c>
      <c r="D77" s="211">
        <f t="shared" si="64"/>
        <v>0</v>
      </c>
      <c r="E77" s="210">
        <f t="shared" si="64"/>
        <v>0</v>
      </c>
      <c r="F77" s="211">
        <f t="shared" si="64"/>
        <v>0</v>
      </c>
      <c r="G77" s="212"/>
      <c r="H77" s="210">
        <f>H76+H52</f>
        <v>0</v>
      </c>
      <c r="I77" s="211">
        <f>I76+I52</f>
        <v>0</v>
      </c>
      <c r="J77" s="210">
        <f>J76+J52</f>
        <v>0</v>
      </c>
      <c r="K77" s="211">
        <f>K76+K52</f>
        <v>0</v>
      </c>
      <c r="L77" s="289">
        <f>L76</f>
        <v>0</v>
      </c>
      <c r="M77" s="211">
        <f>M76+M52</f>
        <v>0</v>
      </c>
      <c r="N77" s="213" t="e">
        <f t="shared" si="51"/>
        <v>#DIV/0!</v>
      </c>
      <c r="O77" s="213" t="e">
        <f t="shared" si="51"/>
        <v>#DIV/0!</v>
      </c>
      <c r="P77" s="210">
        <f>P76</f>
        <v>0</v>
      </c>
      <c r="Q77" s="211">
        <f>Q76+Q52</f>
        <v>0</v>
      </c>
      <c r="R77" s="210">
        <f>R76+R52</f>
        <v>0</v>
      </c>
      <c r="S77" s="211">
        <f>S76+S52</f>
        <v>0</v>
      </c>
      <c r="T77" s="214"/>
      <c r="U77" s="289">
        <f>U76</f>
        <v>0</v>
      </c>
      <c r="V77" s="211">
        <f>V76+V52</f>
        <v>0</v>
      </c>
      <c r="W77" s="289">
        <f>W76</f>
        <v>0</v>
      </c>
      <c r="X77" s="211">
        <f>X76+X52</f>
        <v>0</v>
      </c>
      <c r="Y77" s="210">
        <f>Y76+Y52</f>
        <v>0</v>
      </c>
      <c r="Z77" s="211">
        <f>Z76+Z52</f>
        <v>0</v>
      </c>
      <c r="AA77" s="214"/>
      <c r="AB77" s="289">
        <f>AB76</f>
        <v>0</v>
      </c>
      <c r="AC77" s="211">
        <f>AC76+AC52</f>
        <v>0</v>
      </c>
      <c r="AD77" s="289">
        <f>AD76</f>
        <v>0</v>
      </c>
      <c r="AE77" s="211">
        <f>AE76+AE52</f>
        <v>0</v>
      </c>
      <c r="AF77" s="215"/>
    </row>
    <row r="78" spans="1:32" s="1" customFormat="1">
      <c r="A78" s="199">
        <v>4</v>
      </c>
      <c r="B78" s="82" t="s">
        <v>32</v>
      </c>
      <c r="C78" s="82"/>
      <c r="D78" s="61"/>
      <c r="E78" s="82"/>
      <c r="F78" s="61"/>
      <c r="G78" s="101"/>
      <c r="H78" s="82"/>
      <c r="I78" s="61"/>
      <c r="J78" s="60"/>
      <c r="K78" s="61"/>
      <c r="L78" s="60"/>
      <c r="M78" s="61"/>
      <c r="N78" s="61"/>
      <c r="O78" s="61"/>
      <c r="P78" s="60">
        <f t="shared" ref="P78:Q80" si="65">J78-L78</f>
        <v>0</v>
      </c>
      <c r="Q78" s="61">
        <f t="shared" si="65"/>
        <v>0</v>
      </c>
      <c r="R78" s="60"/>
      <c r="S78" s="61"/>
      <c r="T78" s="125"/>
      <c r="U78" s="60"/>
      <c r="V78" s="61">
        <f t="shared" ref="V78" si="66">U78*T78</f>
        <v>0</v>
      </c>
      <c r="W78" s="60">
        <f t="shared" ref="W78:W80" si="67">U78+R78</f>
        <v>0</v>
      </c>
      <c r="X78" s="61">
        <f>V78+S78</f>
        <v>0</v>
      </c>
      <c r="Y78" s="60"/>
      <c r="Z78" s="61"/>
      <c r="AA78" s="125"/>
      <c r="AB78" s="60"/>
      <c r="AC78" s="61">
        <f t="shared" ref="AC78" si="68">AB78*AA78</f>
        <v>0</v>
      </c>
      <c r="AD78" s="60">
        <f t="shared" ref="AD78:AD80" si="69">AB78+Y78</f>
        <v>0</v>
      </c>
      <c r="AE78" s="61">
        <f>AC78+Z78</f>
        <v>0</v>
      </c>
      <c r="AF78" s="82"/>
    </row>
    <row r="79" spans="1:32" s="1" customFormat="1">
      <c r="A79" s="751">
        <v>4.01</v>
      </c>
      <c r="B79" s="2" t="s">
        <v>33</v>
      </c>
      <c r="C79" s="82"/>
      <c r="D79" s="61"/>
      <c r="E79" s="82"/>
      <c r="F79" s="61"/>
      <c r="G79" s="101">
        <v>0.03</v>
      </c>
      <c r="H79" s="82">
        <v>0</v>
      </c>
      <c r="I79" s="61">
        <f t="shared" ref="I79:I80" si="70">H79*G79</f>
        <v>0</v>
      </c>
      <c r="J79" s="60">
        <f t="shared" ref="J79:J80" si="71">H79+E79+C79</f>
        <v>0</v>
      </c>
      <c r="K79" s="61">
        <f>I79+F79+D79</f>
        <v>0</v>
      </c>
      <c r="L79" s="60"/>
      <c r="M79" s="61"/>
      <c r="N79" s="61" t="e">
        <f t="shared" ref="N79:O79" si="72">L79/H79%</f>
        <v>#DIV/0!</v>
      </c>
      <c r="O79" s="61" t="e">
        <f t="shared" si="72"/>
        <v>#DIV/0!</v>
      </c>
      <c r="P79" s="60">
        <f t="shared" si="65"/>
        <v>0</v>
      </c>
      <c r="Q79" s="61">
        <f t="shared" si="65"/>
        <v>0</v>
      </c>
      <c r="R79" s="60"/>
      <c r="S79" s="61"/>
      <c r="T79" s="125">
        <v>0.03</v>
      </c>
      <c r="U79" s="60"/>
      <c r="V79" s="61">
        <f>U79*T79</f>
        <v>0</v>
      </c>
      <c r="W79" s="60">
        <f t="shared" si="67"/>
        <v>0</v>
      </c>
      <c r="X79" s="61">
        <f>V79+S79</f>
        <v>0</v>
      </c>
      <c r="Y79" s="60"/>
      <c r="Z79" s="61"/>
      <c r="AA79" s="125">
        <v>0.03</v>
      </c>
      <c r="AB79" s="60"/>
      <c r="AC79" s="61">
        <f>AB79*AA79</f>
        <v>0</v>
      </c>
      <c r="AD79" s="60">
        <f t="shared" si="69"/>
        <v>0</v>
      </c>
      <c r="AE79" s="61">
        <f>AC79+Z79</f>
        <v>0</v>
      </c>
      <c r="AF79" s="82"/>
    </row>
    <row r="80" spans="1:32" s="1" customFormat="1" ht="35.25" customHeight="1">
      <c r="A80" s="199">
        <v>4.0199999999999996</v>
      </c>
      <c r="B80" s="2" t="s">
        <v>34</v>
      </c>
      <c r="C80" s="82"/>
      <c r="D80" s="61"/>
      <c r="E80" s="82"/>
      <c r="F80" s="61"/>
      <c r="G80" s="101"/>
      <c r="H80" s="82"/>
      <c r="I80" s="61">
        <f t="shared" si="70"/>
        <v>0</v>
      </c>
      <c r="J80" s="60">
        <f t="shared" si="71"/>
        <v>0</v>
      </c>
      <c r="K80" s="61">
        <f>I80+F80+D80</f>
        <v>0</v>
      </c>
      <c r="L80" s="60"/>
      <c r="M80" s="61"/>
      <c r="N80" s="61"/>
      <c r="O80" s="61"/>
      <c r="P80" s="60">
        <f t="shared" si="65"/>
        <v>0</v>
      </c>
      <c r="Q80" s="61">
        <f t="shared" si="65"/>
        <v>0</v>
      </c>
      <c r="R80" s="60"/>
      <c r="S80" s="61"/>
      <c r="T80" s="125"/>
      <c r="U80" s="60"/>
      <c r="V80" s="61">
        <f>U80*T80</f>
        <v>0</v>
      </c>
      <c r="W80" s="60">
        <f t="shared" si="67"/>
        <v>0</v>
      </c>
      <c r="X80" s="61">
        <f>V80+S80</f>
        <v>0</v>
      </c>
      <c r="Y80" s="60"/>
      <c r="Z80" s="61"/>
      <c r="AA80" s="125"/>
      <c r="AB80" s="60"/>
      <c r="AC80" s="61">
        <f>AB80*AA80</f>
        <v>0</v>
      </c>
      <c r="AD80" s="60">
        <f t="shared" si="69"/>
        <v>0</v>
      </c>
      <c r="AE80" s="61">
        <f>AC80+Z80</f>
        <v>0</v>
      </c>
      <c r="AF80" s="82"/>
    </row>
    <row r="81" spans="1:32" s="144" customFormat="1">
      <c r="A81" s="208"/>
      <c r="B81" s="215" t="s">
        <v>35</v>
      </c>
      <c r="C81" s="273">
        <f t="shared" ref="C81" si="73">SUM(C79:C80)</f>
        <v>0</v>
      </c>
      <c r="D81" s="263">
        <f>SUM(D79:D80)</f>
        <v>0</v>
      </c>
      <c r="E81" s="273">
        <f t="shared" ref="E81" si="74">SUM(E79:E80)</f>
        <v>0</v>
      </c>
      <c r="F81" s="263">
        <f>SUM(F79:F80)</f>
        <v>0</v>
      </c>
      <c r="G81" s="212"/>
      <c r="H81" s="273">
        <f t="shared" ref="H81:M81" si="75">SUM(H79:H80)</f>
        <v>0</v>
      </c>
      <c r="I81" s="263">
        <f>SUM(I79:I80)</f>
        <v>0</v>
      </c>
      <c r="J81" s="273">
        <f t="shared" si="75"/>
        <v>0</v>
      </c>
      <c r="K81" s="263">
        <f>SUM(K79:K80)</f>
        <v>0</v>
      </c>
      <c r="L81" s="273">
        <f t="shared" si="75"/>
        <v>0</v>
      </c>
      <c r="M81" s="263">
        <f t="shared" si="75"/>
        <v>0</v>
      </c>
      <c r="N81" s="213" t="e">
        <f t="shared" ref="N81:N83" si="76">L81/J81%</f>
        <v>#DIV/0!</v>
      </c>
      <c r="O81" s="213" t="e">
        <f>M81/K81%</f>
        <v>#DIV/0!</v>
      </c>
      <c r="P81" s="273">
        <f t="shared" ref="P81:S81" si="77">SUM(P79:P80)</f>
        <v>0</v>
      </c>
      <c r="Q81" s="263">
        <f t="shared" si="77"/>
        <v>0</v>
      </c>
      <c r="R81" s="273">
        <f t="shared" si="77"/>
        <v>0</v>
      </c>
      <c r="S81" s="263">
        <f t="shared" si="77"/>
        <v>0</v>
      </c>
      <c r="T81" s="214"/>
      <c r="U81" s="273">
        <f t="shared" ref="U81:W81" si="78">SUM(U79:U80)</f>
        <v>0</v>
      </c>
      <c r="V81" s="263">
        <f>SUM(V79:V80)</f>
        <v>0</v>
      </c>
      <c r="W81" s="273">
        <f t="shared" si="78"/>
        <v>0</v>
      </c>
      <c r="X81" s="263">
        <f>SUM(X79:X80)</f>
        <v>0</v>
      </c>
      <c r="Y81" s="273">
        <f t="shared" ref="Y81:Z81" si="79">SUM(Y79:Y80)</f>
        <v>0</v>
      </c>
      <c r="Z81" s="263">
        <f t="shared" si="79"/>
        <v>0</v>
      </c>
      <c r="AA81" s="214"/>
      <c r="AB81" s="273">
        <f t="shared" ref="AB81" si="80">SUM(AB79:AB80)</f>
        <v>0</v>
      </c>
      <c r="AC81" s="263">
        <f>SUM(AC79:AC80)</f>
        <v>0</v>
      </c>
      <c r="AD81" s="273">
        <f t="shared" ref="AD81" si="81">SUM(AD79:AD80)</f>
        <v>0</v>
      </c>
      <c r="AE81" s="263">
        <f>SUM(AE79:AE80)</f>
        <v>0</v>
      </c>
      <c r="AF81" s="215"/>
    </row>
    <row r="82" spans="1:32" s="1" customFormat="1" ht="78.75">
      <c r="A82" s="748">
        <v>5</v>
      </c>
      <c r="B82" s="9" t="s">
        <v>235</v>
      </c>
      <c r="C82" s="82">
        <v>4362</v>
      </c>
      <c r="D82" s="61">
        <v>0</v>
      </c>
      <c r="E82" s="82"/>
      <c r="F82" s="61"/>
      <c r="G82" s="101"/>
      <c r="H82" s="82">
        <v>5618</v>
      </c>
      <c r="I82" s="61">
        <v>0</v>
      </c>
      <c r="J82" s="60">
        <f t="shared" ref="J82" si="82">H82+E82+C82</f>
        <v>9980</v>
      </c>
      <c r="K82" s="61">
        <v>0</v>
      </c>
      <c r="L82" s="60"/>
      <c r="M82" s="61"/>
      <c r="N82" s="61">
        <f t="shared" si="76"/>
        <v>0</v>
      </c>
      <c r="O82" s="61" t="e">
        <f>M82/K82%</f>
        <v>#DIV/0!</v>
      </c>
      <c r="P82" s="60">
        <f>J82-L82</f>
        <v>9980</v>
      </c>
      <c r="Q82" s="61">
        <f>K82-M82</f>
        <v>0</v>
      </c>
      <c r="R82" s="60"/>
      <c r="S82" s="61"/>
      <c r="T82" s="125"/>
      <c r="U82" s="60">
        <v>7050</v>
      </c>
      <c r="V82" s="61">
        <v>1131.64816</v>
      </c>
      <c r="W82" s="60">
        <f>U82+R82</f>
        <v>7050</v>
      </c>
      <c r="X82" s="61">
        <f>V82+S82</f>
        <v>1131.64816</v>
      </c>
      <c r="Y82" s="60"/>
      <c r="Z82" s="61"/>
      <c r="AA82" s="125"/>
      <c r="AB82" s="60">
        <v>5618</v>
      </c>
      <c r="AC82" s="61">
        <v>385.49</v>
      </c>
      <c r="AD82" s="60">
        <f>AB82+Y82</f>
        <v>5618</v>
      </c>
      <c r="AE82" s="61">
        <f>AC82+Z82</f>
        <v>385.49</v>
      </c>
      <c r="AF82" s="82"/>
    </row>
    <row r="83" spans="1:32" s="144" customFormat="1">
      <c r="A83" s="208"/>
      <c r="B83" s="209" t="s">
        <v>35</v>
      </c>
      <c r="C83" s="210">
        <f t="shared" ref="C83:E83" si="83">C82</f>
        <v>4362</v>
      </c>
      <c r="D83" s="211">
        <f t="shared" si="83"/>
        <v>0</v>
      </c>
      <c r="E83" s="210">
        <f t="shared" si="83"/>
        <v>0</v>
      </c>
      <c r="F83" s="211">
        <f>F82</f>
        <v>0</v>
      </c>
      <c r="G83" s="212">
        <v>0</v>
      </c>
      <c r="H83" s="210">
        <f t="shared" ref="H83:M83" si="84">H82</f>
        <v>5618</v>
      </c>
      <c r="I83" s="211">
        <f>I82</f>
        <v>0</v>
      </c>
      <c r="J83" s="210">
        <f t="shared" si="84"/>
        <v>9980</v>
      </c>
      <c r="K83" s="211">
        <f>K82</f>
        <v>0</v>
      </c>
      <c r="L83" s="210">
        <f t="shared" si="84"/>
        <v>0</v>
      </c>
      <c r="M83" s="211">
        <f t="shared" si="84"/>
        <v>0</v>
      </c>
      <c r="N83" s="213">
        <f t="shared" si="76"/>
        <v>0</v>
      </c>
      <c r="O83" s="213" t="e">
        <f>M83/K83%</f>
        <v>#DIV/0!</v>
      </c>
      <c r="P83" s="210">
        <f t="shared" ref="P83:S83" si="85">P82</f>
        <v>9980</v>
      </c>
      <c r="Q83" s="211">
        <f t="shared" si="85"/>
        <v>0</v>
      </c>
      <c r="R83" s="210">
        <f t="shared" si="85"/>
        <v>0</v>
      </c>
      <c r="S83" s="211">
        <f t="shared" si="85"/>
        <v>0</v>
      </c>
      <c r="T83" s="214">
        <v>0</v>
      </c>
      <c r="U83" s="210">
        <f t="shared" ref="U83:W83" si="86">U82</f>
        <v>7050</v>
      </c>
      <c r="V83" s="211">
        <f>V82</f>
        <v>1131.64816</v>
      </c>
      <c r="W83" s="210">
        <f t="shared" si="86"/>
        <v>7050</v>
      </c>
      <c r="X83" s="211">
        <f>X82</f>
        <v>1131.64816</v>
      </c>
      <c r="Y83" s="210">
        <f t="shared" ref="Y83:Z83" si="87">Y82</f>
        <v>0</v>
      </c>
      <c r="Z83" s="211">
        <f t="shared" si="87"/>
        <v>0</v>
      </c>
      <c r="AA83" s="214">
        <v>0</v>
      </c>
      <c r="AB83" s="210">
        <f t="shared" ref="AB83" si="88">AB82</f>
        <v>5618</v>
      </c>
      <c r="AC83" s="211">
        <f>AC82</f>
        <v>385.49</v>
      </c>
      <c r="AD83" s="210">
        <f t="shared" ref="AD83" si="89">AD82</f>
        <v>5618</v>
      </c>
      <c r="AE83" s="211">
        <f>AE82</f>
        <v>385.49</v>
      </c>
      <c r="AF83" s="215"/>
    </row>
    <row r="84" spans="1:32" s="1" customFormat="1" ht="31.5">
      <c r="A84" s="329">
        <v>6</v>
      </c>
      <c r="B84" s="9" t="s">
        <v>36</v>
      </c>
      <c r="C84" s="82"/>
      <c r="D84" s="61"/>
      <c r="E84" s="82"/>
      <c r="F84" s="61"/>
      <c r="G84" s="101"/>
      <c r="H84" s="82"/>
      <c r="I84" s="61"/>
      <c r="J84" s="60"/>
      <c r="K84" s="61"/>
      <c r="L84" s="60"/>
      <c r="M84" s="61"/>
      <c r="N84" s="61"/>
      <c r="O84" s="61"/>
      <c r="P84" s="60">
        <f t="shared" ref="P84:Q89" si="90">J84-L84</f>
        <v>0</v>
      </c>
      <c r="Q84" s="61">
        <f t="shared" si="90"/>
        <v>0</v>
      </c>
      <c r="R84" s="60"/>
      <c r="S84" s="61"/>
      <c r="T84" s="125"/>
      <c r="U84" s="60"/>
      <c r="V84" s="61">
        <f t="shared" ref="V84:V85" si="91">U84*T84</f>
        <v>0</v>
      </c>
      <c r="W84" s="60">
        <f t="shared" ref="W84:W89" si="92">U84+R84</f>
        <v>0</v>
      </c>
      <c r="X84" s="61">
        <f t="shared" ref="X84:X89" si="93">V84+S84</f>
        <v>0</v>
      </c>
      <c r="Y84" s="60"/>
      <c r="Z84" s="61"/>
      <c r="AA84" s="125"/>
      <c r="AB84" s="60"/>
      <c r="AC84" s="61">
        <f t="shared" ref="AC84:AC85" si="94">AB84*AA84</f>
        <v>0</v>
      </c>
      <c r="AD84" s="60">
        <f t="shared" ref="AD84:AD89" si="95">AB84+Y84</f>
        <v>0</v>
      </c>
      <c r="AE84" s="61">
        <f t="shared" ref="AE84:AE89" si="96">AC84+Z84</f>
        <v>0</v>
      </c>
      <c r="AF84" s="82"/>
    </row>
    <row r="85" spans="1:32" s="1" customFormat="1">
      <c r="A85" s="329">
        <v>6.01</v>
      </c>
      <c r="B85" s="9" t="s">
        <v>37</v>
      </c>
      <c r="C85" s="82"/>
      <c r="D85" s="61"/>
      <c r="E85" s="82"/>
      <c r="F85" s="61"/>
      <c r="G85" s="101"/>
      <c r="H85" s="82"/>
      <c r="I85" s="61">
        <f t="shared" ref="I85:I86" si="97">H85*G85</f>
        <v>0</v>
      </c>
      <c r="J85" s="60">
        <f t="shared" ref="J85:J86" si="98">H85+E85+C85</f>
        <v>0</v>
      </c>
      <c r="K85" s="61">
        <f>I85+F85+D85</f>
        <v>0</v>
      </c>
      <c r="L85" s="60"/>
      <c r="M85" s="61"/>
      <c r="N85" s="61"/>
      <c r="O85" s="61"/>
      <c r="P85" s="60">
        <f t="shared" si="90"/>
        <v>0</v>
      </c>
      <c r="Q85" s="61">
        <f t="shared" si="90"/>
        <v>0</v>
      </c>
      <c r="R85" s="60"/>
      <c r="S85" s="61"/>
      <c r="T85" s="125"/>
      <c r="U85" s="60"/>
      <c r="V85" s="61">
        <f t="shared" si="91"/>
        <v>0</v>
      </c>
      <c r="W85" s="60">
        <f t="shared" si="92"/>
        <v>0</v>
      </c>
      <c r="X85" s="61">
        <f t="shared" si="93"/>
        <v>0</v>
      </c>
      <c r="Y85" s="60"/>
      <c r="Z85" s="61"/>
      <c r="AA85" s="125"/>
      <c r="AB85" s="60"/>
      <c r="AC85" s="61">
        <f t="shared" si="94"/>
        <v>0</v>
      </c>
      <c r="AD85" s="60">
        <f t="shared" si="95"/>
        <v>0</v>
      </c>
      <c r="AE85" s="61">
        <f t="shared" si="96"/>
        <v>0</v>
      </c>
      <c r="AF85" s="82"/>
    </row>
    <row r="86" spans="1:32" s="1" customFormat="1" ht="56.25">
      <c r="A86" s="751"/>
      <c r="B86" s="2" t="s">
        <v>38</v>
      </c>
      <c r="C86" s="82"/>
      <c r="D86" s="61"/>
      <c r="E86" s="82"/>
      <c r="F86" s="61"/>
      <c r="G86" s="101">
        <v>0.2</v>
      </c>
      <c r="H86" s="82"/>
      <c r="I86" s="61">
        <f t="shared" si="97"/>
        <v>0</v>
      </c>
      <c r="J86" s="60">
        <f t="shared" si="98"/>
        <v>0</v>
      </c>
      <c r="K86" s="61">
        <f>I86+F86+D86</f>
        <v>0</v>
      </c>
      <c r="L86" s="60"/>
      <c r="M86" s="61"/>
      <c r="N86" s="61" t="e">
        <f t="shared" ref="N86:O90" si="99">L86/J86%</f>
        <v>#DIV/0!</v>
      </c>
      <c r="O86" s="61" t="e">
        <f t="shared" si="99"/>
        <v>#DIV/0!</v>
      </c>
      <c r="P86" s="60">
        <f t="shared" si="90"/>
        <v>0</v>
      </c>
      <c r="Q86" s="61">
        <f t="shared" si="90"/>
        <v>0</v>
      </c>
      <c r="R86" s="60"/>
      <c r="S86" s="61"/>
      <c r="T86" s="125">
        <v>0.2</v>
      </c>
      <c r="U86" s="60"/>
      <c r="V86" s="61">
        <f>U86*T86</f>
        <v>0</v>
      </c>
      <c r="W86" s="60">
        <f t="shared" si="92"/>
        <v>0</v>
      </c>
      <c r="X86" s="61">
        <f t="shared" si="93"/>
        <v>0</v>
      </c>
      <c r="Y86" s="60"/>
      <c r="Z86" s="61"/>
      <c r="AA86" s="125">
        <v>0.2</v>
      </c>
      <c r="AB86" s="60"/>
      <c r="AC86" s="61">
        <f>AB86*AA86</f>
        <v>0</v>
      </c>
      <c r="AD86" s="60">
        <f t="shared" si="95"/>
        <v>0</v>
      </c>
      <c r="AE86" s="61">
        <f t="shared" si="96"/>
        <v>0</v>
      </c>
      <c r="AF86" s="691" t="s">
        <v>478</v>
      </c>
    </row>
    <row r="87" spans="1:32" s="1" customFormat="1">
      <c r="A87" s="199"/>
      <c r="B87" s="2" t="s">
        <v>39</v>
      </c>
      <c r="C87" s="82"/>
      <c r="D87" s="61"/>
      <c r="E87" s="82"/>
      <c r="F87" s="61"/>
      <c r="G87" s="101"/>
      <c r="H87" s="82"/>
      <c r="I87" s="61"/>
      <c r="J87" s="60"/>
      <c r="K87" s="61"/>
      <c r="L87" s="60"/>
      <c r="M87" s="61"/>
      <c r="N87" s="61"/>
      <c r="O87" s="61"/>
      <c r="P87" s="60">
        <f t="shared" si="90"/>
        <v>0</v>
      </c>
      <c r="Q87" s="61">
        <f t="shared" si="90"/>
        <v>0</v>
      </c>
      <c r="R87" s="60"/>
      <c r="S87" s="61"/>
      <c r="T87" s="125"/>
      <c r="U87" s="60"/>
      <c r="V87" s="61">
        <f t="shared" ref="V87:V89" si="100">U87*T87</f>
        <v>0</v>
      </c>
      <c r="W87" s="60">
        <f t="shared" si="92"/>
        <v>0</v>
      </c>
      <c r="X87" s="61">
        <f t="shared" si="93"/>
        <v>0</v>
      </c>
      <c r="Y87" s="60"/>
      <c r="Z87" s="61"/>
      <c r="AA87" s="125"/>
      <c r="AB87" s="60"/>
      <c r="AC87" s="61">
        <f t="shared" ref="AC87:AC89" si="101">AB87*AA87</f>
        <v>0</v>
      </c>
      <c r="AD87" s="60">
        <f t="shared" si="95"/>
        <v>0</v>
      </c>
      <c r="AE87" s="61">
        <f t="shared" si="96"/>
        <v>0</v>
      </c>
      <c r="AF87" s="82"/>
    </row>
    <row r="88" spans="1:32" s="1" customFormat="1">
      <c r="A88" s="199"/>
      <c r="B88" s="2" t="s">
        <v>40</v>
      </c>
      <c r="C88" s="82"/>
      <c r="D88" s="61"/>
      <c r="E88" s="82"/>
      <c r="F88" s="61"/>
      <c r="G88" s="101"/>
      <c r="H88" s="82"/>
      <c r="I88" s="61">
        <f t="shared" ref="I88:I89" si="102">H88*G88</f>
        <v>0</v>
      </c>
      <c r="J88" s="60">
        <f t="shared" ref="J88:J89" si="103">H88+E88+C88</f>
        <v>0</v>
      </c>
      <c r="K88" s="61">
        <f>I88+F88+D88</f>
        <v>0</v>
      </c>
      <c r="L88" s="60"/>
      <c r="M88" s="61"/>
      <c r="N88" s="61"/>
      <c r="O88" s="61"/>
      <c r="P88" s="60">
        <f t="shared" si="90"/>
        <v>0</v>
      </c>
      <c r="Q88" s="61">
        <f t="shared" si="90"/>
        <v>0</v>
      </c>
      <c r="R88" s="60"/>
      <c r="S88" s="61"/>
      <c r="T88" s="125"/>
      <c r="U88" s="60"/>
      <c r="V88" s="61">
        <f t="shared" si="100"/>
        <v>0</v>
      </c>
      <c r="W88" s="60">
        <f t="shared" si="92"/>
        <v>0</v>
      </c>
      <c r="X88" s="61">
        <f t="shared" si="93"/>
        <v>0</v>
      </c>
      <c r="Y88" s="60"/>
      <c r="Z88" s="61"/>
      <c r="AA88" s="125"/>
      <c r="AB88" s="60"/>
      <c r="AC88" s="61">
        <f t="shared" si="101"/>
        <v>0</v>
      </c>
      <c r="AD88" s="60">
        <f t="shared" si="95"/>
        <v>0</v>
      </c>
      <c r="AE88" s="61">
        <f t="shared" si="96"/>
        <v>0</v>
      </c>
      <c r="AF88" s="82"/>
    </row>
    <row r="89" spans="1:32" s="1" customFormat="1">
      <c r="A89" s="199"/>
      <c r="B89" s="2" t="s">
        <v>41</v>
      </c>
      <c r="C89" s="82"/>
      <c r="D89" s="61"/>
      <c r="E89" s="82"/>
      <c r="F89" s="61"/>
      <c r="G89" s="101"/>
      <c r="H89" s="82"/>
      <c r="I89" s="61">
        <f t="shared" si="102"/>
        <v>0</v>
      </c>
      <c r="J89" s="60">
        <f t="shared" si="103"/>
        <v>0</v>
      </c>
      <c r="K89" s="61">
        <f>I89+F89+D89</f>
        <v>0</v>
      </c>
      <c r="L89" s="60"/>
      <c r="M89" s="61"/>
      <c r="N89" s="61"/>
      <c r="O89" s="61"/>
      <c r="P89" s="60">
        <f t="shared" si="90"/>
        <v>0</v>
      </c>
      <c r="Q89" s="61">
        <f t="shared" si="90"/>
        <v>0</v>
      </c>
      <c r="R89" s="60"/>
      <c r="S89" s="61"/>
      <c r="T89" s="125"/>
      <c r="U89" s="60"/>
      <c r="V89" s="61">
        <f t="shared" si="100"/>
        <v>0</v>
      </c>
      <c r="W89" s="60">
        <f t="shared" si="92"/>
        <v>0</v>
      </c>
      <c r="X89" s="61">
        <f t="shared" si="93"/>
        <v>0</v>
      </c>
      <c r="Y89" s="60"/>
      <c r="Z89" s="61"/>
      <c r="AA89" s="125"/>
      <c r="AB89" s="60"/>
      <c r="AC89" s="61">
        <f t="shared" si="101"/>
        <v>0</v>
      </c>
      <c r="AD89" s="60">
        <f t="shared" si="95"/>
        <v>0</v>
      </c>
      <c r="AE89" s="61">
        <f t="shared" si="96"/>
        <v>0</v>
      </c>
      <c r="AF89" s="82"/>
    </row>
    <row r="90" spans="1:32" s="144" customFormat="1">
      <c r="A90" s="208"/>
      <c r="B90" s="209" t="s">
        <v>25</v>
      </c>
      <c r="C90" s="210">
        <f t="shared" ref="C90" si="104">SUM(C86:C89)</f>
        <v>0</v>
      </c>
      <c r="D90" s="211">
        <f>SUM(D86:D89)</f>
        <v>0</v>
      </c>
      <c r="E90" s="210">
        <f t="shared" ref="E90" si="105">SUM(E86:E89)</f>
        <v>0</v>
      </c>
      <c r="F90" s="211">
        <f>SUM(F86:F89)</f>
        <v>0</v>
      </c>
      <c r="G90" s="212"/>
      <c r="H90" s="210">
        <f t="shared" ref="H90:M90" si="106">SUM(H86:H89)</f>
        <v>0</v>
      </c>
      <c r="I90" s="211">
        <f>SUM(I86:I89)</f>
        <v>0</v>
      </c>
      <c r="J90" s="210">
        <f t="shared" si="106"/>
        <v>0</v>
      </c>
      <c r="K90" s="211">
        <f>SUM(K86:K89)</f>
        <v>0</v>
      </c>
      <c r="L90" s="210">
        <f t="shared" si="106"/>
        <v>0</v>
      </c>
      <c r="M90" s="211">
        <f t="shared" si="106"/>
        <v>0</v>
      </c>
      <c r="N90" s="213" t="e">
        <f t="shared" si="99"/>
        <v>#DIV/0!</v>
      </c>
      <c r="O90" s="213" t="e">
        <f>M90/K90%</f>
        <v>#DIV/0!</v>
      </c>
      <c r="P90" s="210">
        <f t="shared" ref="P90" si="107">SUM(P86:P89)</f>
        <v>0</v>
      </c>
      <c r="Q90" s="211">
        <f>SUM(Q86:Q89)</f>
        <v>0</v>
      </c>
      <c r="R90" s="210">
        <f t="shared" ref="R90" si="108">SUM(R86:R89)</f>
        <v>0</v>
      </c>
      <c r="S90" s="211">
        <f>SUM(S86:S89)</f>
        <v>0</v>
      </c>
      <c r="T90" s="214"/>
      <c r="U90" s="210">
        <f t="shared" ref="U90:W90" si="109">SUM(U86:U89)</f>
        <v>0</v>
      </c>
      <c r="V90" s="211">
        <f>SUM(V86:V89)</f>
        <v>0</v>
      </c>
      <c r="W90" s="210">
        <f t="shared" si="109"/>
        <v>0</v>
      </c>
      <c r="X90" s="211">
        <f>SUM(X86:X89)</f>
        <v>0</v>
      </c>
      <c r="Y90" s="210">
        <f t="shared" ref="Y90" si="110">SUM(Y86:Y89)</f>
        <v>0</v>
      </c>
      <c r="Z90" s="211">
        <f>SUM(Z86:Z89)</f>
        <v>0</v>
      </c>
      <c r="AA90" s="214"/>
      <c r="AB90" s="210">
        <f t="shared" ref="AB90" si="111">SUM(AB86:AB89)</f>
        <v>0</v>
      </c>
      <c r="AC90" s="211">
        <f>SUM(AC86:AC89)</f>
        <v>0</v>
      </c>
      <c r="AD90" s="210">
        <f t="shared" ref="AD90" si="112">SUM(AD86:AD89)</f>
        <v>0</v>
      </c>
      <c r="AE90" s="211">
        <f>SUM(AE86:AE89)</f>
        <v>0</v>
      </c>
      <c r="AF90" s="215"/>
    </row>
    <row r="91" spans="1:32" s="1" customFormat="1" ht="31.5">
      <c r="A91" s="329">
        <v>6.02</v>
      </c>
      <c r="B91" s="9" t="s">
        <v>42</v>
      </c>
      <c r="C91" s="82"/>
      <c r="D91" s="61"/>
      <c r="E91" s="82"/>
      <c r="F91" s="61"/>
      <c r="G91" s="101"/>
      <c r="H91" s="82"/>
      <c r="I91" s="61"/>
      <c r="J91" s="60"/>
      <c r="K91" s="61"/>
      <c r="L91" s="60"/>
      <c r="M91" s="61"/>
      <c r="N91" s="61"/>
      <c r="O91" s="61"/>
      <c r="P91" s="60">
        <f t="shared" ref="P91:Q95" si="113">J91-L91</f>
        <v>0</v>
      </c>
      <c r="Q91" s="61">
        <f t="shared" si="113"/>
        <v>0</v>
      </c>
      <c r="R91" s="60"/>
      <c r="S91" s="61"/>
      <c r="T91" s="125"/>
      <c r="U91" s="60"/>
      <c r="V91" s="61">
        <f t="shared" ref="V91" si="114">U91*T91</f>
        <v>0</v>
      </c>
      <c r="W91" s="60">
        <f t="shared" ref="W91:W95" si="115">U91+R91</f>
        <v>0</v>
      </c>
      <c r="X91" s="61">
        <f>V91+S91</f>
        <v>0</v>
      </c>
      <c r="Y91" s="60"/>
      <c r="Z91" s="61"/>
      <c r="AA91" s="125"/>
      <c r="AB91" s="60"/>
      <c r="AC91" s="61">
        <f t="shared" ref="AC91" si="116">AB91*AA91</f>
        <v>0</v>
      </c>
      <c r="AD91" s="60">
        <f t="shared" ref="AD91:AD95" si="117">AB91+Y91</f>
        <v>0</v>
      </c>
      <c r="AE91" s="61">
        <f>AC91+Z91</f>
        <v>0</v>
      </c>
      <c r="AF91" s="82"/>
    </row>
    <row r="92" spans="1:32" s="1" customFormat="1" ht="56.25">
      <c r="A92" s="751"/>
      <c r="B92" s="2" t="s">
        <v>38</v>
      </c>
      <c r="C92" s="82"/>
      <c r="D92" s="61"/>
      <c r="E92" s="82"/>
      <c r="F92" s="61"/>
      <c r="G92" s="101"/>
      <c r="H92" s="82"/>
      <c r="I92" s="61">
        <f t="shared" ref="I92:I95" si="118">H92*G92</f>
        <v>0</v>
      </c>
      <c r="J92" s="60">
        <f t="shared" ref="J92:J95" si="119">H92+E92+C92</f>
        <v>0</v>
      </c>
      <c r="K92" s="61">
        <f>I92+F92+D92</f>
        <v>0</v>
      </c>
      <c r="L92" s="60"/>
      <c r="M92" s="61"/>
      <c r="N92" s="61" t="e">
        <f t="shared" ref="N92:O96" si="120">L92/J92%</f>
        <v>#DIV/0!</v>
      </c>
      <c r="O92" s="61" t="e">
        <f t="shared" si="120"/>
        <v>#DIV/0!</v>
      </c>
      <c r="P92" s="60">
        <f t="shared" si="113"/>
        <v>0</v>
      </c>
      <c r="Q92" s="61">
        <f t="shared" si="113"/>
        <v>0</v>
      </c>
      <c r="R92" s="60"/>
      <c r="S92" s="61"/>
      <c r="T92" s="125">
        <v>0.2</v>
      </c>
      <c r="U92" s="60"/>
      <c r="V92" s="61">
        <f>U92*T92</f>
        <v>0</v>
      </c>
      <c r="W92" s="60">
        <f t="shared" si="115"/>
        <v>0</v>
      </c>
      <c r="X92" s="61">
        <f>V92+S92</f>
        <v>0</v>
      </c>
      <c r="Y92" s="60"/>
      <c r="Z92" s="61"/>
      <c r="AA92" s="125">
        <v>0.2</v>
      </c>
      <c r="AB92" s="60"/>
      <c r="AC92" s="61">
        <f>AB92*AA92</f>
        <v>0</v>
      </c>
      <c r="AD92" s="60">
        <f t="shared" si="117"/>
        <v>0</v>
      </c>
      <c r="AE92" s="61">
        <f>AC92+Z92</f>
        <v>0</v>
      </c>
      <c r="AF92" s="691" t="s">
        <v>478</v>
      </c>
    </row>
    <row r="93" spans="1:32" s="1" customFormat="1">
      <c r="A93" s="199"/>
      <c r="B93" s="2" t="s">
        <v>39</v>
      </c>
      <c r="C93" s="82"/>
      <c r="D93" s="61"/>
      <c r="E93" s="82"/>
      <c r="F93" s="61"/>
      <c r="G93" s="101"/>
      <c r="H93" s="82"/>
      <c r="I93" s="61">
        <f t="shared" si="118"/>
        <v>0</v>
      </c>
      <c r="J93" s="60">
        <f t="shared" si="119"/>
        <v>0</v>
      </c>
      <c r="K93" s="61">
        <f>I93+F93+D93</f>
        <v>0</v>
      </c>
      <c r="L93" s="60"/>
      <c r="M93" s="61"/>
      <c r="N93" s="61" t="e">
        <f t="shared" si="120"/>
        <v>#DIV/0!</v>
      </c>
      <c r="O93" s="61" t="e">
        <f t="shared" si="120"/>
        <v>#DIV/0!</v>
      </c>
      <c r="P93" s="60">
        <f t="shared" si="113"/>
        <v>0</v>
      </c>
      <c r="Q93" s="61">
        <f t="shared" si="113"/>
        <v>0</v>
      </c>
      <c r="R93" s="60"/>
      <c r="S93" s="61"/>
      <c r="T93" s="125"/>
      <c r="U93" s="60"/>
      <c r="V93" s="61">
        <f>U93*T93</f>
        <v>0</v>
      </c>
      <c r="W93" s="60">
        <f t="shared" si="115"/>
        <v>0</v>
      </c>
      <c r="X93" s="61">
        <f>V93+S93</f>
        <v>0</v>
      </c>
      <c r="Y93" s="60"/>
      <c r="Z93" s="61"/>
      <c r="AA93" s="125"/>
      <c r="AB93" s="60"/>
      <c r="AC93" s="61">
        <f>AB93*AA93</f>
        <v>0</v>
      </c>
      <c r="AD93" s="60">
        <f t="shared" si="117"/>
        <v>0</v>
      </c>
      <c r="AE93" s="61">
        <f>AC93+Z93</f>
        <v>0</v>
      </c>
      <c r="AF93" s="82"/>
    </row>
    <row r="94" spans="1:32" s="1" customFormat="1">
      <c r="A94" s="199"/>
      <c r="B94" s="2" t="s">
        <v>40</v>
      </c>
      <c r="C94" s="82"/>
      <c r="D94" s="61"/>
      <c r="E94" s="82"/>
      <c r="F94" s="61"/>
      <c r="G94" s="101"/>
      <c r="H94" s="82"/>
      <c r="I94" s="61">
        <f t="shared" si="118"/>
        <v>0</v>
      </c>
      <c r="J94" s="60">
        <f t="shared" si="119"/>
        <v>0</v>
      </c>
      <c r="K94" s="61">
        <f>I94+F94+D94</f>
        <v>0</v>
      </c>
      <c r="L94" s="60"/>
      <c r="M94" s="61"/>
      <c r="N94" s="61" t="e">
        <f t="shared" si="120"/>
        <v>#DIV/0!</v>
      </c>
      <c r="O94" s="61" t="e">
        <f t="shared" si="120"/>
        <v>#DIV/0!</v>
      </c>
      <c r="P94" s="60">
        <f t="shared" si="113"/>
        <v>0</v>
      </c>
      <c r="Q94" s="61">
        <f t="shared" si="113"/>
        <v>0</v>
      </c>
      <c r="R94" s="60"/>
      <c r="S94" s="61"/>
      <c r="T94" s="125"/>
      <c r="U94" s="60"/>
      <c r="V94" s="61">
        <f>U94*T94</f>
        <v>0</v>
      </c>
      <c r="W94" s="60">
        <f t="shared" si="115"/>
        <v>0</v>
      </c>
      <c r="X94" s="61">
        <f>V94+S94</f>
        <v>0</v>
      </c>
      <c r="Y94" s="60"/>
      <c r="Z94" s="61"/>
      <c r="AA94" s="125"/>
      <c r="AB94" s="60"/>
      <c r="AC94" s="61">
        <f>AB94*AA94</f>
        <v>0</v>
      </c>
      <c r="AD94" s="60">
        <f t="shared" si="117"/>
        <v>0</v>
      </c>
      <c r="AE94" s="61">
        <f>AC94+Z94</f>
        <v>0</v>
      </c>
      <c r="AF94" s="82"/>
    </row>
    <row r="95" spans="1:32" s="1" customFormat="1">
      <c r="A95" s="199"/>
      <c r="B95" s="2" t="s">
        <v>41</v>
      </c>
      <c r="C95" s="82"/>
      <c r="D95" s="61"/>
      <c r="E95" s="82"/>
      <c r="F95" s="61"/>
      <c r="G95" s="101"/>
      <c r="H95" s="82"/>
      <c r="I95" s="61">
        <f t="shared" si="118"/>
        <v>0</v>
      </c>
      <c r="J95" s="60">
        <f t="shared" si="119"/>
        <v>0</v>
      </c>
      <c r="K95" s="61">
        <f>I95+F95+D95</f>
        <v>0</v>
      </c>
      <c r="L95" s="60"/>
      <c r="M95" s="61"/>
      <c r="N95" s="61" t="e">
        <f t="shared" si="120"/>
        <v>#DIV/0!</v>
      </c>
      <c r="O95" s="61" t="e">
        <f t="shared" si="120"/>
        <v>#DIV/0!</v>
      </c>
      <c r="P95" s="60">
        <f t="shared" si="113"/>
        <v>0</v>
      </c>
      <c r="Q95" s="61">
        <f t="shared" si="113"/>
        <v>0</v>
      </c>
      <c r="R95" s="60"/>
      <c r="S95" s="61"/>
      <c r="T95" s="125"/>
      <c r="U95" s="60"/>
      <c r="V95" s="61">
        <f>U95*T95</f>
        <v>0</v>
      </c>
      <c r="W95" s="60">
        <f t="shared" si="115"/>
        <v>0</v>
      </c>
      <c r="X95" s="61">
        <f>V95+S95</f>
        <v>0</v>
      </c>
      <c r="Y95" s="60"/>
      <c r="Z95" s="61"/>
      <c r="AA95" s="125"/>
      <c r="AB95" s="60"/>
      <c r="AC95" s="61">
        <f>AB95*AA95</f>
        <v>0</v>
      </c>
      <c r="AD95" s="60">
        <f t="shared" si="117"/>
        <v>0</v>
      </c>
      <c r="AE95" s="61">
        <f>AC95+Z95</f>
        <v>0</v>
      </c>
      <c r="AF95" s="82"/>
    </row>
    <row r="96" spans="1:32" s="144" customFormat="1">
      <c r="A96" s="208"/>
      <c r="B96" s="209" t="s">
        <v>25</v>
      </c>
      <c r="C96" s="210">
        <f t="shared" ref="C96" si="121">SUM(C92:C95)</f>
        <v>0</v>
      </c>
      <c r="D96" s="211">
        <f>SUM(D92:D95)</f>
        <v>0</v>
      </c>
      <c r="E96" s="210">
        <f t="shared" ref="E96" si="122">SUM(E92:E95)</f>
        <v>0</v>
      </c>
      <c r="F96" s="211">
        <f>SUM(F92:F95)</f>
        <v>0</v>
      </c>
      <c r="G96" s="212">
        <v>0</v>
      </c>
      <c r="H96" s="210">
        <f t="shared" ref="H96:M96" si="123">SUM(H92:H95)</f>
        <v>0</v>
      </c>
      <c r="I96" s="211">
        <f>SUM(I92:I95)</f>
        <v>0</v>
      </c>
      <c r="J96" s="210">
        <f t="shared" si="123"/>
        <v>0</v>
      </c>
      <c r="K96" s="211">
        <f>SUM(K92:K95)</f>
        <v>0</v>
      </c>
      <c r="L96" s="210">
        <f t="shared" si="123"/>
        <v>0</v>
      </c>
      <c r="M96" s="211">
        <f t="shared" si="123"/>
        <v>0</v>
      </c>
      <c r="N96" s="213" t="e">
        <f t="shared" si="120"/>
        <v>#DIV/0!</v>
      </c>
      <c r="O96" s="213" t="e">
        <f>M96/K96%</f>
        <v>#DIV/0!</v>
      </c>
      <c r="P96" s="210">
        <f t="shared" ref="P96:S96" si="124">SUM(P92:P95)</f>
        <v>0</v>
      </c>
      <c r="Q96" s="211">
        <f t="shared" si="124"/>
        <v>0</v>
      </c>
      <c r="R96" s="210">
        <f t="shared" si="124"/>
        <v>0</v>
      </c>
      <c r="S96" s="211">
        <f t="shared" si="124"/>
        <v>0</v>
      </c>
      <c r="T96" s="214">
        <v>0</v>
      </c>
      <c r="U96" s="210">
        <f t="shared" ref="U96:W96" si="125">SUM(U92:U95)</f>
        <v>0</v>
      </c>
      <c r="V96" s="211">
        <f>SUM(V92:V95)</f>
        <v>0</v>
      </c>
      <c r="W96" s="210">
        <f t="shared" si="125"/>
        <v>0</v>
      </c>
      <c r="X96" s="211">
        <f>SUM(X92:X95)</f>
        <v>0</v>
      </c>
      <c r="Y96" s="210">
        <f t="shared" ref="Y96:Z96" si="126">SUM(Y92:Y95)</f>
        <v>0</v>
      </c>
      <c r="Z96" s="211">
        <f t="shared" si="126"/>
        <v>0</v>
      </c>
      <c r="AA96" s="214">
        <v>0</v>
      </c>
      <c r="AB96" s="210">
        <f t="shared" ref="AB96" si="127">SUM(AB92:AB95)</f>
        <v>0</v>
      </c>
      <c r="AC96" s="211">
        <f>SUM(AC92:AC95)</f>
        <v>0</v>
      </c>
      <c r="AD96" s="210">
        <f t="shared" ref="AD96" si="128">SUM(AD92:AD95)</f>
        <v>0</v>
      </c>
      <c r="AE96" s="211">
        <f>SUM(AE92:AE95)</f>
        <v>0</v>
      </c>
      <c r="AF96" s="215"/>
    </row>
    <row r="97" spans="1:32" s="4" customFormat="1">
      <c r="A97" s="329">
        <v>6.03</v>
      </c>
      <c r="B97" s="9" t="s">
        <v>43</v>
      </c>
      <c r="C97" s="12"/>
      <c r="D97" s="63"/>
      <c r="E97" s="12"/>
      <c r="F97" s="63"/>
      <c r="G97" s="102"/>
      <c r="H97" s="12"/>
      <c r="I97" s="63"/>
      <c r="J97" s="62"/>
      <c r="K97" s="63"/>
      <c r="L97" s="62"/>
      <c r="M97" s="63"/>
      <c r="N97" s="61"/>
      <c r="O97" s="61"/>
      <c r="P97" s="60">
        <f t="shared" ref="P97:Q101" si="129">J97-L97</f>
        <v>0</v>
      </c>
      <c r="Q97" s="61">
        <f t="shared" si="129"/>
        <v>0</v>
      </c>
      <c r="R97" s="62"/>
      <c r="S97" s="63"/>
      <c r="T97" s="126"/>
      <c r="U97" s="62"/>
      <c r="V97" s="61">
        <f t="shared" ref="V97" si="130">U97*T97</f>
        <v>0</v>
      </c>
      <c r="W97" s="60">
        <f t="shared" ref="W97:W101" si="131">U97+R97</f>
        <v>0</v>
      </c>
      <c r="X97" s="61">
        <f>V97+S97</f>
        <v>0</v>
      </c>
      <c r="Y97" s="62"/>
      <c r="Z97" s="63"/>
      <c r="AA97" s="126"/>
      <c r="AB97" s="62"/>
      <c r="AC97" s="61">
        <f t="shared" ref="AC97" si="132">AB97*AA97</f>
        <v>0</v>
      </c>
      <c r="AD97" s="60">
        <f t="shared" ref="AD97:AD101" si="133">AB97+Y97</f>
        <v>0</v>
      </c>
      <c r="AE97" s="61">
        <f>AC97+Z97</f>
        <v>0</v>
      </c>
      <c r="AF97" s="12"/>
    </row>
    <row r="98" spans="1:32" s="1" customFormat="1">
      <c r="A98" s="199"/>
      <c r="B98" s="2" t="s">
        <v>38</v>
      </c>
      <c r="C98" s="82"/>
      <c r="D98" s="61"/>
      <c r="E98" s="82"/>
      <c r="F98" s="61"/>
      <c r="G98" s="101"/>
      <c r="H98" s="82"/>
      <c r="I98" s="61">
        <f t="shared" ref="I98:I101" si="134">H98*G98</f>
        <v>0</v>
      </c>
      <c r="J98" s="60">
        <f t="shared" ref="J98:J101" si="135">H98+E98+C98</f>
        <v>0</v>
      </c>
      <c r="K98" s="61">
        <f>I98+F98+D98</f>
        <v>0</v>
      </c>
      <c r="L98" s="60"/>
      <c r="M98" s="61"/>
      <c r="N98" s="61"/>
      <c r="O98" s="61"/>
      <c r="P98" s="60">
        <f t="shared" si="129"/>
        <v>0</v>
      </c>
      <c r="Q98" s="61">
        <f t="shared" si="129"/>
        <v>0</v>
      </c>
      <c r="R98" s="60"/>
      <c r="S98" s="61"/>
      <c r="T98" s="125"/>
      <c r="U98" s="60"/>
      <c r="V98" s="61">
        <f>U98*T98</f>
        <v>0</v>
      </c>
      <c r="W98" s="60">
        <f t="shared" si="131"/>
        <v>0</v>
      </c>
      <c r="X98" s="61">
        <f>V98+S98</f>
        <v>0</v>
      </c>
      <c r="Y98" s="60"/>
      <c r="Z98" s="61"/>
      <c r="AA98" s="125"/>
      <c r="AB98" s="60"/>
      <c r="AC98" s="61">
        <f>AB98*AA98</f>
        <v>0</v>
      </c>
      <c r="AD98" s="60">
        <f t="shared" si="133"/>
        <v>0</v>
      </c>
      <c r="AE98" s="61">
        <f>AC98+Z98</f>
        <v>0</v>
      </c>
      <c r="AF98" s="82"/>
    </row>
    <row r="99" spans="1:32" s="1" customFormat="1" ht="56.25">
      <c r="A99" s="751"/>
      <c r="B99" s="2" t="s">
        <v>39</v>
      </c>
      <c r="C99" s="82"/>
      <c r="D99" s="61"/>
      <c r="E99" s="82"/>
      <c r="F99" s="61"/>
      <c r="G99" s="101">
        <v>4.4999999999999998E-2</v>
      </c>
      <c r="H99" s="82">
        <v>71</v>
      </c>
      <c r="I99" s="61">
        <f t="shared" si="134"/>
        <v>3.1949999999999998</v>
      </c>
      <c r="J99" s="60">
        <f t="shared" si="135"/>
        <v>71</v>
      </c>
      <c r="K99" s="61">
        <f>I99+F99+D99</f>
        <v>3.1949999999999998</v>
      </c>
      <c r="L99" s="60">
        <v>67</v>
      </c>
      <c r="M99" s="61">
        <v>3.02</v>
      </c>
      <c r="N99" s="61">
        <f t="shared" ref="N99:O102" si="136">L99/J99%</f>
        <v>94.366197183098592</v>
      </c>
      <c r="O99" s="61">
        <f t="shared" si="136"/>
        <v>94.522691705790294</v>
      </c>
      <c r="P99" s="60">
        <f t="shared" si="129"/>
        <v>4</v>
      </c>
      <c r="Q99" s="61">
        <f t="shared" si="129"/>
        <v>0.17499999999999982</v>
      </c>
      <c r="R99" s="60"/>
      <c r="S99" s="61"/>
      <c r="T99" s="125">
        <v>4.4999999999999998E-2</v>
      </c>
      <c r="U99" s="60">
        <v>110</v>
      </c>
      <c r="V99" s="61">
        <f>U99*T99</f>
        <v>4.95</v>
      </c>
      <c r="W99" s="60">
        <f t="shared" si="131"/>
        <v>110</v>
      </c>
      <c r="X99" s="61">
        <f>V99+S99</f>
        <v>4.95</v>
      </c>
      <c r="Y99" s="60"/>
      <c r="Z99" s="61"/>
      <c r="AA99" s="125">
        <v>4.4999999999999998E-2</v>
      </c>
      <c r="AB99" s="60">
        <v>110</v>
      </c>
      <c r="AC99" s="61">
        <f>AB99*AA99</f>
        <v>4.95</v>
      </c>
      <c r="AD99" s="60">
        <f t="shared" si="133"/>
        <v>110</v>
      </c>
      <c r="AE99" s="61">
        <f>AC99+Z99</f>
        <v>4.95</v>
      </c>
      <c r="AF99" s="691" t="s">
        <v>478</v>
      </c>
    </row>
    <row r="100" spans="1:32" s="1" customFormat="1" ht="56.25">
      <c r="A100" s="751"/>
      <c r="B100" s="2" t="s">
        <v>40</v>
      </c>
      <c r="C100" s="82"/>
      <c r="D100" s="61"/>
      <c r="E100" s="82"/>
      <c r="F100" s="61"/>
      <c r="G100" s="101">
        <v>0.03</v>
      </c>
      <c r="H100" s="82"/>
      <c r="I100" s="61">
        <f t="shared" si="134"/>
        <v>0</v>
      </c>
      <c r="J100" s="60">
        <f t="shared" si="135"/>
        <v>0</v>
      </c>
      <c r="K100" s="61">
        <f>I100+F100+D100</f>
        <v>0</v>
      </c>
      <c r="L100" s="60"/>
      <c r="M100" s="61"/>
      <c r="N100" s="61" t="e">
        <f t="shared" si="136"/>
        <v>#DIV/0!</v>
      </c>
      <c r="O100" s="61" t="e">
        <f t="shared" si="136"/>
        <v>#DIV/0!</v>
      </c>
      <c r="P100" s="60">
        <f t="shared" si="129"/>
        <v>0</v>
      </c>
      <c r="Q100" s="61">
        <f t="shared" si="129"/>
        <v>0</v>
      </c>
      <c r="R100" s="60"/>
      <c r="S100" s="61"/>
      <c r="T100" s="125">
        <v>0.03</v>
      </c>
      <c r="U100" s="60"/>
      <c r="V100" s="61">
        <f>U100*T100</f>
        <v>0</v>
      </c>
      <c r="W100" s="60">
        <f t="shared" si="131"/>
        <v>0</v>
      </c>
      <c r="X100" s="61">
        <f>V100+S100</f>
        <v>0</v>
      </c>
      <c r="Y100" s="60"/>
      <c r="Z100" s="61"/>
      <c r="AA100" s="125">
        <v>0.03</v>
      </c>
      <c r="AB100" s="60"/>
      <c r="AC100" s="61">
        <f>AB100*AA100</f>
        <v>0</v>
      </c>
      <c r="AD100" s="60">
        <f t="shared" si="133"/>
        <v>0</v>
      </c>
      <c r="AE100" s="61">
        <f>AC100+Z100</f>
        <v>0</v>
      </c>
      <c r="AF100" s="691" t="s">
        <v>478</v>
      </c>
    </row>
    <row r="101" spans="1:32" s="1" customFormat="1">
      <c r="A101" s="199"/>
      <c r="B101" s="2" t="s">
        <v>41</v>
      </c>
      <c r="C101" s="82"/>
      <c r="D101" s="61"/>
      <c r="E101" s="82"/>
      <c r="F101" s="61"/>
      <c r="G101" s="101"/>
      <c r="H101" s="82"/>
      <c r="I101" s="61">
        <f t="shared" si="134"/>
        <v>0</v>
      </c>
      <c r="J101" s="60">
        <f t="shared" si="135"/>
        <v>0</v>
      </c>
      <c r="K101" s="61">
        <f>I101+F101+D101</f>
        <v>0</v>
      </c>
      <c r="L101" s="60"/>
      <c r="M101" s="61"/>
      <c r="N101" s="61"/>
      <c r="O101" s="61"/>
      <c r="P101" s="60">
        <f t="shared" si="129"/>
        <v>0</v>
      </c>
      <c r="Q101" s="61">
        <f t="shared" si="129"/>
        <v>0</v>
      </c>
      <c r="R101" s="60"/>
      <c r="S101" s="61"/>
      <c r="T101" s="125"/>
      <c r="U101" s="60"/>
      <c r="V101" s="61">
        <f>U101*T101</f>
        <v>0</v>
      </c>
      <c r="W101" s="60">
        <f t="shared" si="131"/>
        <v>0</v>
      </c>
      <c r="X101" s="61">
        <f>V101+S101</f>
        <v>0</v>
      </c>
      <c r="Y101" s="60"/>
      <c r="Z101" s="61"/>
      <c r="AA101" s="125"/>
      <c r="AB101" s="60"/>
      <c r="AC101" s="61">
        <f>AB101*AA101</f>
        <v>0</v>
      </c>
      <c r="AD101" s="60">
        <f t="shared" si="133"/>
        <v>0</v>
      </c>
      <c r="AE101" s="61">
        <f>AC101+Z101</f>
        <v>0</v>
      </c>
      <c r="AF101" s="82"/>
    </row>
    <row r="102" spans="1:32" s="144" customFormat="1">
      <c r="A102" s="208"/>
      <c r="B102" s="209" t="s">
        <v>25</v>
      </c>
      <c r="C102" s="273">
        <f t="shared" ref="C102" si="137">SUM(C98:C101)</f>
        <v>0</v>
      </c>
      <c r="D102" s="216">
        <f>SUM(D98:D101)</f>
        <v>0</v>
      </c>
      <c r="E102" s="273">
        <f t="shared" ref="E102" si="138">SUM(E98:E101)</f>
        <v>0</v>
      </c>
      <c r="F102" s="216">
        <f>SUM(F98:F101)</f>
        <v>0</v>
      </c>
      <c r="G102" s="212"/>
      <c r="H102" s="273">
        <f t="shared" ref="H102:M102" si="139">SUM(H98:H101)</f>
        <v>71</v>
      </c>
      <c r="I102" s="216">
        <f>SUM(I98:I101)</f>
        <v>3.1949999999999998</v>
      </c>
      <c r="J102" s="273">
        <f t="shared" si="139"/>
        <v>71</v>
      </c>
      <c r="K102" s="216">
        <f>SUM(K98:K101)</f>
        <v>3.1949999999999998</v>
      </c>
      <c r="L102" s="273">
        <f t="shared" si="139"/>
        <v>67</v>
      </c>
      <c r="M102" s="216">
        <f t="shared" si="139"/>
        <v>3.02</v>
      </c>
      <c r="N102" s="213">
        <f t="shared" si="136"/>
        <v>94.366197183098592</v>
      </c>
      <c r="O102" s="213">
        <f>M102/K102%</f>
        <v>94.522691705790294</v>
      </c>
      <c r="P102" s="273">
        <f t="shared" ref="P102:S102" si="140">SUM(P98:P101)</f>
        <v>4</v>
      </c>
      <c r="Q102" s="216">
        <f t="shared" si="140"/>
        <v>0.17499999999999982</v>
      </c>
      <c r="R102" s="273">
        <f t="shared" si="140"/>
        <v>0</v>
      </c>
      <c r="S102" s="216">
        <f t="shared" si="140"/>
        <v>0</v>
      </c>
      <c r="T102" s="214"/>
      <c r="U102" s="273">
        <f t="shared" ref="U102:W102" si="141">SUM(U98:U101)</f>
        <v>110</v>
      </c>
      <c r="V102" s="216">
        <f>SUM(V98:V101)</f>
        <v>4.95</v>
      </c>
      <c r="W102" s="273">
        <f t="shared" si="141"/>
        <v>110</v>
      </c>
      <c r="X102" s="216">
        <f>SUM(X98:X101)</f>
        <v>4.95</v>
      </c>
      <c r="Y102" s="273">
        <f t="shared" ref="Y102:Z102" si="142">SUM(Y98:Y101)</f>
        <v>0</v>
      </c>
      <c r="Z102" s="216">
        <f t="shared" si="142"/>
        <v>0</v>
      </c>
      <c r="AA102" s="214"/>
      <c r="AB102" s="273">
        <f t="shared" ref="AB102" si="143">SUM(AB98:AB101)</f>
        <v>110</v>
      </c>
      <c r="AC102" s="216">
        <f>SUM(AC98:AC101)</f>
        <v>4.95</v>
      </c>
      <c r="AD102" s="273">
        <f t="shared" ref="AD102" si="144">SUM(AD98:AD101)</f>
        <v>110</v>
      </c>
      <c r="AE102" s="216">
        <f>SUM(AE98:AE101)</f>
        <v>4.95</v>
      </c>
      <c r="AF102" s="215"/>
    </row>
    <row r="103" spans="1:32" s="4" customFormat="1" ht="31.5">
      <c r="A103" s="329">
        <v>6.04</v>
      </c>
      <c r="B103" s="9" t="s">
        <v>44</v>
      </c>
      <c r="C103" s="12"/>
      <c r="D103" s="63"/>
      <c r="E103" s="12"/>
      <c r="F103" s="63"/>
      <c r="G103" s="102"/>
      <c r="H103" s="12"/>
      <c r="I103" s="63"/>
      <c r="J103" s="62"/>
      <c r="K103" s="63"/>
      <c r="L103" s="62"/>
      <c r="M103" s="63"/>
      <c r="N103" s="61"/>
      <c r="O103" s="61"/>
      <c r="P103" s="60">
        <f t="shared" ref="P103:Q107" si="145">J103-L103</f>
        <v>0</v>
      </c>
      <c r="Q103" s="61">
        <f t="shared" si="145"/>
        <v>0</v>
      </c>
      <c r="R103" s="62"/>
      <c r="S103" s="63"/>
      <c r="T103" s="126"/>
      <c r="U103" s="62"/>
      <c r="V103" s="61">
        <f t="shared" ref="V103" si="146">U103*T103</f>
        <v>0</v>
      </c>
      <c r="W103" s="60">
        <f t="shared" ref="W103:W107" si="147">U103+R103</f>
        <v>0</v>
      </c>
      <c r="X103" s="61">
        <f>V103+S103</f>
        <v>0</v>
      </c>
      <c r="Y103" s="62"/>
      <c r="Z103" s="63"/>
      <c r="AA103" s="126"/>
      <c r="AB103" s="62"/>
      <c r="AC103" s="61">
        <f t="shared" ref="AC103" si="148">AB103*AA103</f>
        <v>0</v>
      </c>
      <c r="AD103" s="60">
        <f t="shared" ref="AD103:AD107" si="149">AB103+Y103</f>
        <v>0</v>
      </c>
      <c r="AE103" s="61">
        <f>AC103+Z103</f>
        <v>0</v>
      </c>
      <c r="AF103" s="12"/>
    </row>
    <row r="104" spans="1:32" s="1" customFormat="1">
      <c r="A104" s="199"/>
      <c r="B104" s="2" t="s">
        <v>38</v>
      </c>
      <c r="C104" s="82"/>
      <c r="D104" s="61"/>
      <c r="E104" s="82"/>
      <c r="F104" s="61"/>
      <c r="G104" s="101"/>
      <c r="H104" s="82"/>
      <c r="I104" s="61">
        <f t="shared" ref="I104:I107" si="150">H104*G104</f>
        <v>0</v>
      </c>
      <c r="J104" s="60">
        <f t="shared" ref="J104:J107" si="151">H104+E104+C104</f>
        <v>0</v>
      </c>
      <c r="K104" s="61">
        <f>I104+F104+D104</f>
        <v>0</v>
      </c>
      <c r="L104" s="60"/>
      <c r="M104" s="61"/>
      <c r="N104" s="61"/>
      <c r="O104" s="61"/>
      <c r="P104" s="60">
        <f t="shared" si="145"/>
        <v>0</v>
      </c>
      <c r="Q104" s="61">
        <f t="shared" si="145"/>
        <v>0</v>
      </c>
      <c r="R104" s="60"/>
      <c r="S104" s="61"/>
      <c r="T104" s="125"/>
      <c r="U104" s="60"/>
      <c r="V104" s="61">
        <f>U104*T104</f>
        <v>0</v>
      </c>
      <c r="W104" s="60">
        <f t="shared" si="147"/>
        <v>0</v>
      </c>
      <c r="X104" s="61">
        <f>V104+S104</f>
        <v>0</v>
      </c>
      <c r="Y104" s="60"/>
      <c r="Z104" s="61"/>
      <c r="AA104" s="125"/>
      <c r="AB104" s="60"/>
      <c r="AC104" s="61">
        <f>AB104*AA104</f>
        <v>0</v>
      </c>
      <c r="AD104" s="60">
        <f t="shared" si="149"/>
        <v>0</v>
      </c>
      <c r="AE104" s="61">
        <f>AC104+Z104</f>
        <v>0</v>
      </c>
      <c r="AF104" s="82"/>
    </row>
    <row r="105" spans="1:32" s="1" customFormat="1" ht="56.25">
      <c r="A105" s="751"/>
      <c r="B105" s="2" t="s">
        <v>39</v>
      </c>
      <c r="C105" s="82"/>
      <c r="D105" s="61"/>
      <c r="E105" s="82"/>
      <c r="F105" s="61"/>
      <c r="G105" s="101">
        <v>4.4999999999999998E-2</v>
      </c>
      <c r="H105" s="82"/>
      <c r="I105" s="61">
        <f t="shared" si="150"/>
        <v>0</v>
      </c>
      <c r="J105" s="60">
        <f t="shared" si="151"/>
        <v>0</v>
      </c>
      <c r="K105" s="61">
        <f>I105+F105+D105</f>
        <v>0</v>
      </c>
      <c r="L105" s="60"/>
      <c r="M105" s="61"/>
      <c r="N105" s="61" t="e">
        <f t="shared" ref="N105:O108" si="152">L105/J105%</f>
        <v>#DIV/0!</v>
      </c>
      <c r="O105" s="61" t="e">
        <f t="shared" si="152"/>
        <v>#DIV/0!</v>
      </c>
      <c r="P105" s="60">
        <f t="shared" si="145"/>
        <v>0</v>
      </c>
      <c r="Q105" s="61">
        <f t="shared" si="145"/>
        <v>0</v>
      </c>
      <c r="R105" s="60"/>
      <c r="S105" s="61"/>
      <c r="T105" s="125">
        <v>4.4999999999999998E-2</v>
      </c>
      <c r="U105" s="60"/>
      <c r="V105" s="61">
        <f>U105*T105</f>
        <v>0</v>
      </c>
      <c r="W105" s="60">
        <f t="shared" si="147"/>
        <v>0</v>
      </c>
      <c r="X105" s="61">
        <f>V105+S105</f>
        <v>0</v>
      </c>
      <c r="Y105" s="60"/>
      <c r="Z105" s="61"/>
      <c r="AA105" s="125">
        <v>4.4999999999999998E-2</v>
      </c>
      <c r="AB105" s="60"/>
      <c r="AC105" s="61">
        <f>AB105*AA105</f>
        <v>0</v>
      </c>
      <c r="AD105" s="60">
        <f t="shared" si="149"/>
        <v>0</v>
      </c>
      <c r="AE105" s="61">
        <f>AC105+Z105</f>
        <v>0</v>
      </c>
      <c r="AF105" s="691" t="s">
        <v>478</v>
      </c>
    </row>
    <row r="106" spans="1:32" s="1" customFormat="1">
      <c r="A106" s="199"/>
      <c r="B106" s="2" t="s">
        <v>40</v>
      </c>
      <c r="C106" s="82"/>
      <c r="D106" s="61"/>
      <c r="E106" s="82"/>
      <c r="F106" s="61"/>
      <c r="G106" s="101">
        <v>2.6749999999999999E-2</v>
      </c>
      <c r="H106" s="82"/>
      <c r="I106" s="61">
        <f t="shared" si="150"/>
        <v>0</v>
      </c>
      <c r="J106" s="60">
        <f t="shared" si="151"/>
        <v>0</v>
      </c>
      <c r="K106" s="61">
        <f>I106+F106+D106</f>
        <v>0</v>
      </c>
      <c r="L106" s="60"/>
      <c r="M106" s="61"/>
      <c r="N106" s="61"/>
      <c r="O106" s="61"/>
      <c r="P106" s="60">
        <f t="shared" si="145"/>
        <v>0</v>
      </c>
      <c r="Q106" s="61">
        <f t="shared" si="145"/>
        <v>0</v>
      </c>
      <c r="R106" s="60"/>
      <c r="S106" s="61"/>
      <c r="T106" s="125">
        <v>0.03</v>
      </c>
      <c r="U106" s="60"/>
      <c r="V106" s="61">
        <f>U106*T106</f>
        <v>0</v>
      </c>
      <c r="W106" s="60">
        <f t="shared" si="147"/>
        <v>0</v>
      </c>
      <c r="X106" s="61">
        <f>V106+S106</f>
        <v>0</v>
      </c>
      <c r="Y106" s="60"/>
      <c r="Z106" s="61"/>
      <c r="AA106" s="125">
        <v>0.03</v>
      </c>
      <c r="AB106" s="60"/>
      <c r="AC106" s="61">
        <f>AB106*AA106</f>
        <v>0</v>
      </c>
      <c r="AD106" s="60">
        <f t="shared" si="149"/>
        <v>0</v>
      </c>
      <c r="AE106" s="61">
        <f>AC106+Z106</f>
        <v>0</v>
      </c>
      <c r="AF106" s="82"/>
    </row>
    <row r="107" spans="1:32" s="1" customFormat="1">
      <c r="A107" s="199"/>
      <c r="B107" s="2" t="s">
        <v>41</v>
      </c>
      <c r="C107" s="82"/>
      <c r="D107" s="61"/>
      <c r="E107" s="82"/>
      <c r="F107" s="61"/>
      <c r="G107" s="101"/>
      <c r="H107" s="82"/>
      <c r="I107" s="61">
        <f t="shared" si="150"/>
        <v>0</v>
      </c>
      <c r="J107" s="60">
        <f t="shared" si="151"/>
        <v>0</v>
      </c>
      <c r="K107" s="61">
        <f>I107+F107+D107</f>
        <v>0</v>
      </c>
      <c r="L107" s="60"/>
      <c r="M107" s="61"/>
      <c r="N107" s="61"/>
      <c r="O107" s="61"/>
      <c r="P107" s="60">
        <f t="shared" si="145"/>
        <v>0</v>
      </c>
      <c r="Q107" s="61">
        <f t="shared" si="145"/>
        <v>0</v>
      </c>
      <c r="R107" s="60"/>
      <c r="S107" s="61"/>
      <c r="T107" s="125"/>
      <c r="U107" s="60"/>
      <c r="V107" s="61">
        <f>U107*T107</f>
        <v>0</v>
      </c>
      <c r="W107" s="60">
        <f t="shared" si="147"/>
        <v>0</v>
      </c>
      <c r="X107" s="61">
        <f>V107+S107</f>
        <v>0</v>
      </c>
      <c r="Y107" s="60"/>
      <c r="Z107" s="61"/>
      <c r="AA107" s="125"/>
      <c r="AB107" s="60"/>
      <c r="AC107" s="61">
        <f>AB107*AA107</f>
        <v>0</v>
      </c>
      <c r="AD107" s="60">
        <f t="shared" si="149"/>
        <v>0</v>
      </c>
      <c r="AE107" s="61">
        <f>AC107+Z107</f>
        <v>0</v>
      </c>
      <c r="AF107" s="82"/>
    </row>
    <row r="108" spans="1:32" s="144" customFormat="1">
      <c r="A108" s="208"/>
      <c r="B108" s="209" t="s">
        <v>25</v>
      </c>
      <c r="C108" s="210">
        <f t="shared" ref="C108" si="153">SUM(C104:C107)</f>
        <v>0</v>
      </c>
      <c r="D108" s="211">
        <f>SUM(D104:D107)</f>
        <v>0</v>
      </c>
      <c r="E108" s="210">
        <f t="shared" ref="E108" si="154">SUM(E104:E107)</f>
        <v>0</v>
      </c>
      <c r="F108" s="211">
        <f>SUM(F104:F107)</f>
        <v>0</v>
      </c>
      <c r="G108" s="212"/>
      <c r="H108" s="210">
        <f t="shared" ref="H108:M108" si="155">SUM(H104:H107)</f>
        <v>0</v>
      </c>
      <c r="I108" s="211">
        <f>SUM(I104:I107)</f>
        <v>0</v>
      </c>
      <c r="J108" s="210">
        <f t="shared" si="155"/>
        <v>0</v>
      </c>
      <c r="K108" s="211">
        <f>SUM(K104:K107)</f>
        <v>0</v>
      </c>
      <c r="L108" s="210">
        <f t="shared" si="155"/>
        <v>0</v>
      </c>
      <c r="M108" s="211">
        <f t="shared" si="155"/>
        <v>0</v>
      </c>
      <c r="N108" s="213" t="e">
        <f t="shared" si="152"/>
        <v>#DIV/0!</v>
      </c>
      <c r="O108" s="213" t="e">
        <f>M108/K108%</f>
        <v>#DIV/0!</v>
      </c>
      <c r="P108" s="210">
        <f t="shared" ref="P108:S108" si="156">SUM(P104:P107)</f>
        <v>0</v>
      </c>
      <c r="Q108" s="211">
        <f t="shared" si="156"/>
        <v>0</v>
      </c>
      <c r="R108" s="210">
        <f t="shared" si="156"/>
        <v>0</v>
      </c>
      <c r="S108" s="211">
        <f t="shared" si="156"/>
        <v>0</v>
      </c>
      <c r="T108" s="214"/>
      <c r="U108" s="210">
        <f t="shared" ref="U108:W108" si="157">SUM(U104:U107)</f>
        <v>0</v>
      </c>
      <c r="V108" s="211">
        <f>SUM(V104:V107)</f>
        <v>0</v>
      </c>
      <c r="W108" s="210">
        <f t="shared" si="157"/>
        <v>0</v>
      </c>
      <c r="X108" s="211">
        <f>SUM(X104:X107)</f>
        <v>0</v>
      </c>
      <c r="Y108" s="210">
        <f t="shared" ref="Y108:Z108" si="158">SUM(Y104:Y107)</f>
        <v>0</v>
      </c>
      <c r="Z108" s="211">
        <f t="shared" si="158"/>
        <v>0</v>
      </c>
      <c r="AA108" s="214"/>
      <c r="AB108" s="210">
        <f t="shared" ref="AB108" si="159">SUM(AB104:AB107)</f>
        <v>0</v>
      </c>
      <c r="AC108" s="211">
        <f>SUM(AC104:AC107)</f>
        <v>0</v>
      </c>
      <c r="AD108" s="210">
        <f t="shared" ref="AD108" si="160">SUM(AD104:AD107)</f>
        <v>0</v>
      </c>
      <c r="AE108" s="211">
        <f>SUM(AE104:AE107)</f>
        <v>0</v>
      </c>
      <c r="AF108" s="215"/>
    </row>
    <row r="109" spans="1:32" s="4" customFormat="1">
      <c r="A109" s="329">
        <v>6.05</v>
      </c>
      <c r="B109" s="9" t="s">
        <v>190</v>
      </c>
      <c r="C109" s="12"/>
      <c r="D109" s="63"/>
      <c r="E109" s="12"/>
      <c r="F109" s="63"/>
      <c r="G109" s="102"/>
      <c r="H109" s="12"/>
      <c r="I109" s="63"/>
      <c r="J109" s="62"/>
      <c r="K109" s="63"/>
      <c r="L109" s="62"/>
      <c r="M109" s="63"/>
      <c r="N109" s="61"/>
      <c r="O109" s="61"/>
      <c r="P109" s="60">
        <f t="shared" ref="P109:Q113" si="161">J109-L109</f>
        <v>0</v>
      </c>
      <c r="Q109" s="61">
        <f t="shared" si="161"/>
        <v>0</v>
      </c>
      <c r="R109" s="62"/>
      <c r="S109" s="63"/>
      <c r="T109" s="126"/>
      <c r="U109" s="62"/>
      <c r="V109" s="61">
        <f>U109*T109</f>
        <v>0</v>
      </c>
      <c r="W109" s="60">
        <f t="shared" ref="W109:W113" si="162">U109+R109</f>
        <v>0</v>
      </c>
      <c r="X109" s="61">
        <f>V109+S109</f>
        <v>0</v>
      </c>
      <c r="Y109" s="62"/>
      <c r="Z109" s="63"/>
      <c r="AA109" s="126"/>
      <c r="AB109" s="62"/>
      <c r="AC109" s="61">
        <f>AB109*AA109</f>
        <v>0</v>
      </c>
      <c r="AD109" s="60">
        <f t="shared" ref="AD109:AD113" si="163">AB109+Y109</f>
        <v>0</v>
      </c>
      <c r="AE109" s="61">
        <f>AC109+Z109</f>
        <v>0</v>
      </c>
      <c r="AF109" s="12"/>
    </row>
    <row r="110" spans="1:32" s="1" customFormat="1">
      <c r="A110" s="199"/>
      <c r="B110" s="2" t="s">
        <v>38</v>
      </c>
      <c r="C110" s="82"/>
      <c r="D110" s="61"/>
      <c r="E110" s="82"/>
      <c r="F110" s="61"/>
      <c r="G110" s="101"/>
      <c r="H110" s="82"/>
      <c r="I110" s="61">
        <f t="shared" ref="I110:I113" si="164">H110*G110</f>
        <v>0</v>
      </c>
      <c r="J110" s="60">
        <f t="shared" ref="J110:J113" si="165">H110+E110+C110</f>
        <v>0</v>
      </c>
      <c r="K110" s="61">
        <f>I110+F110+D110</f>
        <v>0</v>
      </c>
      <c r="L110" s="60"/>
      <c r="M110" s="61"/>
      <c r="N110" s="61"/>
      <c r="O110" s="61"/>
      <c r="P110" s="60">
        <f t="shared" si="161"/>
        <v>0</v>
      </c>
      <c r="Q110" s="61">
        <f t="shared" si="161"/>
        <v>0</v>
      </c>
      <c r="R110" s="60"/>
      <c r="S110" s="61"/>
      <c r="T110" s="125"/>
      <c r="U110" s="60"/>
      <c r="V110" s="61">
        <f>U110*T110</f>
        <v>0</v>
      </c>
      <c r="W110" s="60">
        <f t="shared" si="162"/>
        <v>0</v>
      </c>
      <c r="X110" s="61">
        <f>V110+S110</f>
        <v>0</v>
      </c>
      <c r="Y110" s="60"/>
      <c r="Z110" s="61"/>
      <c r="AA110" s="125"/>
      <c r="AB110" s="60"/>
      <c r="AC110" s="61">
        <f>AB110*AA110</f>
        <v>0</v>
      </c>
      <c r="AD110" s="60">
        <f t="shared" si="163"/>
        <v>0</v>
      </c>
      <c r="AE110" s="61">
        <f>AC110+Z110</f>
        <v>0</v>
      </c>
      <c r="AF110" s="82"/>
    </row>
    <row r="111" spans="1:32" s="1" customFormat="1">
      <c r="A111" s="199"/>
      <c r="B111" s="2" t="s">
        <v>39</v>
      </c>
      <c r="C111" s="82"/>
      <c r="D111" s="61"/>
      <c r="E111" s="82"/>
      <c r="F111" s="61"/>
      <c r="G111" s="101"/>
      <c r="H111" s="82"/>
      <c r="I111" s="61">
        <f t="shared" si="164"/>
        <v>0</v>
      </c>
      <c r="J111" s="60">
        <f t="shared" si="165"/>
        <v>0</v>
      </c>
      <c r="K111" s="61">
        <f>I111+F111+D111</f>
        <v>0</v>
      </c>
      <c r="L111" s="60"/>
      <c r="M111" s="61"/>
      <c r="N111" s="61"/>
      <c r="O111" s="61"/>
      <c r="P111" s="60">
        <f t="shared" si="161"/>
        <v>0</v>
      </c>
      <c r="Q111" s="61">
        <f t="shared" si="161"/>
        <v>0</v>
      </c>
      <c r="R111" s="60"/>
      <c r="S111" s="61"/>
      <c r="T111" s="125"/>
      <c r="U111" s="60"/>
      <c r="V111" s="61">
        <f>U111*T111</f>
        <v>0</v>
      </c>
      <c r="W111" s="60">
        <f t="shared" si="162"/>
        <v>0</v>
      </c>
      <c r="X111" s="61">
        <f>V111+S111</f>
        <v>0</v>
      </c>
      <c r="Y111" s="60"/>
      <c r="Z111" s="61"/>
      <c r="AA111" s="125"/>
      <c r="AB111" s="60"/>
      <c r="AC111" s="61">
        <f>AB111*AA111</f>
        <v>0</v>
      </c>
      <c r="AD111" s="60">
        <f t="shared" si="163"/>
        <v>0</v>
      </c>
      <c r="AE111" s="61">
        <f>AC111+Z111</f>
        <v>0</v>
      </c>
      <c r="AF111" s="82"/>
    </row>
    <row r="112" spans="1:32" s="1" customFormat="1">
      <c r="A112" s="199"/>
      <c r="B112" s="2" t="s">
        <v>40</v>
      </c>
      <c r="C112" s="82"/>
      <c r="D112" s="61"/>
      <c r="E112" s="82"/>
      <c r="F112" s="61"/>
      <c r="G112" s="101"/>
      <c r="H112" s="82"/>
      <c r="I112" s="61">
        <f t="shared" si="164"/>
        <v>0</v>
      </c>
      <c r="J112" s="60">
        <f t="shared" si="165"/>
        <v>0</v>
      </c>
      <c r="K112" s="61">
        <f>I112+F112+D112</f>
        <v>0</v>
      </c>
      <c r="L112" s="60"/>
      <c r="M112" s="61"/>
      <c r="N112" s="61"/>
      <c r="O112" s="61"/>
      <c r="P112" s="60">
        <f t="shared" si="161"/>
        <v>0</v>
      </c>
      <c r="Q112" s="61">
        <f t="shared" si="161"/>
        <v>0</v>
      </c>
      <c r="R112" s="60"/>
      <c r="S112" s="61"/>
      <c r="T112" s="125"/>
      <c r="U112" s="60"/>
      <c r="V112" s="61">
        <f>U112*T112</f>
        <v>0</v>
      </c>
      <c r="W112" s="60">
        <f t="shared" si="162"/>
        <v>0</v>
      </c>
      <c r="X112" s="61">
        <f>V112+S112</f>
        <v>0</v>
      </c>
      <c r="Y112" s="60"/>
      <c r="Z112" s="61"/>
      <c r="AA112" s="125"/>
      <c r="AB112" s="60"/>
      <c r="AC112" s="61">
        <f>AB112*AA112</f>
        <v>0</v>
      </c>
      <c r="AD112" s="60">
        <f t="shared" si="163"/>
        <v>0</v>
      </c>
      <c r="AE112" s="61">
        <f>AC112+Z112</f>
        <v>0</v>
      </c>
      <c r="AF112" s="82"/>
    </row>
    <row r="113" spans="1:32" s="1" customFormat="1">
      <c r="A113" s="199"/>
      <c r="B113" s="2" t="s">
        <v>41</v>
      </c>
      <c r="C113" s="82"/>
      <c r="D113" s="61"/>
      <c r="E113" s="82"/>
      <c r="F113" s="61"/>
      <c r="G113" s="101"/>
      <c r="H113" s="82"/>
      <c r="I113" s="61">
        <f t="shared" si="164"/>
        <v>0</v>
      </c>
      <c r="J113" s="60">
        <f t="shared" si="165"/>
        <v>0</v>
      </c>
      <c r="K113" s="61">
        <f>I113+F113+D113</f>
        <v>0</v>
      </c>
      <c r="L113" s="60"/>
      <c r="M113" s="61"/>
      <c r="N113" s="61"/>
      <c r="O113" s="61"/>
      <c r="P113" s="60">
        <f t="shared" si="161"/>
        <v>0</v>
      </c>
      <c r="Q113" s="61">
        <f t="shared" si="161"/>
        <v>0</v>
      </c>
      <c r="R113" s="60"/>
      <c r="S113" s="61"/>
      <c r="T113" s="125"/>
      <c r="U113" s="60"/>
      <c r="V113" s="61">
        <f>U113*T113</f>
        <v>0</v>
      </c>
      <c r="W113" s="60">
        <f t="shared" si="162"/>
        <v>0</v>
      </c>
      <c r="X113" s="61">
        <f>V113+S113</f>
        <v>0</v>
      </c>
      <c r="Y113" s="60"/>
      <c r="Z113" s="61"/>
      <c r="AA113" s="125"/>
      <c r="AB113" s="60"/>
      <c r="AC113" s="61">
        <f>AB113*AA113</f>
        <v>0</v>
      </c>
      <c r="AD113" s="60">
        <f t="shared" si="163"/>
        <v>0</v>
      </c>
      <c r="AE113" s="61">
        <f>AC113+Z113</f>
        <v>0</v>
      </c>
      <c r="AF113" s="82"/>
    </row>
    <row r="114" spans="1:32" s="144" customFormat="1">
      <c r="A114" s="208"/>
      <c r="B114" s="209" t="s">
        <v>35</v>
      </c>
      <c r="C114" s="210">
        <f t="shared" ref="C114" si="166">SUM(C110:C113)</f>
        <v>0</v>
      </c>
      <c r="D114" s="211">
        <f>SUM(D110:D113)</f>
        <v>0</v>
      </c>
      <c r="E114" s="210">
        <f t="shared" ref="E114" si="167">SUM(E110:E113)</f>
        <v>0</v>
      </c>
      <c r="F114" s="211">
        <f>SUM(F110:F113)</f>
        <v>0</v>
      </c>
      <c r="G114" s="212"/>
      <c r="H114" s="210">
        <f t="shared" ref="H114:M114" si="168">SUM(H110:H113)</f>
        <v>0</v>
      </c>
      <c r="I114" s="211">
        <f>SUM(I110:I113)</f>
        <v>0</v>
      </c>
      <c r="J114" s="210">
        <f t="shared" si="168"/>
        <v>0</v>
      </c>
      <c r="K114" s="211">
        <f>SUM(K110:K113)</f>
        <v>0</v>
      </c>
      <c r="L114" s="210">
        <f t="shared" si="168"/>
        <v>0</v>
      </c>
      <c r="M114" s="211">
        <f t="shared" si="168"/>
        <v>0</v>
      </c>
      <c r="N114" s="213" t="e">
        <f t="shared" ref="N114" si="169">L114/J114%</f>
        <v>#DIV/0!</v>
      </c>
      <c r="O114" s="213" t="e">
        <f>M114/K114%</f>
        <v>#DIV/0!</v>
      </c>
      <c r="P114" s="210">
        <f t="shared" ref="P114:S114" si="170">SUM(P110:P113)</f>
        <v>0</v>
      </c>
      <c r="Q114" s="211">
        <f t="shared" si="170"/>
        <v>0</v>
      </c>
      <c r="R114" s="210">
        <f t="shared" si="170"/>
        <v>0</v>
      </c>
      <c r="S114" s="211">
        <f t="shared" si="170"/>
        <v>0</v>
      </c>
      <c r="T114" s="214"/>
      <c r="U114" s="210">
        <f t="shared" ref="U114:W114" si="171">SUM(U110:U113)</f>
        <v>0</v>
      </c>
      <c r="V114" s="211">
        <f>SUM(V110:V113)</f>
        <v>0</v>
      </c>
      <c r="W114" s="210">
        <f t="shared" si="171"/>
        <v>0</v>
      </c>
      <c r="X114" s="211">
        <f>SUM(X110:X113)</f>
        <v>0</v>
      </c>
      <c r="Y114" s="210">
        <f t="shared" ref="Y114:Z114" si="172">SUM(Y110:Y113)</f>
        <v>0</v>
      </c>
      <c r="Z114" s="211">
        <f t="shared" si="172"/>
        <v>0</v>
      </c>
      <c r="AA114" s="214"/>
      <c r="AB114" s="210">
        <f t="shared" ref="AB114" si="173">SUM(AB110:AB113)</f>
        <v>0</v>
      </c>
      <c r="AC114" s="211">
        <f>SUM(AC110:AC113)</f>
        <v>0</v>
      </c>
      <c r="AD114" s="210">
        <f t="shared" ref="AD114" si="174">SUM(AD110:AD113)</f>
        <v>0</v>
      </c>
      <c r="AE114" s="211">
        <f>SUM(AE110:AE113)</f>
        <v>0</v>
      </c>
      <c r="AF114" s="215"/>
    </row>
    <row r="115" spans="1:32" s="4" customFormat="1">
      <c r="A115" s="329">
        <v>6.06</v>
      </c>
      <c r="B115" s="9" t="s">
        <v>45</v>
      </c>
      <c r="C115" s="12"/>
      <c r="D115" s="63"/>
      <c r="E115" s="12"/>
      <c r="F115" s="63"/>
      <c r="G115" s="102"/>
      <c r="H115" s="12"/>
      <c r="I115" s="63"/>
      <c r="J115" s="62"/>
      <c r="K115" s="63"/>
      <c r="L115" s="62"/>
      <c r="M115" s="63"/>
      <c r="N115" s="63"/>
      <c r="O115" s="63"/>
      <c r="P115" s="62"/>
      <c r="Q115" s="63"/>
      <c r="R115" s="62"/>
      <c r="S115" s="63"/>
      <c r="T115" s="126"/>
      <c r="U115" s="62"/>
      <c r="V115" s="63"/>
      <c r="W115" s="62"/>
      <c r="X115" s="63"/>
      <c r="Y115" s="62"/>
      <c r="Z115" s="63"/>
      <c r="AA115" s="126"/>
      <c r="AB115" s="62"/>
      <c r="AC115" s="63"/>
      <c r="AD115" s="62"/>
      <c r="AE115" s="63"/>
      <c r="AF115" s="12"/>
    </row>
    <row r="116" spans="1:32" s="1" customFormat="1">
      <c r="A116" s="199"/>
      <c r="B116" s="2" t="s">
        <v>38</v>
      </c>
      <c r="C116" s="82"/>
      <c r="D116" s="61"/>
      <c r="E116" s="82"/>
      <c r="F116" s="61"/>
      <c r="G116" s="101"/>
      <c r="H116" s="82"/>
      <c r="I116" s="61">
        <f t="shared" ref="I116:I119" si="175">H116*G116</f>
        <v>0</v>
      </c>
      <c r="J116" s="60">
        <f t="shared" ref="J116:J119" si="176">H116+E116+C116</f>
        <v>0</v>
      </c>
      <c r="K116" s="61">
        <f>I116+F116+D116</f>
        <v>0</v>
      </c>
      <c r="L116" s="60"/>
      <c r="M116" s="61"/>
      <c r="N116" s="61"/>
      <c r="O116" s="61"/>
      <c r="P116" s="60">
        <f t="shared" ref="P116:Q119" si="177">J116-L116</f>
        <v>0</v>
      </c>
      <c r="Q116" s="61">
        <f t="shared" si="177"/>
        <v>0</v>
      </c>
      <c r="R116" s="60"/>
      <c r="S116" s="61"/>
      <c r="T116" s="125"/>
      <c r="U116" s="60"/>
      <c r="V116" s="61">
        <f>U116*T116</f>
        <v>0</v>
      </c>
      <c r="W116" s="60">
        <f t="shared" ref="W116:W119" si="178">U116+R116</f>
        <v>0</v>
      </c>
      <c r="X116" s="61">
        <f>V116+S116</f>
        <v>0</v>
      </c>
      <c r="Y116" s="60"/>
      <c r="Z116" s="61"/>
      <c r="AA116" s="125"/>
      <c r="AB116" s="60"/>
      <c r="AC116" s="61">
        <f>AB116*AA116</f>
        <v>0</v>
      </c>
      <c r="AD116" s="60">
        <f t="shared" ref="AD116:AD119" si="179">AB116+Y116</f>
        <v>0</v>
      </c>
      <c r="AE116" s="61">
        <f>AC116+Z116</f>
        <v>0</v>
      </c>
      <c r="AF116" s="82"/>
    </row>
    <row r="117" spans="1:32" s="1" customFormat="1">
      <c r="A117" s="199"/>
      <c r="B117" s="2" t="s">
        <v>39</v>
      </c>
      <c r="C117" s="82"/>
      <c r="D117" s="61"/>
      <c r="E117" s="82"/>
      <c r="F117" s="61"/>
      <c r="G117" s="101"/>
      <c r="H117" s="82"/>
      <c r="I117" s="61">
        <f t="shared" si="175"/>
        <v>0</v>
      </c>
      <c r="J117" s="60">
        <f t="shared" si="176"/>
        <v>0</v>
      </c>
      <c r="K117" s="61">
        <f>I117+F117+D117</f>
        <v>0</v>
      </c>
      <c r="L117" s="60"/>
      <c r="M117" s="61"/>
      <c r="N117" s="61"/>
      <c r="O117" s="61"/>
      <c r="P117" s="60">
        <f t="shared" si="177"/>
        <v>0</v>
      </c>
      <c r="Q117" s="61">
        <f t="shared" si="177"/>
        <v>0</v>
      </c>
      <c r="R117" s="60"/>
      <c r="S117" s="61"/>
      <c r="T117" s="125"/>
      <c r="U117" s="60"/>
      <c r="V117" s="61">
        <f>U117*T117</f>
        <v>0</v>
      </c>
      <c r="W117" s="60">
        <f t="shared" si="178"/>
        <v>0</v>
      </c>
      <c r="X117" s="61">
        <f>V117+S117</f>
        <v>0</v>
      </c>
      <c r="Y117" s="60"/>
      <c r="Z117" s="61"/>
      <c r="AA117" s="125"/>
      <c r="AB117" s="60"/>
      <c r="AC117" s="61">
        <f>AB117*AA117</f>
        <v>0</v>
      </c>
      <c r="AD117" s="60">
        <f t="shared" si="179"/>
        <v>0</v>
      </c>
      <c r="AE117" s="61">
        <f>AC117+Z117</f>
        <v>0</v>
      </c>
      <c r="AF117" s="82"/>
    </row>
    <row r="118" spans="1:32" s="1" customFormat="1">
      <c r="A118" s="199"/>
      <c r="B118" s="2" t="s">
        <v>40</v>
      </c>
      <c r="C118" s="82"/>
      <c r="D118" s="61"/>
      <c r="E118" s="82"/>
      <c r="F118" s="61"/>
      <c r="G118" s="101"/>
      <c r="H118" s="82"/>
      <c r="I118" s="61">
        <f t="shared" si="175"/>
        <v>0</v>
      </c>
      <c r="J118" s="60">
        <f t="shared" si="176"/>
        <v>0</v>
      </c>
      <c r="K118" s="61">
        <f>I118+F118+D118</f>
        <v>0</v>
      </c>
      <c r="L118" s="60"/>
      <c r="M118" s="61"/>
      <c r="N118" s="61"/>
      <c r="O118" s="61"/>
      <c r="P118" s="60">
        <f t="shared" si="177"/>
        <v>0</v>
      </c>
      <c r="Q118" s="61">
        <f t="shared" si="177"/>
        <v>0</v>
      </c>
      <c r="R118" s="60"/>
      <c r="S118" s="61"/>
      <c r="T118" s="125"/>
      <c r="U118" s="60"/>
      <c r="V118" s="61">
        <f>U118*T118</f>
        <v>0</v>
      </c>
      <c r="W118" s="60">
        <f t="shared" si="178"/>
        <v>0</v>
      </c>
      <c r="X118" s="61">
        <f>V118+S118</f>
        <v>0</v>
      </c>
      <c r="Y118" s="60"/>
      <c r="Z118" s="61"/>
      <c r="AA118" s="125"/>
      <c r="AB118" s="60"/>
      <c r="AC118" s="61">
        <f>AB118*AA118</f>
        <v>0</v>
      </c>
      <c r="AD118" s="60">
        <f t="shared" si="179"/>
        <v>0</v>
      </c>
      <c r="AE118" s="61">
        <f>AC118+Z118</f>
        <v>0</v>
      </c>
      <c r="AF118" s="82"/>
    </row>
    <row r="119" spans="1:32" s="1" customFormat="1">
      <c r="A119" s="199"/>
      <c r="B119" s="2" t="s">
        <v>41</v>
      </c>
      <c r="C119" s="82"/>
      <c r="D119" s="61"/>
      <c r="E119" s="82"/>
      <c r="F119" s="61"/>
      <c r="G119" s="101"/>
      <c r="H119" s="82"/>
      <c r="I119" s="61">
        <f t="shared" si="175"/>
        <v>0</v>
      </c>
      <c r="J119" s="60">
        <f t="shared" si="176"/>
        <v>0</v>
      </c>
      <c r="K119" s="61">
        <f>I119+F119+D119</f>
        <v>0</v>
      </c>
      <c r="L119" s="60"/>
      <c r="M119" s="61"/>
      <c r="N119" s="61"/>
      <c r="O119" s="61"/>
      <c r="P119" s="60">
        <f t="shared" si="177"/>
        <v>0</v>
      </c>
      <c r="Q119" s="61">
        <f t="shared" si="177"/>
        <v>0</v>
      </c>
      <c r="R119" s="60"/>
      <c r="S119" s="61"/>
      <c r="T119" s="125"/>
      <c r="U119" s="60"/>
      <c r="V119" s="61">
        <f>U119*T119</f>
        <v>0</v>
      </c>
      <c r="W119" s="60">
        <f t="shared" si="178"/>
        <v>0</v>
      </c>
      <c r="X119" s="61">
        <f>V119+S119</f>
        <v>0</v>
      </c>
      <c r="Y119" s="60"/>
      <c r="Z119" s="61"/>
      <c r="AA119" s="125"/>
      <c r="AB119" s="60"/>
      <c r="AC119" s="61">
        <f>AB119*AA119</f>
        <v>0</v>
      </c>
      <c r="AD119" s="60">
        <f t="shared" si="179"/>
        <v>0</v>
      </c>
      <c r="AE119" s="61">
        <f>AC119+Z119</f>
        <v>0</v>
      </c>
      <c r="AF119" s="82"/>
    </row>
    <row r="120" spans="1:32" s="144" customFormat="1">
      <c r="A120" s="208"/>
      <c r="B120" s="346" t="s">
        <v>35</v>
      </c>
      <c r="C120" s="210">
        <f t="shared" ref="C120" si="180">SUM(C116:C119)</f>
        <v>0</v>
      </c>
      <c r="D120" s="211">
        <f>SUM(D116:D119)</f>
        <v>0</v>
      </c>
      <c r="E120" s="210">
        <f t="shared" ref="E120" si="181">SUM(E116:E119)</f>
        <v>0</v>
      </c>
      <c r="F120" s="211">
        <f>SUM(F116:F119)</f>
        <v>0</v>
      </c>
      <c r="G120" s="212"/>
      <c r="H120" s="210">
        <f t="shared" ref="H120" si="182">SUM(H116:H119)</f>
        <v>0</v>
      </c>
      <c r="I120" s="211">
        <f>SUM(I116:I119)</f>
        <v>0</v>
      </c>
      <c r="J120" s="210">
        <f t="shared" ref="J120:M120" si="183">SUM(J116:J119)</f>
        <v>0</v>
      </c>
      <c r="K120" s="211">
        <f>SUM(K116:K119)</f>
        <v>0</v>
      </c>
      <c r="L120" s="210">
        <f t="shared" si="183"/>
        <v>0</v>
      </c>
      <c r="M120" s="211">
        <f t="shared" si="183"/>
        <v>0</v>
      </c>
      <c r="N120" s="213" t="e">
        <f t="shared" ref="N120:N121" si="184">L120/J120%</f>
        <v>#DIV/0!</v>
      </c>
      <c r="O120" s="213" t="e">
        <f>M120/K120%</f>
        <v>#DIV/0!</v>
      </c>
      <c r="P120" s="210">
        <f t="shared" ref="P120:S120" si="185">SUM(P116:P119)</f>
        <v>0</v>
      </c>
      <c r="Q120" s="211">
        <f t="shared" si="185"/>
        <v>0</v>
      </c>
      <c r="R120" s="210">
        <f t="shared" si="185"/>
        <v>0</v>
      </c>
      <c r="S120" s="211">
        <f t="shared" si="185"/>
        <v>0</v>
      </c>
      <c r="T120" s="214"/>
      <c r="U120" s="210">
        <f t="shared" ref="U120:W120" si="186">SUM(U116:U119)</f>
        <v>0</v>
      </c>
      <c r="V120" s="211">
        <f>SUM(V116:V119)</f>
        <v>0</v>
      </c>
      <c r="W120" s="210">
        <f t="shared" si="186"/>
        <v>0</v>
      </c>
      <c r="X120" s="211">
        <f>SUM(X116:X119)</f>
        <v>0</v>
      </c>
      <c r="Y120" s="210">
        <f t="shared" ref="Y120:Z120" si="187">SUM(Y116:Y119)</f>
        <v>0</v>
      </c>
      <c r="Z120" s="211">
        <f t="shared" si="187"/>
        <v>0</v>
      </c>
      <c r="AA120" s="214"/>
      <c r="AB120" s="210">
        <f t="shared" ref="AB120" si="188">SUM(AB116:AB119)</f>
        <v>0</v>
      </c>
      <c r="AC120" s="211">
        <f>SUM(AC116:AC119)</f>
        <v>0</v>
      </c>
      <c r="AD120" s="210">
        <f t="shared" ref="AD120" si="189">SUM(AD116:AD119)</f>
        <v>0</v>
      </c>
      <c r="AE120" s="211">
        <f>SUM(AE116:AE119)</f>
        <v>0</v>
      </c>
      <c r="AF120" s="215"/>
    </row>
    <row r="121" spans="1:32" s="144" customFormat="1">
      <c r="A121" s="208"/>
      <c r="B121" s="209" t="s">
        <v>5</v>
      </c>
      <c r="C121" s="210">
        <f t="shared" ref="C121" si="190">C120+C114+C108+C102+C96+C90</f>
        <v>0</v>
      </c>
      <c r="D121" s="211">
        <f>D120+D114+D108+D102+D96+D90</f>
        <v>0</v>
      </c>
      <c r="E121" s="210">
        <f t="shared" ref="E121" si="191">E120+E114+E108+E102+E96+E90</f>
        <v>0</v>
      </c>
      <c r="F121" s="211">
        <f>F120+F114+F108+F102+F96+F90</f>
        <v>0</v>
      </c>
      <c r="G121" s="212"/>
      <c r="H121" s="210">
        <f t="shared" ref="H121" si="192">H120+H114+H108+H102+H96+H90</f>
        <v>71</v>
      </c>
      <c r="I121" s="211">
        <f>I120+I114+I108+I102+I96+I90</f>
        <v>3.1949999999999998</v>
      </c>
      <c r="J121" s="210">
        <f t="shared" ref="J121:M121" si="193">J120+J114+J108+J102+J96+J90</f>
        <v>71</v>
      </c>
      <c r="K121" s="211">
        <f>K120+K114+K108+K102+K96+K90</f>
        <v>3.1949999999999998</v>
      </c>
      <c r="L121" s="210">
        <f t="shared" si="193"/>
        <v>67</v>
      </c>
      <c r="M121" s="211">
        <f t="shared" si="193"/>
        <v>3.02</v>
      </c>
      <c r="N121" s="213">
        <f t="shared" si="184"/>
        <v>94.366197183098592</v>
      </c>
      <c r="O121" s="213">
        <f>M121/K121%</f>
        <v>94.522691705790294</v>
      </c>
      <c r="P121" s="210">
        <f t="shared" ref="P121:S121" si="194">P120+P114+P108+P102+P96+P90</f>
        <v>4</v>
      </c>
      <c r="Q121" s="211">
        <f t="shared" si="194"/>
        <v>0.17499999999999982</v>
      </c>
      <c r="R121" s="210">
        <f t="shared" si="194"/>
        <v>0</v>
      </c>
      <c r="S121" s="211">
        <f t="shared" si="194"/>
        <v>0</v>
      </c>
      <c r="T121" s="214"/>
      <c r="U121" s="210">
        <f t="shared" ref="U121:W121" si="195">U120+U114+U108+U102+U96+U90</f>
        <v>110</v>
      </c>
      <c r="V121" s="211">
        <f>V120+V114+V108+V102+V96+V90</f>
        <v>4.95</v>
      </c>
      <c r="W121" s="210">
        <f t="shared" si="195"/>
        <v>110</v>
      </c>
      <c r="X121" s="211">
        <f>X120+X114+X108+X102+X96+X90</f>
        <v>4.95</v>
      </c>
      <c r="Y121" s="210">
        <f t="shared" ref="Y121:Z121" si="196">Y120+Y114+Y108+Y102+Y96+Y90</f>
        <v>0</v>
      </c>
      <c r="Z121" s="211">
        <f t="shared" si="196"/>
        <v>0</v>
      </c>
      <c r="AA121" s="214"/>
      <c r="AB121" s="210">
        <f t="shared" ref="AB121" si="197">AB120+AB114+AB108+AB102+AB96+AB90</f>
        <v>110</v>
      </c>
      <c r="AC121" s="211">
        <f>AC120+AC114+AC108+AC102+AC96+AC90</f>
        <v>4.95</v>
      </c>
      <c r="AD121" s="210">
        <f t="shared" ref="AD121" si="198">AD120+AD114+AD108+AD102+AD96+AD90</f>
        <v>110</v>
      </c>
      <c r="AE121" s="211">
        <f>AE120+AE114+AE108+AE102+AE96+AE90</f>
        <v>4.95</v>
      </c>
      <c r="AF121" s="215"/>
    </row>
    <row r="122" spans="1:32" s="4" customFormat="1">
      <c r="A122" s="329" t="s">
        <v>46</v>
      </c>
      <c r="B122" s="9" t="s">
        <v>47</v>
      </c>
      <c r="C122" s="12"/>
      <c r="D122" s="63"/>
      <c r="E122" s="12"/>
      <c r="F122" s="63"/>
      <c r="G122" s="102"/>
      <c r="H122" s="12"/>
      <c r="I122" s="63"/>
      <c r="J122" s="62"/>
      <c r="K122" s="63"/>
      <c r="L122" s="62"/>
      <c r="M122" s="63"/>
      <c r="N122" s="63"/>
      <c r="O122" s="63"/>
      <c r="P122" s="62"/>
      <c r="Q122" s="63"/>
      <c r="R122" s="62"/>
      <c r="S122" s="63"/>
      <c r="T122" s="126"/>
      <c r="U122" s="62"/>
      <c r="V122" s="63"/>
      <c r="W122" s="62"/>
      <c r="X122" s="63"/>
      <c r="Y122" s="62"/>
      <c r="Z122" s="63"/>
      <c r="AA122" s="126"/>
      <c r="AB122" s="62"/>
      <c r="AC122" s="63"/>
      <c r="AD122" s="62"/>
      <c r="AE122" s="63"/>
      <c r="AF122" s="12"/>
    </row>
    <row r="123" spans="1:32" s="4" customFormat="1">
      <c r="A123" s="329">
        <v>7</v>
      </c>
      <c r="B123" s="9" t="s">
        <v>48</v>
      </c>
      <c r="C123" s="12"/>
      <c r="D123" s="63"/>
      <c r="E123" s="12"/>
      <c r="F123" s="63"/>
      <c r="G123" s="102"/>
      <c r="H123" s="12"/>
      <c r="I123" s="63"/>
      <c r="J123" s="62">
        <f t="shared" ref="J123:K133" si="199">H123+E123+C123</f>
        <v>0</v>
      </c>
      <c r="K123" s="63">
        <f t="shared" si="199"/>
        <v>0</v>
      </c>
      <c r="L123" s="62"/>
      <c r="M123" s="63"/>
      <c r="N123" s="63"/>
      <c r="O123" s="63"/>
      <c r="P123" s="62"/>
      <c r="Q123" s="63"/>
      <c r="R123" s="62"/>
      <c r="S123" s="63"/>
      <c r="T123" s="126"/>
      <c r="U123" s="62"/>
      <c r="V123" s="63"/>
      <c r="W123" s="62"/>
      <c r="X123" s="63"/>
      <c r="Y123" s="62"/>
      <c r="Z123" s="63"/>
      <c r="AA123" s="126"/>
      <c r="AB123" s="62"/>
      <c r="AC123" s="63"/>
      <c r="AD123" s="62"/>
      <c r="AE123" s="63"/>
      <c r="AF123" s="12"/>
    </row>
    <row r="124" spans="1:32" s="1" customFormat="1">
      <c r="A124" s="199">
        <v>7.01</v>
      </c>
      <c r="B124" s="2" t="s">
        <v>49</v>
      </c>
      <c r="C124" s="82"/>
      <c r="D124" s="61"/>
      <c r="E124" s="82"/>
      <c r="F124" s="61"/>
      <c r="G124" s="101"/>
      <c r="H124" s="82"/>
      <c r="I124" s="61"/>
      <c r="J124" s="60">
        <f t="shared" si="199"/>
        <v>0</v>
      </c>
      <c r="K124" s="61">
        <f t="shared" si="199"/>
        <v>0</v>
      </c>
      <c r="L124" s="60"/>
      <c r="M124" s="61"/>
      <c r="N124" s="61"/>
      <c r="O124" s="61"/>
      <c r="P124" s="60">
        <f t="shared" ref="P124:Q133" si="200">J124-L124</f>
        <v>0</v>
      </c>
      <c r="Q124" s="61">
        <f t="shared" si="200"/>
        <v>0</v>
      </c>
      <c r="R124" s="60"/>
      <c r="S124" s="61"/>
      <c r="T124" s="125"/>
      <c r="U124" s="60"/>
      <c r="V124" s="61">
        <f t="shared" ref="V124:V133" si="201">U124*T124</f>
        <v>0</v>
      </c>
      <c r="W124" s="60">
        <f t="shared" ref="W124:W133" si="202">U124+R124</f>
        <v>0</v>
      </c>
      <c r="X124" s="61">
        <f t="shared" ref="X124:X133" si="203">V124+S124</f>
        <v>0</v>
      </c>
      <c r="Y124" s="60"/>
      <c r="Z124" s="61"/>
      <c r="AA124" s="125"/>
      <c r="AB124" s="60"/>
      <c r="AC124" s="61">
        <f t="shared" ref="AC124:AC133" si="204">AB124*AA124</f>
        <v>0</v>
      </c>
      <c r="AD124" s="60">
        <f t="shared" ref="AD124:AD133" si="205">AB124+Y124</f>
        <v>0</v>
      </c>
      <c r="AE124" s="61">
        <f t="shared" ref="AE124:AE133" si="206">AC124+Z124</f>
        <v>0</v>
      </c>
      <c r="AF124" s="82"/>
    </row>
    <row r="125" spans="1:32" s="1" customFormat="1">
      <c r="A125" s="751"/>
      <c r="B125" s="2" t="s">
        <v>236</v>
      </c>
      <c r="C125" s="82"/>
      <c r="D125" s="61"/>
      <c r="E125" s="82"/>
      <c r="F125" s="61"/>
      <c r="G125" s="101">
        <v>1.5E-3</v>
      </c>
      <c r="H125" s="82">
        <v>10953</v>
      </c>
      <c r="I125" s="61">
        <f t="shared" ref="I125" si="207">H125*G125</f>
        <v>16.429500000000001</v>
      </c>
      <c r="J125" s="60">
        <f t="shared" si="199"/>
        <v>10953</v>
      </c>
      <c r="K125" s="61">
        <f t="shared" si="199"/>
        <v>16.429500000000001</v>
      </c>
      <c r="L125" s="60">
        <v>10953</v>
      </c>
      <c r="M125" s="61">
        <v>16</v>
      </c>
      <c r="N125" s="61">
        <f t="shared" ref="N125:O134" si="208">L125/J125%</f>
        <v>100</v>
      </c>
      <c r="O125" s="61">
        <f t="shared" si="208"/>
        <v>97.385799933047267</v>
      </c>
      <c r="P125" s="60">
        <f t="shared" si="200"/>
        <v>0</v>
      </c>
      <c r="Q125" s="61">
        <f t="shared" si="200"/>
        <v>0.42950000000000088</v>
      </c>
      <c r="R125" s="60"/>
      <c r="S125" s="61"/>
      <c r="T125" s="125">
        <v>1.5E-3</v>
      </c>
      <c r="U125" s="60">
        <v>10318</v>
      </c>
      <c r="V125" s="61">
        <f t="shared" si="201"/>
        <v>15.477</v>
      </c>
      <c r="W125" s="60">
        <f t="shared" si="202"/>
        <v>10318</v>
      </c>
      <c r="X125" s="61">
        <f t="shared" si="203"/>
        <v>15.477</v>
      </c>
      <c r="Y125" s="60"/>
      <c r="Z125" s="61"/>
      <c r="AA125" s="125">
        <v>1.5E-3</v>
      </c>
      <c r="AB125" s="60">
        <v>10318</v>
      </c>
      <c r="AC125" s="61">
        <f t="shared" si="204"/>
        <v>15.477</v>
      </c>
      <c r="AD125" s="60">
        <f t="shared" si="205"/>
        <v>10318</v>
      </c>
      <c r="AE125" s="61">
        <f t="shared" si="206"/>
        <v>15.477</v>
      </c>
      <c r="AF125" s="82"/>
    </row>
    <row r="126" spans="1:32" s="1" customFormat="1">
      <c r="A126" s="751"/>
      <c r="B126" s="2" t="s">
        <v>278</v>
      </c>
      <c r="C126" s="82"/>
      <c r="D126" s="61"/>
      <c r="E126" s="82"/>
      <c r="F126" s="61"/>
      <c r="G126" s="101">
        <v>1.5E-3</v>
      </c>
      <c r="H126" s="82">
        <v>16</v>
      </c>
      <c r="I126" s="61">
        <f>H126*G126</f>
        <v>2.4E-2</v>
      </c>
      <c r="J126" s="60">
        <f t="shared" si="199"/>
        <v>16</v>
      </c>
      <c r="K126" s="61">
        <f t="shared" si="199"/>
        <v>2.4E-2</v>
      </c>
      <c r="L126" s="60">
        <v>16</v>
      </c>
      <c r="M126" s="61">
        <v>2.4E-2</v>
      </c>
      <c r="N126" s="61">
        <f t="shared" si="208"/>
        <v>100</v>
      </c>
      <c r="O126" s="61">
        <f t="shared" si="208"/>
        <v>100</v>
      </c>
      <c r="P126" s="60">
        <f t="shared" si="200"/>
        <v>0</v>
      </c>
      <c r="Q126" s="61">
        <f t="shared" si="200"/>
        <v>0</v>
      </c>
      <c r="R126" s="60"/>
      <c r="S126" s="61"/>
      <c r="T126" s="125">
        <v>1.5E-3</v>
      </c>
      <c r="U126" s="60">
        <v>6</v>
      </c>
      <c r="V126" s="61">
        <f t="shared" si="201"/>
        <v>9.0000000000000011E-3</v>
      </c>
      <c r="W126" s="60">
        <f t="shared" si="202"/>
        <v>6</v>
      </c>
      <c r="X126" s="61">
        <f t="shared" si="203"/>
        <v>9.0000000000000011E-3</v>
      </c>
      <c r="Y126" s="60"/>
      <c r="Z126" s="61"/>
      <c r="AA126" s="125">
        <v>1.5E-3</v>
      </c>
      <c r="AB126" s="60">
        <v>6</v>
      </c>
      <c r="AC126" s="61">
        <f t="shared" si="204"/>
        <v>9.0000000000000011E-3</v>
      </c>
      <c r="AD126" s="60">
        <f t="shared" si="205"/>
        <v>6</v>
      </c>
      <c r="AE126" s="61">
        <f t="shared" si="206"/>
        <v>9.0000000000000011E-3</v>
      </c>
      <c r="AF126" s="82"/>
    </row>
    <row r="127" spans="1:32" s="1" customFormat="1">
      <c r="A127" s="751"/>
      <c r="B127" s="2" t="s">
        <v>280</v>
      </c>
      <c r="C127" s="82"/>
      <c r="D127" s="61"/>
      <c r="E127" s="82"/>
      <c r="F127" s="61"/>
      <c r="G127" s="101">
        <v>1.5E-3</v>
      </c>
      <c r="H127" s="82">
        <v>0</v>
      </c>
      <c r="I127" s="61">
        <f>H127*G127</f>
        <v>0</v>
      </c>
      <c r="J127" s="60">
        <f t="shared" si="199"/>
        <v>0</v>
      </c>
      <c r="K127" s="61">
        <f t="shared" si="199"/>
        <v>0</v>
      </c>
      <c r="L127" s="60">
        <v>0</v>
      </c>
      <c r="M127" s="61">
        <v>0</v>
      </c>
      <c r="N127" s="61"/>
      <c r="O127" s="61"/>
      <c r="P127" s="60">
        <f t="shared" si="200"/>
        <v>0</v>
      </c>
      <c r="Q127" s="61">
        <f t="shared" si="200"/>
        <v>0</v>
      </c>
      <c r="R127" s="60"/>
      <c r="S127" s="61"/>
      <c r="T127" s="125">
        <v>1.5E-3</v>
      </c>
      <c r="U127" s="60"/>
      <c r="V127" s="61">
        <f t="shared" si="201"/>
        <v>0</v>
      </c>
      <c r="W127" s="60">
        <f t="shared" si="202"/>
        <v>0</v>
      </c>
      <c r="X127" s="61">
        <f t="shared" si="203"/>
        <v>0</v>
      </c>
      <c r="Y127" s="60"/>
      <c r="Z127" s="61"/>
      <c r="AA127" s="125">
        <v>1.5E-3</v>
      </c>
      <c r="AB127" s="60"/>
      <c r="AC127" s="61">
        <f t="shared" si="204"/>
        <v>0</v>
      </c>
      <c r="AD127" s="60">
        <f t="shared" si="205"/>
        <v>0</v>
      </c>
      <c r="AE127" s="61">
        <f t="shared" si="206"/>
        <v>0</v>
      </c>
      <c r="AF127" s="82"/>
    </row>
    <row r="128" spans="1:32" s="1" customFormat="1">
      <c r="A128" s="751"/>
      <c r="B128" s="2" t="s">
        <v>279</v>
      </c>
      <c r="C128" s="82"/>
      <c r="D128" s="61"/>
      <c r="E128" s="82"/>
      <c r="F128" s="61"/>
      <c r="G128" s="101">
        <v>1.5E-3</v>
      </c>
      <c r="H128" s="82">
        <v>16981</v>
      </c>
      <c r="I128" s="61">
        <f t="shared" ref="I128:I133" si="209">H128*G128</f>
        <v>25.471499999999999</v>
      </c>
      <c r="J128" s="60">
        <f t="shared" si="199"/>
        <v>16981</v>
      </c>
      <c r="K128" s="61">
        <f t="shared" si="199"/>
        <v>25.471499999999999</v>
      </c>
      <c r="L128" s="60">
        <v>16981</v>
      </c>
      <c r="M128" s="61">
        <v>17.5</v>
      </c>
      <c r="N128" s="61">
        <f t="shared" si="208"/>
        <v>100</v>
      </c>
      <c r="O128" s="61">
        <f t="shared" si="208"/>
        <v>68.704238069999818</v>
      </c>
      <c r="P128" s="60">
        <f t="shared" si="200"/>
        <v>0</v>
      </c>
      <c r="Q128" s="61">
        <f t="shared" si="200"/>
        <v>7.9714999999999989</v>
      </c>
      <c r="R128" s="60"/>
      <c r="S128" s="61"/>
      <c r="T128" s="125">
        <v>1.5E-3</v>
      </c>
      <c r="U128" s="60">
        <v>16209</v>
      </c>
      <c r="V128" s="61">
        <f t="shared" si="201"/>
        <v>24.313500000000001</v>
      </c>
      <c r="W128" s="60">
        <f t="shared" si="202"/>
        <v>16209</v>
      </c>
      <c r="X128" s="61">
        <f t="shared" si="203"/>
        <v>24.313500000000001</v>
      </c>
      <c r="Y128" s="60"/>
      <c r="Z128" s="61"/>
      <c r="AA128" s="125">
        <v>1.5E-3</v>
      </c>
      <c r="AB128" s="60">
        <v>16209</v>
      </c>
      <c r="AC128" s="61">
        <f t="shared" si="204"/>
        <v>24.313500000000001</v>
      </c>
      <c r="AD128" s="60">
        <f t="shared" si="205"/>
        <v>16209</v>
      </c>
      <c r="AE128" s="61">
        <f t="shared" si="206"/>
        <v>24.313500000000001</v>
      </c>
      <c r="AF128" s="82"/>
    </row>
    <row r="129" spans="1:32" s="1" customFormat="1">
      <c r="A129" s="751"/>
      <c r="B129" s="2" t="s">
        <v>281</v>
      </c>
      <c r="C129" s="82"/>
      <c r="D129" s="61"/>
      <c r="E129" s="82"/>
      <c r="F129" s="61"/>
      <c r="G129" s="101">
        <v>1.5E-3</v>
      </c>
      <c r="H129" s="82">
        <v>14</v>
      </c>
      <c r="I129" s="61">
        <f t="shared" si="209"/>
        <v>2.1000000000000001E-2</v>
      </c>
      <c r="J129" s="60">
        <f t="shared" si="199"/>
        <v>14</v>
      </c>
      <c r="K129" s="61">
        <f t="shared" si="199"/>
        <v>2.1000000000000001E-2</v>
      </c>
      <c r="L129" s="60">
        <v>14</v>
      </c>
      <c r="M129" s="61">
        <v>2.1000000000000001E-2</v>
      </c>
      <c r="N129" s="61">
        <f t="shared" si="208"/>
        <v>99.999999999999986</v>
      </c>
      <c r="O129" s="61">
        <f t="shared" si="208"/>
        <v>100</v>
      </c>
      <c r="P129" s="60">
        <f t="shared" si="200"/>
        <v>0</v>
      </c>
      <c r="Q129" s="61">
        <f t="shared" si="200"/>
        <v>0</v>
      </c>
      <c r="R129" s="60"/>
      <c r="S129" s="61"/>
      <c r="T129" s="125">
        <v>1.5E-3</v>
      </c>
      <c r="U129" s="60">
        <v>6</v>
      </c>
      <c r="V129" s="61">
        <f t="shared" si="201"/>
        <v>9.0000000000000011E-3</v>
      </c>
      <c r="W129" s="60">
        <f t="shared" si="202"/>
        <v>6</v>
      </c>
      <c r="X129" s="61">
        <f t="shared" si="203"/>
        <v>9.0000000000000011E-3</v>
      </c>
      <c r="Y129" s="60"/>
      <c r="Z129" s="61"/>
      <c r="AA129" s="125">
        <v>1.5E-3</v>
      </c>
      <c r="AB129" s="60">
        <v>6</v>
      </c>
      <c r="AC129" s="61">
        <f t="shared" si="204"/>
        <v>9.0000000000000011E-3</v>
      </c>
      <c r="AD129" s="60">
        <f t="shared" si="205"/>
        <v>6</v>
      </c>
      <c r="AE129" s="61">
        <f t="shared" si="206"/>
        <v>9.0000000000000011E-3</v>
      </c>
      <c r="AF129" s="82"/>
    </row>
    <row r="130" spans="1:32" s="1" customFormat="1">
      <c r="A130" s="751"/>
      <c r="B130" s="2" t="s">
        <v>282</v>
      </c>
      <c r="C130" s="82"/>
      <c r="D130" s="61"/>
      <c r="E130" s="82"/>
      <c r="F130" s="61"/>
      <c r="G130" s="101">
        <v>1.5E-3</v>
      </c>
      <c r="H130" s="82">
        <v>26</v>
      </c>
      <c r="I130" s="61">
        <f t="shared" si="209"/>
        <v>3.9E-2</v>
      </c>
      <c r="J130" s="60">
        <f t="shared" si="199"/>
        <v>26</v>
      </c>
      <c r="K130" s="61">
        <f t="shared" si="199"/>
        <v>3.9E-2</v>
      </c>
      <c r="L130" s="60">
        <v>26</v>
      </c>
      <c r="M130" s="61">
        <v>3.9E-2</v>
      </c>
      <c r="N130" s="61">
        <f t="shared" si="208"/>
        <v>100</v>
      </c>
      <c r="O130" s="61">
        <f t="shared" si="208"/>
        <v>100</v>
      </c>
      <c r="P130" s="60">
        <f t="shared" si="200"/>
        <v>0</v>
      </c>
      <c r="Q130" s="61">
        <f t="shared" si="200"/>
        <v>0</v>
      </c>
      <c r="R130" s="60"/>
      <c r="S130" s="61"/>
      <c r="T130" s="125">
        <v>1.5E-3</v>
      </c>
      <c r="U130" s="60">
        <v>4</v>
      </c>
      <c r="V130" s="61">
        <f t="shared" si="201"/>
        <v>6.0000000000000001E-3</v>
      </c>
      <c r="W130" s="60">
        <f t="shared" si="202"/>
        <v>4</v>
      </c>
      <c r="X130" s="61">
        <f t="shared" si="203"/>
        <v>6.0000000000000001E-3</v>
      </c>
      <c r="Y130" s="60"/>
      <c r="Z130" s="61"/>
      <c r="AA130" s="125">
        <v>1.5E-3</v>
      </c>
      <c r="AB130" s="60">
        <v>4</v>
      </c>
      <c r="AC130" s="61">
        <f t="shared" si="204"/>
        <v>6.0000000000000001E-3</v>
      </c>
      <c r="AD130" s="60">
        <f t="shared" si="205"/>
        <v>4</v>
      </c>
      <c r="AE130" s="61">
        <f t="shared" si="206"/>
        <v>6.0000000000000001E-3</v>
      </c>
      <c r="AF130" s="82"/>
    </row>
    <row r="131" spans="1:32" s="1" customFormat="1">
      <c r="A131" s="751">
        <v>7.02</v>
      </c>
      <c r="B131" s="2" t="s">
        <v>50</v>
      </c>
      <c r="C131" s="82"/>
      <c r="D131" s="61"/>
      <c r="E131" s="82"/>
      <c r="F131" s="61"/>
      <c r="G131" s="101">
        <v>2.5000000000000001E-3</v>
      </c>
      <c r="H131" s="82">
        <v>21609</v>
      </c>
      <c r="I131" s="61">
        <f t="shared" si="209"/>
        <v>54.022500000000001</v>
      </c>
      <c r="J131" s="60">
        <f t="shared" si="199"/>
        <v>21609</v>
      </c>
      <c r="K131" s="61">
        <f t="shared" si="199"/>
        <v>54.022500000000001</v>
      </c>
      <c r="L131" s="60">
        <v>21609</v>
      </c>
      <c r="M131" s="61">
        <v>7.89</v>
      </c>
      <c r="N131" s="61">
        <f t="shared" si="208"/>
        <v>100</v>
      </c>
      <c r="O131" s="61">
        <f t="shared" si="208"/>
        <v>14.605025683742886</v>
      </c>
      <c r="P131" s="60">
        <f t="shared" si="200"/>
        <v>0</v>
      </c>
      <c r="Q131" s="61">
        <f t="shared" si="200"/>
        <v>46.1325</v>
      </c>
      <c r="R131" s="60"/>
      <c r="S131" s="61"/>
      <c r="T131" s="125">
        <v>2.5000000000000001E-3</v>
      </c>
      <c r="U131" s="60">
        <v>21220</v>
      </c>
      <c r="V131" s="61">
        <f t="shared" si="201"/>
        <v>53.050000000000004</v>
      </c>
      <c r="W131" s="60">
        <f t="shared" si="202"/>
        <v>21220</v>
      </c>
      <c r="X131" s="61">
        <f t="shared" si="203"/>
        <v>53.050000000000004</v>
      </c>
      <c r="Y131" s="60"/>
      <c r="Z131" s="61"/>
      <c r="AA131" s="125">
        <v>2.5000000000000001E-3</v>
      </c>
      <c r="AB131" s="60">
        <v>21220</v>
      </c>
      <c r="AC131" s="61">
        <f t="shared" si="204"/>
        <v>53.050000000000004</v>
      </c>
      <c r="AD131" s="60">
        <f t="shared" si="205"/>
        <v>21220</v>
      </c>
      <c r="AE131" s="61">
        <f t="shared" si="206"/>
        <v>53.050000000000004</v>
      </c>
      <c r="AF131" s="82"/>
    </row>
    <row r="132" spans="1:32" s="1" customFormat="1">
      <c r="A132" s="751">
        <v>7.03</v>
      </c>
      <c r="B132" s="2" t="s">
        <v>51</v>
      </c>
      <c r="C132" s="82"/>
      <c r="D132" s="61"/>
      <c r="E132" s="82"/>
      <c r="F132" s="61"/>
      <c r="G132" s="101">
        <v>2.5000000000000001E-3</v>
      </c>
      <c r="H132" s="82">
        <v>28</v>
      </c>
      <c r="I132" s="61">
        <f t="shared" si="209"/>
        <v>7.0000000000000007E-2</v>
      </c>
      <c r="J132" s="60">
        <f t="shared" si="199"/>
        <v>28</v>
      </c>
      <c r="K132" s="61">
        <f t="shared" si="199"/>
        <v>7.0000000000000007E-2</v>
      </c>
      <c r="L132" s="60">
        <v>28</v>
      </c>
      <c r="M132" s="61">
        <v>7.0000000000000007E-2</v>
      </c>
      <c r="N132" s="61">
        <f t="shared" si="208"/>
        <v>99.999999999999986</v>
      </c>
      <c r="O132" s="61">
        <f t="shared" si="208"/>
        <v>100</v>
      </c>
      <c r="P132" s="60">
        <f t="shared" si="200"/>
        <v>0</v>
      </c>
      <c r="Q132" s="61">
        <f t="shared" si="200"/>
        <v>0</v>
      </c>
      <c r="R132" s="60"/>
      <c r="S132" s="61"/>
      <c r="T132" s="125">
        <v>2.5000000000000001E-3</v>
      </c>
      <c r="U132" s="60">
        <v>19</v>
      </c>
      <c r="V132" s="61">
        <f t="shared" si="201"/>
        <v>4.7500000000000001E-2</v>
      </c>
      <c r="W132" s="60">
        <f t="shared" si="202"/>
        <v>19</v>
      </c>
      <c r="X132" s="61">
        <f t="shared" si="203"/>
        <v>4.7500000000000001E-2</v>
      </c>
      <c r="Y132" s="60"/>
      <c r="Z132" s="61"/>
      <c r="AA132" s="125">
        <v>2.5000000000000001E-3</v>
      </c>
      <c r="AB132" s="60">
        <v>19</v>
      </c>
      <c r="AC132" s="61">
        <f t="shared" si="204"/>
        <v>4.7500000000000001E-2</v>
      </c>
      <c r="AD132" s="60">
        <f t="shared" si="205"/>
        <v>19</v>
      </c>
      <c r="AE132" s="61">
        <f t="shared" si="206"/>
        <v>4.7500000000000001E-2</v>
      </c>
      <c r="AF132" s="82"/>
    </row>
    <row r="133" spans="1:32" s="1" customFormat="1">
      <c r="A133" s="751">
        <v>7.04</v>
      </c>
      <c r="B133" s="2" t="s">
        <v>52</v>
      </c>
      <c r="C133" s="82"/>
      <c r="D133" s="61"/>
      <c r="E133" s="82"/>
      <c r="F133" s="61"/>
      <c r="G133" s="101">
        <v>2.5000000000000001E-3</v>
      </c>
      <c r="H133" s="82">
        <v>20</v>
      </c>
      <c r="I133" s="61">
        <f t="shared" si="209"/>
        <v>0.05</v>
      </c>
      <c r="J133" s="60">
        <f t="shared" si="199"/>
        <v>20</v>
      </c>
      <c r="K133" s="61">
        <f t="shared" si="199"/>
        <v>0.05</v>
      </c>
      <c r="L133" s="60">
        <v>20</v>
      </c>
      <c r="M133" s="61">
        <v>0.05</v>
      </c>
      <c r="N133" s="61">
        <f t="shared" si="208"/>
        <v>100</v>
      </c>
      <c r="O133" s="61">
        <f t="shared" si="208"/>
        <v>100</v>
      </c>
      <c r="P133" s="60">
        <f t="shared" si="200"/>
        <v>0</v>
      </c>
      <c r="Q133" s="61">
        <f t="shared" si="200"/>
        <v>0</v>
      </c>
      <c r="R133" s="60"/>
      <c r="S133" s="61"/>
      <c r="T133" s="125">
        <v>2.5000000000000001E-3</v>
      </c>
      <c r="U133" s="60">
        <v>5</v>
      </c>
      <c r="V133" s="61">
        <f t="shared" si="201"/>
        <v>1.2500000000000001E-2</v>
      </c>
      <c r="W133" s="60">
        <f t="shared" si="202"/>
        <v>5</v>
      </c>
      <c r="X133" s="61">
        <f t="shared" si="203"/>
        <v>1.2500000000000001E-2</v>
      </c>
      <c r="Y133" s="60"/>
      <c r="Z133" s="61"/>
      <c r="AA133" s="125">
        <v>2.5000000000000001E-3</v>
      </c>
      <c r="AB133" s="60">
        <v>5</v>
      </c>
      <c r="AC133" s="61">
        <f t="shared" si="204"/>
        <v>1.2500000000000001E-2</v>
      </c>
      <c r="AD133" s="60">
        <f t="shared" si="205"/>
        <v>5</v>
      </c>
      <c r="AE133" s="61">
        <f t="shared" si="206"/>
        <v>1.2500000000000001E-2</v>
      </c>
      <c r="AF133" s="82"/>
    </row>
    <row r="134" spans="1:32" s="144" customFormat="1">
      <c r="A134" s="208"/>
      <c r="B134" s="209" t="s">
        <v>25</v>
      </c>
      <c r="C134" s="210">
        <f t="shared" ref="C134" si="210">SUM(C125:C133)</f>
        <v>0</v>
      </c>
      <c r="D134" s="211">
        <f>SUM(D125:D133)</f>
        <v>0</v>
      </c>
      <c r="E134" s="210">
        <f t="shared" ref="E134" si="211">SUM(E125:E133)</f>
        <v>0</v>
      </c>
      <c r="F134" s="211">
        <f>SUM(F125:F133)</f>
        <v>0</v>
      </c>
      <c r="G134" s="212"/>
      <c r="H134" s="210">
        <f t="shared" ref="H134:M134" si="212">SUM(H125:H133)</f>
        <v>49647</v>
      </c>
      <c r="I134" s="211">
        <f>SUM(I125:I133)</f>
        <v>96.127499999999984</v>
      </c>
      <c r="J134" s="210">
        <f t="shared" si="212"/>
        <v>49647</v>
      </c>
      <c r="K134" s="211">
        <f>SUM(K125:K133)</f>
        <v>96.127499999999984</v>
      </c>
      <c r="L134" s="210">
        <f t="shared" si="212"/>
        <v>49647</v>
      </c>
      <c r="M134" s="211">
        <f t="shared" si="212"/>
        <v>41.594000000000001</v>
      </c>
      <c r="N134" s="213">
        <f t="shared" si="208"/>
        <v>100</v>
      </c>
      <c r="O134" s="213">
        <f>M134/K134%</f>
        <v>43.26961587474969</v>
      </c>
      <c r="P134" s="210">
        <f t="shared" ref="P134" si="213">SUM(P125:P133)</f>
        <v>0</v>
      </c>
      <c r="Q134" s="211">
        <f>SUM(Q125:Q133)</f>
        <v>54.533500000000004</v>
      </c>
      <c r="R134" s="210">
        <f t="shared" ref="R134" si="214">SUM(R125:R133)</f>
        <v>0</v>
      </c>
      <c r="S134" s="211">
        <f>SUM(S125:S133)</f>
        <v>0</v>
      </c>
      <c r="T134" s="214"/>
      <c r="U134" s="210">
        <f t="shared" ref="U134" si="215">SUM(U125:U133)</f>
        <v>47787</v>
      </c>
      <c r="V134" s="211">
        <f>SUM(V125:V133)</f>
        <v>92.924500000000009</v>
      </c>
      <c r="W134" s="210">
        <f t="shared" ref="W134" si="216">SUM(W125:W133)</f>
        <v>47787</v>
      </c>
      <c r="X134" s="211">
        <f>SUM(X125:X133)</f>
        <v>92.924500000000009</v>
      </c>
      <c r="Y134" s="210">
        <f t="shared" ref="Y134" si="217">SUM(Y125:Y133)</f>
        <v>0</v>
      </c>
      <c r="Z134" s="211">
        <f>SUM(Z125:Z133)</f>
        <v>0</v>
      </c>
      <c r="AA134" s="214"/>
      <c r="AB134" s="210">
        <f t="shared" ref="AB134" si="218">SUM(AB125:AB133)</f>
        <v>47787</v>
      </c>
      <c r="AC134" s="211">
        <f>SUM(AC125:AC133)</f>
        <v>92.924500000000009</v>
      </c>
      <c r="AD134" s="210">
        <f t="shared" ref="AD134" si="219">SUM(AD125:AD133)</f>
        <v>47787</v>
      </c>
      <c r="AE134" s="211">
        <f>SUM(AE125:AE133)</f>
        <v>92.924500000000009</v>
      </c>
      <c r="AF134" s="215"/>
    </row>
    <row r="135" spans="1:32" s="4" customFormat="1">
      <c r="A135" s="329">
        <v>8</v>
      </c>
      <c r="B135" s="9" t="s">
        <v>53</v>
      </c>
      <c r="C135" s="12"/>
      <c r="D135" s="63"/>
      <c r="E135" s="12"/>
      <c r="F135" s="63"/>
      <c r="G135" s="102"/>
      <c r="H135" s="12"/>
      <c r="I135" s="63"/>
      <c r="J135" s="62"/>
      <c r="K135" s="63"/>
      <c r="L135" s="62"/>
      <c r="M135" s="63"/>
      <c r="N135" s="63"/>
      <c r="O135" s="63"/>
      <c r="P135" s="62"/>
      <c r="Q135" s="63"/>
      <c r="R135" s="62"/>
      <c r="S135" s="63"/>
      <c r="T135" s="126"/>
      <c r="U135" s="62"/>
      <c r="V135" s="63"/>
      <c r="W135" s="62"/>
      <c r="X135" s="63"/>
      <c r="Y135" s="62"/>
      <c r="Z135" s="63"/>
      <c r="AA135" s="126"/>
      <c r="AB135" s="62"/>
      <c r="AC135" s="63"/>
      <c r="AD135" s="62"/>
      <c r="AE135" s="63"/>
      <c r="AF135" s="12"/>
    </row>
    <row r="136" spans="1:32" s="1" customFormat="1">
      <c r="A136" s="751">
        <v>8.01</v>
      </c>
      <c r="B136" s="2" t="s">
        <v>54</v>
      </c>
      <c r="C136" s="82"/>
      <c r="D136" s="61"/>
      <c r="E136" s="82"/>
      <c r="F136" s="61"/>
      <c r="G136" s="101">
        <v>4.0000000000000001E-3</v>
      </c>
      <c r="H136" s="82">
        <v>34408</v>
      </c>
      <c r="I136" s="61">
        <f t="shared" ref="I136:I139" si="220">H136*G136</f>
        <v>137.63200000000001</v>
      </c>
      <c r="J136" s="60">
        <f t="shared" ref="J136:J139" si="221">H136+E136+C136</f>
        <v>34408</v>
      </c>
      <c r="K136" s="61">
        <f>I136+F136+D136</f>
        <v>137.63200000000001</v>
      </c>
      <c r="L136" s="60">
        <v>32999</v>
      </c>
      <c r="M136" s="61">
        <v>130.30000000000001</v>
      </c>
      <c r="N136" s="61">
        <f t="shared" ref="N136:O140" si="222">L136/J136%</f>
        <v>95.905022087886536</v>
      </c>
      <c r="O136" s="61">
        <f t="shared" si="222"/>
        <v>94.672750523134169</v>
      </c>
      <c r="P136" s="60">
        <f t="shared" ref="P136:Q139" si="223">J136-L136</f>
        <v>1409</v>
      </c>
      <c r="Q136" s="61">
        <f t="shared" si="223"/>
        <v>7.3319999999999936</v>
      </c>
      <c r="R136" s="60"/>
      <c r="S136" s="61"/>
      <c r="T136" s="125">
        <v>4.0000000000000001E-3</v>
      </c>
      <c r="U136" s="60">
        <v>32843</v>
      </c>
      <c r="V136" s="61">
        <f>U136*T136</f>
        <v>131.37200000000001</v>
      </c>
      <c r="W136" s="60">
        <f t="shared" ref="W136:W139" si="224">U136+R136</f>
        <v>32843</v>
      </c>
      <c r="X136" s="61">
        <f>V136+S136</f>
        <v>131.37200000000001</v>
      </c>
      <c r="Y136" s="60"/>
      <c r="Z136" s="61"/>
      <c r="AA136" s="125">
        <v>4.0000000000000001E-3</v>
      </c>
      <c r="AB136" s="60">
        <v>32843</v>
      </c>
      <c r="AC136" s="61">
        <f>AB136*AA136</f>
        <v>131.37200000000001</v>
      </c>
      <c r="AD136" s="60">
        <f t="shared" ref="AD136:AD139" si="225">AB136+Y136</f>
        <v>32843</v>
      </c>
      <c r="AE136" s="61">
        <f>AC136+Z136</f>
        <v>131.37200000000001</v>
      </c>
      <c r="AF136" s="82"/>
    </row>
    <row r="137" spans="1:32" s="1" customFormat="1">
      <c r="A137" s="751">
        <v>8.02</v>
      </c>
      <c r="B137" s="2" t="s">
        <v>55</v>
      </c>
      <c r="C137" s="82"/>
      <c r="D137" s="61"/>
      <c r="E137" s="82"/>
      <c r="F137" s="61"/>
      <c r="G137" s="101">
        <v>4.0000000000000001E-3</v>
      </c>
      <c r="H137" s="82">
        <v>11242</v>
      </c>
      <c r="I137" s="61">
        <f t="shared" si="220"/>
        <v>44.968000000000004</v>
      </c>
      <c r="J137" s="60">
        <f t="shared" si="221"/>
        <v>11242</v>
      </c>
      <c r="K137" s="61">
        <f>I137+F137+D137</f>
        <v>44.968000000000004</v>
      </c>
      <c r="L137" s="60">
        <v>10902</v>
      </c>
      <c r="M137" s="61">
        <v>43.04</v>
      </c>
      <c r="N137" s="61">
        <f t="shared" si="222"/>
        <v>96.97562711261341</v>
      </c>
      <c r="O137" s="61">
        <f t="shared" si="222"/>
        <v>95.712506671410779</v>
      </c>
      <c r="P137" s="60">
        <f t="shared" si="223"/>
        <v>340</v>
      </c>
      <c r="Q137" s="61">
        <f t="shared" si="223"/>
        <v>1.9280000000000044</v>
      </c>
      <c r="R137" s="60"/>
      <c r="S137" s="61"/>
      <c r="T137" s="125">
        <v>4.0000000000000001E-3</v>
      </c>
      <c r="U137" s="60">
        <v>10629</v>
      </c>
      <c r="V137" s="61">
        <f>U137*T137</f>
        <v>42.515999999999998</v>
      </c>
      <c r="W137" s="60">
        <f t="shared" si="224"/>
        <v>10629</v>
      </c>
      <c r="X137" s="61">
        <f>V137+S137</f>
        <v>42.515999999999998</v>
      </c>
      <c r="Y137" s="60"/>
      <c r="Z137" s="61"/>
      <c r="AA137" s="125">
        <v>4.0000000000000001E-3</v>
      </c>
      <c r="AB137" s="60">
        <v>10629</v>
      </c>
      <c r="AC137" s="61">
        <f>AB137*AA137</f>
        <v>42.515999999999998</v>
      </c>
      <c r="AD137" s="60">
        <f t="shared" si="225"/>
        <v>10629</v>
      </c>
      <c r="AE137" s="61">
        <f>AC137+Z137</f>
        <v>42.515999999999998</v>
      </c>
      <c r="AF137" s="82"/>
    </row>
    <row r="138" spans="1:32" s="1" customFormat="1">
      <c r="A138" s="751">
        <v>8.0299999999999994</v>
      </c>
      <c r="B138" s="2" t="s">
        <v>56</v>
      </c>
      <c r="C138" s="82"/>
      <c r="D138" s="61"/>
      <c r="E138" s="82"/>
      <c r="F138" s="61"/>
      <c r="G138" s="101">
        <v>4.0000000000000001E-3</v>
      </c>
      <c r="H138" s="82">
        <v>406</v>
      </c>
      <c r="I138" s="61">
        <f t="shared" si="220"/>
        <v>1.6240000000000001</v>
      </c>
      <c r="J138" s="60">
        <f t="shared" si="221"/>
        <v>406</v>
      </c>
      <c r="K138" s="61">
        <f>I138+F138+D138</f>
        <v>1.6240000000000001</v>
      </c>
      <c r="L138" s="60">
        <v>406</v>
      </c>
      <c r="M138" s="61">
        <v>1.62</v>
      </c>
      <c r="N138" s="61">
        <f t="shared" si="222"/>
        <v>100.00000000000001</v>
      </c>
      <c r="O138" s="61">
        <f t="shared" si="222"/>
        <v>99.753694581280783</v>
      </c>
      <c r="P138" s="60">
        <f t="shared" si="223"/>
        <v>0</v>
      </c>
      <c r="Q138" s="61">
        <f t="shared" si="223"/>
        <v>4.0000000000000036E-3</v>
      </c>
      <c r="R138" s="60"/>
      <c r="S138" s="61"/>
      <c r="T138" s="125">
        <v>4.0000000000000001E-3</v>
      </c>
      <c r="U138" s="60">
        <v>357</v>
      </c>
      <c r="V138" s="61">
        <f>U138*T138</f>
        <v>1.4279999999999999</v>
      </c>
      <c r="W138" s="60">
        <f t="shared" si="224"/>
        <v>357</v>
      </c>
      <c r="X138" s="61">
        <f>V138+S138</f>
        <v>1.4279999999999999</v>
      </c>
      <c r="Y138" s="60"/>
      <c r="Z138" s="61"/>
      <c r="AA138" s="125">
        <v>4.0000000000000001E-3</v>
      </c>
      <c r="AB138" s="60">
        <v>357</v>
      </c>
      <c r="AC138" s="61">
        <f>AB138*AA138</f>
        <v>1.4279999999999999</v>
      </c>
      <c r="AD138" s="60">
        <f t="shared" si="225"/>
        <v>357</v>
      </c>
      <c r="AE138" s="61">
        <f>AC138+Z138</f>
        <v>1.4279999999999999</v>
      </c>
      <c r="AF138" s="82"/>
    </row>
    <row r="139" spans="1:32" s="1" customFormat="1">
      <c r="A139" s="751">
        <v>8.0399999999999991</v>
      </c>
      <c r="B139" s="2" t="s">
        <v>57</v>
      </c>
      <c r="C139" s="82"/>
      <c r="D139" s="61"/>
      <c r="E139" s="82"/>
      <c r="F139" s="61"/>
      <c r="G139" s="101">
        <v>4.0000000000000001E-3</v>
      </c>
      <c r="H139" s="82">
        <v>17081</v>
      </c>
      <c r="I139" s="61">
        <f t="shared" si="220"/>
        <v>68.323999999999998</v>
      </c>
      <c r="J139" s="60">
        <f t="shared" si="221"/>
        <v>17081</v>
      </c>
      <c r="K139" s="61">
        <f>I139+F139+D139</f>
        <v>68.323999999999998</v>
      </c>
      <c r="L139" s="60">
        <v>11820</v>
      </c>
      <c r="M139" s="61">
        <v>49.54</v>
      </c>
      <c r="N139" s="61">
        <f t="shared" si="222"/>
        <v>69.199695568175159</v>
      </c>
      <c r="O139" s="61">
        <f t="shared" si="222"/>
        <v>72.507464434166621</v>
      </c>
      <c r="P139" s="60">
        <f t="shared" si="223"/>
        <v>5261</v>
      </c>
      <c r="Q139" s="61">
        <f t="shared" si="223"/>
        <v>18.783999999999999</v>
      </c>
      <c r="R139" s="60"/>
      <c r="S139" s="61"/>
      <c r="T139" s="125">
        <v>4.0000000000000001E-3</v>
      </c>
      <c r="U139" s="60">
        <v>11805</v>
      </c>
      <c r="V139" s="61">
        <f>U139*T139</f>
        <v>47.22</v>
      </c>
      <c r="W139" s="60">
        <f t="shared" si="224"/>
        <v>11805</v>
      </c>
      <c r="X139" s="61">
        <f>V139+S139</f>
        <v>47.22</v>
      </c>
      <c r="Y139" s="60"/>
      <c r="Z139" s="61"/>
      <c r="AA139" s="125">
        <v>4.0000000000000001E-3</v>
      </c>
      <c r="AB139" s="60">
        <v>11805</v>
      </c>
      <c r="AC139" s="61">
        <f>AB139*AA139</f>
        <v>47.22</v>
      </c>
      <c r="AD139" s="60">
        <f t="shared" si="225"/>
        <v>11805</v>
      </c>
      <c r="AE139" s="61">
        <f>AC139+Z139</f>
        <v>47.22</v>
      </c>
      <c r="AF139" s="82"/>
    </row>
    <row r="140" spans="1:32" s="144" customFormat="1">
      <c r="A140" s="208"/>
      <c r="B140" s="209" t="s">
        <v>35</v>
      </c>
      <c r="C140" s="210">
        <f t="shared" ref="C140" si="226">SUM(C136:C139)</f>
        <v>0</v>
      </c>
      <c r="D140" s="211">
        <f>SUM(D136:D139)</f>
        <v>0</v>
      </c>
      <c r="E140" s="210">
        <f t="shared" ref="E140" si="227">SUM(E136:E139)</f>
        <v>0</v>
      </c>
      <c r="F140" s="211">
        <f>SUM(F136:F139)</f>
        <v>0</v>
      </c>
      <c r="G140" s="212"/>
      <c r="H140" s="210">
        <f t="shared" ref="H140:L140" si="228">SUM(H136:H139)</f>
        <v>63137</v>
      </c>
      <c r="I140" s="211">
        <f>SUM(I136:I139)</f>
        <v>252.548</v>
      </c>
      <c r="J140" s="210">
        <f t="shared" si="228"/>
        <v>63137</v>
      </c>
      <c r="K140" s="211">
        <f>SUM(K136:K139)</f>
        <v>252.548</v>
      </c>
      <c r="L140" s="210">
        <f t="shared" si="228"/>
        <v>56127</v>
      </c>
      <c r="M140" s="211">
        <f>SUM(M136:M139)</f>
        <v>224.5</v>
      </c>
      <c r="N140" s="213">
        <f t="shared" si="222"/>
        <v>88.897160143814247</v>
      </c>
      <c r="O140" s="213">
        <f>M140/K140%</f>
        <v>88.893992429161983</v>
      </c>
      <c r="P140" s="210">
        <f t="shared" ref="P140:S140" si="229">SUM(P136:P139)</f>
        <v>7010</v>
      </c>
      <c r="Q140" s="211">
        <f t="shared" si="229"/>
        <v>28.047999999999995</v>
      </c>
      <c r="R140" s="210">
        <f t="shared" si="229"/>
        <v>0</v>
      </c>
      <c r="S140" s="211">
        <f t="shared" si="229"/>
        <v>0</v>
      </c>
      <c r="T140" s="214"/>
      <c r="U140" s="210">
        <f t="shared" ref="U140:W140" si="230">SUM(U136:U139)</f>
        <v>55634</v>
      </c>
      <c r="V140" s="211">
        <f>SUM(V136:V139)</f>
        <v>222.536</v>
      </c>
      <c r="W140" s="210">
        <f t="shared" si="230"/>
        <v>55634</v>
      </c>
      <c r="X140" s="211">
        <f>SUM(X136:X139)</f>
        <v>222.536</v>
      </c>
      <c r="Y140" s="210">
        <f t="shared" ref="Y140:Z140" si="231">SUM(Y136:Y139)</f>
        <v>0</v>
      </c>
      <c r="Z140" s="211">
        <f t="shared" si="231"/>
        <v>0</v>
      </c>
      <c r="AA140" s="214"/>
      <c r="AB140" s="210">
        <f t="shared" ref="AB140" si="232">SUM(AB136:AB139)</f>
        <v>55634</v>
      </c>
      <c r="AC140" s="211">
        <f>SUM(AC136:AC139)</f>
        <v>222.536</v>
      </c>
      <c r="AD140" s="210">
        <f t="shared" ref="AD140" si="233">SUM(AD136:AD139)</f>
        <v>55634</v>
      </c>
      <c r="AE140" s="211">
        <f>SUM(AE136:AE139)</f>
        <v>222.536</v>
      </c>
      <c r="AF140" s="215"/>
    </row>
    <row r="141" spans="1:32" s="4" customFormat="1">
      <c r="A141" s="329">
        <v>9</v>
      </c>
      <c r="B141" s="9" t="s">
        <v>58</v>
      </c>
      <c r="C141" s="12"/>
      <c r="D141" s="63"/>
      <c r="E141" s="12"/>
      <c r="F141" s="63"/>
      <c r="G141" s="102"/>
      <c r="H141" s="12"/>
      <c r="I141" s="63"/>
      <c r="J141" s="62">
        <f t="shared" ref="J141:J143" si="234">H141+E141+C141</f>
        <v>0</v>
      </c>
      <c r="K141" s="63">
        <f>I141+F141+D141</f>
        <v>0</v>
      </c>
      <c r="L141" s="62"/>
      <c r="M141" s="63"/>
      <c r="N141" s="63"/>
      <c r="O141" s="63"/>
      <c r="P141" s="62"/>
      <c r="Q141" s="63"/>
      <c r="R141" s="62"/>
      <c r="S141" s="63"/>
      <c r="T141" s="126"/>
      <c r="U141" s="62"/>
      <c r="V141" s="63"/>
      <c r="W141" s="62"/>
      <c r="X141" s="63"/>
      <c r="Y141" s="62"/>
      <c r="Z141" s="63"/>
      <c r="AA141" s="126"/>
      <c r="AB141" s="62"/>
      <c r="AC141" s="63"/>
      <c r="AD141" s="62"/>
      <c r="AE141" s="63"/>
      <c r="AF141" s="12"/>
    </row>
    <row r="142" spans="1:32" s="1" customFormat="1">
      <c r="A142" s="199">
        <v>9.01</v>
      </c>
      <c r="B142" s="2" t="s">
        <v>59</v>
      </c>
      <c r="C142" s="82"/>
      <c r="D142" s="61"/>
      <c r="E142" s="82"/>
      <c r="F142" s="61"/>
      <c r="G142" s="101"/>
      <c r="H142" s="82"/>
      <c r="I142" s="61">
        <f t="shared" ref="I142:I143" si="235">H142*G142</f>
        <v>0</v>
      </c>
      <c r="J142" s="60">
        <f t="shared" si="234"/>
        <v>0</v>
      </c>
      <c r="K142" s="61">
        <f>I142+F142+D142</f>
        <v>0</v>
      </c>
      <c r="L142" s="60"/>
      <c r="M142" s="61"/>
      <c r="N142" s="61"/>
      <c r="O142" s="61"/>
      <c r="P142" s="60">
        <f>J142-L142</f>
        <v>0</v>
      </c>
      <c r="Q142" s="61">
        <f>K142-M142</f>
        <v>0</v>
      </c>
      <c r="R142" s="60"/>
      <c r="S142" s="61"/>
      <c r="T142" s="125"/>
      <c r="U142" s="60"/>
      <c r="V142" s="61">
        <f t="shared" ref="V142" si="236">U142*T142</f>
        <v>0</v>
      </c>
      <c r="W142" s="60">
        <f t="shared" ref="W142:W143" si="237">U142+R142</f>
        <v>0</v>
      </c>
      <c r="X142" s="61">
        <f>V142+S142</f>
        <v>0</v>
      </c>
      <c r="Y142" s="60"/>
      <c r="Z142" s="61"/>
      <c r="AA142" s="125"/>
      <c r="AB142" s="60"/>
      <c r="AC142" s="61">
        <f t="shared" ref="AC142" si="238">AB142*AA142</f>
        <v>0</v>
      </c>
      <c r="AD142" s="60">
        <f t="shared" ref="AD142:AD143" si="239">AB142+Y142</f>
        <v>0</v>
      </c>
      <c r="AE142" s="61">
        <f>AC142+Z142</f>
        <v>0</v>
      </c>
      <c r="AF142" s="82"/>
    </row>
    <row r="143" spans="1:32" s="1" customFormat="1">
      <c r="A143" s="751">
        <v>9.02</v>
      </c>
      <c r="B143" s="2" t="s">
        <v>60</v>
      </c>
      <c r="C143" s="82"/>
      <c r="D143" s="61"/>
      <c r="E143" s="82"/>
      <c r="F143" s="61"/>
      <c r="G143" s="101"/>
      <c r="H143" s="82"/>
      <c r="I143" s="61">
        <f t="shared" si="235"/>
        <v>0</v>
      </c>
      <c r="J143" s="60">
        <f t="shared" si="234"/>
        <v>0</v>
      </c>
      <c r="K143" s="61">
        <f>I143+F143+D143</f>
        <v>0</v>
      </c>
      <c r="L143" s="60"/>
      <c r="M143" s="61"/>
      <c r="N143" s="61"/>
      <c r="O143" s="61"/>
      <c r="P143" s="60">
        <f>J143-L143</f>
        <v>0</v>
      </c>
      <c r="Q143" s="61">
        <f>K143-M143</f>
        <v>0</v>
      </c>
      <c r="R143" s="60"/>
      <c r="S143" s="61"/>
      <c r="T143" s="125">
        <v>0.5</v>
      </c>
      <c r="U143" s="60"/>
      <c r="V143" s="61">
        <f>U143*T143</f>
        <v>0</v>
      </c>
      <c r="W143" s="60">
        <f t="shared" si="237"/>
        <v>0</v>
      </c>
      <c r="X143" s="61">
        <f>V143+S143</f>
        <v>0</v>
      </c>
      <c r="Y143" s="60"/>
      <c r="Z143" s="61"/>
      <c r="AA143" s="125">
        <v>0.5</v>
      </c>
      <c r="AB143" s="60"/>
      <c r="AC143" s="61">
        <f>AB143*AA143</f>
        <v>0</v>
      </c>
      <c r="AD143" s="60">
        <f t="shared" si="239"/>
        <v>0</v>
      </c>
      <c r="AE143" s="61">
        <f>AC143+Z143</f>
        <v>0</v>
      </c>
      <c r="AF143" s="82"/>
    </row>
    <row r="144" spans="1:32" s="144" customFormat="1">
      <c r="A144" s="208"/>
      <c r="B144" s="209" t="s">
        <v>35</v>
      </c>
      <c r="C144" s="210">
        <f t="shared" ref="C144" si="240">SUM(C142:C143)</f>
        <v>0</v>
      </c>
      <c r="D144" s="211">
        <f>SUM(D142:D143)</f>
        <v>0</v>
      </c>
      <c r="E144" s="210">
        <f t="shared" ref="E144" si="241">SUM(E142:E143)</f>
        <v>0</v>
      </c>
      <c r="F144" s="211">
        <f>SUM(F142:F143)</f>
        <v>0</v>
      </c>
      <c r="G144" s="212"/>
      <c r="H144" s="210">
        <f t="shared" ref="H144:S144" si="242">SUM(H142:H143)</f>
        <v>0</v>
      </c>
      <c r="I144" s="211">
        <f>SUM(I142:I143)</f>
        <v>0</v>
      </c>
      <c r="J144" s="210">
        <f t="shared" si="242"/>
        <v>0</v>
      </c>
      <c r="K144" s="211">
        <f>SUM(K142:K143)</f>
        <v>0</v>
      </c>
      <c r="L144" s="210">
        <f t="shared" si="242"/>
        <v>0</v>
      </c>
      <c r="M144" s="211">
        <f t="shared" si="242"/>
        <v>0</v>
      </c>
      <c r="N144" s="213" t="e">
        <f t="shared" ref="N144" si="243">L144/J144%</f>
        <v>#DIV/0!</v>
      </c>
      <c r="O144" s="213" t="e">
        <f>M144/K144%</f>
        <v>#DIV/0!</v>
      </c>
      <c r="P144" s="210">
        <f t="shared" si="242"/>
        <v>0</v>
      </c>
      <c r="Q144" s="211">
        <f t="shared" si="242"/>
        <v>0</v>
      </c>
      <c r="R144" s="210">
        <f t="shared" si="242"/>
        <v>0</v>
      </c>
      <c r="S144" s="211">
        <f t="shared" si="242"/>
        <v>0</v>
      </c>
      <c r="T144" s="214"/>
      <c r="U144" s="210">
        <f t="shared" ref="U144:W144" si="244">SUM(U142:U143)</f>
        <v>0</v>
      </c>
      <c r="V144" s="211">
        <f>SUM(V142:V143)</f>
        <v>0</v>
      </c>
      <c r="W144" s="210">
        <f t="shared" si="244"/>
        <v>0</v>
      </c>
      <c r="X144" s="211">
        <f>SUM(X142:X143)</f>
        <v>0</v>
      </c>
      <c r="Y144" s="210">
        <f t="shared" ref="Y144:Z144" si="245">SUM(Y142:Y143)</f>
        <v>0</v>
      </c>
      <c r="Z144" s="211">
        <f t="shared" si="245"/>
        <v>0</v>
      </c>
      <c r="AA144" s="214"/>
      <c r="AB144" s="210">
        <f t="shared" ref="AB144" si="246">SUM(AB142:AB143)</f>
        <v>0</v>
      </c>
      <c r="AC144" s="211">
        <f>SUM(AC142:AC143)</f>
        <v>0</v>
      </c>
      <c r="AD144" s="210">
        <f t="shared" ref="AD144" si="247">SUM(AD142:AD143)</f>
        <v>0</v>
      </c>
      <c r="AE144" s="211">
        <f>SUM(AE142:AE143)</f>
        <v>0</v>
      </c>
      <c r="AF144" s="215"/>
    </row>
    <row r="145" spans="1:32" s="4" customFormat="1">
      <c r="A145" s="329" t="s">
        <v>61</v>
      </c>
      <c r="B145" s="9" t="s">
        <v>62</v>
      </c>
      <c r="C145" s="12"/>
      <c r="D145" s="63"/>
      <c r="E145" s="12"/>
      <c r="F145" s="63"/>
      <c r="G145" s="102"/>
      <c r="H145" s="12"/>
      <c r="I145" s="63"/>
      <c r="J145" s="62"/>
      <c r="K145" s="63"/>
      <c r="L145" s="62"/>
      <c r="M145" s="63"/>
      <c r="N145" s="63"/>
      <c r="O145" s="63"/>
      <c r="P145" s="62"/>
      <c r="Q145" s="63"/>
      <c r="R145" s="62"/>
      <c r="S145" s="63"/>
      <c r="T145" s="126"/>
      <c r="U145" s="62"/>
      <c r="V145" s="63"/>
      <c r="W145" s="62"/>
      <c r="X145" s="63"/>
      <c r="Y145" s="62"/>
      <c r="Z145" s="63"/>
      <c r="AA145" s="126"/>
      <c r="AB145" s="62"/>
      <c r="AC145" s="63"/>
      <c r="AD145" s="62"/>
      <c r="AE145" s="63"/>
      <c r="AF145" s="12"/>
    </row>
    <row r="146" spans="1:32" s="4" customFormat="1">
      <c r="A146" s="329">
        <v>10</v>
      </c>
      <c r="B146" s="9" t="s">
        <v>63</v>
      </c>
      <c r="C146" s="12"/>
      <c r="D146" s="63"/>
      <c r="E146" s="12"/>
      <c r="F146" s="63"/>
      <c r="G146" s="102"/>
      <c r="H146" s="12"/>
      <c r="I146" s="63"/>
      <c r="J146" s="62">
        <f t="shared" ref="J146" si="248">H146+E146+C146</f>
        <v>0</v>
      </c>
      <c r="K146" s="63">
        <f>I146+F146+D146</f>
        <v>0</v>
      </c>
      <c r="L146" s="62"/>
      <c r="M146" s="63"/>
      <c r="N146" s="63"/>
      <c r="O146" s="63"/>
      <c r="P146" s="62"/>
      <c r="Q146" s="63"/>
      <c r="R146" s="62"/>
      <c r="S146" s="63"/>
      <c r="T146" s="126"/>
      <c r="U146" s="62"/>
      <c r="V146" s="63"/>
      <c r="W146" s="62"/>
      <c r="X146" s="63"/>
      <c r="Y146" s="62"/>
      <c r="Z146" s="63"/>
      <c r="AA146" s="126"/>
      <c r="AB146" s="62"/>
      <c r="AC146" s="63"/>
      <c r="AD146" s="62"/>
      <c r="AE146" s="63"/>
      <c r="AF146" s="12"/>
    </row>
    <row r="147" spans="1:32" s="4" customFormat="1">
      <c r="A147" s="329"/>
      <c r="B147" s="9" t="s">
        <v>288</v>
      </c>
      <c r="C147" s="12"/>
      <c r="D147" s="63"/>
      <c r="E147" s="12"/>
      <c r="F147" s="63"/>
      <c r="G147" s="102"/>
      <c r="H147" s="12"/>
      <c r="I147" s="63"/>
      <c r="J147" s="62"/>
      <c r="K147" s="63"/>
      <c r="L147" s="62"/>
      <c r="M147" s="63"/>
      <c r="N147" s="63"/>
      <c r="O147" s="63"/>
      <c r="P147" s="62"/>
      <c r="Q147" s="63"/>
      <c r="R147" s="62"/>
      <c r="S147" s="63"/>
      <c r="T147" s="126"/>
      <c r="U147" s="62"/>
      <c r="V147" s="63"/>
      <c r="W147" s="62"/>
      <c r="X147" s="63"/>
      <c r="Y147" s="62"/>
      <c r="Z147" s="63"/>
      <c r="AA147" s="126"/>
      <c r="AB147" s="62"/>
      <c r="AC147" s="63"/>
      <c r="AD147" s="62"/>
      <c r="AE147" s="63"/>
      <c r="AF147" s="12"/>
    </row>
    <row r="148" spans="1:32" s="1" customFormat="1">
      <c r="A148" s="34">
        <v>10.01</v>
      </c>
      <c r="B148" s="7" t="s">
        <v>64</v>
      </c>
      <c r="C148" s="82"/>
      <c r="D148" s="61"/>
      <c r="E148" s="82"/>
      <c r="F148" s="61"/>
      <c r="G148" s="101">
        <v>0.52</v>
      </c>
      <c r="H148" s="82"/>
      <c r="I148" s="61">
        <f>H148*G148*12</f>
        <v>0</v>
      </c>
      <c r="J148" s="60">
        <f t="shared" ref="J148:K164" si="249">H148+E148+C148</f>
        <v>0</v>
      </c>
      <c r="K148" s="61">
        <f t="shared" si="249"/>
        <v>0</v>
      </c>
      <c r="L148" s="60"/>
      <c r="M148" s="61"/>
      <c r="N148" s="61"/>
      <c r="O148" s="61"/>
      <c r="P148" s="60">
        <f t="shared" ref="P148:Q164" si="250">J148-L148</f>
        <v>0</v>
      </c>
      <c r="Q148" s="61">
        <f t="shared" si="250"/>
        <v>0</v>
      </c>
      <c r="R148" s="60"/>
      <c r="S148" s="61"/>
      <c r="T148" s="125">
        <v>0.65</v>
      </c>
      <c r="U148" s="60"/>
      <c r="V148" s="61">
        <f t="shared" ref="V148:V164" si="251">U148*T148*12</f>
        <v>0</v>
      </c>
      <c r="W148" s="60">
        <f t="shared" ref="W148:W164" si="252">U148+R148</f>
        <v>0</v>
      </c>
      <c r="X148" s="61">
        <f t="shared" ref="X148:X164" si="253">V148+S148</f>
        <v>0</v>
      </c>
      <c r="Y148" s="60"/>
      <c r="Z148" s="61"/>
      <c r="AA148" s="125">
        <v>0.65</v>
      </c>
      <c r="AB148" s="60"/>
      <c r="AC148" s="61">
        <f t="shared" ref="AC148:AC164" si="254">AB148*AA148*12</f>
        <v>0</v>
      </c>
      <c r="AD148" s="60">
        <f t="shared" ref="AD148:AD164" si="255">AB148+Y148</f>
        <v>0</v>
      </c>
      <c r="AE148" s="61">
        <f t="shared" ref="AE148:AE164" si="256">AC148+Z148</f>
        <v>0</v>
      </c>
      <c r="AF148" s="82"/>
    </row>
    <row r="149" spans="1:32" s="1" customFormat="1">
      <c r="A149" s="34">
        <v>10.02</v>
      </c>
      <c r="B149" s="7" t="s">
        <v>289</v>
      </c>
      <c r="C149" s="82"/>
      <c r="D149" s="61"/>
      <c r="E149" s="82"/>
      <c r="F149" s="61"/>
      <c r="G149" s="101">
        <v>0.13</v>
      </c>
      <c r="H149" s="82"/>
      <c r="I149" s="61">
        <f>H149*G149*12</f>
        <v>0</v>
      </c>
      <c r="J149" s="60">
        <f t="shared" si="249"/>
        <v>0</v>
      </c>
      <c r="K149" s="61">
        <f t="shared" si="249"/>
        <v>0</v>
      </c>
      <c r="L149" s="60"/>
      <c r="M149" s="61"/>
      <c r="N149" s="61"/>
      <c r="O149" s="61"/>
      <c r="P149" s="60">
        <f t="shared" si="250"/>
        <v>0</v>
      </c>
      <c r="Q149" s="61">
        <f t="shared" si="250"/>
        <v>0</v>
      </c>
      <c r="R149" s="60"/>
      <c r="S149" s="61"/>
      <c r="T149" s="125">
        <v>0.13</v>
      </c>
      <c r="U149" s="60"/>
      <c r="V149" s="61">
        <f t="shared" si="251"/>
        <v>0</v>
      </c>
      <c r="W149" s="60">
        <f t="shared" si="252"/>
        <v>0</v>
      </c>
      <c r="X149" s="61">
        <f t="shared" si="253"/>
        <v>0</v>
      </c>
      <c r="Y149" s="60"/>
      <c r="Z149" s="61"/>
      <c r="AA149" s="125">
        <v>0.13</v>
      </c>
      <c r="AB149" s="60"/>
      <c r="AC149" s="61">
        <f t="shared" si="254"/>
        <v>0</v>
      </c>
      <c r="AD149" s="60">
        <f t="shared" si="255"/>
        <v>0</v>
      </c>
      <c r="AE149" s="61">
        <f t="shared" si="256"/>
        <v>0</v>
      </c>
      <c r="AF149" s="82"/>
    </row>
    <row r="150" spans="1:32" s="1" customFormat="1" ht="48.75" customHeight="1">
      <c r="A150" s="34">
        <v>10.029999999999999</v>
      </c>
      <c r="B150" s="7" t="s">
        <v>68</v>
      </c>
      <c r="C150" s="82"/>
      <c r="D150" s="61"/>
      <c r="E150" s="82"/>
      <c r="F150" s="61"/>
      <c r="G150" s="101"/>
      <c r="H150" s="82"/>
      <c r="I150" s="61">
        <f t="shared" ref="I150:I164" si="257">H150*G150*12</f>
        <v>0</v>
      </c>
      <c r="J150" s="60">
        <f t="shared" si="249"/>
        <v>0</v>
      </c>
      <c r="K150" s="61">
        <f t="shared" si="249"/>
        <v>0</v>
      </c>
      <c r="L150" s="60"/>
      <c r="M150" s="61"/>
      <c r="N150" s="61"/>
      <c r="O150" s="61"/>
      <c r="P150" s="60">
        <f t="shared" si="250"/>
        <v>0</v>
      </c>
      <c r="Q150" s="61">
        <f t="shared" si="250"/>
        <v>0</v>
      </c>
      <c r="R150" s="60"/>
      <c r="S150" s="61"/>
      <c r="T150" s="125"/>
      <c r="U150" s="60"/>
      <c r="V150" s="61">
        <f t="shared" si="251"/>
        <v>0</v>
      </c>
      <c r="W150" s="60">
        <f t="shared" si="252"/>
        <v>0</v>
      </c>
      <c r="X150" s="61">
        <f t="shared" si="253"/>
        <v>0</v>
      </c>
      <c r="Y150" s="60"/>
      <c r="Z150" s="61"/>
      <c r="AA150" s="125"/>
      <c r="AB150" s="60"/>
      <c r="AC150" s="61">
        <f t="shared" si="254"/>
        <v>0</v>
      </c>
      <c r="AD150" s="60">
        <f t="shared" si="255"/>
        <v>0</v>
      </c>
      <c r="AE150" s="61">
        <f t="shared" si="256"/>
        <v>0</v>
      </c>
      <c r="AF150" s="82"/>
    </row>
    <row r="151" spans="1:32" s="4" customFormat="1">
      <c r="A151" s="83"/>
      <c r="B151" s="6" t="s">
        <v>73</v>
      </c>
      <c r="C151" s="12"/>
      <c r="D151" s="63"/>
      <c r="E151" s="12"/>
      <c r="F151" s="63"/>
      <c r="G151" s="102"/>
      <c r="H151" s="12"/>
      <c r="I151" s="63">
        <f t="shared" si="257"/>
        <v>0</v>
      </c>
      <c r="J151" s="62">
        <f t="shared" si="249"/>
        <v>0</v>
      </c>
      <c r="K151" s="63">
        <f t="shared" si="249"/>
        <v>0</v>
      </c>
      <c r="L151" s="62"/>
      <c r="M151" s="63"/>
      <c r="N151" s="61"/>
      <c r="O151" s="61"/>
      <c r="P151" s="60">
        <f t="shared" si="250"/>
        <v>0</v>
      </c>
      <c r="Q151" s="61">
        <f t="shared" si="250"/>
        <v>0</v>
      </c>
      <c r="R151" s="62"/>
      <c r="S151" s="63"/>
      <c r="T151" s="126"/>
      <c r="U151" s="62"/>
      <c r="V151" s="61">
        <f t="shared" si="251"/>
        <v>0</v>
      </c>
      <c r="W151" s="60">
        <f t="shared" si="252"/>
        <v>0</v>
      </c>
      <c r="X151" s="61">
        <f t="shared" si="253"/>
        <v>0</v>
      </c>
      <c r="Y151" s="62"/>
      <c r="Z151" s="63"/>
      <c r="AA151" s="126"/>
      <c r="AB151" s="62"/>
      <c r="AC151" s="61">
        <f t="shared" si="254"/>
        <v>0</v>
      </c>
      <c r="AD151" s="60">
        <f t="shared" si="255"/>
        <v>0</v>
      </c>
      <c r="AE151" s="61">
        <f t="shared" si="256"/>
        <v>0</v>
      </c>
      <c r="AF151" s="12"/>
    </row>
    <row r="152" spans="1:32" s="1" customFormat="1" ht="31.5">
      <c r="A152" s="34">
        <v>10.039999999999999</v>
      </c>
      <c r="B152" s="7" t="s">
        <v>290</v>
      </c>
      <c r="C152" s="82"/>
      <c r="D152" s="61"/>
      <c r="E152" s="82"/>
      <c r="F152" s="61"/>
      <c r="G152" s="101"/>
      <c r="H152" s="82"/>
      <c r="I152" s="61">
        <f t="shared" si="257"/>
        <v>0</v>
      </c>
      <c r="J152" s="60">
        <f t="shared" si="249"/>
        <v>0</v>
      </c>
      <c r="K152" s="61">
        <f t="shared" si="249"/>
        <v>0</v>
      </c>
      <c r="L152" s="60"/>
      <c r="M152" s="61"/>
      <c r="N152" s="61"/>
      <c r="O152" s="61"/>
      <c r="P152" s="60">
        <f t="shared" si="250"/>
        <v>0</v>
      </c>
      <c r="Q152" s="61">
        <f t="shared" si="250"/>
        <v>0</v>
      </c>
      <c r="R152" s="60"/>
      <c r="S152" s="61"/>
      <c r="T152" s="125"/>
      <c r="U152" s="60"/>
      <c r="V152" s="61">
        <f t="shared" si="251"/>
        <v>0</v>
      </c>
      <c r="W152" s="60">
        <f t="shared" si="252"/>
        <v>0</v>
      </c>
      <c r="X152" s="61">
        <f t="shared" si="253"/>
        <v>0</v>
      </c>
      <c r="Y152" s="60"/>
      <c r="Z152" s="61"/>
      <c r="AA152" s="125"/>
      <c r="AB152" s="60"/>
      <c r="AC152" s="61">
        <f t="shared" si="254"/>
        <v>0</v>
      </c>
      <c r="AD152" s="60">
        <f t="shared" si="255"/>
        <v>0</v>
      </c>
      <c r="AE152" s="61">
        <f t="shared" si="256"/>
        <v>0</v>
      </c>
      <c r="AF152" s="82"/>
    </row>
    <row r="153" spans="1:32" s="1" customFormat="1">
      <c r="A153" s="34"/>
      <c r="B153" s="8" t="s">
        <v>65</v>
      </c>
      <c r="C153" s="82"/>
      <c r="D153" s="61"/>
      <c r="E153" s="82"/>
      <c r="F153" s="61"/>
      <c r="G153" s="101">
        <v>0.6</v>
      </c>
      <c r="H153" s="82"/>
      <c r="I153" s="61">
        <f t="shared" si="257"/>
        <v>0</v>
      </c>
      <c r="J153" s="60">
        <f t="shared" si="249"/>
        <v>0</v>
      </c>
      <c r="K153" s="61">
        <f t="shared" si="249"/>
        <v>0</v>
      </c>
      <c r="L153" s="60"/>
      <c r="M153" s="61"/>
      <c r="N153" s="61"/>
      <c r="O153" s="61"/>
      <c r="P153" s="60">
        <f t="shared" si="250"/>
        <v>0</v>
      </c>
      <c r="Q153" s="61">
        <f t="shared" si="250"/>
        <v>0</v>
      </c>
      <c r="R153" s="60"/>
      <c r="S153" s="61"/>
      <c r="T153" s="125">
        <v>0.75</v>
      </c>
      <c r="U153" s="60"/>
      <c r="V153" s="61">
        <f t="shared" si="251"/>
        <v>0</v>
      </c>
      <c r="W153" s="60">
        <f t="shared" si="252"/>
        <v>0</v>
      </c>
      <c r="X153" s="61">
        <f t="shared" si="253"/>
        <v>0</v>
      </c>
      <c r="Y153" s="60"/>
      <c r="Z153" s="61"/>
      <c r="AA153" s="125">
        <v>0.75</v>
      </c>
      <c r="AB153" s="60"/>
      <c r="AC153" s="61">
        <f t="shared" si="254"/>
        <v>0</v>
      </c>
      <c r="AD153" s="60">
        <f t="shared" si="255"/>
        <v>0</v>
      </c>
      <c r="AE153" s="61">
        <f t="shared" si="256"/>
        <v>0</v>
      </c>
      <c r="AF153" s="82"/>
    </row>
    <row r="154" spans="1:32" s="1" customFormat="1">
      <c r="A154" s="34"/>
      <c r="B154" s="8" t="s">
        <v>66</v>
      </c>
      <c r="C154" s="82"/>
      <c r="D154" s="61"/>
      <c r="E154" s="82"/>
      <c r="F154" s="61"/>
      <c r="G154" s="101">
        <v>0.6</v>
      </c>
      <c r="H154" s="82"/>
      <c r="I154" s="61">
        <f t="shared" si="257"/>
        <v>0</v>
      </c>
      <c r="J154" s="60">
        <f t="shared" si="249"/>
        <v>0</v>
      </c>
      <c r="K154" s="61">
        <f t="shared" si="249"/>
        <v>0</v>
      </c>
      <c r="L154" s="60"/>
      <c r="M154" s="61"/>
      <c r="N154" s="61"/>
      <c r="O154" s="61"/>
      <c r="P154" s="60">
        <f t="shared" si="250"/>
        <v>0</v>
      </c>
      <c r="Q154" s="61">
        <f t="shared" si="250"/>
        <v>0</v>
      </c>
      <c r="R154" s="60"/>
      <c r="S154" s="61"/>
      <c r="T154" s="125">
        <v>0.75</v>
      </c>
      <c r="U154" s="60"/>
      <c r="V154" s="61">
        <f t="shared" si="251"/>
        <v>0</v>
      </c>
      <c r="W154" s="60">
        <f t="shared" si="252"/>
        <v>0</v>
      </c>
      <c r="X154" s="61">
        <f t="shared" si="253"/>
        <v>0</v>
      </c>
      <c r="Y154" s="60"/>
      <c r="Z154" s="61"/>
      <c r="AA154" s="125">
        <v>0.75</v>
      </c>
      <c r="AB154" s="60"/>
      <c r="AC154" s="61">
        <f t="shared" si="254"/>
        <v>0</v>
      </c>
      <c r="AD154" s="60">
        <f t="shared" si="255"/>
        <v>0</v>
      </c>
      <c r="AE154" s="61">
        <f t="shared" si="256"/>
        <v>0</v>
      </c>
      <c r="AF154" s="82"/>
    </row>
    <row r="155" spans="1:32" s="1" customFormat="1">
      <c r="A155" s="34"/>
      <c r="B155" s="8" t="s">
        <v>67</v>
      </c>
      <c r="C155" s="82"/>
      <c r="D155" s="61"/>
      <c r="E155" s="82"/>
      <c r="F155" s="61"/>
      <c r="G155" s="101">
        <v>0.6</v>
      </c>
      <c r="H155" s="82"/>
      <c r="I155" s="61">
        <f t="shared" si="257"/>
        <v>0</v>
      </c>
      <c r="J155" s="60">
        <f t="shared" si="249"/>
        <v>0</v>
      </c>
      <c r="K155" s="61">
        <f t="shared" si="249"/>
        <v>0</v>
      </c>
      <c r="L155" s="60"/>
      <c r="M155" s="61"/>
      <c r="N155" s="61"/>
      <c r="O155" s="61"/>
      <c r="P155" s="60">
        <f t="shared" si="250"/>
        <v>0</v>
      </c>
      <c r="Q155" s="61">
        <f t="shared" si="250"/>
        <v>0</v>
      </c>
      <c r="R155" s="60"/>
      <c r="S155" s="61"/>
      <c r="T155" s="125">
        <v>0.75</v>
      </c>
      <c r="U155" s="60"/>
      <c r="V155" s="61">
        <f t="shared" si="251"/>
        <v>0</v>
      </c>
      <c r="W155" s="60">
        <f t="shared" si="252"/>
        <v>0</v>
      </c>
      <c r="X155" s="61">
        <f t="shared" si="253"/>
        <v>0</v>
      </c>
      <c r="Y155" s="60"/>
      <c r="Z155" s="61"/>
      <c r="AA155" s="125">
        <v>0.75</v>
      </c>
      <c r="AB155" s="60"/>
      <c r="AC155" s="61">
        <f t="shared" si="254"/>
        <v>0</v>
      </c>
      <c r="AD155" s="60">
        <f t="shared" si="255"/>
        <v>0</v>
      </c>
      <c r="AE155" s="61">
        <f t="shared" si="256"/>
        <v>0</v>
      </c>
      <c r="AF155" s="82"/>
    </row>
    <row r="156" spans="1:32" s="1" customFormat="1" ht="31.5">
      <c r="A156" s="34">
        <v>10.050000000000001</v>
      </c>
      <c r="B156" s="7" t="s">
        <v>291</v>
      </c>
      <c r="C156" s="82"/>
      <c r="D156" s="61"/>
      <c r="E156" s="82"/>
      <c r="F156" s="61"/>
      <c r="G156" s="101"/>
      <c r="H156" s="82"/>
      <c r="I156" s="61">
        <f t="shared" si="257"/>
        <v>0</v>
      </c>
      <c r="J156" s="60">
        <f t="shared" si="249"/>
        <v>0</v>
      </c>
      <c r="K156" s="61">
        <f t="shared" si="249"/>
        <v>0</v>
      </c>
      <c r="L156" s="60"/>
      <c r="M156" s="61"/>
      <c r="N156" s="61"/>
      <c r="O156" s="61"/>
      <c r="P156" s="60">
        <f t="shared" si="250"/>
        <v>0</v>
      </c>
      <c r="Q156" s="61">
        <f t="shared" si="250"/>
        <v>0</v>
      </c>
      <c r="R156" s="60"/>
      <c r="S156" s="61"/>
      <c r="T156" s="125"/>
      <c r="U156" s="60"/>
      <c r="V156" s="61">
        <f t="shared" si="251"/>
        <v>0</v>
      </c>
      <c r="W156" s="60">
        <f t="shared" si="252"/>
        <v>0</v>
      </c>
      <c r="X156" s="61">
        <f t="shared" si="253"/>
        <v>0</v>
      </c>
      <c r="Y156" s="60"/>
      <c r="Z156" s="61"/>
      <c r="AA156" s="125"/>
      <c r="AB156" s="60"/>
      <c r="AC156" s="61">
        <f t="shared" si="254"/>
        <v>0</v>
      </c>
      <c r="AD156" s="60">
        <f t="shared" si="255"/>
        <v>0</v>
      </c>
      <c r="AE156" s="61">
        <f t="shared" si="256"/>
        <v>0</v>
      </c>
      <c r="AF156" s="82"/>
    </row>
    <row r="157" spans="1:32" s="1" customFormat="1">
      <c r="A157" s="34"/>
      <c r="B157" s="8" t="s">
        <v>65</v>
      </c>
      <c r="C157" s="82"/>
      <c r="D157" s="61"/>
      <c r="E157" s="82"/>
      <c r="F157" s="61"/>
      <c r="G157" s="101"/>
      <c r="H157" s="82"/>
      <c r="I157" s="61">
        <f t="shared" si="257"/>
        <v>0</v>
      </c>
      <c r="J157" s="60">
        <f t="shared" si="249"/>
        <v>0</v>
      </c>
      <c r="K157" s="61">
        <f t="shared" si="249"/>
        <v>0</v>
      </c>
      <c r="L157" s="60"/>
      <c r="M157" s="61"/>
      <c r="N157" s="61"/>
      <c r="O157" s="61"/>
      <c r="P157" s="60">
        <f t="shared" si="250"/>
        <v>0</v>
      </c>
      <c r="Q157" s="61">
        <f t="shared" si="250"/>
        <v>0</v>
      </c>
      <c r="R157" s="60"/>
      <c r="S157" s="61"/>
      <c r="T157" s="125"/>
      <c r="U157" s="60"/>
      <c r="V157" s="61">
        <f t="shared" si="251"/>
        <v>0</v>
      </c>
      <c r="W157" s="60">
        <f t="shared" si="252"/>
        <v>0</v>
      </c>
      <c r="X157" s="61">
        <f t="shared" si="253"/>
        <v>0</v>
      </c>
      <c r="Y157" s="60"/>
      <c r="Z157" s="61"/>
      <c r="AA157" s="125"/>
      <c r="AB157" s="60"/>
      <c r="AC157" s="61">
        <f t="shared" si="254"/>
        <v>0</v>
      </c>
      <c r="AD157" s="60">
        <f t="shared" si="255"/>
        <v>0</v>
      </c>
      <c r="AE157" s="61">
        <f t="shared" si="256"/>
        <v>0</v>
      </c>
      <c r="AF157" s="82"/>
    </row>
    <row r="158" spans="1:32" s="1" customFormat="1">
      <c r="A158" s="34"/>
      <c r="B158" s="8" t="s">
        <v>66</v>
      </c>
      <c r="C158" s="82"/>
      <c r="D158" s="61"/>
      <c r="E158" s="82"/>
      <c r="F158" s="61"/>
      <c r="G158" s="101"/>
      <c r="H158" s="82"/>
      <c r="I158" s="61">
        <f t="shared" si="257"/>
        <v>0</v>
      </c>
      <c r="J158" s="60">
        <f t="shared" si="249"/>
        <v>0</v>
      </c>
      <c r="K158" s="61">
        <f t="shared" si="249"/>
        <v>0</v>
      </c>
      <c r="L158" s="60"/>
      <c r="M158" s="61"/>
      <c r="N158" s="61"/>
      <c r="O158" s="61"/>
      <c r="P158" s="60">
        <f t="shared" si="250"/>
        <v>0</v>
      </c>
      <c r="Q158" s="61">
        <f t="shared" si="250"/>
        <v>0</v>
      </c>
      <c r="R158" s="60"/>
      <c r="S158" s="61"/>
      <c r="T158" s="125"/>
      <c r="U158" s="60"/>
      <c r="V158" s="61">
        <f t="shared" si="251"/>
        <v>0</v>
      </c>
      <c r="W158" s="60">
        <f t="shared" si="252"/>
        <v>0</v>
      </c>
      <c r="X158" s="61">
        <f t="shared" si="253"/>
        <v>0</v>
      </c>
      <c r="Y158" s="60"/>
      <c r="Z158" s="61"/>
      <c r="AA158" s="125"/>
      <c r="AB158" s="60"/>
      <c r="AC158" s="61">
        <f t="shared" si="254"/>
        <v>0</v>
      </c>
      <c r="AD158" s="60">
        <f t="shared" si="255"/>
        <v>0</v>
      </c>
      <c r="AE158" s="61">
        <f t="shared" si="256"/>
        <v>0</v>
      </c>
      <c r="AF158" s="82"/>
    </row>
    <row r="159" spans="1:32" s="1" customFormat="1">
      <c r="A159" s="34"/>
      <c r="B159" s="8" t="s">
        <v>67</v>
      </c>
      <c r="C159" s="82"/>
      <c r="D159" s="61"/>
      <c r="E159" s="82"/>
      <c r="F159" s="61"/>
      <c r="G159" s="101"/>
      <c r="H159" s="82"/>
      <c r="I159" s="61">
        <f t="shared" si="257"/>
        <v>0</v>
      </c>
      <c r="J159" s="60">
        <f t="shared" si="249"/>
        <v>0</v>
      </c>
      <c r="K159" s="61">
        <f t="shared" si="249"/>
        <v>0</v>
      </c>
      <c r="L159" s="60"/>
      <c r="M159" s="61"/>
      <c r="N159" s="61"/>
      <c r="O159" s="61"/>
      <c r="P159" s="60">
        <f t="shared" si="250"/>
        <v>0</v>
      </c>
      <c r="Q159" s="61">
        <f t="shared" si="250"/>
        <v>0</v>
      </c>
      <c r="R159" s="60"/>
      <c r="S159" s="61"/>
      <c r="T159" s="125"/>
      <c r="U159" s="60"/>
      <c r="V159" s="61">
        <f t="shared" si="251"/>
        <v>0</v>
      </c>
      <c r="W159" s="60">
        <f t="shared" si="252"/>
        <v>0</v>
      </c>
      <c r="X159" s="61">
        <f t="shared" si="253"/>
        <v>0</v>
      </c>
      <c r="Y159" s="60"/>
      <c r="Z159" s="61"/>
      <c r="AA159" s="125"/>
      <c r="AB159" s="60"/>
      <c r="AC159" s="61">
        <f t="shared" si="254"/>
        <v>0</v>
      </c>
      <c r="AD159" s="60">
        <f t="shared" si="255"/>
        <v>0</v>
      </c>
      <c r="AE159" s="61">
        <f t="shared" si="256"/>
        <v>0</v>
      </c>
      <c r="AF159" s="82"/>
    </row>
    <row r="160" spans="1:32" s="1" customFormat="1" ht="31.5">
      <c r="A160" s="34">
        <v>10.06</v>
      </c>
      <c r="B160" s="8" t="s">
        <v>292</v>
      </c>
      <c r="C160" s="82"/>
      <c r="D160" s="61"/>
      <c r="E160" s="82"/>
      <c r="F160" s="61"/>
      <c r="G160" s="101"/>
      <c r="H160" s="82"/>
      <c r="I160" s="61">
        <f t="shared" si="257"/>
        <v>0</v>
      </c>
      <c r="J160" s="60">
        <f t="shared" si="249"/>
        <v>0</v>
      </c>
      <c r="K160" s="61">
        <f t="shared" si="249"/>
        <v>0</v>
      </c>
      <c r="L160" s="60"/>
      <c r="M160" s="61"/>
      <c r="N160" s="61"/>
      <c r="O160" s="61"/>
      <c r="P160" s="60">
        <f t="shared" si="250"/>
        <v>0</v>
      </c>
      <c r="Q160" s="61">
        <f t="shared" si="250"/>
        <v>0</v>
      </c>
      <c r="R160" s="60"/>
      <c r="S160" s="61"/>
      <c r="T160" s="125"/>
      <c r="U160" s="60"/>
      <c r="V160" s="61">
        <f t="shared" si="251"/>
        <v>0</v>
      </c>
      <c r="W160" s="60">
        <f t="shared" si="252"/>
        <v>0</v>
      </c>
      <c r="X160" s="61">
        <f t="shared" si="253"/>
        <v>0</v>
      </c>
      <c r="Y160" s="60"/>
      <c r="Z160" s="61"/>
      <c r="AA160" s="125"/>
      <c r="AB160" s="60"/>
      <c r="AC160" s="61">
        <f t="shared" si="254"/>
        <v>0</v>
      </c>
      <c r="AD160" s="60">
        <f t="shared" si="255"/>
        <v>0</v>
      </c>
      <c r="AE160" s="61">
        <f t="shared" si="256"/>
        <v>0</v>
      </c>
      <c r="AF160" s="82"/>
    </row>
    <row r="161" spans="1:32" s="1" customFormat="1" ht="31.5">
      <c r="A161" s="32">
        <v>10.07</v>
      </c>
      <c r="B161" s="7" t="s">
        <v>69</v>
      </c>
      <c r="C161" s="82"/>
      <c r="D161" s="61"/>
      <c r="E161" s="82"/>
      <c r="F161" s="61"/>
      <c r="G161" s="101"/>
      <c r="H161" s="82"/>
      <c r="I161" s="61">
        <f t="shared" si="257"/>
        <v>0</v>
      </c>
      <c r="J161" s="60">
        <f t="shared" si="249"/>
        <v>0</v>
      </c>
      <c r="K161" s="61">
        <f t="shared" si="249"/>
        <v>0</v>
      </c>
      <c r="L161" s="60"/>
      <c r="M161" s="61"/>
      <c r="N161" s="61"/>
      <c r="O161" s="61"/>
      <c r="P161" s="60">
        <f t="shared" si="250"/>
        <v>0</v>
      </c>
      <c r="Q161" s="61">
        <f t="shared" si="250"/>
        <v>0</v>
      </c>
      <c r="R161" s="60"/>
      <c r="S161" s="61"/>
      <c r="T161" s="125"/>
      <c r="U161" s="60"/>
      <c r="V161" s="61">
        <f t="shared" si="251"/>
        <v>0</v>
      </c>
      <c r="W161" s="60">
        <f t="shared" si="252"/>
        <v>0</v>
      </c>
      <c r="X161" s="61">
        <f t="shared" si="253"/>
        <v>0</v>
      </c>
      <c r="Y161" s="60"/>
      <c r="Z161" s="61"/>
      <c r="AA161" s="125"/>
      <c r="AB161" s="60"/>
      <c r="AC161" s="61">
        <f t="shared" si="254"/>
        <v>0</v>
      </c>
      <c r="AD161" s="60">
        <f t="shared" si="255"/>
        <v>0</v>
      </c>
      <c r="AE161" s="61">
        <f t="shared" si="256"/>
        <v>0</v>
      </c>
      <c r="AF161" s="82"/>
    </row>
    <row r="162" spans="1:32" s="1" customFormat="1">
      <c r="A162" s="32"/>
      <c r="B162" s="7" t="s">
        <v>70</v>
      </c>
      <c r="C162" s="82"/>
      <c r="D162" s="61"/>
      <c r="E162" s="82"/>
      <c r="F162" s="61"/>
      <c r="G162" s="101">
        <v>0.08</v>
      </c>
      <c r="H162" s="82"/>
      <c r="I162" s="61">
        <f t="shared" si="257"/>
        <v>0</v>
      </c>
      <c r="J162" s="60">
        <f t="shared" si="249"/>
        <v>0</v>
      </c>
      <c r="K162" s="61">
        <f t="shared" si="249"/>
        <v>0</v>
      </c>
      <c r="L162" s="60"/>
      <c r="M162" s="61"/>
      <c r="N162" s="61"/>
      <c r="O162" s="61"/>
      <c r="P162" s="60">
        <f t="shared" si="250"/>
        <v>0</v>
      </c>
      <c r="Q162" s="61">
        <f t="shared" si="250"/>
        <v>0</v>
      </c>
      <c r="R162" s="60"/>
      <c r="S162" s="61"/>
      <c r="T162" s="125">
        <v>8.0000000000000002E-3</v>
      </c>
      <c r="U162" s="60"/>
      <c r="V162" s="61">
        <f t="shared" si="251"/>
        <v>0</v>
      </c>
      <c r="W162" s="60">
        <f t="shared" si="252"/>
        <v>0</v>
      </c>
      <c r="X162" s="61">
        <f t="shared" si="253"/>
        <v>0</v>
      </c>
      <c r="Y162" s="60"/>
      <c r="Z162" s="61"/>
      <c r="AA162" s="125">
        <v>8.0000000000000002E-3</v>
      </c>
      <c r="AB162" s="60"/>
      <c r="AC162" s="61">
        <f t="shared" si="254"/>
        <v>0</v>
      </c>
      <c r="AD162" s="60">
        <f t="shared" si="255"/>
        <v>0</v>
      </c>
      <c r="AE162" s="61">
        <f t="shared" si="256"/>
        <v>0</v>
      </c>
      <c r="AF162" s="82"/>
    </row>
    <row r="163" spans="1:32" s="1" customFormat="1">
      <c r="A163" s="31"/>
      <c r="B163" s="7" t="s">
        <v>71</v>
      </c>
      <c r="C163" s="82"/>
      <c r="D163" s="61"/>
      <c r="E163" s="82"/>
      <c r="F163" s="61"/>
      <c r="G163" s="101">
        <v>0.08</v>
      </c>
      <c r="H163" s="82"/>
      <c r="I163" s="61">
        <f t="shared" si="257"/>
        <v>0</v>
      </c>
      <c r="J163" s="60">
        <f t="shared" si="249"/>
        <v>0</v>
      </c>
      <c r="K163" s="61">
        <f t="shared" si="249"/>
        <v>0</v>
      </c>
      <c r="L163" s="60"/>
      <c r="M163" s="61"/>
      <c r="N163" s="61"/>
      <c r="O163" s="61"/>
      <c r="P163" s="60">
        <f t="shared" si="250"/>
        <v>0</v>
      </c>
      <c r="Q163" s="61">
        <f t="shared" si="250"/>
        <v>0</v>
      </c>
      <c r="R163" s="60"/>
      <c r="S163" s="61"/>
      <c r="T163" s="125">
        <v>8.0000000000000002E-3</v>
      </c>
      <c r="U163" s="60"/>
      <c r="V163" s="61">
        <f t="shared" si="251"/>
        <v>0</v>
      </c>
      <c r="W163" s="60">
        <f t="shared" si="252"/>
        <v>0</v>
      </c>
      <c r="X163" s="61">
        <f t="shared" si="253"/>
        <v>0</v>
      </c>
      <c r="Y163" s="60"/>
      <c r="Z163" s="61"/>
      <c r="AA163" s="125">
        <v>8.0000000000000002E-3</v>
      </c>
      <c r="AB163" s="60"/>
      <c r="AC163" s="61">
        <f t="shared" si="254"/>
        <v>0</v>
      </c>
      <c r="AD163" s="60">
        <f t="shared" si="255"/>
        <v>0</v>
      </c>
      <c r="AE163" s="61">
        <f t="shared" si="256"/>
        <v>0</v>
      </c>
      <c r="AF163" s="82"/>
    </row>
    <row r="164" spans="1:32" s="1" customFormat="1">
      <c r="A164" s="32"/>
      <c r="B164" s="7" t="s">
        <v>72</v>
      </c>
      <c r="C164" s="82"/>
      <c r="D164" s="61"/>
      <c r="E164" s="82"/>
      <c r="F164" s="61"/>
      <c r="G164" s="101">
        <v>0.08</v>
      </c>
      <c r="H164" s="82"/>
      <c r="I164" s="61">
        <f t="shared" si="257"/>
        <v>0</v>
      </c>
      <c r="J164" s="60">
        <f t="shared" si="249"/>
        <v>0</v>
      </c>
      <c r="K164" s="61">
        <f t="shared" si="249"/>
        <v>0</v>
      </c>
      <c r="L164" s="60"/>
      <c r="M164" s="61"/>
      <c r="N164" s="61"/>
      <c r="O164" s="61"/>
      <c r="P164" s="60">
        <f t="shared" si="250"/>
        <v>0</v>
      </c>
      <c r="Q164" s="61">
        <f t="shared" si="250"/>
        <v>0</v>
      </c>
      <c r="R164" s="60"/>
      <c r="S164" s="61"/>
      <c r="T164" s="125">
        <v>8.0000000000000002E-3</v>
      </c>
      <c r="U164" s="60"/>
      <c r="V164" s="61">
        <f t="shared" si="251"/>
        <v>0</v>
      </c>
      <c r="W164" s="60">
        <f t="shared" si="252"/>
        <v>0</v>
      </c>
      <c r="X164" s="61">
        <f t="shared" si="253"/>
        <v>0</v>
      </c>
      <c r="Y164" s="60"/>
      <c r="Z164" s="61"/>
      <c r="AA164" s="125">
        <v>8.0000000000000002E-3</v>
      </c>
      <c r="AB164" s="60"/>
      <c r="AC164" s="61">
        <f t="shared" si="254"/>
        <v>0</v>
      </c>
      <c r="AD164" s="60">
        <f t="shared" si="255"/>
        <v>0</v>
      </c>
      <c r="AE164" s="61">
        <f t="shared" si="256"/>
        <v>0</v>
      </c>
      <c r="AF164" s="82"/>
    </row>
    <row r="165" spans="1:32" s="144" customFormat="1">
      <c r="A165" s="264"/>
      <c r="B165" s="265" t="s">
        <v>35</v>
      </c>
      <c r="C165" s="210">
        <f t="shared" ref="C165:F165" si="258">SUM(C148:C164)</f>
        <v>0</v>
      </c>
      <c r="D165" s="211">
        <f t="shared" si="258"/>
        <v>0</v>
      </c>
      <c r="E165" s="210">
        <f t="shared" si="258"/>
        <v>0</v>
      </c>
      <c r="F165" s="211">
        <f t="shared" si="258"/>
        <v>0</v>
      </c>
      <c r="G165" s="212"/>
      <c r="H165" s="210">
        <f>SUM(H148:H164)</f>
        <v>0</v>
      </c>
      <c r="I165" s="211">
        <f>SUM(I148:I164)</f>
        <v>0</v>
      </c>
      <c r="J165" s="210">
        <f t="shared" ref="J165:K165" si="259">SUM(J148:J164)</f>
        <v>0</v>
      </c>
      <c r="K165" s="211">
        <f t="shared" si="259"/>
        <v>0</v>
      </c>
      <c r="L165" s="210">
        <f>SUM(L148:L164)</f>
        <v>0</v>
      </c>
      <c r="M165" s="211">
        <f>SUM(M148:M164)</f>
        <v>0</v>
      </c>
      <c r="N165" s="213" t="e">
        <f t="shared" ref="N165:O166" si="260">L165/J165%</f>
        <v>#DIV/0!</v>
      </c>
      <c r="O165" s="213" t="e">
        <f t="shared" si="260"/>
        <v>#DIV/0!</v>
      </c>
      <c r="P165" s="210">
        <f t="shared" ref="P165:S165" si="261">SUM(P148:P164)</f>
        <v>0</v>
      </c>
      <c r="Q165" s="211">
        <f t="shared" si="261"/>
        <v>0</v>
      </c>
      <c r="R165" s="210">
        <f t="shared" si="261"/>
        <v>0</v>
      </c>
      <c r="S165" s="211">
        <f t="shared" si="261"/>
        <v>0</v>
      </c>
      <c r="T165" s="214"/>
      <c r="U165" s="210">
        <f t="shared" ref="U165:W165" si="262">SUM(U148:U164)</f>
        <v>0</v>
      </c>
      <c r="V165" s="211">
        <f>SUM(V148:V164)</f>
        <v>0</v>
      </c>
      <c r="W165" s="210">
        <f t="shared" si="262"/>
        <v>0</v>
      </c>
      <c r="X165" s="211">
        <f>SUM(X148:X164)</f>
        <v>0</v>
      </c>
      <c r="Y165" s="210">
        <f t="shared" ref="Y165:Z165" si="263">SUM(Y148:Y164)</f>
        <v>0</v>
      </c>
      <c r="Z165" s="211">
        <f t="shared" si="263"/>
        <v>0</v>
      </c>
      <c r="AA165" s="214"/>
      <c r="AB165" s="210">
        <f t="shared" ref="AB165" si="264">SUM(AB148:AB164)</f>
        <v>0</v>
      </c>
      <c r="AC165" s="211">
        <f>SUM(AC148:AC164)</f>
        <v>0</v>
      </c>
      <c r="AD165" s="210">
        <f t="shared" ref="AD165" si="265">SUM(AD148:AD164)</f>
        <v>0</v>
      </c>
      <c r="AE165" s="211">
        <f>SUM(AE148:AE164)</f>
        <v>0</v>
      </c>
      <c r="AF165" s="215"/>
    </row>
    <row r="166" spans="1:32" s="144" customFormat="1">
      <c r="A166" s="264"/>
      <c r="B166" s="265" t="s">
        <v>29</v>
      </c>
      <c r="C166" s="210">
        <f t="shared" ref="C166:F166" si="266">C165</f>
        <v>0</v>
      </c>
      <c r="D166" s="211">
        <f t="shared" si="266"/>
        <v>0</v>
      </c>
      <c r="E166" s="210">
        <f t="shared" si="266"/>
        <v>0</v>
      </c>
      <c r="F166" s="211">
        <f t="shared" si="266"/>
        <v>0</v>
      </c>
      <c r="G166" s="212"/>
      <c r="H166" s="210">
        <f>H165</f>
        <v>0</v>
      </c>
      <c r="I166" s="211">
        <f>I165</f>
        <v>0</v>
      </c>
      <c r="J166" s="210">
        <f t="shared" ref="J166:K166" si="267">J165</f>
        <v>0</v>
      </c>
      <c r="K166" s="211">
        <f t="shared" si="267"/>
        <v>0</v>
      </c>
      <c r="L166" s="210">
        <f>L165</f>
        <v>0</v>
      </c>
      <c r="M166" s="211">
        <f>M165</f>
        <v>0</v>
      </c>
      <c r="N166" s="213" t="e">
        <f t="shared" si="260"/>
        <v>#DIV/0!</v>
      </c>
      <c r="O166" s="213" t="e">
        <f t="shared" si="260"/>
        <v>#DIV/0!</v>
      </c>
      <c r="P166" s="210">
        <f t="shared" ref="P166:S166" si="268">P165</f>
        <v>0</v>
      </c>
      <c r="Q166" s="211">
        <f t="shared" si="268"/>
        <v>0</v>
      </c>
      <c r="R166" s="210">
        <f t="shared" si="268"/>
        <v>0</v>
      </c>
      <c r="S166" s="211">
        <f t="shared" si="268"/>
        <v>0</v>
      </c>
      <c r="T166" s="214"/>
      <c r="U166" s="210">
        <f t="shared" ref="U166:W166" si="269">U165</f>
        <v>0</v>
      </c>
      <c r="V166" s="211">
        <f>V165</f>
        <v>0</v>
      </c>
      <c r="W166" s="210">
        <f t="shared" si="269"/>
        <v>0</v>
      </c>
      <c r="X166" s="211">
        <f>X165</f>
        <v>0</v>
      </c>
      <c r="Y166" s="210">
        <f t="shared" ref="Y166:Z166" si="270">Y165</f>
        <v>0</v>
      </c>
      <c r="Z166" s="211">
        <f t="shared" si="270"/>
        <v>0</v>
      </c>
      <c r="AA166" s="214"/>
      <c r="AB166" s="210">
        <f t="shared" ref="AB166" si="271">AB165</f>
        <v>0</v>
      </c>
      <c r="AC166" s="211">
        <f>AC165</f>
        <v>0</v>
      </c>
      <c r="AD166" s="210">
        <f t="shared" ref="AD166" si="272">AD165</f>
        <v>0</v>
      </c>
      <c r="AE166" s="211">
        <f>AE165</f>
        <v>0</v>
      </c>
      <c r="AF166" s="215"/>
    </row>
    <row r="167" spans="1:32" s="4" customFormat="1" ht="31.5">
      <c r="A167" s="347"/>
      <c r="B167" s="9" t="s">
        <v>293</v>
      </c>
      <c r="C167" s="12"/>
      <c r="D167" s="63"/>
      <c r="E167" s="12"/>
      <c r="F167" s="63"/>
      <c r="G167" s="102"/>
      <c r="H167" s="12"/>
      <c r="I167" s="63"/>
      <c r="J167" s="62"/>
      <c r="K167" s="63"/>
      <c r="L167" s="62"/>
      <c r="M167" s="63"/>
      <c r="N167" s="63"/>
      <c r="O167" s="63"/>
      <c r="P167" s="62"/>
      <c r="Q167" s="63"/>
      <c r="R167" s="62"/>
      <c r="S167" s="63"/>
      <c r="T167" s="126"/>
      <c r="U167" s="62"/>
      <c r="V167" s="63"/>
      <c r="W167" s="62"/>
      <c r="X167" s="63"/>
      <c r="Y167" s="62"/>
      <c r="Z167" s="63"/>
      <c r="AA167" s="126"/>
      <c r="AB167" s="62"/>
      <c r="AC167" s="63"/>
      <c r="AD167" s="62"/>
      <c r="AE167" s="63"/>
      <c r="AF167" s="12"/>
    </row>
    <row r="168" spans="1:32" s="4" customFormat="1">
      <c r="A168" s="347"/>
      <c r="B168" s="9" t="s">
        <v>288</v>
      </c>
      <c r="C168" s="12"/>
      <c r="D168" s="63"/>
      <c r="E168" s="12"/>
      <c r="F168" s="63"/>
      <c r="G168" s="102"/>
      <c r="H168" s="12"/>
      <c r="I168" s="63">
        <f t="shared" ref="I168" si="273">H168*G168</f>
        <v>0</v>
      </c>
      <c r="J168" s="62"/>
      <c r="K168" s="63"/>
      <c r="L168" s="62"/>
      <c r="M168" s="63"/>
      <c r="N168" s="63"/>
      <c r="O168" s="63"/>
      <c r="P168" s="62"/>
      <c r="Q168" s="63"/>
      <c r="R168" s="62"/>
      <c r="S168" s="63"/>
      <c r="T168" s="126"/>
      <c r="U168" s="62"/>
      <c r="V168" s="63"/>
      <c r="W168" s="62"/>
      <c r="X168" s="63"/>
      <c r="Y168" s="62"/>
      <c r="Z168" s="63"/>
      <c r="AA168" s="126"/>
      <c r="AB168" s="62"/>
      <c r="AC168" s="63"/>
      <c r="AD168" s="62"/>
      <c r="AE168" s="63"/>
      <c r="AF168" s="12"/>
    </row>
    <row r="169" spans="1:32" s="1" customFormat="1" ht="31.5">
      <c r="A169" s="32">
        <v>10.08</v>
      </c>
      <c r="B169" s="2" t="s">
        <v>294</v>
      </c>
      <c r="C169" s="82"/>
      <c r="D169" s="61"/>
      <c r="E169" s="82"/>
      <c r="F169" s="61"/>
      <c r="G169" s="101">
        <v>0.5</v>
      </c>
      <c r="H169" s="82">
        <v>223</v>
      </c>
      <c r="I169" s="61">
        <f t="shared" ref="I169:I173" si="274">H169*G169*12</f>
        <v>1338</v>
      </c>
      <c r="J169" s="60">
        <f t="shared" ref="J169:K185" si="275">H169+E169+C169</f>
        <v>223</v>
      </c>
      <c r="K169" s="61">
        <f t="shared" si="275"/>
        <v>1338</v>
      </c>
      <c r="L169" s="60">
        <v>143</v>
      </c>
      <c r="M169" s="61">
        <v>763.29</v>
      </c>
      <c r="N169" s="61">
        <f t="shared" ref="N169:O188" si="276">L169/J169%</f>
        <v>64.125560538116588</v>
      </c>
      <c r="O169" s="61">
        <f t="shared" si="276"/>
        <v>57.047085201793713</v>
      </c>
      <c r="P169" s="60">
        <f t="shared" ref="P169:Q171" si="277">J169-L169</f>
        <v>80</v>
      </c>
      <c r="Q169" s="61">
        <f t="shared" si="277"/>
        <v>574.71</v>
      </c>
      <c r="R169" s="60"/>
      <c r="S169" s="61"/>
      <c r="T169" s="125">
        <v>0.65</v>
      </c>
      <c r="U169" s="60">
        <v>169</v>
      </c>
      <c r="V169" s="61">
        <f t="shared" ref="V169:V185" si="278">U169*T169*12</f>
        <v>1318.2</v>
      </c>
      <c r="W169" s="60">
        <f t="shared" ref="W169:W185" si="279">U169+R169</f>
        <v>169</v>
      </c>
      <c r="X169" s="61">
        <f t="shared" ref="X169:X185" si="280">V169+S169</f>
        <v>1318.2</v>
      </c>
      <c r="Y169" s="60"/>
      <c r="Z169" s="61"/>
      <c r="AA169" s="125">
        <v>0.65</v>
      </c>
      <c r="AB169" s="60">
        <v>169</v>
      </c>
      <c r="AC169" s="61">
        <f t="shared" ref="AC169:AC185" si="281">AB169*AA169*12</f>
        <v>1318.2</v>
      </c>
      <c r="AD169" s="60">
        <f t="shared" ref="AD169:AD185" si="282">AB169+Y169</f>
        <v>169</v>
      </c>
      <c r="AE169" s="61">
        <f t="shared" ref="AE169:AE185" si="283">AC169+Z169</f>
        <v>1318.2</v>
      </c>
      <c r="AF169" s="82"/>
    </row>
    <row r="170" spans="1:32" s="1" customFormat="1" ht="31.5">
      <c r="A170" s="31">
        <v>10.09</v>
      </c>
      <c r="B170" s="2" t="s">
        <v>295</v>
      </c>
      <c r="C170" s="82"/>
      <c r="D170" s="61"/>
      <c r="E170" s="82"/>
      <c r="F170" s="61"/>
      <c r="G170" s="101">
        <v>0.13</v>
      </c>
      <c r="H170" s="82">
        <v>15</v>
      </c>
      <c r="I170" s="61">
        <f t="shared" si="274"/>
        <v>23.400000000000002</v>
      </c>
      <c r="J170" s="60">
        <f t="shared" si="275"/>
        <v>15</v>
      </c>
      <c r="K170" s="61">
        <f t="shared" si="275"/>
        <v>23.400000000000002</v>
      </c>
      <c r="L170" s="60">
        <v>15</v>
      </c>
      <c r="M170" s="61">
        <v>23.400000000000002</v>
      </c>
      <c r="N170" s="61">
        <f t="shared" si="276"/>
        <v>100</v>
      </c>
      <c r="O170" s="61">
        <f t="shared" si="276"/>
        <v>100</v>
      </c>
      <c r="P170" s="60">
        <f t="shared" si="277"/>
        <v>0</v>
      </c>
      <c r="Q170" s="61">
        <f t="shared" si="277"/>
        <v>0</v>
      </c>
      <c r="R170" s="60"/>
      <c r="S170" s="61"/>
      <c r="T170" s="125">
        <v>0.15</v>
      </c>
      <c r="U170" s="60">
        <v>15</v>
      </c>
      <c r="V170" s="61">
        <f t="shared" si="278"/>
        <v>27</v>
      </c>
      <c r="W170" s="60">
        <f t="shared" si="279"/>
        <v>15</v>
      </c>
      <c r="X170" s="61">
        <f t="shared" si="280"/>
        <v>27</v>
      </c>
      <c r="Y170" s="60"/>
      <c r="Z170" s="61"/>
      <c r="AA170" s="125">
        <v>0.15</v>
      </c>
      <c r="AB170" s="60">
        <v>15</v>
      </c>
      <c r="AC170" s="61">
        <f t="shared" si="281"/>
        <v>27</v>
      </c>
      <c r="AD170" s="60">
        <f t="shared" si="282"/>
        <v>15</v>
      </c>
      <c r="AE170" s="61">
        <f t="shared" si="283"/>
        <v>27</v>
      </c>
      <c r="AF170" s="82"/>
    </row>
    <row r="171" spans="1:32" s="1" customFormat="1">
      <c r="A171" s="31">
        <v>10.1</v>
      </c>
      <c r="B171" s="7" t="s">
        <v>154</v>
      </c>
      <c r="C171" s="82"/>
      <c r="D171" s="61"/>
      <c r="E171" s="82"/>
      <c r="F171" s="61"/>
      <c r="G171" s="101"/>
      <c r="H171" s="82"/>
      <c r="I171" s="61">
        <f t="shared" si="274"/>
        <v>0</v>
      </c>
      <c r="J171" s="60">
        <f t="shared" si="275"/>
        <v>0</v>
      </c>
      <c r="K171" s="61">
        <f t="shared" si="275"/>
        <v>0</v>
      </c>
      <c r="L171" s="60"/>
      <c r="M171" s="61"/>
      <c r="N171" s="61"/>
      <c r="O171" s="61"/>
      <c r="P171" s="60">
        <f t="shared" si="277"/>
        <v>0</v>
      </c>
      <c r="Q171" s="61">
        <f t="shared" si="277"/>
        <v>0</v>
      </c>
      <c r="R171" s="60"/>
      <c r="S171" s="61"/>
      <c r="T171" s="125"/>
      <c r="U171" s="60"/>
      <c r="V171" s="61">
        <f t="shared" si="278"/>
        <v>0</v>
      </c>
      <c r="W171" s="60">
        <f t="shared" si="279"/>
        <v>0</v>
      </c>
      <c r="X171" s="61">
        <f t="shared" si="280"/>
        <v>0</v>
      </c>
      <c r="Y171" s="60"/>
      <c r="Z171" s="61"/>
      <c r="AA171" s="125"/>
      <c r="AB171" s="60"/>
      <c r="AC171" s="61">
        <f t="shared" si="281"/>
        <v>0</v>
      </c>
      <c r="AD171" s="60">
        <f t="shared" si="282"/>
        <v>0</v>
      </c>
      <c r="AE171" s="61">
        <f t="shared" si="283"/>
        <v>0</v>
      </c>
      <c r="AF171" s="82"/>
    </row>
    <row r="172" spans="1:32" s="1" customFormat="1">
      <c r="A172" s="32"/>
      <c r="B172" s="2" t="s">
        <v>296</v>
      </c>
      <c r="C172" s="82"/>
      <c r="D172" s="61"/>
      <c r="E172" s="82"/>
      <c r="F172" s="61"/>
      <c r="G172" s="101"/>
      <c r="H172" s="82"/>
      <c r="I172" s="61">
        <f t="shared" si="274"/>
        <v>0</v>
      </c>
      <c r="J172" s="60">
        <f t="shared" si="275"/>
        <v>0</v>
      </c>
      <c r="K172" s="61">
        <f t="shared" si="275"/>
        <v>0</v>
      </c>
      <c r="L172" s="60"/>
      <c r="M172" s="61"/>
      <c r="N172" s="61"/>
      <c r="O172" s="61"/>
      <c r="P172" s="60"/>
      <c r="Q172" s="61"/>
      <c r="R172" s="60"/>
      <c r="S172" s="61"/>
      <c r="T172" s="125"/>
      <c r="U172" s="60"/>
      <c r="V172" s="61">
        <f t="shared" si="278"/>
        <v>0</v>
      </c>
      <c r="W172" s="60">
        <f t="shared" si="279"/>
        <v>0</v>
      </c>
      <c r="X172" s="61">
        <f t="shared" si="280"/>
        <v>0</v>
      </c>
      <c r="Y172" s="60"/>
      <c r="Z172" s="61"/>
      <c r="AA172" s="125"/>
      <c r="AB172" s="60"/>
      <c r="AC172" s="61">
        <f t="shared" si="281"/>
        <v>0</v>
      </c>
      <c r="AD172" s="60">
        <f t="shared" si="282"/>
        <v>0</v>
      </c>
      <c r="AE172" s="61">
        <f t="shared" si="283"/>
        <v>0</v>
      </c>
      <c r="AF172" s="82"/>
    </row>
    <row r="173" spans="1:32" s="1" customFormat="1" ht="31.5">
      <c r="A173" s="32">
        <v>10.11</v>
      </c>
      <c r="B173" s="7" t="s">
        <v>297</v>
      </c>
      <c r="C173" s="82"/>
      <c r="D173" s="61"/>
      <c r="E173" s="82"/>
      <c r="F173" s="61"/>
      <c r="G173" s="101"/>
      <c r="H173" s="82"/>
      <c r="I173" s="61">
        <f t="shared" si="274"/>
        <v>0</v>
      </c>
      <c r="J173" s="60">
        <f t="shared" si="275"/>
        <v>0</v>
      </c>
      <c r="K173" s="61">
        <f t="shared" si="275"/>
        <v>0</v>
      </c>
      <c r="L173" s="60"/>
      <c r="M173" s="61"/>
      <c r="N173" s="61"/>
      <c r="O173" s="61"/>
      <c r="P173" s="60">
        <f t="shared" ref="P173:Q185" si="284">J173-L173</f>
        <v>0</v>
      </c>
      <c r="Q173" s="61">
        <f t="shared" si="284"/>
        <v>0</v>
      </c>
      <c r="R173" s="60"/>
      <c r="S173" s="61"/>
      <c r="T173" s="125"/>
      <c r="U173" s="60"/>
      <c r="V173" s="61">
        <f t="shared" si="278"/>
        <v>0</v>
      </c>
      <c r="W173" s="60">
        <f t="shared" si="279"/>
        <v>0</v>
      </c>
      <c r="X173" s="61">
        <f t="shared" si="280"/>
        <v>0</v>
      </c>
      <c r="Y173" s="60"/>
      <c r="Z173" s="61"/>
      <c r="AA173" s="125"/>
      <c r="AB173" s="60"/>
      <c r="AC173" s="61">
        <f t="shared" si="281"/>
        <v>0</v>
      </c>
      <c r="AD173" s="60">
        <f t="shared" si="282"/>
        <v>0</v>
      </c>
      <c r="AE173" s="61">
        <f t="shared" si="283"/>
        <v>0</v>
      </c>
      <c r="AF173" s="82"/>
    </row>
    <row r="174" spans="1:32" s="1" customFormat="1">
      <c r="A174" s="34"/>
      <c r="B174" s="8" t="s">
        <v>65</v>
      </c>
      <c r="C174" s="82"/>
      <c r="D174" s="61"/>
      <c r="E174" s="82"/>
      <c r="F174" s="61"/>
      <c r="G174" s="101">
        <v>0.56999999999999995</v>
      </c>
      <c r="H174" s="82">
        <v>65</v>
      </c>
      <c r="I174" s="61">
        <f>H174*G174*12</f>
        <v>444.59999999999997</v>
      </c>
      <c r="J174" s="60">
        <f t="shared" si="275"/>
        <v>65</v>
      </c>
      <c r="K174" s="61">
        <f t="shared" si="275"/>
        <v>444.59999999999997</v>
      </c>
      <c r="L174" s="60">
        <v>54</v>
      </c>
      <c r="M174" s="61">
        <v>350.39</v>
      </c>
      <c r="N174" s="61">
        <f t="shared" si="276"/>
        <v>83.07692307692308</v>
      </c>
      <c r="O174" s="61">
        <f t="shared" si="276"/>
        <v>78.810166441745395</v>
      </c>
      <c r="P174" s="60">
        <f t="shared" si="284"/>
        <v>11</v>
      </c>
      <c r="Q174" s="61">
        <f t="shared" si="284"/>
        <v>94.20999999999998</v>
      </c>
      <c r="R174" s="60"/>
      <c r="S174" s="61"/>
      <c r="T174" s="125">
        <v>0.75</v>
      </c>
      <c r="U174" s="60">
        <v>64</v>
      </c>
      <c r="V174" s="61">
        <f t="shared" si="278"/>
        <v>576</v>
      </c>
      <c r="W174" s="60">
        <f t="shared" si="279"/>
        <v>64</v>
      </c>
      <c r="X174" s="61">
        <f t="shared" si="280"/>
        <v>576</v>
      </c>
      <c r="Y174" s="60"/>
      <c r="Z174" s="61"/>
      <c r="AA174" s="125">
        <v>0.75</v>
      </c>
      <c r="AB174" s="60">
        <v>64</v>
      </c>
      <c r="AC174" s="61">
        <f t="shared" si="281"/>
        <v>576</v>
      </c>
      <c r="AD174" s="60">
        <f t="shared" si="282"/>
        <v>64</v>
      </c>
      <c r="AE174" s="61">
        <f t="shared" si="283"/>
        <v>576</v>
      </c>
      <c r="AF174" s="82"/>
    </row>
    <row r="175" spans="1:32" s="1" customFormat="1">
      <c r="A175" s="34"/>
      <c r="B175" s="8" t="s">
        <v>66</v>
      </c>
      <c r="C175" s="82"/>
      <c r="D175" s="61"/>
      <c r="E175" s="82"/>
      <c r="F175" s="61"/>
      <c r="G175" s="101">
        <v>0.56999999999999995</v>
      </c>
      <c r="H175" s="82">
        <v>75</v>
      </c>
      <c r="I175" s="61">
        <f>H175*G175*12</f>
        <v>512.99999999999989</v>
      </c>
      <c r="J175" s="60">
        <f t="shared" si="275"/>
        <v>75</v>
      </c>
      <c r="K175" s="61">
        <f t="shared" si="275"/>
        <v>512.99999999999989</v>
      </c>
      <c r="L175" s="60">
        <v>54</v>
      </c>
      <c r="M175" s="61">
        <v>350.37</v>
      </c>
      <c r="N175" s="61">
        <f t="shared" si="276"/>
        <v>72</v>
      </c>
      <c r="O175" s="61">
        <f t="shared" si="276"/>
        <v>68.298245614035096</v>
      </c>
      <c r="P175" s="60">
        <f t="shared" si="284"/>
        <v>21</v>
      </c>
      <c r="Q175" s="61">
        <f t="shared" si="284"/>
        <v>162.62999999999988</v>
      </c>
      <c r="R175" s="60"/>
      <c r="S175" s="61"/>
      <c r="T175" s="125">
        <v>0.75</v>
      </c>
      <c r="U175" s="60">
        <v>71</v>
      </c>
      <c r="V175" s="61">
        <f t="shared" si="278"/>
        <v>639</v>
      </c>
      <c r="W175" s="60">
        <f t="shared" si="279"/>
        <v>71</v>
      </c>
      <c r="X175" s="61">
        <f t="shared" si="280"/>
        <v>639</v>
      </c>
      <c r="Y175" s="60"/>
      <c r="Z175" s="61"/>
      <c r="AA175" s="125">
        <v>0.75</v>
      </c>
      <c r="AB175" s="60">
        <v>71</v>
      </c>
      <c r="AC175" s="61">
        <f t="shared" si="281"/>
        <v>639</v>
      </c>
      <c r="AD175" s="60">
        <f t="shared" si="282"/>
        <v>71</v>
      </c>
      <c r="AE175" s="61">
        <f t="shared" si="283"/>
        <v>639</v>
      </c>
      <c r="AF175" s="82"/>
    </row>
    <row r="176" spans="1:32" s="1" customFormat="1">
      <c r="A176" s="34"/>
      <c r="B176" s="8" t="s">
        <v>67</v>
      </c>
      <c r="C176" s="82"/>
      <c r="D176" s="61"/>
      <c r="E176" s="82"/>
      <c r="F176" s="61"/>
      <c r="G176" s="101">
        <v>0.56999999999999995</v>
      </c>
      <c r="H176" s="82">
        <v>65</v>
      </c>
      <c r="I176" s="61">
        <f>H176*G176*12</f>
        <v>444.59999999999997</v>
      </c>
      <c r="J176" s="60">
        <f t="shared" si="275"/>
        <v>65</v>
      </c>
      <c r="K176" s="61">
        <f t="shared" si="275"/>
        <v>444.59999999999997</v>
      </c>
      <c r="L176" s="60">
        <v>53</v>
      </c>
      <c r="M176" s="61">
        <v>349.42</v>
      </c>
      <c r="N176" s="61">
        <f t="shared" si="276"/>
        <v>81.538461538461533</v>
      </c>
      <c r="O176" s="61">
        <f t="shared" si="276"/>
        <v>78.59199280251913</v>
      </c>
      <c r="P176" s="60">
        <f t="shared" si="284"/>
        <v>12</v>
      </c>
      <c r="Q176" s="61">
        <f t="shared" si="284"/>
        <v>95.17999999999995</v>
      </c>
      <c r="R176" s="60"/>
      <c r="S176" s="61"/>
      <c r="T176" s="125">
        <v>0.75</v>
      </c>
      <c r="U176" s="60">
        <v>61</v>
      </c>
      <c r="V176" s="61">
        <f t="shared" si="278"/>
        <v>549</v>
      </c>
      <c r="W176" s="60">
        <f t="shared" si="279"/>
        <v>61</v>
      </c>
      <c r="X176" s="61">
        <f t="shared" si="280"/>
        <v>549</v>
      </c>
      <c r="Y176" s="60"/>
      <c r="Z176" s="61"/>
      <c r="AA176" s="125">
        <v>0.75</v>
      </c>
      <c r="AB176" s="60">
        <v>61</v>
      </c>
      <c r="AC176" s="61">
        <f t="shared" si="281"/>
        <v>549</v>
      </c>
      <c r="AD176" s="60">
        <f t="shared" si="282"/>
        <v>61</v>
      </c>
      <c r="AE176" s="61">
        <f t="shared" si="283"/>
        <v>549</v>
      </c>
      <c r="AF176" s="82"/>
    </row>
    <row r="177" spans="1:32" s="1" customFormat="1" ht="31.5">
      <c r="A177" s="34">
        <v>10.119999999999999</v>
      </c>
      <c r="B177" s="7" t="s">
        <v>298</v>
      </c>
      <c r="C177" s="82"/>
      <c r="D177" s="61"/>
      <c r="E177" s="82"/>
      <c r="F177" s="61"/>
      <c r="G177" s="101"/>
      <c r="H177" s="82"/>
      <c r="I177" s="61">
        <f t="shared" ref="I177:I182" si="285">H177*G177*12</f>
        <v>0</v>
      </c>
      <c r="J177" s="60">
        <f t="shared" si="275"/>
        <v>0</v>
      </c>
      <c r="K177" s="61">
        <f t="shared" si="275"/>
        <v>0</v>
      </c>
      <c r="L177" s="60"/>
      <c r="M177" s="61"/>
      <c r="N177" s="61"/>
      <c r="O177" s="61"/>
      <c r="P177" s="60">
        <f t="shared" si="284"/>
        <v>0</v>
      </c>
      <c r="Q177" s="61">
        <f t="shared" si="284"/>
        <v>0</v>
      </c>
      <c r="R177" s="60"/>
      <c r="S177" s="61"/>
      <c r="T177" s="125"/>
      <c r="U177" s="60"/>
      <c r="V177" s="61">
        <f t="shared" si="278"/>
        <v>0</v>
      </c>
      <c r="W177" s="60">
        <f t="shared" si="279"/>
        <v>0</v>
      </c>
      <c r="X177" s="61">
        <f t="shared" si="280"/>
        <v>0</v>
      </c>
      <c r="Y177" s="60"/>
      <c r="Z177" s="61"/>
      <c r="AA177" s="125"/>
      <c r="AB177" s="60"/>
      <c r="AC177" s="61">
        <f t="shared" si="281"/>
        <v>0</v>
      </c>
      <c r="AD177" s="60">
        <f t="shared" si="282"/>
        <v>0</v>
      </c>
      <c r="AE177" s="61">
        <f t="shared" si="283"/>
        <v>0</v>
      </c>
      <c r="AF177" s="82"/>
    </row>
    <row r="178" spans="1:32" s="1" customFormat="1">
      <c r="A178" s="34"/>
      <c r="B178" s="8" t="s">
        <v>65</v>
      </c>
      <c r="C178" s="82"/>
      <c r="D178" s="61"/>
      <c r="E178" s="82"/>
      <c r="F178" s="61"/>
      <c r="G178" s="101"/>
      <c r="H178" s="82"/>
      <c r="I178" s="61">
        <f t="shared" si="285"/>
        <v>0</v>
      </c>
      <c r="J178" s="60">
        <f t="shared" si="275"/>
        <v>0</v>
      </c>
      <c r="K178" s="61">
        <f t="shared" si="275"/>
        <v>0</v>
      </c>
      <c r="L178" s="60"/>
      <c r="M178" s="61"/>
      <c r="N178" s="61"/>
      <c r="O178" s="61"/>
      <c r="P178" s="60">
        <f t="shared" si="284"/>
        <v>0</v>
      </c>
      <c r="Q178" s="61">
        <f t="shared" si="284"/>
        <v>0</v>
      </c>
      <c r="R178" s="60"/>
      <c r="S178" s="61"/>
      <c r="T178" s="125"/>
      <c r="U178" s="60"/>
      <c r="V178" s="61">
        <f t="shared" si="278"/>
        <v>0</v>
      </c>
      <c r="W178" s="60">
        <f t="shared" si="279"/>
        <v>0</v>
      </c>
      <c r="X178" s="61">
        <f t="shared" si="280"/>
        <v>0</v>
      </c>
      <c r="Y178" s="60"/>
      <c r="Z178" s="61"/>
      <c r="AA178" s="125"/>
      <c r="AB178" s="60"/>
      <c r="AC178" s="61">
        <f t="shared" si="281"/>
        <v>0</v>
      </c>
      <c r="AD178" s="60">
        <f t="shared" si="282"/>
        <v>0</v>
      </c>
      <c r="AE178" s="61">
        <f t="shared" si="283"/>
        <v>0</v>
      </c>
      <c r="AF178" s="82"/>
    </row>
    <row r="179" spans="1:32" s="1" customFormat="1">
      <c r="A179" s="34"/>
      <c r="B179" s="8" t="s">
        <v>66</v>
      </c>
      <c r="C179" s="82"/>
      <c r="D179" s="61"/>
      <c r="E179" s="82"/>
      <c r="F179" s="61"/>
      <c r="G179" s="101"/>
      <c r="H179" s="82"/>
      <c r="I179" s="61">
        <f t="shared" si="285"/>
        <v>0</v>
      </c>
      <c r="J179" s="60">
        <f t="shared" si="275"/>
        <v>0</v>
      </c>
      <c r="K179" s="61">
        <f t="shared" si="275"/>
        <v>0</v>
      </c>
      <c r="L179" s="60"/>
      <c r="M179" s="61"/>
      <c r="N179" s="61"/>
      <c r="O179" s="61"/>
      <c r="P179" s="60">
        <f t="shared" si="284"/>
        <v>0</v>
      </c>
      <c r="Q179" s="61">
        <f t="shared" si="284"/>
        <v>0</v>
      </c>
      <c r="R179" s="60"/>
      <c r="S179" s="61"/>
      <c r="T179" s="125"/>
      <c r="U179" s="60"/>
      <c r="V179" s="61">
        <f t="shared" si="278"/>
        <v>0</v>
      </c>
      <c r="W179" s="60">
        <f t="shared" si="279"/>
        <v>0</v>
      </c>
      <c r="X179" s="61">
        <f t="shared" si="280"/>
        <v>0</v>
      </c>
      <c r="Y179" s="60"/>
      <c r="Z179" s="61"/>
      <c r="AA179" s="125"/>
      <c r="AB179" s="60"/>
      <c r="AC179" s="61">
        <f t="shared" si="281"/>
        <v>0</v>
      </c>
      <c r="AD179" s="60">
        <f t="shared" si="282"/>
        <v>0</v>
      </c>
      <c r="AE179" s="61">
        <f t="shared" si="283"/>
        <v>0</v>
      </c>
      <c r="AF179" s="82"/>
    </row>
    <row r="180" spans="1:32" s="1" customFormat="1">
      <c r="A180" s="34"/>
      <c r="B180" s="8" t="s">
        <v>67</v>
      </c>
      <c r="C180" s="82"/>
      <c r="D180" s="61"/>
      <c r="E180" s="82"/>
      <c r="F180" s="61"/>
      <c r="G180" s="101"/>
      <c r="H180" s="82"/>
      <c r="I180" s="61">
        <f t="shared" si="285"/>
        <v>0</v>
      </c>
      <c r="J180" s="60">
        <f t="shared" si="275"/>
        <v>0</v>
      </c>
      <c r="K180" s="61">
        <f t="shared" si="275"/>
        <v>0</v>
      </c>
      <c r="L180" s="60"/>
      <c r="M180" s="61"/>
      <c r="N180" s="61"/>
      <c r="O180" s="61"/>
      <c r="P180" s="60">
        <f t="shared" si="284"/>
        <v>0</v>
      </c>
      <c r="Q180" s="61">
        <f t="shared" si="284"/>
        <v>0</v>
      </c>
      <c r="R180" s="60"/>
      <c r="S180" s="61"/>
      <c r="T180" s="125"/>
      <c r="U180" s="60"/>
      <c r="V180" s="61">
        <f t="shared" si="278"/>
        <v>0</v>
      </c>
      <c r="W180" s="60">
        <f t="shared" si="279"/>
        <v>0</v>
      </c>
      <c r="X180" s="61">
        <f t="shared" si="280"/>
        <v>0</v>
      </c>
      <c r="Y180" s="60"/>
      <c r="Z180" s="61"/>
      <c r="AA180" s="125"/>
      <c r="AB180" s="60"/>
      <c r="AC180" s="61">
        <f t="shared" si="281"/>
        <v>0</v>
      </c>
      <c r="AD180" s="60">
        <f t="shared" si="282"/>
        <v>0</v>
      </c>
      <c r="AE180" s="61">
        <f t="shared" si="283"/>
        <v>0</v>
      </c>
      <c r="AF180" s="82"/>
    </row>
    <row r="181" spans="1:32" s="1" customFormat="1" ht="47.25">
      <c r="A181" s="32">
        <v>10.130000000000001</v>
      </c>
      <c r="B181" s="2" t="s">
        <v>299</v>
      </c>
      <c r="C181" s="82"/>
      <c r="D181" s="61"/>
      <c r="E181" s="82"/>
      <c r="F181" s="61"/>
      <c r="G181" s="101"/>
      <c r="H181" s="82"/>
      <c r="I181" s="61">
        <f t="shared" si="285"/>
        <v>0</v>
      </c>
      <c r="J181" s="60">
        <f t="shared" si="275"/>
        <v>0</v>
      </c>
      <c r="K181" s="61">
        <f t="shared" si="275"/>
        <v>0</v>
      </c>
      <c r="L181" s="60"/>
      <c r="M181" s="61"/>
      <c r="N181" s="61"/>
      <c r="O181" s="61"/>
      <c r="P181" s="60">
        <f t="shared" si="284"/>
        <v>0</v>
      </c>
      <c r="Q181" s="61">
        <f t="shared" si="284"/>
        <v>0</v>
      </c>
      <c r="R181" s="60"/>
      <c r="S181" s="61"/>
      <c r="T181" s="125"/>
      <c r="U181" s="60"/>
      <c r="V181" s="61">
        <f t="shared" si="278"/>
        <v>0</v>
      </c>
      <c r="W181" s="60">
        <f t="shared" si="279"/>
        <v>0</v>
      </c>
      <c r="X181" s="61">
        <f t="shared" si="280"/>
        <v>0</v>
      </c>
      <c r="Y181" s="60"/>
      <c r="Z181" s="61"/>
      <c r="AA181" s="125"/>
      <c r="AB181" s="60"/>
      <c r="AC181" s="61">
        <f t="shared" si="281"/>
        <v>0</v>
      </c>
      <c r="AD181" s="60">
        <f t="shared" si="282"/>
        <v>0</v>
      </c>
      <c r="AE181" s="61">
        <f t="shared" si="283"/>
        <v>0</v>
      </c>
      <c r="AF181" s="82"/>
    </row>
    <row r="182" spans="1:32" s="1" customFormat="1">
      <c r="A182" s="34">
        <v>10.14</v>
      </c>
      <c r="B182" s="7" t="s">
        <v>155</v>
      </c>
      <c r="C182" s="82"/>
      <c r="D182" s="61"/>
      <c r="E182" s="82"/>
      <c r="F182" s="61"/>
      <c r="G182" s="101"/>
      <c r="H182" s="82"/>
      <c r="I182" s="61">
        <f t="shared" si="285"/>
        <v>0</v>
      </c>
      <c r="J182" s="60">
        <f t="shared" si="275"/>
        <v>0</v>
      </c>
      <c r="K182" s="61">
        <f t="shared" si="275"/>
        <v>0</v>
      </c>
      <c r="L182" s="60"/>
      <c r="M182" s="61"/>
      <c r="N182" s="61"/>
      <c r="O182" s="61"/>
      <c r="P182" s="60">
        <f t="shared" si="284"/>
        <v>0</v>
      </c>
      <c r="Q182" s="61">
        <f t="shared" si="284"/>
        <v>0</v>
      </c>
      <c r="R182" s="60"/>
      <c r="S182" s="61"/>
      <c r="T182" s="125"/>
      <c r="U182" s="60"/>
      <c r="V182" s="61">
        <f t="shared" si="278"/>
        <v>0</v>
      </c>
      <c r="W182" s="60">
        <f t="shared" si="279"/>
        <v>0</v>
      </c>
      <c r="X182" s="61">
        <f t="shared" si="280"/>
        <v>0</v>
      </c>
      <c r="Y182" s="60"/>
      <c r="Z182" s="61"/>
      <c r="AA182" s="125"/>
      <c r="AB182" s="60"/>
      <c r="AC182" s="61">
        <f t="shared" si="281"/>
        <v>0</v>
      </c>
      <c r="AD182" s="60">
        <f t="shared" si="282"/>
        <v>0</v>
      </c>
      <c r="AE182" s="61">
        <f t="shared" si="283"/>
        <v>0</v>
      </c>
      <c r="AF182" s="82"/>
    </row>
    <row r="183" spans="1:32" s="1" customFormat="1">
      <c r="A183" s="34"/>
      <c r="B183" s="7" t="s">
        <v>70</v>
      </c>
      <c r="C183" s="82"/>
      <c r="D183" s="61"/>
      <c r="E183" s="82"/>
      <c r="F183" s="61"/>
      <c r="G183" s="101"/>
      <c r="H183" s="82"/>
      <c r="I183" s="61">
        <f>H183*G183*12</f>
        <v>0</v>
      </c>
      <c r="J183" s="60">
        <f t="shared" si="275"/>
        <v>0</v>
      </c>
      <c r="K183" s="61">
        <f t="shared" si="275"/>
        <v>0</v>
      </c>
      <c r="L183" s="60"/>
      <c r="M183" s="61"/>
      <c r="N183" s="61"/>
      <c r="O183" s="61"/>
      <c r="P183" s="60">
        <f t="shared" si="284"/>
        <v>0</v>
      </c>
      <c r="Q183" s="61">
        <f t="shared" si="284"/>
        <v>0</v>
      </c>
      <c r="R183" s="60"/>
      <c r="S183" s="61"/>
      <c r="T183" s="125">
        <v>0.08</v>
      </c>
      <c r="U183" s="60">
        <v>5</v>
      </c>
      <c r="V183" s="61">
        <f t="shared" si="278"/>
        <v>4.8000000000000007</v>
      </c>
      <c r="W183" s="60">
        <f t="shared" si="279"/>
        <v>5</v>
      </c>
      <c r="X183" s="61">
        <f t="shared" si="280"/>
        <v>4.8000000000000007</v>
      </c>
      <c r="Y183" s="60"/>
      <c r="Z183" s="61"/>
      <c r="AA183" s="125">
        <v>0.08</v>
      </c>
      <c r="AB183" s="60"/>
      <c r="AC183" s="61">
        <f t="shared" si="281"/>
        <v>0</v>
      </c>
      <c r="AD183" s="60">
        <f t="shared" si="282"/>
        <v>0</v>
      </c>
      <c r="AE183" s="61">
        <f t="shared" si="283"/>
        <v>0</v>
      </c>
      <c r="AF183" s="82"/>
    </row>
    <row r="184" spans="1:32" s="1" customFormat="1">
      <c r="A184" s="34"/>
      <c r="B184" s="7" t="s">
        <v>71</v>
      </c>
      <c r="C184" s="82"/>
      <c r="D184" s="61"/>
      <c r="E184" s="82"/>
      <c r="F184" s="61"/>
      <c r="G184" s="101"/>
      <c r="H184" s="82"/>
      <c r="I184" s="61">
        <f>H184*G184*12</f>
        <v>0</v>
      </c>
      <c r="J184" s="60">
        <f t="shared" si="275"/>
        <v>0</v>
      </c>
      <c r="K184" s="61">
        <f t="shared" si="275"/>
        <v>0</v>
      </c>
      <c r="L184" s="60"/>
      <c r="M184" s="61"/>
      <c r="N184" s="61"/>
      <c r="O184" s="61"/>
      <c r="P184" s="60">
        <f t="shared" si="284"/>
        <v>0</v>
      </c>
      <c r="Q184" s="61">
        <f t="shared" si="284"/>
        <v>0</v>
      </c>
      <c r="R184" s="60"/>
      <c r="S184" s="61"/>
      <c r="T184" s="125">
        <v>0.08</v>
      </c>
      <c r="U184" s="60">
        <v>5</v>
      </c>
      <c r="V184" s="61">
        <f t="shared" si="278"/>
        <v>4.8000000000000007</v>
      </c>
      <c r="W184" s="60">
        <f t="shared" si="279"/>
        <v>5</v>
      </c>
      <c r="X184" s="61">
        <f t="shared" si="280"/>
        <v>4.8000000000000007</v>
      </c>
      <c r="Y184" s="60"/>
      <c r="Z184" s="61"/>
      <c r="AA184" s="125">
        <v>0.08</v>
      </c>
      <c r="AB184" s="60"/>
      <c r="AC184" s="61">
        <f t="shared" si="281"/>
        <v>0</v>
      </c>
      <c r="AD184" s="60">
        <f t="shared" si="282"/>
        <v>0</v>
      </c>
      <c r="AE184" s="61">
        <f t="shared" si="283"/>
        <v>0</v>
      </c>
      <c r="AF184" s="82"/>
    </row>
    <row r="185" spans="1:32" s="1" customFormat="1">
      <c r="A185" s="34"/>
      <c r="B185" s="7" t="s">
        <v>74</v>
      </c>
      <c r="C185" s="82"/>
      <c r="D185" s="61"/>
      <c r="E185" s="82"/>
      <c r="F185" s="61"/>
      <c r="G185" s="101"/>
      <c r="H185" s="82"/>
      <c r="I185" s="61">
        <f>H185*G185*12</f>
        <v>0</v>
      </c>
      <c r="J185" s="60">
        <f t="shared" si="275"/>
        <v>0</v>
      </c>
      <c r="K185" s="61">
        <f t="shared" si="275"/>
        <v>0</v>
      </c>
      <c r="L185" s="60"/>
      <c r="M185" s="61"/>
      <c r="N185" s="61"/>
      <c r="O185" s="61"/>
      <c r="P185" s="60">
        <f t="shared" si="284"/>
        <v>0</v>
      </c>
      <c r="Q185" s="61">
        <f t="shared" si="284"/>
        <v>0</v>
      </c>
      <c r="R185" s="60"/>
      <c r="S185" s="61"/>
      <c r="T185" s="125">
        <v>0.08</v>
      </c>
      <c r="U185" s="60">
        <v>60</v>
      </c>
      <c r="V185" s="61">
        <f t="shared" si="278"/>
        <v>57.599999999999994</v>
      </c>
      <c r="W185" s="60">
        <f t="shared" si="279"/>
        <v>60</v>
      </c>
      <c r="X185" s="61">
        <f t="shared" si="280"/>
        <v>57.599999999999994</v>
      </c>
      <c r="Y185" s="60"/>
      <c r="Z185" s="61"/>
      <c r="AA185" s="125">
        <v>0.08</v>
      </c>
      <c r="AB185" s="60"/>
      <c r="AC185" s="61">
        <f t="shared" si="281"/>
        <v>0</v>
      </c>
      <c r="AD185" s="60">
        <f t="shared" si="282"/>
        <v>0</v>
      </c>
      <c r="AE185" s="61">
        <f t="shared" si="283"/>
        <v>0</v>
      </c>
      <c r="AF185" s="82"/>
    </row>
    <row r="186" spans="1:32" s="144" customFormat="1">
      <c r="A186" s="208"/>
      <c r="B186" s="209" t="s">
        <v>35</v>
      </c>
      <c r="C186" s="289">
        <f t="shared" ref="C186:F186" si="286">SUM(C169:C185)</f>
        <v>0</v>
      </c>
      <c r="D186" s="216">
        <f t="shared" si="286"/>
        <v>0</v>
      </c>
      <c r="E186" s="289">
        <f t="shared" si="286"/>
        <v>0</v>
      </c>
      <c r="F186" s="216">
        <f t="shared" si="286"/>
        <v>0</v>
      </c>
      <c r="G186" s="212"/>
      <c r="H186" s="289">
        <f>SUM(H169:H185)</f>
        <v>443</v>
      </c>
      <c r="I186" s="216">
        <f>SUM(I169:I185)</f>
        <v>2763.6</v>
      </c>
      <c r="J186" s="289">
        <f>SUM(J169:J185)</f>
        <v>443</v>
      </c>
      <c r="K186" s="216">
        <f>SUM(K169:K185)</f>
        <v>2763.6</v>
      </c>
      <c r="L186" s="289">
        <f t="shared" ref="L186:M186" si="287">SUM(L169:L185)</f>
        <v>319</v>
      </c>
      <c r="M186" s="216">
        <f t="shared" si="287"/>
        <v>1836.87</v>
      </c>
      <c r="N186" s="213">
        <f t="shared" si="276"/>
        <v>72.009029345372468</v>
      </c>
      <c r="O186" s="213">
        <f t="shared" si="276"/>
        <v>66.466565349544069</v>
      </c>
      <c r="P186" s="289">
        <f t="shared" ref="P186:S186" si="288">SUM(P169:P185)</f>
        <v>124</v>
      </c>
      <c r="Q186" s="216">
        <f t="shared" si="288"/>
        <v>926.7299999999999</v>
      </c>
      <c r="R186" s="289">
        <f t="shared" si="288"/>
        <v>0</v>
      </c>
      <c r="S186" s="216">
        <f t="shared" si="288"/>
        <v>0</v>
      </c>
      <c r="T186" s="214"/>
      <c r="U186" s="289">
        <f t="shared" ref="U186:W186" si="289">SUM(U169:U185)</f>
        <v>450</v>
      </c>
      <c r="V186" s="216">
        <f>SUM(V169:V185)</f>
        <v>3176.4</v>
      </c>
      <c r="W186" s="289">
        <f t="shared" si="289"/>
        <v>450</v>
      </c>
      <c r="X186" s="216">
        <f>SUM(X169:X185)</f>
        <v>3176.4</v>
      </c>
      <c r="Y186" s="289">
        <f t="shared" ref="Y186:Z186" si="290">SUM(Y169:Y185)</f>
        <v>0</v>
      </c>
      <c r="Z186" s="216">
        <f t="shared" si="290"/>
        <v>0</v>
      </c>
      <c r="AA186" s="214"/>
      <c r="AB186" s="289">
        <f t="shared" ref="AB186" si="291">SUM(AB169:AB185)</f>
        <v>380</v>
      </c>
      <c r="AC186" s="216">
        <f>SUM(AC169:AC185)</f>
        <v>3109.2</v>
      </c>
      <c r="AD186" s="289">
        <f t="shared" ref="AD186" si="292">SUM(AD169:AD185)</f>
        <v>380</v>
      </c>
      <c r="AE186" s="216">
        <f>SUM(AE169:AE185)</f>
        <v>3109.2</v>
      </c>
      <c r="AF186" s="215"/>
    </row>
    <row r="187" spans="1:32" s="144" customFormat="1" ht="15.75" customHeight="1">
      <c r="A187" s="208"/>
      <c r="B187" s="215" t="s">
        <v>5</v>
      </c>
      <c r="C187" s="289">
        <f t="shared" ref="C187:F187" si="293">C186</f>
        <v>0</v>
      </c>
      <c r="D187" s="216">
        <f t="shared" si="293"/>
        <v>0</v>
      </c>
      <c r="E187" s="289">
        <f t="shared" si="293"/>
        <v>0</v>
      </c>
      <c r="F187" s="216">
        <f t="shared" si="293"/>
        <v>0</v>
      </c>
      <c r="G187" s="212"/>
      <c r="H187" s="289">
        <f>H186</f>
        <v>443</v>
      </c>
      <c r="I187" s="216">
        <f>I186</f>
        <v>2763.6</v>
      </c>
      <c r="J187" s="289">
        <f>J186</f>
        <v>443</v>
      </c>
      <c r="K187" s="216">
        <f>K186</f>
        <v>2763.6</v>
      </c>
      <c r="L187" s="289">
        <f t="shared" ref="L187:M187" si="294">L186</f>
        <v>319</v>
      </c>
      <c r="M187" s="216">
        <f t="shared" si="294"/>
        <v>1836.87</v>
      </c>
      <c r="N187" s="213">
        <f t="shared" si="276"/>
        <v>72.009029345372468</v>
      </c>
      <c r="O187" s="213">
        <f t="shared" si="276"/>
        <v>66.466565349544069</v>
      </c>
      <c r="P187" s="289">
        <f t="shared" ref="P187:S187" si="295">P186</f>
        <v>124</v>
      </c>
      <c r="Q187" s="216">
        <f t="shared" si="295"/>
        <v>926.7299999999999</v>
      </c>
      <c r="R187" s="289">
        <f t="shared" si="295"/>
        <v>0</v>
      </c>
      <c r="S187" s="216">
        <f t="shared" si="295"/>
        <v>0</v>
      </c>
      <c r="T187" s="214"/>
      <c r="U187" s="289">
        <f t="shared" ref="U187:W187" si="296">U186</f>
        <v>450</v>
      </c>
      <c r="V187" s="216">
        <f>V186</f>
        <v>3176.4</v>
      </c>
      <c r="W187" s="289">
        <f t="shared" si="296"/>
        <v>450</v>
      </c>
      <c r="X187" s="216">
        <f>X186</f>
        <v>3176.4</v>
      </c>
      <c r="Y187" s="289">
        <f t="shared" ref="Y187:Z187" si="297">Y186</f>
        <v>0</v>
      </c>
      <c r="Z187" s="216">
        <f t="shared" si="297"/>
        <v>0</v>
      </c>
      <c r="AA187" s="214"/>
      <c r="AB187" s="289">
        <f t="shared" ref="AB187" si="298">AB186</f>
        <v>380</v>
      </c>
      <c r="AC187" s="216">
        <f>AC186</f>
        <v>3109.2</v>
      </c>
      <c r="AD187" s="289">
        <f t="shared" ref="AD187" si="299">AD186</f>
        <v>380</v>
      </c>
      <c r="AE187" s="216">
        <f>AE186</f>
        <v>3109.2</v>
      </c>
      <c r="AF187" s="215"/>
    </row>
    <row r="188" spans="1:32" s="144" customFormat="1" ht="15.75" customHeight="1">
      <c r="A188" s="208"/>
      <c r="B188" s="218" t="s">
        <v>75</v>
      </c>
      <c r="C188" s="289">
        <f>C187+C166</f>
        <v>0</v>
      </c>
      <c r="D188" s="216">
        <f>SUM(D187+D166)</f>
        <v>0</v>
      </c>
      <c r="E188" s="289">
        <f>E187+E166</f>
        <v>0</v>
      </c>
      <c r="F188" s="216">
        <f>SUM(F187+F166)</f>
        <v>0</v>
      </c>
      <c r="G188" s="212"/>
      <c r="H188" s="289">
        <f>H187+H166</f>
        <v>443</v>
      </c>
      <c r="I188" s="216">
        <f>SUM(I187+I166)</f>
        <v>2763.6</v>
      </c>
      <c r="J188" s="289">
        <f>J187+J166</f>
        <v>443</v>
      </c>
      <c r="K188" s="216">
        <f>SUM(K187+K166)</f>
        <v>2763.6</v>
      </c>
      <c r="L188" s="289">
        <f t="shared" ref="L188" si="300">L187+L166</f>
        <v>319</v>
      </c>
      <c r="M188" s="216">
        <f t="shared" ref="M188" si="301">SUM(M187+M166)</f>
        <v>1836.87</v>
      </c>
      <c r="N188" s="213">
        <f t="shared" si="276"/>
        <v>72.009029345372468</v>
      </c>
      <c r="O188" s="213">
        <f t="shared" si="276"/>
        <v>66.466565349544069</v>
      </c>
      <c r="P188" s="289">
        <f t="shared" ref="P188" si="302">P187+P166</f>
        <v>124</v>
      </c>
      <c r="Q188" s="216">
        <f t="shared" ref="Q188" si="303">SUM(Q187+Q166)</f>
        <v>926.7299999999999</v>
      </c>
      <c r="R188" s="289">
        <f t="shared" ref="R188" si="304">R187+R166</f>
        <v>0</v>
      </c>
      <c r="S188" s="216">
        <f t="shared" ref="S188" si="305">SUM(S187+S166)</f>
        <v>0</v>
      </c>
      <c r="T188" s="214"/>
      <c r="U188" s="289">
        <f t="shared" ref="U188" si="306">U187+U166</f>
        <v>450</v>
      </c>
      <c r="V188" s="216">
        <f>SUM(V187+V166)</f>
        <v>3176.4</v>
      </c>
      <c r="W188" s="289">
        <f t="shared" ref="W188" si="307">W187+W166</f>
        <v>450</v>
      </c>
      <c r="X188" s="216">
        <f>SUM(X187+X166)</f>
        <v>3176.4</v>
      </c>
      <c r="Y188" s="289">
        <f t="shared" ref="Y188" si="308">Y187+Y166</f>
        <v>0</v>
      </c>
      <c r="Z188" s="216">
        <f t="shared" ref="Z188" si="309">SUM(Z187+Z166)</f>
        <v>0</v>
      </c>
      <c r="AA188" s="214"/>
      <c r="AB188" s="289">
        <f t="shared" ref="AB188" si="310">AB187+AB166</f>
        <v>380</v>
      </c>
      <c r="AC188" s="216">
        <f>SUM(AC187+AC166)</f>
        <v>3109.2</v>
      </c>
      <c r="AD188" s="289">
        <f t="shared" ref="AD188" si="311">AD187+AD166</f>
        <v>380</v>
      </c>
      <c r="AE188" s="216">
        <f>SUM(AE187+AE166)</f>
        <v>3109.2</v>
      </c>
      <c r="AF188" s="215"/>
    </row>
    <row r="189" spans="1:32" s="4" customFormat="1">
      <c r="A189" s="329">
        <v>11</v>
      </c>
      <c r="B189" s="9" t="s">
        <v>76</v>
      </c>
      <c r="C189" s="12"/>
      <c r="D189" s="63"/>
      <c r="E189" s="12"/>
      <c r="F189" s="63"/>
      <c r="G189" s="102"/>
      <c r="H189" s="12"/>
      <c r="I189" s="63"/>
      <c r="J189" s="62"/>
      <c r="K189" s="63"/>
      <c r="L189" s="62"/>
      <c r="M189" s="63"/>
      <c r="N189" s="63"/>
      <c r="O189" s="63"/>
      <c r="P189" s="62"/>
      <c r="Q189" s="63"/>
      <c r="R189" s="62"/>
      <c r="S189" s="63"/>
      <c r="T189" s="126"/>
      <c r="U189" s="62"/>
      <c r="V189" s="63"/>
      <c r="W189" s="62"/>
      <c r="X189" s="63"/>
      <c r="Y189" s="62"/>
      <c r="Z189" s="63"/>
      <c r="AA189" s="126"/>
      <c r="AB189" s="62"/>
      <c r="AC189" s="63"/>
      <c r="AD189" s="62"/>
      <c r="AE189" s="63"/>
      <c r="AF189" s="12"/>
    </row>
    <row r="190" spans="1:32" s="4" customFormat="1">
      <c r="A190" s="329"/>
      <c r="B190" s="9" t="s">
        <v>283</v>
      </c>
      <c r="C190" s="12"/>
      <c r="D190" s="63"/>
      <c r="E190" s="12"/>
      <c r="F190" s="63"/>
      <c r="G190" s="102"/>
      <c r="H190" s="12"/>
      <c r="I190" s="63"/>
      <c r="J190" s="62"/>
      <c r="K190" s="63"/>
      <c r="L190" s="62"/>
      <c r="M190" s="63"/>
      <c r="N190" s="63"/>
      <c r="O190" s="63"/>
      <c r="P190" s="62"/>
      <c r="Q190" s="63"/>
      <c r="R190" s="62"/>
      <c r="S190" s="63"/>
      <c r="T190" s="126"/>
      <c r="U190" s="62"/>
      <c r="V190" s="63"/>
      <c r="W190" s="62"/>
      <c r="X190" s="63"/>
      <c r="Y190" s="62"/>
      <c r="Z190" s="63"/>
      <c r="AA190" s="126"/>
      <c r="AB190" s="62"/>
      <c r="AC190" s="63"/>
      <c r="AD190" s="62"/>
      <c r="AE190" s="63"/>
      <c r="AF190" s="12"/>
    </row>
    <row r="191" spans="1:32" s="1" customFormat="1" ht="31.5">
      <c r="A191" s="199">
        <v>11.01</v>
      </c>
      <c r="B191" s="93" t="s">
        <v>240</v>
      </c>
      <c r="C191" s="82"/>
      <c r="D191" s="61"/>
      <c r="E191" s="82"/>
      <c r="F191" s="61"/>
      <c r="G191" s="101"/>
      <c r="H191" s="82"/>
      <c r="I191" s="61"/>
      <c r="J191" s="60"/>
      <c r="K191" s="61"/>
      <c r="L191" s="60"/>
      <c r="M191" s="61"/>
      <c r="N191" s="61"/>
      <c r="O191" s="61"/>
      <c r="P191" s="60"/>
      <c r="Q191" s="61"/>
      <c r="R191" s="60"/>
      <c r="S191" s="61"/>
      <c r="T191" s="125"/>
      <c r="U191" s="60"/>
      <c r="V191" s="61"/>
      <c r="W191" s="60"/>
      <c r="X191" s="61"/>
      <c r="Y191" s="60"/>
      <c r="Z191" s="61"/>
      <c r="AA191" s="125"/>
      <c r="AB191" s="60"/>
      <c r="AC191" s="61"/>
      <c r="AD191" s="60"/>
      <c r="AE191" s="61"/>
      <c r="AF191" s="82"/>
    </row>
    <row r="192" spans="1:32" s="1" customFormat="1">
      <c r="A192" s="751"/>
      <c r="B192" s="93" t="s">
        <v>236</v>
      </c>
      <c r="C192" s="82"/>
      <c r="D192" s="61"/>
      <c r="E192" s="82"/>
      <c r="F192" s="61"/>
      <c r="G192" s="101">
        <v>0.01</v>
      </c>
      <c r="H192" s="82">
        <v>800</v>
      </c>
      <c r="I192" s="61">
        <f>H192*G192</f>
        <v>8</v>
      </c>
      <c r="J192" s="60">
        <f t="shared" ref="J192:K207" si="312">H192+E192+C192</f>
        <v>800</v>
      </c>
      <c r="K192" s="61">
        <f t="shared" si="312"/>
        <v>8</v>
      </c>
      <c r="L192" s="60">
        <v>722</v>
      </c>
      <c r="M192" s="61">
        <v>6.55</v>
      </c>
      <c r="N192" s="61">
        <f t="shared" ref="N192:O211" si="313">L192/J192%</f>
        <v>90.25</v>
      </c>
      <c r="O192" s="61">
        <f t="shared" si="313"/>
        <v>81.875</v>
      </c>
      <c r="P192" s="60">
        <f t="shared" ref="P192:Q210" si="314">J192-L192</f>
        <v>78</v>
      </c>
      <c r="Q192" s="61">
        <f t="shared" si="314"/>
        <v>1.4500000000000002</v>
      </c>
      <c r="R192" s="60"/>
      <c r="S192" s="61"/>
      <c r="T192" s="125">
        <v>1.2E-2</v>
      </c>
      <c r="U192" s="60">
        <v>800</v>
      </c>
      <c r="V192" s="61">
        <f t="shared" ref="V192:V210" si="315">U192*T192</f>
        <v>9.6</v>
      </c>
      <c r="W192" s="60">
        <f t="shared" ref="W192:W209" si="316">U192+R192</f>
        <v>800</v>
      </c>
      <c r="X192" s="61">
        <f t="shared" ref="X192:X210" si="317">V192+S192</f>
        <v>9.6</v>
      </c>
      <c r="Y192" s="60"/>
      <c r="Z192" s="61"/>
      <c r="AA192" s="125">
        <v>1.2E-2</v>
      </c>
      <c r="AB192" s="60">
        <v>800</v>
      </c>
      <c r="AC192" s="61">
        <f t="shared" ref="AC192:AC210" si="318">AB192*AA192</f>
        <v>9.6</v>
      </c>
      <c r="AD192" s="60">
        <f t="shared" ref="AD192:AD209" si="319">AB192+Y192</f>
        <v>800</v>
      </c>
      <c r="AE192" s="61">
        <f t="shared" ref="AE192:AE210" si="320">AC192+Z192</f>
        <v>9.6</v>
      </c>
      <c r="AF192" s="82"/>
    </row>
    <row r="193" spans="1:32" s="1" customFormat="1">
      <c r="A193" s="751"/>
      <c r="B193" s="93" t="s">
        <v>237</v>
      </c>
      <c r="C193" s="82"/>
      <c r="D193" s="61"/>
      <c r="E193" s="82"/>
      <c r="F193" s="61"/>
      <c r="G193" s="101">
        <v>0.01</v>
      </c>
      <c r="H193" s="82">
        <v>800</v>
      </c>
      <c r="I193" s="61">
        <f t="shared" ref="I193:I199" si="321">H193*G193</f>
        <v>8</v>
      </c>
      <c r="J193" s="60">
        <f t="shared" si="312"/>
        <v>800</v>
      </c>
      <c r="K193" s="61">
        <f t="shared" si="312"/>
        <v>8</v>
      </c>
      <c r="L193" s="60">
        <v>634</v>
      </c>
      <c r="M193" s="61">
        <v>7.26</v>
      </c>
      <c r="N193" s="61">
        <f t="shared" si="313"/>
        <v>79.25</v>
      </c>
      <c r="O193" s="61">
        <f t="shared" si="313"/>
        <v>90.75</v>
      </c>
      <c r="P193" s="60">
        <f t="shared" si="314"/>
        <v>166</v>
      </c>
      <c r="Q193" s="61">
        <f t="shared" si="314"/>
        <v>0.74000000000000021</v>
      </c>
      <c r="R193" s="60"/>
      <c r="S193" s="61"/>
      <c r="T193" s="125">
        <v>1.2E-2</v>
      </c>
      <c r="U193" s="60">
        <v>800</v>
      </c>
      <c r="V193" s="61">
        <f t="shared" si="315"/>
        <v>9.6</v>
      </c>
      <c r="W193" s="60">
        <f t="shared" si="316"/>
        <v>800</v>
      </c>
      <c r="X193" s="61">
        <f t="shared" si="317"/>
        <v>9.6</v>
      </c>
      <c r="Y193" s="60"/>
      <c r="Z193" s="61"/>
      <c r="AA193" s="125">
        <v>1.2E-2</v>
      </c>
      <c r="AB193" s="60">
        <v>800</v>
      </c>
      <c r="AC193" s="61">
        <f t="shared" si="318"/>
        <v>9.6</v>
      </c>
      <c r="AD193" s="60">
        <f t="shared" si="319"/>
        <v>800</v>
      </c>
      <c r="AE193" s="61">
        <f t="shared" si="320"/>
        <v>9.6</v>
      </c>
      <c r="AF193" s="82"/>
    </row>
    <row r="194" spans="1:32" s="1" customFormat="1">
      <c r="A194" s="751"/>
      <c r="B194" s="93" t="s">
        <v>241</v>
      </c>
      <c r="C194" s="82"/>
      <c r="D194" s="61"/>
      <c r="E194" s="82"/>
      <c r="F194" s="61"/>
      <c r="G194" s="101">
        <v>0.01</v>
      </c>
      <c r="H194" s="82">
        <v>454</v>
      </c>
      <c r="I194" s="61">
        <f t="shared" si="321"/>
        <v>4.54</v>
      </c>
      <c r="J194" s="60">
        <f t="shared" si="312"/>
        <v>454</v>
      </c>
      <c r="K194" s="61">
        <f t="shared" si="312"/>
        <v>4.54</v>
      </c>
      <c r="L194" s="60">
        <v>454</v>
      </c>
      <c r="M194" s="61">
        <v>2.39</v>
      </c>
      <c r="N194" s="61">
        <f t="shared" si="313"/>
        <v>100</v>
      </c>
      <c r="O194" s="61">
        <f t="shared" si="313"/>
        <v>52.643171806167402</v>
      </c>
      <c r="P194" s="60">
        <f t="shared" si="314"/>
        <v>0</v>
      </c>
      <c r="Q194" s="61">
        <f t="shared" si="314"/>
        <v>2.15</v>
      </c>
      <c r="R194" s="60"/>
      <c r="S194" s="61"/>
      <c r="T194" s="125">
        <v>1.2E-2</v>
      </c>
      <c r="U194" s="60">
        <v>500</v>
      </c>
      <c r="V194" s="61">
        <f t="shared" si="315"/>
        <v>6</v>
      </c>
      <c r="W194" s="60">
        <f t="shared" si="316"/>
        <v>500</v>
      </c>
      <c r="X194" s="61">
        <f t="shared" si="317"/>
        <v>6</v>
      </c>
      <c r="Y194" s="60"/>
      <c r="Z194" s="61"/>
      <c r="AA194" s="125">
        <v>1.2E-2</v>
      </c>
      <c r="AB194" s="60">
        <v>500</v>
      </c>
      <c r="AC194" s="61">
        <f t="shared" si="318"/>
        <v>6</v>
      </c>
      <c r="AD194" s="60">
        <f t="shared" si="319"/>
        <v>500</v>
      </c>
      <c r="AE194" s="61">
        <f t="shared" si="320"/>
        <v>6</v>
      </c>
      <c r="AF194" s="82"/>
    </row>
    <row r="195" spans="1:32" s="1" customFormat="1">
      <c r="A195" s="751">
        <v>11.02</v>
      </c>
      <c r="B195" s="93" t="s">
        <v>242</v>
      </c>
      <c r="C195" s="82"/>
      <c r="D195" s="61"/>
      <c r="E195" s="82"/>
      <c r="F195" s="61"/>
      <c r="G195" s="101"/>
      <c r="H195" s="82"/>
      <c r="I195" s="61">
        <f t="shared" si="321"/>
        <v>0</v>
      </c>
      <c r="J195" s="60">
        <f t="shared" si="312"/>
        <v>0</v>
      </c>
      <c r="K195" s="61">
        <f t="shared" si="312"/>
        <v>0</v>
      </c>
      <c r="L195" s="60"/>
      <c r="M195" s="61"/>
      <c r="N195" s="61"/>
      <c r="O195" s="61"/>
      <c r="P195" s="60">
        <f t="shared" si="314"/>
        <v>0</v>
      </c>
      <c r="Q195" s="61">
        <f t="shared" si="314"/>
        <v>0</v>
      </c>
      <c r="R195" s="60"/>
      <c r="S195" s="61"/>
      <c r="T195" s="125"/>
      <c r="U195" s="60"/>
      <c r="V195" s="61">
        <f t="shared" si="315"/>
        <v>0</v>
      </c>
      <c r="W195" s="60">
        <f t="shared" si="316"/>
        <v>0</v>
      </c>
      <c r="X195" s="61">
        <f t="shared" si="317"/>
        <v>0</v>
      </c>
      <c r="Y195" s="60"/>
      <c r="Z195" s="61"/>
      <c r="AA195" s="125"/>
      <c r="AB195" s="60"/>
      <c r="AC195" s="61">
        <f t="shared" si="318"/>
        <v>0</v>
      </c>
      <c r="AD195" s="60">
        <f t="shared" si="319"/>
        <v>0</v>
      </c>
      <c r="AE195" s="61">
        <f t="shared" si="320"/>
        <v>0</v>
      </c>
      <c r="AF195" s="82"/>
    </row>
    <row r="196" spans="1:32" s="1" customFormat="1">
      <c r="A196" s="751"/>
      <c r="B196" s="93" t="s">
        <v>236</v>
      </c>
      <c r="C196" s="82"/>
      <c r="D196" s="61"/>
      <c r="E196" s="82"/>
      <c r="F196" s="61"/>
      <c r="G196" s="101">
        <v>5.0000000000000001E-3</v>
      </c>
      <c r="H196" s="82">
        <v>800</v>
      </c>
      <c r="I196" s="61">
        <f t="shared" si="321"/>
        <v>4</v>
      </c>
      <c r="J196" s="60">
        <f t="shared" si="312"/>
        <v>800</v>
      </c>
      <c r="K196" s="61">
        <f t="shared" si="312"/>
        <v>4</v>
      </c>
      <c r="L196" s="60">
        <v>722</v>
      </c>
      <c r="M196" s="61"/>
      <c r="N196" s="61">
        <f t="shared" si="313"/>
        <v>90.25</v>
      </c>
      <c r="O196" s="61">
        <f t="shared" si="313"/>
        <v>0</v>
      </c>
      <c r="P196" s="60">
        <f t="shared" si="314"/>
        <v>78</v>
      </c>
      <c r="Q196" s="61">
        <f t="shared" si="314"/>
        <v>4</v>
      </c>
      <c r="R196" s="60"/>
      <c r="S196" s="61"/>
      <c r="T196" s="125">
        <v>0.01</v>
      </c>
      <c r="U196" s="60">
        <v>800</v>
      </c>
      <c r="V196" s="61">
        <f t="shared" si="315"/>
        <v>8</v>
      </c>
      <c r="W196" s="60">
        <f t="shared" si="316"/>
        <v>800</v>
      </c>
      <c r="X196" s="61">
        <f t="shared" si="317"/>
        <v>8</v>
      </c>
      <c r="Y196" s="60"/>
      <c r="Z196" s="61"/>
      <c r="AA196" s="125">
        <v>0.01</v>
      </c>
      <c r="AB196" s="60">
        <v>800</v>
      </c>
      <c r="AC196" s="61">
        <f t="shared" si="318"/>
        <v>8</v>
      </c>
      <c r="AD196" s="60">
        <f t="shared" si="319"/>
        <v>800</v>
      </c>
      <c r="AE196" s="61">
        <f t="shared" si="320"/>
        <v>8</v>
      </c>
      <c r="AF196" s="82"/>
    </row>
    <row r="197" spans="1:32" s="1" customFormat="1">
      <c r="A197" s="751"/>
      <c r="B197" s="93" t="s">
        <v>237</v>
      </c>
      <c r="C197" s="82"/>
      <c r="D197" s="61"/>
      <c r="E197" s="82"/>
      <c r="F197" s="61"/>
      <c r="G197" s="101">
        <v>5.0000000000000001E-3</v>
      </c>
      <c r="H197" s="82">
        <v>800</v>
      </c>
      <c r="I197" s="61">
        <f t="shared" si="321"/>
        <v>4</v>
      </c>
      <c r="J197" s="60">
        <f t="shared" si="312"/>
        <v>800</v>
      </c>
      <c r="K197" s="61">
        <f t="shared" si="312"/>
        <v>4</v>
      </c>
      <c r="L197" s="60">
        <v>634</v>
      </c>
      <c r="M197" s="61"/>
      <c r="N197" s="61">
        <f t="shared" si="313"/>
        <v>79.25</v>
      </c>
      <c r="O197" s="61">
        <f t="shared" si="313"/>
        <v>0</v>
      </c>
      <c r="P197" s="60">
        <f t="shared" si="314"/>
        <v>166</v>
      </c>
      <c r="Q197" s="61">
        <f t="shared" si="314"/>
        <v>4</v>
      </c>
      <c r="R197" s="60"/>
      <c r="S197" s="61"/>
      <c r="T197" s="125">
        <v>0.01</v>
      </c>
      <c r="U197" s="60">
        <v>800</v>
      </c>
      <c r="V197" s="61">
        <f t="shared" si="315"/>
        <v>8</v>
      </c>
      <c r="W197" s="60">
        <f t="shared" si="316"/>
        <v>800</v>
      </c>
      <c r="X197" s="61">
        <f t="shared" si="317"/>
        <v>8</v>
      </c>
      <c r="Y197" s="60"/>
      <c r="Z197" s="61"/>
      <c r="AA197" s="125">
        <v>0.01</v>
      </c>
      <c r="AB197" s="60">
        <v>800</v>
      </c>
      <c r="AC197" s="61">
        <f t="shared" si="318"/>
        <v>8</v>
      </c>
      <c r="AD197" s="60">
        <f t="shared" si="319"/>
        <v>800</v>
      </c>
      <c r="AE197" s="61">
        <f t="shared" si="320"/>
        <v>8</v>
      </c>
      <c r="AF197" s="82"/>
    </row>
    <row r="198" spans="1:32" s="1" customFormat="1">
      <c r="A198" s="751"/>
      <c r="B198" s="93" t="s">
        <v>241</v>
      </c>
      <c r="C198" s="82"/>
      <c r="D198" s="61"/>
      <c r="E198" s="82"/>
      <c r="F198" s="61"/>
      <c r="G198" s="101">
        <v>5.0000000000000001E-3</v>
      </c>
      <c r="H198" s="82">
        <v>454</v>
      </c>
      <c r="I198" s="61">
        <f t="shared" si="321"/>
        <v>2.27</v>
      </c>
      <c r="J198" s="60">
        <f t="shared" si="312"/>
        <v>454</v>
      </c>
      <c r="K198" s="61">
        <f t="shared" si="312"/>
        <v>2.27</v>
      </c>
      <c r="L198" s="60">
        <v>454</v>
      </c>
      <c r="M198" s="61"/>
      <c r="N198" s="61">
        <f t="shared" si="313"/>
        <v>100</v>
      </c>
      <c r="O198" s="61">
        <f t="shared" si="313"/>
        <v>0</v>
      </c>
      <c r="P198" s="60">
        <f t="shared" si="314"/>
        <v>0</v>
      </c>
      <c r="Q198" s="61">
        <f t="shared" si="314"/>
        <v>2.27</v>
      </c>
      <c r="R198" s="60"/>
      <c r="S198" s="61"/>
      <c r="T198" s="125">
        <v>0.01</v>
      </c>
      <c r="U198" s="60">
        <v>500</v>
      </c>
      <c r="V198" s="61">
        <f t="shared" si="315"/>
        <v>5</v>
      </c>
      <c r="W198" s="60">
        <f t="shared" si="316"/>
        <v>500</v>
      </c>
      <c r="X198" s="61">
        <f t="shared" si="317"/>
        <v>5</v>
      </c>
      <c r="Y198" s="60"/>
      <c r="Z198" s="61"/>
      <c r="AA198" s="125">
        <v>0.01</v>
      </c>
      <c r="AB198" s="60">
        <v>500</v>
      </c>
      <c r="AC198" s="61">
        <f t="shared" si="318"/>
        <v>5</v>
      </c>
      <c r="AD198" s="60">
        <f t="shared" si="319"/>
        <v>500</v>
      </c>
      <c r="AE198" s="61">
        <f t="shared" si="320"/>
        <v>5</v>
      </c>
      <c r="AF198" s="82"/>
    </row>
    <row r="199" spans="1:32" s="1" customFormat="1" ht="15.75" customHeight="1">
      <c r="A199" s="751">
        <v>11.03</v>
      </c>
      <c r="B199" s="3" t="s">
        <v>243</v>
      </c>
      <c r="C199" s="82"/>
      <c r="D199" s="61"/>
      <c r="E199" s="82"/>
      <c r="F199" s="61"/>
      <c r="G199" s="101"/>
      <c r="H199" s="82"/>
      <c r="I199" s="61">
        <f t="shared" si="321"/>
        <v>0</v>
      </c>
      <c r="J199" s="60">
        <f t="shared" si="312"/>
        <v>0</v>
      </c>
      <c r="K199" s="61">
        <f t="shared" si="312"/>
        <v>0</v>
      </c>
      <c r="L199" s="60"/>
      <c r="M199" s="61"/>
      <c r="N199" s="61"/>
      <c r="O199" s="61"/>
      <c r="P199" s="60">
        <f t="shared" si="314"/>
        <v>0</v>
      </c>
      <c r="Q199" s="61">
        <f t="shared" si="314"/>
        <v>0</v>
      </c>
      <c r="R199" s="60"/>
      <c r="S199" s="61"/>
      <c r="T199" s="125"/>
      <c r="U199" s="60"/>
      <c r="V199" s="61">
        <f t="shared" si="315"/>
        <v>0</v>
      </c>
      <c r="W199" s="60">
        <f t="shared" si="316"/>
        <v>0</v>
      </c>
      <c r="X199" s="61">
        <f t="shared" si="317"/>
        <v>0</v>
      </c>
      <c r="Y199" s="60"/>
      <c r="Z199" s="61"/>
      <c r="AA199" s="125"/>
      <c r="AB199" s="60"/>
      <c r="AC199" s="61">
        <f t="shared" si="318"/>
        <v>0</v>
      </c>
      <c r="AD199" s="60">
        <f t="shared" si="319"/>
        <v>0</v>
      </c>
      <c r="AE199" s="61">
        <f t="shared" si="320"/>
        <v>0</v>
      </c>
      <c r="AF199" s="82"/>
    </row>
    <row r="200" spans="1:32" s="1" customFormat="1" ht="15.75" customHeight="1">
      <c r="A200" s="751">
        <v>11.04</v>
      </c>
      <c r="B200" s="3" t="s">
        <v>244</v>
      </c>
      <c r="C200" s="82"/>
      <c r="D200" s="61"/>
      <c r="E200" s="82"/>
      <c r="F200" s="61"/>
      <c r="G200" s="101"/>
      <c r="H200" s="82"/>
      <c r="I200" s="61"/>
      <c r="J200" s="60"/>
      <c r="K200" s="61">
        <f t="shared" si="312"/>
        <v>0</v>
      </c>
      <c r="L200" s="60"/>
      <c r="M200" s="61"/>
      <c r="N200" s="61"/>
      <c r="O200" s="61"/>
      <c r="P200" s="60">
        <f t="shared" si="314"/>
        <v>0</v>
      </c>
      <c r="Q200" s="61">
        <f t="shared" si="314"/>
        <v>0</v>
      </c>
      <c r="R200" s="60"/>
      <c r="S200" s="61"/>
      <c r="T200" s="125"/>
      <c r="U200" s="60"/>
      <c r="V200" s="61">
        <f t="shared" si="315"/>
        <v>0</v>
      </c>
      <c r="W200" s="60">
        <f t="shared" si="316"/>
        <v>0</v>
      </c>
      <c r="X200" s="61">
        <f t="shared" si="317"/>
        <v>0</v>
      </c>
      <c r="Y200" s="60"/>
      <c r="Z200" s="61"/>
      <c r="AA200" s="125"/>
      <c r="AB200" s="60"/>
      <c r="AC200" s="61">
        <f t="shared" si="318"/>
        <v>0</v>
      </c>
      <c r="AD200" s="60">
        <f t="shared" si="319"/>
        <v>0</v>
      </c>
      <c r="AE200" s="61">
        <f t="shared" si="320"/>
        <v>0</v>
      </c>
      <c r="AF200" s="82"/>
    </row>
    <row r="201" spans="1:32" s="1" customFormat="1" ht="48" customHeight="1">
      <c r="A201" s="751"/>
      <c r="B201" s="3" t="s">
        <v>245</v>
      </c>
      <c r="C201" s="82"/>
      <c r="D201" s="61"/>
      <c r="E201" s="82"/>
      <c r="F201" s="61"/>
      <c r="G201" s="101"/>
      <c r="H201" s="82"/>
      <c r="I201" s="61">
        <f t="shared" ref="I201:I203" si="322">H201*G201</f>
        <v>0</v>
      </c>
      <c r="J201" s="60">
        <f t="shared" ref="J201:J203" si="323">H201+E201+C201</f>
        <v>0</v>
      </c>
      <c r="K201" s="61">
        <f t="shared" si="312"/>
        <v>0</v>
      </c>
      <c r="L201" s="60"/>
      <c r="M201" s="61"/>
      <c r="N201" s="61"/>
      <c r="O201" s="61"/>
      <c r="P201" s="60">
        <f t="shared" si="314"/>
        <v>0</v>
      </c>
      <c r="Q201" s="61">
        <f t="shared" si="314"/>
        <v>0</v>
      </c>
      <c r="R201" s="60"/>
      <c r="S201" s="61"/>
      <c r="T201" s="125"/>
      <c r="U201" s="60"/>
      <c r="V201" s="61">
        <f t="shared" si="315"/>
        <v>0</v>
      </c>
      <c r="W201" s="60">
        <f t="shared" si="316"/>
        <v>0</v>
      </c>
      <c r="X201" s="61">
        <f t="shared" si="317"/>
        <v>0</v>
      </c>
      <c r="Y201" s="60"/>
      <c r="Z201" s="61"/>
      <c r="AA201" s="125"/>
      <c r="AB201" s="60"/>
      <c r="AC201" s="61">
        <f t="shared" si="318"/>
        <v>0</v>
      </c>
      <c r="AD201" s="60">
        <f t="shared" si="319"/>
        <v>0</v>
      </c>
      <c r="AE201" s="61">
        <f t="shared" si="320"/>
        <v>0</v>
      </c>
      <c r="AF201" s="82"/>
    </row>
    <row r="202" spans="1:32" s="1" customFormat="1" ht="47.25">
      <c r="A202" s="751"/>
      <c r="B202" s="3" t="s">
        <v>246</v>
      </c>
      <c r="C202" s="82"/>
      <c r="D202" s="61"/>
      <c r="E202" s="82"/>
      <c r="F202" s="61"/>
      <c r="G202" s="101"/>
      <c r="H202" s="82"/>
      <c r="I202" s="61">
        <f t="shared" si="322"/>
        <v>0</v>
      </c>
      <c r="J202" s="60">
        <f t="shared" si="323"/>
        <v>0</v>
      </c>
      <c r="K202" s="61">
        <f t="shared" si="312"/>
        <v>0</v>
      </c>
      <c r="L202" s="60"/>
      <c r="M202" s="61"/>
      <c r="N202" s="61"/>
      <c r="O202" s="61"/>
      <c r="P202" s="60">
        <f t="shared" si="314"/>
        <v>0</v>
      </c>
      <c r="Q202" s="61">
        <f t="shared" si="314"/>
        <v>0</v>
      </c>
      <c r="R202" s="60"/>
      <c r="S202" s="61"/>
      <c r="T202" s="125"/>
      <c r="U202" s="60"/>
      <c r="V202" s="61">
        <f t="shared" si="315"/>
        <v>0</v>
      </c>
      <c r="W202" s="60">
        <f t="shared" si="316"/>
        <v>0</v>
      </c>
      <c r="X202" s="61">
        <f t="shared" si="317"/>
        <v>0</v>
      </c>
      <c r="Y202" s="60"/>
      <c r="Z202" s="61"/>
      <c r="AA202" s="125"/>
      <c r="AB202" s="60"/>
      <c r="AC202" s="61">
        <f t="shared" si="318"/>
        <v>0</v>
      </c>
      <c r="AD202" s="60">
        <f t="shared" si="319"/>
        <v>0</v>
      </c>
      <c r="AE202" s="61">
        <f t="shared" si="320"/>
        <v>0</v>
      </c>
      <c r="AF202" s="82"/>
    </row>
    <row r="203" spans="1:32" s="1" customFormat="1">
      <c r="A203" s="751"/>
      <c r="B203" s="3" t="s">
        <v>247</v>
      </c>
      <c r="C203" s="82"/>
      <c r="D203" s="61"/>
      <c r="E203" s="82"/>
      <c r="F203" s="61"/>
      <c r="G203" s="101"/>
      <c r="H203" s="82"/>
      <c r="I203" s="61">
        <f t="shared" si="322"/>
        <v>0</v>
      </c>
      <c r="J203" s="60">
        <f t="shared" si="323"/>
        <v>0</v>
      </c>
      <c r="K203" s="61">
        <f t="shared" si="312"/>
        <v>0</v>
      </c>
      <c r="L203" s="60"/>
      <c r="M203" s="61"/>
      <c r="N203" s="61"/>
      <c r="O203" s="61"/>
      <c r="P203" s="60">
        <f t="shared" si="314"/>
        <v>0</v>
      </c>
      <c r="Q203" s="61">
        <f t="shared" si="314"/>
        <v>0</v>
      </c>
      <c r="R203" s="60"/>
      <c r="S203" s="61"/>
      <c r="T203" s="125"/>
      <c r="U203" s="60"/>
      <c r="V203" s="61">
        <f t="shared" si="315"/>
        <v>0</v>
      </c>
      <c r="W203" s="60">
        <f t="shared" si="316"/>
        <v>0</v>
      </c>
      <c r="X203" s="61">
        <f t="shared" si="317"/>
        <v>0</v>
      </c>
      <c r="Y203" s="60"/>
      <c r="Z203" s="61"/>
      <c r="AA203" s="125"/>
      <c r="AB203" s="60"/>
      <c r="AC203" s="61">
        <f t="shared" si="318"/>
        <v>0</v>
      </c>
      <c r="AD203" s="60">
        <f t="shared" si="319"/>
        <v>0</v>
      </c>
      <c r="AE203" s="61">
        <f t="shared" si="320"/>
        <v>0</v>
      </c>
      <c r="AF203" s="82"/>
    </row>
    <row r="204" spans="1:32" s="1" customFormat="1" ht="74.45" customHeight="1">
      <c r="A204" s="751">
        <v>11.05</v>
      </c>
      <c r="B204" s="3" t="s">
        <v>248</v>
      </c>
      <c r="C204" s="82"/>
      <c r="D204" s="61"/>
      <c r="E204" s="82"/>
      <c r="F204" s="61"/>
      <c r="G204" s="101"/>
      <c r="H204" s="82"/>
      <c r="I204" s="61"/>
      <c r="J204" s="60"/>
      <c r="K204" s="61">
        <f t="shared" si="312"/>
        <v>0</v>
      </c>
      <c r="L204" s="60"/>
      <c r="M204" s="61"/>
      <c r="N204" s="61"/>
      <c r="O204" s="61"/>
      <c r="P204" s="60">
        <f t="shared" si="314"/>
        <v>0</v>
      </c>
      <c r="Q204" s="61">
        <f t="shared" si="314"/>
        <v>0</v>
      </c>
      <c r="R204" s="60"/>
      <c r="S204" s="61"/>
      <c r="T204" s="125"/>
      <c r="U204" s="60"/>
      <c r="V204" s="61">
        <f t="shared" si="315"/>
        <v>0</v>
      </c>
      <c r="W204" s="60">
        <f t="shared" si="316"/>
        <v>0</v>
      </c>
      <c r="X204" s="61">
        <f t="shared" si="317"/>
        <v>0</v>
      </c>
      <c r="Y204" s="60"/>
      <c r="Z204" s="61"/>
      <c r="AA204" s="125"/>
      <c r="AB204" s="60"/>
      <c r="AC204" s="61">
        <f t="shared" si="318"/>
        <v>0</v>
      </c>
      <c r="AD204" s="60">
        <f t="shared" si="319"/>
        <v>0</v>
      </c>
      <c r="AE204" s="61">
        <f t="shared" si="320"/>
        <v>0</v>
      </c>
      <c r="AF204" s="82"/>
    </row>
    <row r="205" spans="1:32" s="1" customFormat="1">
      <c r="A205" s="751"/>
      <c r="B205" s="93" t="s">
        <v>236</v>
      </c>
      <c r="C205" s="82"/>
      <c r="D205" s="61"/>
      <c r="E205" s="82"/>
      <c r="F205" s="61"/>
      <c r="G205" s="101">
        <v>0.01</v>
      </c>
      <c r="H205" s="82">
        <v>32</v>
      </c>
      <c r="I205" s="61">
        <f t="shared" ref="I205:I208" si="324">H205*G205</f>
        <v>0.32</v>
      </c>
      <c r="J205" s="60">
        <f t="shared" ref="J205:J207" si="325">H205+E205+C205</f>
        <v>32</v>
      </c>
      <c r="K205" s="61">
        <f t="shared" si="312"/>
        <v>0.32</v>
      </c>
      <c r="L205" s="60">
        <v>32</v>
      </c>
      <c r="M205" s="61">
        <v>0.32</v>
      </c>
      <c r="N205" s="61">
        <f t="shared" si="313"/>
        <v>100</v>
      </c>
      <c r="O205" s="61">
        <f t="shared" si="313"/>
        <v>100</v>
      </c>
      <c r="P205" s="60">
        <f t="shared" si="314"/>
        <v>0</v>
      </c>
      <c r="Q205" s="61">
        <f t="shared" si="314"/>
        <v>0</v>
      </c>
      <c r="R205" s="60"/>
      <c r="S205" s="61"/>
      <c r="T205" s="125">
        <v>1.2E-2</v>
      </c>
      <c r="U205" s="60">
        <v>60</v>
      </c>
      <c r="V205" s="61">
        <f t="shared" si="315"/>
        <v>0.72</v>
      </c>
      <c r="W205" s="60">
        <f t="shared" si="316"/>
        <v>60</v>
      </c>
      <c r="X205" s="61">
        <f t="shared" si="317"/>
        <v>0.72</v>
      </c>
      <c r="Y205" s="60"/>
      <c r="Z205" s="61"/>
      <c r="AA205" s="125">
        <v>1.2E-2</v>
      </c>
      <c r="AB205" s="60">
        <v>60</v>
      </c>
      <c r="AC205" s="61">
        <f t="shared" si="318"/>
        <v>0.72</v>
      </c>
      <c r="AD205" s="60">
        <f t="shared" si="319"/>
        <v>60</v>
      </c>
      <c r="AE205" s="61">
        <f t="shared" si="320"/>
        <v>0.72</v>
      </c>
      <c r="AF205" s="82"/>
    </row>
    <row r="206" spans="1:32" s="1" customFormat="1">
      <c r="A206" s="751"/>
      <c r="B206" s="93" t="s">
        <v>237</v>
      </c>
      <c r="C206" s="82"/>
      <c r="D206" s="61"/>
      <c r="E206" s="82"/>
      <c r="F206" s="61"/>
      <c r="G206" s="101">
        <v>0.01</v>
      </c>
      <c r="H206" s="82">
        <v>24</v>
      </c>
      <c r="I206" s="61">
        <f t="shared" si="324"/>
        <v>0.24</v>
      </c>
      <c r="J206" s="60">
        <f t="shared" si="325"/>
        <v>24</v>
      </c>
      <c r="K206" s="61">
        <f t="shared" si="312"/>
        <v>0.24</v>
      </c>
      <c r="L206" s="60">
        <v>24</v>
      </c>
      <c r="M206" s="61">
        <v>0.24</v>
      </c>
      <c r="N206" s="61">
        <f t="shared" si="313"/>
        <v>100</v>
      </c>
      <c r="O206" s="61">
        <f t="shared" si="313"/>
        <v>100</v>
      </c>
      <c r="P206" s="60">
        <f t="shared" si="314"/>
        <v>0</v>
      </c>
      <c r="Q206" s="61">
        <f t="shared" si="314"/>
        <v>0</v>
      </c>
      <c r="R206" s="60"/>
      <c r="S206" s="61"/>
      <c r="T206" s="125">
        <v>1.2E-2</v>
      </c>
      <c r="U206" s="60">
        <v>60</v>
      </c>
      <c r="V206" s="61">
        <f t="shared" si="315"/>
        <v>0.72</v>
      </c>
      <c r="W206" s="60">
        <f t="shared" si="316"/>
        <v>60</v>
      </c>
      <c r="X206" s="61">
        <f t="shared" si="317"/>
        <v>0.72</v>
      </c>
      <c r="Y206" s="60"/>
      <c r="Z206" s="61"/>
      <c r="AA206" s="125">
        <v>1.2E-2</v>
      </c>
      <c r="AB206" s="60">
        <v>60</v>
      </c>
      <c r="AC206" s="61">
        <f t="shared" si="318"/>
        <v>0.72</v>
      </c>
      <c r="AD206" s="60">
        <f t="shared" si="319"/>
        <v>60</v>
      </c>
      <c r="AE206" s="61">
        <f t="shared" si="320"/>
        <v>0.72</v>
      </c>
      <c r="AF206" s="82"/>
    </row>
    <row r="207" spans="1:32" s="1" customFormat="1">
      <c r="A207" s="751"/>
      <c r="B207" s="93" t="s">
        <v>241</v>
      </c>
      <c r="C207" s="82"/>
      <c r="D207" s="61"/>
      <c r="E207" s="82"/>
      <c r="F207" s="61"/>
      <c r="G207" s="101">
        <v>0.01</v>
      </c>
      <c r="H207" s="82">
        <v>18</v>
      </c>
      <c r="I207" s="61">
        <f t="shared" si="324"/>
        <v>0.18</v>
      </c>
      <c r="J207" s="60">
        <f t="shared" si="325"/>
        <v>18</v>
      </c>
      <c r="K207" s="61">
        <f t="shared" si="312"/>
        <v>0.18</v>
      </c>
      <c r="L207" s="60">
        <v>18</v>
      </c>
      <c r="M207" s="61">
        <v>0.18</v>
      </c>
      <c r="N207" s="61">
        <f t="shared" si="313"/>
        <v>100</v>
      </c>
      <c r="O207" s="61">
        <f t="shared" si="313"/>
        <v>100</v>
      </c>
      <c r="P207" s="60">
        <f t="shared" si="314"/>
        <v>0</v>
      </c>
      <c r="Q207" s="61">
        <f t="shared" si="314"/>
        <v>0</v>
      </c>
      <c r="R207" s="60"/>
      <c r="S207" s="61"/>
      <c r="T207" s="125">
        <v>1.2E-2</v>
      </c>
      <c r="U207" s="60">
        <v>50</v>
      </c>
      <c r="V207" s="61">
        <f t="shared" si="315"/>
        <v>0.6</v>
      </c>
      <c r="W207" s="60">
        <f t="shared" si="316"/>
        <v>50</v>
      </c>
      <c r="X207" s="61">
        <f t="shared" si="317"/>
        <v>0.6</v>
      </c>
      <c r="Y207" s="60"/>
      <c r="Z207" s="61"/>
      <c r="AA207" s="125">
        <v>1.2E-2</v>
      </c>
      <c r="AB207" s="60">
        <v>50</v>
      </c>
      <c r="AC207" s="61">
        <f t="shared" si="318"/>
        <v>0.6</v>
      </c>
      <c r="AD207" s="60">
        <f t="shared" si="319"/>
        <v>50</v>
      </c>
      <c r="AE207" s="61">
        <f t="shared" si="320"/>
        <v>0.6</v>
      </c>
      <c r="AF207" s="82"/>
    </row>
    <row r="208" spans="1:32" s="1" customFormat="1">
      <c r="A208" s="751"/>
      <c r="B208" s="3" t="s">
        <v>250</v>
      </c>
      <c r="C208" s="82"/>
      <c r="D208" s="61"/>
      <c r="E208" s="82"/>
      <c r="F208" s="61"/>
      <c r="G208" s="101"/>
      <c r="H208" s="82"/>
      <c r="I208" s="61">
        <f t="shared" si="324"/>
        <v>0</v>
      </c>
      <c r="J208" s="60"/>
      <c r="K208" s="61">
        <f t="shared" ref="K208:K210" si="326">I208+F208+D208</f>
        <v>0</v>
      </c>
      <c r="L208" s="60"/>
      <c r="M208" s="61"/>
      <c r="N208" s="61" t="e">
        <f t="shared" si="313"/>
        <v>#DIV/0!</v>
      </c>
      <c r="O208" s="61" t="e">
        <f t="shared" si="313"/>
        <v>#DIV/0!</v>
      </c>
      <c r="P208" s="60">
        <f t="shared" si="314"/>
        <v>0</v>
      </c>
      <c r="Q208" s="61">
        <f t="shared" si="314"/>
        <v>0</v>
      </c>
      <c r="R208" s="60"/>
      <c r="S208" s="61"/>
      <c r="T208" s="125"/>
      <c r="U208" s="60"/>
      <c r="V208" s="61">
        <f t="shared" si="315"/>
        <v>0</v>
      </c>
      <c r="W208" s="60">
        <f t="shared" si="316"/>
        <v>0</v>
      </c>
      <c r="X208" s="61">
        <f t="shared" si="317"/>
        <v>0</v>
      </c>
      <c r="Y208" s="60"/>
      <c r="Z208" s="61"/>
      <c r="AA208" s="125"/>
      <c r="AB208" s="60"/>
      <c r="AC208" s="61">
        <f t="shared" si="318"/>
        <v>0</v>
      </c>
      <c r="AD208" s="60">
        <f t="shared" si="319"/>
        <v>0</v>
      </c>
      <c r="AE208" s="61">
        <f t="shared" si="320"/>
        <v>0</v>
      </c>
      <c r="AF208" s="82"/>
    </row>
    <row r="209" spans="1:32" s="1" customFormat="1">
      <c r="A209" s="751">
        <v>11.06</v>
      </c>
      <c r="B209" s="2" t="s">
        <v>249</v>
      </c>
      <c r="C209" s="82"/>
      <c r="D209" s="61"/>
      <c r="E209" s="82"/>
      <c r="F209" s="61"/>
      <c r="G209" s="101">
        <v>0.02</v>
      </c>
      <c r="H209" s="82">
        <v>15</v>
      </c>
      <c r="I209" s="61">
        <f>H209*G209</f>
        <v>0.3</v>
      </c>
      <c r="J209" s="60">
        <f t="shared" ref="J209:J210" si="327">H209+E209+C209</f>
        <v>15</v>
      </c>
      <c r="K209" s="61">
        <f t="shared" si="326"/>
        <v>0.3</v>
      </c>
      <c r="L209" s="60">
        <v>15</v>
      </c>
      <c r="M209" s="61">
        <v>0.3</v>
      </c>
      <c r="N209" s="61">
        <f t="shared" si="313"/>
        <v>100</v>
      </c>
      <c r="O209" s="61">
        <f t="shared" si="313"/>
        <v>100</v>
      </c>
      <c r="P209" s="60">
        <f t="shared" si="314"/>
        <v>0</v>
      </c>
      <c r="Q209" s="61">
        <f t="shared" si="314"/>
        <v>0</v>
      </c>
      <c r="R209" s="60"/>
      <c r="S209" s="61"/>
      <c r="T209" s="125">
        <v>0.02</v>
      </c>
      <c r="U209" s="60">
        <v>10</v>
      </c>
      <c r="V209" s="61">
        <f t="shared" si="315"/>
        <v>0.2</v>
      </c>
      <c r="W209" s="60">
        <f t="shared" si="316"/>
        <v>10</v>
      </c>
      <c r="X209" s="61">
        <f t="shared" si="317"/>
        <v>0.2</v>
      </c>
      <c r="Y209" s="60"/>
      <c r="Z209" s="61"/>
      <c r="AA209" s="125">
        <v>0.02</v>
      </c>
      <c r="AB209" s="60">
        <v>10</v>
      </c>
      <c r="AC209" s="61">
        <f t="shared" si="318"/>
        <v>0.2</v>
      </c>
      <c r="AD209" s="60">
        <f t="shared" si="319"/>
        <v>10</v>
      </c>
      <c r="AE209" s="61">
        <f t="shared" si="320"/>
        <v>0.2</v>
      </c>
      <c r="AF209" s="82"/>
    </row>
    <row r="210" spans="1:32" s="1" customFormat="1">
      <c r="A210" s="751">
        <v>11.07</v>
      </c>
      <c r="B210" s="2" t="s">
        <v>238</v>
      </c>
      <c r="C210" s="82"/>
      <c r="D210" s="61"/>
      <c r="E210" s="82"/>
      <c r="F210" s="61"/>
      <c r="G210" s="101">
        <v>1.6E-2</v>
      </c>
      <c r="H210" s="82">
        <v>200</v>
      </c>
      <c r="I210" s="61">
        <f>H210*G210</f>
        <v>3.2</v>
      </c>
      <c r="J210" s="60">
        <f t="shared" si="327"/>
        <v>200</v>
      </c>
      <c r="K210" s="61">
        <f t="shared" si="326"/>
        <v>3.2</v>
      </c>
      <c r="L210" s="60"/>
      <c r="M210" s="61"/>
      <c r="N210" s="61">
        <f t="shared" si="313"/>
        <v>0</v>
      </c>
      <c r="O210" s="61">
        <f t="shared" si="313"/>
        <v>0</v>
      </c>
      <c r="P210" s="60">
        <f t="shared" si="314"/>
        <v>200</v>
      </c>
      <c r="Q210" s="61">
        <f t="shared" si="314"/>
        <v>3.2</v>
      </c>
      <c r="R210" s="60"/>
      <c r="S210" s="61"/>
      <c r="T210" s="125">
        <v>1.6E-2</v>
      </c>
      <c r="U210" s="60">
        <v>40</v>
      </c>
      <c r="V210" s="61">
        <f t="shared" si="315"/>
        <v>0.64</v>
      </c>
      <c r="W210" s="60">
        <f>U210+R210</f>
        <v>40</v>
      </c>
      <c r="X210" s="61">
        <f t="shared" si="317"/>
        <v>0.64</v>
      </c>
      <c r="Y210" s="60"/>
      <c r="Z210" s="61"/>
      <c r="AA210" s="125">
        <v>1.6E-2</v>
      </c>
      <c r="AB210" s="60">
        <v>40</v>
      </c>
      <c r="AC210" s="61">
        <f t="shared" si="318"/>
        <v>0.64</v>
      </c>
      <c r="AD210" s="60">
        <f>AB210+Y210</f>
        <v>40</v>
      </c>
      <c r="AE210" s="61">
        <f t="shared" si="320"/>
        <v>0.64</v>
      </c>
      <c r="AF210" s="82"/>
    </row>
    <row r="211" spans="1:32" s="144" customFormat="1">
      <c r="A211" s="208"/>
      <c r="B211" s="209" t="s">
        <v>35</v>
      </c>
      <c r="C211" s="210">
        <f t="shared" ref="C211" si="328">SUM(C192:C210)</f>
        <v>0</v>
      </c>
      <c r="D211" s="211">
        <f>SUM(D192:D210)</f>
        <v>0</v>
      </c>
      <c r="E211" s="210">
        <f t="shared" ref="E211" si="329">SUM(E192:E210)</f>
        <v>0</v>
      </c>
      <c r="F211" s="211">
        <f>SUM(F192:F210)</f>
        <v>0</v>
      </c>
      <c r="G211" s="212"/>
      <c r="H211" s="210">
        <f>SUM(H196:H210)</f>
        <v>2343</v>
      </c>
      <c r="I211" s="211">
        <f>SUM(I192:I210)</f>
        <v>35.049999999999997</v>
      </c>
      <c r="J211" s="210">
        <f>SUM(J196:J210)</f>
        <v>2343</v>
      </c>
      <c r="K211" s="211">
        <f>SUM(K192:K210)</f>
        <v>35.049999999999997</v>
      </c>
      <c r="L211" s="210">
        <f>SUM(L196:L210)</f>
        <v>1899</v>
      </c>
      <c r="M211" s="211">
        <f t="shared" ref="M211" si="330">SUM(M192:M210)</f>
        <v>17.239999999999998</v>
      </c>
      <c r="N211" s="213">
        <f t="shared" si="313"/>
        <v>81.04993597951345</v>
      </c>
      <c r="O211" s="213">
        <f>M211/K211%</f>
        <v>49.186875891583448</v>
      </c>
      <c r="P211" s="210">
        <f>SUM(P196:P210)</f>
        <v>444</v>
      </c>
      <c r="Q211" s="211">
        <f>SUM(Q192:Q210)</f>
        <v>17.809999999999999</v>
      </c>
      <c r="R211" s="210">
        <f t="shared" ref="R211" si="331">SUM(R192:R210)</f>
        <v>0</v>
      </c>
      <c r="S211" s="211">
        <f>SUM(S192:S210)</f>
        <v>0</v>
      </c>
      <c r="T211" s="214"/>
      <c r="U211" s="210">
        <f>SUM(U196:U210)</f>
        <v>2320</v>
      </c>
      <c r="V211" s="211">
        <f>SUM(V192:V210)</f>
        <v>49.080000000000005</v>
      </c>
      <c r="W211" s="210">
        <f>SUM(W196:W210)</f>
        <v>2320</v>
      </c>
      <c r="X211" s="211">
        <f>SUM(X192:X210)</f>
        <v>49.080000000000005</v>
      </c>
      <c r="Y211" s="210">
        <f t="shared" ref="Y211" si="332">SUM(Y192:Y210)</f>
        <v>0</v>
      </c>
      <c r="Z211" s="211">
        <f>SUM(Z192:Z210)</f>
        <v>0</v>
      </c>
      <c r="AA211" s="214"/>
      <c r="AB211" s="210">
        <f>SUM(AB196:AB210)</f>
        <v>2320</v>
      </c>
      <c r="AC211" s="211">
        <f>SUM(AC192:AC210)</f>
        <v>49.080000000000005</v>
      </c>
      <c r="AD211" s="210">
        <f>SUM(AD196:AD210)</f>
        <v>2320</v>
      </c>
      <c r="AE211" s="211">
        <f>SUM(AE192:AE210)</f>
        <v>49.080000000000005</v>
      </c>
      <c r="AF211" s="215"/>
    </row>
    <row r="212" spans="1:32" s="4" customFormat="1" ht="31.5">
      <c r="A212" s="329">
        <v>12</v>
      </c>
      <c r="B212" s="9" t="s">
        <v>77</v>
      </c>
      <c r="C212" s="12"/>
      <c r="D212" s="63"/>
      <c r="E212" s="12"/>
      <c r="F212" s="63"/>
      <c r="G212" s="102"/>
      <c r="H212" s="12"/>
      <c r="I212" s="63"/>
      <c r="J212" s="62"/>
      <c r="K212" s="63"/>
      <c r="L212" s="62"/>
      <c r="M212" s="63"/>
      <c r="N212" s="63"/>
      <c r="O212" s="63"/>
      <c r="P212" s="62"/>
      <c r="Q212" s="63"/>
      <c r="R212" s="62"/>
      <c r="S212" s="63"/>
      <c r="T212" s="126"/>
      <c r="U212" s="62"/>
      <c r="V212" s="63"/>
      <c r="W212" s="62"/>
      <c r="X212" s="63"/>
      <c r="Y212" s="62"/>
      <c r="Z212" s="63"/>
      <c r="AA212" s="126"/>
      <c r="AB212" s="62"/>
      <c r="AC212" s="63"/>
      <c r="AD212" s="62"/>
      <c r="AE212" s="63"/>
      <c r="AF212" s="12"/>
    </row>
    <row r="213" spans="1:32" s="4" customFormat="1">
      <c r="A213" s="329">
        <v>12.01</v>
      </c>
      <c r="B213" s="9" t="s">
        <v>78</v>
      </c>
      <c r="C213" s="12"/>
      <c r="D213" s="63"/>
      <c r="E213" s="12"/>
      <c r="F213" s="63"/>
      <c r="G213" s="102"/>
      <c r="H213" s="12"/>
      <c r="I213" s="63"/>
      <c r="J213" s="62">
        <f t="shared" ref="J213:K224" si="333">H213+E213+C213</f>
        <v>0</v>
      </c>
      <c r="K213" s="63">
        <f t="shared" si="333"/>
        <v>0</v>
      </c>
      <c r="L213" s="62"/>
      <c r="M213" s="63"/>
      <c r="N213" s="63"/>
      <c r="O213" s="63"/>
      <c r="P213" s="62"/>
      <c r="Q213" s="63"/>
      <c r="R213" s="62"/>
      <c r="S213" s="63"/>
      <c r="T213" s="126"/>
      <c r="U213" s="62"/>
      <c r="V213" s="63"/>
      <c r="W213" s="62"/>
      <c r="X213" s="63"/>
      <c r="Y213" s="62"/>
      <c r="Z213" s="63"/>
      <c r="AA213" s="126"/>
      <c r="AB213" s="62"/>
      <c r="AC213" s="63"/>
      <c r="AD213" s="62"/>
      <c r="AE213" s="63"/>
      <c r="AF213" s="12"/>
    </row>
    <row r="214" spans="1:32" s="1" customFormat="1" ht="31.5">
      <c r="A214" s="751"/>
      <c r="B214" s="7" t="s">
        <v>175</v>
      </c>
      <c r="C214" s="82"/>
      <c r="D214" s="61"/>
      <c r="E214" s="82"/>
      <c r="F214" s="61"/>
      <c r="G214" s="101">
        <v>0.56999999999999995</v>
      </c>
      <c r="H214" s="82">
        <v>8</v>
      </c>
      <c r="I214" s="61">
        <f>H214*G214*12</f>
        <v>54.72</v>
      </c>
      <c r="J214" s="60">
        <f t="shared" si="333"/>
        <v>8</v>
      </c>
      <c r="K214" s="61">
        <f t="shared" si="333"/>
        <v>54.72</v>
      </c>
      <c r="L214" s="60">
        <v>6</v>
      </c>
      <c r="M214" s="61">
        <v>42.69</v>
      </c>
      <c r="N214" s="61">
        <f t="shared" ref="N214:O225" si="334">L214/J214%</f>
        <v>75</v>
      </c>
      <c r="O214" s="61">
        <f t="shared" si="334"/>
        <v>78.015350877192972</v>
      </c>
      <c r="P214" s="60">
        <f t="shared" ref="P214:Q224" si="335">J214-L214</f>
        <v>2</v>
      </c>
      <c r="Q214" s="61">
        <f t="shared" si="335"/>
        <v>12.030000000000001</v>
      </c>
      <c r="R214" s="60"/>
      <c r="S214" s="61"/>
      <c r="T214" s="125">
        <v>0.75</v>
      </c>
      <c r="U214" s="60">
        <v>24</v>
      </c>
      <c r="V214" s="61">
        <f>U214*T214*12</f>
        <v>216</v>
      </c>
      <c r="W214" s="60">
        <f t="shared" ref="W214:W224" si="336">U214+R214</f>
        <v>24</v>
      </c>
      <c r="X214" s="61">
        <f t="shared" ref="X214:X224" si="337">V214+S214</f>
        <v>216</v>
      </c>
      <c r="Y214" s="60"/>
      <c r="Z214" s="61"/>
      <c r="AA214" s="125">
        <v>0.75</v>
      </c>
      <c r="AB214" s="60">
        <v>24</v>
      </c>
      <c r="AC214" s="61">
        <f>AB214*AA214*12</f>
        <v>216</v>
      </c>
      <c r="AD214" s="60">
        <f t="shared" ref="AD214:AD224" si="338">AB214+Y214</f>
        <v>24</v>
      </c>
      <c r="AE214" s="61">
        <f t="shared" ref="AE214:AE224" si="339">AC214+Z214</f>
        <v>216</v>
      </c>
      <c r="AF214" s="82"/>
    </row>
    <row r="215" spans="1:32" s="1" customFormat="1">
      <c r="A215" s="751"/>
      <c r="B215" s="7" t="s">
        <v>197</v>
      </c>
      <c r="C215" s="82"/>
      <c r="D215" s="61"/>
      <c r="E215" s="82"/>
      <c r="F215" s="61"/>
      <c r="G215" s="101"/>
      <c r="H215" s="82"/>
      <c r="I215" s="61">
        <f>H215*G215*12</f>
        <v>0</v>
      </c>
      <c r="J215" s="60">
        <f t="shared" si="333"/>
        <v>0</v>
      </c>
      <c r="K215" s="61">
        <f t="shared" si="333"/>
        <v>0</v>
      </c>
      <c r="L215" s="60"/>
      <c r="M215" s="61"/>
      <c r="N215" s="61"/>
      <c r="O215" s="61"/>
      <c r="P215" s="60">
        <f t="shared" si="335"/>
        <v>0</v>
      </c>
      <c r="Q215" s="61">
        <f t="shared" si="335"/>
        <v>0</v>
      </c>
      <c r="R215" s="60"/>
      <c r="S215" s="61"/>
      <c r="T215" s="125">
        <v>0.16</v>
      </c>
      <c r="U215" s="60">
        <v>16</v>
      </c>
      <c r="V215" s="61">
        <f>U215*T215*12</f>
        <v>30.72</v>
      </c>
      <c r="W215" s="60">
        <f t="shared" si="336"/>
        <v>16</v>
      </c>
      <c r="X215" s="61">
        <f t="shared" si="337"/>
        <v>30.72</v>
      </c>
      <c r="Y215" s="60"/>
      <c r="Z215" s="61"/>
      <c r="AA215" s="125">
        <v>0.16</v>
      </c>
      <c r="AB215" s="60"/>
      <c r="AC215" s="61">
        <f>AB215*AA215*12</f>
        <v>0</v>
      </c>
      <c r="AD215" s="60">
        <f t="shared" si="338"/>
        <v>0</v>
      </c>
      <c r="AE215" s="61">
        <f t="shared" si="339"/>
        <v>0</v>
      </c>
      <c r="AF215" s="82"/>
    </row>
    <row r="216" spans="1:32" s="1" customFormat="1">
      <c r="A216" s="751"/>
      <c r="B216" s="7" t="s">
        <v>198</v>
      </c>
      <c r="C216" s="82"/>
      <c r="D216" s="61"/>
      <c r="E216" s="82"/>
      <c r="F216" s="61"/>
      <c r="G216" s="101"/>
      <c r="H216" s="82"/>
      <c r="I216" s="61">
        <f>H216*G216*12</f>
        <v>0</v>
      </c>
      <c r="J216" s="60">
        <f t="shared" si="333"/>
        <v>0</v>
      </c>
      <c r="K216" s="61">
        <f t="shared" si="333"/>
        <v>0</v>
      </c>
      <c r="L216" s="60"/>
      <c r="M216" s="61"/>
      <c r="N216" s="61"/>
      <c r="O216" s="61"/>
      <c r="P216" s="60">
        <f t="shared" si="335"/>
        <v>0</v>
      </c>
      <c r="Q216" s="61">
        <f t="shared" si="335"/>
        <v>0</v>
      </c>
      <c r="R216" s="60"/>
      <c r="S216" s="61"/>
      <c r="T216" s="125"/>
      <c r="U216" s="60"/>
      <c r="V216" s="61">
        <f>U216*T216*12</f>
        <v>0</v>
      </c>
      <c r="W216" s="60">
        <f t="shared" si="336"/>
        <v>0</v>
      </c>
      <c r="X216" s="61">
        <f t="shared" si="337"/>
        <v>0</v>
      </c>
      <c r="Y216" s="60"/>
      <c r="Z216" s="61"/>
      <c r="AA216" s="125"/>
      <c r="AB216" s="60"/>
      <c r="AC216" s="61">
        <f>AB216*AA216*12</f>
        <v>0</v>
      </c>
      <c r="AD216" s="60">
        <f t="shared" si="338"/>
        <v>0</v>
      </c>
      <c r="AE216" s="61">
        <f t="shared" si="339"/>
        <v>0</v>
      </c>
      <c r="AF216" s="82"/>
    </row>
    <row r="217" spans="1:32" s="1" customFormat="1" ht="60" customHeight="1">
      <c r="A217" s="751"/>
      <c r="B217" s="7" t="s">
        <v>199</v>
      </c>
      <c r="C217" s="82"/>
      <c r="D217" s="61"/>
      <c r="E217" s="82"/>
      <c r="F217" s="61"/>
      <c r="G217" s="101">
        <v>0.12</v>
      </c>
      <c r="H217" s="82">
        <v>8</v>
      </c>
      <c r="I217" s="61">
        <f>H217*G217*12</f>
        <v>11.52</v>
      </c>
      <c r="J217" s="60">
        <f t="shared" si="333"/>
        <v>8</v>
      </c>
      <c r="K217" s="61">
        <f t="shared" si="333"/>
        <v>11.52</v>
      </c>
      <c r="L217" s="60">
        <v>8</v>
      </c>
      <c r="M217" s="61">
        <v>11.52</v>
      </c>
      <c r="N217" s="61">
        <f t="shared" si="334"/>
        <v>100</v>
      </c>
      <c r="O217" s="61">
        <f t="shared" si="334"/>
        <v>100</v>
      </c>
      <c r="P217" s="60">
        <f t="shared" si="335"/>
        <v>0</v>
      </c>
      <c r="Q217" s="61">
        <f t="shared" si="335"/>
        <v>0</v>
      </c>
      <c r="R217" s="60"/>
      <c r="S217" s="61"/>
      <c r="T217" s="125">
        <v>0.16</v>
      </c>
      <c r="U217" s="60">
        <v>8</v>
      </c>
      <c r="V217" s="61">
        <f>U217*T217*12</f>
        <v>15.36</v>
      </c>
      <c r="W217" s="60">
        <f t="shared" si="336"/>
        <v>8</v>
      </c>
      <c r="X217" s="61">
        <f t="shared" si="337"/>
        <v>15.36</v>
      </c>
      <c r="Y217" s="60"/>
      <c r="Z217" s="61"/>
      <c r="AA217" s="125">
        <v>0.16</v>
      </c>
      <c r="AB217" s="60">
        <v>8</v>
      </c>
      <c r="AC217" s="61">
        <f>AB217*AA217*12</f>
        <v>15.36</v>
      </c>
      <c r="AD217" s="60">
        <f t="shared" si="338"/>
        <v>8</v>
      </c>
      <c r="AE217" s="61">
        <f t="shared" si="339"/>
        <v>15.36</v>
      </c>
      <c r="AF217" s="82"/>
    </row>
    <row r="218" spans="1:32" s="1" customFormat="1" ht="69.75" customHeight="1">
      <c r="A218" s="751"/>
      <c r="B218" s="7" t="s">
        <v>200</v>
      </c>
      <c r="C218" s="82"/>
      <c r="D218" s="61"/>
      <c r="E218" s="82"/>
      <c r="F218" s="61"/>
      <c r="G218" s="101">
        <v>0.12</v>
      </c>
      <c r="H218" s="82"/>
      <c r="I218" s="61">
        <f>H218*G218*12</f>
        <v>0</v>
      </c>
      <c r="J218" s="60">
        <f t="shared" si="333"/>
        <v>0</v>
      </c>
      <c r="K218" s="61">
        <f t="shared" si="333"/>
        <v>0</v>
      </c>
      <c r="L218" s="60"/>
      <c r="M218" s="61"/>
      <c r="N218" s="61" t="e">
        <f t="shared" si="334"/>
        <v>#DIV/0!</v>
      </c>
      <c r="O218" s="61" t="e">
        <f t="shared" si="334"/>
        <v>#DIV/0!</v>
      </c>
      <c r="P218" s="60">
        <f t="shared" si="335"/>
        <v>0</v>
      </c>
      <c r="Q218" s="61">
        <f t="shared" si="335"/>
        <v>0</v>
      </c>
      <c r="R218" s="60"/>
      <c r="S218" s="61"/>
      <c r="T218" s="125">
        <v>0.16</v>
      </c>
      <c r="U218" s="60"/>
      <c r="V218" s="61">
        <f>U218*T218*12</f>
        <v>0</v>
      </c>
      <c r="W218" s="60">
        <f t="shared" si="336"/>
        <v>0</v>
      </c>
      <c r="X218" s="61">
        <f t="shared" si="337"/>
        <v>0</v>
      </c>
      <c r="Y218" s="60"/>
      <c r="Z218" s="61"/>
      <c r="AA218" s="125">
        <v>0.16</v>
      </c>
      <c r="AB218" s="60"/>
      <c r="AC218" s="61">
        <f>AB218*AA218*12</f>
        <v>0</v>
      </c>
      <c r="AD218" s="60">
        <f t="shared" si="338"/>
        <v>0</v>
      </c>
      <c r="AE218" s="61">
        <f t="shared" si="339"/>
        <v>0</v>
      </c>
      <c r="AF218" s="82"/>
    </row>
    <row r="219" spans="1:32" s="1" customFormat="1">
      <c r="A219" s="751">
        <v>12.02</v>
      </c>
      <c r="B219" s="2" t="s">
        <v>79</v>
      </c>
      <c r="C219" s="82"/>
      <c r="D219" s="61"/>
      <c r="E219" s="82"/>
      <c r="F219" s="61"/>
      <c r="G219" s="101"/>
      <c r="H219" s="82"/>
      <c r="I219" s="61">
        <f t="shared" ref="I219:I224" si="340">H219*G219</f>
        <v>0</v>
      </c>
      <c r="J219" s="60">
        <f t="shared" si="333"/>
        <v>0</v>
      </c>
      <c r="K219" s="61">
        <f t="shared" si="333"/>
        <v>0</v>
      </c>
      <c r="L219" s="60"/>
      <c r="M219" s="61"/>
      <c r="N219" s="61"/>
      <c r="O219" s="61"/>
      <c r="P219" s="60">
        <f t="shared" si="335"/>
        <v>0</v>
      </c>
      <c r="Q219" s="61">
        <f t="shared" si="335"/>
        <v>0</v>
      </c>
      <c r="R219" s="60"/>
      <c r="S219" s="61"/>
      <c r="T219" s="125"/>
      <c r="U219" s="60"/>
      <c r="V219" s="61">
        <f t="shared" ref="V219:V224" si="341">U219*T219</f>
        <v>0</v>
      </c>
      <c r="W219" s="60">
        <f t="shared" si="336"/>
        <v>0</v>
      </c>
      <c r="X219" s="61">
        <f t="shared" si="337"/>
        <v>0</v>
      </c>
      <c r="Y219" s="60"/>
      <c r="Z219" s="61"/>
      <c r="AA219" s="125"/>
      <c r="AB219" s="60"/>
      <c r="AC219" s="61">
        <f t="shared" ref="AC219:AC224" si="342">AB219*AA219</f>
        <v>0</v>
      </c>
      <c r="AD219" s="60">
        <f t="shared" si="338"/>
        <v>0</v>
      </c>
      <c r="AE219" s="61">
        <f t="shared" si="339"/>
        <v>0</v>
      </c>
      <c r="AF219" s="82"/>
    </row>
    <row r="220" spans="1:32" s="1" customFormat="1">
      <c r="A220" s="751">
        <v>12.03</v>
      </c>
      <c r="B220" s="7" t="s">
        <v>80</v>
      </c>
      <c r="C220" s="82"/>
      <c r="D220" s="61"/>
      <c r="E220" s="82"/>
      <c r="F220" s="61"/>
      <c r="G220" s="101"/>
      <c r="H220" s="82"/>
      <c r="I220" s="61">
        <f t="shared" si="340"/>
        <v>0</v>
      </c>
      <c r="J220" s="60">
        <f t="shared" si="333"/>
        <v>0</v>
      </c>
      <c r="K220" s="61">
        <f t="shared" si="333"/>
        <v>0</v>
      </c>
      <c r="L220" s="60"/>
      <c r="M220" s="61"/>
      <c r="N220" s="61"/>
      <c r="O220" s="61"/>
      <c r="P220" s="60">
        <f t="shared" si="335"/>
        <v>0</v>
      </c>
      <c r="Q220" s="61">
        <f t="shared" si="335"/>
        <v>0</v>
      </c>
      <c r="R220" s="60"/>
      <c r="S220" s="61"/>
      <c r="T220" s="125"/>
      <c r="U220" s="60"/>
      <c r="V220" s="61">
        <f t="shared" si="341"/>
        <v>0</v>
      </c>
      <c r="W220" s="60">
        <f t="shared" si="336"/>
        <v>0</v>
      </c>
      <c r="X220" s="61">
        <f t="shared" si="337"/>
        <v>0</v>
      </c>
      <c r="Y220" s="60"/>
      <c r="Z220" s="61"/>
      <c r="AA220" s="125"/>
      <c r="AB220" s="60"/>
      <c r="AC220" s="61">
        <f t="shared" si="342"/>
        <v>0</v>
      </c>
      <c r="AD220" s="60">
        <f t="shared" si="338"/>
        <v>0</v>
      </c>
      <c r="AE220" s="61">
        <f t="shared" si="339"/>
        <v>0</v>
      </c>
      <c r="AF220" s="82"/>
    </row>
    <row r="221" spans="1:32" s="1" customFormat="1" ht="56.25">
      <c r="A221" s="751">
        <v>12.04</v>
      </c>
      <c r="B221" s="2" t="s">
        <v>81</v>
      </c>
      <c r="C221" s="82"/>
      <c r="D221" s="61"/>
      <c r="E221" s="82"/>
      <c r="F221" s="61"/>
      <c r="G221" s="101">
        <v>0.5</v>
      </c>
      <c r="H221" s="82">
        <v>8</v>
      </c>
      <c r="I221" s="61">
        <f t="shared" si="340"/>
        <v>4</v>
      </c>
      <c r="J221" s="60">
        <f t="shared" si="333"/>
        <v>8</v>
      </c>
      <c r="K221" s="61">
        <f t="shared" si="333"/>
        <v>4</v>
      </c>
      <c r="L221" s="60">
        <v>8</v>
      </c>
      <c r="M221" s="61">
        <v>4</v>
      </c>
      <c r="N221" s="61">
        <f t="shared" si="334"/>
        <v>100</v>
      </c>
      <c r="O221" s="61">
        <f t="shared" si="334"/>
        <v>100</v>
      </c>
      <c r="P221" s="60">
        <f t="shared" si="335"/>
        <v>0</v>
      </c>
      <c r="Q221" s="61">
        <f t="shared" si="335"/>
        <v>0</v>
      </c>
      <c r="R221" s="60"/>
      <c r="S221" s="61"/>
      <c r="T221" s="125">
        <v>0.5</v>
      </c>
      <c r="U221" s="60">
        <v>8</v>
      </c>
      <c r="V221" s="61">
        <f t="shared" si="341"/>
        <v>4</v>
      </c>
      <c r="W221" s="60">
        <f t="shared" si="336"/>
        <v>8</v>
      </c>
      <c r="X221" s="61">
        <f t="shared" si="337"/>
        <v>4</v>
      </c>
      <c r="Y221" s="60"/>
      <c r="Z221" s="61"/>
      <c r="AA221" s="125">
        <v>0.5</v>
      </c>
      <c r="AB221" s="60">
        <v>8</v>
      </c>
      <c r="AC221" s="61">
        <f t="shared" si="342"/>
        <v>4</v>
      </c>
      <c r="AD221" s="60">
        <f t="shared" si="338"/>
        <v>8</v>
      </c>
      <c r="AE221" s="61">
        <f t="shared" si="339"/>
        <v>4</v>
      </c>
      <c r="AF221" s="691" t="s">
        <v>478</v>
      </c>
    </row>
    <row r="222" spans="1:32" s="1" customFormat="1" ht="56.25">
      <c r="A222" s="751">
        <v>12.05</v>
      </c>
      <c r="B222" s="2" t="s">
        <v>82</v>
      </c>
      <c r="C222" s="82"/>
      <c r="D222" s="61"/>
      <c r="E222" s="82"/>
      <c r="F222" s="61"/>
      <c r="G222" s="101">
        <v>0.3</v>
      </c>
      <c r="H222" s="82">
        <v>8</v>
      </c>
      <c r="I222" s="61">
        <f t="shared" si="340"/>
        <v>2.4</v>
      </c>
      <c r="J222" s="60">
        <f t="shared" si="333"/>
        <v>8</v>
      </c>
      <c r="K222" s="61">
        <f t="shared" si="333"/>
        <v>2.4</v>
      </c>
      <c r="L222" s="60">
        <v>8</v>
      </c>
      <c r="M222" s="61">
        <v>2.4</v>
      </c>
      <c r="N222" s="61">
        <f t="shared" si="334"/>
        <v>100</v>
      </c>
      <c r="O222" s="61">
        <f t="shared" si="334"/>
        <v>100</v>
      </c>
      <c r="P222" s="60">
        <f t="shared" si="335"/>
        <v>0</v>
      </c>
      <c r="Q222" s="61">
        <f t="shared" si="335"/>
        <v>0</v>
      </c>
      <c r="R222" s="60"/>
      <c r="S222" s="61"/>
      <c r="T222" s="125">
        <v>0.3</v>
      </c>
      <c r="U222" s="60">
        <v>8</v>
      </c>
      <c r="V222" s="61">
        <f t="shared" si="341"/>
        <v>2.4</v>
      </c>
      <c r="W222" s="60">
        <f t="shared" si="336"/>
        <v>8</v>
      </c>
      <c r="X222" s="61">
        <f t="shared" si="337"/>
        <v>2.4</v>
      </c>
      <c r="Y222" s="60"/>
      <c r="Z222" s="61"/>
      <c r="AA222" s="125">
        <v>0.3</v>
      </c>
      <c r="AB222" s="60">
        <v>8</v>
      </c>
      <c r="AC222" s="61">
        <f t="shared" si="342"/>
        <v>2.4</v>
      </c>
      <c r="AD222" s="60">
        <f t="shared" si="338"/>
        <v>8</v>
      </c>
      <c r="AE222" s="61">
        <f t="shared" si="339"/>
        <v>2.4</v>
      </c>
      <c r="AF222" s="691" t="s">
        <v>478</v>
      </c>
    </row>
    <row r="223" spans="1:32" s="1" customFormat="1">
      <c r="A223" s="199">
        <v>12.06</v>
      </c>
      <c r="B223" s="2" t="s">
        <v>83</v>
      </c>
      <c r="C223" s="82"/>
      <c r="D223" s="61"/>
      <c r="E223" s="82"/>
      <c r="F223" s="61"/>
      <c r="G223" s="101"/>
      <c r="H223" s="82"/>
      <c r="I223" s="61">
        <f t="shared" si="340"/>
        <v>0</v>
      </c>
      <c r="J223" s="60">
        <f t="shared" si="333"/>
        <v>0</v>
      </c>
      <c r="K223" s="61">
        <f t="shared" si="333"/>
        <v>0</v>
      </c>
      <c r="L223" s="60"/>
      <c r="M223" s="61"/>
      <c r="N223" s="61"/>
      <c r="O223" s="61"/>
      <c r="P223" s="60">
        <f t="shared" si="335"/>
        <v>0</v>
      </c>
      <c r="Q223" s="61">
        <f t="shared" si="335"/>
        <v>0</v>
      </c>
      <c r="R223" s="60"/>
      <c r="S223" s="61"/>
      <c r="T223" s="125"/>
      <c r="U223" s="60"/>
      <c r="V223" s="61">
        <f t="shared" si="341"/>
        <v>0</v>
      </c>
      <c r="W223" s="60">
        <f t="shared" si="336"/>
        <v>0</v>
      </c>
      <c r="X223" s="61">
        <f t="shared" si="337"/>
        <v>0</v>
      </c>
      <c r="Y223" s="60"/>
      <c r="Z223" s="61"/>
      <c r="AA223" s="125"/>
      <c r="AB223" s="60"/>
      <c r="AC223" s="61">
        <f t="shared" si="342"/>
        <v>0</v>
      </c>
      <c r="AD223" s="60">
        <f t="shared" si="338"/>
        <v>0</v>
      </c>
      <c r="AE223" s="61">
        <f t="shared" si="339"/>
        <v>0</v>
      </c>
      <c r="AF223" s="82"/>
    </row>
    <row r="224" spans="1:32" s="1" customFormat="1">
      <c r="A224" s="5">
        <v>12.07</v>
      </c>
      <c r="B224" s="7" t="s">
        <v>84</v>
      </c>
      <c r="C224" s="82"/>
      <c r="D224" s="61"/>
      <c r="E224" s="82"/>
      <c r="F224" s="61"/>
      <c r="G224" s="101"/>
      <c r="H224" s="82"/>
      <c r="I224" s="61">
        <f t="shared" si="340"/>
        <v>0</v>
      </c>
      <c r="J224" s="60">
        <f t="shared" si="333"/>
        <v>0</v>
      </c>
      <c r="K224" s="61">
        <f t="shared" si="333"/>
        <v>0</v>
      </c>
      <c r="L224" s="60"/>
      <c r="M224" s="61"/>
      <c r="N224" s="61"/>
      <c r="O224" s="61"/>
      <c r="P224" s="60">
        <f t="shared" si="335"/>
        <v>0</v>
      </c>
      <c r="Q224" s="61">
        <f t="shared" si="335"/>
        <v>0</v>
      </c>
      <c r="R224" s="60"/>
      <c r="S224" s="61"/>
      <c r="T224" s="125"/>
      <c r="U224" s="60"/>
      <c r="V224" s="61">
        <f t="shared" si="341"/>
        <v>0</v>
      </c>
      <c r="W224" s="60">
        <f t="shared" si="336"/>
        <v>0</v>
      </c>
      <c r="X224" s="61">
        <f t="shared" si="337"/>
        <v>0</v>
      </c>
      <c r="Y224" s="60"/>
      <c r="Z224" s="61"/>
      <c r="AA224" s="125"/>
      <c r="AB224" s="60"/>
      <c r="AC224" s="61">
        <f t="shared" si="342"/>
        <v>0</v>
      </c>
      <c r="AD224" s="60">
        <f t="shared" si="338"/>
        <v>0</v>
      </c>
      <c r="AE224" s="61">
        <f t="shared" si="339"/>
        <v>0</v>
      </c>
      <c r="AF224" s="82"/>
    </row>
    <row r="225" spans="1:32" s="144" customFormat="1">
      <c r="A225" s="208"/>
      <c r="B225" s="209" t="s">
        <v>35</v>
      </c>
      <c r="C225" s="210">
        <f t="shared" ref="C225" si="343">SUM(C214:C224)</f>
        <v>0</v>
      </c>
      <c r="D225" s="211">
        <f>SUM(D214:D224)</f>
        <v>0</v>
      </c>
      <c r="E225" s="210">
        <f t="shared" ref="E225" si="344">SUM(E214:E224)</f>
        <v>0</v>
      </c>
      <c r="F225" s="211">
        <f>SUM(F214:F224)</f>
        <v>0</v>
      </c>
      <c r="G225" s="210">
        <f t="shared" ref="G225:M225" si="345">SUM(G214:G224)</f>
        <v>1.61</v>
      </c>
      <c r="H225" s="211">
        <f>SUM(H214:H224)</f>
        <v>32</v>
      </c>
      <c r="I225" s="211">
        <f t="shared" si="345"/>
        <v>72.64</v>
      </c>
      <c r="J225" s="210">
        <f t="shared" si="345"/>
        <v>32</v>
      </c>
      <c r="K225" s="211">
        <f>SUM(K214:K224)</f>
        <v>72.64</v>
      </c>
      <c r="L225" s="210">
        <f>L221</f>
        <v>8</v>
      </c>
      <c r="M225" s="211">
        <f t="shared" si="345"/>
        <v>60.609999999999992</v>
      </c>
      <c r="N225" s="213">
        <f t="shared" si="334"/>
        <v>25</v>
      </c>
      <c r="O225" s="213">
        <f>M225/K225%</f>
        <v>83.438876651982369</v>
      </c>
      <c r="P225" s="210">
        <f>P221</f>
        <v>0</v>
      </c>
      <c r="Q225" s="211">
        <f t="shared" ref="Q225" si="346">SUM(Q214:Q224)</f>
        <v>12.030000000000001</v>
      </c>
      <c r="R225" s="210">
        <f>SUM(R214:R224)</f>
        <v>0</v>
      </c>
      <c r="S225" s="211">
        <f t="shared" ref="S225" si="347">SUM(S214:S224)</f>
        <v>0</v>
      </c>
      <c r="T225" s="214">
        <v>1.61</v>
      </c>
      <c r="U225" s="210">
        <f>U221</f>
        <v>8</v>
      </c>
      <c r="V225" s="211">
        <f>SUM(V214:V224)</f>
        <v>268.47999999999996</v>
      </c>
      <c r="W225" s="210">
        <f>W221</f>
        <v>8</v>
      </c>
      <c r="X225" s="211">
        <f>SUM(X214:X224)</f>
        <v>268.47999999999996</v>
      </c>
      <c r="Y225" s="210">
        <f>SUM(Y214:Y224)</f>
        <v>0</v>
      </c>
      <c r="Z225" s="211">
        <f t="shared" ref="Z225" si="348">SUM(Z214:Z224)</f>
        <v>0</v>
      </c>
      <c r="AA225" s="214">
        <v>1.61</v>
      </c>
      <c r="AB225" s="210">
        <f>AB221</f>
        <v>8</v>
      </c>
      <c r="AC225" s="211">
        <f>SUM(AC214:AC224)</f>
        <v>237.76000000000002</v>
      </c>
      <c r="AD225" s="210">
        <f>AD221</f>
        <v>8</v>
      </c>
      <c r="AE225" s="211">
        <f>SUM(AE214:AE224)</f>
        <v>237.76000000000002</v>
      </c>
      <c r="AF225" s="215"/>
    </row>
    <row r="226" spans="1:32" s="4" customFormat="1" ht="17.25" customHeight="1">
      <c r="A226" s="329">
        <v>13</v>
      </c>
      <c r="B226" s="9" t="s">
        <v>85</v>
      </c>
      <c r="C226" s="12"/>
      <c r="D226" s="63"/>
      <c r="E226" s="12"/>
      <c r="F226" s="63"/>
      <c r="G226" s="102"/>
      <c r="H226" s="12"/>
      <c r="I226" s="63"/>
      <c r="J226" s="62"/>
      <c r="K226" s="63"/>
      <c r="L226" s="62"/>
      <c r="M226" s="63"/>
      <c r="N226" s="63"/>
      <c r="O226" s="63"/>
      <c r="P226" s="62"/>
      <c r="Q226" s="63"/>
      <c r="R226" s="62"/>
      <c r="S226" s="63"/>
      <c r="T226" s="126"/>
      <c r="U226" s="62"/>
      <c r="V226" s="63"/>
      <c r="W226" s="62"/>
      <c r="X226" s="63"/>
      <c r="Y226" s="62"/>
      <c r="Z226" s="63"/>
      <c r="AA226" s="126"/>
      <c r="AB226" s="62"/>
      <c r="AC226" s="63"/>
      <c r="AD226" s="62"/>
      <c r="AE226" s="63"/>
      <c r="AF226" s="12"/>
    </row>
    <row r="227" spans="1:32" s="1" customFormat="1" ht="31.5">
      <c r="A227" s="751">
        <v>13.01</v>
      </c>
      <c r="B227" s="830" t="s">
        <v>265</v>
      </c>
      <c r="C227" s="82"/>
      <c r="D227" s="61"/>
      <c r="E227" s="82"/>
      <c r="F227" s="61"/>
      <c r="G227" s="101">
        <v>0.56999999999999995</v>
      </c>
      <c r="H227" s="82">
        <v>27</v>
      </c>
      <c r="I227" s="61">
        <f t="shared" ref="I227" si="349">H227*G227*12</f>
        <v>184.67999999999998</v>
      </c>
      <c r="J227" s="60">
        <f t="shared" ref="J227:K233" si="350">H227+E227+C227</f>
        <v>27</v>
      </c>
      <c r="K227" s="61">
        <f t="shared" si="350"/>
        <v>184.67999999999998</v>
      </c>
      <c r="L227" s="60">
        <v>22</v>
      </c>
      <c r="M227" s="61">
        <v>156.56</v>
      </c>
      <c r="N227" s="61">
        <f t="shared" ref="N227:O234" si="351">L227/J227%</f>
        <v>81.481481481481481</v>
      </c>
      <c r="O227" s="61">
        <f t="shared" si="351"/>
        <v>84.773662551440339</v>
      </c>
      <c r="P227" s="60">
        <f t="shared" ref="P227:Q233" si="352">J227-L227</f>
        <v>5</v>
      </c>
      <c r="Q227" s="61">
        <f t="shared" si="352"/>
        <v>28.119999999999976</v>
      </c>
      <c r="R227" s="60"/>
      <c r="S227" s="61"/>
      <c r="T227" s="125">
        <v>0.75</v>
      </c>
      <c r="U227" s="60">
        <v>78</v>
      </c>
      <c r="V227" s="61">
        <f>U227*T227*12</f>
        <v>702</v>
      </c>
      <c r="W227" s="60">
        <f t="shared" ref="W227:W233" si="353">U227+R227</f>
        <v>78</v>
      </c>
      <c r="X227" s="61">
        <f t="shared" ref="X227:X233" si="354">V227+S227</f>
        <v>702</v>
      </c>
      <c r="Y227" s="60"/>
      <c r="Z227" s="61"/>
      <c r="AA227" s="125">
        <v>0.75</v>
      </c>
      <c r="AB227" s="60">
        <v>78</v>
      </c>
      <c r="AC227" s="61">
        <f>AB227*AA227*12</f>
        <v>702</v>
      </c>
      <c r="AD227" s="60">
        <f t="shared" ref="AD227:AD233" si="355">AB227+Y227</f>
        <v>78</v>
      </c>
      <c r="AE227" s="61">
        <f t="shared" ref="AE227:AE233" si="356">AC227+Z227</f>
        <v>702</v>
      </c>
      <c r="AF227" s="82"/>
    </row>
    <row r="228" spans="1:32" s="1" customFormat="1">
      <c r="A228" s="751">
        <v>13.02</v>
      </c>
      <c r="B228" s="2" t="s">
        <v>79</v>
      </c>
      <c r="C228" s="82"/>
      <c r="D228" s="61"/>
      <c r="E228" s="82"/>
      <c r="F228" s="61"/>
      <c r="G228" s="101"/>
      <c r="H228" s="82"/>
      <c r="I228" s="61">
        <f t="shared" ref="I228:I233" si="357">H228*G228</f>
        <v>0</v>
      </c>
      <c r="J228" s="60">
        <f t="shared" si="350"/>
        <v>0</v>
      </c>
      <c r="K228" s="61">
        <f t="shared" si="350"/>
        <v>0</v>
      </c>
      <c r="L228" s="60"/>
      <c r="M228" s="61"/>
      <c r="N228" s="61" t="e">
        <f t="shared" si="351"/>
        <v>#DIV/0!</v>
      </c>
      <c r="O228" s="61" t="e">
        <f t="shared" si="351"/>
        <v>#DIV/0!</v>
      </c>
      <c r="P228" s="60">
        <f t="shared" si="352"/>
        <v>0</v>
      </c>
      <c r="Q228" s="61">
        <f t="shared" si="352"/>
        <v>0</v>
      </c>
      <c r="R228" s="60"/>
      <c r="S228" s="61"/>
      <c r="T228" s="125"/>
      <c r="U228" s="60"/>
      <c r="V228" s="61">
        <f t="shared" ref="V228:V233" si="358">U228*T228</f>
        <v>0</v>
      </c>
      <c r="W228" s="60">
        <f t="shared" si="353"/>
        <v>0</v>
      </c>
      <c r="X228" s="61">
        <f t="shared" si="354"/>
        <v>0</v>
      </c>
      <c r="Y228" s="60"/>
      <c r="Z228" s="61"/>
      <c r="AA228" s="125"/>
      <c r="AB228" s="60"/>
      <c r="AC228" s="61">
        <f t="shared" ref="AC228:AC233" si="359">AB228*AA228</f>
        <v>0</v>
      </c>
      <c r="AD228" s="60">
        <f t="shared" si="355"/>
        <v>0</v>
      </c>
      <c r="AE228" s="61">
        <f t="shared" si="356"/>
        <v>0</v>
      </c>
      <c r="AF228" s="82"/>
    </row>
    <row r="229" spans="1:32" s="1" customFormat="1">
      <c r="A229" s="751">
        <v>13.03</v>
      </c>
      <c r="B229" s="7" t="s">
        <v>86</v>
      </c>
      <c r="C229" s="82"/>
      <c r="D229" s="61"/>
      <c r="E229" s="82"/>
      <c r="F229" s="61"/>
      <c r="G229" s="101"/>
      <c r="H229" s="82"/>
      <c r="I229" s="61">
        <f t="shared" si="357"/>
        <v>0</v>
      </c>
      <c r="J229" s="60">
        <f t="shared" si="350"/>
        <v>0</v>
      </c>
      <c r="K229" s="61">
        <f t="shared" si="350"/>
        <v>0</v>
      </c>
      <c r="L229" s="60"/>
      <c r="M229" s="61"/>
      <c r="N229" s="61" t="e">
        <f t="shared" si="351"/>
        <v>#DIV/0!</v>
      </c>
      <c r="O229" s="61" t="e">
        <f t="shared" si="351"/>
        <v>#DIV/0!</v>
      </c>
      <c r="P229" s="60">
        <f t="shared" si="352"/>
        <v>0</v>
      </c>
      <c r="Q229" s="61">
        <f t="shared" si="352"/>
        <v>0</v>
      </c>
      <c r="R229" s="60"/>
      <c r="S229" s="61"/>
      <c r="T229" s="125"/>
      <c r="U229" s="60"/>
      <c r="V229" s="61">
        <f t="shared" si="358"/>
        <v>0</v>
      </c>
      <c r="W229" s="60">
        <f t="shared" si="353"/>
        <v>0</v>
      </c>
      <c r="X229" s="61">
        <f t="shared" si="354"/>
        <v>0</v>
      </c>
      <c r="Y229" s="60"/>
      <c r="Z229" s="61"/>
      <c r="AA229" s="125"/>
      <c r="AB229" s="60"/>
      <c r="AC229" s="61">
        <f t="shared" si="359"/>
        <v>0</v>
      </c>
      <c r="AD229" s="60">
        <f t="shared" si="355"/>
        <v>0</v>
      </c>
      <c r="AE229" s="61">
        <f t="shared" si="356"/>
        <v>0</v>
      </c>
      <c r="AF229" s="82"/>
    </row>
    <row r="230" spans="1:32" s="1" customFormat="1" ht="56.25">
      <c r="A230" s="751">
        <v>13.04</v>
      </c>
      <c r="B230" s="2" t="s">
        <v>81</v>
      </c>
      <c r="C230" s="82"/>
      <c r="D230" s="61"/>
      <c r="E230" s="82"/>
      <c r="F230" s="61"/>
      <c r="G230" s="101">
        <v>0.1</v>
      </c>
      <c r="H230" s="82">
        <v>78</v>
      </c>
      <c r="I230" s="61">
        <f t="shared" si="357"/>
        <v>7.8000000000000007</v>
      </c>
      <c r="J230" s="60">
        <f t="shared" si="350"/>
        <v>78</v>
      </c>
      <c r="K230" s="61">
        <f t="shared" si="350"/>
        <v>7.8000000000000007</v>
      </c>
      <c r="L230" s="60">
        <v>78</v>
      </c>
      <c r="M230" s="61">
        <v>7.8</v>
      </c>
      <c r="N230" s="61">
        <f t="shared" si="351"/>
        <v>100</v>
      </c>
      <c r="O230" s="61">
        <f t="shared" si="351"/>
        <v>99.999999999999986</v>
      </c>
      <c r="P230" s="60">
        <f t="shared" si="352"/>
        <v>0</v>
      </c>
      <c r="Q230" s="61">
        <f t="shared" si="352"/>
        <v>0</v>
      </c>
      <c r="R230" s="60"/>
      <c r="S230" s="61"/>
      <c r="T230" s="125">
        <v>0.1</v>
      </c>
      <c r="U230" s="60">
        <v>78</v>
      </c>
      <c r="V230" s="61">
        <f t="shared" si="358"/>
        <v>7.8000000000000007</v>
      </c>
      <c r="W230" s="60">
        <f t="shared" si="353"/>
        <v>78</v>
      </c>
      <c r="X230" s="61">
        <f t="shared" si="354"/>
        <v>7.8000000000000007</v>
      </c>
      <c r="Y230" s="60"/>
      <c r="Z230" s="61"/>
      <c r="AA230" s="125">
        <v>0.1</v>
      </c>
      <c r="AB230" s="60">
        <v>78</v>
      </c>
      <c r="AC230" s="61">
        <f t="shared" si="359"/>
        <v>7.8000000000000007</v>
      </c>
      <c r="AD230" s="60">
        <f t="shared" si="355"/>
        <v>78</v>
      </c>
      <c r="AE230" s="61">
        <f t="shared" si="356"/>
        <v>7.8000000000000007</v>
      </c>
      <c r="AF230" s="691" t="s">
        <v>478</v>
      </c>
    </row>
    <row r="231" spans="1:32" s="1" customFormat="1" ht="56.25">
      <c r="A231" s="751">
        <v>13.05</v>
      </c>
      <c r="B231" s="2" t="s">
        <v>82</v>
      </c>
      <c r="C231" s="82"/>
      <c r="D231" s="61"/>
      <c r="E231" s="82"/>
      <c r="F231" s="61"/>
      <c r="G231" s="101">
        <v>0.12</v>
      </c>
      <c r="H231" s="82">
        <v>78</v>
      </c>
      <c r="I231" s="61">
        <f t="shared" si="357"/>
        <v>9.36</v>
      </c>
      <c r="J231" s="60">
        <f t="shared" si="350"/>
        <v>78</v>
      </c>
      <c r="K231" s="61">
        <f t="shared" si="350"/>
        <v>9.36</v>
      </c>
      <c r="L231" s="60">
        <v>78</v>
      </c>
      <c r="M231" s="61">
        <v>9.36</v>
      </c>
      <c r="N231" s="61">
        <f t="shared" si="351"/>
        <v>100</v>
      </c>
      <c r="O231" s="61">
        <f t="shared" si="351"/>
        <v>100</v>
      </c>
      <c r="P231" s="60">
        <f t="shared" si="352"/>
        <v>0</v>
      </c>
      <c r="Q231" s="61">
        <f t="shared" si="352"/>
        <v>0</v>
      </c>
      <c r="R231" s="60"/>
      <c r="S231" s="61"/>
      <c r="T231" s="125">
        <v>0.12</v>
      </c>
      <c r="U231" s="60">
        <v>78</v>
      </c>
      <c r="V231" s="61">
        <f t="shared" si="358"/>
        <v>9.36</v>
      </c>
      <c r="W231" s="60">
        <f t="shared" si="353"/>
        <v>78</v>
      </c>
      <c r="X231" s="61">
        <f t="shared" si="354"/>
        <v>9.36</v>
      </c>
      <c r="Y231" s="60"/>
      <c r="Z231" s="61"/>
      <c r="AA231" s="125">
        <v>0.12</v>
      </c>
      <c r="AB231" s="60">
        <v>78</v>
      </c>
      <c r="AC231" s="61">
        <f t="shared" si="359"/>
        <v>9.36</v>
      </c>
      <c r="AD231" s="60">
        <f t="shared" si="355"/>
        <v>78</v>
      </c>
      <c r="AE231" s="61">
        <f t="shared" si="356"/>
        <v>9.36</v>
      </c>
      <c r="AF231" s="691" t="s">
        <v>478</v>
      </c>
    </row>
    <row r="232" spans="1:32" s="1" customFormat="1">
      <c r="A232" s="199">
        <v>13.06</v>
      </c>
      <c r="B232" s="2" t="s">
        <v>83</v>
      </c>
      <c r="C232" s="82"/>
      <c r="D232" s="61"/>
      <c r="E232" s="82"/>
      <c r="F232" s="61"/>
      <c r="G232" s="101"/>
      <c r="H232" s="82"/>
      <c r="I232" s="61">
        <f t="shared" si="357"/>
        <v>0</v>
      </c>
      <c r="J232" s="60">
        <f t="shared" si="350"/>
        <v>0</v>
      </c>
      <c r="K232" s="61">
        <f t="shared" si="350"/>
        <v>0</v>
      </c>
      <c r="L232" s="60"/>
      <c r="M232" s="61"/>
      <c r="N232" s="61" t="e">
        <f t="shared" si="351"/>
        <v>#DIV/0!</v>
      </c>
      <c r="O232" s="61" t="e">
        <f t="shared" si="351"/>
        <v>#DIV/0!</v>
      </c>
      <c r="P232" s="60">
        <f t="shared" si="352"/>
        <v>0</v>
      </c>
      <c r="Q232" s="61">
        <f t="shared" si="352"/>
        <v>0</v>
      </c>
      <c r="R232" s="60"/>
      <c r="S232" s="61"/>
      <c r="T232" s="125"/>
      <c r="U232" s="60"/>
      <c r="V232" s="61">
        <f t="shared" si="358"/>
        <v>0</v>
      </c>
      <c r="W232" s="60">
        <f t="shared" si="353"/>
        <v>0</v>
      </c>
      <c r="X232" s="61">
        <f t="shared" si="354"/>
        <v>0</v>
      </c>
      <c r="Y232" s="60"/>
      <c r="Z232" s="61"/>
      <c r="AA232" s="125"/>
      <c r="AB232" s="60"/>
      <c r="AC232" s="61">
        <f t="shared" si="359"/>
        <v>0</v>
      </c>
      <c r="AD232" s="60">
        <f t="shared" si="355"/>
        <v>0</v>
      </c>
      <c r="AE232" s="61">
        <f t="shared" si="356"/>
        <v>0</v>
      </c>
      <c r="AF232" s="82"/>
    </row>
    <row r="233" spans="1:32" s="1" customFormat="1">
      <c r="A233" s="199">
        <v>13.07</v>
      </c>
      <c r="B233" s="7" t="s">
        <v>84</v>
      </c>
      <c r="C233" s="82"/>
      <c r="D233" s="61"/>
      <c r="E233" s="82"/>
      <c r="F233" s="61"/>
      <c r="G233" s="101"/>
      <c r="H233" s="82"/>
      <c r="I233" s="61">
        <f t="shared" si="357"/>
        <v>0</v>
      </c>
      <c r="J233" s="60">
        <f t="shared" si="350"/>
        <v>0</v>
      </c>
      <c r="K233" s="61">
        <f t="shared" si="350"/>
        <v>0</v>
      </c>
      <c r="L233" s="60"/>
      <c r="M233" s="61"/>
      <c r="N233" s="61" t="e">
        <f t="shared" si="351"/>
        <v>#DIV/0!</v>
      </c>
      <c r="O233" s="61" t="e">
        <f t="shared" si="351"/>
        <v>#DIV/0!</v>
      </c>
      <c r="P233" s="60">
        <f t="shared" si="352"/>
        <v>0</v>
      </c>
      <c r="Q233" s="61">
        <f t="shared" si="352"/>
        <v>0</v>
      </c>
      <c r="R233" s="60"/>
      <c r="S233" s="61"/>
      <c r="T233" s="125"/>
      <c r="U233" s="60"/>
      <c r="V233" s="61">
        <f t="shared" si="358"/>
        <v>0</v>
      </c>
      <c r="W233" s="60">
        <f t="shared" si="353"/>
        <v>0</v>
      </c>
      <c r="X233" s="61">
        <f t="shared" si="354"/>
        <v>0</v>
      </c>
      <c r="Y233" s="60"/>
      <c r="Z233" s="61"/>
      <c r="AA233" s="125"/>
      <c r="AB233" s="60"/>
      <c r="AC233" s="61">
        <f t="shared" si="359"/>
        <v>0</v>
      </c>
      <c r="AD233" s="60">
        <f t="shared" si="355"/>
        <v>0</v>
      </c>
      <c r="AE233" s="61">
        <f t="shared" si="356"/>
        <v>0</v>
      </c>
      <c r="AF233" s="82"/>
    </row>
    <row r="234" spans="1:32" s="144" customFormat="1">
      <c r="A234" s="208"/>
      <c r="B234" s="209" t="s">
        <v>35</v>
      </c>
      <c r="C234" s="210">
        <f t="shared" ref="C234" si="360">SUM(C227:C233)</f>
        <v>0</v>
      </c>
      <c r="D234" s="211">
        <f>SUM(D227:D233)</f>
        <v>0</v>
      </c>
      <c r="E234" s="210">
        <f t="shared" ref="E234" si="361">SUM(E227:E233)</f>
        <v>0</v>
      </c>
      <c r="F234" s="211">
        <f>SUM(F227:F233)</f>
        <v>0</v>
      </c>
      <c r="G234" s="212"/>
      <c r="H234" s="210">
        <f t="shared" ref="H234:J234" si="362">SUM(H227:H233)</f>
        <v>183</v>
      </c>
      <c r="I234" s="211">
        <f>SUM(I227:I233)</f>
        <v>201.83999999999997</v>
      </c>
      <c r="J234" s="210">
        <f t="shared" si="362"/>
        <v>183</v>
      </c>
      <c r="K234" s="211">
        <f>SUM(K227:K233)</f>
        <v>201.83999999999997</v>
      </c>
      <c r="L234" s="210">
        <f>L230</f>
        <v>78</v>
      </c>
      <c r="M234" s="211">
        <f>SUM(M227:M233)</f>
        <v>173.72000000000003</v>
      </c>
      <c r="N234" s="213">
        <f t="shared" si="351"/>
        <v>42.622950819672127</v>
      </c>
      <c r="O234" s="213">
        <f>M234/K234%</f>
        <v>86.068172810146677</v>
      </c>
      <c r="P234" s="210">
        <f>P230</f>
        <v>0</v>
      </c>
      <c r="Q234" s="211">
        <f t="shared" ref="Q234:S234" si="363">SUM(Q227:Q233)</f>
        <v>28.119999999999976</v>
      </c>
      <c r="R234" s="210">
        <f t="shared" si="363"/>
        <v>0</v>
      </c>
      <c r="S234" s="211">
        <f t="shared" si="363"/>
        <v>0</v>
      </c>
      <c r="T234" s="214"/>
      <c r="U234" s="210">
        <f>U230</f>
        <v>78</v>
      </c>
      <c r="V234" s="211">
        <f>SUM(V227:V233)</f>
        <v>719.16</v>
      </c>
      <c r="W234" s="210">
        <f>W230</f>
        <v>78</v>
      </c>
      <c r="X234" s="211">
        <f>SUM(X227:X233)</f>
        <v>719.16</v>
      </c>
      <c r="Y234" s="210">
        <f t="shared" ref="Y234:Z234" si="364">SUM(Y227:Y233)</f>
        <v>0</v>
      </c>
      <c r="Z234" s="211">
        <f t="shared" si="364"/>
        <v>0</v>
      </c>
      <c r="AA234" s="214"/>
      <c r="AB234" s="210">
        <f>AB230</f>
        <v>78</v>
      </c>
      <c r="AC234" s="211">
        <f>SUM(AC227:AC233)</f>
        <v>719.16</v>
      </c>
      <c r="AD234" s="210">
        <f>AD230</f>
        <v>78</v>
      </c>
      <c r="AE234" s="211">
        <f>SUM(AE227:AE233)</f>
        <v>719.16</v>
      </c>
      <c r="AF234" s="215"/>
    </row>
    <row r="235" spans="1:32" s="4" customFormat="1" ht="31.5">
      <c r="A235" s="329">
        <v>14</v>
      </c>
      <c r="B235" s="9" t="s">
        <v>87</v>
      </c>
      <c r="C235" s="12"/>
      <c r="D235" s="63"/>
      <c r="E235" s="12"/>
      <c r="F235" s="63"/>
      <c r="G235" s="102"/>
      <c r="H235" s="12"/>
      <c r="I235" s="63"/>
      <c r="J235" s="62"/>
      <c r="K235" s="63"/>
      <c r="L235" s="62"/>
      <c r="M235" s="63"/>
      <c r="N235" s="63"/>
      <c r="O235" s="63"/>
      <c r="P235" s="62"/>
      <c r="Q235" s="63"/>
      <c r="R235" s="62"/>
      <c r="S235" s="63"/>
      <c r="T235" s="126"/>
      <c r="U235" s="62"/>
      <c r="V235" s="63"/>
      <c r="W235" s="62"/>
      <c r="X235" s="63"/>
      <c r="Y235" s="62"/>
      <c r="Z235" s="63"/>
      <c r="AA235" s="126"/>
      <c r="AB235" s="62"/>
      <c r="AC235" s="63"/>
      <c r="AD235" s="62"/>
      <c r="AE235" s="63"/>
      <c r="AF235" s="12"/>
    </row>
    <row r="236" spans="1:32" s="1" customFormat="1" ht="47.25">
      <c r="A236" s="199">
        <v>14.01</v>
      </c>
      <c r="B236" s="2" t="s">
        <v>284</v>
      </c>
      <c r="C236" s="82"/>
      <c r="D236" s="61"/>
      <c r="E236" s="82"/>
      <c r="F236" s="61"/>
      <c r="G236" s="101"/>
      <c r="H236" s="82"/>
      <c r="I236" s="61"/>
      <c r="J236" s="60">
        <f t="shared" ref="J236:J238" si="365">H236+E236+C236</f>
        <v>0</v>
      </c>
      <c r="K236" s="61">
        <f>I236+F236+D236</f>
        <v>0</v>
      </c>
      <c r="L236" s="60"/>
      <c r="M236" s="61"/>
      <c r="N236" s="61" t="e">
        <f t="shared" ref="N236:O239" si="366">L236/J236%</f>
        <v>#DIV/0!</v>
      </c>
      <c r="O236" s="61" t="e">
        <f t="shared" si="366"/>
        <v>#DIV/0!</v>
      </c>
      <c r="P236" s="60"/>
      <c r="Q236" s="61"/>
      <c r="R236" s="60"/>
      <c r="S236" s="61"/>
      <c r="T236" s="125"/>
      <c r="U236" s="60"/>
      <c r="V236" s="61"/>
      <c r="W236" s="60"/>
      <c r="X236" s="61"/>
      <c r="Y236" s="60"/>
      <c r="Z236" s="61"/>
      <c r="AA236" s="125"/>
      <c r="AB236" s="60"/>
      <c r="AC236" s="61"/>
      <c r="AD236" s="60"/>
      <c r="AE236" s="61"/>
      <c r="AF236" s="82"/>
    </row>
    <row r="237" spans="1:32" s="1" customFormat="1" ht="78" customHeight="1">
      <c r="A237" s="751"/>
      <c r="B237" s="2" t="s">
        <v>285</v>
      </c>
      <c r="C237" s="82"/>
      <c r="D237" s="61"/>
      <c r="E237" s="82"/>
      <c r="F237" s="61"/>
      <c r="G237" s="101">
        <v>47.486153846153798</v>
      </c>
      <c r="H237" s="82">
        <v>1</v>
      </c>
      <c r="I237" s="61">
        <f>+G237*H237</f>
        <v>47.486153846153798</v>
      </c>
      <c r="J237" s="60">
        <f t="shared" si="365"/>
        <v>1</v>
      </c>
      <c r="K237" s="61">
        <f>I237+F237+D237</f>
        <v>47.486153846153798</v>
      </c>
      <c r="L237" s="60"/>
      <c r="M237" s="61"/>
      <c r="N237" s="61">
        <f t="shared" si="366"/>
        <v>0</v>
      </c>
      <c r="O237" s="61">
        <f t="shared" si="366"/>
        <v>0</v>
      </c>
      <c r="P237" s="60">
        <f>J237-L237</f>
        <v>1</v>
      </c>
      <c r="Q237" s="61">
        <f>K237-M237</f>
        <v>47.486153846153798</v>
      </c>
      <c r="R237" s="60"/>
      <c r="S237" s="61"/>
      <c r="T237" s="125">
        <v>50</v>
      </c>
      <c r="U237" s="60">
        <v>1</v>
      </c>
      <c r="V237" s="61">
        <f>U237*T237</f>
        <v>50</v>
      </c>
      <c r="W237" s="60">
        <f t="shared" ref="W237:W238" si="367">U237+R237</f>
        <v>1</v>
      </c>
      <c r="X237" s="61">
        <f>V237+S237</f>
        <v>50</v>
      </c>
      <c r="Y237" s="60"/>
      <c r="Z237" s="61"/>
      <c r="AA237" s="125">
        <v>50</v>
      </c>
      <c r="AB237" s="60">
        <v>1</v>
      </c>
      <c r="AC237" s="61">
        <f>AB237*AA237</f>
        <v>50</v>
      </c>
      <c r="AD237" s="60">
        <f t="shared" ref="AD237:AD238" si="368">AB237+Y237</f>
        <v>1</v>
      </c>
      <c r="AE237" s="61">
        <f>AC237+Z237</f>
        <v>50</v>
      </c>
      <c r="AF237" s="691" t="s">
        <v>631</v>
      </c>
    </row>
    <row r="238" spans="1:32" s="1" customFormat="1" ht="18.75">
      <c r="A238" s="199"/>
      <c r="B238" s="340" t="s">
        <v>343</v>
      </c>
      <c r="C238" s="82"/>
      <c r="D238" s="61"/>
      <c r="E238" s="82"/>
      <c r="F238" s="61"/>
      <c r="G238" s="101"/>
      <c r="H238" s="82">
        <v>11</v>
      </c>
      <c r="I238" s="61"/>
      <c r="J238" s="60">
        <f t="shared" si="365"/>
        <v>11</v>
      </c>
      <c r="K238" s="61"/>
      <c r="L238" s="60"/>
      <c r="M238" s="61"/>
      <c r="N238" s="61">
        <f t="shared" si="366"/>
        <v>0</v>
      </c>
      <c r="O238" s="61" t="e">
        <f t="shared" si="366"/>
        <v>#DIV/0!</v>
      </c>
      <c r="P238" s="60">
        <f>J238-L238</f>
        <v>11</v>
      </c>
      <c r="Q238" s="61">
        <f>K238-M238</f>
        <v>0</v>
      </c>
      <c r="R238" s="60"/>
      <c r="S238" s="61"/>
      <c r="T238" s="125"/>
      <c r="U238" s="60">
        <v>10</v>
      </c>
      <c r="V238" s="61">
        <f t="shared" ref="V238" si="369">U238*T238</f>
        <v>0</v>
      </c>
      <c r="W238" s="60">
        <f t="shared" si="367"/>
        <v>10</v>
      </c>
      <c r="X238" s="61">
        <f>V238+S238</f>
        <v>0</v>
      </c>
      <c r="Y238" s="60"/>
      <c r="Z238" s="61"/>
      <c r="AA238" s="125"/>
      <c r="AB238" s="60">
        <v>10</v>
      </c>
      <c r="AC238" s="61">
        <f t="shared" ref="AC238" si="370">AB238*AA238</f>
        <v>0</v>
      </c>
      <c r="AD238" s="60">
        <f t="shared" si="368"/>
        <v>10</v>
      </c>
      <c r="AE238" s="61">
        <f>AC238+Z238</f>
        <v>0</v>
      </c>
      <c r="AF238" s="82"/>
    </row>
    <row r="239" spans="1:32" s="144" customFormat="1" ht="18.75">
      <c r="A239" s="208"/>
      <c r="B239" s="209" t="s">
        <v>25</v>
      </c>
      <c r="C239" s="210">
        <f t="shared" ref="C239" si="371">C238+C237</f>
        <v>0</v>
      </c>
      <c r="D239" s="211">
        <f>D238+D237</f>
        <v>0</v>
      </c>
      <c r="E239" s="210">
        <f t="shared" ref="E239" si="372">E238+E237</f>
        <v>0</v>
      </c>
      <c r="F239" s="211">
        <f>F238+F237</f>
        <v>0</v>
      </c>
      <c r="G239" s="212"/>
      <c r="H239" s="210">
        <f>H237</f>
        <v>1</v>
      </c>
      <c r="I239" s="211">
        <f>I238+I237</f>
        <v>47.486153846153798</v>
      </c>
      <c r="J239" s="339">
        <f>J237</f>
        <v>1</v>
      </c>
      <c r="K239" s="211">
        <f>K238+K237</f>
        <v>47.486153846153798</v>
      </c>
      <c r="L239" s="210">
        <f>L237</f>
        <v>0</v>
      </c>
      <c r="M239" s="211">
        <f>M238+M237</f>
        <v>0</v>
      </c>
      <c r="N239" s="213">
        <f t="shared" si="366"/>
        <v>0</v>
      </c>
      <c r="O239" s="213">
        <f>M239/K239%</f>
        <v>0</v>
      </c>
      <c r="P239" s="210">
        <f t="shared" ref="P239" si="373">P238+P237</f>
        <v>12</v>
      </c>
      <c r="Q239" s="211">
        <f>Q238+Q237</f>
        <v>47.486153846153798</v>
      </c>
      <c r="R239" s="210">
        <f t="shared" ref="R239" si="374">R238+R237</f>
        <v>0</v>
      </c>
      <c r="S239" s="211">
        <f>S238+S237</f>
        <v>0</v>
      </c>
      <c r="T239" s="214"/>
      <c r="U239" s="211"/>
      <c r="V239" s="211">
        <f>V238+V237</f>
        <v>50</v>
      </c>
      <c r="W239" s="211"/>
      <c r="X239" s="211">
        <f>X238+X237</f>
        <v>50</v>
      </c>
      <c r="Y239" s="210">
        <f t="shared" ref="Y239" si="375">Y238+Y237</f>
        <v>0</v>
      </c>
      <c r="Z239" s="211">
        <f>Z238+Z237</f>
        <v>0</v>
      </c>
      <c r="AA239" s="214"/>
      <c r="AB239" s="211"/>
      <c r="AC239" s="211">
        <f>AC238+AC237</f>
        <v>50</v>
      </c>
      <c r="AD239" s="211"/>
      <c r="AE239" s="211">
        <f>AE238+AE237</f>
        <v>50</v>
      </c>
      <c r="AF239" s="215"/>
    </row>
    <row r="240" spans="1:32" s="4" customFormat="1">
      <c r="A240" s="329">
        <v>15</v>
      </c>
      <c r="B240" s="9" t="s">
        <v>88</v>
      </c>
      <c r="C240" s="12"/>
      <c r="D240" s="63"/>
      <c r="E240" s="12"/>
      <c r="F240" s="63"/>
      <c r="G240" s="102"/>
      <c r="H240" s="12"/>
      <c r="I240" s="63"/>
      <c r="J240" s="62"/>
      <c r="K240" s="63"/>
      <c r="L240" s="62"/>
      <c r="M240" s="63"/>
      <c r="N240" s="63"/>
      <c r="O240" s="63"/>
      <c r="P240" s="62"/>
      <c r="Q240" s="63"/>
      <c r="R240" s="62"/>
      <c r="S240" s="63"/>
      <c r="T240" s="126"/>
      <c r="U240" s="62"/>
      <c r="V240" s="63"/>
      <c r="W240" s="62"/>
      <c r="X240" s="63"/>
      <c r="Y240" s="62"/>
      <c r="Z240" s="63"/>
      <c r="AA240" s="126"/>
      <c r="AB240" s="62"/>
      <c r="AC240" s="63"/>
      <c r="AD240" s="62"/>
      <c r="AE240" s="63"/>
      <c r="AF240" s="12"/>
    </row>
    <row r="241" spans="1:32" s="1" customFormat="1">
      <c r="A241" s="199">
        <v>15.01</v>
      </c>
      <c r="B241" s="2" t="s">
        <v>92</v>
      </c>
      <c r="C241" s="82"/>
      <c r="D241" s="61"/>
      <c r="E241" s="82"/>
      <c r="F241" s="61"/>
      <c r="G241" s="101"/>
      <c r="H241" s="82"/>
      <c r="I241" s="61">
        <f t="shared" ref="I241:I242" si="376">H241*G241</f>
        <v>0</v>
      </c>
      <c r="J241" s="60">
        <f t="shared" ref="J241:J242" si="377">H241+E241+C241</f>
        <v>0</v>
      </c>
      <c r="K241" s="61">
        <f>I241+F241+D241</f>
        <v>0</v>
      </c>
      <c r="L241" s="60"/>
      <c r="M241" s="61"/>
      <c r="N241" s="61"/>
      <c r="O241" s="61"/>
      <c r="P241" s="60">
        <f>J241-L241</f>
        <v>0</v>
      </c>
      <c r="Q241" s="61">
        <f>K241-M241</f>
        <v>0</v>
      </c>
      <c r="R241" s="60"/>
      <c r="S241" s="61"/>
      <c r="T241" s="125"/>
      <c r="U241" s="60"/>
      <c r="V241" s="61">
        <f>U241*T241</f>
        <v>0</v>
      </c>
      <c r="W241" s="60">
        <f>U241+R241</f>
        <v>0</v>
      </c>
      <c r="X241" s="61">
        <f>V241+S241</f>
        <v>0</v>
      </c>
      <c r="Y241" s="60"/>
      <c r="Z241" s="61"/>
      <c r="AA241" s="125"/>
      <c r="AB241" s="60"/>
      <c r="AC241" s="61">
        <f>AB241*AA241</f>
        <v>0</v>
      </c>
      <c r="AD241" s="60">
        <f>AB241+Y241</f>
        <v>0</v>
      </c>
      <c r="AE241" s="61">
        <f>AC241+Z241</f>
        <v>0</v>
      </c>
      <c r="AF241" s="82"/>
    </row>
    <row r="242" spans="1:32" s="1" customFormat="1">
      <c r="A242" s="199">
        <v>15.02</v>
      </c>
      <c r="B242" s="2" t="s">
        <v>93</v>
      </c>
      <c r="C242" s="82"/>
      <c r="D242" s="61"/>
      <c r="E242" s="82"/>
      <c r="F242" s="61"/>
      <c r="G242" s="101"/>
      <c r="H242" s="82"/>
      <c r="I242" s="61">
        <f t="shared" si="376"/>
        <v>0</v>
      </c>
      <c r="J242" s="60">
        <f t="shared" si="377"/>
        <v>0</v>
      </c>
      <c r="K242" s="61">
        <f>I242+F242+D242</f>
        <v>0</v>
      </c>
      <c r="L242" s="60"/>
      <c r="M242" s="61"/>
      <c r="N242" s="61"/>
      <c r="O242" s="61"/>
      <c r="P242" s="60">
        <f>J242-L242</f>
        <v>0</v>
      </c>
      <c r="Q242" s="61">
        <f>K242-M242</f>
        <v>0</v>
      </c>
      <c r="R242" s="60"/>
      <c r="S242" s="61"/>
      <c r="T242" s="125"/>
      <c r="U242" s="60"/>
      <c r="V242" s="61">
        <f>U242*T242</f>
        <v>0</v>
      </c>
      <c r="W242" s="60">
        <f>U242+R242</f>
        <v>0</v>
      </c>
      <c r="X242" s="61">
        <f>V242+S242</f>
        <v>0</v>
      </c>
      <c r="Y242" s="60"/>
      <c r="Z242" s="61"/>
      <c r="AA242" s="125"/>
      <c r="AB242" s="60"/>
      <c r="AC242" s="61">
        <f>AB242*AA242</f>
        <v>0</v>
      </c>
      <c r="AD242" s="60">
        <f>AB242+Y242</f>
        <v>0</v>
      </c>
      <c r="AE242" s="61">
        <f>AC242+Z242</f>
        <v>0</v>
      </c>
      <c r="AF242" s="82"/>
    </row>
    <row r="243" spans="1:32" s="144" customFormat="1">
      <c r="A243" s="208"/>
      <c r="B243" s="209" t="s">
        <v>25</v>
      </c>
      <c r="C243" s="210">
        <f t="shared" ref="C243" si="378">SUM(C241:C242)</f>
        <v>0</v>
      </c>
      <c r="D243" s="211">
        <f>SUM(D241:D242)</f>
        <v>0</v>
      </c>
      <c r="E243" s="210">
        <f t="shared" ref="E243" si="379">SUM(E241:E242)</f>
        <v>0</v>
      </c>
      <c r="F243" s="211">
        <f>SUM(F241:F242)</f>
        <v>0</v>
      </c>
      <c r="G243" s="212"/>
      <c r="H243" s="210">
        <f t="shared" ref="H243:M243" si="380">SUM(H241:H242)</f>
        <v>0</v>
      </c>
      <c r="I243" s="211">
        <f>SUM(I241:I242)</f>
        <v>0</v>
      </c>
      <c r="J243" s="210">
        <f t="shared" si="380"/>
        <v>0</v>
      </c>
      <c r="K243" s="211">
        <f>SUM(K241:K242)</f>
        <v>0</v>
      </c>
      <c r="L243" s="210">
        <f t="shared" si="380"/>
        <v>0</v>
      </c>
      <c r="M243" s="211">
        <f t="shared" si="380"/>
        <v>0</v>
      </c>
      <c r="N243" s="213"/>
      <c r="O243" s="213"/>
      <c r="P243" s="210">
        <f t="shared" ref="P243:S243" si="381">SUM(P241:P242)</f>
        <v>0</v>
      </c>
      <c r="Q243" s="211">
        <f t="shared" si="381"/>
        <v>0</v>
      </c>
      <c r="R243" s="210">
        <f t="shared" si="381"/>
        <v>0</v>
      </c>
      <c r="S243" s="211">
        <f t="shared" si="381"/>
        <v>0</v>
      </c>
      <c r="T243" s="214"/>
      <c r="U243" s="210">
        <f t="shared" ref="U243:W243" si="382">SUM(U241:U242)</f>
        <v>0</v>
      </c>
      <c r="V243" s="211">
        <f>SUM(V241:V242)</f>
        <v>0</v>
      </c>
      <c r="W243" s="210">
        <f t="shared" si="382"/>
        <v>0</v>
      </c>
      <c r="X243" s="211">
        <f>SUM(X241:X242)</f>
        <v>0</v>
      </c>
      <c r="Y243" s="210">
        <f t="shared" ref="Y243:Z243" si="383">SUM(Y241:Y242)</f>
        <v>0</v>
      </c>
      <c r="Z243" s="211">
        <f t="shared" si="383"/>
        <v>0</v>
      </c>
      <c r="AA243" s="214"/>
      <c r="AB243" s="210">
        <f t="shared" ref="AB243" si="384">SUM(AB241:AB242)</f>
        <v>0</v>
      </c>
      <c r="AC243" s="211">
        <f>SUM(AC241:AC242)</f>
        <v>0</v>
      </c>
      <c r="AD243" s="210">
        <f t="shared" ref="AD243" si="385">SUM(AD241:AD242)</f>
        <v>0</v>
      </c>
      <c r="AE243" s="211">
        <f>SUM(AE241:AE242)</f>
        <v>0</v>
      </c>
      <c r="AF243" s="215"/>
    </row>
    <row r="244" spans="1:32" s="4" customFormat="1">
      <c r="A244" s="329" t="s">
        <v>89</v>
      </c>
      <c r="B244" s="9" t="s">
        <v>90</v>
      </c>
      <c r="C244" s="12"/>
      <c r="D244" s="63"/>
      <c r="E244" s="12"/>
      <c r="F244" s="63"/>
      <c r="G244" s="102"/>
      <c r="H244" s="12"/>
      <c r="I244" s="63"/>
      <c r="J244" s="62"/>
      <c r="K244" s="63"/>
      <c r="L244" s="62"/>
      <c r="M244" s="63"/>
      <c r="N244" s="63"/>
      <c r="O244" s="63"/>
      <c r="P244" s="62"/>
      <c r="Q244" s="63"/>
      <c r="R244" s="62"/>
      <c r="S244" s="63"/>
      <c r="T244" s="126"/>
      <c r="U244" s="62"/>
      <c r="V244" s="63"/>
      <c r="W244" s="62"/>
      <c r="X244" s="63"/>
      <c r="Y244" s="62"/>
      <c r="Z244" s="63"/>
      <c r="AA244" s="126"/>
      <c r="AB244" s="62"/>
      <c r="AC244" s="63"/>
      <c r="AD244" s="62"/>
      <c r="AE244" s="63"/>
      <c r="AF244" s="12"/>
    </row>
    <row r="245" spans="1:32" s="4" customFormat="1">
      <c r="A245" s="329">
        <v>16</v>
      </c>
      <c r="B245" s="9" t="s">
        <v>91</v>
      </c>
      <c r="C245" s="12"/>
      <c r="D245" s="63"/>
      <c r="E245" s="12"/>
      <c r="F245" s="63"/>
      <c r="G245" s="102"/>
      <c r="H245" s="12"/>
      <c r="I245" s="63">
        <f t="shared" ref="I245:I246" si="386">H245*G245</f>
        <v>0</v>
      </c>
      <c r="J245" s="62"/>
      <c r="K245" s="63"/>
      <c r="L245" s="62"/>
      <c r="M245" s="63"/>
      <c r="N245" s="63"/>
      <c r="O245" s="63"/>
      <c r="P245" s="62"/>
      <c r="Q245" s="63"/>
      <c r="R245" s="62"/>
      <c r="S245" s="63"/>
      <c r="T245" s="126"/>
      <c r="U245" s="62"/>
      <c r="V245" s="63"/>
      <c r="W245" s="62"/>
      <c r="X245" s="63"/>
      <c r="Y245" s="62"/>
      <c r="Z245" s="63"/>
      <c r="AA245" s="126"/>
      <c r="AB245" s="62"/>
      <c r="AC245" s="63"/>
      <c r="AD245" s="62"/>
      <c r="AE245" s="63"/>
      <c r="AF245" s="12"/>
    </row>
    <row r="246" spans="1:32" s="4" customFormat="1">
      <c r="A246" s="329">
        <v>16.010000000000002</v>
      </c>
      <c r="B246" s="9" t="s">
        <v>92</v>
      </c>
      <c r="C246" s="12"/>
      <c r="D246" s="63"/>
      <c r="E246" s="12"/>
      <c r="F246" s="63"/>
      <c r="G246" s="102"/>
      <c r="H246" s="12"/>
      <c r="I246" s="63">
        <f t="shared" si="386"/>
        <v>0</v>
      </c>
      <c r="J246" s="62">
        <f t="shared" ref="J246:J249" si="387">H246+E246+C246</f>
        <v>0</v>
      </c>
      <c r="K246" s="63">
        <f>I246+F246+D246</f>
        <v>0</v>
      </c>
      <c r="L246" s="62"/>
      <c r="M246" s="63"/>
      <c r="N246" s="61" t="e">
        <f t="shared" ref="N246:O250" si="388">L246/J246%</f>
        <v>#DIV/0!</v>
      </c>
      <c r="O246" s="61" t="e">
        <f t="shared" si="388"/>
        <v>#DIV/0!</v>
      </c>
      <c r="P246" s="60"/>
      <c r="Q246" s="61"/>
      <c r="R246" s="60"/>
      <c r="S246" s="63"/>
      <c r="T246" s="126"/>
      <c r="U246" s="62"/>
      <c r="V246" s="63"/>
      <c r="W246" s="62"/>
      <c r="X246" s="63"/>
      <c r="Y246" s="60"/>
      <c r="Z246" s="63"/>
      <c r="AA246" s="126"/>
      <c r="AB246" s="62"/>
      <c r="AC246" s="63"/>
      <c r="AD246" s="62"/>
      <c r="AE246" s="63"/>
      <c r="AF246" s="12"/>
    </row>
    <row r="247" spans="1:32" s="1" customFormat="1" ht="56.25">
      <c r="A247" s="751"/>
      <c r="B247" s="2" t="s">
        <v>236</v>
      </c>
      <c r="C247" s="82"/>
      <c r="D247" s="61"/>
      <c r="E247" s="82"/>
      <c r="F247" s="61"/>
      <c r="G247" s="101">
        <v>5.0000000000000001E-3</v>
      </c>
      <c r="H247" s="82">
        <v>800</v>
      </c>
      <c r="I247" s="61">
        <f>+G247*H247</f>
        <v>4</v>
      </c>
      <c r="J247" s="60">
        <f t="shared" si="387"/>
        <v>800</v>
      </c>
      <c r="K247" s="61">
        <f>I247+F247+D247</f>
        <v>4</v>
      </c>
      <c r="L247" s="60"/>
      <c r="M247" s="61"/>
      <c r="N247" s="61">
        <f t="shared" si="388"/>
        <v>0</v>
      </c>
      <c r="O247" s="61">
        <f t="shared" si="388"/>
        <v>0</v>
      </c>
      <c r="P247" s="60">
        <f t="shared" ref="P247:Q249" si="389">J247-L247</f>
        <v>800</v>
      </c>
      <c r="Q247" s="61">
        <f t="shared" si="389"/>
        <v>4</v>
      </c>
      <c r="R247" s="60"/>
      <c r="S247" s="61"/>
      <c r="T247" s="125">
        <v>5.0000000000000001E-3</v>
      </c>
      <c r="U247" s="60">
        <v>877</v>
      </c>
      <c r="V247" s="61">
        <f>U247*T247</f>
        <v>4.3849999999999998</v>
      </c>
      <c r="W247" s="60">
        <f t="shared" ref="W247:W249" si="390">U247+R247</f>
        <v>877</v>
      </c>
      <c r="X247" s="61">
        <f>V247+S247</f>
        <v>4.3849999999999998</v>
      </c>
      <c r="Y247" s="60"/>
      <c r="Z247" s="61"/>
      <c r="AA247" s="125">
        <v>5.0000000000000001E-3</v>
      </c>
      <c r="AB247" s="60">
        <v>877</v>
      </c>
      <c r="AC247" s="61">
        <f>AB247*AA247</f>
        <v>4.3849999999999998</v>
      </c>
      <c r="AD247" s="60">
        <f t="shared" ref="AD247:AD249" si="391">AB247+Y247</f>
        <v>877</v>
      </c>
      <c r="AE247" s="61">
        <f>AC247+Z247</f>
        <v>4.3849999999999998</v>
      </c>
      <c r="AF247" s="691" t="s">
        <v>478</v>
      </c>
    </row>
    <row r="248" spans="1:32" s="1" customFormat="1" ht="56.25">
      <c r="A248" s="751"/>
      <c r="B248" s="2" t="s">
        <v>237</v>
      </c>
      <c r="C248" s="82"/>
      <c r="D248" s="61"/>
      <c r="E248" s="82"/>
      <c r="F248" s="61"/>
      <c r="G248" s="101">
        <v>5.0000000000000001E-3</v>
      </c>
      <c r="H248" s="82">
        <v>1189</v>
      </c>
      <c r="I248" s="61">
        <f t="shared" ref="I248:I249" si="392">+G248*H248</f>
        <v>5.9450000000000003</v>
      </c>
      <c r="J248" s="60">
        <f t="shared" si="387"/>
        <v>1189</v>
      </c>
      <c r="K248" s="61">
        <f>I248+F248+D248</f>
        <v>5.9450000000000003</v>
      </c>
      <c r="L248" s="60"/>
      <c r="M248" s="61"/>
      <c r="N248" s="61">
        <f t="shared" si="388"/>
        <v>0</v>
      </c>
      <c r="O248" s="61">
        <f t="shared" si="388"/>
        <v>0</v>
      </c>
      <c r="P248" s="60">
        <f t="shared" si="389"/>
        <v>1189</v>
      </c>
      <c r="Q248" s="61">
        <f t="shared" si="389"/>
        <v>5.9450000000000003</v>
      </c>
      <c r="R248" s="60"/>
      <c r="S248" s="61"/>
      <c r="T248" s="125">
        <v>5.0000000000000001E-3</v>
      </c>
      <c r="U248" s="60">
        <v>1034</v>
      </c>
      <c r="V248" s="61">
        <f>U248*T248</f>
        <v>5.17</v>
      </c>
      <c r="W248" s="60">
        <f t="shared" si="390"/>
        <v>1034</v>
      </c>
      <c r="X248" s="61">
        <f>V248+S248</f>
        <v>5.17</v>
      </c>
      <c r="Y248" s="60"/>
      <c r="Z248" s="61"/>
      <c r="AA248" s="125">
        <v>5.0000000000000001E-3</v>
      </c>
      <c r="AB248" s="60">
        <v>1034</v>
      </c>
      <c r="AC248" s="61">
        <f>AB248*AA248</f>
        <v>5.17</v>
      </c>
      <c r="AD248" s="60">
        <f t="shared" si="391"/>
        <v>1034</v>
      </c>
      <c r="AE248" s="61">
        <f>AC248+Z248</f>
        <v>5.17</v>
      </c>
      <c r="AF248" s="691" t="s">
        <v>478</v>
      </c>
    </row>
    <row r="249" spans="1:32" s="1" customFormat="1" ht="56.25">
      <c r="A249" s="751">
        <v>16.02</v>
      </c>
      <c r="B249" s="2" t="s">
        <v>252</v>
      </c>
      <c r="C249" s="82"/>
      <c r="D249" s="61"/>
      <c r="E249" s="82"/>
      <c r="F249" s="61"/>
      <c r="G249" s="101">
        <v>5.0000000000000001E-3</v>
      </c>
      <c r="H249" s="82">
        <v>1097</v>
      </c>
      <c r="I249" s="61">
        <f t="shared" si="392"/>
        <v>5.4850000000000003</v>
      </c>
      <c r="J249" s="60">
        <f t="shared" si="387"/>
        <v>1097</v>
      </c>
      <c r="K249" s="61">
        <f>I249+F249+D249</f>
        <v>5.4850000000000003</v>
      </c>
      <c r="L249" s="60"/>
      <c r="M249" s="61"/>
      <c r="N249" s="61">
        <f t="shared" si="388"/>
        <v>0</v>
      </c>
      <c r="O249" s="61">
        <f t="shared" si="388"/>
        <v>0</v>
      </c>
      <c r="P249" s="60">
        <f t="shared" si="389"/>
        <v>1097</v>
      </c>
      <c r="Q249" s="61">
        <f t="shared" si="389"/>
        <v>5.4850000000000003</v>
      </c>
      <c r="R249" s="60"/>
      <c r="S249" s="61"/>
      <c r="T249" s="125">
        <v>5.0000000000000001E-3</v>
      </c>
      <c r="U249" s="60">
        <v>853</v>
      </c>
      <c r="V249" s="61">
        <f>U249*T249</f>
        <v>4.2649999999999997</v>
      </c>
      <c r="W249" s="60">
        <f t="shared" si="390"/>
        <v>853</v>
      </c>
      <c r="X249" s="61">
        <f>V249+S249</f>
        <v>4.2649999999999997</v>
      </c>
      <c r="Y249" s="60"/>
      <c r="Z249" s="61"/>
      <c r="AA249" s="125">
        <v>5.0000000000000001E-3</v>
      </c>
      <c r="AB249" s="60">
        <v>853</v>
      </c>
      <c r="AC249" s="61">
        <f>AB249*AA249</f>
        <v>4.2649999999999997</v>
      </c>
      <c r="AD249" s="60">
        <f t="shared" si="391"/>
        <v>853</v>
      </c>
      <c r="AE249" s="61">
        <f>AC249+Z249</f>
        <v>4.2649999999999997</v>
      </c>
      <c r="AF249" s="691" t="s">
        <v>478</v>
      </c>
    </row>
    <row r="250" spans="1:32" s="144" customFormat="1">
      <c r="A250" s="208"/>
      <c r="B250" s="209" t="s">
        <v>35</v>
      </c>
      <c r="C250" s="210">
        <f t="shared" ref="C250" si="393">SUM(C247:C249)</f>
        <v>0</v>
      </c>
      <c r="D250" s="211">
        <f>SUM(D247:D249)</f>
        <v>0</v>
      </c>
      <c r="E250" s="210">
        <f t="shared" ref="E250" si="394">SUM(E247:E249)</f>
        <v>0</v>
      </c>
      <c r="F250" s="211">
        <f>SUM(F247:F249)</f>
        <v>0</v>
      </c>
      <c r="G250" s="212"/>
      <c r="H250" s="210">
        <f t="shared" ref="H250:L250" si="395">SUM(H247:H249)</f>
        <v>3086</v>
      </c>
      <c r="I250" s="211">
        <f>SUM(I247:I249)</f>
        <v>15.43</v>
      </c>
      <c r="J250" s="210">
        <f t="shared" si="395"/>
        <v>3086</v>
      </c>
      <c r="K250" s="211">
        <f>SUM(K247:K249)</f>
        <v>15.43</v>
      </c>
      <c r="L250" s="210">
        <f t="shared" si="395"/>
        <v>0</v>
      </c>
      <c r="M250" s="211">
        <f>SUM(M247:M249)</f>
        <v>0</v>
      </c>
      <c r="N250" s="213">
        <f t="shared" si="388"/>
        <v>0</v>
      </c>
      <c r="O250" s="213">
        <f>M250/K250%</f>
        <v>0</v>
      </c>
      <c r="P250" s="210">
        <f t="shared" ref="P250" si="396">SUM(P247:P249)</f>
        <v>3086</v>
      </c>
      <c r="Q250" s="211">
        <f>SUM(Q247:Q249)</f>
        <v>15.43</v>
      </c>
      <c r="R250" s="210">
        <f t="shared" ref="R250" si="397">SUM(R247:R249)</f>
        <v>0</v>
      </c>
      <c r="S250" s="211">
        <f>SUM(S247:S249)</f>
        <v>0</v>
      </c>
      <c r="T250" s="214"/>
      <c r="U250" s="210">
        <f t="shared" ref="U250" si="398">SUM(U247:U249)</f>
        <v>2764</v>
      </c>
      <c r="V250" s="211">
        <f>SUM(V247:V249)</f>
        <v>13.82</v>
      </c>
      <c r="W250" s="210">
        <f t="shared" ref="W250" si="399">SUM(W247:W249)</f>
        <v>2764</v>
      </c>
      <c r="X250" s="211">
        <f>SUM(X247:X249)</f>
        <v>13.82</v>
      </c>
      <c r="Y250" s="210">
        <f t="shared" ref="Y250" si="400">SUM(Y247:Y249)</f>
        <v>0</v>
      </c>
      <c r="Z250" s="211">
        <f>SUM(Z247:Z249)</f>
        <v>0</v>
      </c>
      <c r="AA250" s="214"/>
      <c r="AB250" s="210">
        <f t="shared" ref="AB250" si="401">SUM(AB247:AB249)</f>
        <v>2764</v>
      </c>
      <c r="AC250" s="211">
        <f>SUM(AC247:AC249)</f>
        <v>13.82</v>
      </c>
      <c r="AD250" s="210">
        <f t="shared" ref="AD250" si="402">SUM(AD247:AD249)</f>
        <v>2764</v>
      </c>
      <c r="AE250" s="211">
        <f>SUM(AE247:AE249)</f>
        <v>13.82</v>
      </c>
      <c r="AF250" s="215"/>
    </row>
    <row r="251" spans="1:32" s="4" customFormat="1">
      <c r="A251" s="329">
        <v>17</v>
      </c>
      <c r="B251" s="9" t="s">
        <v>94</v>
      </c>
      <c r="C251" s="12"/>
      <c r="D251" s="63"/>
      <c r="E251" s="12"/>
      <c r="F251" s="63"/>
      <c r="G251" s="102"/>
      <c r="H251" s="12"/>
      <c r="I251" s="63"/>
      <c r="J251" s="62"/>
      <c r="K251" s="63"/>
      <c r="L251" s="62"/>
      <c r="M251" s="63"/>
      <c r="N251" s="63"/>
      <c r="O251" s="63"/>
      <c r="P251" s="62"/>
      <c r="Q251" s="63"/>
      <c r="R251" s="62"/>
      <c r="S251" s="63"/>
      <c r="T251" s="126"/>
      <c r="U251" s="62"/>
      <c r="V251" s="63"/>
      <c r="W251" s="62"/>
      <c r="X251" s="63"/>
      <c r="Y251" s="62"/>
      <c r="Z251" s="63"/>
      <c r="AA251" s="126"/>
      <c r="AB251" s="62"/>
      <c r="AC251" s="63"/>
      <c r="AD251" s="62"/>
      <c r="AE251" s="63"/>
      <c r="AF251" s="12"/>
    </row>
    <row r="252" spans="1:32" s="1" customFormat="1">
      <c r="A252" s="751">
        <v>17.010000000000002</v>
      </c>
      <c r="B252" s="2" t="s">
        <v>92</v>
      </c>
      <c r="C252" s="82"/>
      <c r="D252" s="61"/>
      <c r="E252" s="82"/>
      <c r="F252" s="61"/>
      <c r="G252" s="101">
        <v>0.05</v>
      </c>
      <c r="H252" s="82">
        <v>972</v>
      </c>
      <c r="I252" s="61">
        <f t="shared" ref="I252:I253" si="403">H252*G252</f>
        <v>48.6</v>
      </c>
      <c r="J252" s="60">
        <f t="shared" ref="J252:J253" si="404">H252+E252+C252</f>
        <v>972</v>
      </c>
      <c r="K252" s="61">
        <f>I252+F252+D252</f>
        <v>48.6</v>
      </c>
      <c r="L252" s="60"/>
      <c r="M252" s="61"/>
      <c r="N252" s="61">
        <f t="shared" ref="N252:O254" si="405">L252/J252%</f>
        <v>0</v>
      </c>
      <c r="O252" s="61">
        <f t="shared" si="405"/>
        <v>0</v>
      </c>
      <c r="P252" s="60">
        <f>J252-L252</f>
        <v>972</v>
      </c>
      <c r="Q252" s="61">
        <f>K252-M252</f>
        <v>48.6</v>
      </c>
      <c r="R252" s="60"/>
      <c r="S252" s="61"/>
      <c r="T252" s="125">
        <v>0.05</v>
      </c>
      <c r="U252" s="60">
        <v>982</v>
      </c>
      <c r="V252" s="61">
        <f>U252*T252</f>
        <v>49.1</v>
      </c>
      <c r="W252" s="60">
        <f t="shared" ref="W252:W253" si="406">U252+R252</f>
        <v>982</v>
      </c>
      <c r="X252" s="61">
        <f>V252+S252</f>
        <v>49.1</v>
      </c>
      <c r="Y252" s="60"/>
      <c r="Z252" s="61"/>
      <c r="AA252" s="125">
        <v>0.05</v>
      </c>
      <c r="AB252" s="60">
        <v>982</v>
      </c>
      <c r="AC252" s="61">
        <f>AB252*AA252</f>
        <v>49.1</v>
      </c>
      <c r="AD252" s="60">
        <f t="shared" ref="AD252:AD253" si="407">AB252+Y252</f>
        <v>982</v>
      </c>
      <c r="AE252" s="61">
        <f>AC252+Z252</f>
        <v>49.1</v>
      </c>
      <c r="AF252" s="82"/>
    </row>
    <row r="253" spans="1:32" s="1" customFormat="1">
      <c r="A253" s="751">
        <v>17.02</v>
      </c>
      <c r="B253" s="2" t="s">
        <v>93</v>
      </c>
      <c r="C253" s="82"/>
      <c r="D253" s="61"/>
      <c r="E253" s="82"/>
      <c r="F253" s="61"/>
      <c r="G253" s="101">
        <v>7.0000000000000007E-2</v>
      </c>
      <c r="H253" s="82">
        <v>454</v>
      </c>
      <c r="I253" s="61">
        <f t="shared" si="403"/>
        <v>31.780000000000005</v>
      </c>
      <c r="J253" s="60">
        <f t="shared" si="404"/>
        <v>454</v>
      </c>
      <c r="K253" s="61">
        <f>I253+F253+D253</f>
        <v>31.780000000000005</v>
      </c>
      <c r="L253" s="60"/>
      <c r="M253" s="61"/>
      <c r="N253" s="61">
        <f t="shared" si="405"/>
        <v>0</v>
      </c>
      <c r="O253" s="61">
        <f t="shared" si="405"/>
        <v>0</v>
      </c>
      <c r="P253" s="60">
        <f>J253-L253</f>
        <v>454</v>
      </c>
      <c r="Q253" s="61">
        <f>K253-M253</f>
        <v>31.780000000000005</v>
      </c>
      <c r="R253" s="60"/>
      <c r="S253" s="61"/>
      <c r="T253" s="125">
        <v>7.0000000000000007E-2</v>
      </c>
      <c r="U253" s="60">
        <v>459</v>
      </c>
      <c r="V253" s="61">
        <f>U253*T253</f>
        <v>32.130000000000003</v>
      </c>
      <c r="W253" s="60">
        <f t="shared" si="406"/>
        <v>459</v>
      </c>
      <c r="X253" s="61">
        <f>V253+S253</f>
        <v>32.130000000000003</v>
      </c>
      <c r="Y253" s="60"/>
      <c r="Z253" s="61"/>
      <c r="AA253" s="125">
        <v>7.0000000000000007E-2</v>
      </c>
      <c r="AB253" s="60">
        <v>459</v>
      </c>
      <c r="AC253" s="61">
        <f>AB253*AA253</f>
        <v>32.130000000000003</v>
      </c>
      <c r="AD253" s="60">
        <f t="shared" si="407"/>
        <v>459</v>
      </c>
      <c r="AE253" s="61">
        <f>AC253+Z253</f>
        <v>32.130000000000003</v>
      </c>
      <c r="AF253" s="82"/>
    </row>
    <row r="254" spans="1:32" s="144" customFormat="1">
      <c r="A254" s="208"/>
      <c r="B254" s="209" t="s">
        <v>35</v>
      </c>
      <c r="C254" s="210">
        <f t="shared" ref="C254" si="408">SUM(C252:C253)</f>
        <v>0</v>
      </c>
      <c r="D254" s="211">
        <f>SUM(D252:D253)</f>
        <v>0</v>
      </c>
      <c r="E254" s="210">
        <f t="shared" ref="E254" si="409">SUM(E252:E253)</f>
        <v>0</v>
      </c>
      <c r="F254" s="211">
        <f>SUM(F252:F253)</f>
        <v>0</v>
      </c>
      <c r="G254" s="212"/>
      <c r="H254" s="210">
        <f t="shared" ref="H254:L254" si="410">SUM(H252:H253)</f>
        <v>1426</v>
      </c>
      <c r="I254" s="211">
        <f>SUM(I252:I253)</f>
        <v>80.38000000000001</v>
      </c>
      <c r="J254" s="210">
        <f t="shared" si="410"/>
        <v>1426</v>
      </c>
      <c r="K254" s="211">
        <f>SUM(K252:K253)</f>
        <v>80.38000000000001</v>
      </c>
      <c r="L254" s="210">
        <f t="shared" si="410"/>
        <v>0</v>
      </c>
      <c r="M254" s="211">
        <f>SUM(M252:M253)</f>
        <v>0</v>
      </c>
      <c r="N254" s="213">
        <f t="shared" si="405"/>
        <v>0</v>
      </c>
      <c r="O254" s="213">
        <f>M254/K254%</f>
        <v>0</v>
      </c>
      <c r="P254" s="210">
        <f t="shared" ref="P254" si="411">SUM(P252:P253)</f>
        <v>1426</v>
      </c>
      <c r="Q254" s="211">
        <f>SUM(Q252:Q253)</f>
        <v>80.38000000000001</v>
      </c>
      <c r="R254" s="210">
        <f t="shared" ref="R254" si="412">SUM(R252:R253)</f>
        <v>0</v>
      </c>
      <c r="S254" s="211">
        <f>SUM(S252:S253)</f>
        <v>0</v>
      </c>
      <c r="T254" s="214"/>
      <c r="U254" s="210">
        <f t="shared" ref="U254" si="413">SUM(U252:U253)</f>
        <v>1441</v>
      </c>
      <c r="V254" s="211">
        <f>SUM(V252:V253)</f>
        <v>81.23</v>
      </c>
      <c r="W254" s="210">
        <f t="shared" ref="W254" si="414">SUM(W252:W253)</f>
        <v>1441</v>
      </c>
      <c r="X254" s="211">
        <f>SUM(X252:X253)</f>
        <v>81.23</v>
      </c>
      <c r="Y254" s="210">
        <f t="shared" ref="Y254" si="415">SUM(Y252:Y253)</f>
        <v>0</v>
      </c>
      <c r="Z254" s="211">
        <f>SUM(Z252:Z253)</f>
        <v>0</v>
      </c>
      <c r="AA254" s="214"/>
      <c r="AB254" s="210">
        <f t="shared" ref="AB254" si="416">SUM(AB252:AB253)</f>
        <v>1441</v>
      </c>
      <c r="AC254" s="211">
        <f>SUM(AC252:AC253)</f>
        <v>81.23</v>
      </c>
      <c r="AD254" s="210">
        <f t="shared" ref="AD254" si="417">SUM(AD252:AD253)</f>
        <v>1441</v>
      </c>
      <c r="AE254" s="211">
        <f>SUM(AE252:AE253)</f>
        <v>81.23</v>
      </c>
      <c r="AF254" s="215"/>
    </row>
    <row r="255" spans="1:32" s="4" customFormat="1" ht="31.5">
      <c r="A255" s="329">
        <v>18</v>
      </c>
      <c r="B255" s="9" t="s">
        <v>95</v>
      </c>
      <c r="C255" s="12"/>
      <c r="D255" s="63"/>
      <c r="E255" s="12"/>
      <c r="F255" s="63"/>
      <c r="G255" s="102"/>
      <c r="H255" s="12"/>
      <c r="I255" s="63"/>
      <c r="J255" s="62"/>
      <c r="K255" s="63"/>
      <c r="L255" s="62"/>
      <c r="M255" s="63"/>
      <c r="N255" s="63"/>
      <c r="O255" s="63"/>
      <c r="P255" s="62"/>
      <c r="Q255" s="63"/>
      <c r="R255" s="62"/>
      <c r="S255" s="63"/>
      <c r="T255" s="126"/>
      <c r="U255" s="62"/>
      <c r="V255" s="63"/>
      <c r="W255" s="62"/>
      <c r="X255" s="63"/>
      <c r="Y255" s="62"/>
      <c r="Z255" s="63"/>
      <c r="AA255" s="126"/>
      <c r="AB255" s="62"/>
      <c r="AC255" s="63"/>
      <c r="AD255" s="62"/>
      <c r="AE255" s="63"/>
      <c r="AF255" s="12"/>
    </row>
    <row r="256" spans="1:32" s="1" customFormat="1" ht="24" customHeight="1">
      <c r="A256" s="199">
        <v>18.010000000000002</v>
      </c>
      <c r="B256" s="2" t="s">
        <v>96</v>
      </c>
      <c r="C256" s="82"/>
      <c r="D256" s="61"/>
      <c r="E256" s="82"/>
      <c r="F256" s="61"/>
      <c r="G256" s="101"/>
      <c r="H256" s="82"/>
      <c r="I256" s="61"/>
      <c r="J256" s="60">
        <f t="shared" ref="J256:J257" si="418">H256+E256+C256</f>
        <v>0</v>
      </c>
      <c r="K256" s="61">
        <f>I256+F256+D256</f>
        <v>0</v>
      </c>
      <c r="L256" s="60"/>
      <c r="M256" s="61"/>
      <c r="N256" s="61"/>
      <c r="O256" s="61"/>
      <c r="P256" s="60">
        <f>J256-L256</f>
        <v>0</v>
      </c>
      <c r="Q256" s="61">
        <f>K256-M256</f>
        <v>0</v>
      </c>
      <c r="R256" s="60"/>
      <c r="S256" s="61"/>
      <c r="T256" s="125"/>
      <c r="U256" s="60"/>
      <c r="V256" s="61">
        <f>U256*T256</f>
        <v>0</v>
      </c>
      <c r="W256" s="60">
        <f>U256+R256</f>
        <v>0</v>
      </c>
      <c r="X256" s="61">
        <f>V256+S256</f>
        <v>0</v>
      </c>
      <c r="Y256" s="60"/>
      <c r="Z256" s="61"/>
      <c r="AA256" s="125"/>
      <c r="AB256" s="60"/>
      <c r="AC256" s="61">
        <f>AB256*AA256</f>
        <v>0</v>
      </c>
      <c r="AD256" s="60">
        <f>AB256+Y256</f>
        <v>0</v>
      </c>
      <c r="AE256" s="61">
        <f>AC256+Z256</f>
        <v>0</v>
      </c>
      <c r="AF256" s="82"/>
    </row>
    <row r="257" spans="1:32" s="1" customFormat="1">
      <c r="A257" s="199">
        <v>18.02</v>
      </c>
      <c r="B257" s="2" t="s">
        <v>239</v>
      </c>
      <c r="C257" s="82"/>
      <c r="D257" s="61"/>
      <c r="E257" s="82"/>
      <c r="F257" s="61"/>
      <c r="G257" s="101"/>
      <c r="H257" s="82"/>
      <c r="I257" s="61">
        <f t="shared" ref="I257" si="419">H257*G257</f>
        <v>0</v>
      </c>
      <c r="J257" s="60">
        <f t="shared" si="418"/>
        <v>0</v>
      </c>
      <c r="K257" s="61">
        <f>I257+F257+D257</f>
        <v>0</v>
      </c>
      <c r="L257" s="60"/>
      <c r="M257" s="61"/>
      <c r="N257" s="61"/>
      <c r="O257" s="61"/>
      <c r="P257" s="60">
        <f>J257-L257</f>
        <v>0</v>
      </c>
      <c r="Q257" s="61">
        <f>K257-M257</f>
        <v>0</v>
      </c>
      <c r="R257" s="60"/>
      <c r="S257" s="61"/>
      <c r="T257" s="125"/>
      <c r="U257" s="60"/>
      <c r="V257" s="61">
        <f>U257*T257</f>
        <v>0</v>
      </c>
      <c r="W257" s="60">
        <f>U257+R257</f>
        <v>0</v>
      </c>
      <c r="X257" s="61">
        <f>V257+S257</f>
        <v>0</v>
      </c>
      <c r="Y257" s="60"/>
      <c r="Z257" s="61"/>
      <c r="AA257" s="125"/>
      <c r="AB257" s="60"/>
      <c r="AC257" s="61">
        <f>AB257*AA257</f>
        <v>0</v>
      </c>
      <c r="AD257" s="60">
        <f>AB257+Y257</f>
        <v>0</v>
      </c>
      <c r="AE257" s="61">
        <f>AC257+Z257</f>
        <v>0</v>
      </c>
      <c r="AF257" s="82"/>
    </row>
    <row r="258" spans="1:32" s="144" customFormat="1">
      <c r="A258" s="208"/>
      <c r="B258" s="209" t="s">
        <v>35</v>
      </c>
      <c r="C258" s="210">
        <f t="shared" ref="C258" si="420">SUM(C256:C257)</f>
        <v>0</v>
      </c>
      <c r="D258" s="211">
        <f>SUM(D256:D257)</f>
        <v>0</v>
      </c>
      <c r="E258" s="210">
        <f t="shared" ref="E258" si="421">SUM(E256:E257)</f>
        <v>0</v>
      </c>
      <c r="F258" s="211">
        <f>SUM(F256:F257)</f>
        <v>0</v>
      </c>
      <c r="G258" s="212"/>
      <c r="H258" s="210">
        <f t="shared" ref="H258:L258" si="422">SUM(H256:H257)</f>
        <v>0</v>
      </c>
      <c r="I258" s="211">
        <f>SUM(I256:I257)</f>
        <v>0</v>
      </c>
      <c r="J258" s="210">
        <f t="shared" si="422"/>
        <v>0</v>
      </c>
      <c r="K258" s="211">
        <f>SUM(K256:K257)</f>
        <v>0</v>
      </c>
      <c r="L258" s="210">
        <f t="shared" si="422"/>
        <v>0</v>
      </c>
      <c r="M258" s="211">
        <f>SUM(M256:M257)</f>
        <v>0</v>
      </c>
      <c r="N258" s="213"/>
      <c r="O258" s="213"/>
      <c r="P258" s="210">
        <f t="shared" ref="P258" si="423">SUM(P256:P257)</f>
        <v>0</v>
      </c>
      <c r="Q258" s="211">
        <f>SUM(Q256:Q257)</f>
        <v>0</v>
      </c>
      <c r="R258" s="210">
        <f t="shared" ref="R258" si="424">SUM(R256:R257)</f>
        <v>0</v>
      </c>
      <c r="S258" s="211">
        <f>SUM(S256:S257)</f>
        <v>0</v>
      </c>
      <c r="T258" s="214"/>
      <c r="U258" s="210">
        <f t="shared" ref="U258" si="425">SUM(U256:U257)</f>
        <v>0</v>
      </c>
      <c r="V258" s="211">
        <f>SUM(V256:V257)</f>
        <v>0</v>
      </c>
      <c r="W258" s="210">
        <f t="shared" ref="W258" si="426">SUM(W256:W257)</f>
        <v>0</v>
      </c>
      <c r="X258" s="211">
        <f>SUM(X256:X257)</f>
        <v>0</v>
      </c>
      <c r="Y258" s="210">
        <f t="shared" ref="Y258" si="427">SUM(Y256:Y257)</f>
        <v>0</v>
      </c>
      <c r="Z258" s="211">
        <f>SUM(Z256:Z257)</f>
        <v>0</v>
      </c>
      <c r="AA258" s="214"/>
      <c r="AB258" s="210">
        <f t="shared" ref="AB258" si="428">SUM(AB256:AB257)</f>
        <v>0</v>
      </c>
      <c r="AC258" s="211">
        <f>SUM(AC256:AC257)</f>
        <v>0</v>
      </c>
      <c r="AD258" s="210">
        <f t="shared" ref="AD258" si="429">SUM(AD256:AD257)</f>
        <v>0</v>
      </c>
      <c r="AE258" s="211">
        <f>SUM(AE256:AE257)</f>
        <v>0</v>
      </c>
      <c r="AF258" s="215"/>
    </row>
    <row r="259" spans="1:32" s="4" customFormat="1">
      <c r="A259" s="329">
        <v>19</v>
      </c>
      <c r="B259" s="9" t="s">
        <v>84</v>
      </c>
      <c r="C259" s="12"/>
      <c r="D259" s="63"/>
      <c r="E259" s="12"/>
      <c r="F259" s="63"/>
      <c r="G259" s="102"/>
      <c r="H259" s="12"/>
      <c r="I259" s="63"/>
      <c r="J259" s="62"/>
      <c r="K259" s="63"/>
      <c r="L259" s="62"/>
      <c r="M259" s="63"/>
      <c r="N259" s="63"/>
      <c r="O259" s="63"/>
      <c r="P259" s="62"/>
      <c r="Q259" s="63"/>
      <c r="R259" s="62"/>
      <c r="S259" s="63"/>
      <c r="T259" s="126"/>
      <c r="U259" s="62"/>
      <c r="V259" s="63"/>
      <c r="W259" s="62"/>
      <c r="X259" s="63"/>
      <c r="Y259" s="62"/>
      <c r="Z259" s="63"/>
      <c r="AA259" s="126"/>
      <c r="AB259" s="62"/>
      <c r="AC259" s="63"/>
      <c r="AD259" s="62"/>
      <c r="AE259" s="63"/>
      <c r="AF259" s="12"/>
    </row>
    <row r="260" spans="1:32" s="1" customFormat="1" ht="56.25">
      <c r="A260" s="751">
        <v>19.010000000000002</v>
      </c>
      <c r="B260" s="2" t="s">
        <v>201</v>
      </c>
      <c r="C260" s="82"/>
      <c r="D260" s="61"/>
      <c r="E260" s="82"/>
      <c r="F260" s="61"/>
      <c r="G260" s="101">
        <v>7.4999999999999997E-2</v>
      </c>
      <c r="H260" s="82">
        <v>1286</v>
      </c>
      <c r="I260" s="61">
        <v>75.7</v>
      </c>
      <c r="J260" s="60">
        <f t="shared" ref="J260" si="430">H260+E260+C260</f>
        <v>1286</v>
      </c>
      <c r="K260" s="61">
        <f>I260+F260+D260</f>
        <v>75.7</v>
      </c>
      <c r="L260" s="60">
        <v>1286</v>
      </c>
      <c r="M260" s="61">
        <v>75.7</v>
      </c>
      <c r="N260" s="61">
        <f t="shared" ref="N260:N261" si="431">L260/J260%</f>
        <v>100</v>
      </c>
      <c r="O260" s="61">
        <f>M260/K260%</f>
        <v>100</v>
      </c>
      <c r="P260" s="60">
        <f>J260-L260</f>
        <v>0</v>
      </c>
      <c r="Q260" s="61">
        <f>K260-M260</f>
        <v>0</v>
      </c>
      <c r="R260" s="60"/>
      <c r="S260" s="61"/>
      <c r="T260" s="125">
        <v>7.4999999999999997E-2</v>
      </c>
      <c r="U260" s="60">
        <v>1334</v>
      </c>
      <c r="V260" s="61">
        <v>78.55</v>
      </c>
      <c r="W260" s="60">
        <f>U260+R260</f>
        <v>1334</v>
      </c>
      <c r="X260" s="61">
        <f>V260+S260</f>
        <v>78.55</v>
      </c>
      <c r="Y260" s="60"/>
      <c r="Z260" s="61"/>
      <c r="AA260" s="125">
        <v>7.4999999999999997E-2</v>
      </c>
      <c r="AB260" s="60">
        <v>1334</v>
      </c>
      <c r="AC260" s="61">
        <v>78.55</v>
      </c>
      <c r="AD260" s="60">
        <f>AB260+Y260</f>
        <v>1334</v>
      </c>
      <c r="AE260" s="61">
        <f>AC260+Z260</f>
        <v>78.55</v>
      </c>
      <c r="AF260" s="691" t="s">
        <v>487</v>
      </c>
    </row>
    <row r="261" spans="1:32" s="144" customFormat="1">
      <c r="A261" s="208"/>
      <c r="B261" s="209" t="s">
        <v>35</v>
      </c>
      <c r="C261" s="210">
        <f t="shared" ref="C261" si="432">C260</f>
        <v>0</v>
      </c>
      <c r="D261" s="211">
        <f>D260</f>
        <v>0</v>
      </c>
      <c r="E261" s="210">
        <f t="shared" ref="E261" si="433">E260</f>
        <v>0</v>
      </c>
      <c r="F261" s="211">
        <f>F260</f>
        <v>0</v>
      </c>
      <c r="G261" s="212"/>
      <c r="H261" s="210">
        <f t="shared" ref="H261:L261" si="434">H260</f>
        <v>1286</v>
      </c>
      <c r="I261" s="211">
        <f>I260</f>
        <v>75.7</v>
      </c>
      <c r="J261" s="210">
        <f t="shared" si="434"/>
        <v>1286</v>
      </c>
      <c r="K261" s="211">
        <f>K260</f>
        <v>75.7</v>
      </c>
      <c r="L261" s="210">
        <f t="shared" si="434"/>
        <v>1286</v>
      </c>
      <c r="M261" s="211">
        <f>M260</f>
        <v>75.7</v>
      </c>
      <c r="N261" s="213">
        <f t="shared" si="431"/>
        <v>100</v>
      </c>
      <c r="O261" s="213">
        <f>M261/K261%</f>
        <v>100</v>
      </c>
      <c r="P261" s="210">
        <f t="shared" ref="P261" si="435">P260</f>
        <v>0</v>
      </c>
      <c r="Q261" s="211">
        <f>Q260</f>
        <v>0</v>
      </c>
      <c r="R261" s="210">
        <f t="shared" ref="R261" si="436">R260</f>
        <v>0</v>
      </c>
      <c r="S261" s="211">
        <f>S260</f>
        <v>0</v>
      </c>
      <c r="T261" s="214"/>
      <c r="U261" s="210">
        <f t="shared" ref="U261" si="437">U260</f>
        <v>1334</v>
      </c>
      <c r="V261" s="211">
        <f>V260</f>
        <v>78.55</v>
      </c>
      <c r="W261" s="210">
        <f t="shared" ref="W261" si="438">W260</f>
        <v>1334</v>
      </c>
      <c r="X261" s="211">
        <f>X260</f>
        <v>78.55</v>
      </c>
      <c r="Y261" s="210">
        <f t="shared" ref="Y261" si="439">Y260</f>
        <v>0</v>
      </c>
      <c r="Z261" s="211">
        <f>Z260</f>
        <v>0</v>
      </c>
      <c r="AA261" s="214"/>
      <c r="AB261" s="210">
        <f t="shared" ref="AB261" si="440">AB260</f>
        <v>1334</v>
      </c>
      <c r="AC261" s="211">
        <f>AC260</f>
        <v>78.55</v>
      </c>
      <c r="AD261" s="210">
        <f t="shared" ref="AD261" si="441">AD260</f>
        <v>1334</v>
      </c>
      <c r="AE261" s="211">
        <f>AE260</f>
        <v>78.55</v>
      </c>
      <c r="AF261" s="215"/>
    </row>
    <row r="262" spans="1:32" s="4" customFormat="1" ht="31.5">
      <c r="A262" s="329" t="s">
        <v>97</v>
      </c>
      <c r="B262" s="9" t="s">
        <v>98</v>
      </c>
      <c r="C262" s="12"/>
      <c r="D262" s="63"/>
      <c r="E262" s="12"/>
      <c r="F262" s="63"/>
      <c r="G262" s="102"/>
      <c r="H262" s="12"/>
      <c r="I262" s="63"/>
      <c r="J262" s="62"/>
      <c r="K262" s="63"/>
      <c r="L262" s="62"/>
      <c r="M262" s="63"/>
      <c r="N262" s="63"/>
      <c r="O262" s="63"/>
      <c r="P262" s="62"/>
      <c r="Q262" s="63"/>
      <c r="R262" s="62"/>
      <c r="S262" s="63"/>
      <c r="T262" s="126"/>
      <c r="U262" s="62"/>
      <c r="V262" s="63"/>
      <c r="W262" s="62"/>
      <c r="X262" s="63"/>
      <c r="Y262" s="62"/>
      <c r="Z262" s="63"/>
      <c r="AA262" s="126"/>
      <c r="AB262" s="62"/>
      <c r="AC262" s="63"/>
      <c r="AD262" s="62"/>
      <c r="AE262" s="63"/>
      <c r="AF262" s="12"/>
    </row>
    <row r="263" spans="1:32" s="4" customFormat="1">
      <c r="A263" s="329">
        <v>20</v>
      </c>
      <c r="B263" s="9" t="s">
        <v>99</v>
      </c>
      <c r="C263" s="12"/>
      <c r="D263" s="63"/>
      <c r="E263" s="12"/>
      <c r="F263" s="63"/>
      <c r="G263" s="102"/>
      <c r="H263" s="12"/>
      <c r="I263" s="63"/>
      <c r="J263" s="62"/>
      <c r="K263" s="63"/>
      <c r="L263" s="62"/>
      <c r="M263" s="63"/>
      <c r="N263" s="63"/>
      <c r="O263" s="63"/>
      <c r="P263" s="62"/>
      <c r="Q263" s="63"/>
      <c r="R263" s="62"/>
      <c r="S263" s="63"/>
      <c r="T263" s="126"/>
      <c r="U263" s="62"/>
      <c r="V263" s="63"/>
      <c r="W263" s="62"/>
      <c r="X263" s="63"/>
      <c r="Y263" s="62"/>
      <c r="Z263" s="63"/>
      <c r="AA263" s="126"/>
      <c r="AB263" s="62"/>
      <c r="AC263" s="63"/>
      <c r="AD263" s="62"/>
      <c r="AE263" s="63"/>
      <c r="AF263" s="12"/>
    </row>
    <row r="264" spans="1:32" s="1" customFormat="1">
      <c r="A264" s="751">
        <v>20.010000000000002</v>
      </c>
      <c r="B264" s="2" t="s">
        <v>100</v>
      </c>
      <c r="C264" s="82"/>
      <c r="D264" s="61"/>
      <c r="E264" s="82"/>
      <c r="F264" s="61"/>
      <c r="G264" s="101">
        <v>0.03</v>
      </c>
      <c r="H264" s="82">
        <v>558</v>
      </c>
      <c r="I264" s="61">
        <f t="shared" ref="I264" si="442">H264*G264</f>
        <v>16.739999999999998</v>
      </c>
      <c r="J264" s="60">
        <f t="shared" ref="J264" si="443">H264+E264+C264</f>
        <v>558</v>
      </c>
      <c r="K264" s="61">
        <f>I264+F264+D264</f>
        <v>16.739999999999998</v>
      </c>
      <c r="L264" s="60">
        <v>558</v>
      </c>
      <c r="M264" s="61">
        <v>8.57</v>
      </c>
      <c r="N264" s="61">
        <f t="shared" ref="N264:N265" si="444">L264/J264%</f>
        <v>100</v>
      </c>
      <c r="O264" s="61">
        <f>M264/K264%</f>
        <v>51.194743130227003</v>
      </c>
      <c r="P264" s="60">
        <f>J264-L264</f>
        <v>0</v>
      </c>
      <c r="Q264" s="61">
        <f>K264-M264</f>
        <v>8.1699999999999982</v>
      </c>
      <c r="R264" s="60"/>
      <c r="S264" s="61"/>
      <c r="T264" s="125">
        <v>0.03</v>
      </c>
      <c r="U264" s="60">
        <v>536</v>
      </c>
      <c r="V264" s="61">
        <f>U264*T264</f>
        <v>16.079999999999998</v>
      </c>
      <c r="W264" s="60">
        <f>U264+R264</f>
        <v>536</v>
      </c>
      <c r="X264" s="61">
        <f>V264+S264</f>
        <v>16.079999999999998</v>
      </c>
      <c r="Y264" s="60"/>
      <c r="Z264" s="61"/>
      <c r="AA264" s="125">
        <v>0.03</v>
      </c>
      <c r="AB264" s="60">
        <v>482</v>
      </c>
      <c r="AC264" s="61">
        <f>AB264*AA264</f>
        <v>14.459999999999999</v>
      </c>
      <c r="AD264" s="60">
        <f>AB264+Y264</f>
        <v>482</v>
      </c>
      <c r="AE264" s="61">
        <f>AC264+Z264</f>
        <v>14.459999999999999</v>
      </c>
      <c r="AF264" s="82"/>
    </row>
    <row r="265" spans="1:32" s="274" customFormat="1">
      <c r="A265" s="208"/>
      <c r="B265" s="209" t="s">
        <v>35</v>
      </c>
      <c r="C265" s="273">
        <f t="shared" ref="C265" si="445">C264</f>
        <v>0</v>
      </c>
      <c r="D265" s="211">
        <f>D264</f>
        <v>0</v>
      </c>
      <c r="E265" s="273">
        <f t="shared" ref="E265" si="446">E264</f>
        <v>0</v>
      </c>
      <c r="F265" s="211">
        <f>F264</f>
        <v>0</v>
      </c>
      <c r="G265" s="220"/>
      <c r="H265" s="273">
        <f t="shared" ref="H265:L265" si="447">H264</f>
        <v>558</v>
      </c>
      <c r="I265" s="211">
        <f>I264</f>
        <v>16.739999999999998</v>
      </c>
      <c r="J265" s="273">
        <f t="shared" si="447"/>
        <v>558</v>
      </c>
      <c r="K265" s="211">
        <f>K264</f>
        <v>16.739999999999998</v>
      </c>
      <c r="L265" s="273">
        <f t="shared" si="447"/>
        <v>558</v>
      </c>
      <c r="M265" s="211">
        <f>M264</f>
        <v>8.57</v>
      </c>
      <c r="N265" s="213">
        <f t="shared" si="444"/>
        <v>100</v>
      </c>
      <c r="O265" s="213">
        <f>M265/K265%</f>
        <v>51.194743130227003</v>
      </c>
      <c r="P265" s="273">
        <f t="shared" ref="P265" si="448">P264</f>
        <v>0</v>
      </c>
      <c r="Q265" s="211">
        <f>Q264</f>
        <v>8.1699999999999982</v>
      </c>
      <c r="R265" s="273">
        <f t="shared" ref="R265" si="449">R264</f>
        <v>0</v>
      </c>
      <c r="S265" s="211">
        <f>S264</f>
        <v>0</v>
      </c>
      <c r="T265" s="262"/>
      <c r="U265" s="273">
        <f t="shared" ref="U265" si="450">U264</f>
        <v>536</v>
      </c>
      <c r="V265" s="211">
        <f>V264</f>
        <v>16.079999999999998</v>
      </c>
      <c r="W265" s="273">
        <f t="shared" ref="W265" si="451">W264</f>
        <v>536</v>
      </c>
      <c r="X265" s="211">
        <f>X264</f>
        <v>16.079999999999998</v>
      </c>
      <c r="Y265" s="273">
        <f t="shared" ref="Y265" si="452">Y264</f>
        <v>0</v>
      </c>
      <c r="Z265" s="211">
        <f>Z264</f>
        <v>0</v>
      </c>
      <c r="AA265" s="262"/>
      <c r="AB265" s="273">
        <f t="shared" ref="AB265" si="453">AB264</f>
        <v>482</v>
      </c>
      <c r="AC265" s="211">
        <f>AC264</f>
        <v>14.459999999999999</v>
      </c>
      <c r="AD265" s="273">
        <f t="shared" ref="AD265" si="454">AD264</f>
        <v>482</v>
      </c>
      <c r="AE265" s="211">
        <f>AE264</f>
        <v>14.459999999999999</v>
      </c>
      <c r="AF265" s="218"/>
    </row>
    <row r="266" spans="1:32" s="4" customFormat="1" ht="31.5">
      <c r="A266" s="329">
        <v>21</v>
      </c>
      <c r="B266" s="9" t="s">
        <v>101</v>
      </c>
      <c r="C266" s="12"/>
      <c r="D266" s="63"/>
      <c r="E266" s="12"/>
      <c r="F266" s="63"/>
      <c r="G266" s="102"/>
      <c r="H266" s="12"/>
      <c r="I266" s="63"/>
      <c r="J266" s="62"/>
      <c r="K266" s="63"/>
      <c r="L266" s="62"/>
      <c r="M266" s="63"/>
      <c r="N266" s="63"/>
      <c r="O266" s="63"/>
      <c r="P266" s="62"/>
      <c r="Q266" s="63"/>
      <c r="R266" s="62"/>
      <c r="S266" s="63"/>
      <c r="T266" s="126"/>
      <c r="U266" s="62"/>
      <c r="V266" s="63"/>
      <c r="W266" s="62"/>
      <c r="X266" s="63"/>
      <c r="Y266" s="62"/>
      <c r="Z266" s="63"/>
      <c r="AA266" s="126"/>
      <c r="AB266" s="62"/>
      <c r="AC266" s="63"/>
      <c r="AD266" s="62"/>
      <c r="AE266" s="63"/>
      <c r="AF266" s="12"/>
    </row>
    <row r="267" spans="1:32" s="1" customFormat="1">
      <c r="A267" s="751">
        <v>21.01</v>
      </c>
      <c r="B267" s="2" t="s">
        <v>102</v>
      </c>
      <c r="C267" s="82"/>
      <c r="D267" s="61"/>
      <c r="E267" s="82"/>
      <c r="F267" s="61"/>
      <c r="G267" s="101">
        <v>12.5</v>
      </c>
      <c r="H267" s="82">
        <v>1</v>
      </c>
      <c r="I267" s="61">
        <f>+G267*H267</f>
        <v>12.5</v>
      </c>
      <c r="J267" s="60">
        <f t="shared" ref="J267" si="455">H267+E267+C267</f>
        <v>1</v>
      </c>
      <c r="K267" s="61">
        <f>I267+F267+D267</f>
        <v>12.5</v>
      </c>
      <c r="L267" s="60"/>
      <c r="M267" s="61">
        <v>1.2</v>
      </c>
      <c r="N267" s="61">
        <f t="shared" ref="N267:O272" si="456">L267/J267%</f>
        <v>0</v>
      </c>
      <c r="O267" s="61">
        <f t="shared" si="456"/>
        <v>9.6</v>
      </c>
      <c r="P267" s="60">
        <f t="shared" ref="P267:Q271" si="457">J267-L267</f>
        <v>1</v>
      </c>
      <c r="Q267" s="61">
        <f t="shared" si="457"/>
        <v>11.3</v>
      </c>
      <c r="R267" s="60"/>
      <c r="S267" s="61"/>
      <c r="T267" s="125"/>
      <c r="U267" s="60">
        <v>1</v>
      </c>
      <c r="V267" s="61">
        <v>11.57</v>
      </c>
      <c r="W267" s="60">
        <f t="shared" ref="W267:W271" si="458">U267+R267</f>
        <v>1</v>
      </c>
      <c r="X267" s="61">
        <f>V267+S267</f>
        <v>11.57</v>
      </c>
      <c r="Y267" s="60"/>
      <c r="Z267" s="61"/>
      <c r="AA267" s="125">
        <v>12.5</v>
      </c>
      <c r="AB267" s="60">
        <v>1</v>
      </c>
      <c r="AC267" s="61">
        <f>AB267*AA267</f>
        <v>12.5</v>
      </c>
      <c r="AD267" s="60">
        <f t="shared" ref="AD267:AD271" si="459">AB267+Y267</f>
        <v>1</v>
      </c>
      <c r="AE267" s="61">
        <f>AC267+Z267</f>
        <v>12.5</v>
      </c>
      <c r="AF267" s="82"/>
    </row>
    <row r="268" spans="1:32" s="1" customFormat="1">
      <c r="A268" s="751">
        <v>21.02</v>
      </c>
      <c r="B268" s="2" t="s">
        <v>308</v>
      </c>
      <c r="C268" s="82"/>
      <c r="D268" s="61"/>
      <c r="E268" s="82"/>
      <c r="F268" s="61"/>
      <c r="G268" s="101"/>
      <c r="H268" s="82"/>
      <c r="I268" s="61"/>
      <c r="J268" s="60">
        <f>H268+E268+C268</f>
        <v>0</v>
      </c>
      <c r="K268" s="61">
        <f>I268+F268+D268</f>
        <v>0</v>
      </c>
      <c r="L268" s="60"/>
      <c r="M268" s="61"/>
      <c r="N268" s="61"/>
      <c r="O268" s="61"/>
      <c r="P268" s="60">
        <f t="shared" si="457"/>
        <v>0</v>
      </c>
      <c r="Q268" s="61">
        <f t="shared" si="457"/>
        <v>0</v>
      </c>
      <c r="R268" s="60"/>
      <c r="S268" s="61"/>
      <c r="T268" s="125"/>
      <c r="U268" s="60"/>
      <c r="V268" s="61">
        <f t="shared" ref="V268" si="460">U268*T268</f>
        <v>0</v>
      </c>
      <c r="W268" s="60">
        <f t="shared" si="458"/>
        <v>0</v>
      </c>
      <c r="X268" s="61">
        <f>V268+S268</f>
        <v>0</v>
      </c>
      <c r="Y268" s="60"/>
      <c r="Z268" s="61"/>
      <c r="AA268" s="125"/>
      <c r="AB268" s="60"/>
      <c r="AC268" s="61">
        <f t="shared" ref="AC268" si="461">AB268*AA268</f>
        <v>0</v>
      </c>
      <c r="AD268" s="60">
        <f t="shared" si="459"/>
        <v>0</v>
      </c>
      <c r="AE268" s="61">
        <f>AC268+Z268</f>
        <v>0</v>
      </c>
      <c r="AF268" s="82"/>
    </row>
    <row r="269" spans="1:32" s="1" customFormat="1">
      <c r="A269" s="751">
        <v>21.03</v>
      </c>
      <c r="B269" s="2" t="s">
        <v>103</v>
      </c>
      <c r="C269" s="82"/>
      <c r="D269" s="61"/>
      <c r="E269" s="82"/>
      <c r="F269" s="61"/>
      <c r="G269" s="101">
        <v>12.5</v>
      </c>
      <c r="H269" s="82">
        <v>1</v>
      </c>
      <c r="I269" s="61">
        <f t="shared" ref="I269:I271" si="462">+G269*H269</f>
        <v>12.5</v>
      </c>
      <c r="J269" s="60">
        <f t="shared" ref="J269:J271" si="463">H269+E269+C269</f>
        <v>1</v>
      </c>
      <c r="K269" s="61">
        <f>I269+F269+D269</f>
        <v>12.5</v>
      </c>
      <c r="L269" s="60"/>
      <c r="M269" s="61"/>
      <c r="N269" s="61">
        <f t="shared" si="456"/>
        <v>0</v>
      </c>
      <c r="O269" s="61">
        <f t="shared" si="456"/>
        <v>0</v>
      </c>
      <c r="P269" s="60">
        <f t="shared" si="457"/>
        <v>1</v>
      </c>
      <c r="Q269" s="61">
        <f t="shared" si="457"/>
        <v>12.5</v>
      </c>
      <c r="R269" s="60"/>
      <c r="S269" s="61"/>
      <c r="T269" s="125"/>
      <c r="U269" s="60">
        <v>1</v>
      </c>
      <c r="V269" s="61">
        <v>8.6999999999999993</v>
      </c>
      <c r="W269" s="60">
        <f t="shared" si="458"/>
        <v>1</v>
      </c>
      <c r="X269" s="61">
        <f>V269+S269</f>
        <v>8.6999999999999993</v>
      </c>
      <c r="Y269" s="60"/>
      <c r="Z269" s="61"/>
      <c r="AA269" s="125">
        <v>12.5</v>
      </c>
      <c r="AB269" s="60">
        <v>1</v>
      </c>
      <c r="AC269" s="61">
        <f>AB269*AA269</f>
        <v>12.5</v>
      </c>
      <c r="AD269" s="60">
        <f t="shared" si="459"/>
        <v>1</v>
      </c>
      <c r="AE269" s="61">
        <f>AC269+Z269</f>
        <v>12.5</v>
      </c>
      <c r="AF269" s="82"/>
    </row>
    <row r="270" spans="1:32" s="1" customFormat="1">
      <c r="A270" s="751">
        <v>21.04</v>
      </c>
      <c r="B270" s="2" t="s">
        <v>104</v>
      </c>
      <c r="C270" s="82"/>
      <c r="D270" s="61"/>
      <c r="E270" s="82"/>
      <c r="F270" s="61"/>
      <c r="G270" s="101">
        <v>12.5</v>
      </c>
      <c r="H270" s="82">
        <v>1</v>
      </c>
      <c r="I270" s="61">
        <f t="shared" si="462"/>
        <v>12.5</v>
      </c>
      <c r="J270" s="60">
        <f t="shared" si="463"/>
        <v>1</v>
      </c>
      <c r="K270" s="61">
        <f>I270+F270+D270</f>
        <v>12.5</v>
      </c>
      <c r="L270" s="60"/>
      <c r="M270" s="61"/>
      <c r="N270" s="61">
        <f t="shared" si="456"/>
        <v>0</v>
      </c>
      <c r="O270" s="61">
        <f t="shared" si="456"/>
        <v>0</v>
      </c>
      <c r="P270" s="60">
        <f t="shared" si="457"/>
        <v>1</v>
      </c>
      <c r="Q270" s="61">
        <f t="shared" si="457"/>
        <v>12.5</v>
      </c>
      <c r="R270" s="60"/>
      <c r="S270" s="61"/>
      <c r="T270" s="125"/>
      <c r="U270" s="60">
        <v>1</v>
      </c>
      <c r="V270" s="61">
        <v>8.6999999999999993</v>
      </c>
      <c r="W270" s="60">
        <f t="shared" si="458"/>
        <v>1</v>
      </c>
      <c r="X270" s="61">
        <f>V270+S270</f>
        <v>8.6999999999999993</v>
      </c>
      <c r="Y270" s="60"/>
      <c r="Z270" s="61"/>
      <c r="AA270" s="125">
        <v>12.5</v>
      </c>
      <c r="AB270" s="60">
        <v>1</v>
      </c>
      <c r="AC270" s="61">
        <f>AB270*AA270</f>
        <v>12.5</v>
      </c>
      <c r="AD270" s="60">
        <f t="shared" si="459"/>
        <v>1</v>
      </c>
      <c r="AE270" s="61">
        <f>AC270+Z270</f>
        <v>12.5</v>
      </c>
      <c r="AF270" s="82"/>
    </row>
    <row r="271" spans="1:32" s="1" customFormat="1">
      <c r="A271" s="751">
        <v>21.05</v>
      </c>
      <c r="B271" s="2" t="s">
        <v>105</v>
      </c>
      <c r="C271" s="82"/>
      <c r="D271" s="61"/>
      <c r="E271" s="82"/>
      <c r="F271" s="61"/>
      <c r="G271" s="101">
        <v>12.5</v>
      </c>
      <c r="H271" s="82">
        <v>1</v>
      </c>
      <c r="I271" s="61">
        <f t="shared" si="462"/>
        <v>12.5</v>
      </c>
      <c r="J271" s="60">
        <f t="shared" si="463"/>
        <v>1</v>
      </c>
      <c r="K271" s="61">
        <f>I271+F271+D271</f>
        <v>12.5</v>
      </c>
      <c r="L271" s="60">
        <v>1</v>
      </c>
      <c r="M271" s="61">
        <v>1.53</v>
      </c>
      <c r="N271" s="61">
        <f t="shared" si="456"/>
        <v>100</v>
      </c>
      <c r="O271" s="61">
        <f t="shared" si="456"/>
        <v>12.24</v>
      </c>
      <c r="P271" s="60">
        <f t="shared" si="457"/>
        <v>0</v>
      </c>
      <c r="Q271" s="61">
        <f t="shared" si="457"/>
        <v>10.97</v>
      </c>
      <c r="R271" s="60"/>
      <c r="S271" s="61"/>
      <c r="T271" s="125">
        <v>0.03</v>
      </c>
      <c r="U271" s="60">
        <v>16</v>
      </c>
      <c r="V271" s="61">
        <f>U271*T271</f>
        <v>0.48</v>
      </c>
      <c r="W271" s="60">
        <f t="shared" si="458"/>
        <v>16</v>
      </c>
      <c r="X271" s="61">
        <f>V271+S271</f>
        <v>0.48</v>
      </c>
      <c r="Y271" s="60"/>
      <c r="Z271" s="61"/>
      <c r="AA271" s="125">
        <v>12.5</v>
      </c>
      <c r="AB271" s="60">
        <v>1</v>
      </c>
      <c r="AC271" s="61">
        <f>AB271*AA271</f>
        <v>12.5</v>
      </c>
      <c r="AD271" s="60">
        <f t="shared" si="459"/>
        <v>1</v>
      </c>
      <c r="AE271" s="61">
        <f>AC271+Z271</f>
        <v>12.5</v>
      </c>
      <c r="AF271" s="82"/>
    </row>
    <row r="272" spans="1:32" s="144" customFormat="1" ht="18.75">
      <c r="A272" s="208"/>
      <c r="B272" s="209" t="s">
        <v>35</v>
      </c>
      <c r="C272" s="210">
        <f t="shared" ref="C272" si="464">SUM(C267:C271)</f>
        <v>0</v>
      </c>
      <c r="D272" s="211">
        <f>SUM(D267:D271)</f>
        <v>0</v>
      </c>
      <c r="E272" s="210">
        <f t="shared" ref="E272" si="465">SUM(E267:E271)</f>
        <v>0</v>
      </c>
      <c r="F272" s="211">
        <f>SUM(F267:F271)</f>
        <v>0</v>
      </c>
      <c r="G272" s="212"/>
      <c r="H272" s="210">
        <f>H267</f>
        <v>1</v>
      </c>
      <c r="I272" s="211">
        <f>SUM(I267:I271)</f>
        <v>50</v>
      </c>
      <c r="J272" s="210">
        <f>J267</f>
        <v>1</v>
      </c>
      <c r="K272" s="211">
        <f>SUM(K267:K271)</f>
        <v>50</v>
      </c>
      <c r="L272" s="210">
        <f>L267</f>
        <v>0</v>
      </c>
      <c r="M272" s="211">
        <f>SUM(M267:M271)</f>
        <v>2.73</v>
      </c>
      <c r="N272" s="213">
        <f t="shared" si="456"/>
        <v>0</v>
      </c>
      <c r="O272" s="213">
        <f>M272/K272%</f>
        <v>5.46</v>
      </c>
      <c r="P272" s="339">
        <f>P267</f>
        <v>1</v>
      </c>
      <c r="Q272" s="211">
        <f>SUM(Q267:Q271)</f>
        <v>47.269999999999996</v>
      </c>
      <c r="R272" s="210">
        <f t="shared" ref="R272" si="466">SUM(R267:R271)</f>
        <v>0</v>
      </c>
      <c r="S272" s="211">
        <f>SUM(S267:S271)</f>
        <v>0</v>
      </c>
      <c r="T272" s="214"/>
      <c r="U272" s="210">
        <f t="shared" ref="U272" si="467">SUM(U267:U271)</f>
        <v>19</v>
      </c>
      <c r="V272" s="211">
        <f>SUM(V267:V271)</f>
        <v>29.45</v>
      </c>
      <c r="W272" s="210">
        <f t="shared" ref="W272" si="468">SUM(W267:W271)</f>
        <v>19</v>
      </c>
      <c r="X272" s="211">
        <f>SUM(X267:X271)</f>
        <v>29.45</v>
      </c>
      <c r="Y272" s="210">
        <f t="shared" ref="Y272" si="469">SUM(Y267:Y271)</f>
        <v>0</v>
      </c>
      <c r="Z272" s="211">
        <f>SUM(Z267:Z271)</f>
        <v>0</v>
      </c>
      <c r="AA272" s="214"/>
      <c r="AB272" s="210">
        <f>AB267</f>
        <v>1</v>
      </c>
      <c r="AC272" s="211">
        <f>SUM(AC267:AC271)</f>
        <v>50</v>
      </c>
      <c r="AD272" s="210">
        <f>AD267</f>
        <v>1</v>
      </c>
      <c r="AE272" s="211">
        <f>SUM(AE267:AE271)</f>
        <v>50</v>
      </c>
      <c r="AF272" s="215"/>
    </row>
    <row r="273" spans="1:32" s="4" customFormat="1">
      <c r="A273" s="329">
        <v>22</v>
      </c>
      <c r="B273" s="9" t="s">
        <v>106</v>
      </c>
      <c r="C273" s="12"/>
      <c r="D273" s="63"/>
      <c r="E273" s="12"/>
      <c r="F273" s="63"/>
      <c r="G273" s="102"/>
      <c r="H273" s="12"/>
      <c r="I273" s="63"/>
      <c r="J273" s="62"/>
      <c r="K273" s="63"/>
      <c r="L273" s="62"/>
      <c r="M273" s="63"/>
      <c r="N273" s="63"/>
      <c r="O273" s="63"/>
      <c r="P273" s="62"/>
      <c r="Q273" s="63"/>
      <c r="R273" s="62"/>
      <c r="S273" s="63"/>
      <c r="T273" s="126"/>
      <c r="U273" s="62"/>
      <c r="V273" s="63"/>
      <c r="W273" s="62"/>
      <c r="X273" s="63"/>
      <c r="Y273" s="62"/>
      <c r="Z273" s="63"/>
      <c r="AA273" s="126"/>
      <c r="AB273" s="62"/>
      <c r="AC273" s="63"/>
      <c r="AD273" s="62"/>
      <c r="AE273" s="63"/>
      <c r="AF273" s="12"/>
    </row>
    <row r="274" spans="1:32" s="1" customFormat="1">
      <c r="A274" s="199">
        <v>22.01</v>
      </c>
      <c r="B274" s="2" t="s">
        <v>107</v>
      </c>
      <c r="C274" s="82"/>
      <c r="D274" s="61"/>
      <c r="E274" s="82"/>
      <c r="F274" s="61"/>
      <c r="G274" s="101"/>
      <c r="H274" s="82"/>
      <c r="I274" s="61">
        <f t="shared" ref="I274:I275" si="470">H274*G274</f>
        <v>0</v>
      </c>
      <c r="J274" s="60">
        <f t="shared" ref="J274:K275" si="471">H274+E274+C274</f>
        <v>0</v>
      </c>
      <c r="K274" s="61">
        <f t="shared" si="471"/>
        <v>0</v>
      </c>
      <c r="L274" s="60"/>
      <c r="M274" s="61"/>
      <c r="N274" s="61"/>
      <c r="O274" s="61"/>
      <c r="P274" s="60"/>
      <c r="Q274" s="61"/>
      <c r="R274" s="60"/>
      <c r="S274" s="61"/>
      <c r="T274" s="125"/>
      <c r="U274" s="60"/>
      <c r="V274" s="61">
        <f>U274*T274</f>
        <v>0</v>
      </c>
      <c r="W274" s="60">
        <f>U274+R274</f>
        <v>0</v>
      </c>
      <c r="X274" s="61">
        <f>V274+S274</f>
        <v>0</v>
      </c>
      <c r="Y274" s="60"/>
      <c r="Z274" s="61"/>
      <c r="AA274" s="125"/>
      <c r="AB274" s="60"/>
      <c r="AC274" s="61">
        <f>AB274*AA274</f>
        <v>0</v>
      </c>
      <c r="AD274" s="60">
        <f>AB274+Y274</f>
        <v>0</v>
      </c>
      <c r="AE274" s="61">
        <f>AC274+Z274</f>
        <v>0</v>
      </c>
      <c r="AF274" s="82"/>
    </row>
    <row r="275" spans="1:32" s="1" customFormat="1">
      <c r="A275" s="751">
        <v>22.02</v>
      </c>
      <c r="B275" s="82" t="s">
        <v>108</v>
      </c>
      <c r="C275" s="82"/>
      <c r="D275" s="61"/>
      <c r="E275" s="82"/>
      <c r="F275" s="61"/>
      <c r="G275" s="101">
        <v>3.0000000000000001E-3</v>
      </c>
      <c r="H275" s="82">
        <v>8328</v>
      </c>
      <c r="I275" s="61">
        <f t="shared" si="470"/>
        <v>24.984000000000002</v>
      </c>
      <c r="J275" s="60">
        <f t="shared" si="471"/>
        <v>8328</v>
      </c>
      <c r="K275" s="61">
        <f>I275+F275+D275</f>
        <v>24.984000000000002</v>
      </c>
      <c r="L275" s="60">
        <v>6243</v>
      </c>
      <c r="M275" s="61">
        <v>19.23</v>
      </c>
      <c r="N275" s="61">
        <f t="shared" ref="N275:N276" si="472">L275/J275%</f>
        <v>74.963976945244951</v>
      </c>
      <c r="O275" s="61">
        <f>M275/K275%</f>
        <v>76.969260326609032</v>
      </c>
      <c r="P275" s="60">
        <f t="shared" ref="P275:Q275" si="473">J275-L275</f>
        <v>2085</v>
      </c>
      <c r="Q275" s="61">
        <f t="shared" si="473"/>
        <v>5.7540000000000013</v>
      </c>
      <c r="R275" s="60"/>
      <c r="S275" s="61"/>
      <c r="T275" s="125">
        <v>3.0000000000000001E-3</v>
      </c>
      <c r="U275" s="60">
        <v>8430</v>
      </c>
      <c r="V275" s="61">
        <f>U275*T275</f>
        <v>25.29</v>
      </c>
      <c r="W275" s="60">
        <f>U275+R275</f>
        <v>8430</v>
      </c>
      <c r="X275" s="61">
        <f>V275+S275</f>
        <v>25.29</v>
      </c>
      <c r="Y275" s="60"/>
      <c r="Z275" s="61"/>
      <c r="AA275" s="125">
        <v>3.0000000000000001E-3</v>
      </c>
      <c r="AB275" s="60">
        <v>8430</v>
      </c>
      <c r="AC275" s="61">
        <f>AB275*AA275</f>
        <v>25.29</v>
      </c>
      <c r="AD275" s="60">
        <f>AB275+Y275</f>
        <v>8430</v>
      </c>
      <c r="AE275" s="61">
        <f>AC275+Z275</f>
        <v>25.29</v>
      </c>
      <c r="AF275" s="82"/>
    </row>
    <row r="276" spans="1:32" s="144" customFormat="1">
      <c r="A276" s="208"/>
      <c r="B276" s="215" t="s">
        <v>25</v>
      </c>
      <c r="C276" s="273">
        <f t="shared" ref="C276" si="474">SUM(C274:C275)</f>
        <v>0</v>
      </c>
      <c r="D276" s="263">
        <f>SUM(D274:D275)</f>
        <v>0</v>
      </c>
      <c r="E276" s="273">
        <f t="shared" ref="E276" si="475">SUM(E274:E275)</f>
        <v>0</v>
      </c>
      <c r="F276" s="263">
        <f>SUM(F274:F275)</f>
        <v>0</v>
      </c>
      <c r="G276" s="212"/>
      <c r="H276" s="273">
        <f t="shared" ref="H276:L276" si="476">SUM(H274:H275)</f>
        <v>8328</v>
      </c>
      <c r="I276" s="263">
        <f>SUM(I274:I275)</f>
        <v>24.984000000000002</v>
      </c>
      <c r="J276" s="273">
        <f t="shared" si="476"/>
        <v>8328</v>
      </c>
      <c r="K276" s="263">
        <f>SUM(K274:K275)</f>
        <v>24.984000000000002</v>
      </c>
      <c r="L276" s="273">
        <f t="shared" si="476"/>
        <v>6243</v>
      </c>
      <c r="M276" s="263">
        <f>SUM(M274:M275)</f>
        <v>19.23</v>
      </c>
      <c r="N276" s="213">
        <f t="shared" si="472"/>
        <v>74.963976945244951</v>
      </c>
      <c r="O276" s="213">
        <f>M276/K276%</f>
        <v>76.969260326609032</v>
      </c>
      <c r="P276" s="273">
        <f t="shared" ref="P276" si="477">SUM(P274:P275)</f>
        <v>2085</v>
      </c>
      <c r="Q276" s="263">
        <f>SUM(Q274:Q275)</f>
        <v>5.7540000000000013</v>
      </c>
      <c r="R276" s="273">
        <f t="shared" ref="R276" si="478">SUM(R274:R275)</f>
        <v>0</v>
      </c>
      <c r="S276" s="263">
        <f>SUM(S274:S275)</f>
        <v>0</v>
      </c>
      <c r="T276" s="214"/>
      <c r="U276" s="273">
        <f t="shared" ref="U276" si="479">SUM(U274:U275)</f>
        <v>8430</v>
      </c>
      <c r="V276" s="263">
        <f>SUM(V274:V275)</f>
        <v>25.29</v>
      </c>
      <c r="W276" s="273">
        <f t="shared" ref="W276" si="480">SUM(W274:W275)</f>
        <v>8430</v>
      </c>
      <c r="X276" s="263">
        <f>SUM(X274:X275)</f>
        <v>25.29</v>
      </c>
      <c r="Y276" s="273">
        <f t="shared" ref="Y276" si="481">SUM(Y274:Y275)</f>
        <v>0</v>
      </c>
      <c r="Z276" s="263">
        <f>SUM(Z274:Z275)</f>
        <v>0</v>
      </c>
      <c r="AA276" s="214"/>
      <c r="AB276" s="273">
        <f t="shared" ref="AB276" si="482">SUM(AB274:AB275)</f>
        <v>8430</v>
      </c>
      <c r="AC276" s="263">
        <f>SUM(AC274:AC275)</f>
        <v>25.29</v>
      </c>
      <c r="AD276" s="273">
        <f t="shared" ref="AD276" si="483">SUM(AD274:AD275)</f>
        <v>8430</v>
      </c>
      <c r="AE276" s="263">
        <f>SUM(AE274:AE275)</f>
        <v>25.29</v>
      </c>
      <c r="AF276" s="215"/>
    </row>
    <row r="277" spans="1:32" s="4" customFormat="1">
      <c r="A277" s="329" t="s">
        <v>97</v>
      </c>
      <c r="B277" s="9" t="s">
        <v>109</v>
      </c>
      <c r="C277" s="12"/>
      <c r="D277" s="63"/>
      <c r="E277" s="12"/>
      <c r="F277" s="63"/>
      <c r="G277" s="102"/>
      <c r="H277" s="12"/>
      <c r="I277" s="63"/>
      <c r="J277" s="62"/>
      <c r="K277" s="63"/>
      <c r="L277" s="62"/>
      <c r="M277" s="63"/>
      <c r="N277" s="63"/>
      <c r="O277" s="63"/>
      <c r="P277" s="62"/>
      <c r="Q277" s="63"/>
      <c r="R277" s="62"/>
      <c r="S277" s="63"/>
      <c r="T277" s="126"/>
      <c r="U277" s="62"/>
      <c r="V277" s="63"/>
      <c r="W277" s="62"/>
      <c r="X277" s="63"/>
      <c r="Y277" s="62"/>
      <c r="Z277" s="63"/>
      <c r="AA277" s="126"/>
      <c r="AB277" s="62"/>
      <c r="AC277" s="63"/>
      <c r="AD277" s="62"/>
      <c r="AE277" s="63"/>
      <c r="AF277" s="12"/>
    </row>
    <row r="278" spans="1:32" s="4" customFormat="1">
      <c r="A278" s="329">
        <v>23</v>
      </c>
      <c r="B278" s="9" t="s">
        <v>110</v>
      </c>
      <c r="C278" s="12"/>
      <c r="D278" s="63"/>
      <c r="E278" s="12"/>
      <c r="F278" s="63"/>
      <c r="G278" s="102"/>
      <c r="H278" s="12"/>
      <c r="I278" s="63"/>
      <c r="J278" s="62"/>
      <c r="K278" s="63"/>
      <c r="L278" s="62"/>
      <c r="M278" s="63"/>
      <c r="N278" s="63"/>
      <c r="O278" s="63"/>
      <c r="P278" s="62"/>
      <c r="Q278" s="63"/>
      <c r="R278" s="62"/>
      <c r="S278" s="63"/>
      <c r="T278" s="126"/>
      <c r="U278" s="62"/>
      <c r="V278" s="63"/>
      <c r="W278" s="62"/>
      <c r="X278" s="63"/>
      <c r="Y278" s="62"/>
      <c r="Z278" s="63"/>
      <c r="AA278" s="126"/>
      <c r="AB278" s="62"/>
      <c r="AC278" s="63"/>
      <c r="AD278" s="62"/>
      <c r="AE278" s="63"/>
      <c r="AF278" s="12"/>
    </row>
    <row r="279" spans="1:32" s="1" customFormat="1">
      <c r="A279" s="751">
        <v>23.01</v>
      </c>
      <c r="B279" s="2" t="s">
        <v>309</v>
      </c>
      <c r="C279" s="82"/>
      <c r="D279" s="61"/>
      <c r="E279" s="82"/>
      <c r="F279" s="61"/>
      <c r="G279" s="101"/>
      <c r="H279" s="82"/>
      <c r="I279" s="61"/>
      <c r="J279" s="60">
        <f t="shared" ref="J279:K325" si="484">H279+E279+C279</f>
        <v>0</v>
      </c>
      <c r="K279" s="61">
        <f t="shared" si="484"/>
        <v>0</v>
      </c>
      <c r="L279" s="60"/>
      <c r="M279" s="61"/>
      <c r="N279" s="61" t="e">
        <f t="shared" ref="N279:O326" si="485">L279/J279%</f>
        <v>#DIV/0!</v>
      </c>
      <c r="O279" s="61" t="e">
        <f t="shared" si="485"/>
        <v>#DIV/0!</v>
      </c>
      <c r="P279" s="60">
        <f t="shared" ref="P279:Q325" si="486">J279-L279</f>
        <v>0</v>
      </c>
      <c r="Q279" s="61">
        <f t="shared" si="486"/>
        <v>0</v>
      </c>
      <c r="R279" s="60"/>
      <c r="S279" s="61"/>
      <c r="T279" s="125"/>
      <c r="U279" s="60"/>
      <c r="V279" s="61">
        <f t="shared" ref="V279:V324" si="487">U279*T279</f>
        <v>0</v>
      </c>
      <c r="W279" s="60">
        <f t="shared" ref="W279:W325" si="488">U279+R279</f>
        <v>0</v>
      </c>
      <c r="X279" s="61">
        <f t="shared" ref="X279:X325" si="489">V279+S279</f>
        <v>0</v>
      </c>
      <c r="Y279" s="60">
        <f>R279</f>
        <v>0</v>
      </c>
      <c r="Z279" s="61">
        <f>S279</f>
        <v>0</v>
      </c>
      <c r="AA279" s="125"/>
      <c r="AB279" s="60"/>
      <c r="AC279" s="61">
        <f t="shared" ref="AC279:AC280" si="490">AB279*AA279</f>
        <v>0</v>
      </c>
      <c r="AD279" s="60">
        <f t="shared" ref="AD279:AD325" si="491">AB279+Y279</f>
        <v>0</v>
      </c>
      <c r="AE279" s="61">
        <f t="shared" ref="AE279:AE325" si="492">AC279+Z279</f>
        <v>0</v>
      </c>
      <c r="AF279" s="82"/>
    </row>
    <row r="280" spans="1:32" s="1" customFormat="1">
      <c r="A280" s="751">
        <v>23.02</v>
      </c>
      <c r="B280" s="2" t="s">
        <v>310</v>
      </c>
      <c r="C280" s="82"/>
      <c r="D280" s="61"/>
      <c r="E280" s="82"/>
      <c r="F280" s="61"/>
      <c r="G280" s="101"/>
      <c r="H280" s="82"/>
      <c r="I280" s="61"/>
      <c r="J280" s="60">
        <f t="shared" si="484"/>
        <v>0</v>
      </c>
      <c r="K280" s="61">
        <f t="shared" si="484"/>
        <v>0</v>
      </c>
      <c r="L280" s="60"/>
      <c r="M280" s="61"/>
      <c r="N280" s="61" t="e">
        <f t="shared" si="485"/>
        <v>#DIV/0!</v>
      </c>
      <c r="O280" s="61" t="e">
        <f t="shared" si="485"/>
        <v>#DIV/0!</v>
      </c>
      <c r="P280" s="60">
        <f t="shared" si="486"/>
        <v>0</v>
      </c>
      <c r="Q280" s="61">
        <f t="shared" si="486"/>
        <v>0</v>
      </c>
      <c r="R280" s="60"/>
      <c r="S280" s="61"/>
      <c r="T280" s="125"/>
      <c r="U280" s="60"/>
      <c r="V280" s="61">
        <f t="shared" si="487"/>
        <v>0</v>
      </c>
      <c r="W280" s="60">
        <f t="shared" si="488"/>
        <v>0</v>
      </c>
      <c r="X280" s="61">
        <f t="shared" si="489"/>
        <v>0</v>
      </c>
      <c r="Y280" s="60">
        <f t="shared" ref="Y280:Y325" si="493">R280</f>
        <v>0</v>
      </c>
      <c r="Z280" s="61">
        <f t="shared" ref="Z280:Z325" si="494">S280</f>
        <v>0</v>
      </c>
      <c r="AA280" s="125"/>
      <c r="AB280" s="60"/>
      <c r="AC280" s="61">
        <f t="shared" si="490"/>
        <v>0</v>
      </c>
      <c r="AD280" s="60">
        <f t="shared" si="491"/>
        <v>0</v>
      </c>
      <c r="AE280" s="61">
        <f t="shared" si="492"/>
        <v>0</v>
      </c>
      <c r="AF280" s="82"/>
    </row>
    <row r="281" spans="1:32" s="1" customFormat="1">
      <c r="A281" s="751">
        <v>23.03</v>
      </c>
      <c r="B281" s="2" t="s">
        <v>170</v>
      </c>
      <c r="C281" s="82"/>
      <c r="D281" s="61"/>
      <c r="E281" s="82"/>
      <c r="F281" s="61"/>
      <c r="G281" s="101">
        <v>20.45</v>
      </c>
      <c r="H281" s="82">
        <v>0</v>
      </c>
      <c r="I281" s="61">
        <f t="shared" ref="I281:I286" si="495">H281*G281</f>
        <v>0</v>
      </c>
      <c r="J281" s="60">
        <f t="shared" si="484"/>
        <v>0</v>
      </c>
      <c r="K281" s="61">
        <f t="shared" si="484"/>
        <v>0</v>
      </c>
      <c r="L281" s="60"/>
      <c r="M281" s="61"/>
      <c r="N281" s="61" t="e">
        <f t="shared" si="485"/>
        <v>#DIV/0!</v>
      </c>
      <c r="O281" s="61" t="e">
        <f t="shared" si="485"/>
        <v>#DIV/0!</v>
      </c>
      <c r="P281" s="60">
        <f t="shared" si="486"/>
        <v>0</v>
      </c>
      <c r="Q281" s="61">
        <f t="shared" si="486"/>
        <v>0</v>
      </c>
      <c r="R281" s="60"/>
      <c r="S281" s="61"/>
      <c r="T281" s="125">
        <v>20.45</v>
      </c>
      <c r="U281" s="60"/>
      <c r="V281" s="61">
        <f>U281*T281</f>
        <v>0</v>
      </c>
      <c r="W281" s="60">
        <f t="shared" si="488"/>
        <v>0</v>
      </c>
      <c r="X281" s="61">
        <f t="shared" si="489"/>
        <v>0</v>
      </c>
      <c r="Y281" s="60">
        <f t="shared" si="493"/>
        <v>0</v>
      </c>
      <c r="Z281" s="61">
        <f t="shared" si="494"/>
        <v>0</v>
      </c>
      <c r="AA281" s="125">
        <v>20.45</v>
      </c>
      <c r="AB281" s="60"/>
      <c r="AC281" s="61">
        <f>AB281*AA281</f>
        <v>0</v>
      </c>
      <c r="AD281" s="60">
        <f t="shared" si="491"/>
        <v>0</v>
      </c>
      <c r="AE281" s="61">
        <f t="shared" si="492"/>
        <v>0</v>
      </c>
      <c r="AF281" s="82"/>
    </row>
    <row r="282" spans="1:32" s="1" customFormat="1">
      <c r="A282" s="751">
        <v>23.04</v>
      </c>
      <c r="B282" s="2" t="s">
        <v>111</v>
      </c>
      <c r="C282" s="82"/>
      <c r="D282" s="61"/>
      <c r="E282" s="82"/>
      <c r="F282" s="61"/>
      <c r="G282" s="101">
        <v>19.25</v>
      </c>
      <c r="H282" s="82"/>
      <c r="I282" s="61">
        <f t="shared" si="495"/>
        <v>0</v>
      </c>
      <c r="J282" s="60">
        <f t="shared" si="484"/>
        <v>0</v>
      </c>
      <c r="K282" s="61">
        <f t="shared" si="484"/>
        <v>0</v>
      </c>
      <c r="L282" s="60"/>
      <c r="M282" s="61"/>
      <c r="N282" s="61" t="e">
        <f t="shared" si="485"/>
        <v>#DIV/0!</v>
      </c>
      <c r="O282" s="61" t="e">
        <f t="shared" si="485"/>
        <v>#DIV/0!</v>
      </c>
      <c r="P282" s="60">
        <f t="shared" si="486"/>
        <v>0</v>
      </c>
      <c r="Q282" s="61">
        <f t="shared" si="486"/>
        <v>0</v>
      </c>
      <c r="R282" s="60"/>
      <c r="S282" s="61"/>
      <c r="T282" s="125">
        <v>19.25</v>
      </c>
      <c r="U282" s="60"/>
      <c r="V282" s="61">
        <f>U282*T282</f>
        <v>0</v>
      </c>
      <c r="W282" s="60">
        <f t="shared" si="488"/>
        <v>0</v>
      </c>
      <c r="X282" s="61">
        <f t="shared" si="489"/>
        <v>0</v>
      </c>
      <c r="Y282" s="60">
        <f t="shared" si="493"/>
        <v>0</v>
      </c>
      <c r="Z282" s="61">
        <f t="shared" si="494"/>
        <v>0</v>
      </c>
      <c r="AA282" s="125">
        <v>19.25</v>
      </c>
      <c r="AB282" s="60"/>
      <c r="AC282" s="61">
        <f>AB282*AA282</f>
        <v>0</v>
      </c>
      <c r="AD282" s="60">
        <f t="shared" si="491"/>
        <v>0</v>
      </c>
      <c r="AE282" s="61">
        <f t="shared" si="492"/>
        <v>0</v>
      </c>
      <c r="AF282" s="82"/>
    </row>
    <row r="283" spans="1:32" s="1" customFormat="1">
      <c r="A283" s="751">
        <v>23.05</v>
      </c>
      <c r="B283" s="2" t="s">
        <v>112</v>
      </c>
      <c r="C283" s="82"/>
      <c r="D283" s="61"/>
      <c r="E283" s="82"/>
      <c r="F283" s="61"/>
      <c r="G283" s="101">
        <v>26.69</v>
      </c>
      <c r="H283" s="82">
        <v>0</v>
      </c>
      <c r="I283" s="61">
        <f t="shared" si="495"/>
        <v>0</v>
      </c>
      <c r="J283" s="60">
        <f t="shared" si="484"/>
        <v>0</v>
      </c>
      <c r="K283" s="61">
        <f t="shared" si="484"/>
        <v>0</v>
      </c>
      <c r="L283" s="60"/>
      <c r="M283" s="61"/>
      <c r="N283" s="61" t="e">
        <f t="shared" si="485"/>
        <v>#DIV/0!</v>
      </c>
      <c r="O283" s="61" t="e">
        <f t="shared" si="485"/>
        <v>#DIV/0!</v>
      </c>
      <c r="P283" s="60">
        <f t="shared" si="486"/>
        <v>0</v>
      </c>
      <c r="Q283" s="61">
        <f t="shared" si="486"/>
        <v>0</v>
      </c>
      <c r="R283" s="60"/>
      <c r="S283" s="61"/>
      <c r="T283" s="125">
        <v>26.69</v>
      </c>
      <c r="U283" s="60"/>
      <c r="V283" s="61">
        <f>U283*T283</f>
        <v>0</v>
      </c>
      <c r="W283" s="60">
        <f t="shared" si="488"/>
        <v>0</v>
      </c>
      <c r="X283" s="61">
        <f t="shared" si="489"/>
        <v>0</v>
      </c>
      <c r="Y283" s="60">
        <f t="shared" si="493"/>
        <v>0</v>
      </c>
      <c r="Z283" s="61">
        <f t="shared" si="494"/>
        <v>0</v>
      </c>
      <c r="AA283" s="125">
        <v>26.69</v>
      </c>
      <c r="AB283" s="60"/>
      <c r="AC283" s="61">
        <f>AB283*AA283</f>
        <v>0</v>
      </c>
      <c r="AD283" s="60">
        <f t="shared" si="491"/>
        <v>0</v>
      </c>
      <c r="AE283" s="61">
        <f t="shared" si="492"/>
        <v>0</v>
      </c>
      <c r="AF283" s="82"/>
    </row>
    <row r="284" spans="1:32" s="1" customFormat="1">
      <c r="A284" s="751">
        <v>23.06</v>
      </c>
      <c r="B284" s="2" t="s">
        <v>113</v>
      </c>
      <c r="C284" s="82"/>
      <c r="D284" s="61"/>
      <c r="E284" s="82"/>
      <c r="F284" s="61"/>
      <c r="G284" s="101">
        <v>24.57</v>
      </c>
      <c r="H284" s="82"/>
      <c r="I284" s="61">
        <f t="shared" si="495"/>
        <v>0</v>
      </c>
      <c r="J284" s="60">
        <f t="shared" si="484"/>
        <v>0</v>
      </c>
      <c r="K284" s="61">
        <f t="shared" si="484"/>
        <v>0</v>
      </c>
      <c r="L284" s="60"/>
      <c r="M284" s="61"/>
      <c r="N284" s="61" t="e">
        <f t="shared" si="485"/>
        <v>#DIV/0!</v>
      </c>
      <c r="O284" s="61" t="e">
        <f t="shared" si="485"/>
        <v>#DIV/0!</v>
      </c>
      <c r="P284" s="60">
        <f t="shared" si="486"/>
        <v>0</v>
      </c>
      <c r="Q284" s="61">
        <f t="shared" si="486"/>
        <v>0</v>
      </c>
      <c r="R284" s="60"/>
      <c r="S284" s="61"/>
      <c r="T284" s="125">
        <v>24.57</v>
      </c>
      <c r="U284" s="60"/>
      <c r="V284" s="61">
        <f>U284*T284</f>
        <v>0</v>
      </c>
      <c r="W284" s="60">
        <f t="shared" si="488"/>
        <v>0</v>
      </c>
      <c r="X284" s="61">
        <f t="shared" si="489"/>
        <v>0</v>
      </c>
      <c r="Y284" s="60">
        <f t="shared" si="493"/>
        <v>0</v>
      </c>
      <c r="Z284" s="61">
        <f t="shared" si="494"/>
        <v>0</v>
      </c>
      <c r="AA284" s="125">
        <v>24.57</v>
      </c>
      <c r="AB284" s="60"/>
      <c r="AC284" s="61">
        <f>AB284*AA284</f>
        <v>0</v>
      </c>
      <c r="AD284" s="60">
        <f t="shared" si="491"/>
        <v>0</v>
      </c>
      <c r="AE284" s="61">
        <f t="shared" si="492"/>
        <v>0</v>
      </c>
      <c r="AF284" s="82"/>
    </row>
    <row r="285" spans="1:32" s="1" customFormat="1" ht="31.5">
      <c r="A285" s="751">
        <v>23.07</v>
      </c>
      <c r="B285" s="82" t="s">
        <v>186</v>
      </c>
      <c r="C285" s="82">
        <v>1</v>
      </c>
      <c r="D285" s="61">
        <v>0.32000000000000028</v>
      </c>
      <c r="E285" s="82"/>
      <c r="F285" s="61"/>
      <c r="G285" s="101"/>
      <c r="H285" s="82"/>
      <c r="I285" s="61">
        <f t="shared" si="495"/>
        <v>0</v>
      </c>
      <c r="J285" s="60">
        <f t="shared" si="484"/>
        <v>1</v>
      </c>
      <c r="K285" s="61">
        <f t="shared" si="484"/>
        <v>0.32000000000000028</v>
      </c>
      <c r="L285" s="60">
        <v>1</v>
      </c>
      <c r="M285" s="61">
        <v>0.32</v>
      </c>
      <c r="N285" s="61">
        <f t="shared" si="485"/>
        <v>100</v>
      </c>
      <c r="O285" s="61">
        <f t="shared" si="485"/>
        <v>99.999999999999915</v>
      </c>
      <c r="P285" s="60">
        <f t="shared" si="486"/>
        <v>0</v>
      </c>
      <c r="Q285" s="61">
        <f t="shared" si="486"/>
        <v>0</v>
      </c>
      <c r="R285" s="60"/>
      <c r="S285" s="61"/>
      <c r="T285" s="125"/>
      <c r="U285" s="60"/>
      <c r="V285" s="61">
        <f t="shared" si="487"/>
        <v>0</v>
      </c>
      <c r="W285" s="60">
        <f t="shared" si="488"/>
        <v>0</v>
      </c>
      <c r="X285" s="61">
        <f t="shared" si="489"/>
        <v>0</v>
      </c>
      <c r="Y285" s="60">
        <f t="shared" si="493"/>
        <v>0</v>
      </c>
      <c r="Z285" s="61">
        <f t="shared" si="494"/>
        <v>0</v>
      </c>
      <c r="AA285" s="125"/>
      <c r="AB285" s="60"/>
      <c r="AC285" s="61">
        <f t="shared" ref="AC285:AC303" si="496">AB285*AA285</f>
        <v>0</v>
      </c>
      <c r="AD285" s="60">
        <f t="shared" si="491"/>
        <v>0</v>
      </c>
      <c r="AE285" s="61">
        <f t="shared" si="492"/>
        <v>0</v>
      </c>
      <c r="AF285" s="82"/>
    </row>
    <row r="286" spans="1:32" s="1" customFormat="1" ht="31.5" customHeight="1">
      <c r="A286" s="751">
        <v>23.08</v>
      </c>
      <c r="B286" s="82" t="s">
        <v>187</v>
      </c>
      <c r="C286" s="82"/>
      <c r="D286" s="61"/>
      <c r="E286" s="82"/>
      <c r="F286" s="61"/>
      <c r="G286" s="101"/>
      <c r="H286" s="82"/>
      <c r="I286" s="61">
        <f t="shared" si="495"/>
        <v>0</v>
      </c>
      <c r="J286" s="60">
        <f t="shared" si="484"/>
        <v>0</v>
      </c>
      <c r="K286" s="61">
        <f t="shared" si="484"/>
        <v>0</v>
      </c>
      <c r="L286" s="60"/>
      <c r="M286" s="61"/>
      <c r="N286" s="61" t="e">
        <f t="shared" si="485"/>
        <v>#DIV/0!</v>
      </c>
      <c r="O286" s="61" t="e">
        <f t="shared" si="485"/>
        <v>#DIV/0!</v>
      </c>
      <c r="P286" s="60">
        <f t="shared" si="486"/>
        <v>0</v>
      </c>
      <c r="Q286" s="61">
        <f t="shared" si="486"/>
        <v>0</v>
      </c>
      <c r="R286" s="60"/>
      <c r="S286" s="61"/>
      <c r="T286" s="125"/>
      <c r="U286" s="60"/>
      <c r="V286" s="61">
        <f t="shared" si="487"/>
        <v>0</v>
      </c>
      <c r="W286" s="60">
        <f t="shared" si="488"/>
        <v>0</v>
      </c>
      <c r="X286" s="61">
        <f t="shared" si="489"/>
        <v>0</v>
      </c>
      <c r="Y286" s="60">
        <f t="shared" si="493"/>
        <v>0</v>
      </c>
      <c r="Z286" s="61">
        <f t="shared" si="494"/>
        <v>0</v>
      </c>
      <c r="AA286" s="125"/>
      <c r="AB286" s="60"/>
      <c r="AC286" s="61">
        <f t="shared" si="496"/>
        <v>0</v>
      </c>
      <c r="AD286" s="60">
        <f t="shared" si="491"/>
        <v>0</v>
      </c>
      <c r="AE286" s="61">
        <f t="shared" si="492"/>
        <v>0</v>
      </c>
      <c r="AF286" s="82"/>
    </row>
    <row r="287" spans="1:32" s="1" customFormat="1" ht="18.75">
      <c r="A287" s="751">
        <v>23.09</v>
      </c>
      <c r="B287" s="82" t="s">
        <v>311</v>
      </c>
      <c r="C287" s="82"/>
      <c r="D287" s="61"/>
      <c r="E287" s="82"/>
      <c r="F287" s="61"/>
      <c r="G287" s="101">
        <v>20.45</v>
      </c>
      <c r="H287" s="82">
        <v>0</v>
      </c>
      <c r="I287" s="61">
        <f>H287*G287</f>
        <v>0</v>
      </c>
      <c r="J287" s="60">
        <f t="shared" si="484"/>
        <v>0</v>
      </c>
      <c r="K287" s="61">
        <f t="shared" si="484"/>
        <v>0</v>
      </c>
      <c r="L287" s="60"/>
      <c r="M287" s="61"/>
      <c r="N287" s="61" t="e">
        <f t="shared" si="485"/>
        <v>#DIV/0!</v>
      </c>
      <c r="O287" s="61" t="e">
        <f t="shared" si="485"/>
        <v>#DIV/0!</v>
      </c>
      <c r="P287" s="60">
        <f t="shared" si="486"/>
        <v>0</v>
      </c>
      <c r="Q287" s="61">
        <f t="shared" si="486"/>
        <v>0</v>
      </c>
      <c r="R287" s="60"/>
      <c r="S287" s="61"/>
      <c r="T287" s="827">
        <v>27.12</v>
      </c>
      <c r="U287" s="60">
        <v>2</v>
      </c>
      <c r="V287" s="61">
        <f t="shared" ref="V287:V294" si="497">U287*T287</f>
        <v>54.24</v>
      </c>
      <c r="W287" s="60">
        <f t="shared" si="488"/>
        <v>2</v>
      </c>
      <c r="X287" s="61">
        <f t="shared" si="489"/>
        <v>54.24</v>
      </c>
      <c r="Y287" s="60">
        <f t="shared" si="493"/>
        <v>0</v>
      </c>
      <c r="Z287" s="61">
        <f t="shared" si="494"/>
        <v>0</v>
      </c>
      <c r="AA287" s="827">
        <v>27.12</v>
      </c>
      <c r="AB287" s="60">
        <v>2</v>
      </c>
      <c r="AC287" s="61">
        <f t="shared" si="496"/>
        <v>54.24</v>
      </c>
      <c r="AD287" s="60">
        <f t="shared" si="491"/>
        <v>2</v>
      </c>
      <c r="AE287" s="61">
        <f t="shared" si="492"/>
        <v>54.24</v>
      </c>
      <c r="AF287" s="82"/>
    </row>
    <row r="288" spans="1:32" s="1" customFormat="1" ht="18.75">
      <c r="A288" s="751">
        <v>23.1</v>
      </c>
      <c r="B288" s="82" t="s">
        <v>312</v>
      </c>
      <c r="C288" s="82"/>
      <c r="D288" s="61"/>
      <c r="E288" s="82"/>
      <c r="F288" s="61"/>
      <c r="G288" s="101">
        <v>19.25</v>
      </c>
      <c r="H288" s="82"/>
      <c r="I288" s="61">
        <f t="shared" ref="I288:I305" si="498">H288*G288</f>
        <v>0</v>
      </c>
      <c r="J288" s="60">
        <f t="shared" si="484"/>
        <v>0</v>
      </c>
      <c r="K288" s="61">
        <f t="shared" si="484"/>
        <v>0</v>
      </c>
      <c r="L288" s="60"/>
      <c r="M288" s="61"/>
      <c r="N288" s="61" t="e">
        <f t="shared" si="485"/>
        <v>#DIV/0!</v>
      </c>
      <c r="O288" s="61" t="e">
        <f t="shared" si="485"/>
        <v>#DIV/0!</v>
      </c>
      <c r="P288" s="60">
        <f t="shared" si="486"/>
        <v>0</v>
      </c>
      <c r="Q288" s="61">
        <f t="shared" si="486"/>
        <v>0</v>
      </c>
      <c r="R288" s="60"/>
      <c r="S288" s="61"/>
      <c r="T288" s="827">
        <v>22.474</v>
      </c>
      <c r="U288" s="60">
        <v>1</v>
      </c>
      <c r="V288" s="61">
        <f t="shared" si="497"/>
        <v>22.474</v>
      </c>
      <c r="W288" s="60">
        <f t="shared" si="488"/>
        <v>1</v>
      </c>
      <c r="X288" s="61">
        <f t="shared" si="489"/>
        <v>22.474</v>
      </c>
      <c r="Y288" s="60">
        <f t="shared" si="493"/>
        <v>0</v>
      </c>
      <c r="Z288" s="61">
        <f t="shared" si="494"/>
        <v>0</v>
      </c>
      <c r="AA288" s="827">
        <v>22.474</v>
      </c>
      <c r="AB288" s="60">
        <v>1</v>
      </c>
      <c r="AC288" s="61">
        <f t="shared" si="496"/>
        <v>22.474</v>
      </c>
      <c r="AD288" s="60">
        <f t="shared" si="491"/>
        <v>1</v>
      </c>
      <c r="AE288" s="61">
        <f t="shared" si="492"/>
        <v>22.474</v>
      </c>
      <c r="AF288" s="82"/>
    </row>
    <row r="289" spans="1:32" s="1" customFormat="1" ht="18.75">
      <c r="A289" s="751">
        <v>23.11</v>
      </c>
      <c r="B289" s="82" t="s">
        <v>314</v>
      </c>
      <c r="C289" s="82"/>
      <c r="D289" s="61"/>
      <c r="E289" s="82"/>
      <c r="F289" s="61"/>
      <c r="G289" s="101">
        <v>26.69</v>
      </c>
      <c r="H289" s="82"/>
      <c r="I289" s="61">
        <f t="shared" si="498"/>
        <v>0</v>
      </c>
      <c r="J289" s="60">
        <f t="shared" si="484"/>
        <v>0</v>
      </c>
      <c r="K289" s="61">
        <f t="shared" si="484"/>
        <v>0</v>
      </c>
      <c r="L289" s="60"/>
      <c r="M289" s="61"/>
      <c r="N289" s="61" t="e">
        <f t="shared" si="485"/>
        <v>#DIV/0!</v>
      </c>
      <c r="O289" s="61" t="e">
        <f t="shared" si="485"/>
        <v>#DIV/0!</v>
      </c>
      <c r="P289" s="60">
        <f t="shared" si="486"/>
        <v>0</v>
      </c>
      <c r="Q289" s="61">
        <f t="shared" si="486"/>
        <v>0</v>
      </c>
      <c r="R289" s="60"/>
      <c r="S289" s="61"/>
      <c r="T289" s="690">
        <v>34.630000000000003</v>
      </c>
      <c r="U289" s="60"/>
      <c r="V289" s="61">
        <f t="shared" si="497"/>
        <v>0</v>
      </c>
      <c r="W289" s="60">
        <f t="shared" si="488"/>
        <v>0</v>
      </c>
      <c r="X289" s="61">
        <f t="shared" si="489"/>
        <v>0</v>
      </c>
      <c r="Y289" s="60">
        <f t="shared" si="493"/>
        <v>0</v>
      </c>
      <c r="Z289" s="61">
        <f t="shared" si="494"/>
        <v>0</v>
      </c>
      <c r="AA289" s="690">
        <v>34.630000000000003</v>
      </c>
      <c r="AB289" s="60"/>
      <c r="AC289" s="61">
        <f t="shared" si="496"/>
        <v>0</v>
      </c>
      <c r="AD289" s="60">
        <f t="shared" si="491"/>
        <v>0</v>
      </c>
      <c r="AE289" s="61">
        <f t="shared" si="492"/>
        <v>0</v>
      </c>
      <c r="AF289" s="82"/>
    </row>
    <row r="290" spans="1:32" s="1" customFormat="1" ht="18.75">
      <c r="A290" s="751">
        <v>23.12</v>
      </c>
      <c r="B290" s="82" t="s">
        <v>313</v>
      </c>
      <c r="C290" s="82"/>
      <c r="D290" s="61"/>
      <c r="E290" s="82"/>
      <c r="F290" s="61"/>
      <c r="G290" s="101">
        <v>24.57</v>
      </c>
      <c r="H290" s="82"/>
      <c r="I290" s="61">
        <f t="shared" si="498"/>
        <v>0</v>
      </c>
      <c r="J290" s="60">
        <f t="shared" si="484"/>
        <v>0</v>
      </c>
      <c r="K290" s="61">
        <f t="shared" si="484"/>
        <v>0</v>
      </c>
      <c r="L290" s="60"/>
      <c r="M290" s="61"/>
      <c r="N290" s="61" t="e">
        <f t="shared" si="485"/>
        <v>#DIV/0!</v>
      </c>
      <c r="O290" s="61" t="e">
        <f t="shared" si="485"/>
        <v>#DIV/0!</v>
      </c>
      <c r="P290" s="60">
        <f t="shared" si="486"/>
        <v>0</v>
      </c>
      <c r="Q290" s="61">
        <f t="shared" si="486"/>
        <v>0</v>
      </c>
      <c r="R290" s="60"/>
      <c r="S290" s="61"/>
      <c r="T290" s="690">
        <v>26.71</v>
      </c>
      <c r="U290" s="60"/>
      <c r="V290" s="61">
        <f t="shared" si="497"/>
        <v>0</v>
      </c>
      <c r="W290" s="60">
        <f t="shared" si="488"/>
        <v>0</v>
      </c>
      <c r="X290" s="61">
        <f t="shared" si="489"/>
        <v>0</v>
      </c>
      <c r="Y290" s="60">
        <f t="shared" si="493"/>
        <v>0</v>
      </c>
      <c r="Z290" s="61">
        <f t="shared" si="494"/>
        <v>0</v>
      </c>
      <c r="AA290" s="690">
        <v>26.71</v>
      </c>
      <c r="AB290" s="60"/>
      <c r="AC290" s="61">
        <f t="shared" si="496"/>
        <v>0</v>
      </c>
      <c r="AD290" s="60">
        <f t="shared" si="491"/>
        <v>0</v>
      </c>
      <c r="AE290" s="61">
        <f t="shared" si="492"/>
        <v>0</v>
      </c>
      <c r="AF290" s="82"/>
    </row>
    <row r="291" spans="1:32" s="1" customFormat="1" ht="18.75">
      <c r="A291" s="751">
        <v>23.13</v>
      </c>
      <c r="B291" s="2" t="s">
        <v>114</v>
      </c>
      <c r="C291" s="82"/>
      <c r="D291" s="61"/>
      <c r="E291" s="82"/>
      <c r="F291" s="61"/>
      <c r="G291" s="101">
        <v>12.86</v>
      </c>
      <c r="H291" s="82">
        <v>18</v>
      </c>
      <c r="I291" s="61">
        <v>231.48</v>
      </c>
      <c r="J291" s="60">
        <f t="shared" si="484"/>
        <v>18</v>
      </c>
      <c r="K291" s="61">
        <f t="shared" si="484"/>
        <v>231.48</v>
      </c>
      <c r="L291" s="60"/>
      <c r="M291" s="61">
        <v>57.9</v>
      </c>
      <c r="N291" s="61">
        <f t="shared" si="485"/>
        <v>0</v>
      </c>
      <c r="O291" s="61">
        <f t="shared" si="485"/>
        <v>25.012960082944531</v>
      </c>
      <c r="P291" s="60">
        <f t="shared" si="486"/>
        <v>18</v>
      </c>
      <c r="Q291" s="61">
        <f t="shared" si="486"/>
        <v>173.57999999999998</v>
      </c>
      <c r="R291" s="60">
        <v>18</v>
      </c>
      <c r="S291" s="61">
        <v>173.58</v>
      </c>
      <c r="T291" s="827">
        <v>19.34</v>
      </c>
      <c r="U291" s="60">
        <v>22</v>
      </c>
      <c r="V291" s="61">
        <f t="shared" si="497"/>
        <v>425.48</v>
      </c>
      <c r="W291" s="60">
        <f t="shared" si="488"/>
        <v>40</v>
      </c>
      <c r="X291" s="61">
        <f t="shared" si="489"/>
        <v>599.06000000000006</v>
      </c>
      <c r="Y291" s="60">
        <f t="shared" si="493"/>
        <v>18</v>
      </c>
      <c r="Z291" s="61">
        <f t="shared" si="494"/>
        <v>173.58</v>
      </c>
      <c r="AA291" s="827">
        <v>19.34</v>
      </c>
      <c r="AB291" s="60">
        <v>14</v>
      </c>
      <c r="AC291" s="61">
        <f t="shared" si="496"/>
        <v>270.76</v>
      </c>
      <c r="AD291" s="60">
        <f t="shared" si="491"/>
        <v>32</v>
      </c>
      <c r="AE291" s="61">
        <f t="shared" si="492"/>
        <v>444.34000000000003</v>
      </c>
      <c r="AF291" s="82"/>
    </row>
    <row r="292" spans="1:32" s="1" customFormat="1" ht="18.75">
      <c r="A292" s="751">
        <v>23.14</v>
      </c>
      <c r="B292" s="2" t="s">
        <v>115</v>
      </c>
      <c r="C292" s="82"/>
      <c r="D292" s="61"/>
      <c r="E292" s="82"/>
      <c r="F292" s="61"/>
      <c r="G292" s="101">
        <v>11.41</v>
      </c>
      <c r="H292" s="82">
        <v>0</v>
      </c>
      <c r="I292" s="61">
        <f t="shared" si="498"/>
        <v>0</v>
      </c>
      <c r="J292" s="60">
        <f t="shared" si="484"/>
        <v>0</v>
      </c>
      <c r="K292" s="61">
        <f t="shared" si="484"/>
        <v>0</v>
      </c>
      <c r="L292" s="60"/>
      <c r="M292" s="61"/>
      <c r="N292" s="61" t="e">
        <f t="shared" si="485"/>
        <v>#DIV/0!</v>
      </c>
      <c r="O292" s="61" t="e">
        <f t="shared" si="485"/>
        <v>#DIV/0!</v>
      </c>
      <c r="P292" s="60">
        <f t="shared" si="486"/>
        <v>0</v>
      </c>
      <c r="Q292" s="61">
        <f t="shared" si="486"/>
        <v>0</v>
      </c>
      <c r="R292" s="60"/>
      <c r="S292" s="61"/>
      <c r="T292" s="827">
        <v>15.43</v>
      </c>
      <c r="U292" s="60">
        <v>16</v>
      </c>
      <c r="V292" s="61">
        <f t="shared" si="497"/>
        <v>246.88</v>
      </c>
      <c r="W292" s="60">
        <f t="shared" si="488"/>
        <v>16</v>
      </c>
      <c r="X292" s="61">
        <f t="shared" si="489"/>
        <v>246.88</v>
      </c>
      <c r="Y292" s="60">
        <f t="shared" si="493"/>
        <v>0</v>
      </c>
      <c r="Z292" s="61">
        <f t="shared" si="494"/>
        <v>0</v>
      </c>
      <c r="AA292" s="827">
        <v>15.43</v>
      </c>
      <c r="AB292" s="60">
        <v>15</v>
      </c>
      <c r="AC292" s="61">
        <f t="shared" si="496"/>
        <v>231.45</v>
      </c>
      <c r="AD292" s="60">
        <f t="shared" si="491"/>
        <v>15</v>
      </c>
      <c r="AE292" s="61">
        <f t="shared" si="492"/>
        <v>231.45</v>
      </c>
      <c r="AF292" s="82"/>
    </row>
    <row r="293" spans="1:32" s="1" customFormat="1" ht="18.75">
      <c r="A293" s="751">
        <v>23.15</v>
      </c>
      <c r="B293" s="2" t="s">
        <v>116</v>
      </c>
      <c r="C293" s="82"/>
      <c r="D293" s="61"/>
      <c r="E293" s="82"/>
      <c r="F293" s="61"/>
      <c r="G293" s="101">
        <v>17.420000000000002</v>
      </c>
      <c r="H293" s="82">
        <v>2</v>
      </c>
      <c r="I293" s="61">
        <v>34.840000000000003</v>
      </c>
      <c r="J293" s="60">
        <f t="shared" si="484"/>
        <v>2</v>
      </c>
      <c r="K293" s="61">
        <f t="shared" si="484"/>
        <v>34.840000000000003</v>
      </c>
      <c r="L293" s="60"/>
      <c r="M293" s="61">
        <v>13.07</v>
      </c>
      <c r="N293" s="61">
        <f t="shared" si="485"/>
        <v>0</v>
      </c>
      <c r="O293" s="61">
        <f t="shared" si="485"/>
        <v>37.514351320321467</v>
      </c>
      <c r="P293" s="60">
        <f t="shared" si="486"/>
        <v>2</v>
      </c>
      <c r="Q293" s="61">
        <f t="shared" si="486"/>
        <v>21.770000000000003</v>
      </c>
      <c r="R293" s="60">
        <v>2</v>
      </c>
      <c r="S293" s="61">
        <v>21.77</v>
      </c>
      <c r="T293" s="827">
        <v>25.18</v>
      </c>
      <c r="U293" s="60">
        <v>1</v>
      </c>
      <c r="V293" s="61">
        <f t="shared" si="497"/>
        <v>25.18</v>
      </c>
      <c r="W293" s="60">
        <f t="shared" si="488"/>
        <v>3</v>
      </c>
      <c r="X293" s="61">
        <f t="shared" si="489"/>
        <v>46.95</v>
      </c>
      <c r="Y293" s="60">
        <f t="shared" si="493"/>
        <v>2</v>
      </c>
      <c r="Z293" s="61">
        <f t="shared" si="494"/>
        <v>21.77</v>
      </c>
      <c r="AA293" s="827">
        <v>25.18</v>
      </c>
      <c r="AB293" s="60">
        <v>1</v>
      </c>
      <c r="AC293" s="61">
        <f t="shared" si="496"/>
        <v>25.18</v>
      </c>
      <c r="AD293" s="60">
        <f t="shared" si="491"/>
        <v>3</v>
      </c>
      <c r="AE293" s="61">
        <f t="shared" si="492"/>
        <v>46.95</v>
      </c>
      <c r="AF293" s="82"/>
    </row>
    <row r="294" spans="1:32" s="1" customFormat="1" ht="18.75">
      <c r="A294" s="751">
        <v>23.16</v>
      </c>
      <c r="B294" s="2" t="s">
        <v>117</v>
      </c>
      <c r="C294" s="82"/>
      <c r="D294" s="61"/>
      <c r="E294" s="82"/>
      <c r="F294" s="61"/>
      <c r="G294" s="101">
        <v>14.82</v>
      </c>
      <c r="H294" s="82">
        <v>0</v>
      </c>
      <c r="I294" s="61">
        <f t="shared" si="498"/>
        <v>0</v>
      </c>
      <c r="J294" s="60">
        <f t="shared" si="484"/>
        <v>0</v>
      </c>
      <c r="K294" s="61">
        <f t="shared" si="484"/>
        <v>0</v>
      </c>
      <c r="L294" s="60"/>
      <c r="M294" s="61"/>
      <c r="N294" s="61" t="e">
        <f t="shared" si="485"/>
        <v>#DIV/0!</v>
      </c>
      <c r="O294" s="61" t="e">
        <f t="shared" si="485"/>
        <v>#DIV/0!</v>
      </c>
      <c r="P294" s="60">
        <f t="shared" si="486"/>
        <v>0</v>
      </c>
      <c r="Q294" s="61">
        <f t="shared" si="486"/>
        <v>0</v>
      </c>
      <c r="R294" s="60"/>
      <c r="S294" s="61"/>
      <c r="T294" s="827">
        <v>17.489999999999998</v>
      </c>
      <c r="U294" s="60">
        <v>2</v>
      </c>
      <c r="V294" s="61">
        <f t="shared" si="497"/>
        <v>34.979999999999997</v>
      </c>
      <c r="W294" s="60">
        <f t="shared" si="488"/>
        <v>2</v>
      </c>
      <c r="X294" s="61">
        <f t="shared" si="489"/>
        <v>34.979999999999997</v>
      </c>
      <c r="Y294" s="60">
        <f t="shared" si="493"/>
        <v>0</v>
      </c>
      <c r="Z294" s="61">
        <f t="shared" si="494"/>
        <v>0</v>
      </c>
      <c r="AA294" s="827">
        <v>17.489999999999998</v>
      </c>
      <c r="AB294" s="60">
        <v>1</v>
      </c>
      <c r="AC294" s="61">
        <f t="shared" si="496"/>
        <v>17.489999999999998</v>
      </c>
      <c r="AD294" s="60">
        <f t="shared" si="491"/>
        <v>1</v>
      </c>
      <c r="AE294" s="61">
        <f t="shared" si="492"/>
        <v>17.489999999999998</v>
      </c>
      <c r="AF294" s="82"/>
    </row>
    <row r="295" spans="1:32" s="1" customFormat="1" ht="18.75">
      <c r="A295" s="751">
        <v>23.17</v>
      </c>
      <c r="B295" s="2" t="s">
        <v>300</v>
      </c>
      <c r="C295" s="82"/>
      <c r="D295" s="61"/>
      <c r="E295" s="82"/>
      <c r="F295" s="61"/>
      <c r="G295" s="101"/>
      <c r="H295" s="82"/>
      <c r="I295" s="61">
        <f t="shared" si="498"/>
        <v>0</v>
      </c>
      <c r="J295" s="60">
        <f t="shared" si="484"/>
        <v>0</v>
      </c>
      <c r="K295" s="61">
        <f t="shared" si="484"/>
        <v>0</v>
      </c>
      <c r="L295" s="60"/>
      <c r="M295" s="61"/>
      <c r="N295" s="61" t="e">
        <f t="shared" si="485"/>
        <v>#DIV/0!</v>
      </c>
      <c r="O295" s="61" t="e">
        <f t="shared" si="485"/>
        <v>#DIV/0!</v>
      </c>
      <c r="P295" s="60">
        <f t="shared" si="486"/>
        <v>0</v>
      </c>
      <c r="Q295" s="61">
        <f t="shared" si="486"/>
        <v>0</v>
      </c>
      <c r="R295" s="60"/>
      <c r="S295" s="61"/>
      <c r="T295" s="690"/>
      <c r="U295" s="60"/>
      <c r="V295" s="61">
        <f t="shared" si="487"/>
        <v>0</v>
      </c>
      <c r="W295" s="60">
        <f t="shared" si="488"/>
        <v>0</v>
      </c>
      <c r="X295" s="61">
        <f t="shared" si="489"/>
        <v>0</v>
      </c>
      <c r="Y295" s="60">
        <f t="shared" si="493"/>
        <v>0</v>
      </c>
      <c r="Z295" s="61">
        <f t="shared" si="494"/>
        <v>0</v>
      </c>
      <c r="AA295" s="690"/>
      <c r="AB295" s="60"/>
      <c r="AC295" s="61">
        <f t="shared" si="496"/>
        <v>0</v>
      </c>
      <c r="AD295" s="60">
        <f t="shared" si="491"/>
        <v>0</v>
      </c>
      <c r="AE295" s="61">
        <f t="shared" si="492"/>
        <v>0</v>
      </c>
      <c r="AF295" s="82"/>
    </row>
    <row r="296" spans="1:32" s="1" customFormat="1" ht="18.75">
      <c r="A296" s="751">
        <v>23.18</v>
      </c>
      <c r="B296" s="2" t="s">
        <v>157</v>
      </c>
      <c r="C296" s="82"/>
      <c r="D296" s="61"/>
      <c r="E296" s="82"/>
      <c r="F296" s="61"/>
      <c r="G296" s="101">
        <v>5.79</v>
      </c>
      <c r="H296" s="82">
        <v>0</v>
      </c>
      <c r="I296" s="61">
        <f t="shared" si="498"/>
        <v>0</v>
      </c>
      <c r="J296" s="60">
        <f t="shared" si="484"/>
        <v>0</v>
      </c>
      <c r="K296" s="61">
        <f t="shared" si="484"/>
        <v>0</v>
      </c>
      <c r="L296" s="60"/>
      <c r="M296" s="61"/>
      <c r="N296" s="61" t="e">
        <f t="shared" si="485"/>
        <v>#DIV/0!</v>
      </c>
      <c r="O296" s="61" t="e">
        <f t="shared" si="485"/>
        <v>#DIV/0!</v>
      </c>
      <c r="P296" s="60">
        <f t="shared" si="486"/>
        <v>0</v>
      </c>
      <c r="Q296" s="61">
        <f t="shared" si="486"/>
        <v>0</v>
      </c>
      <c r="R296" s="60"/>
      <c r="S296" s="61"/>
      <c r="T296" s="827">
        <v>7.92</v>
      </c>
      <c r="U296" s="60">
        <v>1</v>
      </c>
      <c r="V296" s="61">
        <f t="shared" ref="V296:V303" si="499">U296*T296</f>
        <v>7.92</v>
      </c>
      <c r="W296" s="60">
        <f t="shared" si="488"/>
        <v>1</v>
      </c>
      <c r="X296" s="61">
        <f t="shared" si="489"/>
        <v>7.92</v>
      </c>
      <c r="Y296" s="60">
        <f t="shared" si="493"/>
        <v>0</v>
      </c>
      <c r="Z296" s="61">
        <f t="shared" si="494"/>
        <v>0</v>
      </c>
      <c r="AA296" s="827">
        <v>7.92</v>
      </c>
      <c r="AB296" s="60">
        <v>1</v>
      </c>
      <c r="AC296" s="61">
        <f t="shared" si="496"/>
        <v>7.92</v>
      </c>
      <c r="AD296" s="60">
        <f t="shared" si="491"/>
        <v>1</v>
      </c>
      <c r="AE296" s="61">
        <f t="shared" si="492"/>
        <v>7.92</v>
      </c>
      <c r="AF296" s="82"/>
    </row>
    <row r="297" spans="1:32" s="1" customFormat="1" ht="18.75">
      <c r="A297" s="751">
        <v>23.19</v>
      </c>
      <c r="B297" s="2" t="s">
        <v>342</v>
      </c>
      <c r="C297" s="82">
        <v>4</v>
      </c>
      <c r="D297" s="61">
        <v>28.85</v>
      </c>
      <c r="E297" s="82"/>
      <c r="F297" s="61"/>
      <c r="G297" s="101">
        <v>4.83</v>
      </c>
      <c r="H297" s="82">
        <v>15</v>
      </c>
      <c r="I297" s="61">
        <f t="shared" si="498"/>
        <v>72.45</v>
      </c>
      <c r="J297" s="60">
        <f t="shared" si="484"/>
        <v>19</v>
      </c>
      <c r="K297" s="61">
        <f t="shared" si="484"/>
        <v>101.30000000000001</v>
      </c>
      <c r="L297" s="60">
        <v>4</v>
      </c>
      <c r="M297" s="61">
        <v>28.85</v>
      </c>
      <c r="N297" s="61">
        <f t="shared" si="485"/>
        <v>21.05263157894737</v>
      </c>
      <c r="O297" s="61">
        <f t="shared" si="485"/>
        <v>28.479763079960513</v>
      </c>
      <c r="P297" s="60">
        <f t="shared" si="486"/>
        <v>15</v>
      </c>
      <c r="Q297" s="61">
        <f t="shared" si="486"/>
        <v>72.450000000000017</v>
      </c>
      <c r="R297" s="60">
        <v>15</v>
      </c>
      <c r="S297" s="61">
        <v>72.45</v>
      </c>
      <c r="T297" s="827">
        <v>6.25</v>
      </c>
      <c r="U297" s="60">
        <v>25</v>
      </c>
      <c r="V297" s="61">
        <f t="shared" si="499"/>
        <v>156.25</v>
      </c>
      <c r="W297" s="60">
        <f t="shared" si="488"/>
        <v>40</v>
      </c>
      <c r="X297" s="61">
        <f t="shared" si="489"/>
        <v>228.7</v>
      </c>
      <c r="Y297" s="60">
        <f t="shared" si="493"/>
        <v>15</v>
      </c>
      <c r="Z297" s="61">
        <f t="shared" si="494"/>
        <v>72.45</v>
      </c>
      <c r="AA297" s="827">
        <v>6.25</v>
      </c>
      <c r="AB297" s="60">
        <v>12</v>
      </c>
      <c r="AC297" s="61">
        <f t="shared" si="496"/>
        <v>75</v>
      </c>
      <c r="AD297" s="60">
        <f t="shared" si="491"/>
        <v>27</v>
      </c>
      <c r="AE297" s="61">
        <f t="shared" si="492"/>
        <v>147.44999999999999</v>
      </c>
      <c r="AF297" s="82"/>
    </row>
    <row r="298" spans="1:32" s="1" customFormat="1" ht="18.75">
      <c r="A298" s="751">
        <v>23.2</v>
      </c>
      <c r="B298" s="2" t="s">
        <v>302</v>
      </c>
      <c r="C298" s="82"/>
      <c r="D298" s="61"/>
      <c r="E298" s="82"/>
      <c r="F298" s="61"/>
      <c r="G298" s="101">
        <v>2.14</v>
      </c>
      <c r="H298" s="82">
        <v>0</v>
      </c>
      <c r="I298" s="61">
        <f t="shared" si="498"/>
        <v>0</v>
      </c>
      <c r="J298" s="60">
        <f t="shared" si="484"/>
        <v>0</v>
      </c>
      <c r="K298" s="61">
        <f t="shared" si="484"/>
        <v>0</v>
      </c>
      <c r="L298" s="60"/>
      <c r="M298" s="61"/>
      <c r="N298" s="61" t="e">
        <f t="shared" si="485"/>
        <v>#DIV/0!</v>
      </c>
      <c r="O298" s="61" t="e">
        <f t="shared" si="485"/>
        <v>#DIV/0!</v>
      </c>
      <c r="P298" s="60">
        <f t="shared" si="486"/>
        <v>0</v>
      </c>
      <c r="Q298" s="61">
        <f t="shared" si="486"/>
        <v>0</v>
      </c>
      <c r="R298" s="60"/>
      <c r="S298" s="61"/>
      <c r="T298" s="827">
        <v>2.72</v>
      </c>
      <c r="U298" s="60">
        <v>36</v>
      </c>
      <c r="V298" s="61">
        <f t="shared" si="499"/>
        <v>97.92</v>
      </c>
      <c r="W298" s="60">
        <f t="shared" si="488"/>
        <v>36</v>
      </c>
      <c r="X298" s="61">
        <f t="shared" si="489"/>
        <v>97.92</v>
      </c>
      <c r="Y298" s="60">
        <f t="shared" si="493"/>
        <v>0</v>
      </c>
      <c r="Z298" s="61">
        <f t="shared" si="494"/>
        <v>0</v>
      </c>
      <c r="AA298" s="827">
        <v>2.72</v>
      </c>
      <c r="AB298" s="60">
        <v>27</v>
      </c>
      <c r="AC298" s="61">
        <f t="shared" si="496"/>
        <v>73.440000000000012</v>
      </c>
      <c r="AD298" s="60">
        <f t="shared" si="491"/>
        <v>27</v>
      </c>
      <c r="AE298" s="61">
        <f t="shared" si="492"/>
        <v>73.440000000000012</v>
      </c>
      <c r="AF298" s="82"/>
    </row>
    <row r="299" spans="1:32" s="1" customFormat="1" ht="18.75">
      <c r="A299" s="751">
        <v>23.21</v>
      </c>
      <c r="B299" s="2" t="s">
        <v>301</v>
      </c>
      <c r="C299" s="82"/>
      <c r="D299" s="61"/>
      <c r="E299" s="82"/>
      <c r="F299" s="61"/>
      <c r="G299" s="101">
        <v>1.76</v>
      </c>
      <c r="H299" s="82">
        <v>0</v>
      </c>
      <c r="I299" s="61">
        <f t="shared" si="498"/>
        <v>0</v>
      </c>
      <c r="J299" s="60">
        <f t="shared" si="484"/>
        <v>0</v>
      </c>
      <c r="K299" s="61">
        <f t="shared" si="484"/>
        <v>0</v>
      </c>
      <c r="L299" s="60"/>
      <c r="M299" s="61"/>
      <c r="N299" s="61" t="e">
        <f t="shared" si="485"/>
        <v>#DIV/0!</v>
      </c>
      <c r="O299" s="61" t="e">
        <f t="shared" si="485"/>
        <v>#DIV/0!</v>
      </c>
      <c r="P299" s="60">
        <f t="shared" si="486"/>
        <v>0</v>
      </c>
      <c r="Q299" s="61">
        <f t="shared" si="486"/>
        <v>0</v>
      </c>
      <c r="R299" s="60"/>
      <c r="S299" s="61"/>
      <c r="T299" s="827">
        <v>2</v>
      </c>
      <c r="U299" s="60">
        <v>43</v>
      </c>
      <c r="V299" s="61">
        <f t="shared" si="499"/>
        <v>86</v>
      </c>
      <c r="W299" s="60">
        <f t="shared" si="488"/>
        <v>43</v>
      </c>
      <c r="X299" s="61">
        <f t="shared" si="489"/>
        <v>86</v>
      </c>
      <c r="Y299" s="60">
        <f t="shared" si="493"/>
        <v>0</v>
      </c>
      <c r="Z299" s="61">
        <f t="shared" si="494"/>
        <v>0</v>
      </c>
      <c r="AA299" s="827">
        <v>2</v>
      </c>
      <c r="AB299" s="60">
        <v>27</v>
      </c>
      <c r="AC299" s="61">
        <f t="shared" si="496"/>
        <v>54</v>
      </c>
      <c r="AD299" s="60">
        <f t="shared" si="491"/>
        <v>27</v>
      </c>
      <c r="AE299" s="61">
        <f t="shared" si="492"/>
        <v>54</v>
      </c>
      <c r="AF299" s="82"/>
    </row>
    <row r="300" spans="1:32" s="1" customFormat="1" ht="18.75">
      <c r="A300" s="751">
        <v>23.22</v>
      </c>
      <c r="B300" s="2" t="s">
        <v>181</v>
      </c>
      <c r="C300" s="82"/>
      <c r="D300" s="61"/>
      <c r="E300" s="82"/>
      <c r="F300" s="61"/>
      <c r="G300" s="101">
        <v>2.14</v>
      </c>
      <c r="H300" s="82"/>
      <c r="I300" s="61">
        <f t="shared" si="498"/>
        <v>0</v>
      </c>
      <c r="J300" s="60">
        <f t="shared" si="484"/>
        <v>0</v>
      </c>
      <c r="K300" s="61">
        <f t="shared" si="484"/>
        <v>0</v>
      </c>
      <c r="L300" s="60"/>
      <c r="M300" s="61"/>
      <c r="N300" s="61" t="e">
        <f t="shared" si="485"/>
        <v>#DIV/0!</v>
      </c>
      <c r="O300" s="61" t="e">
        <f t="shared" si="485"/>
        <v>#DIV/0!</v>
      </c>
      <c r="P300" s="60">
        <f t="shared" si="486"/>
        <v>0</v>
      </c>
      <c r="Q300" s="61">
        <f t="shared" si="486"/>
        <v>0</v>
      </c>
      <c r="R300" s="60"/>
      <c r="S300" s="61"/>
      <c r="T300" s="827">
        <v>2.72</v>
      </c>
      <c r="U300" s="60">
        <v>50</v>
      </c>
      <c r="V300" s="61">
        <f t="shared" si="499"/>
        <v>136</v>
      </c>
      <c r="W300" s="60">
        <f t="shared" si="488"/>
        <v>50</v>
      </c>
      <c r="X300" s="61">
        <f t="shared" si="489"/>
        <v>136</v>
      </c>
      <c r="Y300" s="60">
        <f t="shared" si="493"/>
        <v>0</v>
      </c>
      <c r="Z300" s="61">
        <f t="shared" si="494"/>
        <v>0</v>
      </c>
      <c r="AA300" s="827">
        <v>2.72</v>
      </c>
      <c r="AB300" s="60">
        <v>47</v>
      </c>
      <c r="AC300" s="61">
        <f t="shared" si="496"/>
        <v>127.84</v>
      </c>
      <c r="AD300" s="60">
        <f t="shared" si="491"/>
        <v>47</v>
      </c>
      <c r="AE300" s="61">
        <f t="shared" si="492"/>
        <v>127.84</v>
      </c>
      <c r="AF300" s="82"/>
    </row>
    <row r="301" spans="1:32" s="1" customFormat="1" ht="18.75">
      <c r="A301" s="751">
        <v>23.23</v>
      </c>
      <c r="B301" s="2" t="s">
        <v>182</v>
      </c>
      <c r="C301" s="82"/>
      <c r="D301" s="61"/>
      <c r="E301" s="82"/>
      <c r="F301" s="61"/>
      <c r="G301" s="101">
        <v>1.76</v>
      </c>
      <c r="H301" s="82">
        <v>0</v>
      </c>
      <c r="I301" s="61">
        <f t="shared" si="498"/>
        <v>0</v>
      </c>
      <c r="J301" s="60">
        <f t="shared" si="484"/>
        <v>0</v>
      </c>
      <c r="K301" s="61">
        <f t="shared" si="484"/>
        <v>0</v>
      </c>
      <c r="L301" s="60"/>
      <c r="M301" s="61"/>
      <c r="N301" s="61" t="e">
        <f t="shared" si="485"/>
        <v>#DIV/0!</v>
      </c>
      <c r="O301" s="61" t="e">
        <f t="shared" si="485"/>
        <v>#DIV/0!</v>
      </c>
      <c r="P301" s="60">
        <f t="shared" si="486"/>
        <v>0</v>
      </c>
      <c r="Q301" s="61">
        <f t="shared" si="486"/>
        <v>0</v>
      </c>
      <c r="R301" s="60"/>
      <c r="S301" s="61"/>
      <c r="T301" s="827">
        <v>2</v>
      </c>
      <c r="U301" s="60">
        <v>27</v>
      </c>
      <c r="V301" s="61">
        <f t="shared" si="499"/>
        <v>54</v>
      </c>
      <c r="W301" s="60">
        <f t="shared" si="488"/>
        <v>27</v>
      </c>
      <c r="X301" s="61">
        <f t="shared" si="489"/>
        <v>54</v>
      </c>
      <c r="Y301" s="60">
        <f t="shared" si="493"/>
        <v>0</v>
      </c>
      <c r="Z301" s="61">
        <f t="shared" si="494"/>
        <v>0</v>
      </c>
      <c r="AA301" s="827">
        <v>2</v>
      </c>
      <c r="AB301" s="60">
        <v>26</v>
      </c>
      <c r="AC301" s="61">
        <f t="shared" si="496"/>
        <v>52</v>
      </c>
      <c r="AD301" s="60">
        <f t="shared" si="491"/>
        <v>26</v>
      </c>
      <c r="AE301" s="61">
        <f t="shared" si="492"/>
        <v>52</v>
      </c>
      <c r="AF301" s="82"/>
    </row>
    <row r="302" spans="1:32" s="1" customFormat="1">
      <c r="A302" s="751">
        <v>23.24</v>
      </c>
      <c r="B302" s="2" t="s">
        <v>183</v>
      </c>
      <c r="C302" s="82"/>
      <c r="D302" s="61"/>
      <c r="E302" s="82"/>
      <c r="F302" s="61"/>
      <c r="G302" s="101">
        <v>2.14</v>
      </c>
      <c r="H302" s="82"/>
      <c r="I302" s="61">
        <f t="shared" si="498"/>
        <v>0</v>
      </c>
      <c r="J302" s="60">
        <f t="shared" si="484"/>
        <v>0</v>
      </c>
      <c r="K302" s="61">
        <f t="shared" si="484"/>
        <v>0</v>
      </c>
      <c r="L302" s="60"/>
      <c r="M302" s="61"/>
      <c r="N302" s="61" t="e">
        <f t="shared" si="485"/>
        <v>#DIV/0!</v>
      </c>
      <c r="O302" s="61" t="e">
        <f t="shared" si="485"/>
        <v>#DIV/0!</v>
      </c>
      <c r="P302" s="60">
        <f t="shared" si="486"/>
        <v>0</v>
      </c>
      <c r="Q302" s="61">
        <f t="shared" si="486"/>
        <v>0</v>
      </c>
      <c r="R302" s="60"/>
      <c r="S302" s="61"/>
      <c r="T302" s="125">
        <v>2.14</v>
      </c>
      <c r="U302" s="60"/>
      <c r="V302" s="61">
        <f t="shared" si="499"/>
        <v>0</v>
      </c>
      <c r="W302" s="60">
        <f t="shared" si="488"/>
        <v>0</v>
      </c>
      <c r="X302" s="61">
        <f t="shared" si="489"/>
        <v>0</v>
      </c>
      <c r="Y302" s="60">
        <f t="shared" si="493"/>
        <v>0</v>
      </c>
      <c r="Z302" s="61">
        <f t="shared" si="494"/>
        <v>0</v>
      </c>
      <c r="AA302" s="125">
        <v>2.14</v>
      </c>
      <c r="AB302" s="60"/>
      <c r="AC302" s="61">
        <f t="shared" si="496"/>
        <v>0</v>
      </c>
      <c r="AD302" s="60">
        <f t="shared" si="491"/>
        <v>0</v>
      </c>
      <c r="AE302" s="61">
        <f t="shared" si="492"/>
        <v>0</v>
      </c>
      <c r="AF302" s="82"/>
    </row>
    <row r="303" spans="1:32" s="1" customFormat="1">
      <c r="A303" s="751">
        <v>23.25</v>
      </c>
      <c r="B303" s="2" t="s">
        <v>184</v>
      </c>
      <c r="C303" s="82"/>
      <c r="D303" s="61"/>
      <c r="E303" s="82"/>
      <c r="F303" s="61"/>
      <c r="G303" s="101">
        <v>1.76</v>
      </c>
      <c r="H303" s="82"/>
      <c r="I303" s="61">
        <f t="shared" si="498"/>
        <v>0</v>
      </c>
      <c r="J303" s="60">
        <f t="shared" si="484"/>
        <v>0</v>
      </c>
      <c r="K303" s="61">
        <f t="shared" si="484"/>
        <v>0</v>
      </c>
      <c r="L303" s="60"/>
      <c r="M303" s="61"/>
      <c r="N303" s="61" t="e">
        <f t="shared" si="485"/>
        <v>#DIV/0!</v>
      </c>
      <c r="O303" s="61" t="e">
        <f t="shared" si="485"/>
        <v>#DIV/0!</v>
      </c>
      <c r="P303" s="60">
        <f t="shared" si="486"/>
        <v>0</v>
      </c>
      <c r="Q303" s="61">
        <f t="shared" si="486"/>
        <v>0</v>
      </c>
      <c r="R303" s="60"/>
      <c r="S303" s="61"/>
      <c r="T303" s="125">
        <v>1.76</v>
      </c>
      <c r="U303" s="60"/>
      <c r="V303" s="61">
        <f t="shared" si="499"/>
        <v>0</v>
      </c>
      <c r="W303" s="60">
        <f t="shared" si="488"/>
        <v>0</v>
      </c>
      <c r="X303" s="61">
        <f t="shared" si="489"/>
        <v>0</v>
      </c>
      <c r="Y303" s="60">
        <f t="shared" si="493"/>
        <v>0</v>
      </c>
      <c r="Z303" s="61">
        <f t="shared" si="494"/>
        <v>0</v>
      </c>
      <c r="AA303" s="125">
        <v>1.76</v>
      </c>
      <c r="AB303" s="60"/>
      <c r="AC303" s="61">
        <f t="shared" si="496"/>
        <v>0</v>
      </c>
      <c r="AD303" s="60">
        <f t="shared" si="491"/>
        <v>0</v>
      </c>
      <c r="AE303" s="61">
        <f t="shared" si="492"/>
        <v>0</v>
      </c>
      <c r="AF303" s="82"/>
    </row>
    <row r="304" spans="1:32" s="1" customFormat="1">
      <c r="A304" s="751">
        <v>23.26</v>
      </c>
      <c r="B304" s="2" t="s">
        <v>316</v>
      </c>
      <c r="C304" s="82"/>
      <c r="D304" s="61"/>
      <c r="E304" s="82"/>
      <c r="F304" s="61"/>
      <c r="G304" s="101"/>
      <c r="H304" s="82">
        <v>0</v>
      </c>
      <c r="I304" s="61">
        <v>0</v>
      </c>
      <c r="J304" s="60">
        <f t="shared" si="484"/>
        <v>0</v>
      </c>
      <c r="K304" s="61">
        <f t="shared" si="484"/>
        <v>0</v>
      </c>
      <c r="L304" s="60"/>
      <c r="M304" s="61"/>
      <c r="N304" s="61" t="e">
        <f t="shared" si="485"/>
        <v>#DIV/0!</v>
      </c>
      <c r="O304" s="61" t="e">
        <f t="shared" si="485"/>
        <v>#DIV/0!</v>
      </c>
      <c r="P304" s="60">
        <f t="shared" si="486"/>
        <v>0</v>
      </c>
      <c r="Q304" s="61">
        <f t="shared" si="486"/>
        <v>0</v>
      </c>
      <c r="R304" s="60"/>
      <c r="S304" s="61"/>
      <c r="T304" s="125"/>
      <c r="U304" s="60">
        <v>209</v>
      </c>
      <c r="V304" s="61">
        <v>192.46</v>
      </c>
      <c r="W304" s="60">
        <f t="shared" si="488"/>
        <v>209</v>
      </c>
      <c r="X304" s="61">
        <f t="shared" si="489"/>
        <v>192.46</v>
      </c>
      <c r="Y304" s="60">
        <f t="shared" si="493"/>
        <v>0</v>
      </c>
      <c r="Z304" s="61">
        <f t="shared" si="494"/>
        <v>0</v>
      </c>
      <c r="AA304" s="125"/>
      <c r="AB304" s="60"/>
      <c r="AC304" s="61"/>
      <c r="AD304" s="60">
        <f t="shared" si="491"/>
        <v>0</v>
      </c>
      <c r="AE304" s="61">
        <f t="shared" si="492"/>
        <v>0</v>
      </c>
      <c r="AF304" s="82"/>
    </row>
    <row r="305" spans="1:32" s="1" customFormat="1">
      <c r="A305" s="751">
        <v>23.2699999999999</v>
      </c>
      <c r="B305" s="2" t="s">
        <v>202</v>
      </c>
      <c r="C305" s="82"/>
      <c r="D305" s="61"/>
      <c r="E305" s="82"/>
      <c r="F305" s="61"/>
      <c r="G305" s="101">
        <v>0.4</v>
      </c>
      <c r="H305" s="82">
        <v>0</v>
      </c>
      <c r="I305" s="61">
        <f t="shared" si="498"/>
        <v>0</v>
      </c>
      <c r="J305" s="60">
        <f t="shared" si="484"/>
        <v>0</v>
      </c>
      <c r="K305" s="61">
        <f t="shared" si="484"/>
        <v>0</v>
      </c>
      <c r="L305" s="60"/>
      <c r="M305" s="61"/>
      <c r="N305" s="61" t="e">
        <f t="shared" si="485"/>
        <v>#DIV/0!</v>
      </c>
      <c r="O305" s="61" t="e">
        <f t="shared" si="485"/>
        <v>#DIV/0!</v>
      </c>
      <c r="P305" s="60">
        <f t="shared" si="486"/>
        <v>0</v>
      </c>
      <c r="Q305" s="61">
        <f t="shared" si="486"/>
        <v>0</v>
      </c>
      <c r="R305" s="60"/>
      <c r="S305" s="61"/>
      <c r="T305" s="125"/>
      <c r="U305" s="60">
        <v>21</v>
      </c>
      <c r="V305" s="61">
        <v>8.4</v>
      </c>
      <c r="W305" s="60">
        <f t="shared" si="488"/>
        <v>21</v>
      </c>
      <c r="X305" s="61">
        <f t="shared" si="489"/>
        <v>8.4</v>
      </c>
      <c r="Y305" s="60">
        <f t="shared" si="493"/>
        <v>0</v>
      </c>
      <c r="Z305" s="61">
        <f t="shared" si="494"/>
        <v>0</v>
      </c>
      <c r="AA305" s="125"/>
      <c r="AB305" s="60"/>
      <c r="AC305" s="61"/>
      <c r="AD305" s="60">
        <f t="shared" si="491"/>
        <v>0</v>
      </c>
      <c r="AE305" s="61">
        <f t="shared" si="492"/>
        <v>0</v>
      </c>
      <c r="AF305" s="82"/>
    </row>
    <row r="306" spans="1:32" s="1" customFormat="1">
      <c r="A306" s="751">
        <v>23.279999999999902</v>
      </c>
      <c r="B306" s="2" t="s">
        <v>118</v>
      </c>
      <c r="C306" s="82"/>
      <c r="D306" s="61"/>
      <c r="E306" s="82"/>
      <c r="F306" s="61"/>
      <c r="G306" s="101"/>
      <c r="H306" s="82">
        <v>0</v>
      </c>
      <c r="I306" s="61">
        <v>0</v>
      </c>
      <c r="J306" s="60">
        <f t="shared" si="484"/>
        <v>0</v>
      </c>
      <c r="K306" s="61">
        <f t="shared" si="484"/>
        <v>0</v>
      </c>
      <c r="L306" s="60"/>
      <c r="M306" s="61"/>
      <c r="N306" s="61" t="e">
        <f t="shared" si="485"/>
        <v>#DIV/0!</v>
      </c>
      <c r="O306" s="61" t="e">
        <f t="shared" si="485"/>
        <v>#DIV/0!</v>
      </c>
      <c r="P306" s="60">
        <f t="shared" si="486"/>
        <v>0</v>
      </c>
      <c r="Q306" s="61">
        <f t="shared" si="486"/>
        <v>0</v>
      </c>
      <c r="R306" s="60"/>
      <c r="S306" s="61"/>
      <c r="T306" s="125"/>
      <c r="U306" s="60"/>
      <c r="V306" s="61"/>
      <c r="W306" s="60">
        <f t="shared" si="488"/>
        <v>0</v>
      </c>
      <c r="X306" s="61">
        <f t="shared" si="489"/>
        <v>0</v>
      </c>
      <c r="Y306" s="60">
        <f t="shared" si="493"/>
        <v>0</v>
      </c>
      <c r="Z306" s="61">
        <f t="shared" si="494"/>
        <v>0</v>
      </c>
      <c r="AA306" s="125"/>
      <c r="AB306" s="60"/>
      <c r="AC306" s="61"/>
      <c r="AD306" s="60">
        <f t="shared" si="491"/>
        <v>0</v>
      </c>
      <c r="AE306" s="61">
        <f t="shared" si="492"/>
        <v>0</v>
      </c>
      <c r="AF306" s="82"/>
    </row>
    <row r="307" spans="1:32" s="1" customFormat="1">
      <c r="A307" s="751">
        <v>23.2899999999999</v>
      </c>
      <c r="B307" s="3" t="s">
        <v>119</v>
      </c>
      <c r="C307" s="82"/>
      <c r="D307" s="61"/>
      <c r="E307" s="82"/>
      <c r="F307" s="61"/>
      <c r="G307" s="101">
        <v>0.3</v>
      </c>
      <c r="H307" s="82">
        <v>0</v>
      </c>
      <c r="I307" s="61">
        <f>H307*G307</f>
        <v>0</v>
      </c>
      <c r="J307" s="60">
        <f t="shared" si="484"/>
        <v>0</v>
      </c>
      <c r="K307" s="61">
        <f t="shared" si="484"/>
        <v>0</v>
      </c>
      <c r="L307" s="60"/>
      <c r="M307" s="61"/>
      <c r="N307" s="61" t="e">
        <f t="shared" si="485"/>
        <v>#DIV/0!</v>
      </c>
      <c r="O307" s="61" t="e">
        <f t="shared" si="485"/>
        <v>#DIV/0!</v>
      </c>
      <c r="P307" s="60">
        <f t="shared" si="486"/>
        <v>0</v>
      </c>
      <c r="Q307" s="61">
        <f t="shared" si="486"/>
        <v>0</v>
      </c>
      <c r="R307" s="60"/>
      <c r="S307" s="61"/>
      <c r="T307" s="125"/>
      <c r="U307" s="60">
        <v>61</v>
      </c>
      <c r="V307" s="61">
        <v>18.3</v>
      </c>
      <c r="W307" s="60">
        <f t="shared" si="488"/>
        <v>61</v>
      </c>
      <c r="X307" s="61">
        <f t="shared" si="489"/>
        <v>18.3</v>
      </c>
      <c r="Y307" s="60">
        <f t="shared" si="493"/>
        <v>0</v>
      </c>
      <c r="Z307" s="61">
        <f t="shared" si="494"/>
        <v>0</v>
      </c>
      <c r="AA307" s="125"/>
      <c r="AB307" s="60"/>
      <c r="AC307" s="61"/>
      <c r="AD307" s="60">
        <f t="shared" si="491"/>
        <v>0</v>
      </c>
      <c r="AE307" s="61">
        <f t="shared" si="492"/>
        <v>0</v>
      </c>
      <c r="AF307" s="82"/>
    </row>
    <row r="308" spans="1:32" s="1" customFormat="1" ht="31.5">
      <c r="A308" s="751">
        <v>23.299999999999901</v>
      </c>
      <c r="B308" s="7" t="s">
        <v>120</v>
      </c>
      <c r="C308" s="82"/>
      <c r="D308" s="61"/>
      <c r="E308" s="82"/>
      <c r="F308" s="61"/>
      <c r="G308" s="101">
        <v>7.3</v>
      </c>
      <c r="H308" s="82"/>
      <c r="I308" s="61">
        <f t="shared" ref="I308:I312" si="500">H308*G308</f>
        <v>0</v>
      </c>
      <c r="J308" s="60">
        <f t="shared" si="484"/>
        <v>0</v>
      </c>
      <c r="K308" s="61">
        <f t="shared" si="484"/>
        <v>0</v>
      </c>
      <c r="L308" s="60"/>
      <c r="M308" s="61"/>
      <c r="N308" s="61" t="e">
        <f t="shared" si="485"/>
        <v>#DIV/0!</v>
      </c>
      <c r="O308" s="61" t="e">
        <f t="shared" si="485"/>
        <v>#DIV/0!</v>
      </c>
      <c r="P308" s="60">
        <f t="shared" si="486"/>
        <v>0</v>
      </c>
      <c r="Q308" s="61">
        <f t="shared" si="486"/>
        <v>0</v>
      </c>
      <c r="R308" s="60"/>
      <c r="S308" s="61"/>
      <c r="T308" s="125">
        <v>7.3</v>
      </c>
      <c r="U308" s="60"/>
      <c r="V308" s="61">
        <f>U308*T308</f>
        <v>0</v>
      </c>
      <c r="W308" s="60">
        <f t="shared" si="488"/>
        <v>0</v>
      </c>
      <c r="X308" s="61">
        <f t="shared" si="489"/>
        <v>0</v>
      </c>
      <c r="Y308" s="60">
        <f t="shared" si="493"/>
        <v>0</v>
      </c>
      <c r="Z308" s="61">
        <f t="shared" si="494"/>
        <v>0</v>
      </c>
      <c r="AA308" s="125">
        <v>7.3</v>
      </c>
      <c r="AB308" s="60"/>
      <c r="AC308" s="61">
        <f>AB308*AA308</f>
        <v>0</v>
      </c>
      <c r="AD308" s="60">
        <f t="shared" si="491"/>
        <v>0</v>
      </c>
      <c r="AE308" s="61">
        <f t="shared" si="492"/>
        <v>0</v>
      </c>
      <c r="AF308" s="82"/>
    </row>
    <row r="309" spans="1:32" s="1" customFormat="1" ht="31.5">
      <c r="A309" s="751">
        <v>23.309999999999899</v>
      </c>
      <c r="B309" s="7" t="s">
        <v>121</v>
      </c>
      <c r="C309" s="82"/>
      <c r="D309" s="61"/>
      <c r="E309" s="82"/>
      <c r="F309" s="61"/>
      <c r="G309" s="101">
        <v>6.32</v>
      </c>
      <c r="H309" s="82">
        <v>0</v>
      </c>
      <c r="I309" s="61">
        <f t="shared" si="500"/>
        <v>0</v>
      </c>
      <c r="J309" s="60">
        <f t="shared" si="484"/>
        <v>0</v>
      </c>
      <c r="K309" s="61">
        <f t="shared" si="484"/>
        <v>0</v>
      </c>
      <c r="L309" s="60"/>
      <c r="M309" s="61"/>
      <c r="N309" s="61" t="e">
        <f t="shared" si="485"/>
        <v>#DIV/0!</v>
      </c>
      <c r="O309" s="61" t="e">
        <f t="shared" si="485"/>
        <v>#DIV/0!</v>
      </c>
      <c r="P309" s="60">
        <f t="shared" si="486"/>
        <v>0</v>
      </c>
      <c r="Q309" s="61">
        <f t="shared" si="486"/>
        <v>0</v>
      </c>
      <c r="R309" s="60"/>
      <c r="S309" s="61"/>
      <c r="T309" s="125">
        <v>6.32</v>
      </c>
      <c r="U309" s="60"/>
      <c r="V309" s="61">
        <f>U309*T309</f>
        <v>0</v>
      </c>
      <c r="W309" s="60">
        <f t="shared" si="488"/>
        <v>0</v>
      </c>
      <c r="X309" s="61">
        <f t="shared" si="489"/>
        <v>0</v>
      </c>
      <c r="Y309" s="60">
        <f t="shared" si="493"/>
        <v>0</v>
      </c>
      <c r="Z309" s="61">
        <f t="shared" si="494"/>
        <v>0</v>
      </c>
      <c r="AA309" s="125">
        <v>6.32</v>
      </c>
      <c r="AB309" s="60"/>
      <c r="AC309" s="61">
        <f>AB309*AA309</f>
        <v>0</v>
      </c>
      <c r="AD309" s="60">
        <f t="shared" si="491"/>
        <v>0</v>
      </c>
      <c r="AE309" s="61">
        <f t="shared" si="492"/>
        <v>0</v>
      </c>
      <c r="AF309" s="82"/>
    </row>
    <row r="310" spans="1:32" s="1" customFormat="1" ht="31.5">
      <c r="A310" s="751">
        <v>23.319999999999901</v>
      </c>
      <c r="B310" s="7" t="s">
        <v>122</v>
      </c>
      <c r="C310" s="82"/>
      <c r="D310" s="61"/>
      <c r="E310" s="82"/>
      <c r="F310" s="61"/>
      <c r="G310" s="101">
        <v>7.3</v>
      </c>
      <c r="H310" s="82">
        <v>0</v>
      </c>
      <c r="I310" s="61">
        <f t="shared" si="500"/>
        <v>0</v>
      </c>
      <c r="J310" s="60">
        <f t="shared" si="484"/>
        <v>0</v>
      </c>
      <c r="K310" s="61">
        <f t="shared" si="484"/>
        <v>0</v>
      </c>
      <c r="L310" s="60"/>
      <c r="M310" s="61"/>
      <c r="N310" s="61" t="e">
        <f t="shared" si="485"/>
        <v>#DIV/0!</v>
      </c>
      <c r="O310" s="61" t="e">
        <f t="shared" si="485"/>
        <v>#DIV/0!</v>
      </c>
      <c r="P310" s="60">
        <f t="shared" si="486"/>
        <v>0</v>
      </c>
      <c r="Q310" s="61">
        <f t="shared" si="486"/>
        <v>0</v>
      </c>
      <c r="R310" s="60"/>
      <c r="S310" s="61"/>
      <c r="T310" s="125">
        <v>7.3</v>
      </c>
      <c r="U310" s="60"/>
      <c r="V310" s="61">
        <f>U310*T310</f>
        <v>0</v>
      </c>
      <c r="W310" s="60">
        <f t="shared" si="488"/>
        <v>0</v>
      </c>
      <c r="X310" s="61">
        <f t="shared" si="489"/>
        <v>0</v>
      </c>
      <c r="Y310" s="60">
        <f t="shared" si="493"/>
        <v>0</v>
      </c>
      <c r="Z310" s="61">
        <f t="shared" si="494"/>
        <v>0</v>
      </c>
      <c r="AA310" s="125">
        <v>7.3</v>
      </c>
      <c r="AB310" s="60"/>
      <c r="AC310" s="61">
        <f>AB310*AA310</f>
        <v>0</v>
      </c>
      <c r="AD310" s="60">
        <f t="shared" si="491"/>
        <v>0</v>
      </c>
      <c r="AE310" s="61">
        <f t="shared" si="492"/>
        <v>0</v>
      </c>
      <c r="AF310" s="82"/>
    </row>
    <row r="311" spans="1:32" s="1" customFormat="1" ht="31.5">
      <c r="A311" s="751">
        <v>23.329999999999899</v>
      </c>
      <c r="B311" s="7" t="s">
        <v>123</v>
      </c>
      <c r="C311" s="82"/>
      <c r="D311" s="61"/>
      <c r="E311" s="82"/>
      <c r="F311" s="61"/>
      <c r="G311" s="101">
        <v>6.32</v>
      </c>
      <c r="H311" s="82"/>
      <c r="I311" s="61">
        <f t="shared" si="500"/>
        <v>0</v>
      </c>
      <c r="J311" s="60">
        <f t="shared" si="484"/>
        <v>0</v>
      </c>
      <c r="K311" s="61">
        <f t="shared" si="484"/>
        <v>0</v>
      </c>
      <c r="L311" s="60"/>
      <c r="M311" s="61"/>
      <c r="N311" s="61" t="e">
        <f t="shared" si="485"/>
        <v>#DIV/0!</v>
      </c>
      <c r="O311" s="61" t="e">
        <f t="shared" si="485"/>
        <v>#DIV/0!</v>
      </c>
      <c r="P311" s="60">
        <f t="shared" si="486"/>
        <v>0</v>
      </c>
      <c r="Q311" s="61">
        <f t="shared" si="486"/>
        <v>0</v>
      </c>
      <c r="R311" s="60"/>
      <c r="S311" s="61"/>
      <c r="T311" s="125">
        <v>6.32</v>
      </c>
      <c r="U311" s="60"/>
      <c r="V311" s="61">
        <f>U311*T311</f>
        <v>0</v>
      </c>
      <c r="W311" s="60">
        <f t="shared" si="488"/>
        <v>0</v>
      </c>
      <c r="X311" s="61">
        <f t="shared" si="489"/>
        <v>0</v>
      </c>
      <c r="Y311" s="60">
        <f t="shared" si="493"/>
        <v>0</v>
      </c>
      <c r="Z311" s="61">
        <f t="shared" si="494"/>
        <v>0</v>
      </c>
      <c r="AA311" s="125">
        <v>6.32</v>
      </c>
      <c r="AB311" s="60"/>
      <c r="AC311" s="61">
        <f>AB311*AA311</f>
        <v>0</v>
      </c>
      <c r="AD311" s="60">
        <f t="shared" si="491"/>
        <v>0</v>
      </c>
      <c r="AE311" s="61">
        <f t="shared" si="492"/>
        <v>0</v>
      </c>
      <c r="AF311" s="82"/>
    </row>
    <row r="312" spans="1:32" s="1" customFormat="1" ht="31.5">
      <c r="A312" s="751">
        <v>23.3399999999999</v>
      </c>
      <c r="B312" s="7" t="s">
        <v>124</v>
      </c>
      <c r="C312" s="82"/>
      <c r="D312" s="61"/>
      <c r="E312" s="82"/>
      <c r="F312" s="61"/>
      <c r="G312" s="101"/>
      <c r="H312" s="82"/>
      <c r="I312" s="61">
        <f t="shared" si="500"/>
        <v>0</v>
      </c>
      <c r="J312" s="60">
        <f t="shared" si="484"/>
        <v>0</v>
      </c>
      <c r="K312" s="61">
        <f t="shared" si="484"/>
        <v>0</v>
      </c>
      <c r="L312" s="60"/>
      <c r="M312" s="61"/>
      <c r="N312" s="61" t="e">
        <f t="shared" si="485"/>
        <v>#DIV/0!</v>
      </c>
      <c r="O312" s="61" t="e">
        <f t="shared" si="485"/>
        <v>#DIV/0!</v>
      </c>
      <c r="P312" s="60">
        <f t="shared" si="486"/>
        <v>0</v>
      </c>
      <c r="Q312" s="61">
        <f t="shared" si="486"/>
        <v>0</v>
      </c>
      <c r="R312" s="60"/>
      <c r="S312" s="61"/>
      <c r="T312" s="125"/>
      <c r="U312" s="60"/>
      <c r="V312" s="61">
        <f t="shared" si="487"/>
        <v>0</v>
      </c>
      <c r="W312" s="60">
        <f t="shared" si="488"/>
        <v>0</v>
      </c>
      <c r="X312" s="61">
        <f t="shared" si="489"/>
        <v>0</v>
      </c>
      <c r="Y312" s="60">
        <f t="shared" si="493"/>
        <v>0</v>
      </c>
      <c r="Z312" s="61">
        <f t="shared" si="494"/>
        <v>0</v>
      </c>
      <c r="AA312" s="125"/>
      <c r="AB312" s="60"/>
      <c r="AC312" s="61"/>
      <c r="AD312" s="60">
        <f t="shared" si="491"/>
        <v>0</v>
      </c>
      <c r="AE312" s="61">
        <f t="shared" si="492"/>
        <v>0</v>
      </c>
      <c r="AF312" s="82"/>
    </row>
    <row r="313" spans="1:32" s="1" customFormat="1">
      <c r="A313" s="751">
        <v>23.349999999999898</v>
      </c>
      <c r="B313" s="7" t="s">
        <v>315</v>
      </c>
      <c r="C313" s="82"/>
      <c r="D313" s="61"/>
      <c r="E313" s="82"/>
      <c r="F313" s="61"/>
      <c r="G313" s="101"/>
      <c r="H313" s="82"/>
      <c r="I313" s="61"/>
      <c r="J313" s="60">
        <f t="shared" si="484"/>
        <v>0</v>
      </c>
      <c r="K313" s="61">
        <f t="shared" si="484"/>
        <v>0</v>
      </c>
      <c r="L313" s="60"/>
      <c r="M313" s="61"/>
      <c r="N313" s="61" t="e">
        <f t="shared" si="485"/>
        <v>#DIV/0!</v>
      </c>
      <c r="O313" s="61" t="e">
        <f t="shared" si="485"/>
        <v>#DIV/0!</v>
      </c>
      <c r="P313" s="60">
        <f t="shared" si="486"/>
        <v>0</v>
      </c>
      <c r="Q313" s="61">
        <f t="shared" si="486"/>
        <v>0</v>
      </c>
      <c r="R313" s="60"/>
      <c r="S313" s="61"/>
      <c r="T313" s="125"/>
      <c r="U313" s="60"/>
      <c r="V313" s="61">
        <f t="shared" si="487"/>
        <v>0</v>
      </c>
      <c r="W313" s="60">
        <f t="shared" si="488"/>
        <v>0</v>
      </c>
      <c r="X313" s="61">
        <f t="shared" si="489"/>
        <v>0</v>
      </c>
      <c r="Y313" s="60">
        <f t="shared" si="493"/>
        <v>0</v>
      </c>
      <c r="Z313" s="61">
        <f t="shared" si="494"/>
        <v>0</v>
      </c>
      <c r="AA313" s="125"/>
      <c r="AB313" s="60"/>
      <c r="AC313" s="61">
        <f t="shared" ref="AC313" si="501">AB313*AA313</f>
        <v>0</v>
      </c>
      <c r="AD313" s="60">
        <f t="shared" si="491"/>
        <v>0</v>
      </c>
      <c r="AE313" s="61">
        <f t="shared" si="492"/>
        <v>0</v>
      </c>
      <c r="AF313" s="82"/>
    </row>
    <row r="314" spans="1:32" s="1" customFormat="1">
      <c r="A314" s="751">
        <v>23.3599999999999</v>
      </c>
      <c r="B314" s="3" t="s">
        <v>125</v>
      </c>
      <c r="C314" s="82"/>
      <c r="D314" s="61"/>
      <c r="E314" s="82"/>
      <c r="F314" s="61"/>
      <c r="G314" s="101"/>
      <c r="H314" s="82"/>
      <c r="I314" s="61">
        <f t="shared" ref="I314:I316" si="502">H314*G314</f>
        <v>0</v>
      </c>
      <c r="J314" s="60">
        <f t="shared" si="484"/>
        <v>0</v>
      </c>
      <c r="K314" s="61">
        <f t="shared" si="484"/>
        <v>0</v>
      </c>
      <c r="L314" s="60"/>
      <c r="M314" s="61"/>
      <c r="N314" s="61"/>
      <c r="O314" s="61"/>
      <c r="P314" s="60">
        <f t="shared" si="486"/>
        <v>0</v>
      </c>
      <c r="Q314" s="61">
        <f t="shared" si="486"/>
        <v>0</v>
      </c>
      <c r="R314" s="60"/>
      <c r="S314" s="61"/>
      <c r="T314" s="125">
        <v>0.15</v>
      </c>
      <c r="U314" s="60">
        <v>612</v>
      </c>
      <c r="V314" s="61">
        <f>U314*T314</f>
        <v>91.8</v>
      </c>
      <c r="W314" s="60">
        <f t="shared" si="488"/>
        <v>612</v>
      </c>
      <c r="X314" s="61">
        <f t="shared" si="489"/>
        <v>91.8</v>
      </c>
      <c r="Y314" s="60">
        <f t="shared" si="493"/>
        <v>0</v>
      </c>
      <c r="Z314" s="61">
        <f t="shared" si="494"/>
        <v>0</v>
      </c>
      <c r="AA314" s="125">
        <v>0.15</v>
      </c>
      <c r="AB314" s="60">
        <v>612</v>
      </c>
      <c r="AC314" s="61">
        <f>AB314*AA314</f>
        <v>91.8</v>
      </c>
      <c r="AD314" s="60">
        <f t="shared" si="491"/>
        <v>612</v>
      </c>
      <c r="AE314" s="61">
        <f t="shared" si="492"/>
        <v>91.8</v>
      </c>
      <c r="AF314" s="82"/>
    </row>
    <row r="315" spans="1:32" s="1" customFormat="1">
      <c r="A315" s="751">
        <v>23.369999999999902</v>
      </c>
      <c r="B315" s="3" t="s">
        <v>126</v>
      </c>
      <c r="C315" s="82"/>
      <c r="D315" s="61"/>
      <c r="E315" s="82"/>
      <c r="F315" s="61"/>
      <c r="G315" s="101"/>
      <c r="H315" s="82"/>
      <c r="I315" s="61">
        <f t="shared" si="502"/>
        <v>0</v>
      </c>
      <c r="J315" s="60">
        <f t="shared" si="484"/>
        <v>0</v>
      </c>
      <c r="K315" s="61">
        <f t="shared" si="484"/>
        <v>0</v>
      </c>
      <c r="L315" s="60"/>
      <c r="M315" s="61"/>
      <c r="N315" s="61"/>
      <c r="O315" s="61"/>
      <c r="P315" s="60">
        <f t="shared" si="486"/>
        <v>0</v>
      </c>
      <c r="Q315" s="61">
        <f t="shared" si="486"/>
        <v>0</v>
      </c>
      <c r="R315" s="60"/>
      <c r="S315" s="61"/>
      <c r="T315" s="125"/>
      <c r="U315" s="60"/>
      <c r="V315" s="61">
        <f>U315*T315</f>
        <v>0</v>
      </c>
      <c r="W315" s="60">
        <f t="shared" si="488"/>
        <v>0</v>
      </c>
      <c r="X315" s="61">
        <f t="shared" si="489"/>
        <v>0</v>
      </c>
      <c r="Y315" s="60">
        <f t="shared" si="493"/>
        <v>0</v>
      </c>
      <c r="Z315" s="61">
        <f t="shared" si="494"/>
        <v>0</v>
      </c>
      <c r="AA315" s="125"/>
      <c r="AB315" s="60"/>
      <c r="AC315" s="61">
        <f>AB315*AA315</f>
        <v>0</v>
      </c>
      <c r="AD315" s="60">
        <f t="shared" si="491"/>
        <v>0</v>
      </c>
      <c r="AE315" s="61">
        <f t="shared" si="492"/>
        <v>0</v>
      </c>
      <c r="AF315" s="82"/>
    </row>
    <row r="316" spans="1:32" s="1" customFormat="1">
      <c r="A316" s="751">
        <v>23.3799999999999</v>
      </c>
      <c r="B316" s="3" t="s">
        <v>130</v>
      </c>
      <c r="C316" s="82"/>
      <c r="D316" s="61"/>
      <c r="E316" s="82"/>
      <c r="F316" s="61"/>
      <c r="G316" s="101"/>
      <c r="H316" s="82"/>
      <c r="I316" s="61">
        <f t="shared" si="502"/>
        <v>0</v>
      </c>
      <c r="J316" s="60">
        <f t="shared" si="484"/>
        <v>0</v>
      </c>
      <c r="K316" s="61">
        <f t="shared" si="484"/>
        <v>0</v>
      </c>
      <c r="L316" s="60"/>
      <c r="M316" s="61"/>
      <c r="N316" s="61"/>
      <c r="O316" s="61"/>
      <c r="P316" s="60">
        <f t="shared" si="486"/>
        <v>0</v>
      </c>
      <c r="Q316" s="61">
        <f t="shared" si="486"/>
        <v>0</v>
      </c>
      <c r="R316" s="60"/>
      <c r="S316" s="61"/>
      <c r="T316" s="125"/>
      <c r="U316" s="60"/>
      <c r="V316" s="61">
        <f>U316*T316</f>
        <v>0</v>
      </c>
      <c r="W316" s="60">
        <f t="shared" si="488"/>
        <v>0</v>
      </c>
      <c r="X316" s="61">
        <f t="shared" si="489"/>
        <v>0</v>
      </c>
      <c r="Y316" s="60">
        <f t="shared" si="493"/>
        <v>0</v>
      </c>
      <c r="Z316" s="61">
        <f t="shared" si="494"/>
        <v>0</v>
      </c>
      <c r="AA316" s="125"/>
      <c r="AB316" s="60"/>
      <c r="AC316" s="61">
        <f>AB316*AA316</f>
        <v>0</v>
      </c>
      <c r="AD316" s="60">
        <f t="shared" si="491"/>
        <v>0</v>
      </c>
      <c r="AE316" s="61">
        <f t="shared" si="492"/>
        <v>0</v>
      </c>
      <c r="AF316" s="82"/>
    </row>
    <row r="317" spans="1:32" s="1" customFormat="1" ht="29.25" customHeight="1">
      <c r="A317" s="751">
        <v>23.389999999999901</v>
      </c>
      <c r="B317" s="82" t="s">
        <v>303</v>
      </c>
      <c r="C317" s="82">
        <v>5</v>
      </c>
      <c r="D317" s="61">
        <v>18.86</v>
      </c>
      <c r="E317" s="82"/>
      <c r="F317" s="61"/>
      <c r="G317" s="101"/>
      <c r="H317" s="82">
        <v>6</v>
      </c>
      <c r="I317" s="61">
        <v>16.22</v>
      </c>
      <c r="J317" s="60">
        <f t="shared" si="484"/>
        <v>11</v>
      </c>
      <c r="K317" s="61">
        <f t="shared" si="484"/>
        <v>35.08</v>
      </c>
      <c r="L317" s="60">
        <v>9</v>
      </c>
      <c r="M317" s="61">
        <v>29.27</v>
      </c>
      <c r="N317" s="61">
        <f t="shared" si="485"/>
        <v>81.818181818181813</v>
      </c>
      <c r="O317" s="61">
        <f t="shared" si="485"/>
        <v>83.437856328392243</v>
      </c>
      <c r="P317" s="60">
        <f t="shared" si="486"/>
        <v>2</v>
      </c>
      <c r="Q317" s="61">
        <f t="shared" si="486"/>
        <v>5.8099999999999987</v>
      </c>
      <c r="R317" s="60">
        <v>2</v>
      </c>
      <c r="S317" s="61">
        <v>5.81</v>
      </c>
      <c r="T317" s="125"/>
      <c r="U317" s="60">
        <v>32</v>
      </c>
      <c r="V317" s="61">
        <v>161.88999999999999</v>
      </c>
      <c r="W317" s="60">
        <f t="shared" si="488"/>
        <v>34</v>
      </c>
      <c r="X317" s="61">
        <f t="shared" si="489"/>
        <v>167.7</v>
      </c>
      <c r="Y317" s="60"/>
      <c r="Z317" s="61"/>
      <c r="AA317" s="125"/>
      <c r="AB317" s="60">
        <v>4</v>
      </c>
      <c r="AC317" s="61">
        <v>16.98</v>
      </c>
      <c r="AD317" s="60">
        <f t="shared" si="491"/>
        <v>4</v>
      </c>
      <c r="AE317" s="61">
        <f t="shared" si="492"/>
        <v>16.98</v>
      </c>
      <c r="AF317" s="82"/>
    </row>
    <row r="318" spans="1:32" s="1" customFormat="1" ht="31.5" customHeight="1">
      <c r="A318" s="751">
        <v>23.399999999999899</v>
      </c>
      <c r="B318" s="2" t="s">
        <v>131</v>
      </c>
      <c r="C318" s="82"/>
      <c r="D318" s="61"/>
      <c r="E318" s="82"/>
      <c r="F318" s="61"/>
      <c r="G318" s="101"/>
      <c r="H318" s="82">
        <v>1</v>
      </c>
      <c r="I318" s="61">
        <v>4.46</v>
      </c>
      <c r="J318" s="60">
        <f t="shared" si="484"/>
        <v>1</v>
      </c>
      <c r="K318" s="61">
        <f t="shared" si="484"/>
        <v>4.46</v>
      </c>
      <c r="L318" s="60">
        <v>1</v>
      </c>
      <c r="M318" s="61">
        <v>4.46</v>
      </c>
      <c r="N318" s="61">
        <f t="shared" si="485"/>
        <v>100</v>
      </c>
      <c r="O318" s="61">
        <f t="shared" si="485"/>
        <v>100</v>
      </c>
      <c r="P318" s="60">
        <f t="shared" si="486"/>
        <v>0</v>
      </c>
      <c r="Q318" s="61">
        <f t="shared" si="486"/>
        <v>0</v>
      </c>
      <c r="R318" s="60"/>
      <c r="S318" s="61"/>
      <c r="T318" s="125"/>
      <c r="U318" s="60">
        <v>8</v>
      </c>
      <c r="V318" s="61">
        <v>57.56</v>
      </c>
      <c r="W318" s="60">
        <f t="shared" si="488"/>
        <v>8</v>
      </c>
      <c r="X318" s="61">
        <f t="shared" si="489"/>
        <v>57.56</v>
      </c>
      <c r="Y318" s="60"/>
      <c r="Z318" s="61"/>
      <c r="AA318" s="125"/>
      <c r="AB318" s="60">
        <v>1</v>
      </c>
      <c r="AC318" s="61">
        <v>2.0299999999999998</v>
      </c>
      <c r="AD318" s="60">
        <f t="shared" si="491"/>
        <v>1</v>
      </c>
      <c r="AE318" s="61">
        <f t="shared" si="492"/>
        <v>2.0299999999999998</v>
      </c>
      <c r="AF318" s="82"/>
    </row>
    <row r="319" spans="1:32" s="1" customFormat="1" ht="31.5">
      <c r="A319" s="751">
        <v>23.409999999999901</v>
      </c>
      <c r="B319" s="3" t="s">
        <v>304</v>
      </c>
      <c r="C319" s="82"/>
      <c r="D319" s="61"/>
      <c r="E319" s="82"/>
      <c r="F319" s="61"/>
      <c r="G319" s="101"/>
      <c r="H319" s="82"/>
      <c r="I319" s="61">
        <f t="shared" ref="I319:I324" si="503">H319*G319</f>
        <v>0</v>
      </c>
      <c r="J319" s="60">
        <f t="shared" si="484"/>
        <v>0</v>
      </c>
      <c r="K319" s="61">
        <f t="shared" si="484"/>
        <v>0</v>
      </c>
      <c r="L319" s="60"/>
      <c r="M319" s="61"/>
      <c r="N319" s="61"/>
      <c r="O319" s="61"/>
      <c r="P319" s="60">
        <f t="shared" si="486"/>
        <v>0</v>
      </c>
      <c r="Q319" s="61">
        <f t="shared" si="486"/>
        <v>0</v>
      </c>
      <c r="R319" s="60"/>
      <c r="S319" s="61"/>
      <c r="T319" s="125"/>
      <c r="U319" s="60"/>
      <c r="V319" s="61">
        <f t="shared" si="487"/>
        <v>0</v>
      </c>
      <c r="W319" s="60">
        <f t="shared" si="488"/>
        <v>0</v>
      </c>
      <c r="X319" s="61">
        <f t="shared" si="489"/>
        <v>0</v>
      </c>
      <c r="Y319" s="60">
        <f t="shared" si="493"/>
        <v>0</v>
      </c>
      <c r="Z319" s="61">
        <f t="shared" si="494"/>
        <v>0</v>
      </c>
      <c r="AA319" s="125"/>
      <c r="AB319" s="60"/>
      <c r="AC319" s="61">
        <f t="shared" ref="AC319:AC324" si="504">AB319*AA319</f>
        <v>0</v>
      </c>
      <c r="AD319" s="60">
        <f t="shared" si="491"/>
        <v>0</v>
      </c>
      <c r="AE319" s="61">
        <f t="shared" si="492"/>
        <v>0</v>
      </c>
      <c r="AF319" s="82"/>
    </row>
    <row r="320" spans="1:32" s="1" customFormat="1" ht="47.25">
      <c r="A320" s="911"/>
      <c r="B320" s="3" t="s">
        <v>127</v>
      </c>
      <c r="C320" s="82"/>
      <c r="D320" s="61"/>
      <c r="E320" s="82"/>
      <c r="F320" s="61"/>
      <c r="G320" s="101"/>
      <c r="H320" s="82"/>
      <c r="I320" s="61">
        <f t="shared" si="503"/>
        <v>0</v>
      </c>
      <c r="J320" s="60">
        <f t="shared" si="484"/>
        <v>0</v>
      </c>
      <c r="K320" s="61">
        <f t="shared" si="484"/>
        <v>0</v>
      </c>
      <c r="L320" s="60"/>
      <c r="M320" s="61"/>
      <c r="N320" s="61"/>
      <c r="O320" s="61"/>
      <c r="P320" s="60">
        <f t="shared" si="486"/>
        <v>0</v>
      </c>
      <c r="Q320" s="61">
        <f t="shared" si="486"/>
        <v>0</v>
      </c>
      <c r="R320" s="60"/>
      <c r="S320" s="61"/>
      <c r="T320" s="125"/>
      <c r="U320" s="60"/>
      <c r="V320" s="61">
        <f t="shared" si="487"/>
        <v>0</v>
      </c>
      <c r="W320" s="60">
        <f t="shared" si="488"/>
        <v>0</v>
      </c>
      <c r="X320" s="61">
        <f t="shared" si="489"/>
        <v>0</v>
      </c>
      <c r="Y320" s="60">
        <f t="shared" si="493"/>
        <v>0</v>
      </c>
      <c r="Z320" s="61">
        <f t="shared" si="494"/>
        <v>0</v>
      </c>
      <c r="AA320" s="125"/>
      <c r="AB320" s="60"/>
      <c r="AC320" s="61">
        <f t="shared" si="504"/>
        <v>0</v>
      </c>
      <c r="AD320" s="60">
        <f t="shared" si="491"/>
        <v>0</v>
      </c>
      <c r="AE320" s="61">
        <f t="shared" si="492"/>
        <v>0</v>
      </c>
      <c r="AF320" s="82"/>
    </row>
    <row r="321" spans="1:33" s="1" customFormat="1">
      <c r="A321" s="911"/>
      <c r="B321" s="3" t="s">
        <v>128</v>
      </c>
      <c r="C321" s="82"/>
      <c r="D321" s="61"/>
      <c r="E321" s="82"/>
      <c r="F321" s="61"/>
      <c r="G321" s="101"/>
      <c r="H321" s="82"/>
      <c r="I321" s="61">
        <f t="shared" si="503"/>
        <v>0</v>
      </c>
      <c r="J321" s="60">
        <f t="shared" si="484"/>
        <v>0</v>
      </c>
      <c r="K321" s="61">
        <f t="shared" si="484"/>
        <v>0</v>
      </c>
      <c r="L321" s="60"/>
      <c r="M321" s="61"/>
      <c r="N321" s="61"/>
      <c r="O321" s="61"/>
      <c r="P321" s="60">
        <f t="shared" si="486"/>
        <v>0</v>
      </c>
      <c r="Q321" s="61">
        <f t="shared" si="486"/>
        <v>0</v>
      </c>
      <c r="R321" s="60"/>
      <c r="S321" s="61"/>
      <c r="T321" s="125"/>
      <c r="U321" s="60"/>
      <c r="V321" s="61">
        <f t="shared" si="487"/>
        <v>0</v>
      </c>
      <c r="W321" s="60">
        <f t="shared" si="488"/>
        <v>0</v>
      </c>
      <c r="X321" s="61">
        <f t="shared" si="489"/>
        <v>0</v>
      </c>
      <c r="Y321" s="60">
        <f t="shared" si="493"/>
        <v>0</v>
      </c>
      <c r="Z321" s="61">
        <f t="shared" si="494"/>
        <v>0</v>
      </c>
      <c r="AA321" s="125"/>
      <c r="AB321" s="60"/>
      <c r="AC321" s="61">
        <f t="shared" si="504"/>
        <v>0</v>
      </c>
      <c r="AD321" s="60">
        <f t="shared" si="491"/>
        <v>0</v>
      </c>
      <c r="AE321" s="61">
        <f t="shared" si="492"/>
        <v>0</v>
      </c>
      <c r="AF321" s="82"/>
    </row>
    <row r="322" spans="1:33" s="1" customFormat="1" ht="56.25">
      <c r="A322" s="911"/>
      <c r="B322" s="3" t="s">
        <v>129</v>
      </c>
      <c r="C322" s="82">
        <v>1</v>
      </c>
      <c r="D322" s="61">
        <v>2.5</v>
      </c>
      <c r="E322" s="82"/>
      <c r="F322" s="61"/>
      <c r="G322" s="101"/>
      <c r="H322" s="82"/>
      <c r="I322" s="61">
        <f t="shared" si="503"/>
        <v>0</v>
      </c>
      <c r="J322" s="60">
        <f t="shared" si="484"/>
        <v>1</v>
      </c>
      <c r="K322" s="61">
        <f t="shared" si="484"/>
        <v>2.5</v>
      </c>
      <c r="L322" s="60">
        <v>1</v>
      </c>
      <c r="M322" s="61">
        <v>2.5</v>
      </c>
      <c r="N322" s="61">
        <f t="shared" si="485"/>
        <v>100</v>
      </c>
      <c r="O322" s="61">
        <f t="shared" si="485"/>
        <v>100</v>
      </c>
      <c r="P322" s="60">
        <f t="shared" si="486"/>
        <v>0</v>
      </c>
      <c r="Q322" s="61">
        <f t="shared" si="486"/>
        <v>0</v>
      </c>
      <c r="R322" s="60"/>
      <c r="S322" s="61"/>
      <c r="T322" s="125"/>
      <c r="U322" s="60"/>
      <c r="V322" s="61">
        <f t="shared" si="487"/>
        <v>0</v>
      </c>
      <c r="W322" s="60">
        <f t="shared" si="488"/>
        <v>0</v>
      </c>
      <c r="X322" s="61">
        <f t="shared" si="489"/>
        <v>0</v>
      </c>
      <c r="Y322" s="60">
        <f t="shared" si="493"/>
        <v>0</v>
      </c>
      <c r="Z322" s="61">
        <f t="shared" si="494"/>
        <v>0</v>
      </c>
      <c r="AA322" s="125"/>
      <c r="AB322" s="60"/>
      <c r="AC322" s="61"/>
      <c r="AD322" s="60">
        <f t="shared" si="491"/>
        <v>0</v>
      </c>
      <c r="AE322" s="61">
        <f t="shared" si="492"/>
        <v>0</v>
      </c>
      <c r="AF322" s="781" t="s">
        <v>637</v>
      </c>
    </row>
    <row r="323" spans="1:33" s="1" customFormat="1" ht="31.5">
      <c r="A323" s="751"/>
      <c r="B323" s="3" t="s">
        <v>305</v>
      </c>
      <c r="C323" s="82"/>
      <c r="D323" s="61"/>
      <c r="E323" s="82"/>
      <c r="F323" s="61"/>
      <c r="G323" s="101"/>
      <c r="H323" s="82"/>
      <c r="I323" s="61">
        <f t="shared" si="503"/>
        <v>0</v>
      </c>
      <c r="J323" s="60">
        <f t="shared" si="484"/>
        <v>0</v>
      </c>
      <c r="K323" s="61">
        <f t="shared" si="484"/>
        <v>0</v>
      </c>
      <c r="L323" s="60"/>
      <c r="M323" s="61"/>
      <c r="N323" s="61"/>
      <c r="O323" s="61"/>
      <c r="P323" s="60">
        <f t="shared" si="486"/>
        <v>0</v>
      </c>
      <c r="Q323" s="61">
        <f t="shared" si="486"/>
        <v>0</v>
      </c>
      <c r="R323" s="60"/>
      <c r="S323" s="61"/>
      <c r="T323" s="125"/>
      <c r="U323" s="60"/>
      <c r="V323" s="61">
        <f t="shared" si="487"/>
        <v>0</v>
      </c>
      <c r="W323" s="60">
        <f t="shared" si="488"/>
        <v>0</v>
      </c>
      <c r="X323" s="61">
        <f t="shared" si="489"/>
        <v>0</v>
      </c>
      <c r="Y323" s="60">
        <f t="shared" si="493"/>
        <v>0</v>
      </c>
      <c r="Z323" s="61">
        <f t="shared" si="494"/>
        <v>0</v>
      </c>
      <c r="AA323" s="125"/>
      <c r="AB323" s="60"/>
      <c r="AC323" s="61">
        <f t="shared" si="504"/>
        <v>0</v>
      </c>
      <c r="AD323" s="60">
        <f t="shared" si="491"/>
        <v>0</v>
      </c>
      <c r="AE323" s="61">
        <f t="shared" si="492"/>
        <v>0</v>
      </c>
      <c r="AF323" s="82"/>
    </row>
    <row r="324" spans="1:33" s="1" customFormat="1">
      <c r="A324" s="751">
        <v>23.42</v>
      </c>
      <c r="B324" s="2" t="s">
        <v>130</v>
      </c>
      <c r="C324" s="82"/>
      <c r="D324" s="61"/>
      <c r="E324" s="82"/>
      <c r="F324" s="61"/>
      <c r="G324" s="101"/>
      <c r="H324" s="82"/>
      <c r="I324" s="61">
        <f t="shared" si="503"/>
        <v>0</v>
      </c>
      <c r="J324" s="60">
        <f t="shared" si="484"/>
        <v>0</v>
      </c>
      <c r="K324" s="61">
        <f t="shared" si="484"/>
        <v>0</v>
      </c>
      <c r="L324" s="60"/>
      <c r="M324" s="61"/>
      <c r="N324" s="61"/>
      <c r="O324" s="61"/>
      <c r="P324" s="60">
        <f t="shared" si="486"/>
        <v>0</v>
      </c>
      <c r="Q324" s="61">
        <f t="shared" si="486"/>
        <v>0</v>
      </c>
      <c r="R324" s="60"/>
      <c r="S324" s="61"/>
      <c r="T324" s="125"/>
      <c r="U324" s="60"/>
      <c r="V324" s="61">
        <f t="shared" si="487"/>
        <v>0</v>
      </c>
      <c r="W324" s="60">
        <f t="shared" si="488"/>
        <v>0</v>
      </c>
      <c r="X324" s="61">
        <f t="shared" si="489"/>
        <v>0</v>
      </c>
      <c r="Y324" s="60">
        <f t="shared" si="493"/>
        <v>0</v>
      </c>
      <c r="Z324" s="61">
        <f t="shared" si="494"/>
        <v>0</v>
      </c>
      <c r="AA324" s="125"/>
      <c r="AB324" s="60"/>
      <c r="AC324" s="61">
        <f t="shared" si="504"/>
        <v>0</v>
      </c>
      <c r="AD324" s="60">
        <f t="shared" si="491"/>
        <v>0</v>
      </c>
      <c r="AE324" s="61">
        <f t="shared" si="492"/>
        <v>0</v>
      </c>
      <c r="AF324" s="82"/>
    </row>
    <row r="325" spans="1:33" s="1" customFormat="1" ht="56.25">
      <c r="A325" s="751">
        <v>23.43</v>
      </c>
      <c r="B325" s="3" t="s">
        <v>344</v>
      </c>
      <c r="C325" s="82"/>
      <c r="D325" s="61"/>
      <c r="E325" s="82"/>
      <c r="F325" s="61"/>
      <c r="G325" s="101"/>
      <c r="H325" s="82">
        <v>0</v>
      </c>
      <c r="I325" s="61">
        <v>0</v>
      </c>
      <c r="J325" s="60">
        <f t="shared" si="484"/>
        <v>0</v>
      </c>
      <c r="K325" s="61">
        <f t="shared" si="484"/>
        <v>0</v>
      </c>
      <c r="L325" s="60"/>
      <c r="M325" s="61"/>
      <c r="N325" s="61"/>
      <c r="O325" s="61"/>
      <c r="P325" s="60">
        <f t="shared" si="486"/>
        <v>0</v>
      </c>
      <c r="Q325" s="61">
        <f t="shared" si="486"/>
        <v>0</v>
      </c>
      <c r="R325" s="60"/>
      <c r="S325" s="61"/>
      <c r="T325" s="125"/>
      <c r="U325" s="60">
        <v>1407</v>
      </c>
      <c r="V325" s="61">
        <v>253.26</v>
      </c>
      <c r="W325" s="60">
        <f t="shared" si="488"/>
        <v>1407</v>
      </c>
      <c r="X325" s="61">
        <f t="shared" si="489"/>
        <v>253.26</v>
      </c>
      <c r="Y325" s="60">
        <f t="shared" si="493"/>
        <v>0</v>
      </c>
      <c r="Z325" s="61">
        <f t="shared" si="494"/>
        <v>0</v>
      </c>
      <c r="AA325" s="125"/>
      <c r="AB325" s="60"/>
      <c r="AC325" s="61"/>
      <c r="AD325" s="60">
        <f t="shared" si="491"/>
        <v>0</v>
      </c>
      <c r="AE325" s="61">
        <f t="shared" si="492"/>
        <v>0</v>
      </c>
      <c r="AF325" s="781" t="s">
        <v>637</v>
      </c>
    </row>
    <row r="326" spans="1:33" s="144" customFormat="1" ht="16.5" customHeight="1">
      <c r="A326" s="208"/>
      <c r="B326" s="209" t="s">
        <v>25</v>
      </c>
      <c r="C326" s="210">
        <f t="shared" ref="C326:F326" si="505">SUM(C279:C325)</f>
        <v>11</v>
      </c>
      <c r="D326" s="211">
        <f t="shared" si="505"/>
        <v>50.53</v>
      </c>
      <c r="E326" s="210">
        <f t="shared" si="505"/>
        <v>0</v>
      </c>
      <c r="F326" s="211">
        <f t="shared" si="505"/>
        <v>0</v>
      </c>
      <c r="G326" s="212"/>
      <c r="H326" s="210">
        <f t="shared" ref="H326:M326" si="506">SUM(H279:H325)</f>
        <v>42</v>
      </c>
      <c r="I326" s="211">
        <f t="shared" si="506"/>
        <v>359.45</v>
      </c>
      <c r="J326" s="210">
        <f t="shared" si="506"/>
        <v>53</v>
      </c>
      <c r="K326" s="211">
        <f t="shared" si="506"/>
        <v>409.97999999999996</v>
      </c>
      <c r="L326" s="210">
        <f t="shared" si="506"/>
        <v>16</v>
      </c>
      <c r="M326" s="211">
        <f t="shared" si="506"/>
        <v>136.37</v>
      </c>
      <c r="N326" s="216">
        <f t="shared" si="485"/>
        <v>30.188679245283016</v>
      </c>
      <c r="O326" s="216">
        <f>M326/K326%</f>
        <v>33.262598175520765</v>
      </c>
      <c r="P326" s="210">
        <f>SUM(P279:P325)</f>
        <v>37</v>
      </c>
      <c r="Q326" s="211">
        <f>SUM(Q279:Q325)</f>
        <v>273.61</v>
      </c>
      <c r="R326" s="210">
        <f>SUM(R279:R325)</f>
        <v>37</v>
      </c>
      <c r="S326" s="211">
        <f>SUM(S279:S325)</f>
        <v>273.61</v>
      </c>
      <c r="T326" s="214"/>
      <c r="U326" s="210">
        <f t="shared" ref="U326:Z326" si="507">SUM(U279:U325)</f>
        <v>2576</v>
      </c>
      <c r="V326" s="211">
        <f t="shared" si="507"/>
        <v>2130.9939999999997</v>
      </c>
      <c r="W326" s="210">
        <f t="shared" si="507"/>
        <v>2613</v>
      </c>
      <c r="X326" s="211">
        <f t="shared" si="507"/>
        <v>2404.6040000000003</v>
      </c>
      <c r="Y326" s="210">
        <f t="shared" si="507"/>
        <v>35</v>
      </c>
      <c r="Z326" s="211">
        <f t="shared" si="507"/>
        <v>267.8</v>
      </c>
      <c r="AA326" s="214"/>
      <c r="AB326" s="210">
        <f>SUM(AB279:AB325)</f>
        <v>791</v>
      </c>
      <c r="AC326" s="211">
        <f>SUM(AC279:AC325)</f>
        <v>1122.604</v>
      </c>
      <c r="AD326" s="210">
        <f>SUM(AD279:AD325)</f>
        <v>826</v>
      </c>
      <c r="AE326" s="211">
        <f>SUM(AE279:AE325)</f>
        <v>1390.404</v>
      </c>
      <c r="AF326" s="215"/>
    </row>
    <row r="327" spans="1:33" s="4" customFormat="1">
      <c r="A327" s="329" t="s">
        <v>132</v>
      </c>
      <c r="B327" s="9" t="s">
        <v>133</v>
      </c>
      <c r="C327" s="12"/>
      <c r="D327" s="63"/>
      <c r="E327" s="12"/>
      <c r="F327" s="63"/>
      <c r="G327" s="102"/>
      <c r="H327" s="12"/>
      <c r="I327" s="63"/>
      <c r="J327" s="62"/>
      <c r="K327" s="63"/>
      <c r="L327" s="62"/>
      <c r="M327" s="63"/>
      <c r="N327" s="63"/>
      <c r="O327" s="63"/>
      <c r="P327" s="62"/>
      <c r="Q327" s="63"/>
      <c r="R327" s="62"/>
      <c r="S327" s="63"/>
      <c r="T327" s="126"/>
      <c r="U327" s="62"/>
      <c r="V327" s="63"/>
      <c r="W327" s="62"/>
      <c r="X327" s="63"/>
      <c r="Y327" s="62"/>
      <c r="Z327" s="63"/>
      <c r="AA327" s="126"/>
      <c r="AB327" s="62"/>
      <c r="AC327" s="63"/>
      <c r="AD327" s="62"/>
      <c r="AE327" s="63"/>
      <c r="AF327" s="12"/>
    </row>
    <row r="328" spans="1:33" s="4" customFormat="1">
      <c r="A328" s="329">
        <v>24</v>
      </c>
      <c r="B328" s="9" t="s">
        <v>134</v>
      </c>
      <c r="C328" s="12"/>
      <c r="D328" s="63"/>
      <c r="E328" s="12"/>
      <c r="F328" s="63"/>
      <c r="G328" s="102"/>
      <c r="H328" s="12"/>
      <c r="I328" s="63"/>
      <c r="J328" s="62"/>
      <c r="K328" s="63"/>
      <c r="L328" s="62"/>
      <c r="M328" s="63"/>
      <c r="N328" s="63"/>
      <c r="O328" s="63"/>
      <c r="P328" s="62"/>
      <c r="Q328" s="63"/>
      <c r="R328" s="62"/>
      <c r="S328" s="63"/>
      <c r="T328" s="126"/>
      <c r="U328" s="62"/>
      <c r="V328" s="63"/>
      <c r="W328" s="62"/>
      <c r="X328" s="63"/>
      <c r="Y328" s="62"/>
      <c r="Z328" s="63"/>
      <c r="AA328" s="126"/>
      <c r="AB328" s="62"/>
      <c r="AC328" s="63"/>
      <c r="AD328" s="62"/>
      <c r="AE328" s="63"/>
      <c r="AF328" s="12"/>
    </row>
    <row r="329" spans="1:33" s="1" customFormat="1">
      <c r="A329" s="199">
        <v>24.01</v>
      </c>
      <c r="B329" s="2" t="s">
        <v>135</v>
      </c>
      <c r="C329" s="82"/>
      <c r="D329" s="61"/>
      <c r="E329" s="82"/>
      <c r="F329" s="61"/>
      <c r="G329" s="101"/>
      <c r="H329" s="82"/>
      <c r="I329" s="61"/>
      <c r="J329" s="60">
        <f t="shared" ref="J329:J332" si="508">H329+E329+C329</f>
        <v>0</v>
      </c>
      <c r="K329" s="61">
        <f>I329+F329+D329</f>
        <v>0</v>
      </c>
      <c r="L329" s="60"/>
      <c r="M329" s="61"/>
      <c r="N329" s="61"/>
      <c r="O329" s="61"/>
      <c r="P329" s="60"/>
      <c r="Q329" s="61"/>
      <c r="R329" s="60"/>
      <c r="S329" s="61"/>
      <c r="T329" s="125"/>
      <c r="U329" s="60"/>
      <c r="V329" s="61"/>
      <c r="W329" s="60"/>
      <c r="X329" s="61">
        <f>V329+S329</f>
        <v>0</v>
      </c>
      <c r="Y329" s="60"/>
      <c r="Z329" s="61"/>
      <c r="AA329" s="125"/>
      <c r="AB329" s="60"/>
      <c r="AC329" s="61"/>
      <c r="AD329" s="60"/>
      <c r="AE329" s="61">
        <f>AC329+Z329</f>
        <v>0</v>
      </c>
      <c r="AF329" s="82"/>
    </row>
    <row r="330" spans="1:33" s="1" customFormat="1">
      <c r="A330" s="751"/>
      <c r="B330" s="2" t="s">
        <v>136</v>
      </c>
      <c r="C330" s="82"/>
      <c r="D330" s="61"/>
      <c r="E330" s="82"/>
      <c r="F330" s="61"/>
      <c r="G330" s="101"/>
      <c r="H330" s="82">
        <v>1</v>
      </c>
      <c r="I330" s="61">
        <v>127.8</v>
      </c>
      <c r="J330" s="60">
        <f t="shared" si="508"/>
        <v>1</v>
      </c>
      <c r="K330" s="61">
        <f>I330+F330+D330</f>
        <v>127.8</v>
      </c>
      <c r="L330" s="60"/>
      <c r="M330" s="61">
        <v>92.96</v>
      </c>
      <c r="N330" s="61">
        <f t="shared" ref="N330:O333" si="509">L330/J330%</f>
        <v>0</v>
      </c>
      <c r="O330" s="61">
        <f t="shared" si="509"/>
        <v>72.738654147104839</v>
      </c>
      <c r="P330" s="60">
        <f>J330-L330</f>
        <v>1</v>
      </c>
      <c r="Q330" s="61">
        <f>K330-M330</f>
        <v>34.840000000000003</v>
      </c>
      <c r="R330" s="60"/>
      <c r="S330" s="61"/>
      <c r="T330" s="125"/>
      <c r="U330" s="60">
        <v>1</v>
      </c>
      <c r="V330" s="61">
        <v>180</v>
      </c>
      <c r="W330" s="60">
        <f>U330+R330</f>
        <v>1</v>
      </c>
      <c r="X330" s="61">
        <f>V330+S330</f>
        <v>180</v>
      </c>
      <c r="Y330" s="60"/>
      <c r="Z330" s="61"/>
      <c r="AA330" s="125"/>
      <c r="AB330" s="60">
        <v>1</v>
      </c>
      <c r="AC330" s="61">
        <v>168.60399999999998</v>
      </c>
      <c r="AD330" s="60">
        <f>AB330+Y330</f>
        <v>1</v>
      </c>
      <c r="AE330" s="61">
        <f>AC330+Z330</f>
        <v>168.60399999999998</v>
      </c>
      <c r="AF330" s="82"/>
    </row>
    <row r="331" spans="1:33" s="1" customFormat="1" ht="22.15" customHeight="1">
      <c r="A331" s="199"/>
      <c r="B331" s="3" t="s">
        <v>137</v>
      </c>
      <c r="C331" s="82"/>
      <c r="D331" s="61"/>
      <c r="E331" s="82"/>
      <c r="F331" s="61"/>
      <c r="G331" s="101"/>
      <c r="H331" s="82"/>
      <c r="I331" s="61"/>
      <c r="J331" s="60">
        <f t="shared" si="508"/>
        <v>0</v>
      </c>
      <c r="K331" s="61">
        <f>I331+F331+D331</f>
        <v>0</v>
      </c>
      <c r="L331" s="60"/>
      <c r="M331" s="61"/>
      <c r="N331" s="61"/>
      <c r="O331" s="61"/>
      <c r="P331" s="60"/>
      <c r="Q331" s="61"/>
      <c r="R331" s="60"/>
      <c r="S331" s="61"/>
      <c r="T331" s="125"/>
      <c r="U331" s="60"/>
      <c r="V331" s="61"/>
      <c r="W331" s="60"/>
      <c r="X331" s="61">
        <f>V331+S331</f>
        <v>0</v>
      </c>
      <c r="Y331" s="60"/>
      <c r="Z331" s="61"/>
      <c r="AA331" s="125"/>
      <c r="AB331" s="60"/>
      <c r="AC331" s="61"/>
      <c r="AD331" s="60"/>
      <c r="AE331" s="61">
        <f>AC331+Z331</f>
        <v>0</v>
      </c>
      <c r="AF331" s="82"/>
    </row>
    <row r="332" spans="1:33" s="1" customFormat="1">
      <c r="A332" s="199"/>
      <c r="B332" s="2" t="s">
        <v>138</v>
      </c>
      <c r="C332" s="82"/>
      <c r="D332" s="61"/>
      <c r="E332" s="82"/>
      <c r="F332" s="61"/>
      <c r="G332" s="101"/>
      <c r="H332" s="82"/>
      <c r="I332" s="61"/>
      <c r="J332" s="60">
        <f t="shared" si="508"/>
        <v>0</v>
      </c>
      <c r="K332" s="61">
        <f>I332+F332+D332</f>
        <v>0</v>
      </c>
      <c r="L332" s="60"/>
      <c r="M332" s="61"/>
      <c r="N332" s="61"/>
      <c r="O332" s="61"/>
      <c r="P332" s="60"/>
      <c r="Q332" s="61"/>
      <c r="R332" s="60"/>
      <c r="S332" s="61"/>
      <c r="T332" s="125"/>
      <c r="U332" s="60"/>
      <c r="V332" s="61"/>
      <c r="W332" s="60"/>
      <c r="X332" s="61">
        <f>V332+S332</f>
        <v>0</v>
      </c>
      <c r="Y332" s="60"/>
      <c r="Z332" s="61"/>
      <c r="AA332" s="125"/>
      <c r="AB332" s="60"/>
      <c r="AC332" s="61"/>
      <c r="AD332" s="60"/>
      <c r="AE332" s="61">
        <f>AC332+Z332</f>
        <v>0</v>
      </c>
      <c r="AF332" s="82"/>
    </row>
    <row r="333" spans="1:33" s="144" customFormat="1">
      <c r="A333" s="208"/>
      <c r="B333" s="209" t="s">
        <v>35</v>
      </c>
      <c r="C333" s="210">
        <f t="shared" ref="C333" si="510">SUM(C330:C332)</f>
        <v>0</v>
      </c>
      <c r="D333" s="211">
        <f>SUM(D330:D332)</f>
        <v>0</v>
      </c>
      <c r="E333" s="210">
        <f t="shared" ref="E333" si="511">SUM(E330:E332)</f>
        <v>0</v>
      </c>
      <c r="F333" s="211">
        <f>SUM(F330:F332)</f>
        <v>0</v>
      </c>
      <c r="G333" s="212"/>
      <c r="H333" s="210">
        <f t="shared" ref="H333:L333" si="512">SUM(H330:H332)</f>
        <v>1</v>
      </c>
      <c r="I333" s="211">
        <f>SUM(I330:I332)</f>
        <v>127.8</v>
      </c>
      <c r="J333" s="210">
        <f t="shared" si="512"/>
        <v>1</v>
      </c>
      <c r="K333" s="211">
        <f>SUM(K330:K332)</f>
        <v>127.8</v>
      </c>
      <c r="L333" s="210">
        <f t="shared" si="512"/>
        <v>0</v>
      </c>
      <c r="M333" s="211">
        <f>SUM(M330:M332)</f>
        <v>92.96</v>
      </c>
      <c r="N333" s="216">
        <f t="shared" si="509"/>
        <v>0</v>
      </c>
      <c r="O333" s="216">
        <f>M333/K333%</f>
        <v>72.738654147104839</v>
      </c>
      <c r="P333" s="210">
        <f t="shared" ref="P333" si="513">SUM(P330:P332)</f>
        <v>1</v>
      </c>
      <c r="Q333" s="211">
        <f>SUM(Q330:Q332)</f>
        <v>34.840000000000003</v>
      </c>
      <c r="R333" s="210">
        <f t="shared" ref="R333" si="514">SUM(R330:R332)</f>
        <v>0</v>
      </c>
      <c r="S333" s="211">
        <f>SUM(S330:S332)</f>
        <v>0</v>
      </c>
      <c r="T333" s="214"/>
      <c r="U333" s="210">
        <f t="shared" ref="U333" si="515">SUM(U330:U332)</f>
        <v>1</v>
      </c>
      <c r="V333" s="211">
        <f>SUM(V330:V332)</f>
        <v>180</v>
      </c>
      <c r="W333" s="210">
        <f t="shared" ref="W333" si="516">SUM(W330:W332)</f>
        <v>1</v>
      </c>
      <c r="X333" s="211">
        <f>SUM(X330:X332)</f>
        <v>180</v>
      </c>
      <c r="Y333" s="210">
        <f t="shared" ref="Y333" si="517">SUM(Y330:Y332)</f>
        <v>0</v>
      </c>
      <c r="Z333" s="211">
        <f>SUM(Z330:Z332)</f>
        <v>0</v>
      </c>
      <c r="AA333" s="214"/>
      <c r="AB333" s="210">
        <f t="shared" ref="AB333" si="518">SUM(AB330:AB332)</f>
        <v>1</v>
      </c>
      <c r="AC333" s="211">
        <f>SUM(AC330:AC332)</f>
        <v>168.60399999999998</v>
      </c>
      <c r="AD333" s="210">
        <f t="shared" ref="AD333" si="519">SUM(AD330:AD332)</f>
        <v>1</v>
      </c>
      <c r="AE333" s="211">
        <f>SUM(AE330:AE332)</f>
        <v>168.60399999999998</v>
      </c>
      <c r="AF333" s="216">
        <f>AE333/AE382*100</f>
        <v>2.4481450869221226</v>
      </c>
    </row>
    <row r="334" spans="1:33" s="4" customFormat="1" ht="47.25">
      <c r="A334" s="329">
        <v>24.02</v>
      </c>
      <c r="B334" s="9" t="s">
        <v>253</v>
      </c>
      <c r="C334" s="12"/>
      <c r="D334" s="63"/>
      <c r="E334" s="12"/>
      <c r="F334" s="63"/>
      <c r="G334" s="102"/>
      <c r="H334" s="12"/>
      <c r="I334" s="63"/>
      <c r="J334" s="62">
        <f t="shared" ref="J334:J338" si="520">H334+E334+C334</f>
        <v>0</v>
      </c>
      <c r="K334" s="63"/>
      <c r="L334" s="62"/>
      <c r="M334" s="63"/>
      <c r="N334" s="61"/>
      <c r="O334" s="61"/>
      <c r="P334" s="60"/>
      <c r="Q334" s="61"/>
      <c r="R334" s="62"/>
      <c r="S334" s="63"/>
      <c r="T334" s="126"/>
      <c r="U334" s="62"/>
      <c r="V334" s="63"/>
      <c r="W334" s="62"/>
      <c r="X334" s="63"/>
      <c r="Y334" s="62"/>
      <c r="Z334" s="63"/>
      <c r="AA334" s="126"/>
      <c r="AB334" s="62"/>
      <c r="AC334" s="63"/>
      <c r="AD334" s="62"/>
      <c r="AE334" s="63"/>
      <c r="AF334" s="12"/>
    </row>
    <row r="335" spans="1:33" s="1" customFormat="1">
      <c r="A335" s="751"/>
      <c r="B335" s="2" t="s">
        <v>236</v>
      </c>
      <c r="C335" s="82"/>
      <c r="D335" s="61"/>
      <c r="E335" s="82"/>
      <c r="F335" s="61"/>
      <c r="G335" s="116">
        <v>1.1000000000000001E-3</v>
      </c>
      <c r="H335" s="82">
        <v>16038</v>
      </c>
      <c r="I335" s="61">
        <f>+G335*H335</f>
        <v>17.6418</v>
      </c>
      <c r="J335" s="60">
        <f t="shared" si="520"/>
        <v>16038</v>
      </c>
      <c r="K335" s="61">
        <f>I335+F335+D335</f>
        <v>17.6418</v>
      </c>
      <c r="L335" s="60">
        <v>16038</v>
      </c>
      <c r="M335" s="61">
        <v>13</v>
      </c>
      <c r="N335" s="61">
        <f t="shared" ref="N335:O340" si="521">L335/J335%</f>
        <v>100</v>
      </c>
      <c r="O335" s="61">
        <f t="shared" si="521"/>
        <v>73.688625877178069</v>
      </c>
      <c r="P335" s="60">
        <f t="shared" ref="P335:Q338" si="522">J335-L335</f>
        <v>0</v>
      </c>
      <c r="Q335" s="61">
        <f t="shared" si="522"/>
        <v>4.6417999999999999</v>
      </c>
      <c r="R335" s="60"/>
      <c r="S335" s="61"/>
      <c r="T335" s="125">
        <v>1.1999999999999999E-3</v>
      </c>
      <c r="U335" s="60">
        <v>15366</v>
      </c>
      <c r="V335" s="61">
        <v>28.462600000000002</v>
      </c>
      <c r="W335" s="60">
        <f t="shared" ref="W335:W338" si="523">U335+R335</f>
        <v>15366</v>
      </c>
      <c r="X335" s="61">
        <f>V335+S335</f>
        <v>28.462600000000002</v>
      </c>
      <c r="Y335" s="60"/>
      <c r="Z335" s="61"/>
      <c r="AA335" s="125">
        <v>1.1999999999999999E-3</v>
      </c>
      <c r="AB335" s="60">
        <v>15366</v>
      </c>
      <c r="AC335" s="61">
        <v>28.462600000000002</v>
      </c>
      <c r="AD335" s="60">
        <f t="shared" ref="AD335:AD338" si="524">AB335+Y335</f>
        <v>15366</v>
      </c>
      <c r="AE335" s="61">
        <f>AC335+Z335</f>
        <v>28.462600000000002</v>
      </c>
      <c r="AF335" s="82"/>
      <c r="AG335" s="817">
        <f>X335-AE335</f>
        <v>0</v>
      </c>
    </row>
    <row r="336" spans="1:33" s="1" customFormat="1">
      <c r="A336" s="751"/>
      <c r="B336" s="2" t="s">
        <v>237</v>
      </c>
      <c r="C336" s="82"/>
      <c r="D336" s="61"/>
      <c r="E336" s="82"/>
      <c r="F336" s="61"/>
      <c r="G336" s="116">
        <v>1.1000000000000001E-3</v>
      </c>
      <c r="H336" s="82">
        <v>24516</v>
      </c>
      <c r="I336" s="61">
        <f t="shared" ref="I336:I337" si="525">+G336*H336</f>
        <v>26.967600000000001</v>
      </c>
      <c r="J336" s="60">
        <f t="shared" si="520"/>
        <v>24516</v>
      </c>
      <c r="K336" s="61">
        <f>I336+F336+D336</f>
        <v>26.967600000000001</v>
      </c>
      <c r="L336" s="60">
        <v>24516</v>
      </c>
      <c r="M336" s="61">
        <v>13</v>
      </c>
      <c r="N336" s="61">
        <f t="shared" si="521"/>
        <v>100</v>
      </c>
      <c r="O336" s="61">
        <f t="shared" si="521"/>
        <v>48.205995342559213</v>
      </c>
      <c r="P336" s="60">
        <f t="shared" si="522"/>
        <v>0</v>
      </c>
      <c r="Q336" s="61">
        <f t="shared" si="522"/>
        <v>13.967600000000001</v>
      </c>
      <c r="R336" s="60"/>
      <c r="S336" s="61"/>
      <c r="T336" s="125">
        <v>1.1999999999999999E-3</v>
      </c>
      <c r="U336" s="60">
        <v>23450</v>
      </c>
      <c r="V336" s="61">
        <v>37.704999999999998</v>
      </c>
      <c r="W336" s="60">
        <f t="shared" si="523"/>
        <v>23450</v>
      </c>
      <c r="X336" s="61">
        <f>V336+S336</f>
        <v>37.704999999999998</v>
      </c>
      <c r="Y336" s="60"/>
      <c r="Z336" s="61"/>
      <c r="AA336" s="125">
        <v>1.1999999999999999E-3</v>
      </c>
      <c r="AB336" s="60">
        <v>23450</v>
      </c>
      <c r="AC336" s="61">
        <v>37.704999999999998</v>
      </c>
      <c r="AD336" s="60">
        <f t="shared" si="524"/>
        <v>23450</v>
      </c>
      <c r="AE336" s="61">
        <f>AC336+Z336</f>
        <v>37.704999999999998</v>
      </c>
      <c r="AF336" s="82"/>
      <c r="AG336" s="817">
        <f t="shared" ref="AG336:AG337" si="526">X336-AE336</f>
        <v>0</v>
      </c>
    </row>
    <row r="337" spans="1:33" s="1" customFormat="1">
      <c r="A337" s="751"/>
      <c r="B337" s="2" t="s">
        <v>241</v>
      </c>
      <c r="C337" s="82"/>
      <c r="D337" s="61"/>
      <c r="E337" s="82"/>
      <c r="F337" s="61"/>
      <c r="G337" s="116">
        <v>1.1000000000000001E-3</v>
      </c>
      <c r="H337" s="82">
        <v>30760</v>
      </c>
      <c r="I337" s="61">
        <f t="shared" si="525"/>
        <v>33.835999999999999</v>
      </c>
      <c r="J337" s="60">
        <f t="shared" si="520"/>
        <v>30760</v>
      </c>
      <c r="K337" s="61">
        <f>I337+F337+D337</f>
        <v>33.835999999999999</v>
      </c>
      <c r="L337" s="60">
        <v>30760</v>
      </c>
      <c r="M337" s="61">
        <v>13</v>
      </c>
      <c r="N337" s="61">
        <f t="shared" si="521"/>
        <v>99.999999999999986</v>
      </c>
      <c r="O337" s="61">
        <f t="shared" si="521"/>
        <v>38.420617094219175</v>
      </c>
      <c r="P337" s="60">
        <f t="shared" si="522"/>
        <v>0</v>
      </c>
      <c r="Q337" s="61">
        <f t="shared" si="522"/>
        <v>20.835999999999999</v>
      </c>
      <c r="R337" s="60"/>
      <c r="S337" s="61"/>
      <c r="T337" s="125"/>
      <c r="U337" s="60">
        <v>30183</v>
      </c>
      <c r="V337" s="61">
        <v>71.392799999999994</v>
      </c>
      <c r="W337" s="60">
        <f t="shared" si="523"/>
        <v>30183</v>
      </c>
      <c r="X337" s="61">
        <f>V337+S337</f>
        <v>71.392799999999994</v>
      </c>
      <c r="Y337" s="60"/>
      <c r="Z337" s="61"/>
      <c r="AA337" s="125"/>
      <c r="AB337" s="60">
        <v>30183</v>
      </c>
      <c r="AC337" s="61">
        <v>71.392799999999994</v>
      </c>
      <c r="AD337" s="60">
        <f t="shared" si="524"/>
        <v>30183</v>
      </c>
      <c r="AE337" s="61">
        <f>AC337+Z337</f>
        <v>71.392799999999994</v>
      </c>
      <c r="AF337" s="61">
        <f>(AE335+AE336+AE337)/AE382*100</f>
        <v>1.9973892518270147</v>
      </c>
      <c r="AG337" s="817">
        <f t="shared" si="526"/>
        <v>0</v>
      </c>
    </row>
    <row r="338" spans="1:33" s="1" customFormat="1" ht="31.5">
      <c r="A338" s="751">
        <v>24.03</v>
      </c>
      <c r="B338" s="2" t="s">
        <v>139</v>
      </c>
      <c r="C338" s="82"/>
      <c r="D338" s="61"/>
      <c r="E338" s="82"/>
      <c r="F338" s="61"/>
      <c r="G338" s="101"/>
      <c r="H338" s="82">
        <v>1</v>
      </c>
      <c r="I338" s="61">
        <v>19.100000000000001</v>
      </c>
      <c r="J338" s="60">
        <f t="shared" si="520"/>
        <v>1</v>
      </c>
      <c r="K338" s="61">
        <f>I338+F338+D338</f>
        <v>19.100000000000001</v>
      </c>
      <c r="L338" s="60">
        <v>1</v>
      </c>
      <c r="M338" s="61">
        <v>1.86</v>
      </c>
      <c r="N338" s="61">
        <f t="shared" si="521"/>
        <v>100</v>
      </c>
      <c r="O338" s="61">
        <f t="shared" si="521"/>
        <v>9.7382198952879584</v>
      </c>
      <c r="P338" s="60">
        <f t="shared" si="522"/>
        <v>0</v>
      </c>
      <c r="Q338" s="61">
        <f t="shared" si="522"/>
        <v>17.240000000000002</v>
      </c>
      <c r="R338" s="60"/>
      <c r="S338" s="61"/>
      <c r="T338" s="125"/>
      <c r="U338" s="60">
        <v>1</v>
      </c>
      <c r="V338" s="61">
        <v>34.406224549999997</v>
      </c>
      <c r="W338" s="60">
        <f t="shared" si="523"/>
        <v>1</v>
      </c>
      <c r="X338" s="61">
        <f>V338+S338</f>
        <v>34.406224549999997</v>
      </c>
      <c r="Y338" s="60"/>
      <c r="Z338" s="61"/>
      <c r="AA338" s="125"/>
      <c r="AB338" s="60">
        <v>1</v>
      </c>
      <c r="AC338" s="61">
        <v>34.406224549999997</v>
      </c>
      <c r="AD338" s="60">
        <f t="shared" si="524"/>
        <v>1</v>
      </c>
      <c r="AE338" s="61">
        <f>AC338+Z338</f>
        <v>34.406224549999997</v>
      </c>
      <c r="AF338" s="61">
        <f>AE338/AE382*100</f>
        <v>0.49958144285795014</v>
      </c>
    </row>
    <row r="339" spans="1:33" s="144" customFormat="1">
      <c r="A339" s="208"/>
      <c r="B339" s="209" t="s">
        <v>35</v>
      </c>
      <c r="C339" s="210">
        <f t="shared" ref="C339" si="527">SUM(C335:C338)</f>
        <v>0</v>
      </c>
      <c r="D339" s="211">
        <f>SUM(D335:D338)</f>
        <v>0</v>
      </c>
      <c r="E339" s="210">
        <f t="shared" ref="E339" si="528">SUM(E335:E338)</f>
        <v>0</v>
      </c>
      <c r="F339" s="211">
        <f>SUM(F335:F338)</f>
        <v>0</v>
      </c>
      <c r="G339" s="212"/>
      <c r="H339" s="210">
        <f t="shared" ref="H339" si="529">SUM(H335:H338)</f>
        <v>71315</v>
      </c>
      <c r="I339" s="211">
        <f>SUM(I335:I338)</f>
        <v>97.545400000000001</v>
      </c>
      <c r="J339" s="210">
        <f t="shared" ref="J339" si="530">SUM(J335:J338)</f>
        <v>71315</v>
      </c>
      <c r="K339" s="211">
        <f>SUM(K335:K338)</f>
        <v>97.545400000000001</v>
      </c>
      <c r="L339" s="210">
        <f t="shared" ref="L339" si="531">SUM(L335:L338)</f>
        <v>71315</v>
      </c>
      <c r="M339" s="211">
        <f>SUM(M335:M338)</f>
        <v>40.86</v>
      </c>
      <c r="N339" s="216">
        <f t="shared" si="521"/>
        <v>100</v>
      </c>
      <c r="O339" s="216">
        <f t="shared" si="521"/>
        <v>41.888187449126249</v>
      </c>
      <c r="P339" s="210">
        <f t="shared" ref="P339" si="532">SUM(P335:P338)</f>
        <v>0</v>
      </c>
      <c r="Q339" s="211">
        <f>SUM(Q335:Q338)</f>
        <v>56.685400000000001</v>
      </c>
      <c r="R339" s="210">
        <f t="shared" ref="R339" si="533">SUM(R335:R338)</f>
        <v>0</v>
      </c>
      <c r="S339" s="211">
        <f>SUM(S335:S338)</f>
        <v>0</v>
      </c>
      <c r="T339" s="214"/>
      <c r="U339" s="210">
        <f t="shared" ref="U339" si="534">SUM(U335:U338)</f>
        <v>69000</v>
      </c>
      <c r="V339" s="211">
        <f>SUM(V335:V338)</f>
        <v>171.96662454999998</v>
      </c>
      <c r="W339" s="210">
        <f t="shared" ref="W339" si="535">SUM(W335:W338)</f>
        <v>69000</v>
      </c>
      <c r="X339" s="211">
        <f>SUM(X335:X338)</f>
        <v>171.96662454999998</v>
      </c>
      <c r="Y339" s="210">
        <f t="shared" ref="Y339" si="536">SUM(Y335:Y338)</f>
        <v>0</v>
      </c>
      <c r="Z339" s="211">
        <f>SUM(Z335:Z338)</f>
        <v>0</v>
      </c>
      <c r="AA339" s="214"/>
      <c r="AB339" s="210">
        <f t="shared" ref="AB339" si="537">SUM(AB335:AB338)</f>
        <v>69000</v>
      </c>
      <c r="AC339" s="211">
        <f>SUM(AC335:AC338)</f>
        <v>171.96662454999998</v>
      </c>
      <c r="AD339" s="210">
        <f t="shared" ref="AD339" si="538">SUM(AD335:AD338)</f>
        <v>69000</v>
      </c>
      <c r="AE339" s="211">
        <f>SUM(AE335:AE338)</f>
        <v>171.96662454999998</v>
      </c>
      <c r="AF339" s="216">
        <f>AF333+AF337+AF338</f>
        <v>4.9451157816070879</v>
      </c>
    </row>
    <row r="340" spans="1:33" s="144" customFormat="1">
      <c r="A340" s="208"/>
      <c r="B340" s="215" t="s">
        <v>140</v>
      </c>
      <c r="C340" s="210">
        <f>C339+C333+C326+C276+C272+C265+C261+C258+C254+C250+C243+C239+C234+C225+C211+C188+C144+C140+C134+C121+C83+C81+C77+C45</f>
        <v>4373</v>
      </c>
      <c r="D340" s="211">
        <f t="shared" ref="D340:F340" si="539">D339+D333+D326+D276+D272+D265+D261+D258+D254+D250+D243+D239+D234+D225+D211+D188+D144+D140+D134+D121+D83+D81+D77+D45</f>
        <v>50.53</v>
      </c>
      <c r="E340" s="210">
        <f t="shared" si="539"/>
        <v>0</v>
      </c>
      <c r="F340" s="211">
        <f t="shared" si="539"/>
        <v>0</v>
      </c>
      <c r="G340" s="212"/>
      <c r="H340" s="210">
        <f t="shared" ref="H340:M340" si="540">H339+H333+H326+H276+H272+H265+H261+H258+H254+H250+H243+H239+H234+H225+H211+H188+H144+H140+H134+H121+H83+H81+H77+H45</f>
        <v>207518</v>
      </c>
      <c r="I340" s="211">
        <f t="shared" si="540"/>
        <v>4320.5160538461532</v>
      </c>
      <c r="J340" s="210">
        <f t="shared" si="540"/>
        <v>211891</v>
      </c>
      <c r="K340" s="211">
        <f t="shared" si="540"/>
        <v>4371.046053846153</v>
      </c>
      <c r="L340" s="210">
        <f t="shared" si="540"/>
        <v>187563</v>
      </c>
      <c r="M340" s="211">
        <f t="shared" si="540"/>
        <v>2733.9740000000002</v>
      </c>
      <c r="N340" s="216">
        <f t="shared" si="521"/>
        <v>88.518625142172155</v>
      </c>
      <c r="O340" s="216">
        <f t="shared" si="521"/>
        <v>62.547362034640031</v>
      </c>
      <c r="P340" s="210">
        <f>P339+P333+P326+P276+P272+P265+P261+P258+P254+P250+P243+P239+P234+P225+P211+P188+P144+P140+P134+P121+P83+P81+P77+P45</f>
        <v>24210</v>
      </c>
      <c r="Q340" s="211">
        <f>Q339+Q333+Q326+Q276+Q272+Q265+Q261+Q258+Q254+Q250+Q243+Q239+Q234+Q225+Q211+Q188+Q144+Q140+Q134+Q121+Q83+Q81+Q77+Q45</f>
        <v>1637.0720538461537</v>
      </c>
      <c r="R340" s="210">
        <f>R339+R333+R326+R276+R272+R265+R261+R258+R254+R250+R243+R239+R234+R225+R211+R188+R144+R140+R134+R121+R83+R81+R77+R45</f>
        <v>37</v>
      </c>
      <c r="S340" s="211">
        <f>S339+S333+S326+S276+S272+S265+S261+S258+S254+S250+S243+S239+S234+S225+S211+S188+S144+S140+S134+S121+S83+S81+S77+S45</f>
        <v>273.61</v>
      </c>
      <c r="T340" s="214"/>
      <c r="U340" s="210">
        <f t="shared" ref="U340:Z340" si="541">U339+U333+U326+U276+U272+U265+U261+U258+U254+U250+U243+U239+U234+U225+U211+U188+U144+U140+U134+U121+U83+U81+U77+U45</f>
        <v>199538</v>
      </c>
      <c r="V340" s="211">
        <f t="shared" si="541"/>
        <v>8442.5592845499996</v>
      </c>
      <c r="W340" s="210">
        <f t="shared" si="541"/>
        <v>199575</v>
      </c>
      <c r="X340" s="211">
        <f t="shared" si="541"/>
        <v>8716.1692845500002</v>
      </c>
      <c r="Y340" s="210">
        <f t="shared" si="541"/>
        <v>35</v>
      </c>
      <c r="Z340" s="211">
        <f t="shared" si="541"/>
        <v>267.8</v>
      </c>
      <c r="AA340" s="214"/>
      <c r="AB340" s="210">
        <f>AB339+AB333+AB326+AB276+AB272+AB265+AB261+AB258+AB254+AB250+AB243+AB239+AB234+AB225+AB211+AB188+AB144+AB140+AB134+AB121+AB83+AB81+AB77+AB45</f>
        <v>196179</v>
      </c>
      <c r="AC340" s="211">
        <f>AC339+AC333+AC326+AC276+AC272+AC265+AC261+AC258+AC254+AC250+AC243+AC239+AC234+AC225+AC211+AC188+AC144+AC140+AC134+AC121+AC83+AC81+AC77+AC45</f>
        <v>6597.6251245499989</v>
      </c>
      <c r="AD340" s="210">
        <f>AD339+AD333+AD326+AD276+AD272+AD265+AD261+AD258+AD254+AD250+AD243+AD239+AD234+AD225+AD211+AD188+AD144+AD140+AD134+AD121+AD83+AD81+AD77+AD45</f>
        <v>196214</v>
      </c>
      <c r="AE340" s="211">
        <f>AE339+AE333+AE326+AE276+AE272+AE265+AE261+AE258+AE254+AE250+AE243+AE239+AE234+AE225+AE211+AE188+AE144+AE140+AE134+AE121+AE83+AE81+AE77+AE45</f>
        <v>6865.42512455</v>
      </c>
      <c r="AF340" s="215"/>
    </row>
    <row r="341" spans="1:33" s="4" customFormat="1">
      <c r="A341" s="329">
        <v>25</v>
      </c>
      <c r="B341" s="9" t="s">
        <v>141</v>
      </c>
      <c r="C341" s="12"/>
      <c r="D341" s="63"/>
      <c r="E341" s="12"/>
      <c r="F341" s="63"/>
      <c r="G341" s="102"/>
      <c r="H341" s="12"/>
      <c r="I341" s="63"/>
      <c r="J341" s="62"/>
      <c r="K341" s="63"/>
      <c r="L341" s="62"/>
      <c r="M341" s="63"/>
      <c r="N341" s="63"/>
      <c r="O341" s="63"/>
      <c r="P341" s="62"/>
      <c r="Q341" s="63"/>
      <c r="R341" s="62"/>
      <c r="S341" s="63"/>
      <c r="T341" s="126"/>
      <c r="U341" s="62"/>
      <c r="V341" s="63"/>
      <c r="W341" s="62"/>
      <c r="X341" s="63"/>
      <c r="Y341" s="62"/>
      <c r="Z341" s="63"/>
      <c r="AA341" s="126"/>
      <c r="AB341" s="62"/>
      <c r="AC341" s="63"/>
      <c r="AD341" s="62"/>
      <c r="AE341" s="63"/>
      <c r="AF341" s="12"/>
    </row>
    <row r="342" spans="1:33" s="1" customFormat="1">
      <c r="A342" s="199">
        <v>25.01</v>
      </c>
      <c r="B342" s="2" t="s">
        <v>142</v>
      </c>
      <c r="C342" s="82"/>
      <c r="D342" s="61"/>
      <c r="E342" s="82"/>
      <c r="F342" s="61"/>
      <c r="G342" s="101"/>
      <c r="H342" s="82"/>
      <c r="I342" s="61"/>
      <c r="J342" s="60">
        <f t="shared" ref="J342:J343" si="542">H342+E342+C342</f>
        <v>0</v>
      </c>
      <c r="K342" s="61">
        <f>I342+F342+D342</f>
        <v>0</v>
      </c>
      <c r="L342" s="60"/>
      <c r="M342" s="61"/>
      <c r="N342" s="61" t="e">
        <f t="shared" ref="N342:O345" si="543">L342/J342%</f>
        <v>#DIV/0!</v>
      </c>
      <c r="O342" s="61" t="e">
        <f t="shared" si="543"/>
        <v>#DIV/0!</v>
      </c>
      <c r="P342" s="60">
        <f>J342-L342</f>
        <v>0</v>
      </c>
      <c r="Q342" s="61">
        <f>K342-M342</f>
        <v>0</v>
      </c>
      <c r="R342" s="60"/>
      <c r="S342" s="61"/>
      <c r="T342" s="125"/>
      <c r="U342" s="60"/>
      <c r="V342" s="61">
        <f>U342*T342</f>
        <v>0</v>
      </c>
      <c r="W342" s="60">
        <f>U342+R342</f>
        <v>0</v>
      </c>
      <c r="X342" s="61">
        <f>V342+S342</f>
        <v>0</v>
      </c>
      <c r="Y342" s="60"/>
      <c r="Z342" s="61"/>
      <c r="AA342" s="125"/>
      <c r="AB342" s="60"/>
      <c r="AC342" s="61">
        <f>AB342*AA342</f>
        <v>0</v>
      </c>
      <c r="AD342" s="60">
        <f>AB342+Y342</f>
        <v>0</v>
      </c>
      <c r="AE342" s="61">
        <f>AC342+Z342</f>
        <v>0</v>
      </c>
      <c r="AF342" s="82"/>
    </row>
    <row r="343" spans="1:33" s="1" customFormat="1">
      <c r="A343" s="199">
        <v>25.02</v>
      </c>
      <c r="B343" s="2" t="s">
        <v>143</v>
      </c>
      <c r="C343" s="82"/>
      <c r="D343" s="61"/>
      <c r="E343" s="82"/>
      <c r="F343" s="61"/>
      <c r="G343" s="101">
        <v>6.0000000000000001E-3</v>
      </c>
      <c r="H343" s="82"/>
      <c r="I343" s="61">
        <f t="shared" ref="I343" si="544">H343*G343</f>
        <v>0</v>
      </c>
      <c r="J343" s="60">
        <f t="shared" si="542"/>
        <v>0</v>
      </c>
      <c r="K343" s="61">
        <f>I343+F343+D343</f>
        <v>0</v>
      </c>
      <c r="L343" s="60"/>
      <c r="M343" s="61"/>
      <c r="N343" s="61" t="e">
        <f t="shared" si="543"/>
        <v>#DIV/0!</v>
      </c>
      <c r="O343" s="61" t="e">
        <f t="shared" si="543"/>
        <v>#DIV/0!</v>
      </c>
      <c r="P343" s="60">
        <f>J343-L343</f>
        <v>0</v>
      </c>
      <c r="Q343" s="61">
        <f>K343-M343</f>
        <v>0</v>
      </c>
      <c r="R343" s="60"/>
      <c r="S343" s="61"/>
      <c r="T343" s="125"/>
      <c r="U343" s="60"/>
      <c r="V343" s="61">
        <f>U343*T343</f>
        <v>0</v>
      </c>
      <c r="W343" s="60">
        <f>U343+R343</f>
        <v>0</v>
      </c>
      <c r="X343" s="61">
        <f>V343+S343</f>
        <v>0</v>
      </c>
      <c r="Y343" s="60"/>
      <c r="Z343" s="61"/>
      <c r="AA343" s="125"/>
      <c r="AB343" s="60"/>
      <c r="AC343" s="61">
        <f>AB343*AA343</f>
        <v>0</v>
      </c>
      <c r="AD343" s="60">
        <f>AB343+Y343</f>
        <v>0</v>
      </c>
      <c r="AE343" s="61">
        <f>AC343+Z343</f>
        <v>0</v>
      </c>
      <c r="AF343" s="82"/>
    </row>
    <row r="344" spans="1:33" s="144" customFormat="1">
      <c r="A344" s="208"/>
      <c r="B344" s="209" t="s">
        <v>35</v>
      </c>
      <c r="C344" s="210">
        <f t="shared" ref="C344" si="545">SUM(C342:C343)</f>
        <v>0</v>
      </c>
      <c r="D344" s="211">
        <f>SUM(D342:D343)</f>
        <v>0</v>
      </c>
      <c r="E344" s="210">
        <f t="shared" ref="E344" si="546">SUM(E342:E343)</f>
        <v>0</v>
      </c>
      <c r="F344" s="211">
        <f>SUM(F342:F343)</f>
        <v>0</v>
      </c>
      <c r="G344" s="212"/>
      <c r="H344" s="210">
        <f t="shared" ref="H344" si="547">SUM(H342:H343)</f>
        <v>0</v>
      </c>
      <c r="I344" s="211">
        <f>SUM(I342:I343)</f>
        <v>0</v>
      </c>
      <c r="J344" s="210">
        <f t="shared" ref="J344" si="548">SUM(J342:J343)</f>
        <v>0</v>
      </c>
      <c r="K344" s="211">
        <f>SUM(K342:K343)</f>
        <v>0</v>
      </c>
      <c r="L344" s="210">
        <f t="shared" ref="L344" si="549">SUM(L342:L343)</f>
        <v>0</v>
      </c>
      <c r="M344" s="211">
        <f>SUM(M342:M343)</f>
        <v>0</v>
      </c>
      <c r="N344" s="213" t="e">
        <f t="shared" si="543"/>
        <v>#DIV/0!</v>
      </c>
      <c r="O344" s="213" t="e">
        <f t="shared" si="543"/>
        <v>#DIV/0!</v>
      </c>
      <c r="P344" s="210">
        <f t="shared" ref="P344" si="550">SUM(P342:P343)</f>
        <v>0</v>
      </c>
      <c r="Q344" s="211">
        <f>SUM(Q342:Q343)</f>
        <v>0</v>
      </c>
      <c r="R344" s="210">
        <f t="shared" ref="R344" si="551">SUM(R342:R343)</f>
        <v>0</v>
      </c>
      <c r="S344" s="211">
        <f>SUM(S342:S343)</f>
        <v>0</v>
      </c>
      <c r="T344" s="214"/>
      <c r="U344" s="210">
        <f t="shared" ref="U344" si="552">SUM(U342:U343)</f>
        <v>0</v>
      </c>
      <c r="V344" s="211">
        <f>SUM(V342:V343)</f>
        <v>0</v>
      </c>
      <c r="W344" s="210">
        <f t="shared" ref="W344" si="553">SUM(W342:W343)</f>
        <v>0</v>
      </c>
      <c r="X344" s="211">
        <f>SUM(X342:X343)</f>
        <v>0</v>
      </c>
      <c r="Y344" s="210">
        <f t="shared" ref="Y344" si="554">SUM(Y342:Y343)</f>
        <v>0</v>
      </c>
      <c r="Z344" s="211">
        <f>SUM(Z342:Z343)</f>
        <v>0</v>
      </c>
      <c r="AA344" s="214"/>
      <c r="AB344" s="210">
        <f t="shared" ref="AB344" si="555">SUM(AB342:AB343)</f>
        <v>0</v>
      </c>
      <c r="AC344" s="211">
        <f>SUM(AC342:AC343)</f>
        <v>0</v>
      </c>
      <c r="AD344" s="210">
        <f t="shared" ref="AD344" si="556">SUM(AD342:AD343)</f>
        <v>0</v>
      </c>
      <c r="AE344" s="211">
        <f>SUM(AE342:AE343)</f>
        <v>0</v>
      </c>
      <c r="AF344" s="215"/>
    </row>
    <row r="345" spans="1:33" s="144" customFormat="1">
      <c r="A345" s="208"/>
      <c r="B345" s="215" t="s">
        <v>144</v>
      </c>
      <c r="C345" s="210">
        <f t="shared" ref="C345" si="557">C344+C340</f>
        <v>4373</v>
      </c>
      <c r="D345" s="211">
        <f>D344+D340</f>
        <v>50.53</v>
      </c>
      <c r="E345" s="210">
        <f t="shared" ref="E345" si="558">E344+E340</f>
        <v>0</v>
      </c>
      <c r="F345" s="211">
        <f>F344+F340</f>
        <v>0</v>
      </c>
      <c r="G345" s="212"/>
      <c r="H345" s="210">
        <f t="shared" ref="H345" si="559">H344+H340</f>
        <v>207518</v>
      </c>
      <c r="I345" s="211">
        <f>I344+I340</f>
        <v>4320.5160538461532</v>
      </c>
      <c r="J345" s="210">
        <f t="shared" ref="J345" si="560">J344+J340</f>
        <v>211891</v>
      </c>
      <c r="K345" s="211">
        <f>K344+K340</f>
        <v>4371.046053846153</v>
      </c>
      <c r="L345" s="210">
        <f t="shared" ref="L345" si="561">L344+L340</f>
        <v>187563</v>
      </c>
      <c r="M345" s="211">
        <f>M344+M340</f>
        <v>2733.9740000000002</v>
      </c>
      <c r="N345" s="213">
        <f t="shared" si="543"/>
        <v>88.518625142172155</v>
      </c>
      <c r="O345" s="213">
        <f t="shared" si="543"/>
        <v>62.547362034640031</v>
      </c>
      <c r="P345" s="210">
        <f t="shared" ref="P345" si="562">P344+P340</f>
        <v>24210</v>
      </c>
      <c r="Q345" s="211">
        <f>Q344+Q340</f>
        <v>1637.0720538461537</v>
      </c>
      <c r="R345" s="210">
        <f t="shared" ref="R345" si="563">R344+R340</f>
        <v>37</v>
      </c>
      <c r="S345" s="211">
        <f>S344+S340</f>
        <v>273.61</v>
      </c>
      <c r="T345" s="214"/>
      <c r="U345" s="210">
        <f t="shared" ref="U345" si="564">U344+U340</f>
        <v>199538</v>
      </c>
      <c r="V345" s="211">
        <f>V344+V340</f>
        <v>8442.5592845499996</v>
      </c>
      <c r="W345" s="210">
        <f t="shared" ref="W345" si="565">W344+W340</f>
        <v>199575</v>
      </c>
      <c r="X345" s="211">
        <f>X344+X340</f>
        <v>8716.1692845500002</v>
      </c>
      <c r="Y345" s="210">
        <f t="shared" ref="Y345" si="566">Y344+Y340</f>
        <v>35</v>
      </c>
      <c r="Z345" s="211">
        <f>Z344+Z340</f>
        <v>267.8</v>
      </c>
      <c r="AA345" s="214"/>
      <c r="AB345" s="210">
        <f t="shared" ref="AB345" si="567">AB344+AB340</f>
        <v>196179</v>
      </c>
      <c r="AC345" s="211">
        <f>AC344+AC340</f>
        <v>6597.6251245499989</v>
      </c>
      <c r="AD345" s="210">
        <f t="shared" ref="AD345" si="568">AD344+AD340</f>
        <v>196214</v>
      </c>
      <c r="AE345" s="211">
        <f>AE344+AE340</f>
        <v>6865.42512455</v>
      </c>
      <c r="AF345" s="215"/>
    </row>
    <row r="346" spans="1:33" s="38" customFormat="1" ht="47.25">
      <c r="A346" s="329">
        <v>26</v>
      </c>
      <c r="B346" s="9" t="s">
        <v>145</v>
      </c>
      <c r="C346" s="12"/>
      <c r="D346" s="63"/>
      <c r="E346" s="12"/>
      <c r="F346" s="63"/>
      <c r="G346" s="102"/>
      <c r="H346" s="12"/>
      <c r="I346" s="63"/>
      <c r="J346" s="62"/>
      <c r="K346" s="63"/>
      <c r="L346" s="62"/>
      <c r="M346" s="63"/>
      <c r="N346" s="63"/>
      <c r="O346" s="63"/>
      <c r="P346" s="62"/>
      <c r="Q346" s="63"/>
      <c r="R346" s="62"/>
      <c r="S346" s="63"/>
      <c r="T346" s="126"/>
      <c r="U346" s="62"/>
      <c r="V346" s="63"/>
      <c r="W346" s="62"/>
      <c r="X346" s="63"/>
      <c r="Y346" s="62"/>
      <c r="Z346" s="63"/>
      <c r="AA346" s="126"/>
      <c r="AB346" s="62"/>
      <c r="AC346" s="63"/>
      <c r="AD346" s="62"/>
      <c r="AE346" s="63"/>
      <c r="AF346" s="12"/>
    </row>
    <row r="347" spans="1:33" s="38" customFormat="1">
      <c r="A347" s="329"/>
      <c r="B347" s="9" t="s">
        <v>21</v>
      </c>
      <c r="C347" s="12"/>
      <c r="D347" s="63"/>
      <c r="E347" s="12"/>
      <c r="F347" s="63"/>
      <c r="G347" s="102"/>
      <c r="H347" s="12"/>
      <c r="I347" s="63"/>
      <c r="J347" s="62">
        <f t="shared" ref="J347:K357" si="569">H347+E347+C347</f>
        <v>0</v>
      </c>
      <c r="K347" s="63">
        <f t="shared" si="569"/>
        <v>0</v>
      </c>
      <c r="L347" s="62"/>
      <c r="M347" s="63"/>
      <c r="N347" s="63"/>
      <c r="O347" s="63"/>
      <c r="P347" s="62"/>
      <c r="Q347" s="63"/>
      <c r="R347" s="62"/>
      <c r="S347" s="63"/>
      <c r="T347" s="126"/>
      <c r="U347" s="62"/>
      <c r="V347" s="63"/>
      <c r="W347" s="62"/>
      <c r="X347" s="63"/>
      <c r="Y347" s="62"/>
      <c r="Z347" s="63"/>
      <c r="AA347" s="126"/>
      <c r="AB347" s="62"/>
      <c r="AC347" s="63"/>
      <c r="AD347" s="62"/>
      <c r="AE347" s="63"/>
      <c r="AF347" s="12"/>
    </row>
    <row r="348" spans="1:33">
      <c r="A348" s="5">
        <v>26.01</v>
      </c>
      <c r="B348" s="82" t="s">
        <v>179</v>
      </c>
      <c r="C348" s="82"/>
      <c r="D348" s="61"/>
      <c r="E348" s="82"/>
      <c r="F348" s="61"/>
      <c r="G348" s="101"/>
      <c r="H348" s="82"/>
      <c r="I348" s="61">
        <f t="shared" ref="I348:I349" si="570">H348*G348</f>
        <v>0</v>
      </c>
      <c r="J348" s="60">
        <f t="shared" si="569"/>
        <v>0</v>
      </c>
      <c r="K348" s="61">
        <f t="shared" si="569"/>
        <v>0</v>
      </c>
      <c r="L348" s="60"/>
      <c r="M348" s="61"/>
      <c r="N348" s="61"/>
      <c r="O348" s="61"/>
      <c r="P348" s="60">
        <f t="shared" ref="P348:Q357" si="571">J348-L348</f>
        <v>0</v>
      </c>
      <c r="Q348" s="61">
        <f t="shared" si="571"/>
        <v>0</v>
      </c>
      <c r="R348" s="60"/>
      <c r="S348" s="61"/>
      <c r="T348" s="125"/>
      <c r="U348" s="60"/>
      <c r="V348" s="61">
        <f t="shared" ref="V348:V356" si="572">U348*T348</f>
        <v>0</v>
      </c>
      <c r="W348" s="60">
        <f t="shared" ref="W348:W357" si="573">U348+R348</f>
        <v>0</v>
      </c>
      <c r="X348" s="61">
        <f t="shared" ref="X348:X357" si="574">V348+S348</f>
        <v>0</v>
      </c>
      <c r="Y348" s="60"/>
      <c r="Z348" s="61"/>
      <c r="AA348" s="125"/>
      <c r="AB348" s="60"/>
      <c r="AC348" s="61">
        <f t="shared" ref="AC348:AC356" si="575">AB348*AA348</f>
        <v>0</v>
      </c>
      <c r="AD348" s="60">
        <f t="shared" ref="AD348:AD357" si="576">AB348+Y348</f>
        <v>0</v>
      </c>
      <c r="AE348" s="61">
        <f t="shared" ref="AE348:AE357" si="577">AC348+Z348</f>
        <v>0</v>
      </c>
      <c r="AF348" s="82"/>
    </row>
    <row r="349" spans="1:33">
      <c r="A349" s="5">
        <v>26.02</v>
      </c>
      <c r="B349" s="82" t="s">
        <v>180</v>
      </c>
      <c r="C349" s="82"/>
      <c r="D349" s="61"/>
      <c r="E349" s="82"/>
      <c r="F349" s="61"/>
      <c r="G349" s="101"/>
      <c r="H349" s="82"/>
      <c r="I349" s="61">
        <f t="shared" si="570"/>
        <v>0</v>
      </c>
      <c r="J349" s="60">
        <f t="shared" si="569"/>
        <v>0</v>
      </c>
      <c r="K349" s="61">
        <f t="shared" si="569"/>
        <v>0</v>
      </c>
      <c r="L349" s="60"/>
      <c r="M349" s="61"/>
      <c r="N349" s="61"/>
      <c r="O349" s="61"/>
      <c r="P349" s="60">
        <f t="shared" si="571"/>
        <v>0</v>
      </c>
      <c r="Q349" s="61">
        <f t="shared" si="571"/>
        <v>0</v>
      </c>
      <c r="R349" s="60"/>
      <c r="S349" s="61"/>
      <c r="T349" s="125"/>
      <c r="U349" s="60"/>
      <c r="V349" s="61">
        <f t="shared" si="572"/>
        <v>0</v>
      </c>
      <c r="W349" s="60">
        <f t="shared" si="573"/>
        <v>0</v>
      </c>
      <c r="X349" s="61">
        <f t="shared" si="574"/>
        <v>0</v>
      </c>
      <c r="Y349" s="60"/>
      <c r="Z349" s="61"/>
      <c r="AA349" s="125"/>
      <c r="AB349" s="60"/>
      <c r="AC349" s="61">
        <f t="shared" si="575"/>
        <v>0</v>
      </c>
      <c r="AD349" s="60">
        <f t="shared" si="576"/>
        <v>0</v>
      </c>
      <c r="AE349" s="61">
        <f t="shared" si="577"/>
        <v>0</v>
      </c>
      <c r="AF349" s="82"/>
    </row>
    <row r="350" spans="1:33" ht="31.5">
      <c r="A350" s="5">
        <v>26.03</v>
      </c>
      <c r="B350" s="82" t="s">
        <v>317</v>
      </c>
      <c r="C350" s="82"/>
      <c r="D350" s="61"/>
      <c r="E350" s="82"/>
      <c r="F350" s="61"/>
      <c r="G350" s="101"/>
      <c r="H350" s="82"/>
      <c r="I350" s="61">
        <f>H350*G350</f>
        <v>0</v>
      </c>
      <c r="J350" s="60">
        <f t="shared" si="569"/>
        <v>0</v>
      </c>
      <c r="K350" s="61">
        <f t="shared" si="569"/>
        <v>0</v>
      </c>
      <c r="L350" s="60"/>
      <c r="M350" s="61"/>
      <c r="N350" s="61"/>
      <c r="O350" s="61"/>
      <c r="P350" s="60">
        <f t="shared" si="571"/>
        <v>0</v>
      </c>
      <c r="Q350" s="61">
        <f t="shared" si="571"/>
        <v>0</v>
      </c>
      <c r="R350" s="60"/>
      <c r="S350" s="61"/>
      <c r="T350" s="125"/>
      <c r="U350" s="60"/>
      <c r="V350" s="61">
        <f t="shared" si="572"/>
        <v>0</v>
      </c>
      <c r="W350" s="60">
        <f t="shared" si="573"/>
        <v>0</v>
      </c>
      <c r="X350" s="61">
        <f t="shared" si="574"/>
        <v>0</v>
      </c>
      <c r="Y350" s="60"/>
      <c r="Z350" s="61"/>
      <c r="AA350" s="125"/>
      <c r="AB350" s="60"/>
      <c r="AC350" s="61">
        <f t="shared" si="575"/>
        <v>0</v>
      </c>
      <c r="AD350" s="60">
        <f t="shared" si="576"/>
        <v>0</v>
      </c>
      <c r="AE350" s="61">
        <f t="shared" si="577"/>
        <v>0</v>
      </c>
      <c r="AF350" s="82"/>
    </row>
    <row r="351" spans="1:33">
      <c r="A351" s="5">
        <v>26.04</v>
      </c>
      <c r="B351" s="82" t="s">
        <v>146</v>
      </c>
      <c r="C351" s="82"/>
      <c r="D351" s="61"/>
      <c r="E351" s="82"/>
      <c r="F351" s="61"/>
      <c r="G351" s="101"/>
      <c r="H351" s="82"/>
      <c r="I351" s="61">
        <f t="shared" ref="I351:I353" si="578">H351*G351</f>
        <v>0</v>
      </c>
      <c r="J351" s="60">
        <f t="shared" si="569"/>
        <v>0</v>
      </c>
      <c r="K351" s="61">
        <f t="shared" si="569"/>
        <v>0</v>
      </c>
      <c r="L351" s="60"/>
      <c r="M351" s="61"/>
      <c r="N351" s="61"/>
      <c r="O351" s="61"/>
      <c r="P351" s="60">
        <f t="shared" si="571"/>
        <v>0</v>
      </c>
      <c r="Q351" s="61">
        <f t="shared" si="571"/>
        <v>0</v>
      </c>
      <c r="R351" s="60"/>
      <c r="S351" s="61"/>
      <c r="T351" s="125"/>
      <c r="U351" s="60"/>
      <c r="V351" s="61">
        <f t="shared" si="572"/>
        <v>0</v>
      </c>
      <c r="W351" s="60">
        <f t="shared" si="573"/>
        <v>0</v>
      </c>
      <c r="X351" s="61">
        <f t="shared" si="574"/>
        <v>0</v>
      </c>
      <c r="Y351" s="60"/>
      <c r="Z351" s="61"/>
      <c r="AA351" s="125"/>
      <c r="AB351" s="60"/>
      <c r="AC351" s="61">
        <f t="shared" si="575"/>
        <v>0</v>
      </c>
      <c r="AD351" s="60">
        <f t="shared" si="576"/>
        <v>0</v>
      </c>
      <c r="AE351" s="61">
        <f t="shared" si="577"/>
        <v>0</v>
      </c>
      <c r="AF351" s="82"/>
    </row>
    <row r="352" spans="1:33">
      <c r="A352" s="5">
        <v>26.05</v>
      </c>
      <c r="B352" s="82" t="s">
        <v>262</v>
      </c>
      <c r="C352" s="82"/>
      <c r="D352" s="61"/>
      <c r="E352" s="82"/>
      <c r="F352" s="61"/>
      <c r="G352" s="101"/>
      <c r="H352" s="82"/>
      <c r="I352" s="61">
        <f t="shared" si="578"/>
        <v>0</v>
      </c>
      <c r="J352" s="60">
        <f t="shared" si="569"/>
        <v>0</v>
      </c>
      <c r="K352" s="61">
        <f t="shared" si="569"/>
        <v>0</v>
      </c>
      <c r="L352" s="60"/>
      <c r="M352" s="61"/>
      <c r="N352" s="61"/>
      <c r="O352" s="61"/>
      <c r="P352" s="60">
        <f t="shared" si="571"/>
        <v>0</v>
      </c>
      <c r="Q352" s="61">
        <f t="shared" si="571"/>
        <v>0</v>
      </c>
      <c r="R352" s="60"/>
      <c r="S352" s="61"/>
      <c r="T352" s="125"/>
      <c r="U352" s="60"/>
      <c r="V352" s="61">
        <f t="shared" si="572"/>
        <v>0</v>
      </c>
      <c r="W352" s="60">
        <f t="shared" si="573"/>
        <v>0</v>
      </c>
      <c r="X352" s="61">
        <f t="shared" si="574"/>
        <v>0</v>
      </c>
      <c r="Y352" s="60"/>
      <c r="Z352" s="61"/>
      <c r="AA352" s="125"/>
      <c r="AB352" s="60"/>
      <c r="AC352" s="61">
        <f t="shared" si="575"/>
        <v>0</v>
      </c>
      <c r="AD352" s="60">
        <f t="shared" si="576"/>
        <v>0</v>
      </c>
      <c r="AE352" s="61">
        <f t="shared" si="577"/>
        <v>0</v>
      </c>
      <c r="AF352" s="82"/>
    </row>
    <row r="353" spans="1:32">
      <c r="A353" s="5">
        <v>26.06</v>
      </c>
      <c r="B353" s="82" t="s">
        <v>254</v>
      </c>
      <c r="C353" s="82"/>
      <c r="D353" s="61"/>
      <c r="E353" s="82"/>
      <c r="F353" s="61"/>
      <c r="G353" s="101"/>
      <c r="H353" s="82"/>
      <c r="I353" s="61">
        <f t="shared" si="578"/>
        <v>0</v>
      </c>
      <c r="J353" s="60">
        <f t="shared" si="569"/>
        <v>0</v>
      </c>
      <c r="K353" s="61">
        <f t="shared" si="569"/>
        <v>0</v>
      </c>
      <c r="L353" s="60"/>
      <c r="M353" s="61"/>
      <c r="N353" s="61"/>
      <c r="O353" s="61"/>
      <c r="P353" s="60">
        <f t="shared" si="571"/>
        <v>0</v>
      </c>
      <c r="Q353" s="61">
        <f t="shared" si="571"/>
        <v>0</v>
      </c>
      <c r="R353" s="60"/>
      <c r="S353" s="61"/>
      <c r="T353" s="125"/>
      <c r="U353" s="60"/>
      <c r="V353" s="61">
        <f t="shared" si="572"/>
        <v>0</v>
      </c>
      <c r="W353" s="60">
        <f t="shared" si="573"/>
        <v>0</v>
      </c>
      <c r="X353" s="61">
        <f t="shared" si="574"/>
        <v>0</v>
      </c>
      <c r="Y353" s="60"/>
      <c r="Z353" s="61"/>
      <c r="AA353" s="125"/>
      <c r="AB353" s="60"/>
      <c r="AC353" s="61">
        <f t="shared" si="575"/>
        <v>0</v>
      </c>
      <c r="AD353" s="60">
        <f t="shared" si="576"/>
        <v>0</v>
      </c>
      <c r="AE353" s="61">
        <f t="shared" si="577"/>
        <v>0</v>
      </c>
      <c r="AF353" s="82"/>
    </row>
    <row r="354" spans="1:32" ht="31.5">
      <c r="A354" s="5">
        <v>26.07</v>
      </c>
      <c r="B354" s="82" t="s">
        <v>147</v>
      </c>
      <c r="C354" s="82"/>
      <c r="D354" s="61"/>
      <c r="E354" s="82"/>
      <c r="F354" s="61"/>
      <c r="G354" s="101"/>
      <c r="H354" s="82"/>
      <c r="I354" s="61">
        <f>H354*G354</f>
        <v>0</v>
      </c>
      <c r="J354" s="60">
        <f t="shared" si="569"/>
        <v>0</v>
      </c>
      <c r="K354" s="61">
        <f t="shared" si="569"/>
        <v>0</v>
      </c>
      <c r="L354" s="60"/>
      <c r="M354" s="61"/>
      <c r="N354" s="61"/>
      <c r="O354" s="61"/>
      <c r="P354" s="60">
        <f t="shared" si="571"/>
        <v>0</v>
      </c>
      <c r="Q354" s="61">
        <f t="shared" si="571"/>
        <v>0</v>
      </c>
      <c r="R354" s="60"/>
      <c r="S354" s="61"/>
      <c r="T354" s="125"/>
      <c r="U354" s="60"/>
      <c r="V354" s="61">
        <f t="shared" si="572"/>
        <v>0</v>
      </c>
      <c r="W354" s="60">
        <f t="shared" si="573"/>
        <v>0</v>
      </c>
      <c r="X354" s="61">
        <f t="shared" si="574"/>
        <v>0</v>
      </c>
      <c r="Y354" s="60"/>
      <c r="Z354" s="61"/>
      <c r="AA354" s="125"/>
      <c r="AB354" s="60"/>
      <c r="AC354" s="61">
        <f t="shared" si="575"/>
        <v>0</v>
      </c>
      <c r="AD354" s="60">
        <f t="shared" si="576"/>
        <v>0</v>
      </c>
      <c r="AE354" s="61">
        <f t="shared" si="577"/>
        <v>0</v>
      </c>
      <c r="AF354" s="82"/>
    </row>
    <row r="355" spans="1:32" ht="31.5">
      <c r="A355" s="5">
        <v>26.08</v>
      </c>
      <c r="B355" s="82" t="s">
        <v>148</v>
      </c>
      <c r="C355" s="82"/>
      <c r="D355" s="61"/>
      <c r="E355" s="82"/>
      <c r="F355" s="61"/>
      <c r="G355" s="101"/>
      <c r="H355" s="82"/>
      <c r="I355" s="61">
        <f t="shared" ref="I355:I357" si="579">H355*G355</f>
        <v>0</v>
      </c>
      <c r="J355" s="60">
        <f t="shared" si="569"/>
        <v>0</v>
      </c>
      <c r="K355" s="61">
        <f t="shared" si="569"/>
        <v>0</v>
      </c>
      <c r="L355" s="60"/>
      <c r="M355" s="61"/>
      <c r="N355" s="61"/>
      <c r="O355" s="61"/>
      <c r="P355" s="60">
        <f t="shared" si="571"/>
        <v>0</v>
      </c>
      <c r="Q355" s="61">
        <f t="shared" si="571"/>
        <v>0</v>
      </c>
      <c r="R355" s="60"/>
      <c r="S355" s="61"/>
      <c r="T355" s="125"/>
      <c r="U355" s="60"/>
      <c r="V355" s="61">
        <f t="shared" si="572"/>
        <v>0</v>
      </c>
      <c r="W355" s="60">
        <f t="shared" si="573"/>
        <v>0</v>
      </c>
      <c r="X355" s="61">
        <f t="shared" si="574"/>
        <v>0</v>
      </c>
      <c r="Y355" s="60"/>
      <c r="Z355" s="61"/>
      <c r="AA355" s="125"/>
      <c r="AB355" s="60"/>
      <c r="AC355" s="61">
        <f t="shared" si="575"/>
        <v>0</v>
      </c>
      <c r="AD355" s="60">
        <f t="shared" si="576"/>
        <v>0</v>
      </c>
      <c r="AE355" s="61">
        <f t="shared" si="577"/>
        <v>0</v>
      </c>
      <c r="AF355" s="82"/>
    </row>
    <row r="356" spans="1:32">
      <c r="A356" s="5">
        <v>26.09</v>
      </c>
      <c r="B356" s="82" t="s">
        <v>24</v>
      </c>
      <c r="C356" s="82"/>
      <c r="D356" s="61"/>
      <c r="E356" s="82"/>
      <c r="F356" s="61"/>
      <c r="G356" s="101"/>
      <c r="H356" s="82"/>
      <c r="I356" s="61">
        <f t="shared" si="579"/>
        <v>0</v>
      </c>
      <c r="J356" s="60">
        <f t="shared" si="569"/>
        <v>0</v>
      </c>
      <c r="K356" s="61">
        <f t="shared" si="569"/>
        <v>0</v>
      </c>
      <c r="L356" s="60"/>
      <c r="M356" s="61"/>
      <c r="N356" s="61"/>
      <c r="O356" s="61"/>
      <c r="P356" s="60">
        <f t="shared" si="571"/>
        <v>0</v>
      </c>
      <c r="Q356" s="61">
        <f t="shared" si="571"/>
        <v>0</v>
      </c>
      <c r="R356" s="60"/>
      <c r="S356" s="61"/>
      <c r="T356" s="125"/>
      <c r="U356" s="60"/>
      <c r="V356" s="61">
        <f t="shared" si="572"/>
        <v>0</v>
      </c>
      <c r="W356" s="60">
        <f t="shared" si="573"/>
        <v>0</v>
      </c>
      <c r="X356" s="61">
        <f t="shared" si="574"/>
        <v>0</v>
      </c>
      <c r="Y356" s="60"/>
      <c r="Z356" s="61"/>
      <c r="AA356" s="125"/>
      <c r="AB356" s="60"/>
      <c r="AC356" s="61">
        <f t="shared" si="575"/>
        <v>0</v>
      </c>
      <c r="AD356" s="60">
        <f t="shared" si="576"/>
        <v>0</v>
      </c>
      <c r="AE356" s="61">
        <f t="shared" si="577"/>
        <v>0</v>
      </c>
      <c r="AF356" s="82"/>
    </row>
    <row r="357" spans="1:32" s="1" customFormat="1">
      <c r="A357" s="5">
        <v>26.1</v>
      </c>
      <c r="B357" s="82" t="s">
        <v>149</v>
      </c>
      <c r="C357" s="82"/>
      <c r="D357" s="61"/>
      <c r="E357" s="82"/>
      <c r="F357" s="61"/>
      <c r="G357" s="101">
        <v>0.375</v>
      </c>
      <c r="H357" s="82">
        <v>1</v>
      </c>
      <c r="I357" s="61">
        <f t="shared" si="579"/>
        <v>0.375</v>
      </c>
      <c r="J357" s="60">
        <f t="shared" si="569"/>
        <v>1</v>
      </c>
      <c r="K357" s="61">
        <f t="shared" si="569"/>
        <v>0.375</v>
      </c>
      <c r="L357" s="60">
        <v>1</v>
      </c>
      <c r="M357" s="61">
        <v>0.375</v>
      </c>
      <c r="N357" s="61">
        <f t="shared" ref="N357:O358" si="580">L357/J357%</f>
        <v>100</v>
      </c>
      <c r="O357" s="61">
        <f t="shared" si="580"/>
        <v>100</v>
      </c>
      <c r="P357" s="60">
        <f t="shared" si="571"/>
        <v>0</v>
      </c>
      <c r="Q357" s="61">
        <f t="shared" si="571"/>
        <v>0</v>
      </c>
      <c r="R357" s="60"/>
      <c r="S357" s="61"/>
      <c r="T357" s="125">
        <v>0.375</v>
      </c>
      <c r="U357" s="60"/>
      <c r="V357" s="61">
        <f>U357*T357</f>
        <v>0</v>
      </c>
      <c r="W357" s="60">
        <f t="shared" si="573"/>
        <v>0</v>
      </c>
      <c r="X357" s="61">
        <f t="shared" si="574"/>
        <v>0</v>
      </c>
      <c r="Y357" s="60"/>
      <c r="Z357" s="61"/>
      <c r="AA357" s="125">
        <v>0.375</v>
      </c>
      <c r="AB357" s="60"/>
      <c r="AC357" s="61">
        <f>AB357*AA357</f>
        <v>0</v>
      </c>
      <c r="AD357" s="60">
        <f t="shared" si="576"/>
        <v>0</v>
      </c>
      <c r="AE357" s="61">
        <f t="shared" si="577"/>
        <v>0</v>
      </c>
      <c r="AF357" s="82"/>
    </row>
    <row r="358" spans="1:32" s="144" customFormat="1">
      <c r="A358" s="261"/>
      <c r="B358" s="215" t="s">
        <v>150</v>
      </c>
      <c r="C358" s="210">
        <f t="shared" ref="C358" si="581">SUM(C348:C357)</f>
        <v>0</v>
      </c>
      <c r="D358" s="211">
        <f>SUM(D348:D357)</f>
        <v>0</v>
      </c>
      <c r="E358" s="210">
        <f t="shared" ref="E358" si="582">SUM(E348:E357)</f>
        <v>0</v>
      </c>
      <c r="F358" s="211">
        <f>SUM(F348:F357)</f>
        <v>0</v>
      </c>
      <c r="G358" s="212"/>
      <c r="H358" s="210">
        <f t="shared" ref="H358:L358" si="583">SUM(H348:H357)</f>
        <v>1</v>
      </c>
      <c r="I358" s="211">
        <f>SUM(I348:I357)</f>
        <v>0.375</v>
      </c>
      <c r="J358" s="210">
        <f t="shared" si="583"/>
        <v>1</v>
      </c>
      <c r="K358" s="211">
        <f>SUM(K348:K357)</f>
        <v>0.375</v>
      </c>
      <c r="L358" s="210">
        <f t="shared" si="583"/>
        <v>1</v>
      </c>
      <c r="M358" s="211">
        <f>SUM(M348:M357)</f>
        <v>0.375</v>
      </c>
      <c r="N358" s="213">
        <f t="shared" si="580"/>
        <v>100</v>
      </c>
      <c r="O358" s="213">
        <f>M358/K358%</f>
        <v>100</v>
      </c>
      <c r="P358" s="210">
        <f t="shared" ref="P358" si="584">SUM(P348:P357)</f>
        <v>0</v>
      </c>
      <c r="Q358" s="211">
        <f>SUM(Q348:Q357)</f>
        <v>0</v>
      </c>
      <c r="R358" s="210">
        <f t="shared" ref="R358" si="585">SUM(R348:R357)</f>
        <v>0</v>
      </c>
      <c r="S358" s="211">
        <f>SUM(S348:S357)</f>
        <v>0</v>
      </c>
      <c r="T358" s="214"/>
      <c r="U358" s="210">
        <f t="shared" ref="U358" si="586">SUM(U348:U357)</f>
        <v>0</v>
      </c>
      <c r="V358" s="211">
        <f>SUM(V348:V357)</f>
        <v>0</v>
      </c>
      <c r="W358" s="210">
        <f t="shared" ref="W358" si="587">SUM(W348:W357)</f>
        <v>0</v>
      </c>
      <c r="X358" s="211">
        <f>SUM(X348:X357)</f>
        <v>0</v>
      </c>
      <c r="Y358" s="210">
        <f t="shared" ref="Y358" si="588">SUM(Y348:Y357)</f>
        <v>0</v>
      </c>
      <c r="Z358" s="211">
        <f>SUM(Z348:Z357)</f>
        <v>0</v>
      </c>
      <c r="AA358" s="214"/>
      <c r="AB358" s="210">
        <f t="shared" ref="AB358" si="589">SUM(AB348:AB357)</f>
        <v>0</v>
      </c>
      <c r="AC358" s="211">
        <f>SUM(AC348:AC357)</f>
        <v>0</v>
      </c>
      <c r="AD358" s="210">
        <f t="shared" ref="AD358" si="590">SUM(AD348:AD357)</f>
        <v>0</v>
      </c>
      <c r="AE358" s="211">
        <f>SUM(AE348:AE357)</f>
        <v>0</v>
      </c>
      <c r="AF358" s="215"/>
    </row>
    <row r="359" spans="1:32" s="38" customFormat="1">
      <c r="A359" s="329"/>
      <c r="B359" s="9" t="s">
        <v>255</v>
      </c>
      <c r="C359" s="12"/>
      <c r="D359" s="63"/>
      <c r="E359" s="12"/>
      <c r="F359" s="63"/>
      <c r="G359" s="102"/>
      <c r="H359" s="12"/>
      <c r="I359" s="63"/>
      <c r="J359" s="62"/>
      <c r="K359" s="63"/>
      <c r="L359" s="62"/>
      <c r="M359" s="63"/>
      <c r="N359" s="63"/>
      <c r="O359" s="63"/>
      <c r="P359" s="62"/>
      <c r="Q359" s="63"/>
      <c r="R359" s="62"/>
      <c r="S359" s="63"/>
      <c r="T359" s="126"/>
      <c r="U359" s="62"/>
      <c r="V359" s="63"/>
      <c r="W359" s="62"/>
      <c r="X359" s="63"/>
      <c r="Y359" s="62"/>
      <c r="Z359" s="63"/>
      <c r="AA359" s="126"/>
      <c r="AB359" s="62"/>
      <c r="AC359" s="63"/>
      <c r="AD359" s="62"/>
      <c r="AE359" s="63"/>
      <c r="AF359" s="12"/>
    </row>
    <row r="360" spans="1:32">
      <c r="A360" s="5">
        <v>26.1</v>
      </c>
      <c r="B360" s="82" t="s">
        <v>196</v>
      </c>
      <c r="C360" s="82"/>
      <c r="D360" s="61"/>
      <c r="E360" s="82"/>
      <c r="F360" s="61"/>
      <c r="G360" s="101">
        <v>9</v>
      </c>
      <c r="H360" s="82">
        <v>1</v>
      </c>
      <c r="I360" s="61">
        <f t="shared" ref="I360:I379" si="591">H360*G360</f>
        <v>9</v>
      </c>
      <c r="J360" s="60">
        <f t="shared" ref="J360:K379" si="592">H360+E360+C360</f>
        <v>1</v>
      </c>
      <c r="K360" s="61">
        <f t="shared" si="592"/>
        <v>9</v>
      </c>
      <c r="L360" s="60">
        <v>1</v>
      </c>
      <c r="M360" s="82">
        <v>4.8600000000000003</v>
      </c>
      <c r="N360" s="61">
        <f t="shared" ref="N360:O382" si="593">L360/J360%</f>
        <v>100</v>
      </c>
      <c r="O360" s="61">
        <f t="shared" si="593"/>
        <v>54.000000000000007</v>
      </c>
      <c r="P360" s="60">
        <f t="shared" ref="P360:Q379" si="594">J360-L360</f>
        <v>0</v>
      </c>
      <c r="Q360" s="61">
        <f t="shared" si="594"/>
        <v>4.1399999999999997</v>
      </c>
      <c r="R360" s="60"/>
      <c r="S360" s="61"/>
      <c r="T360" s="125">
        <v>9</v>
      </c>
      <c r="U360" s="60">
        <v>1</v>
      </c>
      <c r="V360" s="61">
        <f t="shared" ref="V360:V379" si="595">U360*T360</f>
        <v>9</v>
      </c>
      <c r="W360" s="60">
        <f t="shared" ref="W360:W379" si="596">U360+R360</f>
        <v>1</v>
      </c>
      <c r="X360" s="61">
        <f t="shared" ref="X360:X379" si="597">V360+S360</f>
        <v>9</v>
      </c>
      <c r="Y360" s="60"/>
      <c r="Z360" s="61"/>
      <c r="AA360" s="125">
        <v>9</v>
      </c>
      <c r="AB360" s="60">
        <v>1</v>
      </c>
      <c r="AC360" s="61">
        <f t="shared" ref="AC360:AC379" si="598">AB360*AA360</f>
        <v>9</v>
      </c>
      <c r="AD360" s="60">
        <f t="shared" ref="AD360:AD379" si="599">AB360+Y360</f>
        <v>1</v>
      </c>
      <c r="AE360" s="61">
        <f t="shared" ref="AE360:AE379" si="600">AC360+Z360</f>
        <v>9</v>
      </c>
      <c r="AF360" s="82"/>
    </row>
    <row r="361" spans="1:32">
      <c r="A361" s="5">
        <v>26.11</v>
      </c>
      <c r="B361" s="82" t="s">
        <v>206</v>
      </c>
      <c r="C361" s="82"/>
      <c r="D361" s="61"/>
      <c r="E361" s="82"/>
      <c r="F361" s="61"/>
      <c r="G361" s="101">
        <v>0.6</v>
      </c>
      <c r="H361" s="82">
        <v>1</v>
      </c>
      <c r="I361" s="61">
        <f t="shared" si="591"/>
        <v>0.6</v>
      </c>
      <c r="J361" s="60">
        <f t="shared" si="592"/>
        <v>1</v>
      </c>
      <c r="K361" s="61">
        <f t="shared" si="592"/>
        <v>0.6</v>
      </c>
      <c r="L361" s="60">
        <v>1</v>
      </c>
      <c r="M361" s="82">
        <v>0.4</v>
      </c>
      <c r="N361" s="61">
        <f t="shared" si="593"/>
        <v>100</v>
      </c>
      <c r="O361" s="61">
        <f t="shared" si="593"/>
        <v>66.666666666666671</v>
      </c>
      <c r="P361" s="60">
        <f t="shared" si="594"/>
        <v>0</v>
      </c>
      <c r="Q361" s="61">
        <f t="shared" si="594"/>
        <v>0.19999999999999996</v>
      </c>
      <c r="R361" s="60"/>
      <c r="S361" s="61"/>
      <c r="T361" s="125">
        <v>0.6</v>
      </c>
      <c r="U361" s="60">
        <v>1</v>
      </c>
      <c r="V361" s="61">
        <f t="shared" si="595"/>
        <v>0.6</v>
      </c>
      <c r="W361" s="60">
        <f t="shared" si="596"/>
        <v>1</v>
      </c>
      <c r="X361" s="61">
        <f t="shared" si="597"/>
        <v>0.6</v>
      </c>
      <c r="Y361" s="60"/>
      <c r="Z361" s="61"/>
      <c r="AA361" s="125">
        <v>0.6</v>
      </c>
      <c r="AB361" s="60">
        <v>1</v>
      </c>
      <c r="AC361" s="61">
        <f t="shared" si="598"/>
        <v>0.6</v>
      </c>
      <c r="AD361" s="60">
        <f t="shared" si="599"/>
        <v>1</v>
      </c>
      <c r="AE361" s="61">
        <f t="shared" si="600"/>
        <v>0.6</v>
      </c>
      <c r="AF361" s="82"/>
    </row>
    <row r="362" spans="1:32" ht="47.25">
      <c r="A362" s="5">
        <v>26.12</v>
      </c>
      <c r="B362" s="82" t="s">
        <v>256</v>
      </c>
      <c r="C362" s="82"/>
      <c r="D362" s="61"/>
      <c r="E362" s="82"/>
      <c r="F362" s="61"/>
      <c r="G362" s="101">
        <v>0.5</v>
      </c>
      <c r="H362" s="82">
        <v>1</v>
      </c>
      <c r="I362" s="61">
        <f t="shared" si="591"/>
        <v>0.5</v>
      </c>
      <c r="J362" s="60">
        <f t="shared" si="592"/>
        <v>1</v>
      </c>
      <c r="K362" s="61">
        <f t="shared" si="592"/>
        <v>0.5</v>
      </c>
      <c r="L362" s="60">
        <v>1</v>
      </c>
      <c r="M362" s="82">
        <v>0.5</v>
      </c>
      <c r="N362" s="61">
        <f t="shared" si="593"/>
        <v>100</v>
      </c>
      <c r="O362" s="61">
        <f t="shared" si="593"/>
        <v>100</v>
      </c>
      <c r="P362" s="60">
        <f t="shared" si="594"/>
        <v>0</v>
      </c>
      <c r="Q362" s="61">
        <f t="shared" si="594"/>
        <v>0</v>
      </c>
      <c r="R362" s="60"/>
      <c r="S362" s="61"/>
      <c r="T362" s="125">
        <v>0.5</v>
      </c>
      <c r="U362" s="60">
        <v>1</v>
      </c>
      <c r="V362" s="61">
        <f t="shared" si="595"/>
        <v>0.5</v>
      </c>
      <c r="W362" s="60">
        <f t="shared" si="596"/>
        <v>1</v>
      </c>
      <c r="X362" s="61">
        <f t="shared" si="597"/>
        <v>0.5</v>
      </c>
      <c r="Y362" s="60"/>
      <c r="Z362" s="61"/>
      <c r="AA362" s="125">
        <v>0.5</v>
      </c>
      <c r="AB362" s="60">
        <v>1</v>
      </c>
      <c r="AC362" s="61">
        <f t="shared" si="598"/>
        <v>0.5</v>
      </c>
      <c r="AD362" s="60">
        <f t="shared" si="599"/>
        <v>1</v>
      </c>
      <c r="AE362" s="61">
        <f t="shared" si="600"/>
        <v>0.5</v>
      </c>
      <c r="AF362" s="82"/>
    </row>
    <row r="363" spans="1:32" s="38" customFormat="1">
      <c r="A363" s="331">
        <v>26.13</v>
      </c>
      <c r="B363" s="12" t="s">
        <v>27</v>
      </c>
      <c r="C363" s="12"/>
      <c r="D363" s="63"/>
      <c r="E363" s="12"/>
      <c r="F363" s="63"/>
      <c r="G363" s="102"/>
      <c r="H363" s="12"/>
      <c r="I363" s="63">
        <f t="shared" si="591"/>
        <v>0</v>
      </c>
      <c r="J363" s="62">
        <f t="shared" si="592"/>
        <v>0</v>
      </c>
      <c r="K363" s="63">
        <f t="shared" si="592"/>
        <v>0</v>
      </c>
      <c r="L363" s="60">
        <v>0</v>
      </c>
      <c r="M363" s="63"/>
      <c r="N363" s="61"/>
      <c r="O363" s="61"/>
      <c r="P363" s="60">
        <f t="shared" si="594"/>
        <v>0</v>
      </c>
      <c r="Q363" s="61">
        <f t="shared" si="594"/>
        <v>0</v>
      </c>
      <c r="R363" s="62"/>
      <c r="S363" s="63"/>
      <c r="T363" s="126"/>
      <c r="U363" s="60">
        <v>0</v>
      </c>
      <c r="V363" s="61">
        <f t="shared" si="595"/>
        <v>0</v>
      </c>
      <c r="W363" s="60">
        <f t="shared" si="596"/>
        <v>0</v>
      </c>
      <c r="X363" s="61">
        <f t="shared" si="597"/>
        <v>0</v>
      </c>
      <c r="Y363" s="62"/>
      <c r="Z363" s="63"/>
      <c r="AA363" s="126"/>
      <c r="AB363" s="60">
        <v>0</v>
      </c>
      <c r="AC363" s="61">
        <f t="shared" si="598"/>
        <v>0</v>
      </c>
      <c r="AD363" s="60">
        <f t="shared" si="599"/>
        <v>0</v>
      </c>
      <c r="AE363" s="61">
        <f t="shared" si="600"/>
        <v>0</v>
      </c>
      <c r="AF363" s="12"/>
    </row>
    <row r="364" spans="1:32">
      <c r="A364" s="5" t="s">
        <v>212</v>
      </c>
      <c r="B364" s="82" t="s">
        <v>337</v>
      </c>
      <c r="C364" s="82"/>
      <c r="D364" s="61"/>
      <c r="E364" s="82"/>
      <c r="F364" s="61"/>
      <c r="G364" s="101">
        <v>3</v>
      </c>
      <c r="H364" s="82">
        <v>1</v>
      </c>
      <c r="I364" s="61">
        <f t="shared" si="591"/>
        <v>3</v>
      </c>
      <c r="J364" s="60">
        <f t="shared" si="592"/>
        <v>1</v>
      </c>
      <c r="K364" s="61">
        <f t="shared" si="592"/>
        <v>3</v>
      </c>
      <c r="L364" s="60">
        <v>1</v>
      </c>
      <c r="M364" s="61"/>
      <c r="N364" s="61">
        <f t="shared" si="593"/>
        <v>100</v>
      </c>
      <c r="O364" s="61">
        <f t="shared" si="593"/>
        <v>0</v>
      </c>
      <c r="P364" s="60">
        <f t="shared" si="594"/>
        <v>0</v>
      </c>
      <c r="Q364" s="61">
        <f t="shared" si="594"/>
        <v>3</v>
      </c>
      <c r="R364" s="60"/>
      <c r="S364" s="61"/>
      <c r="T364" s="125">
        <v>8.4</v>
      </c>
      <c r="U364" s="60">
        <v>1</v>
      </c>
      <c r="V364" s="61">
        <f t="shared" si="595"/>
        <v>8.4</v>
      </c>
      <c r="W364" s="60">
        <f t="shared" si="596"/>
        <v>1</v>
      </c>
      <c r="X364" s="61">
        <f t="shared" si="597"/>
        <v>8.4</v>
      </c>
      <c r="Y364" s="60"/>
      <c r="Z364" s="61"/>
      <c r="AA364" s="659">
        <f>0.25*12</f>
        <v>3</v>
      </c>
      <c r="AB364" s="60">
        <v>1</v>
      </c>
      <c r="AC364" s="61">
        <f t="shared" si="598"/>
        <v>3</v>
      </c>
      <c r="AD364" s="60">
        <f t="shared" si="599"/>
        <v>1</v>
      </c>
      <c r="AE364" s="61">
        <f t="shared" si="600"/>
        <v>3</v>
      </c>
      <c r="AF364" s="82"/>
    </row>
    <row r="365" spans="1:32" ht="36" customHeight="1">
      <c r="A365" s="5" t="s">
        <v>213</v>
      </c>
      <c r="B365" s="82" t="s">
        <v>204</v>
      </c>
      <c r="C365" s="82"/>
      <c r="D365" s="61"/>
      <c r="E365" s="82"/>
      <c r="F365" s="61"/>
      <c r="G365" s="101"/>
      <c r="H365" s="82"/>
      <c r="I365" s="61">
        <f t="shared" si="591"/>
        <v>0</v>
      </c>
      <c r="J365" s="60">
        <f t="shared" si="592"/>
        <v>0</v>
      </c>
      <c r="K365" s="61">
        <f t="shared" si="592"/>
        <v>0</v>
      </c>
      <c r="L365" s="60">
        <v>0</v>
      </c>
      <c r="M365" s="61"/>
      <c r="N365" s="61"/>
      <c r="O365" s="61"/>
      <c r="P365" s="60">
        <f t="shared" si="594"/>
        <v>0</v>
      </c>
      <c r="Q365" s="61">
        <f t="shared" si="594"/>
        <v>0</v>
      </c>
      <c r="R365" s="60"/>
      <c r="S365" s="61"/>
      <c r="T365" s="125"/>
      <c r="U365" s="60">
        <v>0</v>
      </c>
      <c r="V365" s="61">
        <f t="shared" si="595"/>
        <v>0</v>
      </c>
      <c r="W365" s="60">
        <f t="shared" si="596"/>
        <v>0</v>
      </c>
      <c r="X365" s="61">
        <f t="shared" si="597"/>
        <v>0</v>
      </c>
      <c r="Y365" s="60"/>
      <c r="Z365" s="61"/>
      <c r="AA365" s="125"/>
      <c r="AB365" s="60">
        <v>0</v>
      </c>
      <c r="AC365" s="61">
        <f t="shared" si="598"/>
        <v>0</v>
      </c>
      <c r="AD365" s="60">
        <f t="shared" si="599"/>
        <v>0</v>
      </c>
      <c r="AE365" s="61">
        <f t="shared" si="600"/>
        <v>0</v>
      </c>
      <c r="AF365" s="82"/>
    </row>
    <row r="366" spans="1:32">
      <c r="A366" s="5" t="s">
        <v>214</v>
      </c>
      <c r="B366" s="82" t="s">
        <v>338</v>
      </c>
      <c r="C366" s="82"/>
      <c r="D366" s="61"/>
      <c r="E366" s="82"/>
      <c r="F366" s="61"/>
      <c r="G366" s="101">
        <v>1.8</v>
      </c>
      <c r="H366" s="82">
        <v>1</v>
      </c>
      <c r="I366" s="61">
        <f t="shared" si="591"/>
        <v>1.8</v>
      </c>
      <c r="J366" s="60">
        <f t="shared" si="592"/>
        <v>1</v>
      </c>
      <c r="K366" s="61">
        <f t="shared" si="592"/>
        <v>1.8</v>
      </c>
      <c r="L366" s="60">
        <v>1</v>
      </c>
      <c r="M366" s="82">
        <v>0.77</v>
      </c>
      <c r="N366" s="61">
        <f t="shared" si="593"/>
        <v>100</v>
      </c>
      <c r="O366" s="61">
        <f t="shared" si="593"/>
        <v>42.777777777777771</v>
      </c>
      <c r="P366" s="60">
        <f t="shared" si="594"/>
        <v>0</v>
      </c>
      <c r="Q366" s="61">
        <f t="shared" si="594"/>
        <v>1.03</v>
      </c>
      <c r="R366" s="60"/>
      <c r="S366" s="61"/>
      <c r="T366" s="125">
        <v>2.52</v>
      </c>
      <c r="U366" s="60">
        <v>1</v>
      </c>
      <c r="V366" s="61">
        <f t="shared" si="595"/>
        <v>2.52</v>
      </c>
      <c r="W366" s="60">
        <f t="shared" si="596"/>
        <v>1</v>
      </c>
      <c r="X366" s="61">
        <f t="shared" si="597"/>
        <v>2.52</v>
      </c>
      <c r="Y366" s="60"/>
      <c r="Z366" s="61"/>
      <c r="AA366" s="659">
        <f>0.05*12*3</f>
        <v>1.8000000000000003</v>
      </c>
      <c r="AB366" s="60">
        <v>1</v>
      </c>
      <c r="AC366" s="61">
        <f t="shared" si="598"/>
        <v>1.8000000000000003</v>
      </c>
      <c r="AD366" s="60">
        <f t="shared" si="599"/>
        <v>1</v>
      </c>
      <c r="AE366" s="61">
        <f t="shared" si="600"/>
        <v>1.8000000000000003</v>
      </c>
      <c r="AF366" s="82"/>
    </row>
    <row r="367" spans="1:32">
      <c r="A367" s="5" t="s">
        <v>215</v>
      </c>
      <c r="B367" s="82" t="s">
        <v>268</v>
      </c>
      <c r="C367" s="82"/>
      <c r="D367" s="61"/>
      <c r="E367" s="82"/>
      <c r="F367" s="61"/>
      <c r="G367" s="101">
        <v>1.2</v>
      </c>
      <c r="H367" s="82">
        <v>1</v>
      </c>
      <c r="I367" s="61">
        <f t="shared" si="591"/>
        <v>1.2</v>
      </c>
      <c r="J367" s="60">
        <f t="shared" si="592"/>
        <v>1</v>
      </c>
      <c r="K367" s="61">
        <f t="shared" si="592"/>
        <v>1.2</v>
      </c>
      <c r="L367" s="60">
        <v>1</v>
      </c>
      <c r="M367" s="82">
        <v>0.16</v>
      </c>
      <c r="N367" s="61">
        <f t="shared" si="593"/>
        <v>100</v>
      </c>
      <c r="O367" s="61">
        <f t="shared" si="593"/>
        <v>13.333333333333334</v>
      </c>
      <c r="P367" s="60">
        <f t="shared" si="594"/>
        <v>0</v>
      </c>
      <c r="Q367" s="61">
        <f t="shared" si="594"/>
        <v>1.04</v>
      </c>
      <c r="R367" s="60"/>
      <c r="S367" s="61"/>
      <c r="T367" s="125">
        <v>1.2</v>
      </c>
      <c r="U367" s="60">
        <v>1</v>
      </c>
      <c r="V367" s="61">
        <f t="shared" si="595"/>
        <v>1.2</v>
      </c>
      <c r="W367" s="60">
        <f t="shared" si="596"/>
        <v>1</v>
      </c>
      <c r="X367" s="61">
        <f t="shared" si="597"/>
        <v>1.2</v>
      </c>
      <c r="Y367" s="60"/>
      <c r="Z367" s="61"/>
      <c r="AA367" s="125">
        <v>1.2</v>
      </c>
      <c r="AB367" s="60">
        <v>1</v>
      </c>
      <c r="AC367" s="61">
        <f t="shared" si="598"/>
        <v>1.2</v>
      </c>
      <c r="AD367" s="60">
        <f t="shared" si="599"/>
        <v>1</v>
      </c>
      <c r="AE367" s="61">
        <f t="shared" si="600"/>
        <v>1.2</v>
      </c>
      <c r="AF367" s="82"/>
    </row>
    <row r="368" spans="1:32">
      <c r="A368" s="5" t="s">
        <v>286</v>
      </c>
      <c r="B368" s="82" t="s">
        <v>269</v>
      </c>
      <c r="C368" s="82"/>
      <c r="D368" s="61"/>
      <c r="E368" s="82"/>
      <c r="F368" s="61"/>
      <c r="G368" s="101">
        <v>1.2</v>
      </c>
      <c r="H368" s="82">
        <v>1</v>
      </c>
      <c r="I368" s="61">
        <f t="shared" si="591"/>
        <v>1.2</v>
      </c>
      <c r="J368" s="60">
        <f t="shared" si="592"/>
        <v>1</v>
      </c>
      <c r="K368" s="61">
        <f t="shared" si="592"/>
        <v>1.2</v>
      </c>
      <c r="L368" s="60">
        <v>1</v>
      </c>
      <c r="M368" s="82">
        <v>0.63</v>
      </c>
      <c r="N368" s="61">
        <f t="shared" si="593"/>
        <v>100</v>
      </c>
      <c r="O368" s="61">
        <f t="shared" si="593"/>
        <v>52.5</v>
      </c>
      <c r="P368" s="60">
        <f t="shared" si="594"/>
        <v>0</v>
      </c>
      <c r="Q368" s="61">
        <f t="shared" si="594"/>
        <v>0.56999999999999995</v>
      </c>
      <c r="R368" s="60"/>
      <c r="S368" s="61"/>
      <c r="T368" s="125">
        <v>1.2</v>
      </c>
      <c r="U368" s="60">
        <v>1</v>
      </c>
      <c r="V368" s="61">
        <f t="shared" si="595"/>
        <v>1.2</v>
      </c>
      <c r="W368" s="60">
        <f t="shared" si="596"/>
        <v>1</v>
      </c>
      <c r="X368" s="61">
        <f t="shared" si="597"/>
        <v>1.2</v>
      </c>
      <c r="Y368" s="60"/>
      <c r="Z368" s="61"/>
      <c r="AA368" s="125">
        <v>1.2</v>
      </c>
      <c r="AB368" s="60">
        <v>1</v>
      </c>
      <c r="AC368" s="61">
        <f t="shared" si="598"/>
        <v>1.2</v>
      </c>
      <c r="AD368" s="60">
        <f t="shared" si="599"/>
        <v>1</v>
      </c>
      <c r="AE368" s="61">
        <f t="shared" si="600"/>
        <v>1.2</v>
      </c>
      <c r="AF368" s="82"/>
    </row>
    <row r="369" spans="1:32" ht="31.5">
      <c r="A369" s="5" t="s">
        <v>287</v>
      </c>
      <c r="B369" s="82" t="s">
        <v>207</v>
      </c>
      <c r="C369" s="82"/>
      <c r="D369" s="61"/>
      <c r="E369" s="82"/>
      <c r="F369" s="61"/>
      <c r="G369" s="101">
        <v>1.26</v>
      </c>
      <c r="H369" s="82">
        <v>1</v>
      </c>
      <c r="I369" s="61">
        <f t="shared" si="591"/>
        <v>1.26</v>
      </c>
      <c r="J369" s="60">
        <v>1</v>
      </c>
      <c r="K369" s="61">
        <f t="shared" si="592"/>
        <v>1.26</v>
      </c>
      <c r="L369" s="60">
        <v>1</v>
      </c>
      <c r="M369" s="82">
        <v>0.62</v>
      </c>
      <c r="N369" s="61">
        <f t="shared" si="593"/>
        <v>100</v>
      </c>
      <c r="O369" s="61">
        <f t="shared" si="593"/>
        <v>49.206349206349209</v>
      </c>
      <c r="P369" s="60">
        <f t="shared" si="594"/>
        <v>0</v>
      </c>
      <c r="Q369" s="61">
        <f t="shared" si="594"/>
        <v>0.64</v>
      </c>
      <c r="R369" s="60"/>
      <c r="S369" s="61"/>
      <c r="T369" s="125">
        <v>1.26</v>
      </c>
      <c r="U369" s="60">
        <v>1</v>
      </c>
      <c r="V369" s="61">
        <f t="shared" si="595"/>
        <v>1.26</v>
      </c>
      <c r="W369" s="60">
        <f t="shared" si="596"/>
        <v>1</v>
      </c>
      <c r="X369" s="61">
        <f t="shared" si="597"/>
        <v>1.26</v>
      </c>
      <c r="Y369" s="60"/>
      <c r="Z369" s="61"/>
      <c r="AA369" s="125">
        <v>1.26</v>
      </c>
      <c r="AB369" s="60">
        <v>1</v>
      </c>
      <c r="AC369" s="61">
        <f t="shared" si="598"/>
        <v>1.26</v>
      </c>
      <c r="AD369" s="60">
        <f t="shared" si="599"/>
        <v>1</v>
      </c>
      <c r="AE369" s="61">
        <f t="shared" si="600"/>
        <v>1.26</v>
      </c>
      <c r="AF369" s="82"/>
    </row>
    <row r="370" spans="1:32" ht="15.75" customHeight="1">
      <c r="A370" s="5">
        <v>26.14</v>
      </c>
      <c r="B370" s="82" t="s">
        <v>258</v>
      </c>
      <c r="C370" s="82"/>
      <c r="D370" s="61"/>
      <c r="E370" s="82"/>
      <c r="F370" s="61"/>
      <c r="G370" s="101">
        <v>0.5</v>
      </c>
      <c r="H370" s="82">
        <v>1</v>
      </c>
      <c r="I370" s="61">
        <f t="shared" si="591"/>
        <v>0.5</v>
      </c>
      <c r="J370" s="60">
        <f t="shared" si="592"/>
        <v>1</v>
      </c>
      <c r="K370" s="61">
        <f t="shared" si="592"/>
        <v>0.5</v>
      </c>
      <c r="L370" s="60">
        <v>1</v>
      </c>
      <c r="M370" s="82">
        <v>0.2</v>
      </c>
      <c r="N370" s="61">
        <f t="shared" si="593"/>
        <v>100</v>
      </c>
      <c r="O370" s="61">
        <f t="shared" si="593"/>
        <v>40</v>
      </c>
      <c r="P370" s="60">
        <f t="shared" si="594"/>
        <v>0</v>
      </c>
      <c r="Q370" s="61">
        <f t="shared" si="594"/>
        <v>0.3</v>
      </c>
      <c r="R370" s="60"/>
      <c r="S370" s="61"/>
      <c r="T370" s="125">
        <v>0.5</v>
      </c>
      <c r="U370" s="60">
        <v>1</v>
      </c>
      <c r="V370" s="61">
        <f t="shared" si="595"/>
        <v>0.5</v>
      </c>
      <c r="W370" s="60">
        <f t="shared" si="596"/>
        <v>1</v>
      </c>
      <c r="X370" s="61">
        <f t="shared" si="597"/>
        <v>0.5</v>
      </c>
      <c r="Y370" s="60"/>
      <c r="Z370" s="61"/>
      <c r="AA370" s="125">
        <v>0.5</v>
      </c>
      <c r="AB370" s="60">
        <v>1</v>
      </c>
      <c r="AC370" s="61">
        <f t="shared" si="598"/>
        <v>0.5</v>
      </c>
      <c r="AD370" s="60">
        <f t="shared" si="599"/>
        <v>1</v>
      </c>
      <c r="AE370" s="61">
        <f t="shared" si="600"/>
        <v>0.5</v>
      </c>
      <c r="AF370" s="82"/>
    </row>
    <row r="371" spans="1:32" ht="31.5">
      <c r="A371" s="5">
        <v>26.15</v>
      </c>
      <c r="B371" s="82" t="s">
        <v>257</v>
      </c>
      <c r="C371" s="82"/>
      <c r="D371" s="61"/>
      <c r="E371" s="82"/>
      <c r="F371" s="61"/>
      <c r="G371" s="101">
        <v>0.5</v>
      </c>
      <c r="H371" s="82">
        <v>1</v>
      </c>
      <c r="I371" s="61">
        <f t="shared" si="591"/>
        <v>0.5</v>
      </c>
      <c r="J371" s="60">
        <f t="shared" si="592"/>
        <v>1</v>
      </c>
      <c r="K371" s="61">
        <f t="shared" si="592"/>
        <v>0.5</v>
      </c>
      <c r="L371" s="60">
        <v>1</v>
      </c>
      <c r="M371" s="82">
        <v>0.11</v>
      </c>
      <c r="N371" s="61">
        <f t="shared" si="593"/>
        <v>100</v>
      </c>
      <c r="O371" s="61">
        <f t="shared" si="593"/>
        <v>22</v>
      </c>
      <c r="P371" s="60">
        <f t="shared" si="594"/>
        <v>0</v>
      </c>
      <c r="Q371" s="61">
        <f t="shared" si="594"/>
        <v>0.39</v>
      </c>
      <c r="R371" s="60"/>
      <c r="S371" s="61"/>
      <c r="T371" s="125">
        <v>0.5</v>
      </c>
      <c r="U371" s="60">
        <v>1</v>
      </c>
      <c r="V371" s="61">
        <f t="shared" si="595"/>
        <v>0.5</v>
      </c>
      <c r="W371" s="60">
        <f t="shared" si="596"/>
        <v>1</v>
      </c>
      <c r="X371" s="61">
        <f t="shared" si="597"/>
        <v>0.5</v>
      </c>
      <c r="Y371" s="60"/>
      <c r="Z371" s="61"/>
      <c r="AA371" s="125">
        <v>0.5</v>
      </c>
      <c r="AB371" s="60">
        <v>1</v>
      </c>
      <c r="AC371" s="61">
        <f t="shared" si="598"/>
        <v>0.5</v>
      </c>
      <c r="AD371" s="60">
        <f t="shared" si="599"/>
        <v>1</v>
      </c>
      <c r="AE371" s="61">
        <f t="shared" si="600"/>
        <v>0.5</v>
      </c>
      <c r="AF371" s="82"/>
    </row>
    <row r="372" spans="1:32" ht="31.5">
      <c r="A372" s="5">
        <v>26.16</v>
      </c>
      <c r="B372" s="82" t="s">
        <v>259</v>
      </c>
      <c r="C372" s="82"/>
      <c r="D372" s="61"/>
      <c r="E372" s="82"/>
      <c r="F372" s="61"/>
      <c r="G372" s="101">
        <v>0.625</v>
      </c>
      <c r="H372" s="82">
        <v>1</v>
      </c>
      <c r="I372" s="61">
        <f t="shared" si="591"/>
        <v>0.625</v>
      </c>
      <c r="J372" s="60">
        <f t="shared" si="592"/>
        <v>1</v>
      </c>
      <c r="K372" s="61">
        <f t="shared" si="592"/>
        <v>0.625</v>
      </c>
      <c r="L372" s="60">
        <v>1</v>
      </c>
      <c r="M372" s="82">
        <v>0.3</v>
      </c>
      <c r="N372" s="61">
        <f t="shared" si="593"/>
        <v>100</v>
      </c>
      <c r="O372" s="61">
        <f t="shared" si="593"/>
        <v>47.999999999999993</v>
      </c>
      <c r="P372" s="60">
        <f t="shared" si="594"/>
        <v>0</v>
      </c>
      <c r="Q372" s="61">
        <f t="shared" si="594"/>
        <v>0.32500000000000001</v>
      </c>
      <c r="R372" s="60"/>
      <c r="S372" s="61"/>
      <c r="T372" s="125">
        <v>0.625</v>
      </c>
      <c r="U372" s="60">
        <v>1</v>
      </c>
      <c r="V372" s="61">
        <f t="shared" si="595"/>
        <v>0.625</v>
      </c>
      <c r="W372" s="60">
        <f t="shared" si="596"/>
        <v>1</v>
      </c>
      <c r="X372" s="61">
        <f t="shared" si="597"/>
        <v>0.625</v>
      </c>
      <c r="Y372" s="60"/>
      <c r="Z372" s="61"/>
      <c r="AA372" s="125">
        <v>0.625</v>
      </c>
      <c r="AB372" s="60">
        <v>1</v>
      </c>
      <c r="AC372" s="61">
        <f t="shared" si="598"/>
        <v>0.625</v>
      </c>
      <c r="AD372" s="60">
        <f t="shared" si="599"/>
        <v>1</v>
      </c>
      <c r="AE372" s="61">
        <f t="shared" si="600"/>
        <v>0.625</v>
      </c>
      <c r="AF372" s="82"/>
    </row>
    <row r="373" spans="1:32">
      <c r="A373" s="5">
        <v>26.17</v>
      </c>
      <c r="B373" s="82" t="s">
        <v>223</v>
      </c>
      <c r="C373" s="82"/>
      <c r="D373" s="61"/>
      <c r="E373" s="82"/>
      <c r="F373" s="61"/>
      <c r="G373" s="101">
        <v>0.375</v>
      </c>
      <c r="H373" s="82">
        <v>1</v>
      </c>
      <c r="I373" s="61">
        <f t="shared" si="591"/>
        <v>0.375</v>
      </c>
      <c r="J373" s="60">
        <f t="shared" si="592"/>
        <v>1</v>
      </c>
      <c r="K373" s="61">
        <f t="shared" si="592"/>
        <v>0.375</v>
      </c>
      <c r="L373" s="60">
        <v>1</v>
      </c>
      <c r="M373" s="82">
        <v>0.37</v>
      </c>
      <c r="N373" s="61">
        <f t="shared" si="593"/>
        <v>100</v>
      </c>
      <c r="O373" s="61">
        <f t="shared" si="593"/>
        <v>98.666666666666671</v>
      </c>
      <c r="P373" s="60">
        <f t="shared" si="594"/>
        <v>0</v>
      </c>
      <c r="Q373" s="61">
        <f t="shared" si="594"/>
        <v>5.0000000000000044E-3</v>
      </c>
      <c r="R373" s="60"/>
      <c r="S373" s="61"/>
      <c r="T373" s="125">
        <v>0.375</v>
      </c>
      <c r="U373" s="60">
        <v>1</v>
      </c>
      <c r="V373" s="61">
        <f t="shared" si="595"/>
        <v>0.375</v>
      </c>
      <c r="W373" s="60">
        <f t="shared" si="596"/>
        <v>1</v>
      </c>
      <c r="X373" s="61">
        <f t="shared" si="597"/>
        <v>0.375</v>
      </c>
      <c r="Y373" s="60"/>
      <c r="Z373" s="61"/>
      <c r="AA373" s="125">
        <v>0.375</v>
      </c>
      <c r="AB373" s="60">
        <v>1</v>
      </c>
      <c r="AC373" s="61">
        <f t="shared" si="598"/>
        <v>0.375</v>
      </c>
      <c r="AD373" s="60">
        <f t="shared" si="599"/>
        <v>1</v>
      </c>
      <c r="AE373" s="61">
        <f t="shared" si="600"/>
        <v>0.375</v>
      </c>
      <c r="AF373" s="82"/>
    </row>
    <row r="374" spans="1:32" ht="31.5">
      <c r="A374" s="5">
        <v>26.18</v>
      </c>
      <c r="B374" s="82" t="s">
        <v>224</v>
      </c>
      <c r="C374" s="82"/>
      <c r="D374" s="61"/>
      <c r="E374" s="82"/>
      <c r="F374" s="61"/>
      <c r="G374" s="101">
        <v>0.375</v>
      </c>
      <c r="H374" s="82">
        <v>1</v>
      </c>
      <c r="I374" s="61">
        <f t="shared" si="591"/>
        <v>0.375</v>
      </c>
      <c r="J374" s="60">
        <f t="shared" si="592"/>
        <v>1</v>
      </c>
      <c r="K374" s="61">
        <f t="shared" si="592"/>
        <v>0.375</v>
      </c>
      <c r="L374" s="60">
        <v>1</v>
      </c>
      <c r="M374" s="82">
        <v>0.28000000000000003</v>
      </c>
      <c r="N374" s="61">
        <f t="shared" si="593"/>
        <v>100</v>
      </c>
      <c r="O374" s="61">
        <f t="shared" si="593"/>
        <v>74.666666666666671</v>
      </c>
      <c r="P374" s="60">
        <f t="shared" si="594"/>
        <v>0</v>
      </c>
      <c r="Q374" s="61">
        <f t="shared" si="594"/>
        <v>9.4999999999999973E-2</v>
      </c>
      <c r="R374" s="60"/>
      <c r="S374" s="61"/>
      <c r="T374" s="125">
        <v>0.375</v>
      </c>
      <c r="U374" s="60">
        <v>1</v>
      </c>
      <c r="V374" s="61">
        <f t="shared" si="595"/>
        <v>0.375</v>
      </c>
      <c r="W374" s="60">
        <f t="shared" si="596"/>
        <v>1</v>
      </c>
      <c r="X374" s="61">
        <f t="shared" si="597"/>
        <v>0.375</v>
      </c>
      <c r="Y374" s="60"/>
      <c r="Z374" s="61"/>
      <c r="AA374" s="125">
        <v>0.375</v>
      </c>
      <c r="AB374" s="60">
        <v>1</v>
      </c>
      <c r="AC374" s="61">
        <f t="shared" si="598"/>
        <v>0.375</v>
      </c>
      <c r="AD374" s="60">
        <f t="shared" si="599"/>
        <v>1</v>
      </c>
      <c r="AE374" s="61">
        <f t="shared" si="600"/>
        <v>0.375</v>
      </c>
      <c r="AF374" s="82"/>
    </row>
    <row r="375" spans="1:32" ht="37.5">
      <c r="A375" s="5">
        <v>26.19</v>
      </c>
      <c r="B375" s="141" t="s">
        <v>606</v>
      </c>
      <c r="C375" s="82"/>
      <c r="D375" s="61"/>
      <c r="E375" s="82"/>
      <c r="F375" s="61"/>
      <c r="G375" s="101">
        <v>0.15</v>
      </c>
      <c r="H375" s="82">
        <v>1</v>
      </c>
      <c r="I375" s="61">
        <f t="shared" si="591"/>
        <v>0.15</v>
      </c>
      <c r="J375" s="60">
        <f t="shared" si="592"/>
        <v>1</v>
      </c>
      <c r="K375" s="61">
        <f t="shared" si="592"/>
        <v>0.15</v>
      </c>
      <c r="L375" s="60">
        <v>1</v>
      </c>
      <c r="M375" s="82">
        <v>0.14000000000000001</v>
      </c>
      <c r="N375" s="61">
        <f t="shared" si="593"/>
        <v>100</v>
      </c>
      <c r="O375" s="61">
        <f t="shared" si="593"/>
        <v>93.333333333333343</v>
      </c>
      <c r="P375" s="60">
        <f t="shared" si="594"/>
        <v>0</v>
      </c>
      <c r="Q375" s="61">
        <f t="shared" si="594"/>
        <v>9.9999999999999811E-3</v>
      </c>
      <c r="R375" s="60"/>
      <c r="S375" s="61"/>
      <c r="T375" s="125">
        <v>0.15</v>
      </c>
      <c r="U375" s="60">
        <v>1</v>
      </c>
      <c r="V375" s="61">
        <f t="shared" si="595"/>
        <v>0.15</v>
      </c>
      <c r="W375" s="60">
        <f t="shared" si="596"/>
        <v>1</v>
      </c>
      <c r="X375" s="61">
        <f t="shared" si="597"/>
        <v>0.15</v>
      </c>
      <c r="Y375" s="60"/>
      <c r="Z375" s="61"/>
      <c r="AA375" s="125">
        <v>0.15</v>
      </c>
      <c r="AB375" s="60">
        <v>1</v>
      </c>
      <c r="AC375" s="61">
        <f t="shared" si="598"/>
        <v>0.15</v>
      </c>
      <c r="AD375" s="60">
        <f t="shared" si="599"/>
        <v>1</v>
      </c>
      <c r="AE375" s="61">
        <f t="shared" si="600"/>
        <v>0.15</v>
      </c>
      <c r="AF375" s="82"/>
    </row>
    <row r="376" spans="1:32" ht="37.5">
      <c r="A376" s="5">
        <v>26.2</v>
      </c>
      <c r="B376" s="141" t="s">
        <v>605</v>
      </c>
      <c r="C376" s="82"/>
      <c r="D376" s="61"/>
      <c r="E376" s="82"/>
      <c r="F376" s="61"/>
      <c r="G376" s="101">
        <v>0.15</v>
      </c>
      <c r="H376" s="82">
        <v>1</v>
      </c>
      <c r="I376" s="61">
        <f t="shared" si="591"/>
        <v>0.15</v>
      </c>
      <c r="J376" s="60">
        <f t="shared" si="592"/>
        <v>1</v>
      </c>
      <c r="K376" s="61">
        <f t="shared" si="592"/>
        <v>0.15</v>
      </c>
      <c r="L376" s="60">
        <v>1</v>
      </c>
      <c r="M376" s="82">
        <v>0.02</v>
      </c>
      <c r="N376" s="61">
        <f t="shared" si="593"/>
        <v>100</v>
      </c>
      <c r="O376" s="61">
        <f t="shared" si="593"/>
        <v>13.333333333333334</v>
      </c>
      <c r="P376" s="60">
        <f t="shared" si="594"/>
        <v>0</v>
      </c>
      <c r="Q376" s="61">
        <f t="shared" si="594"/>
        <v>0.13</v>
      </c>
      <c r="R376" s="60"/>
      <c r="S376" s="61"/>
      <c r="T376" s="125">
        <v>0.15</v>
      </c>
      <c r="U376" s="60">
        <v>1</v>
      </c>
      <c r="V376" s="61">
        <f t="shared" si="595"/>
        <v>0.15</v>
      </c>
      <c r="W376" s="60">
        <f t="shared" si="596"/>
        <v>1</v>
      </c>
      <c r="X376" s="61">
        <f t="shared" si="597"/>
        <v>0.15</v>
      </c>
      <c r="Y376" s="60"/>
      <c r="Z376" s="61"/>
      <c r="AA376" s="125">
        <v>0.15</v>
      </c>
      <c r="AB376" s="60">
        <v>1</v>
      </c>
      <c r="AC376" s="61">
        <f t="shared" si="598"/>
        <v>0.15</v>
      </c>
      <c r="AD376" s="60">
        <f t="shared" si="599"/>
        <v>1</v>
      </c>
      <c r="AE376" s="61">
        <f t="shared" si="600"/>
        <v>0.15</v>
      </c>
      <c r="AF376" s="82"/>
    </row>
    <row r="377" spans="1:32">
      <c r="A377" s="5">
        <v>26.21</v>
      </c>
      <c r="B377" s="82" t="s">
        <v>28</v>
      </c>
      <c r="C377" s="82"/>
      <c r="D377" s="61"/>
      <c r="E377" s="82"/>
      <c r="F377" s="61"/>
      <c r="G377" s="101"/>
      <c r="H377" s="82"/>
      <c r="I377" s="61">
        <f t="shared" si="591"/>
        <v>0</v>
      </c>
      <c r="J377" s="60">
        <f t="shared" si="592"/>
        <v>0</v>
      </c>
      <c r="K377" s="61">
        <f t="shared" si="592"/>
        <v>0</v>
      </c>
      <c r="L377" s="60">
        <v>0</v>
      </c>
      <c r="M377" s="61"/>
      <c r="N377" s="61"/>
      <c r="O377" s="61"/>
      <c r="P377" s="60">
        <f t="shared" si="594"/>
        <v>0</v>
      </c>
      <c r="Q377" s="61">
        <f t="shared" si="594"/>
        <v>0</v>
      </c>
      <c r="R377" s="60"/>
      <c r="S377" s="61"/>
      <c r="T377" s="125"/>
      <c r="U377" s="60">
        <v>0</v>
      </c>
      <c r="V377" s="61">
        <f t="shared" si="595"/>
        <v>0</v>
      </c>
      <c r="W377" s="60">
        <f t="shared" si="596"/>
        <v>0</v>
      </c>
      <c r="X377" s="61">
        <f t="shared" si="597"/>
        <v>0</v>
      </c>
      <c r="Y377" s="60"/>
      <c r="Z377" s="61"/>
      <c r="AA377" s="125"/>
      <c r="AB377" s="60">
        <v>0</v>
      </c>
      <c r="AC377" s="61">
        <f t="shared" si="598"/>
        <v>0</v>
      </c>
      <c r="AD377" s="60">
        <f t="shared" si="599"/>
        <v>0</v>
      </c>
      <c r="AE377" s="61">
        <f t="shared" si="600"/>
        <v>0</v>
      </c>
      <c r="AF377" s="82"/>
    </row>
    <row r="378" spans="1:32" ht="31.5">
      <c r="A378" s="5">
        <v>26.22</v>
      </c>
      <c r="B378" s="82" t="s">
        <v>225</v>
      </c>
      <c r="C378" s="82"/>
      <c r="D378" s="61"/>
      <c r="E378" s="82"/>
      <c r="F378" s="61"/>
      <c r="G378" s="101">
        <v>0.25</v>
      </c>
      <c r="H378" s="82">
        <v>1</v>
      </c>
      <c r="I378" s="61">
        <f t="shared" si="591"/>
        <v>0.25</v>
      </c>
      <c r="J378" s="60">
        <f t="shared" si="592"/>
        <v>1</v>
      </c>
      <c r="K378" s="61">
        <f t="shared" si="592"/>
        <v>0.25</v>
      </c>
      <c r="L378" s="60">
        <v>1</v>
      </c>
      <c r="M378" s="82">
        <v>0.03</v>
      </c>
      <c r="N378" s="61">
        <f t="shared" si="593"/>
        <v>100</v>
      </c>
      <c r="O378" s="61">
        <f t="shared" si="593"/>
        <v>12</v>
      </c>
      <c r="P378" s="60">
        <f t="shared" si="594"/>
        <v>0</v>
      </c>
      <c r="Q378" s="61">
        <f t="shared" si="594"/>
        <v>0.22</v>
      </c>
      <c r="R378" s="60"/>
      <c r="S378" s="61"/>
      <c r="T378" s="125">
        <v>0.25</v>
      </c>
      <c r="U378" s="60">
        <v>1</v>
      </c>
      <c r="V378" s="61">
        <f t="shared" si="595"/>
        <v>0.25</v>
      </c>
      <c r="W378" s="60">
        <f t="shared" si="596"/>
        <v>1</v>
      </c>
      <c r="X378" s="61">
        <f t="shared" si="597"/>
        <v>0.25</v>
      </c>
      <c r="Y378" s="60"/>
      <c r="Z378" s="61"/>
      <c r="AA378" s="125">
        <v>0.25</v>
      </c>
      <c r="AB378" s="60">
        <v>1</v>
      </c>
      <c r="AC378" s="61">
        <f t="shared" si="598"/>
        <v>0.25</v>
      </c>
      <c r="AD378" s="60">
        <f t="shared" si="599"/>
        <v>1</v>
      </c>
      <c r="AE378" s="61">
        <f t="shared" si="600"/>
        <v>0.25</v>
      </c>
      <c r="AF378" s="82"/>
    </row>
    <row r="379" spans="1:32" ht="31.5">
      <c r="A379" s="5">
        <v>26.23</v>
      </c>
      <c r="B379" s="82" t="s">
        <v>260</v>
      </c>
      <c r="C379" s="82"/>
      <c r="D379" s="61"/>
      <c r="E379" s="82"/>
      <c r="F379" s="61"/>
      <c r="G379" s="101">
        <v>0.1</v>
      </c>
      <c r="H379" s="82">
        <v>1</v>
      </c>
      <c r="I379" s="61">
        <f t="shared" si="591"/>
        <v>0.1</v>
      </c>
      <c r="J379" s="60">
        <f t="shared" si="592"/>
        <v>1</v>
      </c>
      <c r="K379" s="61">
        <f t="shared" si="592"/>
        <v>0.1</v>
      </c>
      <c r="L379" s="60">
        <v>1</v>
      </c>
      <c r="M379" s="82"/>
      <c r="N379" s="61">
        <f t="shared" si="593"/>
        <v>100</v>
      </c>
      <c r="O379" s="61">
        <f t="shared" si="593"/>
        <v>0</v>
      </c>
      <c r="P379" s="60">
        <f t="shared" si="594"/>
        <v>0</v>
      </c>
      <c r="Q379" s="61">
        <f t="shared" si="594"/>
        <v>0.1</v>
      </c>
      <c r="R379" s="60"/>
      <c r="S379" s="61"/>
      <c r="T379" s="125">
        <v>0.1</v>
      </c>
      <c r="U379" s="60">
        <v>1</v>
      </c>
      <c r="V379" s="61">
        <f t="shared" si="595"/>
        <v>0.1</v>
      </c>
      <c r="W379" s="60">
        <f t="shared" si="596"/>
        <v>1</v>
      </c>
      <c r="X379" s="61">
        <f t="shared" si="597"/>
        <v>0.1</v>
      </c>
      <c r="Y379" s="60"/>
      <c r="Z379" s="61"/>
      <c r="AA379" s="125">
        <v>0.1</v>
      </c>
      <c r="AB379" s="60">
        <v>1</v>
      </c>
      <c r="AC379" s="61">
        <f t="shared" si="598"/>
        <v>0.1</v>
      </c>
      <c r="AD379" s="60">
        <f t="shared" si="599"/>
        <v>1</v>
      </c>
      <c r="AE379" s="61">
        <f t="shared" si="600"/>
        <v>0.1</v>
      </c>
      <c r="AF379" s="82"/>
    </row>
    <row r="380" spans="1:32" s="144" customFormat="1">
      <c r="A380" s="261"/>
      <c r="B380" s="209" t="s">
        <v>25</v>
      </c>
      <c r="C380" s="210">
        <f t="shared" ref="C380" si="601">SUM(C360:C379)</f>
        <v>0</v>
      </c>
      <c r="D380" s="211">
        <f>SUM(D360:D379)</f>
        <v>0</v>
      </c>
      <c r="E380" s="210">
        <f t="shared" ref="E380" si="602">SUM(E360:E379)</f>
        <v>0</v>
      </c>
      <c r="F380" s="211">
        <f>SUM(F360:F379)</f>
        <v>0</v>
      </c>
      <c r="G380" s="212"/>
      <c r="H380" s="210">
        <f t="shared" ref="H380" si="603">SUM(H360:H379)</f>
        <v>17</v>
      </c>
      <c r="I380" s="211">
        <f>SUM(I360:I379)</f>
        <v>21.585000000000001</v>
      </c>
      <c r="J380" s="210">
        <f t="shared" ref="J380" si="604">SUM(J360:J379)</f>
        <v>17</v>
      </c>
      <c r="K380" s="211">
        <f>SUM(K360:K379)</f>
        <v>21.585000000000001</v>
      </c>
      <c r="L380" s="210">
        <f>L360</f>
        <v>1</v>
      </c>
      <c r="M380" s="211">
        <f>SUM(M360:M379)</f>
        <v>9.3899999999999988</v>
      </c>
      <c r="N380" s="213">
        <f t="shared" si="593"/>
        <v>5.8823529411764701</v>
      </c>
      <c r="O380" s="213">
        <f t="shared" si="593"/>
        <v>43.502432244614305</v>
      </c>
      <c r="P380" s="210">
        <f>SUM(P360:P379)</f>
        <v>0</v>
      </c>
      <c r="Q380" s="211">
        <f>SUM(Q360:Q379)</f>
        <v>12.195000000000004</v>
      </c>
      <c r="R380" s="210">
        <f>SUM(R360:R379)</f>
        <v>0</v>
      </c>
      <c r="S380" s="211">
        <f>SUM(S360:S379)</f>
        <v>0</v>
      </c>
      <c r="T380" s="214"/>
      <c r="U380" s="210">
        <f>U360</f>
        <v>1</v>
      </c>
      <c r="V380" s="211">
        <f t="shared" ref="V380:Z380" si="605">SUM(V360:V379)</f>
        <v>27.704999999999998</v>
      </c>
      <c r="W380" s="210">
        <f>W360</f>
        <v>1</v>
      </c>
      <c r="X380" s="211">
        <f t="shared" si="605"/>
        <v>27.704999999999998</v>
      </c>
      <c r="Y380" s="210">
        <f t="shared" si="605"/>
        <v>0</v>
      </c>
      <c r="Z380" s="211">
        <f t="shared" si="605"/>
        <v>0</v>
      </c>
      <c r="AA380" s="214"/>
      <c r="AB380" s="210">
        <f>AB360</f>
        <v>1</v>
      </c>
      <c r="AC380" s="211">
        <f>SUM(AC360:AC379)</f>
        <v>21.585000000000001</v>
      </c>
      <c r="AD380" s="210">
        <f>AD360</f>
        <v>1</v>
      </c>
      <c r="AE380" s="211">
        <f>SUM(AE360:AE379)</f>
        <v>21.585000000000001</v>
      </c>
      <c r="AF380" s="215"/>
    </row>
    <row r="381" spans="1:32" s="144" customFormat="1">
      <c r="A381" s="208"/>
      <c r="B381" s="209" t="s">
        <v>5</v>
      </c>
      <c r="C381" s="210">
        <f t="shared" ref="C381" si="606">C380+C358</f>
        <v>0</v>
      </c>
      <c r="D381" s="211">
        <f>D380+D358</f>
        <v>0</v>
      </c>
      <c r="E381" s="210">
        <f t="shared" ref="E381" si="607">E380+E358</f>
        <v>0</v>
      </c>
      <c r="F381" s="211">
        <f>F380+F358</f>
        <v>0</v>
      </c>
      <c r="G381" s="212"/>
      <c r="H381" s="210">
        <f t="shared" ref="H381" si="608">H380+H358</f>
        <v>18</v>
      </c>
      <c r="I381" s="211">
        <f>I380+I358</f>
        <v>21.96</v>
      </c>
      <c r="J381" s="210">
        <f t="shared" ref="J381" si="609">J380+J358</f>
        <v>18</v>
      </c>
      <c r="K381" s="211">
        <f>K380+K358</f>
        <v>21.96</v>
      </c>
      <c r="L381" s="210">
        <f>L380</f>
        <v>1</v>
      </c>
      <c r="M381" s="211">
        <f>M380+M358</f>
        <v>9.7649999999999988</v>
      </c>
      <c r="N381" s="213">
        <f t="shared" si="593"/>
        <v>5.5555555555555554</v>
      </c>
      <c r="O381" s="213">
        <f t="shared" si="593"/>
        <v>44.467213114754088</v>
      </c>
      <c r="P381" s="210">
        <f>P380+P358</f>
        <v>0</v>
      </c>
      <c r="Q381" s="211">
        <f>Q380+Q358</f>
        <v>12.195000000000004</v>
      </c>
      <c r="R381" s="210">
        <f>R380+R358</f>
        <v>0</v>
      </c>
      <c r="S381" s="211">
        <f>S380+S358</f>
        <v>0</v>
      </c>
      <c r="T381" s="214"/>
      <c r="U381" s="210">
        <f>U380</f>
        <v>1</v>
      </c>
      <c r="V381" s="211">
        <f t="shared" ref="V381:Z381" si="610">V380+V358</f>
        <v>27.704999999999998</v>
      </c>
      <c r="W381" s="210">
        <f>W380</f>
        <v>1</v>
      </c>
      <c r="X381" s="211">
        <f t="shared" si="610"/>
        <v>27.704999999999998</v>
      </c>
      <c r="Y381" s="210">
        <f t="shared" si="610"/>
        <v>0</v>
      </c>
      <c r="Z381" s="211">
        <f t="shared" si="610"/>
        <v>0</v>
      </c>
      <c r="AA381" s="214"/>
      <c r="AB381" s="210">
        <f>AB380</f>
        <v>1</v>
      </c>
      <c r="AC381" s="211">
        <f>AC380+AC358</f>
        <v>21.585000000000001</v>
      </c>
      <c r="AD381" s="210">
        <f>AD380</f>
        <v>1</v>
      </c>
      <c r="AE381" s="211">
        <f>AE380+AE358</f>
        <v>21.585000000000001</v>
      </c>
      <c r="AF381" s="215"/>
    </row>
    <row r="382" spans="1:32" s="144" customFormat="1">
      <c r="A382" s="208"/>
      <c r="B382" s="209" t="s">
        <v>151</v>
      </c>
      <c r="C382" s="210">
        <f t="shared" ref="C382:F382" si="611">C381+C345</f>
        <v>4373</v>
      </c>
      <c r="D382" s="211">
        <f t="shared" si="611"/>
        <v>50.53</v>
      </c>
      <c r="E382" s="210">
        <f t="shared" si="611"/>
        <v>0</v>
      </c>
      <c r="F382" s="211">
        <f t="shared" si="611"/>
        <v>0</v>
      </c>
      <c r="G382" s="212"/>
      <c r="H382" s="210">
        <f t="shared" ref="H382:M382" si="612">H381+H345</f>
        <v>207536</v>
      </c>
      <c r="I382" s="211">
        <f t="shared" si="612"/>
        <v>4342.4760538461533</v>
      </c>
      <c r="J382" s="210">
        <f t="shared" si="612"/>
        <v>211909</v>
      </c>
      <c r="K382" s="211">
        <f t="shared" si="612"/>
        <v>4393.006053846153</v>
      </c>
      <c r="L382" s="210">
        <f t="shared" si="612"/>
        <v>187564</v>
      </c>
      <c r="M382" s="211">
        <f t="shared" si="612"/>
        <v>2743.739</v>
      </c>
      <c r="N382" s="213">
        <f t="shared" si="593"/>
        <v>88.51157808304508</v>
      </c>
      <c r="O382" s="213">
        <f t="shared" si="593"/>
        <v>62.456981992952386</v>
      </c>
      <c r="P382" s="210">
        <f>P381+P345</f>
        <v>24210</v>
      </c>
      <c r="Q382" s="211">
        <f>Q381+Q345</f>
        <v>1649.2670538461537</v>
      </c>
      <c r="R382" s="210">
        <f>R381+R345</f>
        <v>37</v>
      </c>
      <c r="S382" s="211">
        <f>S381+S345</f>
        <v>273.61</v>
      </c>
      <c r="T382" s="214"/>
      <c r="U382" s="210">
        <f t="shared" ref="U382:Z382" si="613">U381+U345</f>
        <v>199539</v>
      </c>
      <c r="V382" s="211">
        <f t="shared" si="613"/>
        <v>8470.2642845499995</v>
      </c>
      <c r="W382" s="210">
        <f t="shared" si="613"/>
        <v>199576</v>
      </c>
      <c r="X382" s="211">
        <f t="shared" si="613"/>
        <v>8743.8742845500001</v>
      </c>
      <c r="Y382" s="210">
        <f t="shared" si="613"/>
        <v>35</v>
      </c>
      <c r="Z382" s="211">
        <f t="shared" si="613"/>
        <v>267.8</v>
      </c>
      <c r="AA382" s="214"/>
      <c r="AB382" s="210">
        <f>AB381+AB345</f>
        <v>196180</v>
      </c>
      <c r="AC382" s="211">
        <f>AC381+AC345</f>
        <v>6619.2101245499989</v>
      </c>
      <c r="AD382" s="210">
        <f>AD381+AD345</f>
        <v>196215</v>
      </c>
      <c r="AE382" s="211">
        <f>AE381+AE345</f>
        <v>6887.01012455</v>
      </c>
      <c r="AF382" s="215"/>
    </row>
    <row r="383" spans="1:32" ht="15.75" customHeight="1"/>
    <row r="384" spans="1:32" ht="15.75" customHeight="1">
      <c r="A384" s="910" t="s">
        <v>319</v>
      </c>
      <c r="B384" s="910"/>
      <c r="K384" s="11">
        <f>+SUM([51]Almora:Uttarkashi!K382)</f>
        <v>59991.847413999996</v>
      </c>
      <c r="AC384" s="142" t="s">
        <v>364</v>
      </c>
      <c r="AD384" s="11">
        <f>AC333+AC342</f>
        <v>168.60399999999998</v>
      </c>
      <c r="AE384" s="11">
        <f>AD384/AE382*100</f>
        <v>2.4481450869221226</v>
      </c>
    </row>
    <row r="385" spans="1:31" ht="15.75" customHeight="1">
      <c r="A385" s="912" t="s">
        <v>320</v>
      </c>
      <c r="B385" s="912"/>
      <c r="K385" s="11">
        <f>+K344</f>
        <v>0</v>
      </c>
      <c r="AC385" s="142" t="s">
        <v>365</v>
      </c>
      <c r="AD385" s="11">
        <f>AC335+AC336+AC337</f>
        <v>137.56039999999999</v>
      </c>
      <c r="AE385" s="11">
        <f>AD385/AE382*100</f>
        <v>1.9973892518270147</v>
      </c>
    </row>
    <row r="386" spans="1:31" ht="15.75" customHeight="1">
      <c r="A386" s="910" t="s">
        <v>321</v>
      </c>
      <c r="B386" s="910"/>
      <c r="K386" s="11">
        <f>+K384+K385</f>
        <v>59991.847413999996</v>
      </c>
      <c r="AC386" s="142" t="s">
        <v>366</v>
      </c>
      <c r="AD386" s="11">
        <f>AC338</f>
        <v>34.406224549999997</v>
      </c>
      <c r="AE386" s="11">
        <f>AD386/AE382*100</f>
        <v>0.49958144285795014</v>
      </c>
    </row>
    <row r="387" spans="1:31" ht="18.75">
      <c r="A387" s="910" t="s">
        <v>322</v>
      </c>
      <c r="B387" s="910"/>
      <c r="K387" s="11" t="b">
        <f>+K382=K386</f>
        <v>0</v>
      </c>
      <c r="AE387" s="11">
        <f>SUM(AE384:AE386)</f>
        <v>4.9451157816070879</v>
      </c>
    </row>
    <row r="388" spans="1:31" ht="18.75">
      <c r="A388" s="910" t="s">
        <v>323</v>
      </c>
      <c r="B388" s="910"/>
    </row>
  </sheetData>
  <mergeCells count="24">
    <mergeCell ref="A387:B387"/>
    <mergeCell ref="A388:B388"/>
    <mergeCell ref="AA2:AC2"/>
    <mergeCell ref="AD2:AE2"/>
    <mergeCell ref="A320:A322"/>
    <mergeCell ref="A384:B384"/>
    <mergeCell ref="A385:B385"/>
    <mergeCell ref="A386:B386"/>
    <mergeCell ref="L2:O2"/>
    <mergeCell ref="P2:Q2"/>
    <mergeCell ref="R2:S2"/>
    <mergeCell ref="T2:V2"/>
    <mergeCell ref="W2:X2"/>
    <mergeCell ref="Y2:Z2"/>
    <mergeCell ref="A1:A3"/>
    <mergeCell ref="B1:B3"/>
    <mergeCell ref="C1:Q1"/>
    <mergeCell ref="R1:X1"/>
    <mergeCell ref="Y1:AE1"/>
    <mergeCell ref="AF1:AF3"/>
    <mergeCell ref="C2:D2"/>
    <mergeCell ref="E2:F2"/>
    <mergeCell ref="G2:I2"/>
    <mergeCell ref="J2:K2"/>
  </mergeCells>
  <printOptions horizontalCentered="1"/>
  <pageMargins left="0.22" right="0.23" top="0.38" bottom="0.23" header="0.2" footer="0.15"/>
  <pageSetup paperSize="9" scale="45" firstPageNumber="126" fitToHeight="8" orientation="landscape" useFirstPageNumber="1" r:id="rId1"/>
  <headerFooter alignWithMargins="0">
    <oddHeader>&amp;L&amp;"Arial,Bold"&amp;14Name of the District: Nainital&amp;C&amp;"Arial,Bold"&amp;16Costing Sheet for AWP 2017-18 - SSA-RTE&amp;R
&amp;"Arial,Bold"&amp;12(Rs. in lakh)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>
  <dimension ref="A1:AG388"/>
  <sheetViews>
    <sheetView showZeros="0" zoomScale="85" zoomScaleNormal="85" zoomScaleSheetLayoutView="85" workbookViewId="0">
      <pane xSplit="2" ySplit="3" topLeftCell="W326" activePane="bottomRight" state="frozen"/>
      <selection activeCell="V330" sqref="V330"/>
      <selection pane="topRight" activeCell="V330" sqref="V330"/>
      <selection pane="bottomLeft" activeCell="V330" sqref="V330"/>
      <selection pane="bottomRight" activeCell="V330" sqref="V330"/>
    </sheetView>
  </sheetViews>
  <sheetFormatPr defaultColWidth="9.140625" defaultRowHeight="15.75"/>
  <cols>
    <col min="1" max="1" width="7.140625" style="14" bestFit="1" customWidth="1"/>
    <col min="2" max="2" width="42.42578125" style="10" customWidth="1"/>
    <col min="3" max="3" width="9.140625" style="10" hidden="1" customWidth="1"/>
    <col min="4" max="4" width="9.140625" style="11" hidden="1" customWidth="1"/>
    <col min="5" max="5" width="9.140625" style="10" hidden="1" customWidth="1"/>
    <col min="6" max="6" width="9.140625" style="11" hidden="1" customWidth="1"/>
    <col min="7" max="7" width="15.5703125" style="104" hidden="1" customWidth="1"/>
    <col min="8" max="8" width="10.5703125" style="10" hidden="1" customWidth="1"/>
    <col min="9" max="9" width="11" style="11" hidden="1" customWidth="1"/>
    <col min="10" max="10" width="10.42578125" style="196" customWidth="1"/>
    <col min="11" max="11" width="8.7109375" style="11" bestFit="1" customWidth="1"/>
    <col min="12" max="12" width="7.7109375" style="196" bestFit="1" customWidth="1"/>
    <col min="13" max="13" width="8.28515625" style="11" bestFit="1" customWidth="1"/>
    <col min="14" max="15" width="9.7109375" style="11" bestFit="1" customWidth="1"/>
    <col min="16" max="16" width="8.140625" style="196" bestFit="1" customWidth="1"/>
    <col min="17" max="17" width="8.28515625" style="11" bestFit="1" customWidth="1"/>
    <col min="18" max="18" width="9.140625" style="196"/>
    <col min="19" max="19" width="7.5703125" style="11" bestFit="1" customWidth="1"/>
    <col min="20" max="20" width="13.42578125" style="127" bestFit="1" customWidth="1"/>
    <col min="21" max="21" width="8.28515625" style="196" bestFit="1" customWidth="1"/>
    <col min="22" max="22" width="8.7109375" style="11" bestFit="1" customWidth="1"/>
    <col min="23" max="23" width="8.28515625" style="196" bestFit="1" customWidth="1"/>
    <col min="24" max="24" width="8.7109375" style="11" bestFit="1" customWidth="1"/>
    <col min="25" max="25" width="9.140625" style="10"/>
    <col min="26" max="26" width="13" style="11" customWidth="1"/>
    <col min="27" max="27" width="19" style="10" bestFit="1" customWidth="1"/>
    <col min="28" max="28" width="14.28515625" style="10" customWidth="1"/>
    <col min="29" max="29" width="16.5703125" style="11" customWidth="1"/>
    <col min="30" max="30" width="13.85546875" style="10" customWidth="1"/>
    <col min="31" max="31" width="16" style="11" customWidth="1"/>
    <col min="32" max="32" width="20.140625" style="10" customWidth="1"/>
    <col min="33" max="227" width="9.140625" style="10"/>
    <col min="228" max="228" width="7.140625" style="10" bestFit="1" customWidth="1"/>
    <col min="229" max="229" width="32.140625" style="10" customWidth="1"/>
    <col min="230" max="230" width="11.140625" style="10" customWidth="1"/>
    <col min="231" max="231" width="12.28515625" style="10" customWidth="1"/>
    <col min="232" max="232" width="11.5703125" style="10" customWidth="1"/>
    <col min="233" max="233" width="15.140625" style="10" customWidth="1"/>
    <col min="234" max="234" width="11.5703125" style="10" customWidth="1"/>
    <col min="235" max="235" width="11.7109375" style="10" customWidth="1"/>
    <col min="236" max="236" width="9" style="10" bestFit="1" customWidth="1"/>
    <col min="237" max="237" width="12.5703125" style="10" bestFit="1" customWidth="1"/>
    <col min="238" max="238" width="10.85546875" style="10" bestFit="1" customWidth="1"/>
    <col min="239" max="239" width="10.42578125" style="10" bestFit="1" customWidth="1"/>
    <col min="240" max="241" width="9.42578125" style="10" bestFit="1" customWidth="1"/>
    <col min="242" max="242" width="12" style="10" customWidth="1"/>
    <col min="243" max="243" width="15.85546875" style="10" bestFit="1" customWidth="1"/>
    <col min="244" max="244" width="12.5703125" style="10" customWidth="1"/>
    <col min="245" max="245" width="16.85546875" style="10" customWidth="1"/>
    <col min="246" max="246" width="15.140625" style="10" customWidth="1"/>
    <col min="247" max="255" width="9.140625" style="10"/>
    <col min="256" max="256" width="11" style="10" bestFit="1" customWidth="1"/>
    <col min="257" max="483" width="9.140625" style="10"/>
    <col min="484" max="484" width="7.140625" style="10" bestFit="1" customWidth="1"/>
    <col min="485" max="485" width="32.140625" style="10" customWidth="1"/>
    <col min="486" max="486" width="11.140625" style="10" customWidth="1"/>
    <col min="487" max="487" width="12.28515625" style="10" customWidth="1"/>
    <col min="488" max="488" width="11.5703125" style="10" customWidth="1"/>
    <col min="489" max="489" width="15.140625" style="10" customWidth="1"/>
    <col min="490" max="490" width="11.5703125" style="10" customWidth="1"/>
    <col min="491" max="491" width="11.7109375" style="10" customWidth="1"/>
    <col min="492" max="492" width="9" style="10" bestFit="1" customWidth="1"/>
    <col min="493" max="493" width="12.5703125" style="10" bestFit="1" customWidth="1"/>
    <col min="494" max="494" width="10.85546875" style="10" bestFit="1" customWidth="1"/>
    <col min="495" max="495" width="10.42578125" style="10" bestFit="1" customWidth="1"/>
    <col min="496" max="497" width="9.42578125" style="10" bestFit="1" customWidth="1"/>
    <col min="498" max="498" width="12" style="10" customWidth="1"/>
    <col min="499" max="499" width="15.85546875" style="10" bestFit="1" customWidth="1"/>
    <col min="500" max="500" width="12.5703125" style="10" customWidth="1"/>
    <col min="501" max="501" width="16.85546875" style="10" customWidth="1"/>
    <col min="502" max="502" width="15.140625" style="10" customWidth="1"/>
    <col min="503" max="511" width="9.140625" style="10"/>
    <col min="512" max="512" width="11" style="10" bestFit="1" customWidth="1"/>
    <col min="513" max="739" width="9.140625" style="10"/>
    <col min="740" max="740" width="7.140625" style="10" bestFit="1" customWidth="1"/>
    <col min="741" max="741" width="32.140625" style="10" customWidth="1"/>
    <col min="742" max="742" width="11.140625" style="10" customWidth="1"/>
    <col min="743" max="743" width="12.28515625" style="10" customWidth="1"/>
    <col min="744" max="744" width="11.5703125" style="10" customWidth="1"/>
    <col min="745" max="745" width="15.140625" style="10" customWidth="1"/>
    <col min="746" max="746" width="11.5703125" style="10" customWidth="1"/>
    <col min="747" max="747" width="11.7109375" style="10" customWidth="1"/>
    <col min="748" max="748" width="9" style="10" bestFit="1" customWidth="1"/>
    <col min="749" max="749" width="12.5703125" style="10" bestFit="1" customWidth="1"/>
    <col min="750" max="750" width="10.85546875" style="10" bestFit="1" customWidth="1"/>
    <col min="751" max="751" width="10.42578125" style="10" bestFit="1" customWidth="1"/>
    <col min="752" max="753" width="9.42578125" style="10" bestFit="1" customWidth="1"/>
    <col min="754" max="754" width="12" style="10" customWidth="1"/>
    <col min="755" max="755" width="15.85546875" style="10" bestFit="1" customWidth="1"/>
    <col min="756" max="756" width="12.5703125" style="10" customWidth="1"/>
    <col min="757" max="757" width="16.85546875" style="10" customWidth="1"/>
    <col min="758" max="758" width="15.140625" style="10" customWidth="1"/>
    <col min="759" max="767" width="9.140625" style="10"/>
    <col min="768" max="768" width="11" style="10" bestFit="1" customWidth="1"/>
    <col min="769" max="995" width="9.140625" style="10"/>
    <col min="996" max="996" width="7.140625" style="10" bestFit="1" customWidth="1"/>
    <col min="997" max="997" width="32.140625" style="10" customWidth="1"/>
    <col min="998" max="998" width="11.140625" style="10" customWidth="1"/>
    <col min="999" max="999" width="12.28515625" style="10" customWidth="1"/>
    <col min="1000" max="1000" width="11.5703125" style="10" customWidth="1"/>
    <col min="1001" max="1001" width="15.140625" style="10" customWidth="1"/>
    <col min="1002" max="1002" width="11.5703125" style="10" customWidth="1"/>
    <col min="1003" max="1003" width="11.7109375" style="10" customWidth="1"/>
    <col min="1004" max="1004" width="9" style="10" bestFit="1" customWidth="1"/>
    <col min="1005" max="1005" width="12.5703125" style="10" bestFit="1" customWidth="1"/>
    <col min="1006" max="1006" width="10.85546875" style="10" bestFit="1" customWidth="1"/>
    <col min="1007" max="1007" width="10.42578125" style="10" bestFit="1" customWidth="1"/>
    <col min="1008" max="1009" width="9.42578125" style="10" bestFit="1" customWidth="1"/>
    <col min="1010" max="1010" width="12" style="10" customWidth="1"/>
    <col min="1011" max="1011" width="15.85546875" style="10" bestFit="1" customWidth="1"/>
    <col min="1012" max="1012" width="12.5703125" style="10" customWidth="1"/>
    <col min="1013" max="1013" width="16.85546875" style="10" customWidth="1"/>
    <col min="1014" max="1014" width="15.140625" style="10" customWidth="1"/>
    <col min="1015" max="1023" width="9.140625" style="10"/>
    <col min="1024" max="1024" width="11" style="10" bestFit="1" customWidth="1"/>
    <col min="1025" max="1251" width="9.140625" style="10"/>
    <col min="1252" max="1252" width="7.140625" style="10" bestFit="1" customWidth="1"/>
    <col min="1253" max="1253" width="32.140625" style="10" customWidth="1"/>
    <col min="1254" max="1254" width="11.140625" style="10" customWidth="1"/>
    <col min="1255" max="1255" width="12.28515625" style="10" customWidth="1"/>
    <col min="1256" max="1256" width="11.5703125" style="10" customWidth="1"/>
    <col min="1257" max="1257" width="15.140625" style="10" customWidth="1"/>
    <col min="1258" max="1258" width="11.5703125" style="10" customWidth="1"/>
    <col min="1259" max="1259" width="11.7109375" style="10" customWidth="1"/>
    <col min="1260" max="1260" width="9" style="10" bestFit="1" customWidth="1"/>
    <col min="1261" max="1261" width="12.5703125" style="10" bestFit="1" customWidth="1"/>
    <col min="1262" max="1262" width="10.85546875" style="10" bestFit="1" customWidth="1"/>
    <col min="1263" max="1263" width="10.42578125" style="10" bestFit="1" customWidth="1"/>
    <col min="1264" max="1265" width="9.42578125" style="10" bestFit="1" customWidth="1"/>
    <col min="1266" max="1266" width="12" style="10" customWidth="1"/>
    <col min="1267" max="1267" width="15.85546875" style="10" bestFit="1" customWidth="1"/>
    <col min="1268" max="1268" width="12.5703125" style="10" customWidth="1"/>
    <col min="1269" max="1269" width="16.85546875" style="10" customWidth="1"/>
    <col min="1270" max="1270" width="15.140625" style="10" customWidth="1"/>
    <col min="1271" max="1279" width="9.140625" style="10"/>
    <col min="1280" max="1280" width="11" style="10" bestFit="1" customWidth="1"/>
    <col min="1281" max="1507" width="9.140625" style="10"/>
    <col min="1508" max="1508" width="7.140625" style="10" bestFit="1" customWidth="1"/>
    <col min="1509" max="1509" width="32.140625" style="10" customWidth="1"/>
    <col min="1510" max="1510" width="11.140625" style="10" customWidth="1"/>
    <col min="1511" max="1511" width="12.28515625" style="10" customWidth="1"/>
    <col min="1512" max="1512" width="11.5703125" style="10" customWidth="1"/>
    <col min="1513" max="1513" width="15.140625" style="10" customWidth="1"/>
    <col min="1514" max="1514" width="11.5703125" style="10" customWidth="1"/>
    <col min="1515" max="1515" width="11.7109375" style="10" customWidth="1"/>
    <col min="1516" max="1516" width="9" style="10" bestFit="1" customWidth="1"/>
    <col min="1517" max="1517" width="12.5703125" style="10" bestFit="1" customWidth="1"/>
    <col min="1518" max="1518" width="10.85546875" style="10" bestFit="1" customWidth="1"/>
    <col min="1519" max="1519" width="10.42578125" style="10" bestFit="1" customWidth="1"/>
    <col min="1520" max="1521" width="9.42578125" style="10" bestFit="1" customWidth="1"/>
    <col min="1522" max="1522" width="12" style="10" customWidth="1"/>
    <col min="1523" max="1523" width="15.85546875" style="10" bestFit="1" customWidth="1"/>
    <col min="1524" max="1524" width="12.5703125" style="10" customWidth="1"/>
    <col min="1525" max="1525" width="16.85546875" style="10" customWidth="1"/>
    <col min="1526" max="1526" width="15.140625" style="10" customWidth="1"/>
    <col min="1527" max="1535" width="9.140625" style="10"/>
    <col min="1536" max="1536" width="11" style="10" bestFit="1" customWidth="1"/>
    <col min="1537" max="1763" width="9.140625" style="10"/>
    <col min="1764" max="1764" width="7.140625" style="10" bestFit="1" customWidth="1"/>
    <col min="1765" max="1765" width="32.140625" style="10" customWidth="1"/>
    <col min="1766" max="1766" width="11.140625" style="10" customWidth="1"/>
    <col min="1767" max="1767" width="12.28515625" style="10" customWidth="1"/>
    <col min="1768" max="1768" width="11.5703125" style="10" customWidth="1"/>
    <col min="1769" max="1769" width="15.140625" style="10" customWidth="1"/>
    <col min="1770" max="1770" width="11.5703125" style="10" customWidth="1"/>
    <col min="1771" max="1771" width="11.7109375" style="10" customWidth="1"/>
    <col min="1772" max="1772" width="9" style="10" bestFit="1" customWidth="1"/>
    <col min="1773" max="1773" width="12.5703125" style="10" bestFit="1" customWidth="1"/>
    <col min="1774" max="1774" width="10.85546875" style="10" bestFit="1" customWidth="1"/>
    <col min="1775" max="1775" width="10.42578125" style="10" bestFit="1" customWidth="1"/>
    <col min="1776" max="1777" width="9.42578125" style="10" bestFit="1" customWidth="1"/>
    <col min="1778" max="1778" width="12" style="10" customWidth="1"/>
    <col min="1779" max="1779" width="15.85546875" style="10" bestFit="1" customWidth="1"/>
    <col min="1780" max="1780" width="12.5703125" style="10" customWidth="1"/>
    <col min="1781" max="1781" width="16.85546875" style="10" customWidth="1"/>
    <col min="1782" max="1782" width="15.140625" style="10" customWidth="1"/>
    <col min="1783" max="1791" width="9.140625" style="10"/>
    <col min="1792" max="1792" width="11" style="10" bestFit="1" customWidth="1"/>
    <col min="1793" max="2019" width="9.140625" style="10"/>
    <col min="2020" max="2020" width="7.140625" style="10" bestFit="1" customWidth="1"/>
    <col min="2021" max="2021" width="32.140625" style="10" customWidth="1"/>
    <col min="2022" max="2022" width="11.140625" style="10" customWidth="1"/>
    <col min="2023" max="2023" width="12.28515625" style="10" customWidth="1"/>
    <col min="2024" max="2024" width="11.5703125" style="10" customWidth="1"/>
    <col min="2025" max="2025" width="15.140625" style="10" customWidth="1"/>
    <col min="2026" max="2026" width="11.5703125" style="10" customWidth="1"/>
    <col min="2027" max="2027" width="11.7109375" style="10" customWidth="1"/>
    <col min="2028" max="2028" width="9" style="10" bestFit="1" customWidth="1"/>
    <col min="2029" max="2029" width="12.5703125" style="10" bestFit="1" customWidth="1"/>
    <col min="2030" max="2030" width="10.85546875" style="10" bestFit="1" customWidth="1"/>
    <col min="2031" max="2031" width="10.42578125" style="10" bestFit="1" customWidth="1"/>
    <col min="2032" max="2033" width="9.42578125" style="10" bestFit="1" customWidth="1"/>
    <col min="2034" max="2034" width="12" style="10" customWidth="1"/>
    <col min="2035" max="2035" width="15.85546875" style="10" bestFit="1" customWidth="1"/>
    <col min="2036" max="2036" width="12.5703125" style="10" customWidth="1"/>
    <col min="2037" max="2037" width="16.85546875" style="10" customWidth="1"/>
    <col min="2038" max="2038" width="15.140625" style="10" customWidth="1"/>
    <col min="2039" max="2047" width="9.140625" style="10"/>
    <col min="2048" max="2048" width="11" style="10" bestFit="1" customWidth="1"/>
    <col min="2049" max="2275" width="9.140625" style="10"/>
    <col min="2276" max="2276" width="7.140625" style="10" bestFit="1" customWidth="1"/>
    <col min="2277" max="2277" width="32.140625" style="10" customWidth="1"/>
    <col min="2278" max="2278" width="11.140625" style="10" customWidth="1"/>
    <col min="2279" max="2279" width="12.28515625" style="10" customWidth="1"/>
    <col min="2280" max="2280" width="11.5703125" style="10" customWidth="1"/>
    <col min="2281" max="2281" width="15.140625" style="10" customWidth="1"/>
    <col min="2282" max="2282" width="11.5703125" style="10" customWidth="1"/>
    <col min="2283" max="2283" width="11.7109375" style="10" customWidth="1"/>
    <col min="2284" max="2284" width="9" style="10" bestFit="1" customWidth="1"/>
    <col min="2285" max="2285" width="12.5703125" style="10" bestFit="1" customWidth="1"/>
    <col min="2286" max="2286" width="10.85546875" style="10" bestFit="1" customWidth="1"/>
    <col min="2287" max="2287" width="10.42578125" style="10" bestFit="1" customWidth="1"/>
    <col min="2288" max="2289" width="9.42578125" style="10" bestFit="1" customWidth="1"/>
    <col min="2290" max="2290" width="12" style="10" customWidth="1"/>
    <col min="2291" max="2291" width="15.85546875" style="10" bestFit="1" customWidth="1"/>
    <col min="2292" max="2292" width="12.5703125" style="10" customWidth="1"/>
    <col min="2293" max="2293" width="16.85546875" style="10" customWidth="1"/>
    <col min="2294" max="2294" width="15.140625" style="10" customWidth="1"/>
    <col min="2295" max="2303" width="9.140625" style="10"/>
    <col min="2304" max="2304" width="11" style="10" bestFit="1" customWidth="1"/>
    <col min="2305" max="2531" width="9.140625" style="10"/>
    <col min="2532" max="2532" width="7.140625" style="10" bestFit="1" customWidth="1"/>
    <col min="2533" max="2533" width="32.140625" style="10" customWidth="1"/>
    <col min="2534" max="2534" width="11.140625" style="10" customWidth="1"/>
    <col min="2535" max="2535" width="12.28515625" style="10" customWidth="1"/>
    <col min="2536" max="2536" width="11.5703125" style="10" customWidth="1"/>
    <col min="2537" max="2537" width="15.140625" style="10" customWidth="1"/>
    <col min="2538" max="2538" width="11.5703125" style="10" customWidth="1"/>
    <col min="2539" max="2539" width="11.7109375" style="10" customWidth="1"/>
    <col min="2540" max="2540" width="9" style="10" bestFit="1" customWidth="1"/>
    <col min="2541" max="2541" width="12.5703125" style="10" bestFit="1" customWidth="1"/>
    <col min="2542" max="2542" width="10.85546875" style="10" bestFit="1" customWidth="1"/>
    <col min="2543" max="2543" width="10.42578125" style="10" bestFit="1" customWidth="1"/>
    <col min="2544" max="2545" width="9.42578125" style="10" bestFit="1" customWidth="1"/>
    <col min="2546" max="2546" width="12" style="10" customWidth="1"/>
    <col min="2547" max="2547" width="15.85546875" style="10" bestFit="1" customWidth="1"/>
    <col min="2548" max="2548" width="12.5703125" style="10" customWidth="1"/>
    <col min="2549" max="2549" width="16.85546875" style="10" customWidth="1"/>
    <col min="2550" max="2550" width="15.140625" style="10" customWidth="1"/>
    <col min="2551" max="2559" width="9.140625" style="10"/>
    <col min="2560" max="2560" width="11" style="10" bestFit="1" customWidth="1"/>
    <col min="2561" max="2787" width="9.140625" style="10"/>
    <col min="2788" max="2788" width="7.140625" style="10" bestFit="1" customWidth="1"/>
    <col min="2789" max="2789" width="32.140625" style="10" customWidth="1"/>
    <col min="2790" max="2790" width="11.140625" style="10" customWidth="1"/>
    <col min="2791" max="2791" width="12.28515625" style="10" customWidth="1"/>
    <col min="2792" max="2792" width="11.5703125" style="10" customWidth="1"/>
    <col min="2793" max="2793" width="15.140625" style="10" customWidth="1"/>
    <col min="2794" max="2794" width="11.5703125" style="10" customWidth="1"/>
    <col min="2795" max="2795" width="11.7109375" style="10" customWidth="1"/>
    <col min="2796" max="2796" width="9" style="10" bestFit="1" customWidth="1"/>
    <col min="2797" max="2797" width="12.5703125" style="10" bestFit="1" customWidth="1"/>
    <col min="2798" max="2798" width="10.85546875" style="10" bestFit="1" customWidth="1"/>
    <col min="2799" max="2799" width="10.42578125" style="10" bestFit="1" customWidth="1"/>
    <col min="2800" max="2801" width="9.42578125" style="10" bestFit="1" customWidth="1"/>
    <col min="2802" max="2802" width="12" style="10" customWidth="1"/>
    <col min="2803" max="2803" width="15.85546875" style="10" bestFit="1" customWidth="1"/>
    <col min="2804" max="2804" width="12.5703125" style="10" customWidth="1"/>
    <col min="2805" max="2805" width="16.85546875" style="10" customWidth="1"/>
    <col min="2806" max="2806" width="15.140625" style="10" customWidth="1"/>
    <col min="2807" max="2815" width="9.140625" style="10"/>
    <col min="2816" max="2816" width="11" style="10" bestFit="1" customWidth="1"/>
    <col min="2817" max="3043" width="9.140625" style="10"/>
    <col min="3044" max="3044" width="7.140625" style="10" bestFit="1" customWidth="1"/>
    <col min="3045" max="3045" width="32.140625" style="10" customWidth="1"/>
    <col min="3046" max="3046" width="11.140625" style="10" customWidth="1"/>
    <col min="3047" max="3047" width="12.28515625" style="10" customWidth="1"/>
    <col min="3048" max="3048" width="11.5703125" style="10" customWidth="1"/>
    <col min="3049" max="3049" width="15.140625" style="10" customWidth="1"/>
    <col min="3050" max="3050" width="11.5703125" style="10" customWidth="1"/>
    <col min="3051" max="3051" width="11.7109375" style="10" customWidth="1"/>
    <col min="3052" max="3052" width="9" style="10" bestFit="1" customWidth="1"/>
    <col min="3053" max="3053" width="12.5703125" style="10" bestFit="1" customWidth="1"/>
    <col min="3054" max="3054" width="10.85546875" style="10" bestFit="1" customWidth="1"/>
    <col min="3055" max="3055" width="10.42578125" style="10" bestFit="1" customWidth="1"/>
    <col min="3056" max="3057" width="9.42578125" style="10" bestFit="1" customWidth="1"/>
    <col min="3058" max="3058" width="12" style="10" customWidth="1"/>
    <col min="3059" max="3059" width="15.85546875" style="10" bestFit="1" customWidth="1"/>
    <col min="3060" max="3060" width="12.5703125" style="10" customWidth="1"/>
    <col min="3061" max="3061" width="16.85546875" style="10" customWidth="1"/>
    <col min="3062" max="3062" width="15.140625" style="10" customWidth="1"/>
    <col min="3063" max="3071" width="9.140625" style="10"/>
    <col min="3072" max="3072" width="11" style="10" bestFit="1" customWidth="1"/>
    <col min="3073" max="3299" width="9.140625" style="10"/>
    <col min="3300" max="3300" width="7.140625" style="10" bestFit="1" customWidth="1"/>
    <col min="3301" max="3301" width="32.140625" style="10" customWidth="1"/>
    <col min="3302" max="3302" width="11.140625" style="10" customWidth="1"/>
    <col min="3303" max="3303" width="12.28515625" style="10" customWidth="1"/>
    <col min="3304" max="3304" width="11.5703125" style="10" customWidth="1"/>
    <col min="3305" max="3305" width="15.140625" style="10" customWidth="1"/>
    <col min="3306" max="3306" width="11.5703125" style="10" customWidth="1"/>
    <col min="3307" max="3307" width="11.7109375" style="10" customWidth="1"/>
    <col min="3308" max="3308" width="9" style="10" bestFit="1" customWidth="1"/>
    <col min="3309" max="3309" width="12.5703125" style="10" bestFit="1" customWidth="1"/>
    <col min="3310" max="3310" width="10.85546875" style="10" bestFit="1" customWidth="1"/>
    <col min="3311" max="3311" width="10.42578125" style="10" bestFit="1" customWidth="1"/>
    <col min="3312" max="3313" width="9.42578125" style="10" bestFit="1" customWidth="1"/>
    <col min="3314" max="3314" width="12" style="10" customWidth="1"/>
    <col min="3315" max="3315" width="15.85546875" style="10" bestFit="1" customWidth="1"/>
    <col min="3316" max="3316" width="12.5703125" style="10" customWidth="1"/>
    <col min="3317" max="3317" width="16.85546875" style="10" customWidth="1"/>
    <col min="3318" max="3318" width="15.140625" style="10" customWidth="1"/>
    <col min="3319" max="3327" width="9.140625" style="10"/>
    <col min="3328" max="3328" width="11" style="10" bestFit="1" customWidth="1"/>
    <col min="3329" max="3555" width="9.140625" style="10"/>
    <col min="3556" max="3556" width="7.140625" style="10" bestFit="1" customWidth="1"/>
    <col min="3557" max="3557" width="32.140625" style="10" customWidth="1"/>
    <col min="3558" max="3558" width="11.140625" style="10" customWidth="1"/>
    <col min="3559" max="3559" width="12.28515625" style="10" customWidth="1"/>
    <col min="3560" max="3560" width="11.5703125" style="10" customWidth="1"/>
    <col min="3561" max="3561" width="15.140625" style="10" customWidth="1"/>
    <col min="3562" max="3562" width="11.5703125" style="10" customWidth="1"/>
    <col min="3563" max="3563" width="11.7109375" style="10" customWidth="1"/>
    <col min="3564" max="3564" width="9" style="10" bestFit="1" customWidth="1"/>
    <col min="3565" max="3565" width="12.5703125" style="10" bestFit="1" customWidth="1"/>
    <col min="3566" max="3566" width="10.85546875" style="10" bestFit="1" customWidth="1"/>
    <col min="3567" max="3567" width="10.42578125" style="10" bestFit="1" customWidth="1"/>
    <col min="3568" max="3569" width="9.42578125" style="10" bestFit="1" customWidth="1"/>
    <col min="3570" max="3570" width="12" style="10" customWidth="1"/>
    <col min="3571" max="3571" width="15.85546875" style="10" bestFit="1" customWidth="1"/>
    <col min="3572" max="3572" width="12.5703125" style="10" customWidth="1"/>
    <col min="3573" max="3573" width="16.85546875" style="10" customWidth="1"/>
    <col min="3574" max="3574" width="15.140625" style="10" customWidth="1"/>
    <col min="3575" max="3583" width="9.140625" style="10"/>
    <col min="3584" max="3584" width="11" style="10" bestFit="1" customWidth="1"/>
    <col min="3585" max="3811" width="9.140625" style="10"/>
    <col min="3812" max="3812" width="7.140625" style="10" bestFit="1" customWidth="1"/>
    <col min="3813" max="3813" width="32.140625" style="10" customWidth="1"/>
    <col min="3814" max="3814" width="11.140625" style="10" customWidth="1"/>
    <col min="3815" max="3815" width="12.28515625" style="10" customWidth="1"/>
    <col min="3816" max="3816" width="11.5703125" style="10" customWidth="1"/>
    <col min="3817" max="3817" width="15.140625" style="10" customWidth="1"/>
    <col min="3818" max="3818" width="11.5703125" style="10" customWidth="1"/>
    <col min="3819" max="3819" width="11.7109375" style="10" customWidth="1"/>
    <col min="3820" max="3820" width="9" style="10" bestFit="1" customWidth="1"/>
    <col min="3821" max="3821" width="12.5703125" style="10" bestFit="1" customWidth="1"/>
    <col min="3822" max="3822" width="10.85546875" style="10" bestFit="1" customWidth="1"/>
    <col min="3823" max="3823" width="10.42578125" style="10" bestFit="1" customWidth="1"/>
    <col min="3824" max="3825" width="9.42578125" style="10" bestFit="1" customWidth="1"/>
    <col min="3826" max="3826" width="12" style="10" customWidth="1"/>
    <col min="3827" max="3827" width="15.85546875" style="10" bestFit="1" customWidth="1"/>
    <col min="3828" max="3828" width="12.5703125" style="10" customWidth="1"/>
    <col min="3829" max="3829" width="16.85546875" style="10" customWidth="1"/>
    <col min="3830" max="3830" width="15.140625" style="10" customWidth="1"/>
    <col min="3831" max="3839" width="9.140625" style="10"/>
    <col min="3840" max="3840" width="11" style="10" bestFit="1" customWidth="1"/>
    <col min="3841" max="4067" width="9.140625" style="10"/>
    <col min="4068" max="4068" width="7.140625" style="10" bestFit="1" customWidth="1"/>
    <col min="4069" max="4069" width="32.140625" style="10" customWidth="1"/>
    <col min="4070" max="4070" width="11.140625" style="10" customWidth="1"/>
    <col min="4071" max="4071" width="12.28515625" style="10" customWidth="1"/>
    <col min="4072" max="4072" width="11.5703125" style="10" customWidth="1"/>
    <col min="4073" max="4073" width="15.140625" style="10" customWidth="1"/>
    <col min="4074" max="4074" width="11.5703125" style="10" customWidth="1"/>
    <col min="4075" max="4075" width="11.7109375" style="10" customWidth="1"/>
    <col min="4076" max="4076" width="9" style="10" bestFit="1" customWidth="1"/>
    <col min="4077" max="4077" width="12.5703125" style="10" bestFit="1" customWidth="1"/>
    <col min="4078" max="4078" width="10.85546875" style="10" bestFit="1" customWidth="1"/>
    <col min="4079" max="4079" width="10.42578125" style="10" bestFit="1" customWidth="1"/>
    <col min="4080" max="4081" width="9.42578125" style="10" bestFit="1" customWidth="1"/>
    <col min="4082" max="4082" width="12" style="10" customWidth="1"/>
    <col min="4083" max="4083" width="15.85546875" style="10" bestFit="1" customWidth="1"/>
    <col min="4084" max="4084" width="12.5703125" style="10" customWidth="1"/>
    <col min="4085" max="4085" width="16.85546875" style="10" customWidth="1"/>
    <col min="4086" max="4086" width="15.140625" style="10" customWidth="1"/>
    <col min="4087" max="4095" width="9.140625" style="10"/>
    <col min="4096" max="4096" width="11" style="10" bestFit="1" customWidth="1"/>
    <col min="4097" max="4323" width="9.140625" style="10"/>
    <col min="4324" max="4324" width="7.140625" style="10" bestFit="1" customWidth="1"/>
    <col min="4325" max="4325" width="32.140625" style="10" customWidth="1"/>
    <col min="4326" max="4326" width="11.140625" style="10" customWidth="1"/>
    <col min="4327" max="4327" width="12.28515625" style="10" customWidth="1"/>
    <col min="4328" max="4328" width="11.5703125" style="10" customWidth="1"/>
    <col min="4329" max="4329" width="15.140625" style="10" customWidth="1"/>
    <col min="4330" max="4330" width="11.5703125" style="10" customWidth="1"/>
    <col min="4331" max="4331" width="11.7109375" style="10" customWidth="1"/>
    <col min="4332" max="4332" width="9" style="10" bestFit="1" customWidth="1"/>
    <col min="4333" max="4333" width="12.5703125" style="10" bestFit="1" customWidth="1"/>
    <col min="4334" max="4334" width="10.85546875" style="10" bestFit="1" customWidth="1"/>
    <col min="4335" max="4335" width="10.42578125" style="10" bestFit="1" customWidth="1"/>
    <col min="4336" max="4337" width="9.42578125" style="10" bestFit="1" customWidth="1"/>
    <col min="4338" max="4338" width="12" style="10" customWidth="1"/>
    <col min="4339" max="4339" width="15.85546875" style="10" bestFit="1" customWidth="1"/>
    <col min="4340" max="4340" width="12.5703125" style="10" customWidth="1"/>
    <col min="4341" max="4341" width="16.85546875" style="10" customWidth="1"/>
    <col min="4342" max="4342" width="15.140625" style="10" customWidth="1"/>
    <col min="4343" max="4351" width="9.140625" style="10"/>
    <col min="4352" max="4352" width="11" style="10" bestFit="1" customWidth="1"/>
    <col min="4353" max="4579" width="9.140625" style="10"/>
    <col min="4580" max="4580" width="7.140625" style="10" bestFit="1" customWidth="1"/>
    <col min="4581" max="4581" width="32.140625" style="10" customWidth="1"/>
    <col min="4582" max="4582" width="11.140625" style="10" customWidth="1"/>
    <col min="4583" max="4583" width="12.28515625" style="10" customWidth="1"/>
    <col min="4584" max="4584" width="11.5703125" style="10" customWidth="1"/>
    <col min="4585" max="4585" width="15.140625" style="10" customWidth="1"/>
    <col min="4586" max="4586" width="11.5703125" style="10" customWidth="1"/>
    <col min="4587" max="4587" width="11.7109375" style="10" customWidth="1"/>
    <col min="4588" max="4588" width="9" style="10" bestFit="1" customWidth="1"/>
    <col min="4589" max="4589" width="12.5703125" style="10" bestFit="1" customWidth="1"/>
    <col min="4590" max="4590" width="10.85546875" style="10" bestFit="1" customWidth="1"/>
    <col min="4591" max="4591" width="10.42578125" style="10" bestFit="1" customWidth="1"/>
    <col min="4592" max="4593" width="9.42578125" style="10" bestFit="1" customWidth="1"/>
    <col min="4594" max="4594" width="12" style="10" customWidth="1"/>
    <col min="4595" max="4595" width="15.85546875" style="10" bestFit="1" customWidth="1"/>
    <col min="4596" max="4596" width="12.5703125" style="10" customWidth="1"/>
    <col min="4597" max="4597" width="16.85546875" style="10" customWidth="1"/>
    <col min="4598" max="4598" width="15.140625" style="10" customWidth="1"/>
    <col min="4599" max="4607" width="9.140625" style="10"/>
    <col min="4608" max="4608" width="11" style="10" bestFit="1" customWidth="1"/>
    <col min="4609" max="4835" width="9.140625" style="10"/>
    <col min="4836" max="4836" width="7.140625" style="10" bestFit="1" customWidth="1"/>
    <col min="4837" max="4837" width="32.140625" style="10" customWidth="1"/>
    <col min="4838" max="4838" width="11.140625" style="10" customWidth="1"/>
    <col min="4839" max="4839" width="12.28515625" style="10" customWidth="1"/>
    <col min="4840" max="4840" width="11.5703125" style="10" customWidth="1"/>
    <col min="4841" max="4841" width="15.140625" style="10" customWidth="1"/>
    <col min="4842" max="4842" width="11.5703125" style="10" customWidth="1"/>
    <col min="4843" max="4843" width="11.7109375" style="10" customWidth="1"/>
    <col min="4844" max="4844" width="9" style="10" bestFit="1" customWidth="1"/>
    <col min="4845" max="4845" width="12.5703125" style="10" bestFit="1" customWidth="1"/>
    <col min="4846" max="4846" width="10.85546875" style="10" bestFit="1" customWidth="1"/>
    <col min="4847" max="4847" width="10.42578125" style="10" bestFit="1" customWidth="1"/>
    <col min="4848" max="4849" width="9.42578125" style="10" bestFit="1" customWidth="1"/>
    <col min="4850" max="4850" width="12" style="10" customWidth="1"/>
    <col min="4851" max="4851" width="15.85546875" style="10" bestFit="1" customWidth="1"/>
    <col min="4852" max="4852" width="12.5703125" style="10" customWidth="1"/>
    <col min="4853" max="4853" width="16.85546875" style="10" customWidth="1"/>
    <col min="4854" max="4854" width="15.140625" style="10" customWidth="1"/>
    <col min="4855" max="4863" width="9.140625" style="10"/>
    <col min="4864" max="4864" width="11" style="10" bestFit="1" customWidth="1"/>
    <col min="4865" max="5091" width="9.140625" style="10"/>
    <col min="5092" max="5092" width="7.140625" style="10" bestFit="1" customWidth="1"/>
    <col min="5093" max="5093" width="32.140625" style="10" customWidth="1"/>
    <col min="5094" max="5094" width="11.140625" style="10" customWidth="1"/>
    <col min="5095" max="5095" width="12.28515625" style="10" customWidth="1"/>
    <col min="5096" max="5096" width="11.5703125" style="10" customWidth="1"/>
    <col min="5097" max="5097" width="15.140625" style="10" customWidth="1"/>
    <col min="5098" max="5098" width="11.5703125" style="10" customWidth="1"/>
    <col min="5099" max="5099" width="11.7109375" style="10" customWidth="1"/>
    <col min="5100" max="5100" width="9" style="10" bestFit="1" customWidth="1"/>
    <col min="5101" max="5101" width="12.5703125" style="10" bestFit="1" customWidth="1"/>
    <col min="5102" max="5102" width="10.85546875" style="10" bestFit="1" customWidth="1"/>
    <col min="5103" max="5103" width="10.42578125" style="10" bestFit="1" customWidth="1"/>
    <col min="5104" max="5105" width="9.42578125" style="10" bestFit="1" customWidth="1"/>
    <col min="5106" max="5106" width="12" style="10" customWidth="1"/>
    <col min="5107" max="5107" width="15.85546875" style="10" bestFit="1" customWidth="1"/>
    <col min="5108" max="5108" width="12.5703125" style="10" customWidth="1"/>
    <col min="5109" max="5109" width="16.85546875" style="10" customWidth="1"/>
    <col min="5110" max="5110" width="15.140625" style="10" customWidth="1"/>
    <col min="5111" max="5119" width="9.140625" style="10"/>
    <col min="5120" max="5120" width="11" style="10" bestFit="1" customWidth="1"/>
    <col min="5121" max="5347" width="9.140625" style="10"/>
    <col min="5348" max="5348" width="7.140625" style="10" bestFit="1" customWidth="1"/>
    <col min="5349" max="5349" width="32.140625" style="10" customWidth="1"/>
    <col min="5350" max="5350" width="11.140625" style="10" customWidth="1"/>
    <col min="5351" max="5351" width="12.28515625" style="10" customWidth="1"/>
    <col min="5352" max="5352" width="11.5703125" style="10" customWidth="1"/>
    <col min="5353" max="5353" width="15.140625" style="10" customWidth="1"/>
    <col min="5354" max="5354" width="11.5703125" style="10" customWidth="1"/>
    <col min="5355" max="5355" width="11.7109375" style="10" customWidth="1"/>
    <col min="5356" max="5356" width="9" style="10" bestFit="1" customWidth="1"/>
    <col min="5357" max="5357" width="12.5703125" style="10" bestFit="1" customWidth="1"/>
    <col min="5358" max="5358" width="10.85546875" style="10" bestFit="1" customWidth="1"/>
    <col min="5359" max="5359" width="10.42578125" style="10" bestFit="1" customWidth="1"/>
    <col min="5360" max="5361" width="9.42578125" style="10" bestFit="1" customWidth="1"/>
    <col min="5362" max="5362" width="12" style="10" customWidth="1"/>
    <col min="5363" max="5363" width="15.85546875" style="10" bestFit="1" customWidth="1"/>
    <col min="5364" max="5364" width="12.5703125" style="10" customWidth="1"/>
    <col min="5365" max="5365" width="16.85546875" style="10" customWidth="1"/>
    <col min="5366" max="5366" width="15.140625" style="10" customWidth="1"/>
    <col min="5367" max="5375" width="9.140625" style="10"/>
    <col min="5376" max="5376" width="11" style="10" bestFit="1" customWidth="1"/>
    <col min="5377" max="5603" width="9.140625" style="10"/>
    <col min="5604" max="5604" width="7.140625" style="10" bestFit="1" customWidth="1"/>
    <col min="5605" max="5605" width="32.140625" style="10" customWidth="1"/>
    <col min="5606" max="5606" width="11.140625" style="10" customWidth="1"/>
    <col min="5607" max="5607" width="12.28515625" style="10" customWidth="1"/>
    <col min="5608" max="5608" width="11.5703125" style="10" customWidth="1"/>
    <col min="5609" max="5609" width="15.140625" style="10" customWidth="1"/>
    <col min="5610" max="5610" width="11.5703125" style="10" customWidth="1"/>
    <col min="5611" max="5611" width="11.7109375" style="10" customWidth="1"/>
    <col min="5612" max="5612" width="9" style="10" bestFit="1" customWidth="1"/>
    <col min="5613" max="5613" width="12.5703125" style="10" bestFit="1" customWidth="1"/>
    <col min="5614" max="5614" width="10.85546875" style="10" bestFit="1" customWidth="1"/>
    <col min="5615" max="5615" width="10.42578125" style="10" bestFit="1" customWidth="1"/>
    <col min="5616" max="5617" width="9.42578125" style="10" bestFit="1" customWidth="1"/>
    <col min="5618" max="5618" width="12" style="10" customWidth="1"/>
    <col min="5619" max="5619" width="15.85546875" style="10" bestFit="1" customWidth="1"/>
    <col min="5620" max="5620" width="12.5703125" style="10" customWidth="1"/>
    <col min="5621" max="5621" width="16.85546875" style="10" customWidth="1"/>
    <col min="5622" max="5622" width="15.140625" style="10" customWidth="1"/>
    <col min="5623" max="5631" width="9.140625" style="10"/>
    <col min="5632" max="5632" width="11" style="10" bestFit="1" customWidth="1"/>
    <col min="5633" max="5859" width="9.140625" style="10"/>
    <col min="5860" max="5860" width="7.140625" style="10" bestFit="1" customWidth="1"/>
    <col min="5861" max="5861" width="32.140625" style="10" customWidth="1"/>
    <col min="5862" max="5862" width="11.140625" style="10" customWidth="1"/>
    <col min="5863" max="5863" width="12.28515625" style="10" customWidth="1"/>
    <col min="5864" max="5864" width="11.5703125" style="10" customWidth="1"/>
    <col min="5865" max="5865" width="15.140625" style="10" customWidth="1"/>
    <col min="5866" max="5866" width="11.5703125" style="10" customWidth="1"/>
    <col min="5867" max="5867" width="11.7109375" style="10" customWidth="1"/>
    <col min="5868" max="5868" width="9" style="10" bestFit="1" customWidth="1"/>
    <col min="5869" max="5869" width="12.5703125" style="10" bestFit="1" customWidth="1"/>
    <col min="5870" max="5870" width="10.85546875" style="10" bestFit="1" customWidth="1"/>
    <col min="5871" max="5871" width="10.42578125" style="10" bestFit="1" customWidth="1"/>
    <col min="5872" max="5873" width="9.42578125" style="10" bestFit="1" customWidth="1"/>
    <col min="5874" max="5874" width="12" style="10" customWidth="1"/>
    <col min="5875" max="5875" width="15.85546875" style="10" bestFit="1" customWidth="1"/>
    <col min="5876" max="5876" width="12.5703125" style="10" customWidth="1"/>
    <col min="5877" max="5877" width="16.85546875" style="10" customWidth="1"/>
    <col min="5878" max="5878" width="15.140625" style="10" customWidth="1"/>
    <col min="5879" max="5887" width="9.140625" style="10"/>
    <col min="5888" max="5888" width="11" style="10" bestFit="1" customWidth="1"/>
    <col min="5889" max="6115" width="9.140625" style="10"/>
    <col min="6116" max="6116" width="7.140625" style="10" bestFit="1" customWidth="1"/>
    <col min="6117" max="6117" width="32.140625" style="10" customWidth="1"/>
    <col min="6118" max="6118" width="11.140625" style="10" customWidth="1"/>
    <col min="6119" max="6119" width="12.28515625" style="10" customWidth="1"/>
    <col min="6120" max="6120" width="11.5703125" style="10" customWidth="1"/>
    <col min="6121" max="6121" width="15.140625" style="10" customWidth="1"/>
    <col min="6122" max="6122" width="11.5703125" style="10" customWidth="1"/>
    <col min="6123" max="6123" width="11.7109375" style="10" customWidth="1"/>
    <col min="6124" max="6124" width="9" style="10" bestFit="1" customWidth="1"/>
    <col min="6125" max="6125" width="12.5703125" style="10" bestFit="1" customWidth="1"/>
    <col min="6126" max="6126" width="10.85546875" style="10" bestFit="1" customWidth="1"/>
    <col min="6127" max="6127" width="10.42578125" style="10" bestFit="1" customWidth="1"/>
    <col min="6128" max="6129" width="9.42578125" style="10" bestFit="1" customWidth="1"/>
    <col min="6130" max="6130" width="12" style="10" customWidth="1"/>
    <col min="6131" max="6131" width="15.85546875" style="10" bestFit="1" customWidth="1"/>
    <col min="6132" max="6132" width="12.5703125" style="10" customWidth="1"/>
    <col min="6133" max="6133" width="16.85546875" style="10" customWidth="1"/>
    <col min="6134" max="6134" width="15.140625" style="10" customWidth="1"/>
    <col min="6135" max="6143" width="9.140625" style="10"/>
    <col min="6144" max="6144" width="11" style="10" bestFit="1" customWidth="1"/>
    <col min="6145" max="6371" width="9.140625" style="10"/>
    <col min="6372" max="6372" width="7.140625" style="10" bestFit="1" customWidth="1"/>
    <col min="6373" max="6373" width="32.140625" style="10" customWidth="1"/>
    <col min="6374" max="6374" width="11.140625" style="10" customWidth="1"/>
    <col min="6375" max="6375" width="12.28515625" style="10" customWidth="1"/>
    <col min="6376" max="6376" width="11.5703125" style="10" customWidth="1"/>
    <col min="6377" max="6377" width="15.140625" style="10" customWidth="1"/>
    <col min="6378" max="6378" width="11.5703125" style="10" customWidth="1"/>
    <col min="6379" max="6379" width="11.7109375" style="10" customWidth="1"/>
    <col min="6380" max="6380" width="9" style="10" bestFit="1" customWidth="1"/>
    <col min="6381" max="6381" width="12.5703125" style="10" bestFit="1" customWidth="1"/>
    <col min="6382" max="6382" width="10.85546875" style="10" bestFit="1" customWidth="1"/>
    <col min="6383" max="6383" width="10.42578125" style="10" bestFit="1" customWidth="1"/>
    <col min="6384" max="6385" width="9.42578125" style="10" bestFit="1" customWidth="1"/>
    <col min="6386" max="6386" width="12" style="10" customWidth="1"/>
    <col min="6387" max="6387" width="15.85546875" style="10" bestFit="1" customWidth="1"/>
    <col min="6388" max="6388" width="12.5703125" style="10" customWidth="1"/>
    <col min="6389" max="6389" width="16.85546875" style="10" customWidth="1"/>
    <col min="6390" max="6390" width="15.140625" style="10" customWidth="1"/>
    <col min="6391" max="6399" width="9.140625" style="10"/>
    <col min="6400" max="6400" width="11" style="10" bestFit="1" customWidth="1"/>
    <col min="6401" max="6627" width="9.140625" style="10"/>
    <col min="6628" max="6628" width="7.140625" style="10" bestFit="1" customWidth="1"/>
    <col min="6629" max="6629" width="32.140625" style="10" customWidth="1"/>
    <col min="6630" max="6630" width="11.140625" style="10" customWidth="1"/>
    <col min="6631" max="6631" width="12.28515625" style="10" customWidth="1"/>
    <col min="6632" max="6632" width="11.5703125" style="10" customWidth="1"/>
    <col min="6633" max="6633" width="15.140625" style="10" customWidth="1"/>
    <col min="6634" max="6634" width="11.5703125" style="10" customWidth="1"/>
    <col min="6635" max="6635" width="11.7109375" style="10" customWidth="1"/>
    <col min="6636" max="6636" width="9" style="10" bestFit="1" customWidth="1"/>
    <col min="6637" max="6637" width="12.5703125" style="10" bestFit="1" customWidth="1"/>
    <col min="6638" max="6638" width="10.85546875" style="10" bestFit="1" customWidth="1"/>
    <col min="6639" max="6639" width="10.42578125" style="10" bestFit="1" customWidth="1"/>
    <col min="6640" max="6641" width="9.42578125" style="10" bestFit="1" customWidth="1"/>
    <col min="6642" max="6642" width="12" style="10" customWidth="1"/>
    <col min="6643" max="6643" width="15.85546875" style="10" bestFit="1" customWidth="1"/>
    <col min="6644" max="6644" width="12.5703125" style="10" customWidth="1"/>
    <col min="6645" max="6645" width="16.85546875" style="10" customWidth="1"/>
    <col min="6646" max="6646" width="15.140625" style="10" customWidth="1"/>
    <col min="6647" max="6655" width="9.140625" style="10"/>
    <col min="6656" max="6656" width="11" style="10" bestFit="1" customWidth="1"/>
    <col min="6657" max="6883" width="9.140625" style="10"/>
    <col min="6884" max="6884" width="7.140625" style="10" bestFit="1" customWidth="1"/>
    <col min="6885" max="6885" width="32.140625" style="10" customWidth="1"/>
    <col min="6886" max="6886" width="11.140625" style="10" customWidth="1"/>
    <col min="6887" max="6887" width="12.28515625" style="10" customWidth="1"/>
    <col min="6888" max="6888" width="11.5703125" style="10" customWidth="1"/>
    <col min="6889" max="6889" width="15.140625" style="10" customWidth="1"/>
    <col min="6890" max="6890" width="11.5703125" style="10" customWidth="1"/>
    <col min="6891" max="6891" width="11.7109375" style="10" customWidth="1"/>
    <col min="6892" max="6892" width="9" style="10" bestFit="1" customWidth="1"/>
    <col min="6893" max="6893" width="12.5703125" style="10" bestFit="1" customWidth="1"/>
    <col min="6894" max="6894" width="10.85546875" style="10" bestFit="1" customWidth="1"/>
    <col min="6895" max="6895" width="10.42578125" style="10" bestFit="1" customWidth="1"/>
    <col min="6896" max="6897" width="9.42578125" style="10" bestFit="1" customWidth="1"/>
    <col min="6898" max="6898" width="12" style="10" customWidth="1"/>
    <col min="6899" max="6899" width="15.85546875" style="10" bestFit="1" customWidth="1"/>
    <col min="6900" max="6900" width="12.5703125" style="10" customWidth="1"/>
    <col min="6901" max="6901" width="16.85546875" style="10" customWidth="1"/>
    <col min="6902" max="6902" width="15.140625" style="10" customWidth="1"/>
    <col min="6903" max="6911" width="9.140625" style="10"/>
    <col min="6912" max="6912" width="11" style="10" bestFit="1" customWidth="1"/>
    <col min="6913" max="7139" width="9.140625" style="10"/>
    <col min="7140" max="7140" width="7.140625" style="10" bestFit="1" customWidth="1"/>
    <col min="7141" max="7141" width="32.140625" style="10" customWidth="1"/>
    <col min="7142" max="7142" width="11.140625" style="10" customWidth="1"/>
    <col min="7143" max="7143" width="12.28515625" style="10" customWidth="1"/>
    <col min="7144" max="7144" width="11.5703125" style="10" customWidth="1"/>
    <col min="7145" max="7145" width="15.140625" style="10" customWidth="1"/>
    <col min="7146" max="7146" width="11.5703125" style="10" customWidth="1"/>
    <col min="7147" max="7147" width="11.7109375" style="10" customWidth="1"/>
    <col min="7148" max="7148" width="9" style="10" bestFit="1" customWidth="1"/>
    <col min="7149" max="7149" width="12.5703125" style="10" bestFit="1" customWidth="1"/>
    <col min="7150" max="7150" width="10.85546875" style="10" bestFit="1" customWidth="1"/>
    <col min="7151" max="7151" width="10.42578125" style="10" bestFit="1" customWidth="1"/>
    <col min="7152" max="7153" width="9.42578125" style="10" bestFit="1" customWidth="1"/>
    <col min="7154" max="7154" width="12" style="10" customWidth="1"/>
    <col min="7155" max="7155" width="15.85546875" style="10" bestFit="1" customWidth="1"/>
    <col min="7156" max="7156" width="12.5703125" style="10" customWidth="1"/>
    <col min="7157" max="7157" width="16.85546875" style="10" customWidth="1"/>
    <col min="7158" max="7158" width="15.140625" style="10" customWidth="1"/>
    <col min="7159" max="7167" width="9.140625" style="10"/>
    <col min="7168" max="7168" width="11" style="10" bestFit="1" customWidth="1"/>
    <col min="7169" max="7395" width="9.140625" style="10"/>
    <col min="7396" max="7396" width="7.140625" style="10" bestFit="1" customWidth="1"/>
    <col min="7397" max="7397" width="32.140625" style="10" customWidth="1"/>
    <col min="7398" max="7398" width="11.140625" style="10" customWidth="1"/>
    <col min="7399" max="7399" width="12.28515625" style="10" customWidth="1"/>
    <col min="7400" max="7400" width="11.5703125" style="10" customWidth="1"/>
    <col min="7401" max="7401" width="15.140625" style="10" customWidth="1"/>
    <col min="7402" max="7402" width="11.5703125" style="10" customWidth="1"/>
    <col min="7403" max="7403" width="11.7109375" style="10" customWidth="1"/>
    <col min="7404" max="7404" width="9" style="10" bestFit="1" customWidth="1"/>
    <col min="7405" max="7405" width="12.5703125" style="10" bestFit="1" customWidth="1"/>
    <col min="7406" max="7406" width="10.85546875" style="10" bestFit="1" customWidth="1"/>
    <col min="7407" max="7407" width="10.42578125" style="10" bestFit="1" customWidth="1"/>
    <col min="7408" max="7409" width="9.42578125" style="10" bestFit="1" customWidth="1"/>
    <col min="7410" max="7410" width="12" style="10" customWidth="1"/>
    <col min="7411" max="7411" width="15.85546875" style="10" bestFit="1" customWidth="1"/>
    <col min="7412" max="7412" width="12.5703125" style="10" customWidth="1"/>
    <col min="7413" max="7413" width="16.85546875" style="10" customWidth="1"/>
    <col min="7414" max="7414" width="15.140625" style="10" customWidth="1"/>
    <col min="7415" max="7423" width="9.140625" style="10"/>
    <col min="7424" max="7424" width="11" style="10" bestFit="1" customWidth="1"/>
    <col min="7425" max="7651" width="9.140625" style="10"/>
    <col min="7652" max="7652" width="7.140625" style="10" bestFit="1" customWidth="1"/>
    <col min="7653" max="7653" width="32.140625" style="10" customWidth="1"/>
    <col min="7654" max="7654" width="11.140625" style="10" customWidth="1"/>
    <col min="7655" max="7655" width="12.28515625" style="10" customWidth="1"/>
    <col min="7656" max="7656" width="11.5703125" style="10" customWidth="1"/>
    <col min="7657" max="7657" width="15.140625" style="10" customWidth="1"/>
    <col min="7658" max="7658" width="11.5703125" style="10" customWidth="1"/>
    <col min="7659" max="7659" width="11.7109375" style="10" customWidth="1"/>
    <col min="7660" max="7660" width="9" style="10" bestFit="1" customWidth="1"/>
    <col min="7661" max="7661" width="12.5703125" style="10" bestFit="1" customWidth="1"/>
    <col min="7662" max="7662" width="10.85546875" style="10" bestFit="1" customWidth="1"/>
    <col min="7663" max="7663" width="10.42578125" style="10" bestFit="1" customWidth="1"/>
    <col min="7664" max="7665" width="9.42578125" style="10" bestFit="1" customWidth="1"/>
    <col min="7666" max="7666" width="12" style="10" customWidth="1"/>
    <col min="7667" max="7667" width="15.85546875" style="10" bestFit="1" customWidth="1"/>
    <col min="7668" max="7668" width="12.5703125" style="10" customWidth="1"/>
    <col min="7669" max="7669" width="16.85546875" style="10" customWidth="1"/>
    <col min="7670" max="7670" width="15.140625" style="10" customWidth="1"/>
    <col min="7671" max="7679" width="9.140625" style="10"/>
    <col min="7680" max="7680" width="11" style="10" bestFit="1" customWidth="1"/>
    <col min="7681" max="7907" width="9.140625" style="10"/>
    <col min="7908" max="7908" width="7.140625" style="10" bestFit="1" customWidth="1"/>
    <col min="7909" max="7909" width="32.140625" style="10" customWidth="1"/>
    <col min="7910" max="7910" width="11.140625" style="10" customWidth="1"/>
    <col min="7911" max="7911" width="12.28515625" style="10" customWidth="1"/>
    <col min="7912" max="7912" width="11.5703125" style="10" customWidth="1"/>
    <col min="7913" max="7913" width="15.140625" style="10" customWidth="1"/>
    <col min="7914" max="7914" width="11.5703125" style="10" customWidth="1"/>
    <col min="7915" max="7915" width="11.7109375" style="10" customWidth="1"/>
    <col min="7916" max="7916" width="9" style="10" bestFit="1" customWidth="1"/>
    <col min="7917" max="7917" width="12.5703125" style="10" bestFit="1" customWidth="1"/>
    <col min="7918" max="7918" width="10.85546875" style="10" bestFit="1" customWidth="1"/>
    <col min="7919" max="7919" width="10.42578125" style="10" bestFit="1" customWidth="1"/>
    <col min="7920" max="7921" width="9.42578125" style="10" bestFit="1" customWidth="1"/>
    <col min="7922" max="7922" width="12" style="10" customWidth="1"/>
    <col min="7923" max="7923" width="15.85546875" style="10" bestFit="1" customWidth="1"/>
    <col min="7924" max="7924" width="12.5703125" style="10" customWidth="1"/>
    <col min="7925" max="7925" width="16.85546875" style="10" customWidth="1"/>
    <col min="7926" max="7926" width="15.140625" style="10" customWidth="1"/>
    <col min="7927" max="7935" width="9.140625" style="10"/>
    <col min="7936" max="7936" width="11" style="10" bestFit="1" customWidth="1"/>
    <col min="7937" max="8163" width="9.140625" style="10"/>
    <col min="8164" max="8164" width="7.140625" style="10" bestFit="1" customWidth="1"/>
    <col min="8165" max="8165" width="32.140625" style="10" customWidth="1"/>
    <col min="8166" max="8166" width="11.140625" style="10" customWidth="1"/>
    <col min="8167" max="8167" width="12.28515625" style="10" customWidth="1"/>
    <col min="8168" max="8168" width="11.5703125" style="10" customWidth="1"/>
    <col min="8169" max="8169" width="15.140625" style="10" customWidth="1"/>
    <col min="8170" max="8170" width="11.5703125" style="10" customWidth="1"/>
    <col min="8171" max="8171" width="11.7109375" style="10" customWidth="1"/>
    <col min="8172" max="8172" width="9" style="10" bestFit="1" customWidth="1"/>
    <col min="8173" max="8173" width="12.5703125" style="10" bestFit="1" customWidth="1"/>
    <col min="8174" max="8174" width="10.85546875" style="10" bestFit="1" customWidth="1"/>
    <col min="8175" max="8175" width="10.42578125" style="10" bestFit="1" customWidth="1"/>
    <col min="8176" max="8177" width="9.42578125" style="10" bestFit="1" customWidth="1"/>
    <col min="8178" max="8178" width="12" style="10" customWidth="1"/>
    <col min="8179" max="8179" width="15.85546875" style="10" bestFit="1" customWidth="1"/>
    <col min="8180" max="8180" width="12.5703125" style="10" customWidth="1"/>
    <col min="8181" max="8181" width="16.85546875" style="10" customWidth="1"/>
    <col min="8182" max="8182" width="15.140625" style="10" customWidth="1"/>
    <col min="8183" max="8191" width="9.140625" style="10"/>
    <col min="8192" max="8192" width="11" style="10" bestFit="1" customWidth="1"/>
    <col min="8193" max="8419" width="9.140625" style="10"/>
    <col min="8420" max="8420" width="7.140625" style="10" bestFit="1" customWidth="1"/>
    <col min="8421" max="8421" width="32.140625" style="10" customWidth="1"/>
    <col min="8422" max="8422" width="11.140625" style="10" customWidth="1"/>
    <col min="8423" max="8423" width="12.28515625" style="10" customWidth="1"/>
    <col min="8424" max="8424" width="11.5703125" style="10" customWidth="1"/>
    <col min="8425" max="8425" width="15.140625" style="10" customWidth="1"/>
    <col min="8426" max="8426" width="11.5703125" style="10" customWidth="1"/>
    <col min="8427" max="8427" width="11.7109375" style="10" customWidth="1"/>
    <col min="8428" max="8428" width="9" style="10" bestFit="1" customWidth="1"/>
    <col min="8429" max="8429" width="12.5703125" style="10" bestFit="1" customWidth="1"/>
    <col min="8430" max="8430" width="10.85546875" style="10" bestFit="1" customWidth="1"/>
    <col min="8431" max="8431" width="10.42578125" style="10" bestFit="1" customWidth="1"/>
    <col min="8432" max="8433" width="9.42578125" style="10" bestFit="1" customWidth="1"/>
    <col min="8434" max="8434" width="12" style="10" customWidth="1"/>
    <col min="8435" max="8435" width="15.85546875" style="10" bestFit="1" customWidth="1"/>
    <col min="8436" max="8436" width="12.5703125" style="10" customWidth="1"/>
    <col min="8437" max="8437" width="16.85546875" style="10" customWidth="1"/>
    <col min="8438" max="8438" width="15.140625" style="10" customWidth="1"/>
    <col min="8439" max="8447" width="9.140625" style="10"/>
    <col min="8448" max="8448" width="11" style="10" bestFit="1" customWidth="1"/>
    <col min="8449" max="8675" width="9.140625" style="10"/>
    <col min="8676" max="8676" width="7.140625" style="10" bestFit="1" customWidth="1"/>
    <col min="8677" max="8677" width="32.140625" style="10" customWidth="1"/>
    <col min="8678" max="8678" width="11.140625" style="10" customWidth="1"/>
    <col min="8679" max="8679" width="12.28515625" style="10" customWidth="1"/>
    <col min="8680" max="8680" width="11.5703125" style="10" customWidth="1"/>
    <col min="8681" max="8681" width="15.140625" style="10" customWidth="1"/>
    <col min="8682" max="8682" width="11.5703125" style="10" customWidth="1"/>
    <col min="8683" max="8683" width="11.7109375" style="10" customWidth="1"/>
    <col min="8684" max="8684" width="9" style="10" bestFit="1" customWidth="1"/>
    <col min="8685" max="8685" width="12.5703125" style="10" bestFit="1" customWidth="1"/>
    <col min="8686" max="8686" width="10.85546875" style="10" bestFit="1" customWidth="1"/>
    <col min="8687" max="8687" width="10.42578125" style="10" bestFit="1" customWidth="1"/>
    <col min="8688" max="8689" width="9.42578125" style="10" bestFit="1" customWidth="1"/>
    <col min="8690" max="8690" width="12" style="10" customWidth="1"/>
    <col min="8691" max="8691" width="15.85546875" style="10" bestFit="1" customWidth="1"/>
    <col min="8692" max="8692" width="12.5703125" style="10" customWidth="1"/>
    <col min="8693" max="8693" width="16.85546875" style="10" customWidth="1"/>
    <col min="8694" max="8694" width="15.140625" style="10" customWidth="1"/>
    <col min="8695" max="8703" width="9.140625" style="10"/>
    <col min="8704" max="8704" width="11" style="10" bestFit="1" customWidth="1"/>
    <col min="8705" max="8931" width="9.140625" style="10"/>
    <col min="8932" max="8932" width="7.140625" style="10" bestFit="1" customWidth="1"/>
    <col min="8933" max="8933" width="32.140625" style="10" customWidth="1"/>
    <col min="8934" max="8934" width="11.140625" style="10" customWidth="1"/>
    <col min="8935" max="8935" width="12.28515625" style="10" customWidth="1"/>
    <col min="8936" max="8936" width="11.5703125" style="10" customWidth="1"/>
    <col min="8937" max="8937" width="15.140625" style="10" customWidth="1"/>
    <col min="8938" max="8938" width="11.5703125" style="10" customWidth="1"/>
    <col min="8939" max="8939" width="11.7109375" style="10" customWidth="1"/>
    <col min="8940" max="8940" width="9" style="10" bestFit="1" customWidth="1"/>
    <col min="8941" max="8941" width="12.5703125" style="10" bestFit="1" customWidth="1"/>
    <col min="8942" max="8942" width="10.85546875" style="10" bestFit="1" customWidth="1"/>
    <col min="8943" max="8943" width="10.42578125" style="10" bestFit="1" customWidth="1"/>
    <col min="8944" max="8945" width="9.42578125" style="10" bestFit="1" customWidth="1"/>
    <col min="8946" max="8946" width="12" style="10" customWidth="1"/>
    <col min="8947" max="8947" width="15.85546875" style="10" bestFit="1" customWidth="1"/>
    <col min="8948" max="8948" width="12.5703125" style="10" customWidth="1"/>
    <col min="8949" max="8949" width="16.85546875" style="10" customWidth="1"/>
    <col min="8950" max="8950" width="15.140625" style="10" customWidth="1"/>
    <col min="8951" max="8959" width="9.140625" style="10"/>
    <col min="8960" max="8960" width="11" style="10" bestFit="1" customWidth="1"/>
    <col min="8961" max="9187" width="9.140625" style="10"/>
    <col min="9188" max="9188" width="7.140625" style="10" bestFit="1" customWidth="1"/>
    <col min="9189" max="9189" width="32.140625" style="10" customWidth="1"/>
    <col min="9190" max="9190" width="11.140625" style="10" customWidth="1"/>
    <col min="9191" max="9191" width="12.28515625" style="10" customWidth="1"/>
    <col min="9192" max="9192" width="11.5703125" style="10" customWidth="1"/>
    <col min="9193" max="9193" width="15.140625" style="10" customWidth="1"/>
    <col min="9194" max="9194" width="11.5703125" style="10" customWidth="1"/>
    <col min="9195" max="9195" width="11.7109375" style="10" customWidth="1"/>
    <col min="9196" max="9196" width="9" style="10" bestFit="1" customWidth="1"/>
    <col min="9197" max="9197" width="12.5703125" style="10" bestFit="1" customWidth="1"/>
    <col min="9198" max="9198" width="10.85546875" style="10" bestFit="1" customWidth="1"/>
    <col min="9199" max="9199" width="10.42578125" style="10" bestFit="1" customWidth="1"/>
    <col min="9200" max="9201" width="9.42578125" style="10" bestFit="1" customWidth="1"/>
    <col min="9202" max="9202" width="12" style="10" customWidth="1"/>
    <col min="9203" max="9203" width="15.85546875" style="10" bestFit="1" customWidth="1"/>
    <col min="9204" max="9204" width="12.5703125" style="10" customWidth="1"/>
    <col min="9205" max="9205" width="16.85546875" style="10" customWidth="1"/>
    <col min="9206" max="9206" width="15.140625" style="10" customWidth="1"/>
    <col min="9207" max="9215" width="9.140625" style="10"/>
    <col min="9216" max="9216" width="11" style="10" bestFit="1" customWidth="1"/>
    <col min="9217" max="9443" width="9.140625" style="10"/>
    <col min="9444" max="9444" width="7.140625" style="10" bestFit="1" customWidth="1"/>
    <col min="9445" max="9445" width="32.140625" style="10" customWidth="1"/>
    <col min="9446" max="9446" width="11.140625" style="10" customWidth="1"/>
    <col min="9447" max="9447" width="12.28515625" style="10" customWidth="1"/>
    <col min="9448" max="9448" width="11.5703125" style="10" customWidth="1"/>
    <col min="9449" max="9449" width="15.140625" style="10" customWidth="1"/>
    <col min="9450" max="9450" width="11.5703125" style="10" customWidth="1"/>
    <col min="9451" max="9451" width="11.7109375" style="10" customWidth="1"/>
    <col min="9452" max="9452" width="9" style="10" bestFit="1" customWidth="1"/>
    <col min="9453" max="9453" width="12.5703125" style="10" bestFit="1" customWidth="1"/>
    <col min="9454" max="9454" width="10.85546875" style="10" bestFit="1" customWidth="1"/>
    <col min="9455" max="9455" width="10.42578125" style="10" bestFit="1" customWidth="1"/>
    <col min="9456" max="9457" width="9.42578125" style="10" bestFit="1" customWidth="1"/>
    <col min="9458" max="9458" width="12" style="10" customWidth="1"/>
    <col min="9459" max="9459" width="15.85546875" style="10" bestFit="1" customWidth="1"/>
    <col min="9460" max="9460" width="12.5703125" style="10" customWidth="1"/>
    <col min="9461" max="9461" width="16.85546875" style="10" customWidth="1"/>
    <col min="9462" max="9462" width="15.140625" style="10" customWidth="1"/>
    <col min="9463" max="9471" width="9.140625" style="10"/>
    <col min="9472" max="9472" width="11" style="10" bestFit="1" customWidth="1"/>
    <col min="9473" max="9699" width="9.140625" style="10"/>
    <col min="9700" max="9700" width="7.140625" style="10" bestFit="1" customWidth="1"/>
    <col min="9701" max="9701" width="32.140625" style="10" customWidth="1"/>
    <col min="9702" max="9702" width="11.140625" style="10" customWidth="1"/>
    <col min="9703" max="9703" width="12.28515625" style="10" customWidth="1"/>
    <col min="9704" max="9704" width="11.5703125" style="10" customWidth="1"/>
    <col min="9705" max="9705" width="15.140625" style="10" customWidth="1"/>
    <col min="9706" max="9706" width="11.5703125" style="10" customWidth="1"/>
    <col min="9707" max="9707" width="11.7109375" style="10" customWidth="1"/>
    <col min="9708" max="9708" width="9" style="10" bestFit="1" customWidth="1"/>
    <col min="9709" max="9709" width="12.5703125" style="10" bestFit="1" customWidth="1"/>
    <col min="9710" max="9710" width="10.85546875" style="10" bestFit="1" customWidth="1"/>
    <col min="9711" max="9711" width="10.42578125" style="10" bestFit="1" customWidth="1"/>
    <col min="9712" max="9713" width="9.42578125" style="10" bestFit="1" customWidth="1"/>
    <col min="9714" max="9714" width="12" style="10" customWidth="1"/>
    <col min="9715" max="9715" width="15.85546875" style="10" bestFit="1" customWidth="1"/>
    <col min="9716" max="9716" width="12.5703125" style="10" customWidth="1"/>
    <col min="9717" max="9717" width="16.85546875" style="10" customWidth="1"/>
    <col min="9718" max="9718" width="15.140625" style="10" customWidth="1"/>
    <col min="9719" max="9727" width="9.140625" style="10"/>
    <col min="9728" max="9728" width="11" style="10" bestFit="1" customWidth="1"/>
    <col min="9729" max="9955" width="9.140625" style="10"/>
    <col min="9956" max="9956" width="7.140625" style="10" bestFit="1" customWidth="1"/>
    <col min="9957" max="9957" width="32.140625" style="10" customWidth="1"/>
    <col min="9958" max="9958" width="11.140625" style="10" customWidth="1"/>
    <col min="9959" max="9959" width="12.28515625" style="10" customWidth="1"/>
    <col min="9960" max="9960" width="11.5703125" style="10" customWidth="1"/>
    <col min="9961" max="9961" width="15.140625" style="10" customWidth="1"/>
    <col min="9962" max="9962" width="11.5703125" style="10" customWidth="1"/>
    <col min="9963" max="9963" width="11.7109375" style="10" customWidth="1"/>
    <col min="9964" max="9964" width="9" style="10" bestFit="1" customWidth="1"/>
    <col min="9965" max="9965" width="12.5703125" style="10" bestFit="1" customWidth="1"/>
    <col min="9966" max="9966" width="10.85546875" style="10" bestFit="1" customWidth="1"/>
    <col min="9967" max="9967" width="10.42578125" style="10" bestFit="1" customWidth="1"/>
    <col min="9968" max="9969" width="9.42578125" style="10" bestFit="1" customWidth="1"/>
    <col min="9970" max="9970" width="12" style="10" customWidth="1"/>
    <col min="9971" max="9971" width="15.85546875" style="10" bestFit="1" customWidth="1"/>
    <col min="9972" max="9972" width="12.5703125" style="10" customWidth="1"/>
    <col min="9973" max="9973" width="16.85546875" style="10" customWidth="1"/>
    <col min="9974" max="9974" width="15.140625" style="10" customWidth="1"/>
    <col min="9975" max="9983" width="9.140625" style="10"/>
    <col min="9984" max="9984" width="11" style="10" bestFit="1" customWidth="1"/>
    <col min="9985" max="10211" width="9.140625" style="10"/>
    <col min="10212" max="10212" width="7.140625" style="10" bestFit="1" customWidth="1"/>
    <col min="10213" max="10213" width="32.140625" style="10" customWidth="1"/>
    <col min="10214" max="10214" width="11.140625" style="10" customWidth="1"/>
    <col min="10215" max="10215" width="12.28515625" style="10" customWidth="1"/>
    <col min="10216" max="10216" width="11.5703125" style="10" customWidth="1"/>
    <col min="10217" max="10217" width="15.140625" style="10" customWidth="1"/>
    <col min="10218" max="10218" width="11.5703125" style="10" customWidth="1"/>
    <col min="10219" max="10219" width="11.7109375" style="10" customWidth="1"/>
    <col min="10220" max="10220" width="9" style="10" bestFit="1" customWidth="1"/>
    <col min="10221" max="10221" width="12.5703125" style="10" bestFit="1" customWidth="1"/>
    <col min="10222" max="10222" width="10.85546875" style="10" bestFit="1" customWidth="1"/>
    <col min="10223" max="10223" width="10.42578125" style="10" bestFit="1" customWidth="1"/>
    <col min="10224" max="10225" width="9.42578125" style="10" bestFit="1" customWidth="1"/>
    <col min="10226" max="10226" width="12" style="10" customWidth="1"/>
    <col min="10227" max="10227" width="15.85546875" style="10" bestFit="1" customWidth="1"/>
    <col min="10228" max="10228" width="12.5703125" style="10" customWidth="1"/>
    <col min="10229" max="10229" width="16.85546875" style="10" customWidth="1"/>
    <col min="10230" max="10230" width="15.140625" style="10" customWidth="1"/>
    <col min="10231" max="10239" width="9.140625" style="10"/>
    <col min="10240" max="10240" width="11" style="10" bestFit="1" customWidth="1"/>
    <col min="10241" max="10467" width="9.140625" style="10"/>
    <col min="10468" max="10468" width="7.140625" style="10" bestFit="1" customWidth="1"/>
    <col min="10469" max="10469" width="32.140625" style="10" customWidth="1"/>
    <col min="10470" max="10470" width="11.140625" style="10" customWidth="1"/>
    <col min="10471" max="10471" width="12.28515625" style="10" customWidth="1"/>
    <col min="10472" max="10472" width="11.5703125" style="10" customWidth="1"/>
    <col min="10473" max="10473" width="15.140625" style="10" customWidth="1"/>
    <col min="10474" max="10474" width="11.5703125" style="10" customWidth="1"/>
    <col min="10475" max="10475" width="11.7109375" style="10" customWidth="1"/>
    <col min="10476" max="10476" width="9" style="10" bestFit="1" customWidth="1"/>
    <col min="10477" max="10477" width="12.5703125" style="10" bestFit="1" customWidth="1"/>
    <col min="10478" max="10478" width="10.85546875" style="10" bestFit="1" customWidth="1"/>
    <col min="10479" max="10479" width="10.42578125" style="10" bestFit="1" customWidth="1"/>
    <col min="10480" max="10481" width="9.42578125" style="10" bestFit="1" customWidth="1"/>
    <col min="10482" max="10482" width="12" style="10" customWidth="1"/>
    <col min="10483" max="10483" width="15.85546875" style="10" bestFit="1" customWidth="1"/>
    <col min="10484" max="10484" width="12.5703125" style="10" customWidth="1"/>
    <col min="10485" max="10485" width="16.85546875" style="10" customWidth="1"/>
    <col min="10486" max="10486" width="15.140625" style="10" customWidth="1"/>
    <col min="10487" max="10495" width="9.140625" style="10"/>
    <col min="10496" max="10496" width="11" style="10" bestFit="1" customWidth="1"/>
    <col min="10497" max="10723" width="9.140625" style="10"/>
    <col min="10724" max="10724" width="7.140625" style="10" bestFit="1" customWidth="1"/>
    <col min="10725" max="10725" width="32.140625" style="10" customWidth="1"/>
    <col min="10726" max="10726" width="11.140625" style="10" customWidth="1"/>
    <col min="10727" max="10727" width="12.28515625" style="10" customWidth="1"/>
    <col min="10728" max="10728" width="11.5703125" style="10" customWidth="1"/>
    <col min="10729" max="10729" width="15.140625" style="10" customWidth="1"/>
    <col min="10730" max="10730" width="11.5703125" style="10" customWidth="1"/>
    <col min="10731" max="10731" width="11.7109375" style="10" customWidth="1"/>
    <col min="10732" max="10732" width="9" style="10" bestFit="1" customWidth="1"/>
    <col min="10733" max="10733" width="12.5703125" style="10" bestFit="1" customWidth="1"/>
    <col min="10734" max="10734" width="10.85546875" style="10" bestFit="1" customWidth="1"/>
    <col min="10735" max="10735" width="10.42578125" style="10" bestFit="1" customWidth="1"/>
    <col min="10736" max="10737" width="9.42578125" style="10" bestFit="1" customWidth="1"/>
    <col min="10738" max="10738" width="12" style="10" customWidth="1"/>
    <col min="10739" max="10739" width="15.85546875" style="10" bestFit="1" customWidth="1"/>
    <col min="10740" max="10740" width="12.5703125" style="10" customWidth="1"/>
    <col min="10741" max="10741" width="16.85546875" style="10" customWidth="1"/>
    <col min="10742" max="10742" width="15.140625" style="10" customWidth="1"/>
    <col min="10743" max="10751" width="9.140625" style="10"/>
    <col min="10752" max="10752" width="11" style="10" bestFit="1" customWidth="1"/>
    <col min="10753" max="10979" width="9.140625" style="10"/>
    <col min="10980" max="10980" width="7.140625" style="10" bestFit="1" customWidth="1"/>
    <col min="10981" max="10981" width="32.140625" style="10" customWidth="1"/>
    <col min="10982" max="10982" width="11.140625" style="10" customWidth="1"/>
    <col min="10983" max="10983" width="12.28515625" style="10" customWidth="1"/>
    <col min="10984" max="10984" width="11.5703125" style="10" customWidth="1"/>
    <col min="10985" max="10985" width="15.140625" style="10" customWidth="1"/>
    <col min="10986" max="10986" width="11.5703125" style="10" customWidth="1"/>
    <col min="10987" max="10987" width="11.7109375" style="10" customWidth="1"/>
    <col min="10988" max="10988" width="9" style="10" bestFit="1" customWidth="1"/>
    <col min="10989" max="10989" width="12.5703125" style="10" bestFit="1" customWidth="1"/>
    <col min="10990" max="10990" width="10.85546875" style="10" bestFit="1" customWidth="1"/>
    <col min="10991" max="10991" width="10.42578125" style="10" bestFit="1" customWidth="1"/>
    <col min="10992" max="10993" width="9.42578125" style="10" bestFit="1" customWidth="1"/>
    <col min="10994" max="10994" width="12" style="10" customWidth="1"/>
    <col min="10995" max="10995" width="15.85546875" style="10" bestFit="1" customWidth="1"/>
    <col min="10996" max="10996" width="12.5703125" style="10" customWidth="1"/>
    <col min="10997" max="10997" width="16.85546875" style="10" customWidth="1"/>
    <col min="10998" max="10998" width="15.140625" style="10" customWidth="1"/>
    <col min="10999" max="11007" width="9.140625" style="10"/>
    <col min="11008" max="11008" width="11" style="10" bestFit="1" customWidth="1"/>
    <col min="11009" max="11235" width="9.140625" style="10"/>
    <col min="11236" max="11236" width="7.140625" style="10" bestFit="1" customWidth="1"/>
    <col min="11237" max="11237" width="32.140625" style="10" customWidth="1"/>
    <col min="11238" max="11238" width="11.140625" style="10" customWidth="1"/>
    <col min="11239" max="11239" width="12.28515625" style="10" customWidth="1"/>
    <col min="11240" max="11240" width="11.5703125" style="10" customWidth="1"/>
    <col min="11241" max="11241" width="15.140625" style="10" customWidth="1"/>
    <col min="11242" max="11242" width="11.5703125" style="10" customWidth="1"/>
    <col min="11243" max="11243" width="11.7109375" style="10" customWidth="1"/>
    <col min="11244" max="11244" width="9" style="10" bestFit="1" customWidth="1"/>
    <col min="11245" max="11245" width="12.5703125" style="10" bestFit="1" customWidth="1"/>
    <col min="11246" max="11246" width="10.85546875" style="10" bestFit="1" customWidth="1"/>
    <col min="11247" max="11247" width="10.42578125" style="10" bestFit="1" customWidth="1"/>
    <col min="11248" max="11249" width="9.42578125" style="10" bestFit="1" customWidth="1"/>
    <col min="11250" max="11250" width="12" style="10" customWidth="1"/>
    <col min="11251" max="11251" width="15.85546875" style="10" bestFit="1" customWidth="1"/>
    <col min="11252" max="11252" width="12.5703125" style="10" customWidth="1"/>
    <col min="11253" max="11253" width="16.85546875" style="10" customWidth="1"/>
    <col min="11254" max="11254" width="15.140625" style="10" customWidth="1"/>
    <col min="11255" max="11263" width="9.140625" style="10"/>
    <col min="11264" max="11264" width="11" style="10" bestFit="1" customWidth="1"/>
    <col min="11265" max="11491" width="9.140625" style="10"/>
    <col min="11492" max="11492" width="7.140625" style="10" bestFit="1" customWidth="1"/>
    <col min="11493" max="11493" width="32.140625" style="10" customWidth="1"/>
    <col min="11494" max="11494" width="11.140625" style="10" customWidth="1"/>
    <col min="11495" max="11495" width="12.28515625" style="10" customWidth="1"/>
    <col min="11496" max="11496" width="11.5703125" style="10" customWidth="1"/>
    <col min="11497" max="11497" width="15.140625" style="10" customWidth="1"/>
    <col min="11498" max="11498" width="11.5703125" style="10" customWidth="1"/>
    <col min="11499" max="11499" width="11.7109375" style="10" customWidth="1"/>
    <col min="11500" max="11500" width="9" style="10" bestFit="1" customWidth="1"/>
    <col min="11501" max="11501" width="12.5703125" style="10" bestFit="1" customWidth="1"/>
    <col min="11502" max="11502" width="10.85546875" style="10" bestFit="1" customWidth="1"/>
    <col min="11503" max="11503" width="10.42578125" style="10" bestFit="1" customWidth="1"/>
    <col min="11504" max="11505" width="9.42578125" style="10" bestFit="1" customWidth="1"/>
    <col min="11506" max="11506" width="12" style="10" customWidth="1"/>
    <col min="11507" max="11507" width="15.85546875" style="10" bestFit="1" customWidth="1"/>
    <col min="11508" max="11508" width="12.5703125" style="10" customWidth="1"/>
    <col min="11509" max="11509" width="16.85546875" style="10" customWidth="1"/>
    <col min="11510" max="11510" width="15.140625" style="10" customWidth="1"/>
    <col min="11511" max="11519" width="9.140625" style="10"/>
    <col min="11520" max="11520" width="11" style="10" bestFit="1" customWidth="1"/>
    <col min="11521" max="11747" width="9.140625" style="10"/>
    <col min="11748" max="11748" width="7.140625" style="10" bestFit="1" customWidth="1"/>
    <col min="11749" max="11749" width="32.140625" style="10" customWidth="1"/>
    <col min="11750" max="11750" width="11.140625" style="10" customWidth="1"/>
    <col min="11751" max="11751" width="12.28515625" style="10" customWidth="1"/>
    <col min="11752" max="11752" width="11.5703125" style="10" customWidth="1"/>
    <col min="11753" max="11753" width="15.140625" style="10" customWidth="1"/>
    <col min="11754" max="11754" width="11.5703125" style="10" customWidth="1"/>
    <col min="11755" max="11755" width="11.7109375" style="10" customWidth="1"/>
    <col min="11756" max="11756" width="9" style="10" bestFit="1" customWidth="1"/>
    <col min="11757" max="11757" width="12.5703125" style="10" bestFit="1" customWidth="1"/>
    <col min="11758" max="11758" width="10.85546875" style="10" bestFit="1" customWidth="1"/>
    <col min="11759" max="11759" width="10.42578125" style="10" bestFit="1" customWidth="1"/>
    <col min="11760" max="11761" width="9.42578125" style="10" bestFit="1" customWidth="1"/>
    <col min="11762" max="11762" width="12" style="10" customWidth="1"/>
    <col min="11763" max="11763" width="15.85546875" style="10" bestFit="1" customWidth="1"/>
    <col min="11764" max="11764" width="12.5703125" style="10" customWidth="1"/>
    <col min="11765" max="11765" width="16.85546875" style="10" customWidth="1"/>
    <col min="11766" max="11766" width="15.140625" style="10" customWidth="1"/>
    <col min="11767" max="11775" width="9.140625" style="10"/>
    <col min="11776" max="11776" width="11" style="10" bestFit="1" customWidth="1"/>
    <col min="11777" max="12003" width="9.140625" style="10"/>
    <col min="12004" max="12004" width="7.140625" style="10" bestFit="1" customWidth="1"/>
    <col min="12005" max="12005" width="32.140625" style="10" customWidth="1"/>
    <col min="12006" max="12006" width="11.140625" style="10" customWidth="1"/>
    <col min="12007" max="12007" width="12.28515625" style="10" customWidth="1"/>
    <col min="12008" max="12008" width="11.5703125" style="10" customWidth="1"/>
    <col min="12009" max="12009" width="15.140625" style="10" customWidth="1"/>
    <col min="12010" max="12010" width="11.5703125" style="10" customWidth="1"/>
    <col min="12011" max="12011" width="11.7109375" style="10" customWidth="1"/>
    <col min="12012" max="12012" width="9" style="10" bestFit="1" customWidth="1"/>
    <col min="12013" max="12013" width="12.5703125" style="10" bestFit="1" customWidth="1"/>
    <col min="12014" max="12014" width="10.85546875" style="10" bestFit="1" customWidth="1"/>
    <col min="12015" max="12015" width="10.42578125" style="10" bestFit="1" customWidth="1"/>
    <col min="12016" max="12017" width="9.42578125" style="10" bestFit="1" customWidth="1"/>
    <col min="12018" max="12018" width="12" style="10" customWidth="1"/>
    <col min="12019" max="12019" width="15.85546875" style="10" bestFit="1" customWidth="1"/>
    <col min="12020" max="12020" width="12.5703125" style="10" customWidth="1"/>
    <col min="12021" max="12021" width="16.85546875" style="10" customWidth="1"/>
    <col min="12022" max="12022" width="15.140625" style="10" customWidth="1"/>
    <col min="12023" max="12031" width="9.140625" style="10"/>
    <col min="12032" max="12032" width="11" style="10" bestFit="1" customWidth="1"/>
    <col min="12033" max="12259" width="9.140625" style="10"/>
    <col min="12260" max="12260" width="7.140625" style="10" bestFit="1" customWidth="1"/>
    <col min="12261" max="12261" width="32.140625" style="10" customWidth="1"/>
    <col min="12262" max="12262" width="11.140625" style="10" customWidth="1"/>
    <col min="12263" max="12263" width="12.28515625" style="10" customWidth="1"/>
    <col min="12264" max="12264" width="11.5703125" style="10" customWidth="1"/>
    <col min="12265" max="12265" width="15.140625" style="10" customWidth="1"/>
    <col min="12266" max="12266" width="11.5703125" style="10" customWidth="1"/>
    <col min="12267" max="12267" width="11.7109375" style="10" customWidth="1"/>
    <col min="12268" max="12268" width="9" style="10" bestFit="1" customWidth="1"/>
    <col min="12269" max="12269" width="12.5703125" style="10" bestFit="1" customWidth="1"/>
    <col min="12270" max="12270" width="10.85546875" style="10" bestFit="1" customWidth="1"/>
    <col min="12271" max="12271" width="10.42578125" style="10" bestFit="1" customWidth="1"/>
    <col min="12272" max="12273" width="9.42578125" style="10" bestFit="1" customWidth="1"/>
    <col min="12274" max="12274" width="12" style="10" customWidth="1"/>
    <col min="12275" max="12275" width="15.85546875" style="10" bestFit="1" customWidth="1"/>
    <col min="12276" max="12276" width="12.5703125" style="10" customWidth="1"/>
    <col min="12277" max="12277" width="16.85546875" style="10" customWidth="1"/>
    <col min="12278" max="12278" width="15.140625" style="10" customWidth="1"/>
    <col min="12279" max="12287" width="9.140625" style="10"/>
    <col min="12288" max="12288" width="11" style="10" bestFit="1" customWidth="1"/>
    <col min="12289" max="12515" width="9.140625" style="10"/>
    <col min="12516" max="12516" width="7.140625" style="10" bestFit="1" customWidth="1"/>
    <col min="12517" max="12517" width="32.140625" style="10" customWidth="1"/>
    <col min="12518" max="12518" width="11.140625" style="10" customWidth="1"/>
    <col min="12519" max="12519" width="12.28515625" style="10" customWidth="1"/>
    <col min="12520" max="12520" width="11.5703125" style="10" customWidth="1"/>
    <col min="12521" max="12521" width="15.140625" style="10" customWidth="1"/>
    <col min="12522" max="12522" width="11.5703125" style="10" customWidth="1"/>
    <col min="12523" max="12523" width="11.7109375" style="10" customWidth="1"/>
    <col min="12524" max="12524" width="9" style="10" bestFit="1" customWidth="1"/>
    <col min="12525" max="12525" width="12.5703125" style="10" bestFit="1" customWidth="1"/>
    <col min="12526" max="12526" width="10.85546875" style="10" bestFit="1" customWidth="1"/>
    <col min="12527" max="12527" width="10.42578125" style="10" bestFit="1" customWidth="1"/>
    <col min="12528" max="12529" width="9.42578125" style="10" bestFit="1" customWidth="1"/>
    <col min="12530" max="12530" width="12" style="10" customWidth="1"/>
    <col min="12531" max="12531" width="15.85546875" style="10" bestFit="1" customWidth="1"/>
    <col min="12532" max="12532" width="12.5703125" style="10" customWidth="1"/>
    <col min="12533" max="12533" width="16.85546875" style="10" customWidth="1"/>
    <col min="12534" max="12534" width="15.140625" style="10" customWidth="1"/>
    <col min="12535" max="12543" width="9.140625" style="10"/>
    <col min="12544" max="12544" width="11" style="10" bestFit="1" customWidth="1"/>
    <col min="12545" max="12771" width="9.140625" style="10"/>
    <col min="12772" max="12772" width="7.140625" style="10" bestFit="1" customWidth="1"/>
    <col min="12773" max="12773" width="32.140625" style="10" customWidth="1"/>
    <col min="12774" max="12774" width="11.140625" style="10" customWidth="1"/>
    <col min="12775" max="12775" width="12.28515625" style="10" customWidth="1"/>
    <col min="12776" max="12776" width="11.5703125" style="10" customWidth="1"/>
    <col min="12777" max="12777" width="15.140625" style="10" customWidth="1"/>
    <col min="12778" max="12778" width="11.5703125" style="10" customWidth="1"/>
    <col min="12779" max="12779" width="11.7109375" style="10" customWidth="1"/>
    <col min="12780" max="12780" width="9" style="10" bestFit="1" customWidth="1"/>
    <col min="12781" max="12781" width="12.5703125" style="10" bestFit="1" customWidth="1"/>
    <col min="12782" max="12782" width="10.85546875" style="10" bestFit="1" customWidth="1"/>
    <col min="12783" max="12783" width="10.42578125" style="10" bestFit="1" customWidth="1"/>
    <col min="12784" max="12785" width="9.42578125" style="10" bestFit="1" customWidth="1"/>
    <col min="12786" max="12786" width="12" style="10" customWidth="1"/>
    <col min="12787" max="12787" width="15.85546875" style="10" bestFit="1" customWidth="1"/>
    <col min="12788" max="12788" width="12.5703125" style="10" customWidth="1"/>
    <col min="12789" max="12789" width="16.85546875" style="10" customWidth="1"/>
    <col min="12790" max="12790" width="15.140625" style="10" customWidth="1"/>
    <col min="12791" max="12799" width="9.140625" style="10"/>
    <col min="12800" max="12800" width="11" style="10" bestFit="1" customWidth="1"/>
    <col min="12801" max="13027" width="9.140625" style="10"/>
    <col min="13028" max="13028" width="7.140625" style="10" bestFit="1" customWidth="1"/>
    <col min="13029" max="13029" width="32.140625" style="10" customWidth="1"/>
    <col min="13030" max="13030" width="11.140625" style="10" customWidth="1"/>
    <col min="13031" max="13031" width="12.28515625" style="10" customWidth="1"/>
    <col min="13032" max="13032" width="11.5703125" style="10" customWidth="1"/>
    <col min="13033" max="13033" width="15.140625" style="10" customWidth="1"/>
    <col min="13034" max="13034" width="11.5703125" style="10" customWidth="1"/>
    <col min="13035" max="13035" width="11.7109375" style="10" customWidth="1"/>
    <col min="13036" max="13036" width="9" style="10" bestFit="1" customWidth="1"/>
    <col min="13037" max="13037" width="12.5703125" style="10" bestFit="1" customWidth="1"/>
    <col min="13038" max="13038" width="10.85546875" style="10" bestFit="1" customWidth="1"/>
    <col min="13039" max="13039" width="10.42578125" style="10" bestFit="1" customWidth="1"/>
    <col min="13040" max="13041" width="9.42578125" style="10" bestFit="1" customWidth="1"/>
    <col min="13042" max="13042" width="12" style="10" customWidth="1"/>
    <col min="13043" max="13043" width="15.85546875" style="10" bestFit="1" customWidth="1"/>
    <col min="13044" max="13044" width="12.5703125" style="10" customWidth="1"/>
    <col min="13045" max="13045" width="16.85546875" style="10" customWidth="1"/>
    <col min="13046" max="13046" width="15.140625" style="10" customWidth="1"/>
    <col min="13047" max="13055" width="9.140625" style="10"/>
    <col min="13056" max="13056" width="11" style="10" bestFit="1" customWidth="1"/>
    <col min="13057" max="13283" width="9.140625" style="10"/>
    <col min="13284" max="13284" width="7.140625" style="10" bestFit="1" customWidth="1"/>
    <col min="13285" max="13285" width="32.140625" style="10" customWidth="1"/>
    <col min="13286" max="13286" width="11.140625" style="10" customWidth="1"/>
    <col min="13287" max="13287" width="12.28515625" style="10" customWidth="1"/>
    <col min="13288" max="13288" width="11.5703125" style="10" customWidth="1"/>
    <col min="13289" max="13289" width="15.140625" style="10" customWidth="1"/>
    <col min="13290" max="13290" width="11.5703125" style="10" customWidth="1"/>
    <col min="13291" max="13291" width="11.7109375" style="10" customWidth="1"/>
    <col min="13292" max="13292" width="9" style="10" bestFit="1" customWidth="1"/>
    <col min="13293" max="13293" width="12.5703125" style="10" bestFit="1" customWidth="1"/>
    <col min="13294" max="13294" width="10.85546875" style="10" bestFit="1" customWidth="1"/>
    <col min="13295" max="13295" width="10.42578125" style="10" bestFit="1" customWidth="1"/>
    <col min="13296" max="13297" width="9.42578125" style="10" bestFit="1" customWidth="1"/>
    <col min="13298" max="13298" width="12" style="10" customWidth="1"/>
    <col min="13299" max="13299" width="15.85546875" style="10" bestFit="1" customWidth="1"/>
    <col min="13300" max="13300" width="12.5703125" style="10" customWidth="1"/>
    <col min="13301" max="13301" width="16.85546875" style="10" customWidth="1"/>
    <col min="13302" max="13302" width="15.140625" style="10" customWidth="1"/>
    <col min="13303" max="13311" width="9.140625" style="10"/>
    <col min="13312" max="13312" width="11" style="10" bestFit="1" customWidth="1"/>
    <col min="13313" max="13539" width="9.140625" style="10"/>
    <col min="13540" max="13540" width="7.140625" style="10" bestFit="1" customWidth="1"/>
    <col min="13541" max="13541" width="32.140625" style="10" customWidth="1"/>
    <col min="13542" max="13542" width="11.140625" style="10" customWidth="1"/>
    <col min="13543" max="13543" width="12.28515625" style="10" customWidth="1"/>
    <col min="13544" max="13544" width="11.5703125" style="10" customWidth="1"/>
    <col min="13545" max="13545" width="15.140625" style="10" customWidth="1"/>
    <col min="13546" max="13546" width="11.5703125" style="10" customWidth="1"/>
    <col min="13547" max="13547" width="11.7109375" style="10" customWidth="1"/>
    <col min="13548" max="13548" width="9" style="10" bestFit="1" customWidth="1"/>
    <col min="13549" max="13549" width="12.5703125" style="10" bestFit="1" customWidth="1"/>
    <col min="13550" max="13550" width="10.85546875" style="10" bestFit="1" customWidth="1"/>
    <col min="13551" max="13551" width="10.42578125" style="10" bestFit="1" customWidth="1"/>
    <col min="13552" max="13553" width="9.42578125" style="10" bestFit="1" customWidth="1"/>
    <col min="13554" max="13554" width="12" style="10" customWidth="1"/>
    <col min="13555" max="13555" width="15.85546875" style="10" bestFit="1" customWidth="1"/>
    <col min="13556" max="13556" width="12.5703125" style="10" customWidth="1"/>
    <col min="13557" max="13557" width="16.85546875" style="10" customWidth="1"/>
    <col min="13558" max="13558" width="15.140625" style="10" customWidth="1"/>
    <col min="13559" max="13567" width="9.140625" style="10"/>
    <col min="13568" max="13568" width="11" style="10" bestFit="1" customWidth="1"/>
    <col min="13569" max="13795" width="9.140625" style="10"/>
    <col min="13796" max="13796" width="7.140625" style="10" bestFit="1" customWidth="1"/>
    <col min="13797" max="13797" width="32.140625" style="10" customWidth="1"/>
    <col min="13798" max="13798" width="11.140625" style="10" customWidth="1"/>
    <col min="13799" max="13799" width="12.28515625" style="10" customWidth="1"/>
    <col min="13800" max="13800" width="11.5703125" style="10" customWidth="1"/>
    <col min="13801" max="13801" width="15.140625" style="10" customWidth="1"/>
    <col min="13802" max="13802" width="11.5703125" style="10" customWidth="1"/>
    <col min="13803" max="13803" width="11.7109375" style="10" customWidth="1"/>
    <col min="13804" max="13804" width="9" style="10" bestFit="1" customWidth="1"/>
    <col min="13805" max="13805" width="12.5703125" style="10" bestFit="1" customWidth="1"/>
    <col min="13806" max="13806" width="10.85546875" style="10" bestFit="1" customWidth="1"/>
    <col min="13807" max="13807" width="10.42578125" style="10" bestFit="1" customWidth="1"/>
    <col min="13808" max="13809" width="9.42578125" style="10" bestFit="1" customWidth="1"/>
    <col min="13810" max="13810" width="12" style="10" customWidth="1"/>
    <col min="13811" max="13811" width="15.85546875" style="10" bestFit="1" customWidth="1"/>
    <col min="13812" max="13812" width="12.5703125" style="10" customWidth="1"/>
    <col min="13813" max="13813" width="16.85546875" style="10" customWidth="1"/>
    <col min="13814" max="13814" width="15.140625" style="10" customWidth="1"/>
    <col min="13815" max="13823" width="9.140625" style="10"/>
    <col min="13824" max="13824" width="11" style="10" bestFit="1" customWidth="1"/>
    <col min="13825" max="14051" width="9.140625" style="10"/>
    <col min="14052" max="14052" width="7.140625" style="10" bestFit="1" customWidth="1"/>
    <col min="14053" max="14053" width="32.140625" style="10" customWidth="1"/>
    <col min="14054" max="14054" width="11.140625" style="10" customWidth="1"/>
    <col min="14055" max="14055" width="12.28515625" style="10" customWidth="1"/>
    <col min="14056" max="14056" width="11.5703125" style="10" customWidth="1"/>
    <col min="14057" max="14057" width="15.140625" style="10" customWidth="1"/>
    <col min="14058" max="14058" width="11.5703125" style="10" customWidth="1"/>
    <col min="14059" max="14059" width="11.7109375" style="10" customWidth="1"/>
    <col min="14060" max="14060" width="9" style="10" bestFit="1" customWidth="1"/>
    <col min="14061" max="14061" width="12.5703125" style="10" bestFit="1" customWidth="1"/>
    <col min="14062" max="14062" width="10.85546875" style="10" bestFit="1" customWidth="1"/>
    <col min="14063" max="14063" width="10.42578125" style="10" bestFit="1" customWidth="1"/>
    <col min="14064" max="14065" width="9.42578125" style="10" bestFit="1" customWidth="1"/>
    <col min="14066" max="14066" width="12" style="10" customWidth="1"/>
    <col min="14067" max="14067" width="15.85546875" style="10" bestFit="1" customWidth="1"/>
    <col min="14068" max="14068" width="12.5703125" style="10" customWidth="1"/>
    <col min="14069" max="14069" width="16.85546875" style="10" customWidth="1"/>
    <col min="14070" max="14070" width="15.140625" style="10" customWidth="1"/>
    <col min="14071" max="14079" width="9.140625" style="10"/>
    <col min="14080" max="14080" width="11" style="10" bestFit="1" customWidth="1"/>
    <col min="14081" max="14307" width="9.140625" style="10"/>
    <col min="14308" max="14308" width="7.140625" style="10" bestFit="1" customWidth="1"/>
    <col min="14309" max="14309" width="32.140625" style="10" customWidth="1"/>
    <col min="14310" max="14310" width="11.140625" style="10" customWidth="1"/>
    <col min="14311" max="14311" width="12.28515625" style="10" customWidth="1"/>
    <col min="14312" max="14312" width="11.5703125" style="10" customWidth="1"/>
    <col min="14313" max="14313" width="15.140625" style="10" customWidth="1"/>
    <col min="14314" max="14314" width="11.5703125" style="10" customWidth="1"/>
    <col min="14315" max="14315" width="11.7109375" style="10" customWidth="1"/>
    <col min="14316" max="14316" width="9" style="10" bestFit="1" customWidth="1"/>
    <col min="14317" max="14317" width="12.5703125" style="10" bestFit="1" customWidth="1"/>
    <col min="14318" max="14318" width="10.85546875" style="10" bestFit="1" customWidth="1"/>
    <col min="14319" max="14319" width="10.42578125" style="10" bestFit="1" customWidth="1"/>
    <col min="14320" max="14321" width="9.42578125" style="10" bestFit="1" customWidth="1"/>
    <col min="14322" max="14322" width="12" style="10" customWidth="1"/>
    <col min="14323" max="14323" width="15.85546875" style="10" bestFit="1" customWidth="1"/>
    <col min="14324" max="14324" width="12.5703125" style="10" customWidth="1"/>
    <col min="14325" max="14325" width="16.85546875" style="10" customWidth="1"/>
    <col min="14326" max="14326" width="15.140625" style="10" customWidth="1"/>
    <col min="14327" max="14335" width="9.140625" style="10"/>
    <col min="14336" max="14336" width="11" style="10" bestFit="1" customWidth="1"/>
    <col min="14337" max="14563" width="9.140625" style="10"/>
    <col min="14564" max="14564" width="7.140625" style="10" bestFit="1" customWidth="1"/>
    <col min="14565" max="14565" width="32.140625" style="10" customWidth="1"/>
    <col min="14566" max="14566" width="11.140625" style="10" customWidth="1"/>
    <col min="14567" max="14567" width="12.28515625" style="10" customWidth="1"/>
    <col min="14568" max="14568" width="11.5703125" style="10" customWidth="1"/>
    <col min="14569" max="14569" width="15.140625" style="10" customWidth="1"/>
    <col min="14570" max="14570" width="11.5703125" style="10" customWidth="1"/>
    <col min="14571" max="14571" width="11.7109375" style="10" customWidth="1"/>
    <col min="14572" max="14572" width="9" style="10" bestFit="1" customWidth="1"/>
    <col min="14573" max="14573" width="12.5703125" style="10" bestFit="1" customWidth="1"/>
    <col min="14574" max="14574" width="10.85546875" style="10" bestFit="1" customWidth="1"/>
    <col min="14575" max="14575" width="10.42578125" style="10" bestFit="1" customWidth="1"/>
    <col min="14576" max="14577" width="9.42578125" style="10" bestFit="1" customWidth="1"/>
    <col min="14578" max="14578" width="12" style="10" customWidth="1"/>
    <col min="14579" max="14579" width="15.85546875" style="10" bestFit="1" customWidth="1"/>
    <col min="14580" max="14580" width="12.5703125" style="10" customWidth="1"/>
    <col min="14581" max="14581" width="16.85546875" style="10" customWidth="1"/>
    <col min="14582" max="14582" width="15.140625" style="10" customWidth="1"/>
    <col min="14583" max="14591" width="9.140625" style="10"/>
    <col min="14592" max="14592" width="11" style="10" bestFit="1" customWidth="1"/>
    <col min="14593" max="14819" width="9.140625" style="10"/>
    <col min="14820" max="14820" width="7.140625" style="10" bestFit="1" customWidth="1"/>
    <col min="14821" max="14821" width="32.140625" style="10" customWidth="1"/>
    <col min="14822" max="14822" width="11.140625" style="10" customWidth="1"/>
    <col min="14823" max="14823" width="12.28515625" style="10" customWidth="1"/>
    <col min="14824" max="14824" width="11.5703125" style="10" customWidth="1"/>
    <col min="14825" max="14825" width="15.140625" style="10" customWidth="1"/>
    <col min="14826" max="14826" width="11.5703125" style="10" customWidth="1"/>
    <col min="14827" max="14827" width="11.7109375" style="10" customWidth="1"/>
    <col min="14828" max="14828" width="9" style="10" bestFit="1" customWidth="1"/>
    <col min="14829" max="14829" width="12.5703125" style="10" bestFit="1" customWidth="1"/>
    <col min="14830" max="14830" width="10.85546875" style="10" bestFit="1" customWidth="1"/>
    <col min="14831" max="14831" width="10.42578125" style="10" bestFit="1" customWidth="1"/>
    <col min="14832" max="14833" width="9.42578125" style="10" bestFit="1" customWidth="1"/>
    <col min="14834" max="14834" width="12" style="10" customWidth="1"/>
    <col min="14835" max="14835" width="15.85546875" style="10" bestFit="1" customWidth="1"/>
    <col min="14836" max="14836" width="12.5703125" style="10" customWidth="1"/>
    <col min="14837" max="14837" width="16.85546875" style="10" customWidth="1"/>
    <col min="14838" max="14838" width="15.140625" style="10" customWidth="1"/>
    <col min="14839" max="14847" width="9.140625" style="10"/>
    <col min="14848" max="14848" width="11" style="10" bestFit="1" customWidth="1"/>
    <col min="14849" max="15075" width="9.140625" style="10"/>
    <col min="15076" max="15076" width="7.140625" style="10" bestFit="1" customWidth="1"/>
    <col min="15077" max="15077" width="32.140625" style="10" customWidth="1"/>
    <col min="15078" max="15078" width="11.140625" style="10" customWidth="1"/>
    <col min="15079" max="15079" width="12.28515625" style="10" customWidth="1"/>
    <col min="15080" max="15080" width="11.5703125" style="10" customWidth="1"/>
    <col min="15081" max="15081" width="15.140625" style="10" customWidth="1"/>
    <col min="15082" max="15082" width="11.5703125" style="10" customWidth="1"/>
    <col min="15083" max="15083" width="11.7109375" style="10" customWidth="1"/>
    <col min="15084" max="15084" width="9" style="10" bestFit="1" customWidth="1"/>
    <col min="15085" max="15085" width="12.5703125" style="10" bestFit="1" customWidth="1"/>
    <col min="15086" max="15086" width="10.85546875" style="10" bestFit="1" customWidth="1"/>
    <col min="15087" max="15087" width="10.42578125" style="10" bestFit="1" customWidth="1"/>
    <col min="15088" max="15089" width="9.42578125" style="10" bestFit="1" customWidth="1"/>
    <col min="15090" max="15090" width="12" style="10" customWidth="1"/>
    <col min="15091" max="15091" width="15.85546875" style="10" bestFit="1" customWidth="1"/>
    <col min="15092" max="15092" width="12.5703125" style="10" customWidth="1"/>
    <col min="15093" max="15093" width="16.85546875" style="10" customWidth="1"/>
    <col min="15094" max="15094" width="15.140625" style="10" customWidth="1"/>
    <col min="15095" max="15103" width="9.140625" style="10"/>
    <col min="15104" max="15104" width="11" style="10" bestFit="1" customWidth="1"/>
    <col min="15105" max="15331" width="9.140625" style="10"/>
    <col min="15332" max="15332" width="7.140625" style="10" bestFit="1" customWidth="1"/>
    <col min="15333" max="15333" width="32.140625" style="10" customWidth="1"/>
    <col min="15334" max="15334" width="11.140625" style="10" customWidth="1"/>
    <col min="15335" max="15335" width="12.28515625" style="10" customWidth="1"/>
    <col min="15336" max="15336" width="11.5703125" style="10" customWidth="1"/>
    <col min="15337" max="15337" width="15.140625" style="10" customWidth="1"/>
    <col min="15338" max="15338" width="11.5703125" style="10" customWidth="1"/>
    <col min="15339" max="15339" width="11.7109375" style="10" customWidth="1"/>
    <col min="15340" max="15340" width="9" style="10" bestFit="1" customWidth="1"/>
    <col min="15341" max="15341" width="12.5703125" style="10" bestFit="1" customWidth="1"/>
    <col min="15342" max="15342" width="10.85546875" style="10" bestFit="1" customWidth="1"/>
    <col min="15343" max="15343" width="10.42578125" style="10" bestFit="1" customWidth="1"/>
    <col min="15344" max="15345" width="9.42578125" style="10" bestFit="1" customWidth="1"/>
    <col min="15346" max="15346" width="12" style="10" customWidth="1"/>
    <col min="15347" max="15347" width="15.85546875" style="10" bestFit="1" customWidth="1"/>
    <col min="15348" max="15348" width="12.5703125" style="10" customWidth="1"/>
    <col min="15349" max="15349" width="16.85546875" style="10" customWidth="1"/>
    <col min="15350" max="15350" width="15.140625" style="10" customWidth="1"/>
    <col min="15351" max="15359" width="9.140625" style="10"/>
    <col min="15360" max="15360" width="11" style="10" bestFit="1" customWidth="1"/>
    <col min="15361" max="15587" width="9.140625" style="10"/>
    <col min="15588" max="15588" width="7.140625" style="10" bestFit="1" customWidth="1"/>
    <col min="15589" max="15589" width="32.140625" style="10" customWidth="1"/>
    <col min="15590" max="15590" width="11.140625" style="10" customWidth="1"/>
    <col min="15591" max="15591" width="12.28515625" style="10" customWidth="1"/>
    <col min="15592" max="15592" width="11.5703125" style="10" customWidth="1"/>
    <col min="15593" max="15593" width="15.140625" style="10" customWidth="1"/>
    <col min="15594" max="15594" width="11.5703125" style="10" customWidth="1"/>
    <col min="15595" max="15595" width="11.7109375" style="10" customWidth="1"/>
    <col min="15596" max="15596" width="9" style="10" bestFit="1" customWidth="1"/>
    <col min="15597" max="15597" width="12.5703125" style="10" bestFit="1" customWidth="1"/>
    <col min="15598" max="15598" width="10.85546875" style="10" bestFit="1" customWidth="1"/>
    <col min="15599" max="15599" width="10.42578125" style="10" bestFit="1" customWidth="1"/>
    <col min="15600" max="15601" width="9.42578125" style="10" bestFit="1" customWidth="1"/>
    <col min="15602" max="15602" width="12" style="10" customWidth="1"/>
    <col min="15603" max="15603" width="15.85546875" style="10" bestFit="1" customWidth="1"/>
    <col min="15604" max="15604" width="12.5703125" style="10" customWidth="1"/>
    <col min="15605" max="15605" width="16.85546875" style="10" customWidth="1"/>
    <col min="15606" max="15606" width="15.140625" style="10" customWidth="1"/>
    <col min="15607" max="15615" width="9.140625" style="10"/>
    <col min="15616" max="15616" width="11" style="10" bestFit="1" customWidth="1"/>
    <col min="15617" max="15843" width="9.140625" style="10"/>
    <col min="15844" max="15844" width="7.140625" style="10" bestFit="1" customWidth="1"/>
    <col min="15845" max="15845" width="32.140625" style="10" customWidth="1"/>
    <col min="15846" max="15846" width="11.140625" style="10" customWidth="1"/>
    <col min="15847" max="15847" width="12.28515625" style="10" customWidth="1"/>
    <col min="15848" max="15848" width="11.5703125" style="10" customWidth="1"/>
    <col min="15849" max="15849" width="15.140625" style="10" customWidth="1"/>
    <col min="15850" max="15850" width="11.5703125" style="10" customWidth="1"/>
    <col min="15851" max="15851" width="11.7109375" style="10" customWidth="1"/>
    <col min="15852" max="15852" width="9" style="10" bestFit="1" customWidth="1"/>
    <col min="15853" max="15853" width="12.5703125" style="10" bestFit="1" customWidth="1"/>
    <col min="15854" max="15854" width="10.85546875" style="10" bestFit="1" customWidth="1"/>
    <col min="15855" max="15855" width="10.42578125" style="10" bestFit="1" customWidth="1"/>
    <col min="15856" max="15857" width="9.42578125" style="10" bestFit="1" customWidth="1"/>
    <col min="15858" max="15858" width="12" style="10" customWidth="1"/>
    <col min="15859" max="15859" width="15.85546875" style="10" bestFit="1" customWidth="1"/>
    <col min="15860" max="15860" width="12.5703125" style="10" customWidth="1"/>
    <col min="15861" max="15861" width="16.85546875" style="10" customWidth="1"/>
    <col min="15862" max="15862" width="15.140625" style="10" customWidth="1"/>
    <col min="15863" max="15871" width="9.140625" style="10"/>
    <col min="15872" max="15872" width="11" style="10" bestFit="1" customWidth="1"/>
    <col min="15873" max="16099" width="9.140625" style="10"/>
    <col min="16100" max="16100" width="7.140625" style="10" bestFit="1" customWidth="1"/>
    <col min="16101" max="16101" width="32.140625" style="10" customWidth="1"/>
    <col min="16102" max="16102" width="11.140625" style="10" customWidth="1"/>
    <col min="16103" max="16103" width="12.28515625" style="10" customWidth="1"/>
    <col min="16104" max="16104" width="11.5703125" style="10" customWidth="1"/>
    <col min="16105" max="16105" width="15.140625" style="10" customWidth="1"/>
    <col min="16106" max="16106" width="11.5703125" style="10" customWidth="1"/>
    <col min="16107" max="16107" width="11.7109375" style="10" customWidth="1"/>
    <col min="16108" max="16108" width="9" style="10" bestFit="1" customWidth="1"/>
    <col min="16109" max="16109" width="12.5703125" style="10" bestFit="1" customWidth="1"/>
    <col min="16110" max="16110" width="10.85546875" style="10" bestFit="1" customWidth="1"/>
    <col min="16111" max="16111" width="10.42578125" style="10" bestFit="1" customWidth="1"/>
    <col min="16112" max="16113" width="9.42578125" style="10" bestFit="1" customWidth="1"/>
    <col min="16114" max="16114" width="12" style="10" customWidth="1"/>
    <col min="16115" max="16115" width="15.85546875" style="10" bestFit="1" customWidth="1"/>
    <col min="16116" max="16116" width="12.5703125" style="10" customWidth="1"/>
    <col min="16117" max="16117" width="16.85546875" style="10" customWidth="1"/>
    <col min="16118" max="16118" width="15.140625" style="10" customWidth="1"/>
    <col min="16119" max="16127" width="9.140625" style="10"/>
    <col min="16128" max="16128" width="11" style="10" bestFit="1" customWidth="1"/>
    <col min="16129" max="16384" width="9.140625" style="10"/>
  </cols>
  <sheetData>
    <row r="1" spans="1:32" s="27" customFormat="1" ht="25.5" customHeight="1">
      <c r="A1" s="908" t="s">
        <v>0</v>
      </c>
      <c r="B1" s="908" t="s">
        <v>1</v>
      </c>
      <c r="C1" s="904" t="s">
        <v>327</v>
      </c>
      <c r="D1" s="941"/>
      <c r="E1" s="941"/>
      <c r="F1" s="941"/>
      <c r="G1" s="941"/>
      <c r="H1" s="941"/>
      <c r="I1" s="941"/>
      <c r="J1" s="941"/>
      <c r="K1" s="941"/>
      <c r="L1" s="941"/>
      <c r="M1" s="941"/>
      <c r="N1" s="941"/>
      <c r="O1" s="941"/>
      <c r="P1" s="941"/>
      <c r="Q1" s="942"/>
      <c r="R1" s="907" t="s">
        <v>325</v>
      </c>
      <c r="S1" s="908"/>
      <c r="T1" s="908"/>
      <c r="U1" s="908"/>
      <c r="V1" s="908"/>
      <c r="W1" s="908"/>
      <c r="X1" s="908"/>
      <c r="Y1" s="907" t="s">
        <v>326</v>
      </c>
      <c r="Z1" s="908"/>
      <c r="AA1" s="908"/>
      <c r="AB1" s="908"/>
      <c r="AC1" s="908"/>
      <c r="AD1" s="908"/>
      <c r="AE1" s="908"/>
      <c r="AF1" s="908" t="s">
        <v>185</v>
      </c>
    </row>
    <row r="2" spans="1:32" s="27" customFormat="1" ht="69" customHeight="1">
      <c r="A2" s="908"/>
      <c r="B2" s="908"/>
      <c r="C2" s="909" t="s">
        <v>3</v>
      </c>
      <c r="D2" s="908"/>
      <c r="E2" s="908" t="s">
        <v>261</v>
      </c>
      <c r="F2" s="908"/>
      <c r="G2" s="908" t="s">
        <v>4</v>
      </c>
      <c r="H2" s="908"/>
      <c r="I2" s="908"/>
      <c r="J2" s="909" t="s">
        <v>680</v>
      </c>
      <c r="K2" s="908"/>
      <c r="L2" s="913" t="s">
        <v>681</v>
      </c>
      <c r="M2" s="914"/>
      <c r="N2" s="914"/>
      <c r="O2" s="915"/>
      <c r="P2" s="916" t="s">
        <v>2</v>
      </c>
      <c r="Q2" s="916"/>
      <c r="R2" s="909" t="s">
        <v>3</v>
      </c>
      <c r="S2" s="908"/>
      <c r="T2" s="908" t="s">
        <v>4</v>
      </c>
      <c r="U2" s="908"/>
      <c r="V2" s="908"/>
      <c r="W2" s="909" t="s">
        <v>5</v>
      </c>
      <c r="X2" s="908"/>
      <c r="Y2" s="909" t="s">
        <v>3</v>
      </c>
      <c r="Z2" s="908"/>
      <c r="AA2" s="908" t="s">
        <v>4</v>
      </c>
      <c r="AB2" s="908"/>
      <c r="AC2" s="908"/>
      <c r="AD2" s="909" t="s">
        <v>5</v>
      </c>
      <c r="AE2" s="908"/>
      <c r="AF2" s="908"/>
    </row>
    <row r="3" spans="1:32" s="27" customFormat="1">
      <c r="A3" s="908"/>
      <c r="B3" s="908"/>
      <c r="C3" s="74" t="s">
        <v>6</v>
      </c>
      <c r="D3" s="331" t="s">
        <v>7</v>
      </c>
      <c r="E3" s="74" t="s">
        <v>6</v>
      </c>
      <c r="F3" s="331" t="s">
        <v>7</v>
      </c>
      <c r="G3" s="330" t="s">
        <v>10</v>
      </c>
      <c r="H3" s="74" t="s">
        <v>6</v>
      </c>
      <c r="I3" s="331" t="s">
        <v>7</v>
      </c>
      <c r="J3" s="74" t="s">
        <v>6</v>
      </c>
      <c r="K3" s="331" t="s">
        <v>7</v>
      </c>
      <c r="L3" s="74" t="s">
        <v>6</v>
      </c>
      <c r="M3" s="331" t="s">
        <v>7</v>
      </c>
      <c r="N3" s="331" t="s">
        <v>8</v>
      </c>
      <c r="O3" s="331" t="s">
        <v>9</v>
      </c>
      <c r="P3" s="74" t="s">
        <v>6</v>
      </c>
      <c r="Q3" s="331" t="s">
        <v>7</v>
      </c>
      <c r="R3" s="74" t="s">
        <v>6</v>
      </c>
      <c r="S3" s="331" t="s">
        <v>7</v>
      </c>
      <c r="T3" s="190" t="s">
        <v>10</v>
      </c>
      <c r="U3" s="74" t="s">
        <v>6</v>
      </c>
      <c r="V3" s="331" t="s">
        <v>7</v>
      </c>
      <c r="W3" s="74" t="s">
        <v>6</v>
      </c>
      <c r="X3" s="331" t="s">
        <v>7</v>
      </c>
      <c r="Y3" s="74" t="s">
        <v>6</v>
      </c>
      <c r="Z3" s="331" t="s">
        <v>7</v>
      </c>
      <c r="AA3" s="330" t="s">
        <v>10</v>
      </c>
      <c r="AB3" s="74" t="s">
        <v>6</v>
      </c>
      <c r="AC3" s="331" t="s">
        <v>7</v>
      </c>
      <c r="AD3" s="74" t="s">
        <v>6</v>
      </c>
      <c r="AE3" s="331" t="s">
        <v>7</v>
      </c>
      <c r="AF3" s="908"/>
    </row>
    <row r="4" spans="1:32" s="27" customFormat="1">
      <c r="A4" s="90" t="s">
        <v>11</v>
      </c>
      <c r="B4" s="52" t="s">
        <v>12</v>
      </c>
      <c r="C4" s="329"/>
      <c r="D4" s="331"/>
      <c r="E4" s="329"/>
      <c r="F4" s="331"/>
      <c r="G4" s="330"/>
      <c r="H4" s="329"/>
      <c r="I4" s="331"/>
      <c r="J4" s="74"/>
      <c r="K4" s="331"/>
      <c r="L4" s="74"/>
      <c r="M4" s="331"/>
      <c r="N4" s="331"/>
      <c r="O4" s="331"/>
      <c r="P4" s="74"/>
      <c r="Q4" s="331"/>
      <c r="R4" s="74"/>
      <c r="S4" s="331"/>
      <c r="T4" s="124"/>
      <c r="U4" s="74"/>
      <c r="V4" s="331"/>
      <c r="W4" s="74"/>
      <c r="X4" s="331"/>
      <c r="Y4" s="74"/>
      <c r="Z4" s="390"/>
      <c r="AA4" s="124"/>
      <c r="AB4" s="74"/>
      <c r="AC4" s="390"/>
      <c r="AD4" s="74"/>
      <c r="AE4" s="390"/>
      <c r="AF4" s="329"/>
    </row>
    <row r="5" spans="1:32" s="27" customFormat="1">
      <c r="A5" s="90"/>
      <c r="B5" s="9" t="s">
        <v>13</v>
      </c>
      <c r="C5" s="329"/>
      <c r="D5" s="331"/>
      <c r="E5" s="329"/>
      <c r="F5" s="331"/>
      <c r="G5" s="330"/>
      <c r="H5" s="329"/>
      <c r="I5" s="331"/>
      <c r="J5" s="74"/>
      <c r="K5" s="331"/>
      <c r="L5" s="74"/>
      <c r="M5" s="331"/>
      <c r="N5" s="331"/>
      <c r="O5" s="331"/>
      <c r="P5" s="74"/>
      <c r="Q5" s="331"/>
      <c r="R5" s="74"/>
      <c r="S5" s="331"/>
      <c r="T5" s="124"/>
      <c r="U5" s="74"/>
      <c r="V5" s="331"/>
      <c r="W5" s="74"/>
      <c r="X5" s="331"/>
      <c r="Y5" s="74"/>
      <c r="Z5" s="390"/>
      <c r="AA5" s="124"/>
      <c r="AB5" s="74"/>
      <c r="AC5" s="390"/>
      <c r="AD5" s="74"/>
      <c r="AE5" s="390"/>
      <c r="AF5" s="329"/>
    </row>
    <row r="6" spans="1:32" s="1" customFormat="1">
      <c r="A6" s="198">
        <v>1</v>
      </c>
      <c r="B6" s="9" t="s">
        <v>14</v>
      </c>
      <c r="C6" s="82"/>
      <c r="D6" s="61"/>
      <c r="E6" s="82"/>
      <c r="F6" s="61"/>
      <c r="G6" s="101"/>
      <c r="H6" s="82"/>
      <c r="I6" s="61"/>
      <c r="J6" s="60"/>
      <c r="K6" s="61"/>
      <c r="L6" s="60"/>
      <c r="M6" s="61"/>
      <c r="N6" s="61"/>
      <c r="O6" s="61"/>
      <c r="P6" s="60"/>
      <c r="Q6" s="61"/>
      <c r="R6" s="60"/>
      <c r="S6" s="61"/>
      <c r="T6" s="125"/>
      <c r="U6" s="60"/>
      <c r="V6" s="61"/>
      <c r="W6" s="60"/>
      <c r="X6" s="61"/>
      <c r="Y6" s="60"/>
      <c r="Z6" s="61"/>
      <c r="AA6" s="125"/>
      <c r="AB6" s="60"/>
      <c r="AC6" s="61"/>
      <c r="AD6" s="60"/>
      <c r="AE6" s="61"/>
      <c r="AF6" s="82"/>
    </row>
    <row r="7" spans="1:32" s="1" customFormat="1">
      <c r="A7" s="198">
        <v>1.01</v>
      </c>
      <c r="B7" s="2" t="s">
        <v>15</v>
      </c>
      <c r="C7" s="82"/>
      <c r="D7" s="61"/>
      <c r="E7" s="82"/>
      <c r="F7" s="61"/>
      <c r="G7" s="101"/>
      <c r="H7" s="82"/>
      <c r="I7" s="61"/>
      <c r="J7" s="60">
        <f t="shared" ref="J7:K20" si="0">H7+E7+C7</f>
        <v>0</v>
      </c>
      <c r="K7" s="61">
        <f t="shared" si="0"/>
        <v>0</v>
      </c>
      <c r="L7" s="60"/>
      <c r="M7" s="61"/>
      <c r="N7" s="61"/>
      <c r="O7" s="61"/>
      <c r="P7" s="60"/>
      <c r="Q7" s="61"/>
      <c r="R7" s="60"/>
      <c r="S7" s="61"/>
      <c r="T7" s="125"/>
      <c r="U7" s="60"/>
      <c r="V7" s="61"/>
      <c r="W7" s="60"/>
      <c r="X7" s="61"/>
      <c r="Y7" s="60"/>
      <c r="Z7" s="61"/>
      <c r="AA7" s="125"/>
      <c r="AB7" s="60"/>
      <c r="AC7" s="61"/>
      <c r="AD7" s="60"/>
      <c r="AE7" s="61"/>
      <c r="AF7" s="82"/>
    </row>
    <row r="8" spans="1:32" s="1" customFormat="1">
      <c r="A8" s="198">
        <v>1.02</v>
      </c>
      <c r="B8" s="2" t="s">
        <v>16</v>
      </c>
      <c r="C8" s="82"/>
      <c r="D8" s="61"/>
      <c r="E8" s="82"/>
      <c r="F8" s="61"/>
      <c r="G8" s="101"/>
      <c r="H8" s="82">
        <v>0</v>
      </c>
      <c r="I8" s="61"/>
      <c r="J8" s="60">
        <f t="shared" si="0"/>
        <v>0</v>
      </c>
      <c r="K8" s="61">
        <f t="shared" si="0"/>
        <v>0</v>
      </c>
      <c r="L8" s="60"/>
      <c r="M8" s="61"/>
      <c r="N8" s="61" t="e">
        <f>L8/H8%</f>
        <v>#DIV/0!</v>
      </c>
      <c r="O8" s="61"/>
      <c r="P8" s="60"/>
      <c r="Q8" s="61"/>
      <c r="R8" s="60"/>
      <c r="S8" s="61"/>
      <c r="T8" s="125"/>
      <c r="U8" s="60"/>
      <c r="V8" s="61"/>
      <c r="W8" s="60"/>
      <c r="X8" s="61"/>
      <c r="Y8" s="60"/>
      <c r="Z8" s="61"/>
      <c r="AA8" s="125"/>
      <c r="AB8" s="60"/>
      <c r="AC8" s="61"/>
      <c r="AD8" s="60"/>
      <c r="AE8" s="61"/>
      <c r="AF8" s="82"/>
    </row>
    <row r="9" spans="1:32" s="1" customFormat="1">
      <c r="A9" s="198">
        <v>1.03</v>
      </c>
      <c r="B9" s="2" t="s">
        <v>210</v>
      </c>
      <c r="C9" s="82"/>
      <c r="D9" s="61"/>
      <c r="E9" s="82"/>
      <c r="F9" s="61"/>
      <c r="G9" s="101"/>
      <c r="H9" s="82"/>
      <c r="I9" s="61"/>
      <c r="J9" s="60">
        <f t="shared" si="0"/>
        <v>0</v>
      </c>
      <c r="K9" s="61">
        <f t="shared" si="0"/>
        <v>0</v>
      </c>
      <c r="L9" s="60"/>
      <c r="M9" s="61"/>
      <c r="N9" s="61"/>
      <c r="O9" s="61"/>
      <c r="P9" s="60"/>
      <c r="Q9" s="61"/>
      <c r="R9" s="60"/>
      <c r="S9" s="61"/>
      <c r="T9" s="125"/>
      <c r="U9" s="60"/>
      <c r="V9" s="61"/>
      <c r="W9" s="60"/>
      <c r="X9" s="61"/>
      <c r="Y9" s="60"/>
      <c r="Z9" s="61"/>
      <c r="AA9" s="125"/>
      <c r="AB9" s="60"/>
      <c r="AC9" s="61"/>
      <c r="AD9" s="60"/>
      <c r="AE9" s="61"/>
      <c r="AF9" s="82"/>
    </row>
    <row r="10" spans="1:32" s="1" customFormat="1" ht="31.5">
      <c r="A10" s="198">
        <v>1.04</v>
      </c>
      <c r="B10" s="81" t="s">
        <v>17</v>
      </c>
      <c r="C10" s="82"/>
      <c r="D10" s="61"/>
      <c r="E10" s="82"/>
      <c r="F10" s="61"/>
      <c r="G10" s="101"/>
      <c r="H10" s="82"/>
      <c r="I10" s="61"/>
      <c r="J10" s="60">
        <f t="shared" si="0"/>
        <v>0</v>
      </c>
      <c r="K10" s="61">
        <f t="shared" si="0"/>
        <v>0</v>
      </c>
      <c r="L10" s="60"/>
      <c r="M10" s="61"/>
      <c r="N10" s="61"/>
      <c r="O10" s="61"/>
      <c r="P10" s="60"/>
      <c r="Q10" s="61"/>
      <c r="R10" s="60"/>
      <c r="S10" s="61"/>
      <c r="T10" s="125"/>
      <c r="U10" s="60"/>
      <c r="V10" s="61"/>
      <c r="W10" s="60"/>
      <c r="X10" s="61"/>
      <c r="Y10" s="60"/>
      <c r="Z10" s="61"/>
      <c r="AA10" s="125"/>
      <c r="AB10" s="60"/>
      <c r="AC10" s="61"/>
      <c r="AD10" s="60"/>
      <c r="AE10" s="61"/>
      <c r="AF10" s="82"/>
    </row>
    <row r="11" spans="1:32" s="1" customFormat="1">
      <c r="A11" s="198">
        <v>1.05</v>
      </c>
      <c r="B11" s="81" t="s">
        <v>18</v>
      </c>
      <c r="C11" s="82"/>
      <c r="D11" s="61"/>
      <c r="E11" s="82"/>
      <c r="F11" s="61"/>
      <c r="G11" s="101"/>
      <c r="H11" s="82"/>
      <c r="I11" s="61"/>
      <c r="J11" s="60">
        <f t="shared" si="0"/>
        <v>0</v>
      </c>
      <c r="K11" s="61">
        <f t="shared" si="0"/>
        <v>0</v>
      </c>
      <c r="L11" s="60"/>
      <c r="M11" s="61"/>
      <c r="N11" s="61"/>
      <c r="O11" s="61"/>
      <c r="P11" s="60"/>
      <c r="Q11" s="61"/>
      <c r="R11" s="60"/>
      <c r="S11" s="61"/>
      <c r="T11" s="125"/>
      <c r="U11" s="60"/>
      <c r="V11" s="61"/>
      <c r="W11" s="60"/>
      <c r="X11" s="61"/>
      <c r="Y11" s="60"/>
      <c r="Z11" s="61"/>
      <c r="AA11" s="125"/>
      <c r="AB11" s="60"/>
      <c r="AC11" s="61"/>
      <c r="AD11" s="60"/>
      <c r="AE11" s="61"/>
      <c r="AF11" s="82"/>
    </row>
    <row r="12" spans="1:32" s="1" customFormat="1">
      <c r="A12" s="198">
        <v>1.06</v>
      </c>
      <c r="B12" s="3" t="s">
        <v>19</v>
      </c>
      <c r="C12" s="82"/>
      <c r="D12" s="61"/>
      <c r="E12" s="82"/>
      <c r="F12" s="61"/>
      <c r="G12" s="101"/>
      <c r="H12" s="82"/>
      <c r="I12" s="61"/>
      <c r="J12" s="60">
        <f t="shared" si="0"/>
        <v>0</v>
      </c>
      <c r="K12" s="61">
        <f t="shared" si="0"/>
        <v>0</v>
      </c>
      <c r="L12" s="60"/>
      <c r="M12" s="61"/>
      <c r="N12" s="61"/>
      <c r="O12" s="61"/>
      <c r="P12" s="60"/>
      <c r="Q12" s="61"/>
      <c r="R12" s="60"/>
      <c r="S12" s="61"/>
      <c r="T12" s="125"/>
      <c r="U12" s="60"/>
      <c r="V12" s="61"/>
      <c r="W12" s="60"/>
      <c r="X12" s="61"/>
      <c r="Y12" s="60"/>
      <c r="Z12" s="61"/>
      <c r="AA12" s="125"/>
      <c r="AB12" s="60"/>
      <c r="AC12" s="61"/>
      <c r="AD12" s="60"/>
      <c r="AE12" s="61"/>
      <c r="AF12" s="82"/>
    </row>
    <row r="13" spans="1:32" s="1" customFormat="1" ht="31.5">
      <c r="A13" s="198">
        <v>1.07</v>
      </c>
      <c r="B13" s="3" t="s">
        <v>20</v>
      </c>
      <c r="C13" s="82"/>
      <c r="D13" s="61"/>
      <c r="E13" s="82"/>
      <c r="F13" s="61"/>
      <c r="G13" s="101"/>
      <c r="H13" s="82"/>
      <c r="I13" s="61"/>
      <c r="J13" s="60">
        <f t="shared" si="0"/>
        <v>0</v>
      </c>
      <c r="K13" s="61">
        <f t="shared" si="0"/>
        <v>0</v>
      </c>
      <c r="L13" s="60"/>
      <c r="M13" s="61"/>
      <c r="N13" s="61"/>
      <c r="O13" s="61"/>
      <c r="P13" s="60"/>
      <c r="Q13" s="61"/>
      <c r="R13" s="60"/>
      <c r="S13" s="61"/>
      <c r="T13" s="125"/>
      <c r="U13" s="60"/>
      <c r="V13" s="61"/>
      <c r="W13" s="60"/>
      <c r="X13" s="61"/>
      <c r="Y13" s="60"/>
      <c r="Z13" s="61"/>
      <c r="AA13" s="125"/>
      <c r="AB13" s="60"/>
      <c r="AC13" s="61"/>
      <c r="AD13" s="60"/>
      <c r="AE13" s="61"/>
      <c r="AF13" s="82"/>
    </row>
    <row r="14" spans="1:32" s="4" customFormat="1" ht="31.5">
      <c r="A14" s="90">
        <v>2</v>
      </c>
      <c r="B14" s="342" t="s">
        <v>152</v>
      </c>
      <c r="C14" s="12"/>
      <c r="D14" s="63"/>
      <c r="E14" s="12"/>
      <c r="F14" s="63"/>
      <c r="G14" s="102"/>
      <c r="H14" s="12"/>
      <c r="I14" s="63"/>
      <c r="J14" s="62">
        <f t="shared" si="0"/>
        <v>0</v>
      </c>
      <c r="K14" s="63">
        <f t="shared" si="0"/>
        <v>0</v>
      </c>
      <c r="L14" s="62"/>
      <c r="M14" s="63"/>
      <c r="N14" s="61"/>
      <c r="O14" s="63"/>
      <c r="P14" s="62"/>
      <c r="Q14" s="63"/>
      <c r="R14" s="62"/>
      <c r="S14" s="63"/>
      <c r="T14" s="126"/>
      <c r="U14" s="62"/>
      <c r="V14" s="63"/>
      <c r="W14" s="62"/>
      <c r="X14" s="63"/>
      <c r="Y14" s="62"/>
      <c r="Z14" s="63"/>
      <c r="AA14" s="126"/>
      <c r="AB14" s="62"/>
      <c r="AC14" s="63"/>
      <c r="AD14" s="62"/>
      <c r="AE14" s="63"/>
      <c r="AF14" s="12"/>
    </row>
    <row r="15" spans="1:32" s="1" customFormat="1">
      <c r="A15" s="198"/>
      <c r="B15" s="3" t="s">
        <v>211</v>
      </c>
      <c r="C15" s="82"/>
      <c r="D15" s="61"/>
      <c r="E15" s="82"/>
      <c r="F15" s="61"/>
      <c r="G15" s="101"/>
      <c r="H15" s="82"/>
      <c r="I15" s="61"/>
      <c r="J15" s="60">
        <f t="shared" si="0"/>
        <v>0</v>
      </c>
      <c r="K15" s="61">
        <f t="shared" si="0"/>
        <v>0</v>
      </c>
      <c r="L15" s="60"/>
      <c r="M15" s="61"/>
      <c r="N15" s="61"/>
      <c r="O15" s="61"/>
      <c r="P15" s="60"/>
      <c r="Q15" s="61"/>
      <c r="R15" s="60"/>
      <c r="S15" s="61"/>
      <c r="T15" s="125"/>
      <c r="U15" s="60"/>
      <c r="V15" s="61"/>
      <c r="W15" s="60"/>
      <c r="X15" s="61"/>
      <c r="Y15" s="60"/>
      <c r="Z15" s="61"/>
      <c r="AA15" s="125"/>
      <c r="AB15" s="60"/>
      <c r="AC15" s="61"/>
      <c r="AD15" s="60"/>
      <c r="AE15" s="61"/>
      <c r="AF15" s="82"/>
    </row>
    <row r="16" spans="1:32" s="4" customFormat="1">
      <c r="A16" s="90"/>
      <c r="B16" s="6" t="s">
        <v>21</v>
      </c>
      <c r="C16" s="12"/>
      <c r="D16" s="63"/>
      <c r="E16" s="12"/>
      <c r="F16" s="63"/>
      <c r="G16" s="102"/>
      <c r="H16" s="12"/>
      <c r="I16" s="63"/>
      <c r="J16" s="62">
        <f t="shared" si="0"/>
        <v>0</v>
      </c>
      <c r="K16" s="63">
        <f t="shared" si="0"/>
        <v>0</v>
      </c>
      <c r="L16" s="62"/>
      <c r="M16" s="63"/>
      <c r="N16" s="61"/>
      <c r="O16" s="63"/>
      <c r="P16" s="62"/>
      <c r="Q16" s="63"/>
      <c r="R16" s="62"/>
      <c r="S16" s="63"/>
      <c r="T16" s="126"/>
      <c r="U16" s="62"/>
      <c r="V16" s="63"/>
      <c r="W16" s="62"/>
      <c r="X16" s="63"/>
      <c r="Y16" s="62"/>
      <c r="Z16" s="63"/>
      <c r="AA16" s="126"/>
      <c r="AB16" s="62"/>
      <c r="AC16" s="63"/>
      <c r="AD16" s="62"/>
      <c r="AE16" s="63"/>
      <c r="AF16" s="12"/>
    </row>
    <row r="17" spans="1:32" s="1" customFormat="1" ht="31.5">
      <c r="A17" s="5">
        <v>2.0099999999999998</v>
      </c>
      <c r="B17" s="343" t="s">
        <v>22</v>
      </c>
      <c r="C17" s="82"/>
      <c r="D17" s="61"/>
      <c r="E17" s="82"/>
      <c r="F17" s="61"/>
      <c r="G17" s="101">
        <v>2</v>
      </c>
      <c r="H17" s="60"/>
      <c r="I17" s="61">
        <f>H17*G17</f>
        <v>0</v>
      </c>
      <c r="J17" s="60">
        <f t="shared" si="0"/>
        <v>0</v>
      </c>
      <c r="K17" s="61">
        <f t="shared" si="0"/>
        <v>0</v>
      </c>
      <c r="L17" s="60"/>
      <c r="M17" s="61"/>
      <c r="N17" s="61" t="e">
        <f t="shared" ref="N17:N21" si="1">L17/J17%</f>
        <v>#DIV/0!</v>
      </c>
      <c r="O17" s="61" t="e">
        <f t="shared" ref="O17:O18" si="2">M17/I17%</f>
        <v>#DIV/0!</v>
      </c>
      <c r="P17" s="60">
        <f t="shared" ref="P17:Q20" si="3">J17-L17</f>
        <v>0</v>
      </c>
      <c r="Q17" s="61">
        <f t="shared" si="3"/>
        <v>0</v>
      </c>
      <c r="R17" s="60"/>
      <c r="S17" s="61"/>
      <c r="T17" s="125">
        <v>2</v>
      </c>
      <c r="U17" s="60"/>
      <c r="V17" s="61">
        <f>U17*T17</f>
        <v>0</v>
      </c>
      <c r="W17" s="60">
        <f>U17+R17</f>
        <v>0</v>
      </c>
      <c r="X17" s="61">
        <f>V17+S17</f>
        <v>0</v>
      </c>
      <c r="Y17" s="60"/>
      <c r="Z17" s="61"/>
      <c r="AA17" s="125">
        <v>2</v>
      </c>
      <c r="AB17" s="60"/>
      <c r="AC17" s="61">
        <f>AB17*AA17</f>
        <v>0</v>
      </c>
      <c r="AD17" s="60">
        <f>AB17+Y17</f>
        <v>0</v>
      </c>
      <c r="AE17" s="61">
        <f>AC17+Z17</f>
        <v>0</v>
      </c>
      <c r="AF17" s="82"/>
    </row>
    <row r="18" spans="1:32" s="1" customFormat="1">
      <c r="A18" s="5">
        <v>2.02</v>
      </c>
      <c r="B18" s="343" t="s">
        <v>23</v>
      </c>
      <c r="C18" s="82"/>
      <c r="D18" s="61"/>
      <c r="E18" s="82"/>
      <c r="F18" s="61"/>
      <c r="G18" s="101">
        <v>3</v>
      </c>
      <c r="H18" s="82"/>
      <c r="I18" s="61">
        <f t="shared" ref="I18:I20" si="4">H18*G18</f>
        <v>0</v>
      </c>
      <c r="J18" s="60">
        <f t="shared" si="0"/>
        <v>0</v>
      </c>
      <c r="K18" s="61">
        <f t="shared" si="0"/>
        <v>0</v>
      </c>
      <c r="L18" s="60"/>
      <c r="M18" s="61"/>
      <c r="N18" s="61" t="e">
        <f t="shared" si="1"/>
        <v>#DIV/0!</v>
      </c>
      <c r="O18" s="61" t="e">
        <f t="shared" si="2"/>
        <v>#DIV/0!</v>
      </c>
      <c r="P18" s="60">
        <f t="shared" si="3"/>
        <v>0</v>
      </c>
      <c r="Q18" s="61">
        <f t="shared" si="3"/>
        <v>0</v>
      </c>
      <c r="R18" s="60"/>
      <c r="S18" s="61"/>
      <c r="T18" s="125">
        <v>3</v>
      </c>
      <c r="U18" s="60"/>
      <c r="V18" s="61">
        <f>U18*T18</f>
        <v>0</v>
      </c>
      <c r="W18" s="60">
        <f t="shared" ref="W18:W20" si="5">U18+R18</f>
        <v>0</v>
      </c>
      <c r="X18" s="61">
        <f>V18+S18</f>
        <v>0</v>
      </c>
      <c r="Y18" s="60"/>
      <c r="Z18" s="61"/>
      <c r="AA18" s="125">
        <v>3</v>
      </c>
      <c r="AB18" s="60"/>
      <c r="AC18" s="61">
        <f>AB18*AA18</f>
        <v>0</v>
      </c>
      <c r="AD18" s="60">
        <f t="shared" ref="AD18:AD20" si="6">AB18+Y18</f>
        <v>0</v>
      </c>
      <c r="AE18" s="61">
        <f>AC18+Z18</f>
        <v>0</v>
      </c>
      <c r="AF18" s="82"/>
    </row>
    <row r="19" spans="1:32" s="1" customFormat="1" ht="56.25">
      <c r="A19" s="5">
        <v>2.0299999999999998</v>
      </c>
      <c r="B19" s="343" t="s">
        <v>24</v>
      </c>
      <c r="C19" s="82"/>
      <c r="D19" s="61"/>
      <c r="E19" s="82"/>
      <c r="F19" s="61"/>
      <c r="G19" s="101"/>
      <c r="H19" s="82"/>
      <c r="I19" s="61">
        <f t="shared" si="4"/>
        <v>0</v>
      </c>
      <c r="J19" s="60">
        <f t="shared" si="0"/>
        <v>0</v>
      </c>
      <c r="K19" s="61">
        <f t="shared" si="0"/>
        <v>0</v>
      </c>
      <c r="L19" s="60"/>
      <c r="M19" s="61"/>
      <c r="N19" s="61"/>
      <c r="O19" s="61"/>
      <c r="P19" s="60">
        <f t="shared" si="3"/>
        <v>0</v>
      </c>
      <c r="Q19" s="61">
        <f t="shared" si="3"/>
        <v>0</v>
      </c>
      <c r="R19" s="60"/>
      <c r="S19" s="61"/>
      <c r="T19" s="125">
        <f>0.0075*50</f>
        <v>0.375</v>
      </c>
      <c r="U19" s="60"/>
      <c r="V19" s="61"/>
      <c r="W19" s="60">
        <f t="shared" si="5"/>
        <v>0</v>
      </c>
      <c r="X19" s="61">
        <f>V19+S19</f>
        <v>0</v>
      </c>
      <c r="Y19" s="60"/>
      <c r="Z19" s="61"/>
      <c r="AA19" s="125">
        <f>0.0075*50</f>
        <v>0.375</v>
      </c>
      <c r="AB19" s="60"/>
      <c r="AC19" s="61"/>
      <c r="AD19" s="60">
        <f t="shared" si="6"/>
        <v>0</v>
      </c>
      <c r="AE19" s="61">
        <f>AC19+Z19</f>
        <v>0</v>
      </c>
      <c r="AF19" s="691" t="s">
        <v>484</v>
      </c>
    </row>
    <row r="20" spans="1:32" s="1" customFormat="1">
      <c r="A20" s="5">
        <v>2.04</v>
      </c>
      <c r="B20" s="343" t="s">
        <v>149</v>
      </c>
      <c r="C20" s="82"/>
      <c r="D20" s="61"/>
      <c r="E20" s="82"/>
      <c r="F20" s="61"/>
      <c r="G20" s="101">
        <v>0.375</v>
      </c>
      <c r="H20" s="82"/>
      <c r="I20" s="61">
        <f t="shared" si="4"/>
        <v>0</v>
      </c>
      <c r="J20" s="60">
        <f t="shared" si="0"/>
        <v>0</v>
      </c>
      <c r="K20" s="61">
        <f t="shared" si="0"/>
        <v>0</v>
      </c>
      <c r="L20" s="60"/>
      <c r="M20" s="61"/>
      <c r="N20" s="61" t="e">
        <f t="shared" si="1"/>
        <v>#DIV/0!</v>
      </c>
      <c r="O20" s="61" t="e">
        <f>M20/K20%</f>
        <v>#DIV/0!</v>
      </c>
      <c r="P20" s="60">
        <f t="shared" si="3"/>
        <v>0</v>
      </c>
      <c r="Q20" s="61">
        <f t="shared" si="3"/>
        <v>0</v>
      </c>
      <c r="R20" s="60"/>
      <c r="S20" s="61"/>
      <c r="T20" s="125">
        <v>0.375</v>
      </c>
      <c r="U20" s="60"/>
      <c r="V20" s="61">
        <f>U20*T20</f>
        <v>0</v>
      </c>
      <c r="W20" s="60">
        <f t="shared" si="5"/>
        <v>0</v>
      </c>
      <c r="X20" s="61">
        <f>V20+S20</f>
        <v>0</v>
      </c>
      <c r="Y20" s="60"/>
      <c r="Z20" s="61"/>
      <c r="AA20" s="125">
        <v>0.375</v>
      </c>
      <c r="AB20" s="60"/>
      <c r="AC20" s="61">
        <f>AB20*AA20</f>
        <v>0</v>
      </c>
      <c r="AD20" s="60">
        <f t="shared" si="6"/>
        <v>0</v>
      </c>
      <c r="AE20" s="61">
        <f>AC20+Z20</f>
        <v>0</v>
      </c>
      <c r="AF20" s="82"/>
    </row>
    <row r="21" spans="1:32" s="274" customFormat="1">
      <c r="A21" s="217"/>
      <c r="B21" s="218" t="s">
        <v>231</v>
      </c>
      <c r="C21" s="236">
        <f t="shared" ref="C21:F21" si="7">SUM(C17:C20)</f>
        <v>0</v>
      </c>
      <c r="D21" s="219">
        <f t="shared" si="7"/>
        <v>0</v>
      </c>
      <c r="E21" s="236">
        <f t="shared" si="7"/>
        <v>0</v>
      </c>
      <c r="F21" s="219">
        <f t="shared" si="7"/>
        <v>0</v>
      </c>
      <c r="G21" s="220"/>
      <c r="H21" s="236">
        <f>SUM(H17:H20)</f>
        <v>0</v>
      </c>
      <c r="I21" s="219">
        <f>SUM(I17:I20)</f>
        <v>0</v>
      </c>
      <c r="J21" s="236">
        <f>SUM(J17:J20)</f>
        <v>0</v>
      </c>
      <c r="K21" s="219">
        <f>SUM(K17:K20)</f>
        <v>0</v>
      </c>
      <c r="L21" s="236">
        <f t="shared" ref="L21:M21" si="8">SUM(L17:L20)</f>
        <v>0</v>
      </c>
      <c r="M21" s="219">
        <f t="shared" si="8"/>
        <v>0</v>
      </c>
      <c r="N21" s="213" t="e">
        <f t="shared" si="1"/>
        <v>#DIV/0!</v>
      </c>
      <c r="O21" s="213" t="e">
        <f>M21/K21%</f>
        <v>#DIV/0!</v>
      </c>
      <c r="P21" s="236">
        <f t="shared" ref="P21:S21" si="9">SUM(P17:P20)</f>
        <v>0</v>
      </c>
      <c r="Q21" s="219">
        <f t="shared" si="9"/>
        <v>0</v>
      </c>
      <c r="R21" s="236">
        <f t="shared" si="9"/>
        <v>0</v>
      </c>
      <c r="S21" s="219">
        <f t="shared" si="9"/>
        <v>0</v>
      </c>
      <c r="T21" s="262"/>
      <c r="U21" s="236">
        <f t="shared" ref="U21:W21" si="10">SUM(U17:U20)</f>
        <v>0</v>
      </c>
      <c r="V21" s="219">
        <f t="shared" si="10"/>
        <v>0</v>
      </c>
      <c r="W21" s="236">
        <f t="shared" si="10"/>
        <v>0</v>
      </c>
      <c r="X21" s="219">
        <f>SUM(X17:X20)</f>
        <v>0</v>
      </c>
      <c r="Y21" s="236">
        <f t="shared" ref="Y21:Z21" si="11">SUM(Y17:Y20)</f>
        <v>0</v>
      </c>
      <c r="Z21" s="219">
        <f t="shared" si="11"/>
        <v>0</v>
      </c>
      <c r="AA21" s="262"/>
      <c r="AB21" s="236">
        <f t="shared" ref="AB21:AD21" si="12">SUM(AB17:AB20)</f>
        <v>0</v>
      </c>
      <c r="AC21" s="219">
        <f t="shared" si="12"/>
        <v>0</v>
      </c>
      <c r="AD21" s="236">
        <f t="shared" si="12"/>
        <v>0</v>
      </c>
      <c r="AE21" s="219">
        <f>SUM(AE17:AE20)</f>
        <v>0</v>
      </c>
      <c r="AF21" s="218"/>
    </row>
    <row r="22" spans="1:32" s="4" customFormat="1">
      <c r="A22" s="331"/>
      <c r="B22" s="6" t="s">
        <v>271</v>
      </c>
      <c r="C22" s="12"/>
      <c r="D22" s="63"/>
      <c r="E22" s="12"/>
      <c r="F22" s="63"/>
      <c r="G22" s="102"/>
      <c r="H22" s="12"/>
      <c r="I22" s="63"/>
      <c r="J22" s="62"/>
      <c r="K22" s="63"/>
      <c r="L22" s="62"/>
      <c r="M22" s="63"/>
      <c r="N22" s="63"/>
      <c r="O22" s="61" t="e">
        <f t="shared" ref="O22:O51" si="13">M22/K22%</f>
        <v>#DIV/0!</v>
      </c>
      <c r="P22" s="62"/>
      <c r="Q22" s="63"/>
      <c r="R22" s="62"/>
      <c r="S22" s="63"/>
      <c r="T22" s="126"/>
      <c r="U22" s="62"/>
      <c r="V22" s="63"/>
      <c r="W22" s="62"/>
      <c r="X22" s="63"/>
      <c r="Y22" s="62"/>
      <c r="Z22" s="63"/>
      <c r="AA22" s="126"/>
      <c r="AB22" s="62"/>
      <c r="AC22" s="63"/>
      <c r="AD22" s="62"/>
      <c r="AE22" s="63"/>
      <c r="AF22" s="12"/>
    </row>
    <row r="23" spans="1:32" s="1" customFormat="1">
      <c r="A23" s="5">
        <v>2.0499999999999998</v>
      </c>
      <c r="B23" s="343" t="s">
        <v>205</v>
      </c>
      <c r="C23" s="82"/>
      <c r="D23" s="61"/>
      <c r="E23" s="82"/>
      <c r="F23" s="61"/>
      <c r="G23" s="101">
        <v>9</v>
      </c>
      <c r="H23" s="82"/>
      <c r="I23" s="61">
        <f t="shared" ref="I23:I43" si="14">H23*G23</f>
        <v>0</v>
      </c>
      <c r="J23" s="60">
        <f t="shared" ref="J23:K43" si="15">H23+E23+C23</f>
        <v>0</v>
      </c>
      <c r="K23" s="61">
        <f t="shared" si="15"/>
        <v>0</v>
      </c>
      <c r="L23" s="60"/>
      <c r="M23" s="61"/>
      <c r="N23" s="61" t="e">
        <f t="shared" ref="N23:N52" si="16">L23/J23%</f>
        <v>#DIV/0!</v>
      </c>
      <c r="O23" s="61" t="e">
        <f t="shared" si="13"/>
        <v>#DIV/0!</v>
      </c>
      <c r="P23" s="60">
        <f t="shared" ref="P23:Q43" si="17">J23-L23</f>
        <v>0</v>
      </c>
      <c r="Q23" s="61">
        <f t="shared" si="17"/>
        <v>0</v>
      </c>
      <c r="R23" s="60"/>
      <c r="S23" s="61"/>
      <c r="T23" s="125">
        <v>9</v>
      </c>
      <c r="U23" s="60"/>
      <c r="V23" s="61">
        <f t="shared" ref="V23:V43" si="18">U23*T23</f>
        <v>0</v>
      </c>
      <c r="W23" s="60">
        <f t="shared" ref="W23:W37" si="19">U23+R23</f>
        <v>0</v>
      </c>
      <c r="X23" s="61">
        <f t="shared" ref="X23:X43" si="20">V23+S23</f>
        <v>0</v>
      </c>
      <c r="Y23" s="60"/>
      <c r="Z23" s="61"/>
      <c r="AA23" s="125">
        <v>9</v>
      </c>
      <c r="AB23" s="60"/>
      <c r="AC23" s="61">
        <f t="shared" ref="AC23:AC43" si="21">AB23*AA23</f>
        <v>0</v>
      </c>
      <c r="AD23" s="60">
        <f t="shared" ref="AD23:AD38" si="22">AB23+Y23</f>
        <v>0</v>
      </c>
      <c r="AE23" s="61">
        <f t="shared" ref="AE23:AE43" si="23">AC23+Z23</f>
        <v>0</v>
      </c>
      <c r="AF23" s="82"/>
    </row>
    <row r="24" spans="1:32" s="1" customFormat="1">
      <c r="A24" s="5">
        <v>2.06</v>
      </c>
      <c r="B24" s="343" t="s">
        <v>206</v>
      </c>
      <c r="C24" s="82"/>
      <c r="D24" s="61"/>
      <c r="E24" s="82"/>
      <c r="F24" s="61"/>
      <c r="G24" s="101">
        <v>0.6</v>
      </c>
      <c r="H24" s="82"/>
      <c r="I24" s="61">
        <f t="shared" si="14"/>
        <v>0</v>
      </c>
      <c r="J24" s="60">
        <f t="shared" si="15"/>
        <v>0</v>
      </c>
      <c r="K24" s="61">
        <f t="shared" si="15"/>
        <v>0</v>
      </c>
      <c r="L24" s="60"/>
      <c r="M24" s="61"/>
      <c r="N24" s="61" t="e">
        <f t="shared" si="16"/>
        <v>#DIV/0!</v>
      </c>
      <c r="O24" s="61" t="e">
        <f t="shared" si="13"/>
        <v>#DIV/0!</v>
      </c>
      <c r="P24" s="60">
        <f t="shared" si="17"/>
        <v>0</v>
      </c>
      <c r="Q24" s="61">
        <f t="shared" si="17"/>
        <v>0</v>
      </c>
      <c r="R24" s="60"/>
      <c r="S24" s="61"/>
      <c r="T24" s="125">
        <v>0.6</v>
      </c>
      <c r="U24" s="60"/>
      <c r="V24" s="61">
        <f t="shared" si="18"/>
        <v>0</v>
      </c>
      <c r="W24" s="60">
        <f t="shared" si="19"/>
        <v>0</v>
      </c>
      <c r="X24" s="61">
        <f t="shared" si="20"/>
        <v>0</v>
      </c>
      <c r="Y24" s="60"/>
      <c r="Z24" s="61"/>
      <c r="AA24" s="125">
        <v>0.6</v>
      </c>
      <c r="AB24" s="60"/>
      <c r="AC24" s="61">
        <f t="shared" si="21"/>
        <v>0</v>
      </c>
      <c r="AD24" s="60">
        <f t="shared" si="22"/>
        <v>0</v>
      </c>
      <c r="AE24" s="61">
        <f t="shared" si="23"/>
        <v>0</v>
      </c>
      <c r="AF24" s="82"/>
    </row>
    <row r="25" spans="1:32" s="1" customFormat="1" ht="47.25">
      <c r="A25" s="5">
        <v>2.0699999999999998</v>
      </c>
      <c r="B25" s="81" t="s">
        <v>256</v>
      </c>
      <c r="C25" s="82"/>
      <c r="D25" s="61"/>
      <c r="E25" s="82"/>
      <c r="F25" s="61"/>
      <c r="G25" s="101"/>
      <c r="H25" s="82"/>
      <c r="I25" s="61">
        <f t="shared" si="14"/>
        <v>0</v>
      </c>
      <c r="J25" s="60">
        <f t="shared" si="15"/>
        <v>0</v>
      </c>
      <c r="K25" s="61">
        <f t="shared" si="15"/>
        <v>0</v>
      </c>
      <c r="L25" s="60"/>
      <c r="M25" s="61"/>
      <c r="N25" s="61"/>
      <c r="O25" s="61"/>
      <c r="P25" s="60">
        <f t="shared" si="17"/>
        <v>0</v>
      </c>
      <c r="Q25" s="61">
        <f t="shared" si="17"/>
        <v>0</v>
      </c>
      <c r="R25" s="60"/>
      <c r="S25" s="61"/>
      <c r="T25" s="125">
        <v>0.5</v>
      </c>
      <c r="U25" s="60"/>
      <c r="V25" s="61">
        <f t="shared" si="18"/>
        <v>0</v>
      </c>
      <c r="W25" s="60">
        <f t="shared" si="19"/>
        <v>0</v>
      </c>
      <c r="X25" s="61">
        <f t="shared" si="20"/>
        <v>0</v>
      </c>
      <c r="Y25" s="60"/>
      <c r="Z25" s="61"/>
      <c r="AA25" s="125">
        <v>0.5</v>
      </c>
      <c r="AB25" s="60"/>
      <c r="AC25" s="61">
        <f t="shared" si="21"/>
        <v>0</v>
      </c>
      <c r="AD25" s="60">
        <f t="shared" si="22"/>
        <v>0</v>
      </c>
      <c r="AE25" s="61">
        <f t="shared" si="23"/>
        <v>0</v>
      </c>
      <c r="AF25" s="82"/>
    </row>
    <row r="26" spans="1:32" s="1" customFormat="1">
      <c r="A26" s="5">
        <v>2.08</v>
      </c>
      <c r="B26" s="343" t="s">
        <v>27</v>
      </c>
      <c r="C26" s="82"/>
      <c r="D26" s="61"/>
      <c r="E26" s="82"/>
      <c r="F26" s="61"/>
      <c r="G26" s="101"/>
      <c r="H26" s="82"/>
      <c r="I26" s="61">
        <f t="shared" si="14"/>
        <v>0</v>
      </c>
      <c r="J26" s="60">
        <f t="shared" si="15"/>
        <v>0</v>
      </c>
      <c r="K26" s="61">
        <f t="shared" si="15"/>
        <v>0</v>
      </c>
      <c r="L26" s="60"/>
      <c r="M26" s="61"/>
      <c r="N26" s="61"/>
      <c r="O26" s="61"/>
      <c r="P26" s="60">
        <f t="shared" si="17"/>
        <v>0</v>
      </c>
      <c r="Q26" s="61">
        <f t="shared" si="17"/>
        <v>0</v>
      </c>
      <c r="R26" s="60"/>
      <c r="S26" s="61"/>
      <c r="T26" s="125"/>
      <c r="U26" s="60"/>
      <c r="V26" s="61">
        <f t="shared" si="18"/>
        <v>0</v>
      </c>
      <c r="W26" s="60">
        <f t="shared" si="19"/>
        <v>0</v>
      </c>
      <c r="X26" s="61">
        <f t="shared" si="20"/>
        <v>0</v>
      </c>
      <c r="Y26" s="60"/>
      <c r="Z26" s="61"/>
      <c r="AA26" s="125"/>
      <c r="AB26" s="60"/>
      <c r="AC26" s="61">
        <f t="shared" si="21"/>
        <v>0</v>
      </c>
      <c r="AD26" s="60">
        <f t="shared" si="22"/>
        <v>0</v>
      </c>
      <c r="AE26" s="61">
        <f t="shared" si="23"/>
        <v>0</v>
      </c>
      <c r="AF26" s="82"/>
    </row>
    <row r="27" spans="1:32">
      <c r="A27" s="5" t="s">
        <v>212</v>
      </c>
      <c r="B27" s="81" t="s">
        <v>272</v>
      </c>
      <c r="C27" s="82"/>
      <c r="D27" s="61"/>
      <c r="E27" s="82"/>
      <c r="F27" s="61"/>
      <c r="G27" s="101">
        <v>3</v>
      </c>
      <c r="H27" s="82"/>
      <c r="I27" s="61">
        <f t="shared" si="14"/>
        <v>0</v>
      </c>
      <c r="J27" s="60">
        <f t="shared" si="15"/>
        <v>0</v>
      </c>
      <c r="K27" s="61">
        <f t="shared" si="15"/>
        <v>0</v>
      </c>
      <c r="L27" s="60"/>
      <c r="M27" s="61"/>
      <c r="N27" s="61" t="e">
        <f t="shared" si="16"/>
        <v>#DIV/0!</v>
      </c>
      <c r="O27" s="61" t="e">
        <f t="shared" si="13"/>
        <v>#DIV/0!</v>
      </c>
      <c r="P27" s="60">
        <f t="shared" si="17"/>
        <v>0</v>
      </c>
      <c r="Q27" s="61">
        <f t="shared" si="17"/>
        <v>0</v>
      </c>
      <c r="R27" s="60"/>
      <c r="S27" s="61"/>
      <c r="T27" s="125">
        <v>3</v>
      </c>
      <c r="U27" s="60"/>
      <c r="V27" s="61">
        <f t="shared" si="18"/>
        <v>0</v>
      </c>
      <c r="W27" s="60">
        <f t="shared" si="19"/>
        <v>0</v>
      </c>
      <c r="X27" s="61">
        <f t="shared" si="20"/>
        <v>0</v>
      </c>
      <c r="Y27" s="60"/>
      <c r="Z27" s="61"/>
      <c r="AA27" s="125">
        <v>3</v>
      </c>
      <c r="AB27" s="60"/>
      <c r="AC27" s="61">
        <f t="shared" si="21"/>
        <v>0</v>
      </c>
      <c r="AD27" s="60">
        <f t="shared" si="22"/>
        <v>0</v>
      </c>
      <c r="AE27" s="61">
        <f t="shared" si="23"/>
        <v>0</v>
      </c>
      <c r="AF27" s="82"/>
    </row>
    <row r="28" spans="1:32" ht="31.5">
      <c r="A28" s="5" t="s">
        <v>213</v>
      </c>
      <c r="B28" s="81" t="s">
        <v>219</v>
      </c>
      <c r="C28" s="82"/>
      <c r="D28" s="61"/>
      <c r="E28" s="82"/>
      <c r="F28" s="61"/>
      <c r="G28" s="101"/>
      <c r="H28" s="82"/>
      <c r="I28" s="61">
        <f t="shared" si="14"/>
        <v>0</v>
      </c>
      <c r="J28" s="60">
        <f t="shared" si="15"/>
        <v>0</v>
      </c>
      <c r="K28" s="61">
        <f t="shared" si="15"/>
        <v>0</v>
      </c>
      <c r="L28" s="60"/>
      <c r="M28" s="61"/>
      <c r="N28" s="61"/>
      <c r="O28" s="61"/>
      <c r="P28" s="60">
        <f t="shared" si="17"/>
        <v>0</v>
      </c>
      <c r="Q28" s="61">
        <f t="shared" si="17"/>
        <v>0</v>
      </c>
      <c r="R28" s="60"/>
      <c r="S28" s="61"/>
      <c r="T28" s="125"/>
      <c r="U28" s="60"/>
      <c r="V28" s="61">
        <f t="shared" si="18"/>
        <v>0</v>
      </c>
      <c r="W28" s="60">
        <f t="shared" si="19"/>
        <v>0</v>
      </c>
      <c r="X28" s="61">
        <f t="shared" si="20"/>
        <v>0</v>
      </c>
      <c r="Y28" s="60"/>
      <c r="Z28" s="61"/>
      <c r="AA28" s="125"/>
      <c r="AB28" s="60"/>
      <c r="AC28" s="61">
        <f t="shared" si="21"/>
        <v>0</v>
      </c>
      <c r="AD28" s="60">
        <f t="shared" si="22"/>
        <v>0</v>
      </c>
      <c r="AE28" s="61">
        <f t="shared" si="23"/>
        <v>0</v>
      </c>
      <c r="AF28" s="82"/>
    </row>
    <row r="29" spans="1:32" ht="31.5">
      <c r="A29" s="5" t="s">
        <v>214</v>
      </c>
      <c r="B29" s="81" t="s">
        <v>204</v>
      </c>
      <c r="C29" s="82"/>
      <c r="D29" s="61"/>
      <c r="E29" s="82"/>
      <c r="F29" s="61"/>
      <c r="G29" s="101"/>
      <c r="H29" s="82"/>
      <c r="I29" s="61">
        <f t="shared" si="14"/>
        <v>0</v>
      </c>
      <c r="J29" s="60">
        <f t="shared" si="15"/>
        <v>0</v>
      </c>
      <c r="K29" s="61">
        <f t="shared" si="15"/>
        <v>0</v>
      </c>
      <c r="L29" s="60"/>
      <c r="M29" s="61"/>
      <c r="N29" s="61"/>
      <c r="O29" s="61"/>
      <c r="P29" s="60">
        <f t="shared" si="17"/>
        <v>0</v>
      </c>
      <c r="Q29" s="61">
        <f t="shared" si="17"/>
        <v>0</v>
      </c>
      <c r="R29" s="60"/>
      <c r="S29" s="61"/>
      <c r="T29" s="125"/>
      <c r="U29" s="60"/>
      <c r="V29" s="61">
        <f t="shared" si="18"/>
        <v>0</v>
      </c>
      <c r="W29" s="60">
        <f t="shared" si="19"/>
        <v>0</v>
      </c>
      <c r="X29" s="61">
        <f t="shared" si="20"/>
        <v>0</v>
      </c>
      <c r="Y29" s="60"/>
      <c r="Z29" s="61"/>
      <c r="AA29" s="125"/>
      <c r="AB29" s="60"/>
      <c r="AC29" s="61">
        <f t="shared" si="21"/>
        <v>0</v>
      </c>
      <c r="AD29" s="60">
        <f t="shared" si="22"/>
        <v>0</v>
      </c>
      <c r="AE29" s="61">
        <f t="shared" si="23"/>
        <v>0</v>
      </c>
      <c r="AF29" s="82"/>
    </row>
    <row r="30" spans="1:32" ht="31.5">
      <c r="A30" s="5" t="s">
        <v>215</v>
      </c>
      <c r="B30" s="81" t="s">
        <v>273</v>
      </c>
      <c r="C30" s="82"/>
      <c r="D30" s="61"/>
      <c r="E30" s="82"/>
      <c r="F30" s="61"/>
      <c r="G30" s="101">
        <v>1.8</v>
      </c>
      <c r="H30" s="82"/>
      <c r="I30" s="61">
        <f t="shared" si="14"/>
        <v>0</v>
      </c>
      <c r="J30" s="60">
        <f t="shared" si="15"/>
        <v>0</v>
      </c>
      <c r="K30" s="61">
        <f t="shared" si="15"/>
        <v>0</v>
      </c>
      <c r="L30" s="60"/>
      <c r="M30" s="61"/>
      <c r="N30" s="61" t="e">
        <f t="shared" si="16"/>
        <v>#DIV/0!</v>
      </c>
      <c r="O30" s="61" t="e">
        <f t="shared" si="13"/>
        <v>#DIV/0!</v>
      </c>
      <c r="P30" s="60">
        <f t="shared" si="17"/>
        <v>0</v>
      </c>
      <c r="Q30" s="61">
        <f t="shared" si="17"/>
        <v>0</v>
      </c>
      <c r="R30" s="60"/>
      <c r="S30" s="61"/>
      <c r="T30" s="125">
        <v>1.8</v>
      </c>
      <c r="U30" s="60"/>
      <c r="V30" s="61">
        <f t="shared" si="18"/>
        <v>0</v>
      </c>
      <c r="W30" s="60">
        <f t="shared" si="19"/>
        <v>0</v>
      </c>
      <c r="X30" s="61">
        <f t="shared" si="20"/>
        <v>0</v>
      </c>
      <c r="Y30" s="60"/>
      <c r="Z30" s="61"/>
      <c r="AA30" s="125">
        <v>1.8</v>
      </c>
      <c r="AB30" s="60"/>
      <c r="AC30" s="61">
        <f t="shared" si="21"/>
        <v>0</v>
      </c>
      <c r="AD30" s="60">
        <f t="shared" si="22"/>
        <v>0</v>
      </c>
      <c r="AE30" s="61">
        <f t="shared" si="23"/>
        <v>0</v>
      </c>
      <c r="AF30" s="82"/>
    </row>
    <row r="31" spans="1:32">
      <c r="A31" s="5" t="s">
        <v>216</v>
      </c>
      <c r="B31" s="81" t="s">
        <v>274</v>
      </c>
      <c r="C31" s="82"/>
      <c r="D31" s="61"/>
      <c r="E31" s="82"/>
      <c r="F31" s="61"/>
      <c r="G31" s="101">
        <v>1.2</v>
      </c>
      <c r="H31" s="82"/>
      <c r="I31" s="61">
        <f t="shared" si="14"/>
        <v>0</v>
      </c>
      <c r="J31" s="60">
        <f t="shared" si="15"/>
        <v>0</v>
      </c>
      <c r="K31" s="61">
        <f t="shared" si="15"/>
        <v>0</v>
      </c>
      <c r="L31" s="60"/>
      <c r="M31" s="61"/>
      <c r="N31" s="61" t="e">
        <f t="shared" si="16"/>
        <v>#DIV/0!</v>
      </c>
      <c r="O31" s="61" t="e">
        <f t="shared" si="13"/>
        <v>#DIV/0!</v>
      </c>
      <c r="P31" s="60">
        <f t="shared" si="17"/>
        <v>0</v>
      </c>
      <c r="Q31" s="61">
        <f t="shared" si="17"/>
        <v>0</v>
      </c>
      <c r="R31" s="60"/>
      <c r="S31" s="61"/>
      <c r="T31" s="125">
        <v>1.2</v>
      </c>
      <c r="U31" s="60"/>
      <c r="V31" s="61">
        <f t="shared" si="18"/>
        <v>0</v>
      </c>
      <c r="W31" s="60">
        <f t="shared" si="19"/>
        <v>0</v>
      </c>
      <c r="X31" s="61">
        <f t="shared" si="20"/>
        <v>0</v>
      </c>
      <c r="Y31" s="60"/>
      <c r="Z31" s="61"/>
      <c r="AA31" s="125">
        <v>1.2</v>
      </c>
      <c r="AB31" s="60"/>
      <c r="AC31" s="61">
        <f t="shared" si="21"/>
        <v>0</v>
      </c>
      <c r="AD31" s="60">
        <f t="shared" si="22"/>
        <v>0</v>
      </c>
      <c r="AE31" s="61">
        <f t="shared" si="23"/>
        <v>0</v>
      </c>
      <c r="AF31" s="82"/>
    </row>
    <row r="32" spans="1:32" ht="31.5">
      <c r="A32" s="5" t="s">
        <v>217</v>
      </c>
      <c r="B32" s="81" t="s">
        <v>275</v>
      </c>
      <c r="C32" s="82"/>
      <c r="D32" s="61"/>
      <c r="E32" s="82"/>
      <c r="F32" s="61"/>
      <c r="G32" s="101">
        <v>1.2</v>
      </c>
      <c r="H32" s="82"/>
      <c r="I32" s="61">
        <f t="shared" si="14"/>
        <v>0</v>
      </c>
      <c r="J32" s="60">
        <f t="shared" si="15"/>
        <v>0</v>
      </c>
      <c r="K32" s="61">
        <f t="shared" si="15"/>
        <v>0</v>
      </c>
      <c r="L32" s="60"/>
      <c r="M32" s="61"/>
      <c r="N32" s="61" t="e">
        <f t="shared" si="16"/>
        <v>#DIV/0!</v>
      </c>
      <c r="O32" s="61" t="e">
        <f t="shared" si="13"/>
        <v>#DIV/0!</v>
      </c>
      <c r="P32" s="60">
        <f t="shared" si="17"/>
        <v>0</v>
      </c>
      <c r="Q32" s="61">
        <f t="shared" si="17"/>
        <v>0</v>
      </c>
      <c r="R32" s="60"/>
      <c r="S32" s="61"/>
      <c r="T32" s="125">
        <v>1.2</v>
      </c>
      <c r="U32" s="60"/>
      <c r="V32" s="61">
        <f t="shared" si="18"/>
        <v>0</v>
      </c>
      <c r="W32" s="60">
        <f t="shared" si="19"/>
        <v>0</v>
      </c>
      <c r="X32" s="61">
        <f t="shared" si="20"/>
        <v>0</v>
      </c>
      <c r="Y32" s="60"/>
      <c r="Z32" s="61"/>
      <c r="AA32" s="125">
        <v>1.2</v>
      </c>
      <c r="AB32" s="60"/>
      <c r="AC32" s="61">
        <f t="shared" si="21"/>
        <v>0</v>
      </c>
      <c r="AD32" s="60">
        <f t="shared" si="22"/>
        <v>0</v>
      </c>
      <c r="AE32" s="61">
        <f t="shared" si="23"/>
        <v>0</v>
      </c>
      <c r="AF32" s="82"/>
    </row>
    <row r="33" spans="1:32" ht="31.5">
      <c r="A33" s="5" t="s">
        <v>218</v>
      </c>
      <c r="B33" s="81" t="s">
        <v>276</v>
      </c>
      <c r="C33" s="82"/>
      <c r="D33" s="61"/>
      <c r="E33" s="82"/>
      <c r="F33" s="61"/>
      <c r="G33" s="101">
        <v>1.26</v>
      </c>
      <c r="H33" s="82"/>
      <c r="I33" s="61">
        <f t="shared" si="14"/>
        <v>0</v>
      </c>
      <c r="J33" s="60">
        <f t="shared" si="15"/>
        <v>0</v>
      </c>
      <c r="K33" s="61">
        <f t="shared" si="15"/>
        <v>0</v>
      </c>
      <c r="L33" s="60"/>
      <c r="M33" s="61"/>
      <c r="N33" s="61" t="e">
        <f t="shared" si="16"/>
        <v>#DIV/0!</v>
      </c>
      <c r="O33" s="61" t="e">
        <f t="shared" si="13"/>
        <v>#DIV/0!</v>
      </c>
      <c r="P33" s="60">
        <f t="shared" si="17"/>
        <v>0</v>
      </c>
      <c r="Q33" s="61">
        <f t="shared" si="17"/>
        <v>0</v>
      </c>
      <c r="R33" s="60"/>
      <c r="S33" s="61"/>
      <c r="T33" s="125">
        <v>1.26</v>
      </c>
      <c r="U33" s="60"/>
      <c r="V33" s="61">
        <f t="shared" si="18"/>
        <v>0</v>
      </c>
      <c r="W33" s="60">
        <f t="shared" si="19"/>
        <v>0</v>
      </c>
      <c r="X33" s="61">
        <f t="shared" si="20"/>
        <v>0</v>
      </c>
      <c r="Y33" s="60"/>
      <c r="Z33" s="61"/>
      <c r="AA33" s="125">
        <v>1.26</v>
      </c>
      <c r="AB33" s="60"/>
      <c r="AC33" s="61">
        <f t="shared" si="21"/>
        <v>0</v>
      </c>
      <c r="AD33" s="60">
        <f t="shared" si="22"/>
        <v>0</v>
      </c>
      <c r="AE33" s="61">
        <f t="shared" si="23"/>
        <v>0</v>
      </c>
      <c r="AF33" s="82"/>
    </row>
    <row r="34" spans="1:32" s="1" customFormat="1" ht="31.5">
      <c r="A34" s="5">
        <v>2.09</v>
      </c>
      <c r="B34" s="343" t="s">
        <v>277</v>
      </c>
      <c r="C34" s="82"/>
      <c r="D34" s="61"/>
      <c r="E34" s="82"/>
      <c r="F34" s="61"/>
      <c r="G34" s="101"/>
      <c r="H34" s="82"/>
      <c r="I34" s="61">
        <f t="shared" si="14"/>
        <v>0</v>
      </c>
      <c r="J34" s="60">
        <f t="shared" si="15"/>
        <v>0</v>
      </c>
      <c r="K34" s="61">
        <f t="shared" si="15"/>
        <v>0</v>
      </c>
      <c r="L34" s="60"/>
      <c r="M34" s="61"/>
      <c r="N34" s="61"/>
      <c r="O34" s="61"/>
      <c r="P34" s="60">
        <f t="shared" si="17"/>
        <v>0</v>
      </c>
      <c r="Q34" s="61">
        <f t="shared" si="17"/>
        <v>0</v>
      </c>
      <c r="R34" s="60"/>
      <c r="S34" s="61"/>
      <c r="T34" s="125">
        <v>0.5</v>
      </c>
      <c r="U34" s="60"/>
      <c r="V34" s="61">
        <f t="shared" si="18"/>
        <v>0</v>
      </c>
      <c r="W34" s="60">
        <f t="shared" si="19"/>
        <v>0</v>
      </c>
      <c r="X34" s="61">
        <f t="shared" si="20"/>
        <v>0</v>
      </c>
      <c r="Y34" s="60"/>
      <c r="Z34" s="61"/>
      <c r="AA34" s="125">
        <v>0.5</v>
      </c>
      <c r="AB34" s="60"/>
      <c r="AC34" s="61">
        <f t="shared" si="21"/>
        <v>0</v>
      </c>
      <c r="AD34" s="60">
        <f t="shared" si="22"/>
        <v>0</v>
      </c>
      <c r="AE34" s="61">
        <f t="shared" si="23"/>
        <v>0</v>
      </c>
      <c r="AF34" s="82"/>
    </row>
    <row r="35" spans="1:32" s="1" customFormat="1" ht="31.5">
      <c r="A35" s="5">
        <v>2.1</v>
      </c>
      <c r="B35" s="343" t="s">
        <v>221</v>
      </c>
      <c r="C35" s="82"/>
      <c r="D35" s="61"/>
      <c r="E35" s="82"/>
      <c r="F35" s="61"/>
      <c r="G35" s="101">
        <v>0.5</v>
      </c>
      <c r="H35" s="82"/>
      <c r="I35" s="61">
        <f t="shared" si="14"/>
        <v>0</v>
      </c>
      <c r="J35" s="60">
        <f t="shared" si="15"/>
        <v>0</v>
      </c>
      <c r="K35" s="61">
        <f t="shared" si="15"/>
        <v>0</v>
      </c>
      <c r="L35" s="60"/>
      <c r="M35" s="61"/>
      <c r="N35" s="61" t="e">
        <f t="shared" si="16"/>
        <v>#DIV/0!</v>
      </c>
      <c r="O35" s="61" t="e">
        <f t="shared" si="13"/>
        <v>#DIV/0!</v>
      </c>
      <c r="P35" s="60">
        <f t="shared" si="17"/>
        <v>0</v>
      </c>
      <c r="Q35" s="61">
        <f t="shared" si="17"/>
        <v>0</v>
      </c>
      <c r="R35" s="60"/>
      <c r="S35" s="61"/>
      <c r="T35" s="125">
        <v>0.5</v>
      </c>
      <c r="U35" s="60"/>
      <c r="V35" s="61">
        <f t="shared" si="18"/>
        <v>0</v>
      </c>
      <c r="W35" s="60">
        <f t="shared" si="19"/>
        <v>0</v>
      </c>
      <c r="X35" s="61">
        <f t="shared" si="20"/>
        <v>0</v>
      </c>
      <c r="Y35" s="60"/>
      <c r="Z35" s="61"/>
      <c r="AA35" s="125">
        <v>0.5</v>
      </c>
      <c r="AB35" s="60"/>
      <c r="AC35" s="61">
        <f t="shared" si="21"/>
        <v>0</v>
      </c>
      <c r="AD35" s="60">
        <f t="shared" si="22"/>
        <v>0</v>
      </c>
      <c r="AE35" s="61">
        <f t="shared" si="23"/>
        <v>0</v>
      </c>
      <c r="AF35" s="82"/>
    </row>
    <row r="36" spans="1:32" s="1" customFormat="1" ht="31.5">
      <c r="A36" s="5">
        <v>2.11</v>
      </c>
      <c r="B36" s="343" t="s">
        <v>222</v>
      </c>
      <c r="C36" s="82"/>
      <c r="D36" s="61"/>
      <c r="E36" s="82"/>
      <c r="F36" s="61"/>
      <c r="G36" s="101">
        <v>0.625</v>
      </c>
      <c r="H36" s="82"/>
      <c r="I36" s="61">
        <f t="shared" si="14"/>
        <v>0</v>
      </c>
      <c r="J36" s="60">
        <f t="shared" si="15"/>
        <v>0</v>
      </c>
      <c r="K36" s="61">
        <f t="shared" si="15"/>
        <v>0</v>
      </c>
      <c r="L36" s="60"/>
      <c r="M36" s="61"/>
      <c r="N36" s="61" t="e">
        <f t="shared" si="16"/>
        <v>#DIV/0!</v>
      </c>
      <c r="O36" s="61" t="e">
        <f t="shared" si="13"/>
        <v>#DIV/0!</v>
      </c>
      <c r="P36" s="60">
        <f t="shared" si="17"/>
        <v>0</v>
      </c>
      <c r="Q36" s="61">
        <f t="shared" si="17"/>
        <v>0</v>
      </c>
      <c r="R36" s="60"/>
      <c r="S36" s="61"/>
      <c r="T36" s="125">
        <v>0.625</v>
      </c>
      <c r="U36" s="60"/>
      <c r="V36" s="61">
        <f t="shared" si="18"/>
        <v>0</v>
      </c>
      <c r="W36" s="60">
        <f t="shared" si="19"/>
        <v>0</v>
      </c>
      <c r="X36" s="61">
        <f t="shared" si="20"/>
        <v>0</v>
      </c>
      <c r="Y36" s="60"/>
      <c r="Z36" s="61"/>
      <c r="AA36" s="125">
        <v>0.625</v>
      </c>
      <c r="AB36" s="60"/>
      <c r="AC36" s="61">
        <f t="shared" si="21"/>
        <v>0</v>
      </c>
      <c r="AD36" s="60">
        <f t="shared" si="22"/>
        <v>0</v>
      </c>
      <c r="AE36" s="61">
        <f t="shared" si="23"/>
        <v>0</v>
      </c>
      <c r="AF36" s="82"/>
    </row>
    <row r="37" spans="1:32" s="1" customFormat="1">
      <c r="A37" s="5">
        <v>2.12</v>
      </c>
      <c r="B37" s="343" t="s">
        <v>223</v>
      </c>
      <c r="C37" s="82"/>
      <c r="D37" s="61"/>
      <c r="E37" s="82"/>
      <c r="F37" s="61"/>
      <c r="G37" s="101">
        <v>0.375</v>
      </c>
      <c r="H37" s="82"/>
      <c r="I37" s="61">
        <f t="shared" si="14"/>
        <v>0</v>
      </c>
      <c r="J37" s="60">
        <f t="shared" si="15"/>
        <v>0</v>
      </c>
      <c r="K37" s="61">
        <f t="shared" si="15"/>
        <v>0</v>
      </c>
      <c r="L37" s="60"/>
      <c r="M37" s="61"/>
      <c r="N37" s="61" t="e">
        <f t="shared" si="16"/>
        <v>#DIV/0!</v>
      </c>
      <c r="O37" s="61" t="e">
        <f t="shared" si="13"/>
        <v>#DIV/0!</v>
      </c>
      <c r="P37" s="60">
        <f t="shared" si="17"/>
        <v>0</v>
      </c>
      <c r="Q37" s="61">
        <f t="shared" si="17"/>
        <v>0</v>
      </c>
      <c r="R37" s="60"/>
      <c r="S37" s="61"/>
      <c r="T37" s="125">
        <v>0.375</v>
      </c>
      <c r="U37" s="60"/>
      <c r="V37" s="61">
        <f t="shared" si="18"/>
        <v>0</v>
      </c>
      <c r="W37" s="60">
        <f t="shared" si="19"/>
        <v>0</v>
      </c>
      <c r="X37" s="61">
        <f t="shared" si="20"/>
        <v>0</v>
      </c>
      <c r="Y37" s="60"/>
      <c r="Z37" s="61"/>
      <c r="AA37" s="125">
        <v>0.375</v>
      </c>
      <c r="AB37" s="60"/>
      <c r="AC37" s="61">
        <f t="shared" si="21"/>
        <v>0</v>
      </c>
      <c r="AD37" s="60">
        <f t="shared" si="22"/>
        <v>0</v>
      </c>
      <c r="AE37" s="61">
        <f t="shared" si="23"/>
        <v>0</v>
      </c>
      <c r="AF37" s="82"/>
    </row>
    <row r="38" spans="1:32" s="1" customFormat="1" ht="31.5">
      <c r="A38" s="5">
        <v>2.13</v>
      </c>
      <c r="B38" s="343" t="s">
        <v>224</v>
      </c>
      <c r="C38" s="82"/>
      <c r="D38" s="61"/>
      <c r="E38" s="82"/>
      <c r="F38" s="61"/>
      <c r="G38" s="101">
        <v>0.375</v>
      </c>
      <c r="H38" s="82"/>
      <c r="I38" s="61">
        <f t="shared" si="14"/>
        <v>0</v>
      </c>
      <c r="J38" s="60">
        <f t="shared" si="15"/>
        <v>0</v>
      </c>
      <c r="K38" s="61">
        <f t="shared" si="15"/>
        <v>0</v>
      </c>
      <c r="L38" s="60"/>
      <c r="M38" s="61"/>
      <c r="N38" s="61" t="e">
        <f t="shared" si="16"/>
        <v>#DIV/0!</v>
      </c>
      <c r="O38" s="61" t="e">
        <f t="shared" si="13"/>
        <v>#DIV/0!</v>
      </c>
      <c r="P38" s="60">
        <f t="shared" si="17"/>
        <v>0</v>
      </c>
      <c r="Q38" s="61">
        <f t="shared" si="17"/>
        <v>0</v>
      </c>
      <c r="R38" s="60"/>
      <c r="S38" s="61"/>
      <c r="T38" s="125">
        <v>0.375</v>
      </c>
      <c r="U38" s="60"/>
      <c r="V38" s="61">
        <f t="shared" si="18"/>
        <v>0</v>
      </c>
      <c r="W38" s="60">
        <f t="shared" ref="W38" si="24">U38+R38</f>
        <v>0</v>
      </c>
      <c r="X38" s="61">
        <f t="shared" si="20"/>
        <v>0</v>
      </c>
      <c r="Y38" s="60"/>
      <c r="Z38" s="61"/>
      <c r="AA38" s="125">
        <v>0.375</v>
      </c>
      <c r="AB38" s="60"/>
      <c r="AC38" s="61">
        <f t="shared" si="21"/>
        <v>0</v>
      </c>
      <c r="AD38" s="60">
        <f t="shared" si="22"/>
        <v>0</v>
      </c>
      <c r="AE38" s="61">
        <f t="shared" si="23"/>
        <v>0</v>
      </c>
      <c r="AF38" s="82"/>
    </row>
    <row r="39" spans="1:32" s="1" customFormat="1" ht="31.5">
      <c r="A39" s="5">
        <v>2.14</v>
      </c>
      <c r="B39" s="343" t="s">
        <v>606</v>
      </c>
      <c r="C39" s="82"/>
      <c r="D39" s="61"/>
      <c r="E39" s="82"/>
      <c r="F39" s="61"/>
      <c r="G39" s="101"/>
      <c r="H39" s="82"/>
      <c r="I39" s="61">
        <f t="shared" si="14"/>
        <v>0</v>
      </c>
      <c r="J39" s="60">
        <f t="shared" si="15"/>
        <v>0</v>
      </c>
      <c r="K39" s="61">
        <f t="shared" si="15"/>
        <v>0</v>
      </c>
      <c r="L39" s="60"/>
      <c r="M39" s="61"/>
      <c r="N39" s="61"/>
      <c r="O39" s="61"/>
      <c r="P39" s="60">
        <f t="shared" si="17"/>
        <v>0</v>
      </c>
      <c r="Q39" s="61">
        <f t="shared" si="17"/>
        <v>0</v>
      </c>
      <c r="R39" s="60"/>
      <c r="S39" s="61"/>
      <c r="T39" s="125">
        <f>0.003*50</f>
        <v>0.15</v>
      </c>
      <c r="U39" s="60"/>
      <c r="V39" s="61">
        <f t="shared" si="18"/>
        <v>0</v>
      </c>
      <c r="W39" s="60">
        <f>U39+R39</f>
        <v>0</v>
      </c>
      <c r="X39" s="61">
        <f t="shared" si="20"/>
        <v>0</v>
      </c>
      <c r="Y39" s="60"/>
      <c r="Z39" s="61"/>
      <c r="AA39" s="125">
        <f>0.003*50</f>
        <v>0.15</v>
      </c>
      <c r="AB39" s="60"/>
      <c r="AC39" s="61">
        <f t="shared" si="21"/>
        <v>0</v>
      </c>
      <c r="AD39" s="60">
        <f>AB39+Y39</f>
        <v>0</v>
      </c>
      <c r="AE39" s="61">
        <f t="shared" si="23"/>
        <v>0</v>
      </c>
      <c r="AF39" s="82"/>
    </row>
    <row r="40" spans="1:32" s="1" customFormat="1" ht="31.5">
      <c r="A40" s="5">
        <v>2.15</v>
      </c>
      <c r="B40" s="343" t="s">
        <v>605</v>
      </c>
      <c r="C40" s="82"/>
      <c r="D40" s="61"/>
      <c r="E40" s="82"/>
      <c r="F40" s="61"/>
      <c r="G40" s="101"/>
      <c r="H40" s="82"/>
      <c r="I40" s="61">
        <f t="shared" si="14"/>
        <v>0</v>
      </c>
      <c r="J40" s="60">
        <f t="shared" si="15"/>
        <v>0</v>
      </c>
      <c r="K40" s="61">
        <f t="shared" si="15"/>
        <v>0</v>
      </c>
      <c r="L40" s="60"/>
      <c r="M40" s="61"/>
      <c r="N40" s="61"/>
      <c r="O40" s="61"/>
      <c r="P40" s="60">
        <f t="shared" si="17"/>
        <v>0</v>
      </c>
      <c r="Q40" s="61">
        <f t="shared" si="17"/>
        <v>0</v>
      </c>
      <c r="R40" s="60"/>
      <c r="S40" s="61"/>
      <c r="T40" s="125">
        <v>0.15</v>
      </c>
      <c r="U40" s="60"/>
      <c r="V40" s="61">
        <f t="shared" si="18"/>
        <v>0</v>
      </c>
      <c r="W40" s="60">
        <f>U40+R40</f>
        <v>0</v>
      </c>
      <c r="X40" s="61">
        <f t="shared" si="20"/>
        <v>0</v>
      </c>
      <c r="Y40" s="60"/>
      <c r="Z40" s="61"/>
      <c r="AA40" s="125">
        <v>0.15</v>
      </c>
      <c r="AB40" s="60"/>
      <c r="AC40" s="61">
        <f t="shared" si="21"/>
        <v>0</v>
      </c>
      <c r="AD40" s="60">
        <f>AB40+Y40</f>
        <v>0</v>
      </c>
      <c r="AE40" s="61">
        <f t="shared" si="23"/>
        <v>0</v>
      </c>
      <c r="AF40" s="82"/>
    </row>
    <row r="41" spans="1:32" s="1" customFormat="1">
      <c r="A41" s="5">
        <v>2.16</v>
      </c>
      <c r="B41" s="343" t="s">
        <v>28</v>
      </c>
      <c r="C41" s="82"/>
      <c r="D41" s="61"/>
      <c r="E41" s="82"/>
      <c r="F41" s="61"/>
      <c r="G41" s="101"/>
      <c r="H41" s="82"/>
      <c r="I41" s="61">
        <f t="shared" si="14"/>
        <v>0</v>
      </c>
      <c r="J41" s="60">
        <f t="shared" si="15"/>
        <v>0</v>
      </c>
      <c r="K41" s="61">
        <f t="shared" si="15"/>
        <v>0</v>
      </c>
      <c r="L41" s="60"/>
      <c r="M41" s="61"/>
      <c r="N41" s="61"/>
      <c r="O41" s="61"/>
      <c r="P41" s="60">
        <f t="shared" si="17"/>
        <v>0</v>
      </c>
      <c r="Q41" s="61">
        <f t="shared" si="17"/>
        <v>0</v>
      </c>
      <c r="R41" s="60"/>
      <c r="S41" s="61"/>
      <c r="T41" s="125"/>
      <c r="U41" s="60"/>
      <c r="V41" s="61">
        <f t="shared" si="18"/>
        <v>0</v>
      </c>
      <c r="W41" s="60">
        <f>U41+R41</f>
        <v>0</v>
      </c>
      <c r="X41" s="61">
        <f t="shared" si="20"/>
        <v>0</v>
      </c>
      <c r="Y41" s="60"/>
      <c r="Z41" s="61"/>
      <c r="AA41" s="125"/>
      <c r="AB41" s="60"/>
      <c r="AC41" s="61">
        <f t="shared" si="21"/>
        <v>0</v>
      </c>
      <c r="AD41" s="60">
        <f>AB41+Y41</f>
        <v>0</v>
      </c>
      <c r="AE41" s="61">
        <f t="shared" si="23"/>
        <v>0</v>
      </c>
      <c r="AF41" s="82"/>
    </row>
    <row r="42" spans="1:32" s="1" customFormat="1" ht="31.5">
      <c r="A42" s="5">
        <v>2.17</v>
      </c>
      <c r="B42" s="343" t="s">
        <v>225</v>
      </c>
      <c r="C42" s="82"/>
      <c r="D42" s="61"/>
      <c r="E42" s="82"/>
      <c r="F42" s="61"/>
      <c r="G42" s="101">
        <v>0.25</v>
      </c>
      <c r="H42" s="82"/>
      <c r="I42" s="61">
        <f t="shared" si="14"/>
        <v>0</v>
      </c>
      <c r="J42" s="60">
        <f t="shared" si="15"/>
        <v>0</v>
      </c>
      <c r="K42" s="61">
        <f t="shared" si="15"/>
        <v>0</v>
      </c>
      <c r="L42" s="60"/>
      <c r="M42" s="61"/>
      <c r="N42" s="61" t="e">
        <f t="shared" si="16"/>
        <v>#DIV/0!</v>
      </c>
      <c r="O42" s="61" t="e">
        <f t="shared" si="13"/>
        <v>#DIV/0!</v>
      </c>
      <c r="P42" s="60">
        <f t="shared" si="17"/>
        <v>0</v>
      </c>
      <c r="Q42" s="61">
        <f t="shared" si="17"/>
        <v>0</v>
      </c>
      <c r="R42" s="60"/>
      <c r="S42" s="61"/>
      <c r="T42" s="125">
        <v>0.25</v>
      </c>
      <c r="U42" s="60"/>
      <c r="V42" s="61">
        <f t="shared" si="18"/>
        <v>0</v>
      </c>
      <c r="W42" s="60">
        <f>U42+R42</f>
        <v>0</v>
      </c>
      <c r="X42" s="61">
        <f t="shared" si="20"/>
        <v>0</v>
      </c>
      <c r="Y42" s="60"/>
      <c r="Z42" s="61"/>
      <c r="AA42" s="125">
        <v>0.25</v>
      </c>
      <c r="AB42" s="60"/>
      <c r="AC42" s="61">
        <f t="shared" si="21"/>
        <v>0</v>
      </c>
      <c r="AD42" s="60">
        <f>AB42+Y42</f>
        <v>0</v>
      </c>
      <c r="AE42" s="61">
        <f t="shared" si="23"/>
        <v>0</v>
      </c>
      <c r="AF42" s="82"/>
    </row>
    <row r="43" spans="1:32" s="1" customFormat="1" ht="31.5">
      <c r="A43" s="5">
        <v>2.1800000000000002</v>
      </c>
      <c r="B43" s="343" t="s">
        <v>203</v>
      </c>
      <c r="C43" s="82"/>
      <c r="D43" s="61"/>
      <c r="E43" s="82"/>
      <c r="F43" s="61"/>
      <c r="G43" s="101"/>
      <c r="H43" s="82"/>
      <c r="I43" s="61">
        <f t="shared" si="14"/>
        <v>0</v>
      </c>
      <c r="J43" s="60">
        <f t="shared" si="15"/>
        <v>0</v>
      </c>
      <c r="K43" s="61">
        <f t="shared" si="15"/>
        <v>0</v>
      </c>
      <c r="L43" s="60"/>
      <c r="M43" s="61"/>
      <c r="N43" s="61"/>
      <c r="O43" s="61"/>
      <c r="P43" s="60">
        <f t="shared" si="17"/>
        <v>0</v>
      </c>
      <c r="Q43" s="61">
        <f t="shared" si="17"/>
        <v>0</v>
      </c>
      <c r="R43" s="60"/>
      <c r="S43" s="61"/>
      <c r="T43" s="125">
        <f>0.002*50</f>
        <v>0.1</v>
      </c>
      <c r="U43" s="60"/>
      <c r="V43" s="61">
        <f t="shared" si="18"/>
        <v>0</v>
      </c>
      <c r="W43" s="60">
        <f>U43+R43</f>
        <v>0</v>
      </c>
      <c r="X43" s="61">
        <f t="shared" si="20"/>
        <v>0</v>
      </c>
      <c r="Y43" s="60"/>
      <c r="Z43" s="61"/>
      <c r="AA43" s="125">
        <f>0.002*50</f>
        <v>0.1</v>
      </c>
      <c r="AB43" s="60"/>
      <c r="AC43" s="61">
        <f t="shared" si="21"/>
        <v>0</v>
      </c>
      <c r="AD43" s="60">
        <f>AB43+Y43</f>
        <v>0</v>
      </c>
      <c r="AE43" s="61">
        <f t="shared" si="23"/>
        <v>0</v>
      </c>
      <c r="AF43" s="82"/>
    </row>
    <row r="44" spans="1:32" s="274" customFormat="1">
      <c r="A44" s="217"/>
      <c r="B44" s="218" t="s">
        <v>266</v>
      </c>
      <c r="C44" s="236">
        <f t="shared" ref="C44:F45" si="25">SUM(C40:C43)</f>
        <v>0</v>
      </c>
      <c r="D44" s="219">
        <f t="shared" si="25"/>
        <v>0</v>
      </c>
      <c r="E44" s="236">
        <f t="shared" si="25"/>
        <v>0</v>
      </c>
      <c r="F44" s="219">
        <f t="shared" si="25"/>
        <v>0</v>
      </c>
      <c r="G44" s="220"/>
      <c r="H44" s="236">
        <f t="shared" ref="H44:K45" si="26">SUM(H40:H43)</f>
        <v>0</v>
      </c>
      <c r="I44" s="219">
        <f t="shared" si="26"/>
        <v>0</v>
      </c>
      <c r="J44" s="236">
        <f t="shared" si="26"/>
        <v>0</v>
      </c>
      <c r="K44" s="219">
        <f t="shared" si="26"/>
        <v>0</v>
      </c>
      <c r="L44" s="236">
        <f>L23</f>
        <v>0</v>
      </c>
      <c r="M44" s="219">
        <f t="shared" ref="M44:M45" si="27">SUM(M40:M43)</f>
        <v>0</v>
      </c>
      <c r="N44" s="213" t="e">
        <f t="shared" si="16"/>
        <v>#DIV/0!</v>
      </c>
      <c r="O44" s="213" t="e">
        <f t="shared" si="13"/>
        <v>#DIV/0!</v>
      </c>
      <c r="P44" s="236">
        <f>P23</f>
        <v>0</v>
      </c>
      <c r="Q44" s="219">
        <f t="shared" ref="Q44:Q45" si="28">SUM(Q40:Q43)</f>
        <v>0</v>
      </c>
      <c r="R44" s="236"/>
      <c r="S44" s="219">
        <f t="shared" ref="S44:S45" si="29">SUM(S40:S43)</f>
        <v>0</v>
      </c>
      <c r="T44" s="262"/>
      <c r="U44" s="236">
        <f>U23</f>
        <v>0</v>
      </c>
      <c r="V44" s="219">
        <f>SUM(V23:V43)</f>
        <v>0</v>
      </c>
      <c r="W44" s="236">
        <f>W23</f>
        <v>0</v>
      </c>
      <c r="X44" s="219">
        <f>SUM(X23:X43)</f>
        <v>0</v>
      </c>
      <c r="Y44" s="236"/>
      <c r="Z44" s="219">
        <f t="shared" ref="Z44:Z45" si="30">SUM(Z40:Z43)</f>
        <v>0</v>
      </c>
      <c r="AA44" s="262"/>
      <c r="AB44" s="236">
        <f>AB23</f>
        <v>0</v>
      </c>
      <c r="AC44" s="219">
        <f>SUM(AC23:AC43)</f>
        <v>0</v>
      </c>
      <c r="AD44" s="236">
        <f>AD23</f>
        <v>0</v>
      </c>
      <c r="AE44" s="219">
        <f>SUM(AE23:AE43)</f>
        <v>0</v>
      </c>
      <c r="AF44" s="218"/>
    </row>
    <row r="45" spans="1:32" s="274" customFormat="1">
      <c r="A45" s="217"/>
      <c r="B45" s="218" t="s">
        <v>233</v>
      </c>
      <c r="C45" s="236">
        <f t="shared" si="25"/>
        <v>0</v>
      </c>
      <c r="D45" s="219">
        <f t="shared" si="25"/>
        <v>0</v>
      </c>
      <c r="E45" s="236">
        <f t="shared" si="25"/>
        <v>0</v>
      </c>
      <c r="F45" s="219">
        <f t="shared" si="25"/>
        <v>0</v>
      </c>
      <c r="G45" s="220"/>
      <c r="H45" s="236">
        <f t="shared" si="26"/>
        <v>0</v>
      </c>
      <c r="I45" s="219">
        <f t="shared" si="26"/>
        <v>0</v>
      </c>
      <c r="J45" s="236">
        <f t="shared" si="26"/>
        <v>0</v>
      </c>
      <c r="K45" s="219">
        <f t="shared" si="26"/>
        <v>0</v>
      </c>
      <c r="L45" s="236">
        <f>L44</f>
        <v>0</v>
      </c>
      <c r="M45" s="219">
        <f t="shared" si="27"/>
        <v>0</v>
      </c>
      <c r="N45" s="213" t="e">
        <f t="shared" si="16"/>
        <v>#DIV/0!</v>
      </c>
      <c r="O45" s="213" t="e">
        <f t="shared" si="13"/>
        <v>#DIV/0!</v>
      </c>
      <c r="P45" s="236">
        <f>P44</f>
        <v>0</v>
      </c>
      <c r="Q45" s="219">
        <f t="shared" si="28"/>
        <v>0</v>
      </c>
      <c r="R45" s="236"/>
      <c r="S45" s="219">
        <f t="shared" si="29"/>
        <v>0</v>
      </c>
      <c r="T45" s="262"/>
      <c r="U45" s="236">
        <f>U44</f>
        <v>0</v>
      </c>
      <c r="V45" s="219">
        <f>V44+V21</f>
        <v>0</v>
      </c>
      <c r="W45" s="236">
        <f>W44</f>
        <v>0</v>
      </c>
      <c r="X45" s="219">
        <f>X44+X21</f>
        <v>0</v>
      </c>
      <c r="Y45" s="236"/>
      <c r="Z45" s="219">
        <f t="shared" si="30"/>
        <v>0</v>
      </c>
      <c r="AA45" s="262"/>
      <c r="AB45" s="236">
        <f>AB44</f>
        <v>0</v>
      </c>
      <c r="AC45" s="219">
        <f>AC44+AC21</f>
        <v>0</v>
      </c>
      <c r="AD45" s="236">
        <f>AD44</f>
        <v>0</v>
      </c>
      <c r="AE45" s="219">
        <f>AE44+AE21</f>
        <v>0</v>
      </c>
      <c r="AF45" s="218"/>
    </row>
    <row r="46" spans="1:32" s="4" customFormat="1">
      <c r="A46" s="90">
        <v>3</v>
      </c>
      <c r="B46" s="342" t="s">
        <v>30</v>
      </c>
      <c r="C46" s="12"/>
      <c r="D46" s="63"/>
      <c r="E46" s="12"/>
      <c r="F46" s="63"/>
      <c r="G46" s="102"/>
      <c r="H46" s="12"/>
      <c r="I46" s="63"/>
      <c r="J46" s="62"/>
      <c r="K46" s="63"/>
      <c r="L46" s="62"/>
      <c r="M46" s="63"/>
      <c r="N46" s="61"/>
      <c r="O46" s="61"/>
      <c r="P46" s="60">
        <f t="shared" ref="P46:Q51" si="31">J46-L46</f>
        <v>0</v>
      </c>
      <c r="Q46" s="61">
        <f t="shared" si="31"/>
        <v>0</v>
      </c>
      <c r="R46" s="62"/>
      <c r="S46" s="63"/>
      <c r="T46" s="126"/>
      <c r="U46" s="62"/>
      <c r="V46" s="61">
        <f t="shared" ref="V46:V47" si="32">U46*T46</f>
        <v>0</v>
      </c>
      <c r="W46" s="60">
        <f t="shared" ref="W46:W51" si="33">U46+R46</f>
        <v>0</v>
      </c>
      <c r="X46" s="61">
        <f t="shared" ref="X46:X51" si="34">V46+S46</f>
        <v>0</v>
      </c>
      <c r="Y46" s="62"/>
      <c r="Z46" s="63"/>
      <c r="AA46" s="126"/>
      <c r="AB46" s="62"/>
      <c r="AC46" s="61">
        <f t="shared" ref="AC46:AC47" si="35">AB46*AA46</f>
        <v>0</v>
      </c>
      <c r="AD46" s="60">
        <f t="shared" ref="AD46:AD51" si="36">AB46+Y46</f>
        <v>0</v>
      </c>
      <c r="AE46" s="61">
        <f t="shared" ref="AE46:AE51" si="37">AC46+Z46</f>
        <v>0</v>
      </c>
      <c r="AF46" s="12"/>
    </row>
    <row r="47" spans="1:32" s="1" customFormat="1">
      <c r="A47" s="198"/>
      <c r="B47" s="7" t="s">
        <v>21</v>
      </c>
      <c r="C47" s="82"/>
      <c r="D47" s="61"/>
      <c r="E47" s="82"/>
      <c r="F47" s="61"/>
      <c r="G47" s="101"/>
      <c r="H47" s="82"/>
      <c r="I47" s="61"/>
      <c r="J47" s="60"/>
      <c r="K47" s="61"/>
      <c r="L47" s="60"/>
      <c r="M47" s="61"/>
      <c r="N47" s="61"/>
      <c r="O47" s="61"/>
      <c r="P47" s="60">
        <f t="shared" si="31"/>
        <v>0</v>
      </c>
      <c r="Q47" s="61">
        <f t="shared" si="31"/>
        <v>0</v>
      </c>
      <c r="R47" s="60"/>
      <c r="S47" s="61"/>
      <c r="T47" s="125"/>
      <c r="U47" s="60"/>
      <c r="V47" s="61">
        <f t="shared" si="32"/>
        <v>0</v>
      </c>
      <c r="W47" s="60">
        <f t="shared" si="33"/>
        <v>0</v>
      </c>
      <c r="X47" s="61">
        <f t="shared" si="34"/>
        <v>0</v>
      </c>
      <c r="Y47" s="60"/>
      <c r="Z47" s="61"/>
      <c r="AA47" s="125"/>
      <c r="AB47" s="60"/>
      <c r="AC47" s="61">
        <f t="shared" si="35"/>
        <v>0</v>
      </c>
      <c r="AD47" s="60">
        <f t="shared" si="36"/>
        <v>0</v>
      </c>
      <c r="AE47" s="61">
        <f t="shared" si="37"/>
        <v>0</v>
      </c>
      <c r="AF47" s="82"/>
    </row>
    <row r="48" spans="1:32" s="1" customFormat="1" ht="31.5">
      <c r="A48" s="198">
        <v>3.01</v>
      </c>
      <c r="B48" s="343" t="s">
        <v>22</v>
      </c>
      <c r="C48" s="82"/>
      <c r="D48" s="61"/>
      <c r="E48" s="82"/>
      <c r="F48" s="61"/>
      <c r="G48" s="101"/>
      <c r="H48" s="82"/>
      <c r="I48" s="61">
        <f>H48*G48</f>
        <v>0</v>
      </c>
      <c r="J48" s="60">
        <f t="shared" ref="J48:J51" si="38">H48+E48+C48</f>
        <v>0</v>
      </c>
      <c r="K48" s="61">
        <f>I48+F48+D48</f>
        <v>0</v>
      </c>
      <c r="L48" s="60"/>
      <c r="M48" s="61"/>
      <c r="N48" s="61"/>
      <c r="O48" s="61"/>
      <c r="P48" s="60">
        <f t="shared" si="31"/>
        <v>0</v>
      </c>
      <c r="Q48" s="61">
        <f t="shared" si="31"/>
        <v>0</v>
      </c>
      <c r="R48" s="60"/>
      <c r="S48" s="61"/>
      <c r="T48" s="125"/>
      <c r="U48" s="60"/>
      <c r="V48" s="61">
        <f>U48*T48</f>
        <v>0</v>
      </c>
      <c r="W48" s="60">
        <f t="shared" si="33"/>
        <v>0</v>
      </c>
      <c r="X48" s="61">
        <f t="shared" si="34"/>
        <v>0</v>
      </c>
      <c r="Y48" s="60"/>
      <c r="Z48" s="61"/>
      <c r="AA48" s="125"/>
      <c r="AB48" s="60"/>
      <c r="AC48" s="61">
        <f>AB48*AA48</f>
        <v>0</v>
      </c>
      <c r="AD48" s="60">
        <f t="shared" si="36"/>
        <v>0</v>
      </c>
      <c r="AE48" s="61">
        <f t="shared" si="37"/>
        <v>0</v>
      </c>
      <c r="AF48" s="82"/>
    </row>
    <row r="49" spans="1:32" s="1" customFormat="1">
      <c r="A49" s="5">
        <v>3.02</v>
      </c>
      <c r="B49" s="343" t="s">
        <v>23</v>
      </c>
      <c r="C49" s="82"/>
      <c r="D49" s="61"/>
      <c r="E49" s="82"/>
      <c r="F49" s="61"/>
      <c r="G49" s="101"/>
      <c r="H49" s="82"/>
      <c r="I49" s="61">
        <f>H49*G49</f>
        <v>0</v>
      </c>
      <c r="J49" s="60">
        <f t="shared" si="38"/>
        <v>0</v>
      </c>
      <c r="K49" s="61">
        <f>I49+F49+D49</f>
        <v>0</v>
      </c>
      <c r="L49" s="60"/>
      <c r="M49" s="61"/>
      <c r="N49" s="61"/>
      <c r="O49" s="61"/>
      <c r="P49" s="60">
        <f t="shared" si="31"/>
        <v>0</v>
      </c>
      <c r="Q49" s="61">
        <f t="shared" si="31"/>
        <v>0</v>
      </c>
      <c r="R49" s="60"/>
      <c r="S49" s="61"/>
      <c r="T49" s="125"/>
      <c r="U49" s="60"/>
      <c r="V49" s="61">
        <f>U49*T49</f>
        <v>0</v>
      </c>
      <c r="W49" s="60">
        <f t="shared" si="33"/>
        <v>0</v>
      </c>
      <c r="X49" s="61">
        <f t="shared" si="34"/>
        <v>0</v>
      </c>
      <c r="Y49" s="60"/>
      <c r="Z49" s="61"/>
      <c r="AA49" s="125"/>
      <c r="AB49" s="60"/>
      <c r="AC49" s="61">
        <f>AB49*AA49</f>
        <v>0</v>
      </c>
      <c r="AD49" s="60">
        <f t="shared" si="36"/>
        <v>0</v>
      </c>
      <c r="AE49" s="61">
        <f t="shared" si="37"/>
        <v>0</v>
      </c>
      <c r="AF49" s="82"/>
    </row>
    <row r="50" spans="1:32" s="1" customFormat="1">
      <c r="A50" s="198">
        <v>3.03</v>
      </c>
      <c r="B50" s="343" t="s">
        <v>24</v>
      </c>
      <c r="C50" s="82"/>
      <c r="D50" s="61"/>
      <c r="E50" s="82"/>
      <c r="F50" s="61"/>
      <c r="G50" s="101"/>
      <c r="H50" s="82"/>
      <c r="I50" s="61">
        <f>H50*G50</f>
        <v>0</v>
      </c>
      <c r="J50" s="60">
        <f t="shared" si="38"/>
        <v>0</v>
      </c>
      <c r="K50" s="61">
        <f>I50+F50+D50</f>
        <v>0</v>
      </c>
      <c r="L50" s="60"/>
      <c r="M50" s="61"/>
      <c r="N50" s="61"/>
      <c r="O50" s="61"/>
      <c r="P50" s="60">
        <f t="shared" si="31"/>
        <v>0</v>
      </c>
      <c r="Q50" s="61">
        <f t="shared" si="31"/>
        <v>0</v>
      </c>
      <c r="R50" s="60"/>
      <c r="S50" s="61"/>
      <c r="T50" s="125"/>
      <c r="U50" s="60"/>
      <c r="V50" s="61">
        <f>U50*T50</f>
        <v>0</v>
      </c>
      <c r="W50" s="60">
        <f t="shared" si="33"/>
        <v>0</v>
      </c>
      <c r="X50" s="61">
        <f t="shared" si="34"/>
        <v>0</v>
      </c>
      <c r="Y50" s="60"/>
      <c r="Z50" s="61"/>
      <c r="AA50" s="125"/>
      <c r="AB50" s="60"/>
      <c r="AC50" s="61">
        <f>AB50*AA50</f>
        <v>0</v>
      </c>
      <c r="AD50" s="60">
        <f t="shared" si="36"/>
        <v>0</v>
      </c>
      <c r="AE50" s="61">
        <f t="shared" si="37"/>
        <v>0</v>
      </c>
      <c r="AF50" s="82"/>
    </row>
    <row r="51" spans="1:32" s="1" customFormat="1" ht="56.25">
      <c r="A51" s="749">
        <v>3.04</v>
      </c>
      <c r="B51" s="343" t="s">
        <v>149</v>
      </c>
      <c r="C51" s="82"/>
      <c r="D51" s="61"/>
      <c r="E51" s="82"/>
      <c r="F51" s="61"/>
      <c r="G51" s="101">
        <v>0.75</v>
      </c>
      <c r="H51" s="82"/>
      <c r="I51" s="61">
        <f>H51*G51</f>
        <v>0</v>
      </c>
      <c r="J51" s="60">
        <f t="shared" si="38"/>
        <v>0</v>
      </c>
      <c r="K51" s="61">
        <f>I51+F51+D51</f>
        <v>0</v>
      </c>
      <c r="L51" s="60"/>
      <c r="M51" s="61"/>
      <c r="N51" s="61" t="e">
        <f t="shared" si="16"/>
        <v>#DIV/0!</v>
      </c>
      <c r="O51" s="61" t="e">
        <f t="shared" si="13"/>
        <v>#DIV/0!</v>
      </c>
      <c r="P51" s="60">
        <f t="shared" si="31"/>
        <v>0</v>
      </c>
      <c r="Q51" s="61">
        <f t="shared" si="31"/>
        <v>0</v>
      </c>
      <c r="R51" s="60"/>
      <c r="S51" s="61"/>
      <c r="T51" s="125">
        <v>0.75</v>
      </c>
      <c r="U51" s="60"/>
      <c r="V51" s="61">
        <f>U51*T51</f>
        <v>0</v>
      </c>
      <c r="W51" s="60">
        <f t="shared" si="33"/>
        <v>0</v>
      </c>
      <c r="X51" s="61">
        <f t="shared" si="34"/>
        <v>0</v>
      </c>
      <c r="Y51" s="60"/>
      <c r="Z51" s="61"/>
      <c r="AA51" s="125">
        <v>0.75</v>
      </c>
      <c r="AB51" s="60"/>
      <c r="AC51" s="61">
        <f>AB51*AA51</f>
        <v>0</v>
      </c>
      <c r="AD51" s="60">
        <f t="shared" si="36"/>
        <v>0</v>
      </c>
      <c r="AE51" s="61">
        <f t="shared" si="37"/>
        <v>0</v>
      </c>
      <c r="AF51" s="691" t="s">
        <v>484</v>
      </c>
    </row>
    <row r="52" spans="1:32" s="144" customFormat="1">
      <c r="A52" s="217"/>
      <c r="B52" s="218" t="s">
        <v>231</v>
      </c>
      <c r="C52" s="236">
        <f t="shared" ref="C52:F52" si="39">SUM(C48:C51)</f>
        <v>0</v>
      </c>
      <c r="D52" s="219">
        <f t="shared" si="39"/>
        <v>0</v>
      </c>
      <c r="E52" s="236">
        <f t="shared" si="39"/>
        <v>0</v>
      </c>
      <c r="F52" s="219">
        <f t="shared" si="39"/>
        <v>0</v>
      </c>
      <c r="G52" s="212"/>
      <c r="H52" s="236">
        <f>SUM(H48:H51)</f>
        <v>0</v>
      </c>
      <c r="I52" s="219">
        <f>SUM(I48:I51)</f>
        <v>0</v>
      </c>
      <c r="J52" s="236">
        <f>SUM(J48:J51)</f>
        <v>0</v>
      </c>
      <c r="K52" s="219">
        <f>SUM(K48:K51)</f>
        <v>0</v>
      </c>
      <c r="L52" s="236">
        <f t="shared" ref="L52:M52" si="40">SUM(L48:L51)</f>
        <v>0</v>
      </c>
      <c r="M52" s="219">
        <f t="shared" si="40"/>
        <v>0</v>
      </c>
      <c r="N52" s="213" t="e">
        <f t="shared" si="16"/>
        <v>#DIV/0!</v>
      </c>
      <c r="O52" s="213" t="e">
        <f>M52/K52%</f>
        <v>#DIV/0!</v>
      </c>
      <c r="P52" s="236">
        <f t="shared" ref="P52:S52" si="41">SUM(P48:P51)</f>
        <v>0</v>
      </c>
      <c r="Q52" s="219">
        <f t="shared" si="41"/>
        <v>0</v>
      </c>
      <c r="R52" s="236">
        <f t="shared" si="41"/>
        <v>0</v>
      </c>
      <c r="S52" s="219">
        <f t="shared" si="41"/>
        <v>0</v>
      </c>
      <c r="T52" s="214"/>
      <c r="U52" s="236">
        <f t="shared" ref="U52:W52" si="42">SUM(U48:U51)</f>
        <v>0</v>
      </c>
      <c r="V52" s="219">
        <f>SUM(V48:V51)</f>
        <v>0</v>
      </c>
      <c r="W52" s="236">
        <f t="shared" si="42"/>
        <v>0</v>
      </c>
      <c r="X52" s="219">
        <f>SUM(X48:X51)</f>
        <v>0</v>
      </c>
      <c r="Y52" s="236">
        <f t="shared" ref="Y52:Z52" si="43">SUM(Y48:Y51)</f>
        <v>0</v>
      </c>
      <c r="Z52" s="219">
        <f t="shared" si="43"/>
        <v>0</v>
      </c>
      <c r="AA52" s="214"/>
      <c r="AB52" s="236">
        <f t="shared" ref="AB52" si="44">SUM(AB48:AB51)</f>
        <v>0</v>
      </c>
      <c r="AC52" s="219">
        <f>SUM(AC48:AC51)</f>
        <v>0</v>
      </c>
      <c r="AD52" s="236">
        <f t="shared" ref="AD52" si="45">SUM(AD48:AD51)</f>
        <v>0</v>
      </c>
      <c r="AE52" s="219">
        <f>SUM(AE48:AE51)</f>
        <v>0</v>
      </c>
      <c r="AF52" s="215"/>
    </row>
    <row r="53" spans="1:32" s="4" customFormat="1">
      <c r="A53" s="90"/>
      <c r="B53" s="6" t="s">
        <v>26</v>
      </c>
      <c r="C53" s="12"/>
      <c r="D53" s="63"/>
      <c r="E53" s="12"/>
      <c r="F53" s="63"/>
      <c r="G53" s="102"/>
      <c r="H53" s="12"/>
      <c r="I53" s="63"/>
      <c r="J53" s="62"/>
      <c r="K53" s="63"/>
      <c r="L53" s="62"/>
      <c r="M53" s="63"/>
      <c r="N53" s="63"/>
      <c r="O53" s="63"/>
      <c r="P53" s="62"/>
      <c r="Q53" s="63"/>
      <c r="R53" s="62"/>
      <c r="S53" s="63"/>
      <c r="T53" s="126"/>
      <c r="U53" s="62"/>
      <c r="V53" s="63"/>
      <c r="W53" s="62"/>
      <c r="X53" s="63"/>
      <c r="Y53" s="62"/>
      <c r="Z53" s="63"/>
      <c r="AA53" s="126"/>
      <c r="AB53" s="62"/>
      <c r="AC53" s="63"/>
      <c r="AD53" s="62"/>
      <c r="AE53" s="63"/>
      <c r="AF53" s="12"/>
    </row>
    <row r="54" spans="1:32" s="1" customFormat="1">
      <c r="A54" s="749">
        <v>3.05</v>
      </c>
      <c r="B54" s="343" t="s">
        <v>205</v>
      </c>
      <c r="C54" s="82"/>
      <c r="D54" s="61"/>
      <c r="E54" s="82"/>
      <c r="F54" s="61"/>
      <c r="G54" s="101">
        <v>18</v>
      </c>
      <c r="H54" s="82"/>
      <c r="I54" s="61">
        <f t="shared" ref="I54:I75" si="46">H54*G54</f>
        <v>0</v>
      </c>
      <c r="J54" s="60">
        <f t="shared" ref="J54:K75" si="47">H54+E54+C54</f>
        <v>0</v>
      </c>
      <c r="K54" s="61">
        <f t="shared" si="47"/>
        <v>0</v>
      </c>
      <c r="L54" s="60"/>
      <c r="M54" s="61"/>
      <c r="N54" s="61" t="e">
        <f t="shared" ref="N54:O77" si="48">L54/J54%</f>
        <v>#DIV/0!</v>
      </c>
      <c r="O54" s="61" t="e">
        <f t="shared" si="48"/>
        <v>#DIV/0!</v>
      </c>
      <c r="P54" s="60">
        <f t="shared" ref="P54:Q75" si="49">J54-L54</f>
        <v>0</v>
      </c>
      <c r="Q54" s="61">
        <f t="shared" si="49"/>
        <v>0</v>
      </c>
      <c r="R54" s="60"/>
      <c r="S54" s="61"/>
      <c r="T54" s="125">
        <v>18</v>
      </c>
      <c r="U54" s="60"/>
      <c r="V54" s="61">
        <f t="shared" ref="V54:V75" si="50">U54*T54</f>
        <v>0</v>
      </c>
      <c r="W54" s="60">
        <f t="shared" ref="W54:W75" si="51">U54+R54</f>
        <v>0</v>
      </c>
      <c r="X54" s="61">
        <f t="shared" ref="X54:X75" si="52">V54+S54</f>
        <v>0</v>
      </c>
      <c r="Y54" s="60"/>
      <c r="Z54" s="61"/>
      <c r="AA54" s="125">
        <v>18</v>
      </c>
      <c r="AB54" s="60"/>
      <c r="AC54" s="61">
        <f t="shared" ref="AC54:AC75" si="53">AB54*AA54</f>
        <v>0</v>
      </c>
      <c r="AD54" s="60">
        <f t="shared" ref="AD54:AD75" si="54">AB54+Y54</f>
        <v>0</v>
      </c>
      <c r="AE54" s="61">
        <f t="shared" ref="AE54:AE75" si="55">AC54+Z54</f>
        <v>0</v>
      </c>
      <c r="AF54" s="82"/>
    </row>
    <row r="55" spans="1:32" s="1" customFormat="1">
      <c r="A55" s="749">
        <v>3.06</v>
      </c>
      <c r="B55" s="343" t="s">
        <v>206</v>
      </c>
      <c r="C55" s="82"/>
      <c r="D55" s="61"/>
      <c r="E55" s="82"/>
      <c r="F55" s="61"/>
      <c r="G55" s="101">
        <v>1.2</v>
      </c>
      <c r="H55" s="82"/>
      <c r="I55" s="61">
        <f t="shared" si="46"/>
        <v>0</v>
      </c>
      <c r="J55" s="60">
        <f t="shared" si="47"/>
        <v>0</v>
      </c>
      <c r="K55" s="61">
        <f t="shared" si="47"/>
        <v>0</v>
      </c>
      <c r="L55" s="60"/>
      <c r="M55" s="61"/>
      <c r="N55" s="61" t="e">
        <f t="shared" si="48"/>
        <v>#DIV/0!</v>
      </c>
      <c r="O55" s="61" t="e">
        <f t="shared" si="48"/>
        <v>#DIV/0!</v>
      </c>
      <c r="P55" s="60">
        <f t="shared" si="49"/>
        <v>0</v>
      </c>
      <c r="Q55" s="61">
        <f t="shared" si="49"/>
        <v>0</v>
      </c>
      <c r="R55" s="60"/>
      <c r="S55" s="61"/>
      <c r="T55" s="125">
        <v>1.2</v>
      </c>
      <c r="U55" s="60"/>
      <c r="V55" s="61">
        <f t="shared" si="50"/>
        <v>0</v>
      </c>
      <c r="W55" s="60">
        <f t="shared" si="51"/>
        <v>0</v>
      </c>
      <c r="X55" s="61">
        <f t="shared" si="52"/>
        <v>0</v>
      </c>
      <c r="Y55" s="60"/>
      <c r="Z55" s="61"/>
      <c r="AA55" s="125">
        <v>1.2</v>
      </c>
      <c r="AB55" s="60"/>
      <c r="AC55" s="61">
        <f t="shared" si="53"/>
        <v>0</v>
      </c>
      <c r="AD55" s="60">
        <f t="shared" si="54"/>
        <v>0</v>
      </c>
      <c r="AE55" s="61">
        <f t="shared" si="55"/>
        <v>0</v>
      </c>
      <c r="AF55" s="82"/>
    </row>
    <row r="56" spans="1:32" s="1" customFormat="1" ht="47.25">
      <c r="A56" s="749">
        <v>3.07</v>
      </c>
      <c r="B56" s="81" t="s">
        <v>226</v>
      </c>
      <c r="C56" s="82"/>
      <c r="D56" s="61"/>
      <c r="E56" s="82"/>
      <c r="F56" s="61"/>
      <c r="G56" s="101"/>
      <c r="H56" s="82"/>
      <c r="I56" s="61">
        <f t="shared" si="46"/>
        <v>0</v>
      </c>
      <c r="J56" s="60">
        <f t="shared" si="47"/>
        <v>0</v>
      </c>
      <c r="K56" s="61">
        <f t="shared" si="47"/>
        <v>0</v>
      </c>
      <c r="L56" s="60"/>
      <c r="M56" s="61"/>
      <c r="N56" s="61"/>
      <c r="O56" s="61"/>
      <c r="P56" s="60">
        <f t="shared" si="49"/>
        <v>0</v>
      </c>
      <c r="Q56" s="61">
        <f t="shared" si="49"/>
        <v>0</v>
      </c>
      <c r="R56" s="60"/>
      <c r="S56" s="61"/>
      <c r="T56" s="125">
        <v>1</v>
      </c>
      <c r="U56" s="60"/>
      <c r="V56" s="61">
        <f t="shared" si="50"/>
        <v>0</v>
      </c>
      <c r="W56" s="60">
        <f t="shared" si="51"/>
        <v>0</v>
      </c>
      <c r="X56" s="61">
        <f t="shared" si="52"/>
        <v>0</v>
      </c>
      <c r="Y56" s="60"/>
      <c r="Z56" s="61"/>
      <c r="AA56" s="125">
        <v>1</v>
      </c>
      <c r="AB56" s="60"/>
      <c r="AC56" s="61">
        <f t="shared" si="53"/>
        <v>0</v>
      </c>
      <c r="AD56" s="60">
        <f t="shared" si="54"/>
        <v>0</v>
      </c>
      <c r="AE56" s="61">
        <f t="shared" si="55"/>
        <v>0</v>
      </c>
      <c r="AF56" s="82"/>
    </row>
    <row r="57" spans="1:32" s="1" customFormat="1">
      <c r="A57" s="749">
        <v>3.08</v>
      </c>
      <c r="B57" s="343" t="s">
        <v>27</v>
      </c>
      <c r="C57" s="82"/>
      <c r="D57" s="61"/>
      <c r="E57" s="82"/>
      <c r="F57" s="61"/>
      <c r="G57" s="101"/>
      <c r="H57" s="82"/>
      <c r="I57" s="61">
        <f t="shared" si="46"/>
        <v>0</v>
      </c>
      <c r="J57" s="60">
        <f t="shared" si="47"/>
        <v>0</v>
      </c>
      <c r="K57" s="61">
        <f t="shared" si="47"/>
        <v>0</v>
      </c>
      <c r="L57" s="60"/>
      <c r="M57" s="61"/>
      <c r="N57" s="61"/>
      <c r="O57" s="61"/>
      <c r="P57" s="60">
        <f t="shared" si="49"/>
        <v>0</v>
      </c>
      <c r="Q57" s="61">
        <f t="shared" si="49"/>
        <v>0</v>
      </c>
      <c r="R57" s="60"/>
      <c r="S57" s="61"/>
      <c r="T57" s="125"/>
      <c r="U57" s="60"/>
      <c r="V57" s="61">
        <f t="shared" si="50"/>
        <v>0</v>
      </c>
      <c r="W57" s="60">
        <f t="shared" si="51"/>
        <v>0</v>
      </c>
      <c r="X57" s="61">
        <f t="shared" si="52"/>
        <v>0</v>
      </c>
      <c r="Y57" s="60"/>
      <c r="Z57" s="61"/>
      <c r="AA57" s="125"/>
      <c r="AB57" s="60"/>
      <c r="AC57" s="61">
        <f t="shared" si="53"/>
        <v>0</v>
      </c>
      <c r="AD57" s="60">
        <f t="shared" si="54"/>
        <v>0</v>
      </c>
      <c r="AE57" s="61">
        <f t="shared" si="55"/>
        <v>0</v>
      </c>
      <c r="AF57" s="82"/>
    </row>
    <row r="58" spans="1:32">
      <c r="A58" s="5" t="s">
        <v>212</v>
      </c>
      <c r="B58" s="81" t="s">
        <v>227</v>
      </c>
      <c r="C58" s="82"/>
      <c r="D58" s="61"/>
      <c r="E58" s="82"/>
      <c r="F58" s="61"/>
      <c r="G58" s="101">
        <v>3</v>
      </c>
      <c r="H58" s="82"/>
      <c r="I58" s="61">
        <f t="shared" si="46"/>
        <v>0</v>
      </c>
      <c r="J58" s="60">
        <f t="shared" si="47"/>
        <v>0</v>
      </c>
      <c r="K58" s="61">
        <f t="shared" si="47"/>
        <v>0</v>
      </c>
      <c r="L58" s="60"/>
      <c r="M58" s="61"/>
      <c r="N58" s="61" t="e">
        <f t="shared" si="48"/>
        <v>#DIV/0!</v>
      </c>
      <c r="O58" s="61" t="e">
        <f t="shared" si="48"/>
        <v>#DIV/0!</v>
      </c>
      <c r="P58" s="60">
        <f t="shared" si="49"/>
        <v>0</v>
      </c>
      <c r="Q58" s="61">
        <f t="shared" si="49"/>
        <v>0</v>
      </c>
      <c r="R58" s="60"/>
      <c r="S58" s="61"/>
      <c r="T58" s="125">
        <v>3</v>
      </c>
      <c r="U58" s="60"/>
      <c r="V58" s="61">
        <f t="shared" si="50"/>
        <v>0</v>
      </c>
      <c r="W58" s="60">
        <f t="shared" si="51"/>
        <v>0</v>
      </c>
      <c r="X58" s="61">
        <f t="shared" si="52"/>
        <v>0</v>
      </c>
      <c r="Y58" s="60"/>
      <c r="Z58" s="61"/>
      <c r="AA58" s="125">
        <v>3</v>
      </c>
      <c r="AB58" s="60"/>
      <c r="AC58" s="61">
        <f t="shared" si="53"/>
        <v>0</v>
      </c>
      <c r="AD58" s="60">
        <f t="shared" si="54"/>
        <v>0</v>
      </c>
      <c r="AE58" s="61">
        <f t="shared" si="55"/>
        <v>0</v>
      </c>
      <c r="AF58" s="82"/>
    </row>
    <row r="59" spans="1:32" ht="31.5">
      <c r="A59" s="5" t="s">
        <v>213</v>
      </c>
      <c r="B59" s="81" t="s">
        <v>228</v>
      </c>
      <c r="C59" s="82"/>
      <c r="D59" s="61"/>
      <c r="E59" s="82"/>
      <c r="F59" s="61"/>
      <c r="G59" s="101"/>
      <c r="H59" s="82"/>
      <c r="I59" s="61">
        <f t="shared" si="46"/>
        <v>0</v>
      </c>
      <c r="J59" s="60">
        <f t="shared" si="47"/>
        <v>0</v>
      </c>
      <c r="K59" s="61">
        <f t="shared" si="47"/>
        <v>0</v>
      </c>
      <c r="L59" s="60"/>
      <c r="M59" s="61"/>
      <c r="N59" s="61"/>
      <c r="O59" s="61"/>
      <c r="P59" s="60">
        <f t="shared" si="49"/>
        <v>0</v>
      </c>
      <c r="Q59" s="61">
        <f t="shared" si="49"/>
        <v>0</v>
      </c>
      <c r="R59" s="60"/>
      <c r="S59" s="61"/>
      <c r="T59" s="125"/>
      <c r="U59" s="60"/>
      <c r="V59" s="61">
        <f t="shared" si="50"/>
        <v>0</v>
      </c>
      <c r="W59" s="60">
        <f t="shared" si="51"/>
        <v>0</v>
      </c>
      <c r="X59" s="61">
        <f t="shared" si="52"/>
        <v>0</v>
      </c>
      <c r="Y59" s="60"/>
      <c r="Z59" s="61"/>
      <c r="AA59" s="125"/>
      <c r="AB59" s="60"/>
      <c r="AC59" s="61">
        <f t="shared" si="53"/>
        <v>0</v>
      </c>
      <c r="AD59" s="60">
        <f t="shared" si="54"/>
        <v>0</v>
      </c>
      <c r="AE59" s="61">
        <f t="shared" si="55"/>
        <v>0</v>
      </c>
      <c r="AF59" s="82"/>
    </row>
    <row r="60" spans="1:32" ht="31.5">
      <c r="A60" s="5" t="s">
        <v>214</v>
      </c>
      <c r="B60" s="81" t="s">
        <v>230</v>
      </c>
      <c r="C60" s="82"/>
      <c r="D60" s="61"/>
      <c r="E60" s="82"/>
      <c r="F60" s="61"/>
      <c r="G60" s="101"/>
      <c r="H60" s="82"/>
      <c r="I60" s="61">
        <f t="shared" si="46"/>
        <v>0</v>
      </c>
      <c r="J60" s="60">
        <f t="shared" si="47"/>
        <v>0</v>
      </c>
      <c r="K60" s="61">
        <f t="shared" si="47"/>
        <v>0</v>
      </c>
      <c r="L60" s="60"/>
      <c r="M60" s="61"/>
      <c r="N60" s="61"/>
      <c r="O60" s="61"/>
      <c r="P60" s="60">
        <f t="shared" si="49"/>
        <v>0</v>
      </c>
      <c r="Q60" s="61">
        <f t="shared" si="49"/>
        <v>0</v>
      </c>
      <c r="R60" s="60"/>
      <c r="S60" s="61"/>
      <c r="T60" s="125"/>
      <c r="U60" s="60"/>
      <c r="V60" s="61">
        <f t="shared" si="50"/>
        <v>0</v>
      </c>
      <c r="W60" s="60">
        <f t="shared" si="51"/>
        <v>0</v>
      </c>
      <c r="X60" s="61">
        <f t="shared" si="52"/>
        <v>0</v>
      </c>
      <c r="Y60" s="60"/>
      <c r="Z60" s="61"/>
      <c r="AA60" s="125"/>
      <c r="AB60" s="60"/>
      <c r="AC60" s="61">
        <f t="shared" si="53"/>
        <v>0</v>
      </c>
      <c r="AD60" s="60">
        <f t="shared" si="54"/>
        <v>0</v>
      </c>
      <c r="AE60" s="61">
        <f t="shared" si="55"/>
        <v>0</v>
      </c>
      <c r="AF60" s="82"/>
    </row>
    <row r="61" spans="1:32" ht="31.5">
      <c r="A61" s="5" t="s">
        <v>215</v>
      </c>
      <c r="B61" s="81" t="s">
        <v>204</v>
      </c>
      <c r="C61" s="82"/>
      <c r="D61" s="61"/>
      <c r="E61" s="82"/>
      <c r="F61" s="61"/>
      <c r="G61" s="101"/>
      <c r="H61" s="82"/>
      <c r="I61" s="61">
        <f t="shared" si="46"/>
        <v>0</v>
      </c>
      <c r="J61" s="60">
        <f t="shared" si="47"/>
        <v>0</v>
      </c>
      <c r="K61" s="61">
        <f t="shared" si="47"/>
        <v>0</v>
      </c>
      <c r="L61" s="60"/>
      <c r="M61" s="61"/>
      <c r="N61" s="61"/>
      <c r="O61" s="61"/>
      <c r="P61" s="60">
        <f t="shared" si="49"/>
        <v>0</v>
      </c>
      <c r="Q61" s="61">
        <f t="shared" si="49"/>
        <v>0</v>
      </c>
      <c r="R61" s="60"/>
      <c r="S61" s="61"/>
      <c r="T61" s="125"/>
      <c r="U61" s="60"/>
      <c r="V61" s="61">
        <f t="shared" si="50"/>
        <v>0</v>
      </c>
      <c r="W61" s="60">
        <f t="shared" si="51"/>
        <v>0</v>
      </c>
      <c r="X61" s="61">
        <f t="shared" si="52"/>
        <v>0</v>
      </c>
      <c r="Y61" s="60"/>
      <c r="Z61" s="61"/>
      <c r="AA61" s="125"/>
      <c r="AB61" s="60"/>
      <c r="AC61" s="61">
        <f t="shared" si="53"/>
        <v>0</v>
      </c>
      <c r="AD61" s="60">
        <f t="shared" si="54"/>
        <v>0</v>
      </c>
      <c r="AE61" s="61">
        <f t="shared" si="55"/>
        <v>0</v>
      </c>
      <c r="AF61" s="82"/>
    </row>
    <row r="62" spans="1:32">
      <c r="A62" s="5" t="s">
        <v>216</v>
      </c>
      <c r="B62" s="81" t="s">
        <v>267</v>
      </c>
      <c r="C62" s="82"/>
      <c r="D62" s="61"/>
      <c r="E62" s="82"/>
      <c r="F62" s="61"/>
      <c r="G62" s="101">
        <v>1.8</v>
      </c>
      <c r="H62" s="82"/>
      <c r="I62" s="61">
        <f t="shared" si="46"/>
        <v>0</v>
      </c>
      <c r="J62" s="60">
        <f t="shared" si="47"/>
        <v>0</v>
      </c>
      <c r="K62" s="61">
        <f t="shared" si="47"/>
        <v>0</v>
      </c>
      <c r="L62" s="60">
        <f>J62</f>
        <v>0</v>
      </c>
      <c r="M62" s="61"/>
      <c r="N62" s="61" t="e">
        <f t="shared" si="48"/>
        <v>#DIV/0!</v>
      </c>
      <c r="O62" s="61" t="e">
        <f t="shared" si="48"/>
        <v>#DIV/0!</v>
      </c>
      <c r="P62" s="60">
        <f t="shared" si="49"/>
        <v>0</v>
      </c>
      <c r="Q62" s="61">
        <f t="shared" si="49"/>
        <v>0</v>
      </c>
      <c r="R62" s="60"/>
      <c r="S62" s="61"/>
      <c r="T62" s="125">
        <v>1.8</v>
      </c>
      <c r="U62" s="60"/>
      <c r="V62" s="61">
        <f t="shared" si="50"/>
        <v>0</v>
      </c>
      <c r="W62" s="60">
        <f t="shared" si="51"/>
        <v>0</v>
      </c>
      <c r="X62" s="61">
        <f t="shared" si="52"/>
        <v>0</v>
      </c>
      <c r="Y62" s="60"/>
      <c r="Z62" s="61"/>
      <c r="AA62" s="125">
        <v>1.8</v>
      </c>
      <c r="AB62" s="60"/>
      <c r="AC62" s="61">
        <f t="shared" si="53"/>
        <v>0</v>
      </c>
      <c r="AD62" s="60">
        <f t="shared" si="54"/>
        <v>0</v>
      </c>
      <c r="AE62" s="61">
        <f t="shared" si="55"/>
        <v>0</v>
      </c>
      <c r="AF62" s="82"/>
    </row>
    <row r="63" spans="1:32">
      <c r="A63" s="5" t="s">
        <v>217</v>
      </c>
      <c r="B63" s="81" t="s">
        <v>268</v>
      </c>
      <c r="C63" s="82"/>
      <c r="D63" s="61"/>
      <c r="E63" s="82"/>
      <c r="F63" s="61"/>
      <c r="G63" s="101">
        <v>1.2</v>
      </c>
      <c r="H63" s="82"/>
      <c r="I63" s="61">
        <f t="shared" si="46"/>
        <v>0</v>
      </c>
      <c r="J63" s="60">
        <f t="shared" si="47"/>
        <v>0</v>
      </c>
      <c r="K63" s="61">
        <f t="shared" si="47"/>
        <v>0</v>
      </c>
      <c r="L63" s="60">
        <f t="shared" ref="L63:L65" si="56">J63</f>
        <v>0</v>
      </c>
      <c r="M63" s="61"/>
      <c r="N63" s="61" t="e">
        <f t="shared" si="48"/>
        <v>#DIV/0!</v>
      </c>
      <c r="O63" s="61" t="e">
        <f t="shared" si="48"/>
        <v>#DIV/0!</v>
      </c>
      <c r="P63" s="60">
        <f t="shared" si="49"/>
        <v>0</v>
      </c>
      <c r="Q63" s="61">
        <f t="shared" si="49"/>
        <v>0</v>
      </c>
      <c r="R63" s="60"/>
      <c r="S63" s="61"/>
      <c r="T63" s="125">
        <v>1.2</v>
      </c>
      <c r="U63" s="60"/>
      <c r="V63" s="61">
        <f t="shared" si="50"/>
        <v>0</v>
      </c>
      <c r="W63" s="60">
        <f t="shared" si="51"/>
        <v>0</v>
      </c>
      <c r="X63" s="61">
        <f t="shared" si="52"/>
        <v>0</v>
      </c>
      <c r="Y63" s="60"/>
      <c r="Z63" s="61"/>
      <c r="AA63" s="125">
        <v>1.2</v>
      </c>
      <c r="AB63" s="60"/>
      <c r="AC63" s="61">
        <f t="shared" si="53"/>
        <v>0</v>
      </c>
      <c r="AD63" s="60">
        <f t="shared" si="54"/>
        <v>0</v>
      </c>
      <c r="AE63" s="61">
        <f t="shared" si="55"/>
        <v>0</v>
      </c>
      <c r="AF63" s="82"/>
    </row>
    <row r="64" spans="1:32">
      <c r="A64" s="5" t="s">
        <v>218</v>
      </c>
      <c r="B64" s="81" t="s">
        <v>269</v>
      </c>
      <c r="C64" s="82"/>
      <c r="D64" s="61"/>
      <c r="E64" s="82"/>
      <c r="F64" s="61"/>
      <c r="G64" s="101">
        <v>1.2</v>
      </c>
      <c r="H64" s="82"/>
      <c r="I64" s="61">
        <f t="shared" si="46"/>
        <v>0</v>
      </c>
      <c r="J64" s="60">
        <f t="shared" si="47"/>
        <v>0</v>
      </c>
      <c r="K64" s="61">
        <f t="shared" si="47"/>
        <v>0</v>
      </c>
      <c r="L64" s="60">
        <f t="shared" si="56"/>
        <v>0</v>
      </c>
      <c r="M64" s="61"/>
      <c r="N64" s="61" t="e">
        <f t="shared" si="48"/>
        <v>#DIV/0!</v>
      </c>
      <c r="O64" s="61" t="e">
        <f t="shared" si="48"/>
        <v>#DIV/0!</v>
      </c>
      <c r="P64" s="60">
        <f t="shared" si="49"/>
        <v>0</v>
      </c>
      <c r="Q64" s="61">
        <f t="shared" si="49"/>
        <v>0</v>
      </c>
      <c r="R64" s="60"/>
      <c r="S64" s="61"/>
      <c r="T64" s="125">
        <v>1.2</v>
      </c>
      <c r="U64" s="60"/>
      <c r="V64" s="61">
        <f t="shared" si="50"/>
        <v>0</v>
      </c>
      <c r="W64" s="60">
        <f t="shared" si="51"/>
        <v>0</v>
      </c>
      <c r="X64" s="61">
        <f t="shared" si="52"/>
        <v>0</v>
      </c>
      <c r="Y64" s="60"/>
      <c r="Z64" s="61"/>
      <c r="AA64" s="125">
        <v>1.2</v>
      </c>
      <c r="AB64" s="60"/>
      <c r="AC64" s="61">
        <f t="shared" si="53"/>
        <v>0</v>
      </c>
      <c r="AD64" s="60">
        <f t="shared" si="54"/>
        <v>0</v>
      </c>
      <c r="AE64" s="61">
        <f t="shared" si="55"/>
        <v>0</v>
      </c>
      <c r="AF64" s="82"/>
    </row>
    <row r="65" spans="1:32" ht="31.5">
      <c r="A65" s="5" t="s">
        <v>229</v>
      </c>
      <c r="B65" s="81" t="s">
        <v>208</v>
      </c>
      <c r="C65" s="82"/>
      <c r="D65" s="61"/>
      <c r="E65" s="82"/>
      <c r="F65" s="61"/>
      <c r="G65" s="101">
        <v>1.8</v>
      </c>
      <c r="H65" s="82"/>
      <c r="I65" s="61">
        <f t="shared" si="46"/>
        <v>0</v>
      </c>
      <c r="J65" s="60">
        <f t="shared" si="47"/>
        <v>0</v>
      </c>
      <c r="K65" s="61">
        <f t="shared" si="47"/>
        <v>0</v>
      </c>
      <c r="L65" s="60">
        <f t="shared" si="56"/>
        <v>0</v>
      </c>
      <c r="M65" s="61"/>
      <c r="N65" s="61" t="e">
        <f t="shared" si="48"/>
        <v>#DIV/0!</v>
      </c>
      <c r="O65" s="61" t="e">
        <f t="shared" si="48"/>
        <v>#DIV/0!</v>
      </c>
      <c r="P65" s="60">
        <f t="shared" si="49"/>
        <v>0</v>
      </c>
      <c r="Q65" s="61">
        <f t="shared" si="49"/>
        <v>0</v>
      </c>
      <c r="R65" s="60"/>
      <c r="S65" s="61"/>
      <c r="T65" s="125">
        <v>1.8</v>
      </c>
      <c r="U65" s="60"/>
      <c r="V65" s="61">
        <f t="shared" si="50"/>
        <v>0</v>
      </c>
      <c r="W65" s="60">
        <f t="shared" si="51"/>
        <v>0</v>
      </c>
      <c r="X65" s="61">
        <f t="shared" si="52"/>
        <v>0</v>
      </c>
      <c r="Y65" s="60"/>
      <c r="Z65" s="61"/>
      <c r="AA65" s="125">
        <v>1.8</v>
      </c>
      <c r="AB65" s="60"/>
      <c r="AC65" s="61">
        <f t="shared" si="53"/>
        <v>0</v>
      </c>
      <c r="AD65" s="60">
        <f t="shared" si="54"/>
        <v>0</v>
      </c>
      <c r="AE65" s="61">
        <f t="shared" si="55"/>
        <v>0</v>
      </c>
      <c r="AF65" s="82"/>
    </row>
    <row r="66" spans="1:32" s="1" customFormat="1" ht="31.5">
      <c r="A66" s="749">
        <v>3.09</v>
      </c>
      <c r="B66" s="343" t="s">
        <v>220</v>
      </c>
      <c r="C66" s="82"/>
      <c r="D66" s="61"/>
      <c r="E66" s="82"/>
      <c r="F66" s="61"/>
      <c r="G66" s="101"/>
      <c r="H66" s="82"/>
      <c r="I66" s="61">
        <f t="shared" si="46"/>
        <v>0</v>
      </c>
      <c r="J66" s="60">
        <f t="shared" si="47"/>
        <v>0</v>
      </c>
      <c r="K66" s="61">
        <f t="shared" si="47"/>
        <v>0</v>
      </c>
      <c r="L66" s="60"/>
      <c r="M66" s="61"/>
      <c r="N66" s="61"/>
      <c r="O66" s="61"/>
      <c r="P66" s="60">
        <f t="shared" si="49"/>
        <v>0</v>
      </c>
      <c r="Q66" s="61">
        <f t="shared" si="49"/>
        <v>0</v>
      </c>
      <c r="R66" s="60"/>
      <c r="S66" s="61"/>
      <c r="T66" s="125"/>
      <c r="U66" s="60"/>
      <c r="V66" s="61">
        <f t="shared" si="50"/>
        <v>0</v>
      </c>
      <c r="W66" s="60">
        <f t="shared" si="51"/>
        <v>0</v>
      </c>
      <c r="X66" s="61">
        <f t="shared" si="52"/>
        <v>0</v>
      </c>
      <c r="Y66" s="60"/>
      <c r="Z66" s="61"/>
      <c r="AA66" s="125"/>
      <c r="AB66" s="60"/>
      <c r="AC66" s="61">
        <f t="shared" si="53"/>
        <v>0</v>
      </c>
      <c r="AD66" s="60">
        <f t="shared" si="54"/>
        <v>0</v>
      </c>
      <c r="AE66" s="61">
        <f t="shared" si="55"/>
        <v>0</v>
      </c>
      <c r="AF66" s="82"/>
    </row>
    <row r="67" spans="1:32" s="1" customFormat="1" ht="31.5">
      <c r="A67" s="5">
        <v>3.1</v>
      </c>
      <c r="B67" s="343" t="s">
        <v>221</v>
      </c>
      <c r="C67" s="82"/>
      <c r="D67" s="61"/>
      <c r="E67" s="82"/>
      <c r="F67" s="61"/>
      <c r="G67" s="101">
        <v>1</v>
      </c>
      <c r="H67" s="82"/>
      <c r="I67" s="61">
        <f t="shared" si="46"/>
        <v>0</v>
      </c>
      <c r="J67" s="60">
        <f t="shared" si="47"/>
        <v>0</v>
      </c>
      <c r="K67" s="61">
        <f t="shared" si="47"/>
        <v>0</v>
      </c>
      <c r="L67" s="60"/>
      <c r="M67" s="61"/>
      <c r="N67" s="61" t="e">
        <f t="shared" si="48"/>
        <v>#DIV/0!</v>
      </c>
      <c r="O67" s="61" t="e">
        <f t="shared" si="48"/>
        <v>#DIV/0!</v>
      </c>
      <c r="P67" s="60">
        <f t="shared" si="49"/>
        <v>0</v>
      </c>
      <c r="Q67" s="61">
        <f t="shared" si="49"/>
        <v>0</v>
      </c>
      <c r="R67" s="60"/>
      <c r="S67" s="61"/>
      <c r="T67" s="125">
        <v>1</v>
      </c>
      <c r="U67" s="60"/>
      <c r="V67" s="61">
        <f t="shared" si="50"/>
        <v>0</v>
      </c>
      <c r="W67" s="60">
        <f t="shared" si="51"/>
        <v>0</v>
      </c>
      <c r="X67" s="61">
        <f t="shared" si="52"/>
        <v>0</v>
      </c>
      <c r="Y67" s="60"/>
      <c r="Z67" s="61"/>
      <c r="AA67" s="125">
        <v>1</v>
      </c>
      <c r="AB67" s="60"/>
      <c r="AC67" s="61">
        <f t="shared" si="53"/>
        <v>0</v>
      </c>
      <c r="AD67" s="60">
        <f t="shared" si="54"/>
        <v>0</v>
      </c>
      <c r="AE67" s="61">
        <f t="shared" si="55"/>
        <v>0</v>
      </c>
      <c r="AF67" s="82"/>
    </row>
    <row r="68" spans="1:32" s="1" customFormat="1" ht="31.5">
      <c r="A68" s="749">
        <v>3.11</v>
      </c>
      <c r="B68" s="343" t="s">
        <v>324</v>
      </c>
      <c r="C68" s="82"/>
      <c r="D68" s="61"/>
      <c r="E68" s="82"/>
      <c r="F68" s="61"/>
      <c r="G68" s="101">
        <v>1.25</v>
      </c>
      <c r="H68" s="82"/>
      <c r="I68" s="61">
        <f t="shared" si="46"/>
        <v>0</v>
      </c>
      <c r="J68" s="60">
        <f t="shared" si="47"/>
        <v>0</v>
      </c>
      <c r="K68" s="61">
        <f t="shared" si="47"/>
        <v>0</v>
      </c>
      <c r="L68" s="60"/>
      <c r="M68" s="61"/>
      <c r="N68" s="61" t="e">
        <f t="shared" si="48"/>
        <v>#DIV/0!</v>
      </c>
      <c r="O68" s="61" t="e">
        <f t="shared" si="48"/>
        <v>#DIV/0!</v>
      </c>
      <c r="P68" s="60">
        <f t="shared" si="49"/>
        <v>0</v>
      </c>
      <c r="Q68" s="61">
        <f t="shared" si="49"/>
        <v>0</v>
      </c>
      <c r="R68" s="60"/>
      <c r="S68" s="61"/>
      <c r="T68" s="125">
        <v>1.25</v>
      </c>
      <c r="U68" s="60"/>
      <c r="V68" s="61">
        <f t="shared" si="50"/>
        <v>0</v>
      </c>
      <c r="W68" s="60">
        <f t="shared" si="51"/>
        <v>0</v>
      </c>
      <c r="X68" s="61">
        <f t="shared" si="52"/>
        <v>0</v>
      </c>
      <c r="Y68" s="60"/>
      <c r="Z68" s="61"/>
      <c r="AA68" s="125">
        <v>1.25</v>
      </c>
      <c r="AB68" s="60"/>
      <c r="AC68" s="61">
        <f t="shared" si="53"/>
        <v>0</v>
      </c>
      <c r="AD68" s="60">
        <f t="shared" si="54"/>
        <v>0</v>
      </c>
      <c r="AE68" s="61">
        <f t="shared" si="55"/>
        <v>0</v>
      </c>
      <c r="AF68" s="82"/>
    </row>
    <row r="69" spans="1:32" s="1" customFormat="1">
      <c r="A69" s="5">
        <v>3.12</v>
      </c>
      <c r="B69" s="343" t="s">
        <v>223</v>
      </c>
      <c r="C69" s="82"/>
      <c r="D69" s="61"/>
      <c r="E69" s="82"/>
      <c r="F69" s="61"/>
      <c r="G69" s="101">
        <v>0.75</v>
      </c>
      <c r="H69" s="82"/>
      <c r="I69" s="61">
        <f t="shared" si="46"/>
        <v>0</v>
      </c>
      <c r="J69" s="60">
        <f t="shared" si="47"/>
        <v>0</v>
      </c>
      <c r="K69" s="61">
        <f t="shared" si="47"/>
        <v>0</v>
      </c>
      <c r="L69" s="60"/>
      <c r="M69" s="61"/>
      <c r="N69" s="61" t="e">
        <f t="shared" si="48"/>
        <v>#DIV/0!</v>
      </c>
      <c r="O69" s="61" t="e">
        <f t="shared" si="48"/>
        <v>#DIV/0!</v>
      </c>
      <c r="P69" s="60">
        <f t="shared" si="49"/>
        <v>0</v>
      </c>
      <c r="Q69" s="61">
        <f t="shared" si="49"/>
        <v>0</v>
      </c>
      <c r="R69" s="60"/>
      <c r="S69" s="61"/>
      <c r="T69" s="125">
        <v>0.75</v>
      </c>
      <c r="U69" s="60"/>
      <c r="V69" s="61">
        <f t="shared" si="50"/>
        <v>0</v>
      </c>
      <c r="W69" s="60">
        <f t="shared" si="51"/>
        <v>0</v>
      </c>
      <c r="X69" s="61">
        <f t="shared" si="52"/>
        <v>0</v>
      </c>
      <c r="Y69" s="60"/>
      <c r="Z69" s="61"/>
      <c r="AA69" s="125">
        <v>0.75</v>
      </c>
      <c r="AB69" s="60"/>
      <c r="AC69" s="61">
        <f t="shared" si="53"/>
        <v>0</v>
      </c>
      <c r="AD69" s="60">
        <f t="shared" si="54"/>
        <v>0</v>
      </c>
      <c r="AE69" s="61">
        <f t="shared" si="55"/>
        <v>0</v>
      </c>
      <c r="AF69" s="82"/>
    </row>
    <row r="70" spans="1:32" s="1" customFormat="1" ht="31.5">
      <c r="A70" s="749">
        <v>3.13</v>
      </c>
      <c r="B70" s="343" t="s">
        <v>224</v>
      </c>
      <c r="C70" s="82"/>
      <c r="D70" s="61"/>
      <c r="E70" s="82"/>
      <c r="F70" s="61"/>
      <c r="G70" s="101">
        <v>0.75</v>
      </c>
      <c r="H70" s="82"/>
      <c r="I70" s="61">
        <f t="shared" si="46"/>
        <v>0</v>
      </c>
      <c r="J70" s="60">
        <f t="shared" si="47"/>
        <v>0</v>
      </c>
      <c r="K70" s="61">
        <f t="shared" si="47"/>
        <v>0</v>
      </c>
      <c r="L70" s="60"/>
      <c r="M70" s="61"/>
      <c r="N70" s="61" t="e">
        <f t="shared" si="48"/>
        <v>#DIV/0!</v>
      </c>
      <c r="O70" s="61" t="e">
        <f t="shared" si="48"/>
        <v>#DIV/0!</v>
      </c>
      <c r="P70" s="60">
        <f t="shared" si="49"/>
        <v>0</v>
      </c>
      <c r="Q70" s="61">
        <f t="shared" si="49"/>
        <v>0</v>
      </c>
      <c r="R70" s="60"/>
      <c r="S70" s="61"/>
      <c r="T70" s="125">
        <v>0.75</v>
      </c>
      <c r="U70" s="60"/>
      <c r="V70" s="61">
        <f t="shared" si="50"/>
        <v>0</v>
      </c>
      <c r="W70" s="60">
        <f t="shared" si="51"/>
        <v>0</v>
      </c>
      <c r="X70" s="61">
        <f t="shared" si="52"/>
        <v>0</v>
      </c>
      <c r="Y70" s="60"/>
      <c r="Z70" s="61"/>
      <c r="AA70" s="125">
        <v>0.75</v>
      </c>
      <c r="AB70" s="60"/>
      <c r="AC70" s="61">
        <f t="shared" si="53"/>
        <v>0</v>
      </c>
      <c r="AD70" s="60">
        <f t="shared" si="54"/>
        <v>0</v>
      </c>
      <c r="AE70" s="61">
        <f t="shared" si="55"/>
        <v>0</v>
      </c>
      <c r="AF70" s="82"/>
    </row>
    <row r="71" spans="1:32" s="1" customFormat="1" ht="37.5">
      <c r="A71" s="749">
        <v>3.14</v>
      </c>
      <c r="B71" s="341" t="s">
        <v>606</v>
      </c>
      <c r="C71" s="82"/>
      <c r="D71" s="61"/>
      <c r="E71" s="82"/>
      <c r="F71" s="61"/>
      <c r="G71" s="101"/>
      <c r="H71" s="82"/>
      <c r="I71" s="61">
        <f t="shared" si="46"/>
        <v>0</v>
      </c>
      <c r="J71" s="60">
        <f t="shared" si="47"/>
        <v>0</v>
      </c>
      <c r="K71" s="61">
        <f t="shared" si="47"/>
        <v>0</v>
      </c>
      <c r="L71" s="60"/>
      <c r="M71" s="61"/>
      <c r="N71" s="61"/>
      <c r="O71" s="61"/>
      <c r="P71" s="60">
        <f t="shared" si="49"/>
        <v>0</v>
      </c>
      <c r="Q71" s="61">
        <f t="shared" si="49"/>
        <v>0</v>
      </c>
      <c r="R71" s="60"/>
      <c r="S71" s="61"/>
      <c r="T71" s="125"/>
      <c r="U71" s="60"/>
      <c r="V71" s="61">
        <f t="shared" si="50"/>
        <v>0</v>
      </c>
      <c r="W71" s="60">
        <f t="shared" si="51"/>
        <v>0</v>
      </c>
      <c r="X71" s="61">
        <f t="shared" si="52"/>
        <v>0</v>
      </c>
      <c r="Y71" s="60"/>
      <c r="Z71" s="61"/>
      <c r="AA71" s="125"/>
      <c r="AB71" s="60"/>
      <c r="AC71" s="61">
        <f t="shared" si="53"/>
        <v>0</v>
      </c>
      <c r="AD71" s="60">
        <f t="shared" si="54"/>
        <v>0</v>
      </c>
      <c r="AE71" s="61">
        <f t="shared" si="55"/>
        <v>0</v>
      </c>
      <c r="AF71" s="82"/>
    </row>
    <row r="72" spans="1:32" s="1" customFormat="1" ht="37.5">
      <c r="A72" s="749">
        <v>3.15</v>
      </c>
      <c r="B72" s="341" t="s">
        <v>605</v>
      </c>
      <c r="C72" s="82"/>
      <c r="D72" s="61"/>
      <c r="E72" s="82"/>
      <c r="F72" s="61"/>
      <c r="G72" s="101"/>
      <c r="H72" s="82"/>
      <c r="I72" s="61">
        <f t="shared" si="46"/>
        <v>0</v>
      </c>
      <c r="J72" s="60">
        <f t="shared" si="47"/>
        <v>0</v>
      </c>
      <c r="K72" s="61">
        <f t="shared" si="47"/>
        <v>0</v>
      </c>
      <c r="L72" s="60"/>
      <c r="M72" s="61"/>
      <c r="N72" s="61"/>
      <c r="O72" s="61"/>
      <c r="P72" s="60">
        <f t="shared" si="49"/>
        <v>0</v>
      </c>
      <c r="Q72" s="61">
        <f t="shared" si="49"/>
        <v>0</v>
      </c>
      <c r="R72" s="60"/>
      <c r="S72" s="61"/>
      <c r="T72" s="125">
        <v>0.3</v>
      </c>
      <c r="U72" s="60"/>
      <c r="V72" s="61">
        <f t="shared" si="50"/>
        <v>0</v>
      </c>
      <c r="W72" s="60">
        <f t="shared" si="51"/>
        <v>0</v>
      </c>
      <c r="X72" s="61">
        <f t="shared" si="52"/>
        <v>0</v>
      </c>
      <c r="Y72" s="60"/>
      <c r="Z72" s="61"/>
      <c r="AA72" s="125">
        <v>0.3</v>
      </c>
      <c r="AB72" s="60"/>
      <c r="AC72" s="61">
        <f t="shared" si="53"/>
        <v>0</v>
      </c>
      <c r="AD72" s="60">
        <f t="shared" si="54"/>
        <v>0</v>
      </c>
      <c r="AE72" s="61">
        <f t="shared" si="55"/>
        <v>0</v>
      </c>
      <c r="AF72" s="82"/>
    </row>
    <row r="73" spans="1:32" s="1" customFormat="1">
      <c r="A73" s="749">
        <v>3.16</v>
      </c>
      <c r="B73" s="343" t="s">
        <v>31</v>
      </c>
      <c r="C73" s="82"/>
      <c r="D73" s="61"/>
      <c r="E73" s="82"/>
      <c r="F73" s="61"/>
      <c r="G73" s="101"/>
      <c r="H73" s="82"/>
      <c r="I73" s="61">
        <f t="shared" si="46"/>
        <v>0</v>
      </c>
      <c r="J73" s="60">
        <f t="shared" si="47"/>
        <v>0</v>
      </c>
      <c r="K73" s="61">
        <f t="shared" si="47"/>
        <v>0</v>
      </c>
      <c r="L73" s="60"/>
      <c r="M73" s="61"/>
      <c r="N73" s="61"/>
      <c r="O73" s="61"/>
      <c r="P73" s="60">
        <f t="shared" si="49"/>
        <v>0</v>
      </c>
      <c r="Q73" s="61">
        <f t="shared" si="49"/>
        <v>0</v>
      </c>
      <c r="R73" s="60"/>
      <c r="S73" s="61"/>
      <c r="T73" s="125"/>
      <c r="U73" s="60"/>
      <c r="V73" s="61">
        <f t="shared" si="50"/>
        <v>0</v>
      </c>
      <c r="W73" s="60">
        <f t="shared" si="51"/>
        <v>0</v>
      </c>
      <c r="X73" s="61">
        <f t="shared" si="52"/>
        <v>0</v>
      </c>
      <c r="Y73" s="60"/>
      <c r="Z73" s="61"/>
      <c r="AA73" s="125"/>
      <c r="AB73" s="60"/>
      <c r="AC73" s="61">
        <f t="shared" si="53"/>
        <v>0</v>
      </c>
      <c r="AD73" s="60">
        <f t="shared" si="54"/>
        <v>0</v>
      </c>
      <c r="AE73" s="61">
        <f t="shared" si="55"/>
        <v>0</v>
      </c>
      <c r="AF73" s="82"/>
    </row>
    <row r="74" spans="1:32" s="1" customFormat="1" ht="31.5">
      <c r="A74" s="749">
        <v>3.17</v>
      </c>
      <c r="B74" s="343" t="s">
        <v>225</v>
      </c>
      <c r="C74" s="82"/>
      <c r="D74" s="61"/>
      <c r="E74" s="82"/>
      <c r="F74" s="61"/>
      <c r="G74" s="101">
        <v>0.5</v>
      </c>
      <c r="H74" s="82"/>
      <c r="I74" s="61">
        <f t="shared" si="46"/>
        <v>0</v>
      </c>
      <c r="J74" s="60">
        <f t="shared" si="47"/>
        <v>0</v>
      </c>
      <c r="K74" s="61">
        <f t="shared" si="47"/>
        <v>0</v>
      </c>
      <c r="L74" s="60">
        <v>32</v>
      </c>
      <c r="M74" s="61"/>
      <c r="N74" s="61" t="e">
        <f t="shared" si="48"/>
        <v>#DIV/0!</v>
      </c>
      <c r="O74" s="61" t="e">
        <f t="shared" si="48"/>
        <v>#DIV/0!</v>
      </c>
      <c r="P74" s="60">
        <f t="shared" si="49"/>
        <v>-32</v>
      </c>
      <c r="Q74" s="61">
        <f t="shared" si="49"/>
        <v>0</v>
      </c>
      <c r="R74" s="60"/>
      <c r="S74" s="61"/>
      <c r="T74" s="125">
        <v>0.5</v>
      </c>
      <c r="U74" s="60"/>
      <c r="V74" s="61">
        <f t="shared" si="50"/>
        <v>0</v>
      </c>
      <c r="W74" s="60">
        <f t="shared" si="51"/>
        <v>0</v>
      </c>
      <c r="X74" s="61">
        <f t="shared" si="52"/>
        <v>0</v>
      </c>
      <c r="Y74" s="60"/>
      <c r="Z74" s="61"/>
      <c r="AA74" s="125">
        <v>0.5</v>
      </c>
      <c r="AB74" s="60"/>
      <c r="AC74" s="61">
        <f t="shared" si="53"/>
        <v>0</v>
      </c>
      <c r="AD74" s="60">
        <f t="shared" si="54"/>
        <v>0</v>
      </c>
      <c r="AE74" s="61">
        <f t="shared" si="55"/>
        <v>0</v>
      </c>
      <c r="AF74" s="82"/>
    </row>
    <row r="75" spans="1:32" s="1" customFormat="1" ht="31.5">
      <c r="A75" s="749">
        <v>3.18</v>
      </c>
      <c r="B75" s="343" t="s">
        <v>203</v>
      </c>
      <c r="C75" s="82"/>
      <c r="D75" s="61"/>
      <c r="E75" s="82"/>
      <c r="F75" s="61"/>
      <c r="G75" s="101"/>
      <c r="H75" s="82"/>
      <c r="I75" s="61">
        <f t="shared" si="46"/>
        <v>0</v>
      </c>
      <c r="J75" s="60">
        <f t="shared" si="47"/>
        <v>0</v>
      </c>
      <c r="K75" s="61">
        <f t="shared" si="47"/>
        <v>0</v>
      </c>
      <c r="L75" s="60"/>
      <c r="M75" s="61"/>
      <c r="N75" s="61"/>
      <c r="O75" s="61"/>
      <c r="P75" s="60">
        <f t="shared" si="49"/>
        <v>0</v>
      </c>
      <c r="Q75" s="61">
        <f t="shared" si="49"/>
        <v>0</v>
      </c>
      <c r="R75" s="60"/>
      <c r="S75" s="61"/>
      <c r="T75" s="125"/>
      <c r="U75" s="60"/>
      <c r="V75" s="61">
        <f t="shared" si="50"/>
        <v>0</v>
      </c>
      <c r="W75" s="60">
        <f t="shared" si="51"/>
        <v>0</v>
      </c>
      <c r="X75" s="61">
        <f t="shared" si="52"/>
        <v>0</v>
      </c>
      <c r="Y75" s="60"/>
      <c r="Z75" s="61"/>
      <c r="AA75" s="125"/>
      <c r="AB75" s="60"/>
      <c r="AC75" s="61">
        <f t="shared" si="53"/>
        <v>0</v>
      </c>
      <c r="AD75" s="60">
        <f t="shared" si="54"/>
        <v>0</v>
      </c>
      <c r="AE75" s="61">
        <f t="shared" si="55"/>
        <v>0</v>
      </c>
      <c r="AF75" s="82"/>
    </row>
    <row r="76" spans="1:32" s="144" customFormat="1">
      <c r="A76" s="217"/>
      <c r="B76" s="218" t="s">
        <v>171</v>
      </c>
      <c r="C76" s="236">
        <f t="shared" ref="C76:F76" si="57">SUM(C54:C75)</f>
        <v>0</v>
      </c>
      <c r="D76" s="219">
        <f t="shared" si="57"/>
        <v>0</v>
      </c>
      <c r="E76" s="236">
        <f t="shared" si="57"/>
        <v>0</v>
      </c>
      <c r="F76" s="219">
        <f t="shared" si="57"/>
        <v>0</v>
      </c>
      <c r="G76" s="212"/>
      <c r="H76" s="236">
        <f>SUM(H54:H75)</f>
        <v>0</v>
      </c>
      <c r="I76" s="219">
        <f>SUM(I54:I75)</f>
        <v>0</v>
      </c>
      <c r="J76" s="236">
        <f>SUM(J54:J75)</f>
        <v>0</v>
      </c>
      <c r="K76" s="219">
        <f>SUM(K54:K75)</f>
        <v>0</v>
      </c>
      <c r="L76" s="289">
        <f>L62</f>
        <v>0</v>
      </c>
      <c r="M76" s="219">
        <f>SUM(M54:M75)</f>
        <v>0</v>
      </c>
      <c r="N76" s="213" t="e">
        <f t="shared" si="48"/>
        <v>#DIV/0!</v>
      </c>
      <c r="O76" s="213" t="e">
        <f t="shared" si="48"/>
        <v>#DIV/0!</v>
      </c>
      <c r="P76" s="236">
        <f>P54</f>
        <v>0</v>
      </c>
      <c r="Q76" s="219">
        <f>SUM(Q54:Q75)</f>
        <v>0</v>
      </c>
      <c r="R76" s="236">
        <f>SUM(R54:R75)</f>
        <v>0</v>
      </c>
      <c r="S76" s="219">
        <f>SUM(S54:S75)</f>
        <v>0</v>
      </c>
      <c r="T76" s="214"/>
      <c r="U76" s="289">
        <f>U54</f>
        <v>0</v>
      </c>
      <c r="V76" s="219">
        <f>SUM(V54:V75)</f>
        <v>0</v>
      </c>
      <c r="W76" s="289">
        <f>W54</f>
        <v>0</v>
      </c>
      <c r="X76" s="219">
        <f>SUM(X54:X75)</f>
        <v>0</v>
      </c>
      <c r="Y76" s="236">
        <f>SUM(Y54:Y75)</f>
        <v>0</v>
      </c>
      <c r="Z76" s="219">
        <f>SUM(Z54:Z75)</f>
        <v>0</v>
      </c>
      <c r="AA76" s="214"/>
      <c r="AB76" s="289">
        <f>AB54</f>
        <v>0</v>
      </c>
      <c r="AC76" s="219">
        <f>SUM(AC54:AC75)</f>
        <v>0</v>
      </c>
      <c r="AD76" s="289">
        <f>AD54</f>
        <v>0</v>
      </c>
      <c r="AE76" s="219">
        <f>SUM(AE54:AE75)</f>
        <v>0</v>
      </c>
      <c r="AF76" s="215"/>
    </row>
    <row r="77" spans="1:32" s="144" customFormat="1">
      <c r="A77" s="217"/>
      <c r="B77" s="215" t="s">
        <v>234</v>
      </c>
      <c r="C77" s="236">
        <f t="shared" ref="C77:F77" si="58">C76+C52</f>
        <v>0</v>
      </c>
      <c r="D77" s="219">
        <f t="shared" si="58"/>
        <v>0</v>
      </c>
      <c r="E77" s="236">
        <f t="shared" si="58"/>
        <v>0</v>
      </c>
      <c r="F77" s="219">
        <f t="shared" si="58"/>
        <v>0</v>
      </c>
      <c r="G77" s="212"/>
      <c r="H77" s="236">
        <f>H76+H52</f>
        <v>0</v>
      </c>
      <c r="I77" s="219">
        <f>I76+I52</f>
        <v>0</v>
      </c>
      <c r="J77" s="236">
        <f>J76+J52</f>
        <v>0</v>
      </c>
      <c r="K77" s="219">
        <f>K76+K52</f>
        <v>0</v>
      </c>
      <c r="L77" s="289">
        <f>L76</f>
        <v>0</v>
      </c>
      <c r="M77" s="219">
        <f>M76+M52</f>
        <v>0</v>
      </c>
      <c r="N77" s="213" t="e">
        <f t="shared" si="48"/>
        <v>#DIV/0!</v>
      </c>
      <c r="O77" s="213" t="e">
        <f t="shared" si="48"/>
        <v>#DIV/0!</v>
      </c>
      <c r="P77" s="236">
        <f>P76</f>
        <v>0</v>
      </c>
      <c r="Q77" s="219">
        <f>Q76+Q52</f>
        <v>0</v>
      </c>
      <c r="R77" s="236">
        <f>R76+R52</f>
        <v>0</v>
      </c>
      <c r="S77" s="219">
        <f>S76+S52</f>
        <v>0</v>
      </c>
      <c r="T77" s="214"/>
      <c r="U77" s="289">
        <f>U76</f>
        <v>0</v>
      </c>
      <c r="V77" s="219">
        <f>V76+V52</f>
        <v>0</v>
      </c>
      <c r="W77" s="289">
        <f>W76</f>
        <v>0</v>
      </c>
      <c r="X77" s="219">
        <f>X76+X52</f>
        <v>0</v>
      </c>
      <c r="Y77" s="236">
        <f>Y76+Y52</f>
        <v>0</v>
      </c>
      <c r="Z77" s="219">
        <f>Z76+Z52</f>
        <v>0</v>
      </c>
      <c r="AA77" s="214"/>
      <c r="AB77" s="289">
        <f>AB76</f>
        <v>0</v>
      </c>
      <c r="AC77" s="219">
        <f>AC76+AC52</f>
        <v>0</v>
      </c>
      <c r="AD77" s="289">
        <f>AD76</f>
        <v>0</v>
      </c>
      <c r="AE77" s="219">
        <f>AE76+AE52</f>
        <v>0</v>
      </c>
      <c r="AF77" s="215"/>
    </row>
    <row r="78" spans="1:32" s="1" customFormat="1">
      <c r="A78" s="198">
        <v>4</v>
      </c>
      <c r="B78" s="7" t="s">
        <v>32</v>
      </c>
      <c r="C78" s="82"/>
      <c r="D78" s="61"/>
      <c r="E78" s="82"/>
      <c r="F78" s="61"/>
      <c r="G78" s="101"/>
      <c r="H78" s="82"/>
      <c r="I78" s="61"/>
      <c r="J78" s="60"/>
      <c r="K78" s="61"/>
      <c r="L78" s="60"/>
      <c r="M78" s="61"/>
      <c r="N78" s="61"/>
      <c r="O78" s="61"/>
      <c r="P78" s="60">
        <f t="shared" ref="P78:Q80" si="59">J78-L78</f>
        <v>0</v>
      </c>
      <c r="Q78" s="61">
        <f t="shared" si="59"/>
        <v>0</v>
      </c>
      <c r="R78" s="60"/>
      <c r="S78" s="61"/>
      <c r="T78" s="125"/>
      <c r="U78" s="60"/>
      <c r="V78" s="61">
        <f t="shared" ref="V78" si="60">U78*T78</f>
        <v>0</v>
      </c>
      <c r="W78" s="60">
        <f t="shared" ref="W78:W80" si="61">U78+R78</f>
        <v>0</v>
      </c>
      <c r="X78" s="61">
        <f>V78+S78</f>
        <v>0</v>
      </c>
      <c r="Y78" s="60"/>
      <c r="Z78" s="61"/>
      <c r="AA78" s="125"/>
      <c r="AB78" s="60"/>
      <c r="AC78" s="61">
        <f t="shared" ref="AC78" si="62">AB78*AA78</f>
        <v>0</v>
      </c>
      <c r="AD78" s="60">
        <f t="shared" ref="AD78:AD80" si="63">AB78+Y78</f>
        <v>0</v>
      </c>
      <c r="AE78" s="61">
        <f>AC78+Z78</f>
        <v>0</v>
      </c>
      <c r="AF78" s="82"/>
    </row>
    <row r="79" spans="1:32" s="1" customFormat="1">
      <c r="A79" s="749">
        <v>4.01</v>
      </c>
      <c r="B79" s="2" t="s">
        <v>33</v>
      </c>
      <c r="C79" s="82"/>
      <c r="D79" s="61"/>
      <c r="E79" s="82"/>
      <c r="F79" s="61"/>
      <c r="G79" s="101">
        <v>0.03</v>
      </c>
      <c r="H79" s="82">
        <v>150</v>
      </c>
      <c r="I79" s="61">
        <f>H79*G79</f>
        <v>4.5</v>
      </c>
      <c r="J79" s="60">
        <f t="shared" ref="J79:J80" si="64">H79+E79+C79</f>
        <v>150</v>
      </c>
      <c r="K79" s="61">
        <f>I79+F79+D79</f>
        <v>4.5</v>
      </c>
      <c r="L79" s="60">
        <v>150</v>
      </c>
      <c r="M79" s="61">
        <v>4.5</v>
      </c>
      <c r="N79" s="61">
        <f t="shared" ref="N79:O79" si="65">L79/H79%</f>
        <v>100</v>
      </c>
      <c r="O79" s="61">
        <f t="shared" si="65"/>
        <v>100</v>
      </c>
      <c r="P79" s="60">
        <f t="shared" si="59"/>
        <v>0</v>
      </c>
      <c r="Q79" s="61">
        <f t="shared" si="59"/>
        <v>0</v>
      </c>
      <c r="R79" s="60"/>
      <c r="S79" s="61"/>
      <c r="T79" s="125">
        <v>0.03</v>
      </c>
      <c r="U79" s="60">
        <v>137</v>
      </c>
      <c r="V79" s="61">
        <f>U79*T79</f>
        <v>4.1099999999999994</v>
      </c>
      <c r="W79" s="60">
        <f t="shared" si="61"/>
        <v>137</v>
      </c>
      <c r="X79" s="61">
        <f>V79+S79</f>
        <v>4.1099999999999994</v>
      </c>
      <c r="Y79" s="60"/>
      <c r="Z79" s="61"/>
      <c r="AA79" s="125">
        <v>0.03</v>
      </c>
      <c r="AB79" s="60">
        <v>137</v>
      </c>
      <c r="AC79" s="61">
        <f>AB79*AA79</f>
        <v>4.1099999999999994</v>
      </c>
      <c r="AD79" s="60">
        <f t="shared" si="63"/>
        <v>137</v>
      </c>
      <c r="AE79" s="61">
        <f>AC79+Z79</f>
        <v>4.1099999999999994</v>
      </c>
      <c r="AF79" s="82"/>
    </row>
    <row r="80" spans="1:32" s="1" customFormat="1" ht="31.5">
      <c r="A80" s="198">
        <v>4.0199999999999996</v>
      </c>
      <c r="B80" s="2" t="s">
        <v>34</v>
      </c>
      <c r="C80" s="82"/>
      <c r="D80" s="61"/>
      <c r="E80" s="82"/>
      <c r="F80" s="61"/>
      <c r="G80" s="101"/>
      <c r="H80" s="82"/>
      <c r="I80" s="61">
        <f>H80*G80</f>
        <v>0</v>
      </c>
      <c r="J80" s="60">
        <f t="shared" si="64"/>
        <v>0</v>
      </c>
      <c r="K80" s="61">
        <f>I80+F80+D80</f>
        <v>0</v>
      </c>
      <c r="L80" s="60"/>
      <c r="M80" s="61"/>
      <c r="N80" s="61"/>
      <c r="O80" s="61"/>
      <c r="P80" s="60">
        <f t="shared" si="59"/>
        <v>0</v>
      </c>
      <c r="Q80" s="61">
        <f t="shared" si="59"/>
        <v>0</v>
      </c>
      <c r="R80" s="60"/>
      <c r="S80" s="61"/>
      <c r="T80" s="125"/>
      <c r="U80" s="60"/>
      <c r="V80" s="61">
        <f>U80*T80</f>
        <v>0</v>
      </c>
      <c r="W80" s="60">
        <f t="shared" si="61"/>
        <v>0</v>
      </c>
      <c r="X80" s="61">
        <f>V80+S80</f>
        <v>0</v>
      </c>
      <c r="Y80" s="60"/>
      <c r="Z80" s="61"/>
      <c r="AA80" s="125"/>
      <c r="AB80" s="60"/>
      <c r="AC80" s="61">
        <f>AB80*AA80</f>
        <v>0</v>
      </c>
      <c r="AD80" s="60">
        <f t="shared" si="63"/>
        <v>0</v>
      </c>
      <c r="AE80" s="61">
        <f>AC80+Z80</f>
        <v>0</v>
      </c>
      <c r="AF80" s="82"/>
    </row>
    <row r="81" spans="1:32" s="144" customFormat="1">
      <c r="A81" s="217"/>
      <c r="B81" s="215" t="s">
        <v>35</v>
      </c>
      <c r="C81" s="236">
        <f t="shared" ref="C81" si="66">SUM(C79:C80)</f>
        <v>0</v>
      </c>
      <c r="D81" s="219">
        <f>SUM(D79:D80)</f>
        <v>0</v>
      </c>
      <c r="E81" s="236">
        <f t="shared" ref="E81" si="67">SUM(E79:E80)</f>
        <v>0</v>
      </c>
      <c r="F81" s="219">
        <f>SUM(F79:F80)</f>
        <v>0</v>
      </c>
      <c r="G81" s="212"/>
      <c r="H81" s="236">
        <f t="shared" ref="H81:M81" si="68">SUM(H79:H80)</f>
        <v>150</v>
      </c>
      <c r="I81" s="219">
        <f>SUM(I79:I80)</f>
        <v>4.5</v>
      </c>
      <c r="J81" s="236">
        <f t="shared" si="68"/>
        <v>150</v>
      </c>
      <c r="K81" s="219">
        <f>SUM(K79:K80)</f>
        <v>4.5</v>
      </c>
      <c r="L81" s="236">
        <f t="shared" si="68"/>
        <v>150</v>
      </c>
      <c r="M81" s="219">
        <f t="shared" si="68"/>
        <v>4.5</v>
      </c>
      <c r="N81" s="213">
        <f t="shared" ref="N81:N83" si="69">L81/J81%</f>
        <v>100</v>
      </c>
      <c r="O81" s="213">
        <f>M81/K81%</f>
        <v>100</v>
      </c>
      <c r="P81" s="236">
        <f t="shared" ref="P81:S81" si="70">SUM(P79:P80)</f>
        <v>0</v>
      </c>
      <c r="Q81" s="219">
        <f t="shared" si="70"/>
        <v>0</v>
      </c>
      <c r="R81" s="236">
        <f t="shared" si="70"/>
        <v>0</v>
      </c>
      <c r="S81" s="219">
        <f t="shared" si="70"/>
        <v>0</v>
      </c>
      <c r="T81" s="214"/>
      <c r="U81" s="236">
        <f t="shared" ref="U81:W81" si="71">SUM(U79:U80)</f>
        <v>137</v>
      </c>
      <c r="V81" s="219">
        <f>SUM(V79:V80)</f>
        <v>4.1099999999999994</v>
      </c>
      <c r="W81" s="236">
        <f t="shared" si="71"/>
        <v>137</v>
      </c>
      <c r="X81" s="219">
        <f>SUM(X79:X80)</f>
        <v>4.1099999999999994</v>
      </c>
      <c r="Y81" s="236">
        <f t="shared" ref="Y81:Z81" si="72">SUM(Y79:Y80)</f>
        <v>0</v>
      </c>
      <c r="Z81" s="219">
        <f t="shared" si="72"/>
        <v>0</v>
      </c>
      <c r="AA81" s="214"/>
      <c r="AB81" s="236">
        <f t="shared" ref="AB81" si="73">SUM(AB79:AB80)</f>
        <v>137</v>
      </c>
      <c r="AC81" s="219">
        <f>SUM(AC79:AC80)</f>
        <v>4.1099999999999994</v>
      </c>
      <c r="AD81" s="236">
        <f t="shared" ref="AD81" si="74">SUM(AD79:AD80)</f>
        <v>137</v>
      </c>
      <c r="AE81" s="219">
        <f>SUM(AE79:AE80)</f>
        <v>4.1099999999999994</v>
      </c>
      <c r="AF81" s="215"/>
    </row>
    <row r="82" spans="1:32" s="1" customFormat="1" ht="78.75">
      <c r="A82" s="90">
        <v>5</v>
      </c>
      <c r="B82" s="9" t="s">
        <v>235</v>
      </c>
      <c r="C82" s="82">
        <v>2939</v>
      </c>
      <c r="D82" s="61">
        <v>0</v>
      </c>
      <c r="E82" s="82"/>
      <c r="F82" s="61"/>
      <c r="G82" s="101"/>
      <c r="H82" s="82">
        <v>3653</v>
      </c>
      <c r="I82" s="61">
        <v>0</v>
      </c>
      <c r="J82" s="60">
        <f t="shared" ref="J82" si="75">H82+E82+C82</f>
        <v>6592</v>
      </c>
      <c r="K82" s="61">
        <v>0</v>
      </c>
      <c r="L82" s="60"/>
      <c r="M82" s="61"/>
      <c r="N82" s="61">
        <f t="shared" si="69"/>
        <v>0</v>
      </c>
      <c r="O82" s="61" t="e">
        <f>M82/K82%</f>
        <v>#DIV/0!</v>
      </c>
      <c r="P82" s="60">
        <f>J82-L82</f>
        <v>6592</v>
      </c>
      <c r="Q82" s="61">
        <f>K82-M82</f>
        <v>0</v>
      </c>
      <c r="R82" s="60"/>
      <c r="S82" s="61"/>
      <c r="T82" s="125"/>
      <c r="U82" s="60">
        <v>4507</v>
      </c>
      <c r="V82" s="61">
        <v>586.32303000000002</v>
      </c>
      <c r="W82" s="60">
        <f>U82+R82</f>
        <v>4507</v>
      </c>
      <c r="X82" s="61">
        <f>V82+S82</f>
        <v>586.32303000000002</v>
      </c>
      <c r="Y82" s="60"/>
      <c r="Z82" s="61"/>
      <c r="AA82" s="125"/>
      <c r="AB82" s="60">
        <v>3649</v>
      </c>
      <c r="AC82" s="61">
        <v>194.28</v>
      </c>
      <c r="AD82" s="60">
        <f>AB82+Y82</f>
        <v>3649</v>
      </c>
      <c r="AE82" s="61">
        <f>AC82+Z82</f>
        <v>194.28</v>
      </c>
      <c r="AF82" s="82"/>
    </row>
    <row r="83" spans="1:32" s="144" customFormat="1">
      <c r="A83" s="217"/>
      <c r="B83" s="239" t="s">
        <v>35</v>
      </c>
      <c r="C83" s="236">
        <f t="shared" ref="C83:E83" si="76">C82</f>
        <v>2939</v>
      </c>
      <c r="D83" s="219">
        <f t="shared" si="76"/>
        <v>0</v>
      </c>
      <c r="E83" s="236">
        <f t="shared" si="76"/>
        <v>0</v>
      </c>
      <c r="F83" s="219">
        <f>F82</f>
        <v>0</v>
      </c>
      <c r="G83" s="212">
        <v>0</v>
      </c>
      <c r="H83" s="236">
        <f t="shared" ref="H83:M83" si="77">H82</f>
        <v>3653</v>
      </c>
      <c r="I83" s="219">
        <f>I82</f>
        <v>0</v>
      </c>
      <c r="J83" s="236">
        <f t="shared" si="77"/>
        <v>6592</v>
      </c>
      <c r="K83" s="219">
        <f>K82</f>
        <v>0</v>
      </c>
      <c r="L83" s="236">
        <f t="shared" si="77"/>
        <v>0</v>
      </c>
      <c r="M83" s="219">
        <f t="shared" si="77"/>
        <v>0</v>
      </c>
      <c r="N83" s="213">
        <f t="shared" si="69"/>
        <v>0</v>
      </c>
      <c r="O83" s="213" t="e">
        <f>M83/K83%</f>
        <v>#DIV/0!</v>
      </c>
      <c r="P83" s="236">
        <f t="shared" ref="P83:S83" si="78">P82</f>
        <v>6592</v>
      </c>
      <c r="Q83" s="219">
        <f t="shared" si="78"/>
        <v>0</v>
      </c>
      <c r="R83" s="236">
        <f t="shared" si="78"/>
        <v>0</v>
      </c>
      <c r="S83" s="219">
        <f t="shared" si="78"/>
        <v>0</v>
      </c>
      <c r="T83" s="214">
        <v>0</v>
      </c>
      <c r="U83" s="236">
        <f t="shared" ref="U83:W83" si="79">U82</f>
        <v>4507</v>
      </c>
      <c r="V83" s="219">
        <f>V82</f>
        <v>586.32303000000002</v>
      </c>
      <c r="W83" s="236">
        <f t="shared" si="79"/>
        <v>4507</v>
      </c>
      <c r="X83" s="219">
        <f>X82</f>
        <v>586.32303000000002</v>
      </c>
      <c r="Y83" s="236">
        <f t="shared" ref="Y83:Z83" si="80">Y82</f>
        <v>0</v>
      </c>
      <c r="Z83" s="219">
        <f t="shared" si="80"/>
        <v>0</v>
      </c>
      <c r="AA83" s="214">
        <v>0</v>
      </c>
      <c r="AB83" s="236">
        <f t="shared" ref="AB83" si="81">AB82</f>
        <v>3649</v>
      </c>
      <c r="AC83" s="219">
        <f>AC82</f>
        <v>194.28</v>
      </c>
      <c r="AD83" s="236">
        <f t="shared" ref="AD83" si="82">AD82</f>
        <v>3649</v>
      </c>
      <c r="AE83" s="219">
        <f>AE82</f>
        <v>194.28</v>
      </c>
      <c r="AF83" s="215"/>
    </row>
    <row r="84" spans="1:32" s="1" customFormat="1" ht="31.5">
      <c r="A84" s="90">
        <v>6</v>
      </c>
      <c r="B84" s="9" t="s">
        <v>36</v>
      </c>
      <c r="C84" s="82"/>
      <c r="D84" s="61"/>
      <c r="E84" s="82"/>
      <c r="F84" s="61"/>
      <c r="G84" s="101"/>
      <c r="H84" s="82"/>
      <c r="I84" s="61"/>
      <c r="J84" s="60"/>
      <c r="K84" s="61"/>
      <c r="L84" s="60"/>
      <c r="M84" s="61"/>
      <c r="N84" s="61"/>
      <c r="O84" s="61"/>
      <c r="P84" s="60">
        <f t="shared" ref="P84:Q89" si="83">J84-L84</f>
        <v>0</v>
      </c>
      <c r="Q84" s="61">
        <f t="shared" si="83"/>
        <v>0</v>
      </c>
      <c r="R84" s="60"/>
      <c r="S84" s="61"/>
      <c r="T84" s="125"/>
      <c r="U84" s="60"/>
      <c r="V84" s="61">
        <f t="shared" ref="V84:V85" si="84">U84*T84</f>
        <v>0</v>
      </c>
      <c r="W84" s="60">
        <f t="shared" ref="W84:W89" si="85">U84+R84</f>
        <v>0</v>
      </c>
      <c r="X84" s="61">
        <f t="shared" ref="X84:X89" si="86">V84+S84</f>
        <v>0</v>
      </c>
      <c r="Y84" s="60"/>
      <c r="Z84" s="61"/>
      <c r="AA84" s="125"/>
      <c r="AB84" s="60"/>
      <c r="AC84" s="61">
        <f t="shared" ref="AC84:AC85" si="87">AB84*AA84</f>
        <v>0</v>
      </c>
      <c r="AD84" s="60">
        <f t="shared" ref="AD84:AD89" si="88">AB84+Y84</f>
        <v>0</v>
      </c>
      <c r="AE84" s="61">
        <f t="shared" ref="AE84:AE89" si="89">AC84+Z84</f>
        <v>0</v>
      </c>
      <c r="AF84" s="82"/>
    </row>
    <row r="85" spans="1:32" s="1" customFormat="1">
      <c r="A85" s="90">
        <v>6.01</v>
      </c>
      <c r="B85" s="9" t="s">
        <v>37</v>
      </c>
      <c r="C85" s="82"/>
      <c r="D85" s="61"/>
      <c r="E85" s="82"/>
      <c r="F85" s="61"/>
      <c r="G85" s="101"/>
      <c r="H85" s="82"/>
      <c r="I85" s="61">
        <f>H85*G85</f>
        <v>0</v>
      </c>
      <c r="J85" s="60">
        <f t="shared" ref="J85:J86" si="90">H85+E85+C85</f>
        <v>0</v>
      </c>
      <c r="K85" s="61">
        <f>I85+F85+D85</f>
        <v>0</v>
      </c>
      <c r="L85" s="60"/>
      <c r="M85" s="61"/>
      <c r="N85" s="61"/>
      <c r="O85" s="61"/>
      <c r="P85" s="60">
        <f t="shared" si="83"/>
        <v>0</v>
      </c>
      <c r="Q85" s="61">
        <f t="shared" si="83"/>
        <v>0</v>
      </c>
      <c r="R85" s="60"/>
      <c r="S85" s="61"/>
      <c r="T85" s="125"/>
      <c r="U85" s="60"/>
      <c r="V85" s="61">
        <f t="shared" si="84"/>
        <v>0</v>
      </c>
      <c r="W85" s="60">
        <f t="shared" si="85"/>
        <v>0</v>
      </c>
      <c r="X85" s="61">
        <f t="shared" si="86"/>
        <v>0</v>
      </c>
      <c r="Y85" s="60"/>
      <c r="Z85" s="61"/>
      <c r="AA85" s="125"/>
      <c r="AB85" s="60"/>
      <c r="AC85" s="61">
        <f t="shared" si="87"/>
        <v>0</v>
      </c>
      <c r="AD85" s="60">
        <f t="shared" si="88"/>
        <v>0</v>
      </c>
      <c r="AE85" s="61">
        <f t="shared" si="89"/>
        <v>0</v>
      </c>
      <c r="AF85" s="82"/>
    </row>
    <row r="86" spans="1:32" s="1" customFormat="1" ht="56.25">
      <c r="A86" s="749"/>
      <c r="B86" s="2" t="s">
        <v>38</v>
      </c>
      <c r="C86" s="82"/>
      <c r="D86" s="61"/>
      <c r="E86" s="82"/>
      <c r="F86" s="61"/>
      <c r="G86" s="101">
        <v>0.2</v>
      </c>
      <c r="H86" s="82"/>
      <c r="I86" s="61">
        <f>H86*G86</f>
        <v>0</v>
      </c>
      <c r="J86" s="60">
        <f t="shared" si="90"/>
        <v>0</v>
      </c>
      <c r="K86" s="61">
        <f>I86+F86+D86</f>
        <v>0</v>
      </c>
      <c r="L86" s="60"/>
      <c r="M86" s="61"/>
      <c r="N86" s="61" t="e">
        <f t="shared" ref="N86:O90" si="91">L86/J86%</f>
        <v>#DIV/0!</v>
      </c>
      <c r="O86" s="61" t="e">
        <f t="shared" si="91"/>
        <v>#DIV/0!</v>
      </c>
      <c r="P86" s="60">
        <f t="shared" si="83"/>
        <v>0</v>
      </c>
      <c r="Q86" s="61">
        <f t="shared" si="83"/>
        <v>0</v>
      </c>
      <c r="R86" s="60"/>
      <c r="S86" s="61"/>
      <c r="T86" s="125">
        <v>0.2</v>
      </c>
      <c r="U86" s="60"/>
      <c r="V86" s="61">
        <f>U86*T86</f>
        <v>0</v>
      </c>
      <c r="W86" s="60">
        <f t="shared" si="85"/>
        <v>0</v>
      </c>
      <c r="X86" s="61">
        <f t="shared" si="86"/>
        <v>0</v>
      </c>
      <c r="Y86" s="60"/>
      <c r="Z86" s="61"/>
      <c r="AA86" s="125">
        <v>0.2</v>
      </c>
      <c r="AB86" s="60"/>
      <c r="AC86" s="61">
        <f>AB86*AA86</f>
        <v>0</v>
      </c>
      <c r="AD86" s="60">
        <f t="shared" si="88"/>
        <v>0</v>
      </c>
      <c r="AE86" s="61">
        <f t="shared" si="89"/>
        <v>0</v>
      </c>
      <c r="AF86" s="691" t="s">
        <v>478</v>
      </c>
    </row>
    <row r="87" spans="1:32" s="1" customFormat="1">
      <c r="A87" s="198"/>
      <c r="B87" s="2" t="s">
        <v>39</v>
      </c>
      <c r="C87" s="82"/>
      <c r="D87" s="61"/>
      <c r="E87" s="82"/>
      <c r="F87" s="61"/>
      <c r="G87" s="101"/>
      <c r="H87" s="82"/>
      <c r="I87" s="61"/>
      <c r="J87" s="60"/>
      <c r="K87" s="61"/>
      <c r="L87" s="60"/>
      <c r="M87" s="61"/>
      <c r="N87" s="61"/>
      <c r="O87" s="61"/>
      <c r="P87" s="60">
        <f t="shared" si="83"/>
        <v>0</v>
      </c>
      <c r="Q87" s="61">
        <f t="shared" si="83"/>
        <v>0</v>
      </c>
      <c r="R87" s="60"/>
      <c r="S87" s="61"/>
      <c r="T87" s="125"/>
      <c r="U87" s="60"/>
      <c r="V87" s="61">
        <f t="shared" ref="V87:V89" si="92">U87*T87</f>
        <v>0</v>
      </c>
      <c r="W87" s="60">
        <f t="shared" si="85"/>
        <v>0</v>
      </c>
      <c r="X87" s="61">
        <f t="shared" si="86"/>
        <v>0</v>
      </c>
      <c r="Y87" s="60"/>
      <c r="Z87" s="61"/>
      <c r="AA87" s="125"/>
      <c r="AB87" s="60"/>
      <c r="AC87" s="61">
        <f t="shared" ref="AC87:AC89" si="93">AB87*AA87</f>
        <v>0</v>
      </c>
      <c r="AD87" s="60">
        <f t="shared" si="88"/>
        <v>0</v>
      </c>
      <c r="AE87" s="61">
        <f t="shared" si="89"/>
        <v>0</v>
      </c>
      <c r="AF87" s="82"/>
    </row>
    <row r="88" spans="1:32" s="1" customFormat="1">
      <c r="A88" s="198"/>
      <c r="B88" s="2" t="s">
        <v>40</v>
      </c>
      <c r="C88" s="82"/>
      <c r="D88" s="61"/>
      <c r="E88" s="82"/>
      <c r="F88" s="61"/>
      <c r="G88" s="101"/>
      <c r="H88" s="82"/>
      <c r="I88" s="61">
        <f>H88*G88</f>
        <v>0</v>
      </c>
      <c r="J88" s="60">
        <f t="shared" ref="J88:J89" si="94">H88+E88+C88</f>
        <v>0</v>
      </c>
      <c r="K88" s="61">
        <f>I88+F88+D88</f>
        <v>0</v>
      </c>
      <c r="L88" s="60"/>
      <c r="M88" s="61"/>
      <c r="N88" s="61"/>
      <c r="O88" s="61"/>
      <c r="P88" s="60">
        <f t="shared" si="83"/>
        <v>0</v>
      </c>
      <c r="Q88" s="61">
        <f t="shared" si="83"/>
        <v>0</v>
      </c>
      <c r="R88" s="60"/>
      <c r="S88" s="61"/>
      <c r="T88" s="125"/>
      <c r="U88" s="60"/>
      <c r="V88" s="61">
        <f t="shared" si="92"/>
        <v>0</v>
      </c>
      <c r="W88" s="60">
        <f t="shared" si="85"/>
        <v>0</v>
      </c>
      <c r="X88" s="61">
        <f t="shared" si="86"/>
        <v>0</v>
      </c>
      <c r="Y88" s="60"/>
      <c r="Z88" s="61"/>
      <c r="AA88" s="125"/>
      <c r="AB88" s="60"/>
      <c r="AC88" s="61">
        <f t="shared" si="93"/>
        <v>0</v>
      </c>
      <c r="AD88" s="60">
        <f t="shared" si="88"/>
        <v>0</v>
      </c>
      <c r="AE88" s="61">
        <f t="shared" si="89"/>
        <v>0</v>
      </c>
      <c r="AF88" s="82"/>
    </row>
    <row r="89" spans="1:32" s="1" customFormat="1">
      <c r="A89" s="198"/>
      <c r="B89" s="2" t="s">
        <v>41</v>
      </c>
      <c r="C89" s="82"/>
      <c r="D89" s="61"/>
      <c r="E89" s="82"/>
      <c r="F89" s="61"/>
      <c r="G89" s="101"/>
      <c r="H89" s="82"/>
      <c r="I89" s="61">
        <f>H89*G89</f>
        <v>0</v>
      </c>
      <c r="J89" s="60">
        <f t="shared" si="94"/>
        <v>0</v>
      </c>
      <c r="K89" s="61">
        <f>I89+F89+D89</f>
        <v>0</v>
      </c>
      <c r="L89" s="60"/>
      <c r="M89" s="61"/>
      <c r="N89" s="61"/>
      <c r="O89" s="61"/>
      <c r="P89" s="60">
        <f t="shared" si="83"/>
        <v>0</v>
      </c>
      <c r="Q89" s="61">
        <f t="shared" si="83"/>
        <v>0</v>
      </c>
      <c r="R89" s="60"/>
      <c r="S89" s="61"/>
      <c r="T89" s="125"/>
      <c r="U89" s="60"/>
      <c r="V89" s="61">
        <f t="shared" si="92"/>
        <v>0</v>
      </c>
      <c r="W89" s="60">
        <f t="shared" si="85"/>
        <v>0</v>
      </c>
      <c r="X89" s="61">
        <f t="shared" si="86"/>
        <v>0</v>
      </c>
      <c r="Y89" s="60"/>
      <c r="Z89" s="61"/>
      <c r="AA89" s="125"/>
      <c r="AB89" s="60"/>
      <c r="AC89" s="61">
        <f t="shared" si="93"/>
        <v>0</v>
      </c>
      <c r="AD89" s="60">
        <f t="shared" si="88"/>
        <v>0</v>
      </c>
      <c r="AE89" s="61">
        <f t="shared" si="89"/>
        <v>0</v>
      </c>
      <c r="AF89" s="82"/>
    </row>
    <row r="90" spans="1:32" s="144" customFormat="1">
      <c r="A90" s="217"/>
      <c r="B90" s="239" t="s">
        <v>25</v>
      </c>
      <c r="C90" s="236">
        <f t="shared" ref="C90" si="95">SUM(C86:C89)</f>
        <v>0</v>
      </c>
      <c r="D90" s="219">
        <f>SUM(D86:D89)</f>
        <v>0</v>
      </c>
      <c r="E90" s="236">
        <f t="shared" ref="E90" si="96">SUM(E86:E89)</f>
        <v>0</v>
      </c>
      <c r="F90" s="219">
        <f>SUM(F86:F89)</f>
        <v>0</v>
      </c>
      <c r="G90" s="212"/>
      <c r="H90" s="236">
        <f t="shared" ref="H90:M90" si="97">SUM(H86:H89)</f>
        <v>0</v>
      </c>
      <c r="I90" s="219">
        <f>SUM(I86:I89)</f>
        <v>0</v>
      </c>
      <c r="J90" s="236">
        <f t="shared" si="97"/>
        <v>0</v>
      </c>
      <c r="K90" s="219">
        <f>SUM(K86:K89)</f>
        <v>0</v>
      </c>
      <c r="L90" s="236">
        <f t="shared" si="97"/>
        <v>0</v>
      </c>
      <c r="M90" s="219">
        <f t="shared" si="97"/>
        <v>0</v>
      </c>
      <c r="N90" s="213" t="e">
        <f t="shared" si="91"/>
        <v>#DIV/0!</v>
      </c>
      <c r="O90" s="213" t="e">
        <f>M90/K90%</f>
        <v>#DIV/0!</v>
      </c>
      <c r="P90" s="236">
        <f t="shared" ref="P90" si="98">SUM(P86:P89)</f>
        <v>0</v>
      </c>
      <c r="Q90" s="219">
        <f>SUM(Q86:Q89)</f>
        <v>0</v>
      </c>
      <c r="R90" s="236">
        <f t="shared" ref="R90" si="99">SUM(R86:R89)</f>
        <v>0</v>
      </c>
      <c r="S90" s="219">
        <f>SUM(S86:S89)</f>
        <v>0</v>
      </c>
      <c r="T90" s="214"/>
      <c r="U90" s="236">
        <f t="shared" ref="U90:W90" si="100">SUM(U86:U89)</f>
        <v>0</v>
      </c>
      <c r="V90" s="219">
        <f>SUM(V86:V89)</f>
        <v>0</v>
      </c>
      <c r="W90" s="236">
        <f t="shared" si="100"/>
        <v>0</v>
      </c>
      <c r="X90" s="219">
        <f>SUM(X86:X89)</f>
        <v>0</v>
      </c>
      <c r="Y90" s="236">
        <f t="shared" ref="Y90" si="101">SUM(Y86:Y89)</f>
        <v>0</v>
      </c>
      <c r="Z90" s="219">
        <f>SUM(Z86:Z89)</f>
        <v>0</v>
      </c>
      <c r="AA90" s="214"/>
      <c r="AB90" s="236">
        <f t="shared" ref="AB90" si="102">SUM(AB86:AB89)</f>
        <v>0</v>
      </c>
      <c r="AC90" s="219">
        <f>SUM(AC86:AC89)</f>
        <v>0</v>
      </c>
      <c r="AD90" s="236">
        <f t="shared" ref="AD90" si="103">SUM(AD86:AD89)</f>
        <v>0</v>
      </c>
      <c r="AE90" s="219">
        <f>SUM(AE86:AE89)</f>
        <v>0</v>
      </c>
      <c r="AF90" s="215"/>
    </row>
    <row r="91" spans="1:32" s="1" customFormat="1" ht="31.5">
      <c r="A91" s="90">
        <v>6.02</v>
      </c>
      <c r="B91" s="9" t="s">
        <v>42</v>
      </c>
      <c r="C91" s="82"/>
      <c r="D91" s="61"/>
      <c r="E91" s="82"/>
      <c r="F91" s="61"/>
      <c r="G91" s="101"/>
      <c r="H91" s="82"/>
      <c r="I91" s="61"/>
      <c r="J91" s="60"/>
      <c r="K91" s="61"/>
      <c r="L91" s="60"/>
      <c r="M91" s="61"/>
      <c r="N91" s="61"/>
      <c r="O91" s="61"/>
      <c r="P91" s="60">
        <f t="shared" ref="P91:Q95" si="104">J91-L91</f>
        <v>0</v>
      </c>
      <c r="Q91" s="61">
        <f t="shared" si="104"/>
        <v>0</v>
      </c>
      <c r="R91" s="60"/>
      <c r="S91" s="61"/>
      <c r="T91" s="125"/>
      <c r="U91" s="60"/>
      <c r="V91" s="61">
        <f t="shared" ref="V91" si="105">U91*T91</f>
        <v>0</v>
      </c>
      <c r="W91" s="60">
        <f t="shared" ref="W91:W95" si="106">U91+R91</f>
        <v>0</v>
      </c>
      <c r="X91" s="61">
        <f>V91+S91</f>
        <v>0</v>
      </c>
      <c r="Y91" s="60"/>
      <c r="Z91" s="61"/>
      <c r="AA91" s="125"/>
      <c r="AB91" s="60"/>
      <c r="AC91" s="61">
        <f t="shared" ref="AC91" si="107">AB91*AA91</f>
        <v>0</v>
      </c>
      <c r="AD91" s="60">
        <f t="shared" ref="AD91:AD95" si="108">AB91+Y91</f>
        <v>0</v>
      </c>
      <c r="AE91" s="61">
        <f>AC91+Z91</f>
        <v>0</v>
      </c>
      <c r="AF91" s="82"/>
    </row>
    <row r="92" spans="1:32" s="1" customFormat="1" ht="56.25">
      <c r="A92" s="749"/>
      <c r="B92" s="2" t="s">
        <v>38</v>
      </c>
      <c r="C92" s="82"/>
      <c r="D92" s="61"/>
      <c r="E92" s="82"/>
      <c r="F92" s="61"/>
      <c r="G92" s="101"/>
      <c r="H92" s="82"/>
      <c r="I92" s="61">
        <f>H92*G92</f>
        <v>0</v>
      </c>
      <c r="J92" s="60">
        <f t="shared" ref="J92:J95" si="109">H92+E92+C92</f>
        <v>0</v>
      </c>
      <c r="K92" s="61">
        <f>I92+F92+D92</f>
        <v>0</v>
      </c>
      <c r="L92" s="60"/>
      <c r="M92" s="61"/>
      <c r="N92" s="61" t="e">
        <f t="shared" ref="N92:O96" si="110">L92/J92%</f>
        <v>#DIV/0!</v>
      </c>
      <c r="O92" s="61" t="e">
        <f t="shared" si="110"/>
        <v>#DIV/0!</v>
      </c>
      <c r="P92" s="60">
        <f t="shared" si="104"/>
        <v>0</v>
      </c>
      <c r="Q92" s="61">
        <f t="shared" si="104"/>
        <v>0</v>
      </c>
      <c r="R92" s="60"/>
      <c r="S92" s="61"/>
      <c r="T92" s="125">
        <v>0.2</v>
      </c>
      <c r="U92" s="60"/>
      <c r="V92" s="61">
        <f>U92*T92</f>
        <v>0</v>
      </c>
      <c r="W92" s="60">
        <f t="shared" si="106"/>
        <v>0</v>
      </c>
      <c r="X92" s="61">
        <f>V92+S92</f>
        <v>0</v>
      </c>
      <c r="Y92" s="60"/>
      <c r="Z92" s="61"/>
      <c r="AA92" s="125">
        <v>0.2</v>
      </c>
      <c r="AB92" s="60"/>
      <c r="AC92" s="61">
        <f>AB92*AA92</f>
        <v>0</v>
      </c>
      <c r="AD92" s="60">
        <f t="shared" si="108"/>
        <v>0</v>
      </c>
      <c r="AE92" s="61">
        <f>AC92+Z92</f>
        <v>0</v>
      </c>
      <c r="AF92" s="691" t="s">
        <v>478</v>
      </c>
    </row>
    <row r="93" spans="1:32" s="1" customFormat="1">
      <c r="A93" s="198"/>
      <c r="B93" s="2" t="s">
        <v>39</v>
      </c>
      <c r="C93" s="82"/>
      <c r="D93" s="61"/>
      <c r="E93" s="82"/>
      <c r="F93" s="61"/>
      <c r="G93" s="101"/>
      <c r="H93" s="82"/>
      <c r="I93" s="61">
        <f>H93*G93</f>
        <v>0</v>
      </c>
      <c r="J93" s="60">
        <f t="shared" si="109"/>
        <v>0</v>
      </c>
      <c r="K93" s="61">
        <f>I93+F93+D93</f>
        <v>0</v>
      </c>
      <c r="L93" s="60"/>
      <c r="M93" s="61"/>
      <c r="N93" s="61" t="e">
        <f t="shared" si="110"/>
        <v>#DIV/0!</v>
      </c>
      <c r="O93" s="61" t="e">
        <f t="shared" si="110"/>
        <v>#DIV/0!</v>
      </c>
      <c r="P93" s="60">
        <f t="shared" si="104"/>
        <v>0</v>
      </c>
      <c r="Q93" s="61">
        <f t="shared" si="104"/>
        <v>0</v>
      </c>
      <c r="R93" s="60"/>
      <c r="S93" s="61"/>
      <c r="T93" s="125"/>
      <c r="U93" s="60"/>
      <c r="V93" s="61">
        <f>U93*T93</f>
        <v>0</v>
      </c>
      <c r="W93" s="60">
        <f t="shared" si="106"/>
        <v>0</v>
      </c>
      <c r="X93" s="61">
        <f>V93+S93</f>
        <v>0</v>
      </c>
      <c r="Y93" s="60"/>
      <c r="Z93" s="61"/>
      <c r="AA93" s="125"/>
      <c r="AB93" s="60"/>
      <c r="AC93" s="61">
        <f>AB93*AA93</f>
        <v>0</v>
      </c>
      <c r="AD93" s="60">
        <f t="shared" si="108"/>
        <v>0</v>
      </c>
      <c r="AE93" s="61">
        <f>AC93+Z93</f>
        <v>0</v>
      </c>
      <c r="AF93" s="82"/>
    </row>
    <row r="94" spans="1:32" s="1" customFormat="1">
      <c r="A94" s="198"/>
      <c r="B94" s="2" t="s">
        <v>40</v>
      </c>
      <c r="C94" s="82"/>
      <c r="D94" s="61"/>
      <c r="E94" s="82"/>
      <c r="F94" s="61"/>
      <c r="G94" s="101"/>
      <c r="H94" s="82"/>
      <c r="I94" s="61">
        <f>H94*G94</f>
        <v>0</v>
      </c>
      <c r="J94" s="60">
        <f t="shared" si="109"/>
        <v>0</v>
      </c>
      <c r="K94" s="61">
        <f>I94+F94+D94</f>
        <v>0</v>
      </c>
      <c r="L94" s="60"/>
      <c r="M94" s="61"/>
      <c r="N94" s="61" t="e">
        <f t="shared" si="110"/>
        <v>#DIV/0!</v>
      </c>
      <c r="O94" s="61" t="e">
        <f t="shared" si="110"/>
        <v>#DIV/0!</v>
      </c>
      <c r="P94" s="60">
        <f t="shared" si="104"/>
        <v>0</v>
      </c>
      <c r="Q94" s="61">
        <f t="shared" si="104"/>
        <v>0</v>
      </c>
      <c r="R94" s="60"/>
      <c r="S94" s="61"/>
      <c r="T94" s="125"/>
      <c r="U94" s="60"/>
      <c r="V94" s="61">
        <f>U94*T94</f>
        <v>0</v>
      </c>
      <c r="W94" s="60">
        <f t="shared" si="106"/>
        <v>0</v>
      </c>
      <c r="X94" s="61">
        <f>V94+S94</f>
        <v>0</v>
      </c>
      <c r="Y94" s="60"/>
      <c r="Z94" s="61"/>
      <c r="AA94" s="125"/>
      <c r="AB94" s="60"/>
      <c r="AC94" s="61">
        <f>AB94*AA94</f>
        <v>0</v>
      </c>
      <c r="AD94" s="60">
        <f t="shared" si="108"/>
        <v>0</v>
      </c>
      <c r="AE94" s="61">
        <f>AC94+Z94</f>
        <v>0</v>
      </c>
      <c r="AF94" s="82"/>
    </row>
    <row r="95" spans="1:32" s="1" customFormat="1">
      <c r="A95" s="198"/>
      <c r="B95" s="2" t="s">
        <v>41</v>
      </c>
      <c r="C95" s="82"/>
      <c r="D95" s="61"/>
      <c r="E95" s="82"/>
      <c r="F95" s="61"/>
      <c r="G95" s="101"/>
      <c r="H95" s="82"/>
      <c r="I95" s="61">
        <f>H95*G95</f>
        <v>0</v>
      </c>
      <c r="J95" s="60">
        <f t="shared" si="109"/>
        <v>0</v>
      </c>
      <c r="K95" s="61">
        <f>I95+F95+D95</f>
        <v>0</v>
      </c>
      <c r="L95" s="60"/>
      <c r="M95" s="61"/>
      <c r="N95" s="61" t="e">
        <f t="shared" si="110"/>
        <v>#DIV/0!</v>
      </c>
      <c r="O95" s="61" t="e">
        <f t="shared" si="110"/>
        <v>#DIV/0!</v>
      </c>
      <c r="P95" s="60">
        <f t="shared" si="104"/>
        <v>0</v>
      </c>
      <c r="Q95" s="61">
        <f t="shared" si="104"/>
        <v>0</v>
      </c>
      <c r="R95" s="60"/>
      <c r="S95" s="61"/>
      <c r="T95" s="125"/>
      <c r="U95" s="60"/>
      <c r="V95" s="61">
        <f>U95*T95</f>
        <v>0</v>
      </c>
      <c r="W95" s="60">
        <f t="shared" si="106"/>
        <v>0</v>
      </c>
      <c r="X95" s="61">
        <f>V95+S95</f>
        <v>0</v>
      </c>
      <c r="Y95" s="60"/>
      <c r="Z95" s="61"/>
      <c r="AA95" s="125"/>
      <c r="AB95" s="60"/>
      <c r="AC95" s="61">
        <f>AB95*AA95</f>
        <v>0</v>
      </c>
      <c r="AD95" s="60">
        <f t="shared" si="108"/>
        <v>0</v>
      </c>
      <c r="AE95" s="61">
        <f>AC95+Z95</f>
        <v>0</v>
      </c>
      <c r="AF95" s="82"/>
    </row>
    <row r="96" spans="1:32" s="144" customFormat="1">
      <c r="A96" s="217"/>
      <c r="B96" s="239" t="s">
        <v>25</v>
      </c>
      <c r="C96" s="236">
        <f t="shared" ref="C96" si="111">SUM(C92:C95)</f>
        <v>0</v>
      </c>
      <c r="D96" s="219">
        <f>SUM(D92:D95)</f>
        <v>0</v>
      </c>
      <c r="E96" s="236">
        <f t="shared" ref="E96" si="112">SUM(E92:E95)</f>
        <v>0</v>
      </c>
      <c r="F96" s="219">
        <f>SUM(F92:F95)</f>
        <v>0</v>
      </c>
      <c r="G96" s="212">
        <v>0</v>
      </c>
      <c r="H96" s="236">
        <f t="shared" ref="H96:M96" si="113">SUM(H92:H95)</f>
        <v>0</v>
      </c>
      <c r="I96" s="219">
        <f>SUM(I92:I95)</f>
        <v>0</v>
      </c>
      <c r="J96" s="236">
        <f t="shared" si="113"/>
        <v>0</v>
      </c>
      <c r="K96" s="219">
        <f>SUM(K92:K95)</f>
        <v>0</v>
      </c>
      <c r="L96" s="236">
        <f t="shared" si="113"/>
        <v>0</v>
      </c>
      <c r="M96" s="219">
        <f t="shared" si="113"/>
        <v>0</v>
      </c>
      <c r="N96" s="213" t="e">
        <f t="shared" si="110"/>
        <v>#DIV/0!</v>
      </c>
      <c r="O96" s="213" t="e">
        <f>M96/K96%</f>
        <v>#DIV/0!</v>
      </c>
      <c r="P96" s="236">
        <f t="shared" ref="P96:S96" si="114">SUM(P92:P95)</f>
        <v>0</v>
      </c>
      <c r="Q96" s="219">
        <f t="shared" si="114"/>
        <v>0</v>
      </c>
      <c r="R96" s="236">
        <f t="shared" si="114"/>
        <v>0</v>
      </c>
      <c r="S96" s="219">
        <f t="shared" si="114"/>
        <v>0</v>
      </c>
      <c r="T96" s="214">
        <v>0</v>
      </c>
      <c r="U96" s="236">
        <f t="shared" ref="U96:W96" si="115">SUM(U92:U95)</f>
        <v>0</v>
      </c>
      <c r="V96" s="219">
        <f>SUM(V92:V95)</f>
        <v>0</v>
      </c>
      <c r="W96" s="236">
        <f t="shared" si="115"/>
        <v>0</v>
      </c>
      <c r="X96" s="219">
        <f>SUM(X92:X95)</f>
        <v>0</v>
      </c>
      <c r="Y96" s="236">
        <f t="shared" ref="Y96:Z96" si="116">SUM(Y92:Y95)</f>
        <v>0</v>
      </c>
      <c r="Z96" s="219">
        <f t="shared" si="116"/>
        <v>0</v>
      </c>
      <c r="AA96" s="214">
        <v>0</v>
      </c>
      <c r="AB96" s="236">
        <f t="shared" ref="AB96" si="117">SUM(AB92:AB95)</f>
        <v>0</v>
      </c>
      <c r="AC96" s="219">
        <f>SUM(AC92:AC95)</f>
        <v>0</v>
      </c>
      <c r="AD96" s="236">
        <f t="shared" ref="AD96" si="118">SUM(AD92:AD95)</f>
        <v>0</v>
      </c>
      <c r="AE96" s="219">
        <f>SUM(AE92:AE95)</f>
        <v>0</v>
      </c>
      <c r="AF96" s="215"/>
    </row>
    <row r="97" spans="1:32" s="4" customFormat="1">
      <c r="A97" s="90">
        <v>6.03</v>
      </c>
      <c r="B97" s="9" t="s">
        <v>43</v>
      </c>
      <c r="C97" s="12"/>
      <c r="D97" s="63"/>
      <c r="E97" s="12"/>
      <c r="F97" s="63"/>
      <c r="G97" s="102"/>
      <c r="H97" s="12"/>
      <c r="I97" s="63"/>
      <c r="J97" s="62"/>
      <c r="K97" s="63"/>
      <c r="L97" s="62"/>
      <c r="M97" s="63"/>
      <c r="N97" s="61"/>
      <c r="O97" s="61"/>
      <c r="P97" s="60">
        <f t="shared" ref="P97:Q101" si="119">J97-L97</f>
        <v>0</v>
      </c>
      <c r="Q97" s="61">
        <f t="shared" si="119"/>
        <v>0</v>
      </c>
      <c r="R97" s="62"/>
      <c r="S97" s="63"/>
      <c r="T97" s="126"/>
      <c r="U97" s="62"/>
      <c r="V97" s="61">
        <f t="shared" ref="V97" si="120">U97*T97</f>
        <v>0</v>
      </c>
      <c r="W97" s="60">
        <f t="shared" ref="W97:W101" si="121">U97+R97</f>
        <v>0</v>
      </c>
      <c r="X97" s="61">
        <f>V97+S97</f>
        <v>0</v>
      </c>
      <c r="Y97" s="62"/>
      <c r="Z97" s="63"/>
      <c r="AA97" s="126"/>
      <c r="AB97" s="62"/>
      <c r="AC97" s="61">
        <f t="shared" ref="AC97" si="122">AB97*AA97</f>
        <v>0</v>
      </c>
      <c r="AD97" s="60">
        <f t="shared" ref="AD97:AD101" si="123">AB97+Y97</f>
        <v>0</v>
      </c>
      <c r="AE97" s="61">
        <f>AC97+Z97</f>
        <v>0</v>
      </c>
      <c r="AF97" s="12"/>
    </row>
    <row r="98" spans="1:32" s="1" customFormat="1">
      <c r="A98" s="198"/>
      <c r="B98" s="2" t="s">
        <v>38</v>
      </c>
      <c r="C98" s="82"/>
      <c r="D98" s="61"/>
      <c r="E98" s="82"/>
      <c r="F98" s="61"/>
      <c r="G98" s="101"/>
      <c r="H98" s="82"/>
      <c r="I98" s="61">
        <f>H98*G98</f>
        <v>0</v>
      </c>
      <c r="J98" s="60">
        <f t="shared" ref="J98:J101" si="124">H98+E98+C98</f>
        <v>0</v>
      </c>
      <c r="K98" s="61">
        <f>I98+F98+D98</f>
        <v>0</v>
      </c>
      <c r="L98" s="60"/>
      <c r="M98" s="61"/>
      <c r="N98" s="61"/>
      <c r="O98" s="61"/>
      <c r="P98" s="60">
        <f t="shared" si="119"/>
        <v>0</v>
      </c>
      <c r="Q98" s="61">
        <f t="shared" si="119"/>
        <v>0</v>
      </c>
      <c r="R98" s="60"/>
      <c r="S98" s="61"/>
      <c r="T98" s="125"/>
      <c r="U98" s="60"/>
      <c r="V98" s="61">
        <f>U98*T98</f>
        <v>0</v>
      </c>
      <c r="W98" s="60">
        <f t="shared" si="121"/>
        <v>0</v>
      </c>
      <c r="X98" s="61">
        <f>V98+S98</f>
        <v>0</v>
      </c>
      <c r="Y98" s="60"/>
      <c r="Z98" s="61"/>
      <c r="AA98" s="125"/>
      <c r="AB98" s="60"/>
      <c r="AC98" s="61">
        <f>AB98*AA98</f>
        <v>0</v>
      </c>
      <c r="AD98" s="60">
        <f t="shared" si="123"/>
        <v>0</v>
      </c>
      <c r="AE98" s="61">
        <f>AC98+Z98</f>
        <v>0</v>
      </c>
      <c r="AF98" s="82"/>
    </row>
    <row r="99" spans="1:32" s="1" customFormat="1" ht="56.25">
      <c r="A99" s="749"/>
      <c r="B99" s="2" t="s">
        <v>39</v>
      </c>
      <c r="C99" s="82"/>
      <c r="D99" s="61"/>
      <c r="E99" s="82"/>
      <c r="F99" s="61"/>
      <c r="G99" s="101">
        <v>4.4999999999999998E-2</v>
      </c>
      <c r="H99" s="82"/>
      <c r="I99" s="61">
        <f>H99*G99</f>
        <v>0</v>
      </c>
      <c r="J99" s="60">
        <f t="shared" si="124"/>
        <v>0</v>
      </c>
      <c r="K99" s="61">
        <f>I99+F99+D99</f>
        <v>0</v>
      </c>
      <c r="L99" s="60"/>
      <c r="M99" s="61"/>
      <c r="N99" s="61" t="e">
        <f t="shared" ref="N99:O102" si="125">L99/J99%</f>
        <v>#DIV/0!</v>
      </c>
      <c r="O99" s="61" t="e">
        <f t="shared" si="125"/>
        <v>#DIV/0!</v>
      </c>
      <c r="P99" s="60">
        <f t="shared" si="119"/>
        <v>0</v>
      </c>
      <c r="Q99" s="61">
        <f t="shared" si="119"/>
        <v>0</v>
      </c>
      <c r="R99" s="60"/>
      <c r="S99" s="61"/>
      <c r="T99" s="125">
        <v>4.4999999999999998E-2</v>
      </c>
      <c r="U99" s="60"/>
      <c r="V99" s="61">
        <f>U99*T99</f>
        <v>0</v>
      </c>
      <c r="W99" s="60">
        <f t="shared" si="121"/>
        <v>0</v>
      </c>
      <c r="X99" s="61">
        <f>V99+S99</f>
        <v>0</v>
      </c>
      <c r="Y99" s="60"/>
      <c r="Z99" s="61"/>
      <c r="AA99" s="125">
        <v>4.4999999999999998E-2</v>
      </c>
      <c r="AB99" s="60"/>
      <c r="AC99" s="61">
        <f>AB99*AA99</f>
        <v>0</v>
      </c>
      <c r="AD99" s="60">
        <f t="shared" si="123"/>
        <v>0</v>
      </c>
      <c r="AE99" s="61">
        <f>AC99+Z99</f>
        <v>0</v>
      </c>
      <c r="AF99" s="691" t="s">
        <v>478</v>
      </c>
    </row>
    <row r="100" spans="1:32" s="1" customFormat="1" ht="56.25">
      <c r="A100" s="749"/>
      <c r="B100" s="2" t="s">
        <v>40</v>
      </c>
      <c r="C100" s="82"/>
      <c r="D100" s="61"/>
      <c r="E100" s="82"/>
      <c r="F100" s="61"/>
      <c r="G100" s="101">
        <v>0.03</v>
      </c>
      <c r="H100" s="82"/>
      <c r="I100" s="61">
        <f>H100*G100</f>
        <v>0</v>
      </c>
      <c r="J100" s="60">
        <f t="shared" si="124"/>
        <v>0</v>
      </c>
      <c r="K100" s="61">
        <f>I100+F100+D100</f>
        <v>0</v>
      </c>
      <c r="L100" s="60"/>
      <c r="M100" s="61"/>
      <c r="N100" s="61" t="e">
        <f t="shared" si="125"/>
        <v>#DIV/0!</v>
      </c>
      <c r="O100" s="61" t="e">
        <f t="shared" si="125"/>
        <v>#DIV/0!</v>
      </c>
      <c r="P100" s="60">
        <f t="shared" si="119"/>
        <v>0</v>
      </c>
      <c r="Q100" s="61">
        <f t="shared" si="119"/>
        <v>0</v>
      </c>
      <c r="R100" s="60"/>
      <c r="S100" s="61"/>
      <c r="T100" s="125">
        <v>0.03</v>
      </c>
      <c r="U100" s="60"/>
      <c r="V100" s="61">
        <f>U100*T100</f>
        <v>0</v>
      </c>
      <c r="W100" s="60">
        <f t="shared" si="121"/>
        <v>0</v>
      </c>
      <c r="X100" s="61">
        <f>V100+S100</f>
        <v>0</v>
      </c>
      <c r="Y100" s="60"/>
      <c r="Z100" s="61"/>
      <c r="AA100" s="125">
        <v>0.03</v>
      </c>
      <c r="AB100" s="60"/>
      <c r="AC100" s="61">
        <f>AB100*AA100</f>
        <v>0</v>
      </c>
      <c r="AD100" s="60">
        <f t="shared" si="123"/>
        <v>0</v>
      </c>
      <c r="AE100" s="61">
        <f>AC100+Z100</f>
        <v>0</v>
      </c>
      <c r="AF100" s="691" t="s">
        <v>478</v>
      </c>
    </row>
    <row r="101" spans="1:32" s="1" customFormat="1">
      <c r="A101" s="198"/>
      <c r="B101" s="2" t="s">
        <v>41</v>
      </c>
      <c r="C101" s="82"/>
      <c r="D101" s="61"/>
      <c r="E101" s="82"/>
      <c r="F101" s="61"/>
      <c r="G101" s="101"/>
      <c r="H101" s="82"/>
      <c r="I101" s="61">
        <f>H101*G101</f>
        <v>0</v>
      </c>
      <c r="J101" s="60">
        <f t="shared" si="124"/>
        <v>0</v>
      </c>
      <c r="K101" s="61">
        <f>I101+F101+D101</f>
        <v>0</v>
      </c>
      <c r="L101" s="60"/>
      <c r="M101" s="61"/>
      <c r="N101" s="61"/>
      <c r="O101" s="61"/>
      <c r="P101" s="60">
        <f t="shared" si="119"/>
        <v>0</v>
      </c>
      <c r="Q101" s="61">
        <f t="shared" si="119"/>
        <v>0</v>
      </c>
      <c r="R101" s="60"/>
      <c r="S101" s="61"/>
      <c r="T101" s="125"/>
      <c r="U101" s="60"/>
      <c r="V101" s="61">
        <f>U101*T101</f>
        <v>0</v>
      </c>
      <c r="W101" s="60">
        <f t="shared" si="121"/>
        <v>0</v>
      </c>
      <c r="X101" s="61">
        <f>V101+S101</f>
        <v>0</v>
      </c>
      <c r="Y101" s="60"/>
      <c r="Z101" s="61"/>
      <c r="AA101" s="125"/>
      <c r="AB101" s="60"/>
      <c r="AC101" s="61">
        <f>AB101*AA101</f>
        <v>0</v>
      </c>
      <c r="AD101" s="60">
        <f t="shared" si="123"/>
        <v>0</v>
      </c>
      <c r="AE101" s="61">
        <f>AC101+Z101</f>
        <v>0</v>
      </c>
      <c r="AF101" s="82"/>
    </row>
    <row r="102" spans="1:32" s="144" customFormat="1">
      <c r="A102" s="217"/>
      <c r="B102" s="239" t="s">
        <v>25</v>
      </c>
      <c r="C102" s="236">
        <f t="shared" ref="C102:F102" si="126">SUM(C98:C101)</f>
        <v>0</v>
      </c>
      <c r="D102" s="216">
        <f t="shared" si="126"/>
        <v>0</v>
      </c>
      <c r="E102" s="236">
        <f t="shared" si="126"/>
        <v>0</v>
      </c>
      <c r="F102" s="216">
        <f t="shared" si="126"/>
        <v>0</v>
      </c>
      <c r="G102" s="212"/>
      <c r="H102" s="236">
        <f>SUM(H98:H101)</f>
        <v>0</v>
      </c>
      <c r="I102" s="216">
        <f>SUM(I98:I101)</f>
        <v>0</v>
      </c>
      <c r="J102" s="236">
        <f>SUM(J98:J101)</f>
        <v>0</v>
      </c>
      <c r="K102" s="216">
        <f>SUM(K98:K101)</f>
        <v>0</v>
      </c>
      <c r="L102" s="236">
        <f t="shared" ref="L102:M102" si="127">SUM(L98:L101)</f>
        <v>0</v>
      </c>
      <c r="M102" s="216">
        <f t="shared" si="127"/>
        <v>0</v>
      </c>
      <c r="N102" s="213" t="e">
        <f t="shared" si="125"/>
        <v>#DIV/0!</v>
      </c>
      <c r="O102" s="213" t="e">
        <f>M102/K102%</f>
        <v>#DIV/0!</v>
      </c>
      <c r="P102" s="236">
        <f t="shared" ref="P102:S102" si="128">SUM(P98:P101)</f>
        <v>0</v>
      </c>
      <c r="Q102" s="216">
        <f t="shared" si="128"/>
        <v>0</v>
      </c>
      <c r="R102" s="236">
        <f t="shared" si="128"/>
        <v>0</v>
      </c>
      <c r="S102" s="216">
        <f t="shared" si="128"/>
        <v>0</v>
      </c>
      <c r="T102" s="214"/>
      <c r="U102" s="236">
        <f t="shared" ref="U102:W102" si="129">SUM(U98:U101)</f>
        <v>0</v>
      </c>
      <c r="V102" s="216">
        <f>SUM(V98:V101)</f>
        <v>0</v>
      </c>
      <c r="W102" s="236">
        <f t="shared" si="129"/>
        <v>0</v>
      </c>
      <c r="X102" s="216">
        <f>SUM(X98:X101)</f>
        <v>0</v>
      </c>
      <c r="Y102" s="236">
        <f t="shared" ref="Y102:Z102" si="130">SUM(Y98:Y101)</f>
        <v>0</v>
      </c>
      <c r="Z102" s="216">
        <f t="shared" si="130"/>
        <v>0</v>
      </c>
      <c r="AA102" s="214"/>
      <c r="AB102" s="236">
        <f t="shared" ref="AB102" si="131">SUM(AB98:AB101)</f>
        <v>0</v>
      </c>
      <c r="AC102" s="216">
        <f>SUM(AC98:AC101)</f>
        <v>0</v>
      </c>
      <c r="AD102" s="236">
        <f t="shared" ref="AD102" si="132">SUM(AD98:AD101)</f>
        <v>0</v>
      </c>
      <c r="AE102" s="216">
        <f>SUM(AE98:AE101)</f>
        <v>0</v>
      </c>
      <c r="AF102" s="215"/>
    </row>
    <row r="103" spans="1:32" s="4" customFormat="1" ht="31.5">
      <c r="A103" s="90">
        <v>6.04</v>
      </c>
      <c r="B103" s="9" t="s">
        <v>44</v>
      </c>
      <c r="C103" s="12"/>
      <c r="D103" s="63"/>
      <c r="E103" s="12"/>
      <c r="F103" s="63"/>
      <c r="G103" s="102"/>
      <c r="H103" s="12"/>
      <c r="I103" s="63"/>
      <c r="J103" s="62"/>
      <c r="K103" s="63"/>
      <c r="L103" s="62"/>
      <c r="M103" s="63"/>
      <c r="N103" s="61"/>
      <c r="O103" s="61"/>
      <c r="P103" s="60">
        <f t="shared" ref="P103:Q107" si="133">J103-L103</f>
        <v>0</v>
      </c>
      <c r="Q103" s="61">
        <f t="shared" si="133"/>
        <v>0</v>
      </c>
      <c r="R103" s="62"/>
      <c r="S103" s="63"/>
      <c r="T103" s="126"/>
      <c r="U103" s="62"/>
      <c r="V103" s="61">
        <f t="shared" ref="V103" si="134">U103*T103</f>
        <v>0</v>
      </c>
      <c r="W103" s="60">
        <f t="shared" ref="W103:W107" si="135">U103+R103</f>
        <v>0</v>
      </c>
      <c r="X103" s="61">
        <f>V103+S103</f>
        <v>0</v>
      </c>
      <c r="Y103" s="62"/>
      <c r="Z103" s="63"/>
      <c r="AA103" s="126"/>
      <c r="AB103" s="62"/>
      <c r="AC103" s="61">
        <f t="shared" ref="AC103" si="136">AB103*AA103</f>
        <v>0</v>
      </c>
      <c r="AD103" s="60">
        <f t="shared" ref="AD103:AD107" si="137">AB103+Y103</f>
        <v>0</v>
      </c>
      <c r="AE103" s="61">
        <f>AC103+Z103</f>
        <v>0</v>
      </c>
      <c r="AF103" s="12"/>
    </row>
    <row r="104" spans="1:32" s="1" customFormat="1">
      <c r="A104" s="198"/>
      <c r="B104" s="2" t="s">
        <v>38</v>
      </c>
      <c r="C104" s="82"/>
      <c r="D104" s="61"/>
      <c r="E104" s="82"/>
      <c r="F104" s="61"/>
      <c r="G104" s="101"/>
      <c r="H104" s="82"/>
      <c r="I104" s="61">
        <f>H104*G104</f>
        <v>0</v>
      </c>
      <c r="J104" s="60">
        <f t="shared" ref="J104:J107" si="138">H104+E104+C104</f>
        <v>0</v>
      </c>
      <c r="K104" s="61">
        <f>I104+F104+D104</f>
        <v>0</v>
      </c>
      <c r="L104" s="60"/>
      <c r="M104" s="61"/>
      <c r="N104" s="61"/>
      <c r="O104" s="61"/>
      <c r="P104" s="60">
        <f t="shared" si="133"/>
        <v>0</v>
      </c>
      <c r="Q104" s="61">
        <f t="shared" si="133"/>
        <v>0</v>
      </c>
      <c r="R104" s="60"/>
      <c r="S104" s="61"/>
      <c r="T104" s="125"/>
      <c r="U104" s="60"/>
      <c r="V104" s="61">
        <f>U104*T104</f>
        <v>0</v>
      </c>
      <c r="W104" s="60">
        <f t="shared" si="135"/>
        <v>0</v>
      </c>
      <c r="X104" s="61">
        <f>V104+S104</f>
        <v>0</v>
      </c>
      <c r="Y104" s="60"/>
      <c r="Z104" s="61"/>
      <c r="AA104" s="125"/>
      <c r="AB104" s="60"/>
      <c r="AC104" s="61">
        <f>AB104*AA104</f>
        <v>0</v>
      </c>
      <c r="AD104" s="60">
        <f t="shared" si="137"/>
        <v>0</v>
      </c>
      <c r="AE104" s="61">
        <f>AC104+Z104</f>
        <v>0</v>
      </c>
      <c r="AF104" s="82"/>
    </row>
    <row r="105" spans="1:32" s="1" customFormat="1" ht="56.25">
      <c r="A105" s="749"/>
      <c r="B105" s="2" t="s">
        <v>39</v>
      </c>
      <c r="C105" s="82"/>
      <c r="D105" s="61"/>
      <c r="E105" s="82"/>
      <c r="F105" s="61"/>
      <c r="G105" s="101">
        <v>4.4999999999999998E-2</v>
      </c>
      <c r="H105" s="82"/>
      <c r="I105" s="61">
        <f>H105*G105</f>
        <v>0</v>
      </c>
      <c r="J105" s="60">
        <f t="shared" si="138"/>
        <v>0</v>
      </c>
      <c r="K105" s="61">
        <f>I105+F105+D105</f>
        <v>0</v>
      </c>
      <c r="L105" s="60"/>
      <c r="M105" s="61"/>
      <c r="N105" s="61" t="e">
        <f t="shared" ref="N105:O108" si="139">L105/J105%</f>
        <v>#DIV/0!</v>
      </c>
      <c r="O105" s="61" t="e">
        <f t="shared" si="139"/>
        <v>#DIV/0!</v>
      </c>
      <c r="P105" s="60">
        <f t="shared" si="133"/>
        <v>0</v>
      </c>
      <c r="Q105" s="61">
        <f t="shared" si="133"/>
        <v>0</v>
      </c>
      <c r="R105" s="60"/>
      <c r="S105" s="61"/>
      <c r="T105" s="125">
        <v>4.4999999999999998E-2</v>
      </c>
      <c r="U105" s="60"/>
      <c r="V105" s="61">
        <f>U105*T105</f>
        <v>0</v>
      </c>
      <c r="W105" s="60">
        <f t="shared" si="135"/>
        <v>0</v>
      </c>
      <c r="X105" s="61">
        <f>V105+S105</f>
        <v>0</v>
      </c>
      <c r="Y105" s="60"/>
      <c r="Z105" s="61"/>
      <c r="AA105" s="125">
        <v>4.4999999999999998E-2</v>
      </c>
      <c r="AB105" s="60"/>
      <c r="AC105" s="61">
        <f>AB105*AA105</f>
        <v>0</v>
      </c>
      <c r="AD105" s="60">
        <f t="shared" si="137"/>
        <v>0</v>
      </c>
      <c r="AE105" s="61">
        <f>AC105+Z105</f>
        <v>0</v>
      </c>
      <c r="AF105" s="691" t="s">
        <v>478</v>
      </c>
    </row>
    <row r="106" spans="1:32" s="1" customFormat="1">
      <c r="A106" s="198"/>
      <c r="B106" s="2" t="s">
        <v>40</v>
      </c>
      <c r="C106" s="82"/>
      <c r="D106" s="61"/>
      <c r="E106" s="82"/>
      <c r="F106" s="61"/>
      <c r="G106" s="101">
        <v>2.6749999999999999E-2</v>
      </c>
      <c r="H106" s="82"/>
      <c r="I106" s="61">
        <f>H106*G106</f>
        <v>0</v>
      </c>
      <c r="J106" s="60">
        <f t="shared" si="138"/>
        <v>0</v>
      </c>
      <c r="K106" s="61">
        <f>I106+F106+D106</f>
        <v>0</v>
      </c>
      <c r="L106" s="60"/>
      <c r="M106" s="61"/>
      <c r="N106" s="61"/>
      <c r="O106" s="61"/>
      <c r="P106" s="60">
        <f t="shared" si="133"/>
        <v>0</v>
      </c>
      <c r="Q106" s="61">
        <f t="shared" si="133"/>
        <v>0</v>
      </c>
      <c r="R106" s="60"/>
      <c r="S106" s="61"/>
      <c r="T106" s="125">
        <v>0.03</v>
      </c>
      <c r="U106" s="60"/>
      <c r="V106" s="61">
        <f>U106*T106</f>
        <v>0</v>
      </c>
      <c r="W106" s="60">
        <f t="shared" si="135"/>
        <v>0</v>
      </c>
      <c r="X106" s="61">
        <f>V106+S106</f>
        <v>0</v>
      </c>
      <c r="Y106" s="60"/>
      <c r="Z106" s="61"/>
      <c r="AA106" s="125">
        <v>0.03</v>
      </c>
      <c r="AB106" s="60"/>
      <c r="AC106" s="61">
        <f>AB106*AA106</f>
        <v>0</v>
      </c>
      <c r="AD106" s="60">
        <f t="shared" si="137"/>
        <v>0</v>
      </c>
      <c r="AE106" s="61">
        <f>AC106+Z106</f>
        <v>0</v>
      </c>
      <c r="AF106" s="82"/>
    </row>
    <row r="107" spans="1:32" s="1" customFormat="1">
      <c r="A107" s="198"/>
      <c r="B107" s="2" t="s">
        <v>41</v>
      </c>
      <c r="C107" s="82"/>
      <c r="D107" s="61"/>
      <c r="E107" s="82"/>
      <c r="F107" s="61"/>
      <c r="G107" s="101"/>
      <c r="H107" s="82"/>
      <c r="I107" s="61">
        <f>H107*G107</f>
        <v>0</v>
      </c>
      <c r="J107" s="60">
        <f t="shared" si="138"/>
        <v>0</v>
      </c>
      <c r="K107" s="61">
        <f>I107+F107+D107</f>
        <v>0</v>
      </c>
      <c r="L107" s="60"/>
      <c r="M107" s="61"/>
      <c r="N107" s="61"/>
      <c r="O107" s="61"/>
      <c r="P107" s="60">
        <f t="shared" si="133"/>
        <v>0</v>
      </c>
      <c r="Q107" s="61">
        <f t="shared" si="133"/>
        <v>0</v>
      </c>
      <c r="R107" s="60"/>
      <c r="S107" s="61"/>
      <c r="T107" s="125"/>
      <c r="U107" s="60"/>
      <c r="V107" s="61">
        <f>U107*T107</f>
        <v>0</v>
      </c>
      <c r="W107" s="60">
        <f t="shared" si="135"/>
        <v>0</v>
      </c>
      <c r="X107" s="61">
        <f>V107+S107</f>
        <v>0</v>
      </c>
      <c r="Y107" s="60"/>
      <c r="Z107" s="61"/>
      <c r="AA107" s="125"/>
      <c r="AB107" s="60"/>
      <c r="AC107" s="61">
        <f>AB107*AA107</f>
        <v>0</v>
      </c>
      <c r="AD107" s="60">
        <f t="shared" si="137"/>
        <v>0</v>
      </c>
      <c r="AE107" s="61">
        <f>AC107+Z107</f>
        <v>0</v>
      </c>
      <c r="AF107" s="82"/>
    </row>
    <row r="108" spans="1:32" s="144" customFormat="1">
      <c r="A108" s="217"/>
      <c r="B108" s="239" t="s">
        <v>25</v>
      </c>
      <c r="C108" s="236">
        <f t="shared" ref="C108:F108" si="140">SUM(C104:C107)</f>
        <v>0</v>
      </c>
      <c r="D108" s="211">
        <f t="shared" si="140"/>
        <v>0</v>
      </c>
      <c r="E108" s="236">
        <f t="shared" si="140"/>
        <v>0</v>
      </c>
      <c r="F108" s="211">
        <f t="shared" si="140"/>
        <v>0</v>
      </c>
      <c r="G108" s="212"/>
      <c r="H108" s="236">
        <f>SUM(H104:H107)</f>
        <v>0</v>
      </c>
      <c r="I108" s="211">
        <f>SUM(I104:I107)</f>
        <v>0</v>
      </c>
      <c r="J108" s="236">
        <f>SUM(J104:J107)</f>
        <v>0</v>
      </c>
      <c r="K108" s="211">
        <f>SUM(K104:K107)</f>
        <v>0</v>
      </c>
      <c r="L108" s="236">
        <f t="shared" ref="L108:M108" si="141">SUM(L104:L107)</f>
        <v>0</v>
      </c>
      <c r="M108" s="211">
        <f t="shared" si="141"/>
        <v>0</v>
      </c>
      <c r="N108" s="213" t="e">
        <f t="shared" si="139"/>
        <v>#DIV/0!</v>
      </c>
      <c r="O108" s="213" t="e">
        <f>M108/K108%</f>
        <v>#DIV/0!</v>
      </c>
      <c r="P108" s="236">
        <f t="shared" ref="P108:S108" si="142">SUM(P104:P107)</f>
        <v>0</v>
      </c>
      <c r="Q108" s="211">
        <f t="shared" si="142"/>
        <v>0</v>
      </c>
      <c r="R108" s="236">
        <f t="shared" si="142"/>
        <v>0</v>
      </c>
      <c r="S108" s="211">
        <f t="shared" si="142"/>
        <v>0</v>
      </c>
      <c r="T108" s="214"/>
      <c r="U108" s="236">
        <f t="shared" ref="U108:W108" si="143">SUM(U104:U107)</f>
        <v>0</v>
      </c>
      <c r="V108" s="211">
        <f>SUM(V104:V107)</f>
        <v>0</v>
      </c>
      <c r="W108" s="236">
        <f t="shared" si="143"/>
        <v>0</v>
      </c>
      <c r="X108" s="211">
        <f>SUM(X104:X107)</f>
        <v>0</v>
      </c>
      <c r="Y108" s="236">
        <f t="shared" ref="Y108:Z108" si="144">SUM(Y104:Y107)</f>
        <v>0</v>
      </c>
      <c r="Z108" s="211">
        <f t="shared" si="144"/>
        <v>0</v>
      </c>
      <c r="AA108" s="214"/>
      <c r="AB108" s="236">
        <f t="shared" ref="AB108" si="145">SUM(AB104:AB107)</f>
        <v>0</v>
      </c>
      <c r="AC108" s="211">
        <f>SUM(AC104:AC107)</f>
        <v>0</v>
      </c>
      <c r="AD108" s="236">
        <f t="shared" ref="AD108" si="146">SUM(AD104:AD107)</f>
        <v>0</v>
      </c>
      <c r="AE108" s="211">
        <f>SUM(AE104:AE107)</f>
        <v>0</v>
      </c>
      <c r="AF108" s="215"/>
    </row>
    <row r="109" spans="1:32" s="4" customFormat="1">
      <c r="A109" s="90">
        <v>6.05</v>
      </c>
      <c r="B109" s="9" t="s">
        <v>190</v>
      </c>
      <c r="C109" s="12"/>
      <c r="D109" s="63"/>
      <c r="E109" s="12"/>
      <c r="F109" s="63"/>
      <c r="G109" s="102"/>
      <c r="H109" s="12"/>
      <c r="I109" s="63"/>
      <c r="J109" s="62"/>
      <c r="K109" s="63"/>
      <c r="L109" s="62"/>
      <c r="M109" s="63"/>
      <c r="N109" s="61"/>
      <c r="O109" s="61"/>
      <c r="P109" s="60">
        <f t="shared" ref="P109:Q113" si="147">J109-L109</f>
        <v>0</v>
      </c>
      <c r="Q109" s="61">
        <f t="shared" si="147"/>
        <v>0</v>
      </c>
      <c r="R109" s="62"/>
      <c r="S109" s="63"/>
      <c r="T109" s="126"/>
      <c r="U109" s="62"/>
      <c r="V109" s="61">
        <f>U109*T109</f>
        <v>0</v>
      </c>
      <c r="W109" s="60">
        <f t="shared" ref="W109:W113" si="148">U109+R109</f>
        <v>0</v>
      </c>
      <c r="X109" s="61">
        <f>V109+S109</f>
        <v>0</v>
      </c>
      <c r="Y109" s="62"/>
      <c r="Z109" s="63"/>
      <c r="AA109" s="126"/>
      <c r="AB109" s="62"/>
      <c r="AC109" s="61">
        <f>AB109*AA109</f>
        <v>0</v>
      </c>
      <c r="AD109" s="60">
        <f t="shared" ref="AD109:AD113" si="149">AB109+Y109</f>
        <v>0</v>
      </c>
      <c r="AE109" s="61">
        <f>AC109+Z109</f>
        <v>0</v>
      </c>
      <c r="AF109" s="12"/>
    </row>
    <row r="110" spans="1:32" s="1" customFormat="1">
      <c r="A110" s="198"/>
      <c r="B110" s="2" t="s">
        <v>38</v>
      </c>
      <c r="C110" s="82"/>
      <c r="D110" s="61"/>
      <c r="E110" s="82"/>
      <c r="F110" s="61"/>
      <c r="G110" s="101"/>
      <c r="H110" s="82"/>
      <c r="I110" s="61">
        <f>H110*G110</f>
        <v>0</v>
      </c>
      <c r="J110" s="60">
        <f t="shared" ref="J110:J113" si="150">H110+E110+C110</f>
        <v>0</v>
      </c>
      <c r="K110" s="61">
        <f>I110+F110+D110</f>
        <v>0</v>
      </c>
      <c r="L110" s="60"/>
      <c r="M110" s="61"/>
      <c r="N110" s="61"/>
      <c r="O110" s="61"/>
      <c r="P110" s="60">
        <f t="shared" si="147"/>
        <v>0</v>
      </c>
      <c r="Q110" s="61">
        <f t="shared" si="147"/>
        <v>0</v>
      </c>
      <c r="R110" s="60"/>
      <c r="S110" s="61"/>
      <c r="T110" s="125"/>
      <c r="U110" s="60"/>
      <c r="V110" s="61">
        <f>U110*T110</f>
        <v>0</v>
      </c>
      <c r="W110" s="60">
        <f t="shared" si="148"/>
        <v>0</v>
      </c>
      <c r="X110" s="61">
        <f>V110+S110</f>
        <v>0</v>
      </c>
      <c r="Y110" s="60"/>
      <c r="Z110" s="61"/>
      <c r="AA110" s="125"/>
      <c r="AB110" s="60"/>
      <c r="AC110" s="61">
        <f>AB110*AA110</f>
        <v>0</v>
      </c>
      <c r="AD110" s="60">
        <f t="shared" si="149"/>
        <v>0</v>
      </c>
      <c r="AE110" s="61">
        <f>AC110+Z110</f>
        <v>0</v>
      </c>
      <c r="AF110" s="82"/>
    </row>
    <row r="111" spans="1:32" s="1" customFormat="1">
      <c r="A111" s="198"/>
      <c r="B111" s="2" t="s">
        <v>39</v>
      </c>
      <c r="C111" s="82"/>
      <c r="D111" s="61"/>
      <c r="E111" s="82"/>
      <c r="F111" s="61"/>
      <c r="G111" s="101"/>
      <c r="H111" s="82"/>
      <c r="I111" s="61">
        <f>H111*G111</f>
        <v>0</v>
      </c>
      <c r="J111" s="60">
        <f t="shared" si="150"/>
        <v>0</v>
      </c>
      <c r="K111" s="61">
        <f>I111+F111+D111</f>
        <v>0</v>
      </c>
      <c r="L111" s="60"/>
      <c r="M111" s="61"/>
      <c r="N111" s="61"/>
      <c r="O111" s="61"/>
      <c r="P111" s="60">
        <f t="shared" si="147"/>
        <v>0</v>
      </c>
      <c r="Q111" s="61">
        <f t="shared" si="147"/>
        <v>0</v>
      </c>
      <c r="R111" s="60"/>
      <c r="S111" s="61"/>
      <c r="T111" s="125"/>
      <c r="U111" s="60"/>
      <c r="V111" s="61">
        <f>U111*T111</f>
        <v>0</v>
      </c>
      <c r="W111" s="60">
        <f t="shared" si="148"/>
        <v>0</v>
      </c>
      <c r="X111" s="61">
        <f>V111+S111</f>
        <v>0</v>
      </c>
      <c r="Y111" s="60"/>
      <c r="Z111" s="61"/>
      <c r="AA111" s="125"/>
      <c r="AB111" s="60"/>
      <c r="AC111" s="61">
        <f>AB111*AA111</f>
        <v>0</v>
      </c>
      <c r="AD111" s="60">
        <f t="shared" si="149"/>
        <v>0</v>
      </c>
      <c r="AE111" s="61">
        <f>AC111+Z111</f>
        <v>0</v>
      </c>
      <c r="AF111" s="82"/>
    </row>
    <row r="112" spans="1:32" s="1" customFormat="1">
      <c r="A112" s="198"/>
      <c r="B112" s="2" t="s">
        <v>40</v>
      </c>
      <c r="C112" s="82"/>
      <c r="D112" s="61"/>
      <c r="E112" s="82"/>
      <c r="F112" s="61"/>
      <c r="G112" s="101"/>
      <c r="H112" s="82"/>
      <c r="I112" s="61">
        <f>H112*G112</f>
        <v>0</v>
      </c>
      <c r="J112" s="60">
        <f t="shared" si="150"/>
        <v>0</v>
      </c>
      <c r="K112" s="61">
        <f>I112+F112+D112</f>
        <v>0</v>
      </c>
      <c r="L112" s="60"/>
      <c r="M112" s="61"/>
      <c r="N112" s="61"/>
      <c r="O112" s="61"/>
      <c r="P112" s="60">
        <f t="shared" si="147"/>
        <v>0</v>
      </c>
      <c r="Q112" s="61">
        <f t="shared" si="147"/>
        <v>0</v>
      </c>
      <c r="R112" s="60"/>
      <c r="S112" s="61"/>
      <c r="T112" s="125"/>
      <c r="U112" s="60"/>
      <c r="V112" s="61">
        <f>U112*T112</f>
        <v>0</v>
      </c>
      <c r="W112" s="60">
        <f t="shared" si="148"/>
        <v>0</v>
      </c>
      <c r="X112" s="61">
        <f>V112+S112</f>
        <v>0</v>
      </c>
      <c r="Y112" s="60"/>
      <c r="Z112" s="61"/>
      <c r="AA112" s="125"/>
      <c r="AB112" s="60"/>
      <c r="AC112" s="61">
        <f>AB112*AA112</f>
        <v>0</v>
      </c>
      <c r="AD112" s="60">
        <f t="shared" si="149"/>
        <v>0</v>
      </c>
      <c r="AE112" s="61">
        <f>AC112+Z112</f>
        <v>0</v>
      </c>
      <c r="AF112" s="82"/>
    </row>
    <row r="113" spans="1:32" s="1" customFormat="1">
      <c r="A113" s="198"/>
      <c r="B113" s="2" t="s">
        <v>41</v>
      </c>
      <c r="C113" s="82"/>
      <c r="D113" s="61"/>
      <c r="E113" s="82"/>
      <c r="F113" s="61"/>
      <c r="G113" s="101"/>
      <c r="H113" s="82"/>
      <c r="I113" s="61">
        <f>H113*G113</f>
        <v>0</v>
      </c>
      <c r="J113" s="60">
        <f t="shared" si="150"/>
        <v>0</v>
      </c>
      <c r="K113" s="61">
        <f>I113+F113+D113</f>
        <v>0</v>
      </c>
      <c r="L113" s="60"/>
      <c r="M113" s="61"/>
      <c r="N113" s="61"/>
      <c r="O113" s="61"/>
      <c r="P113" s="60">
        <f t="shared" si="147"/>
        <v>0</v>
      </c>
      <c r="Q113" s="61">
        <f t="shared" si="147"/>
        <v>0</v>
      </c>
      <c r="R113" s="60"/>
      <c r="S113" s="61"/>
      <c r="T113" s="125"/>
      <c r="U113" s="60"/>
      <c r="V113" s="61">
        <f>U113*T113</f>
        <v>0</v>
      </c>
      <c r="W113" s="60">
        <f t="shared" si="148"/>
        <v>0</v>
      </c>
      <c r="X113" s="61">
        <f>V113+S113</f>
        <v>0</v>
      </c>
      <c r="Y113" s="60"/>
      <c r="Z113" s="61"/>
      <c r="AA113" s="125"/>
      <c r="AB113" s="60"/>
      <c r="AC113" s="61">
        <f>AB113*AA113</f>
        <v>0</v>
      </c>
      <c r="AD113" s="60">
        <f t="shared" si="149"/>
        <v>0</v>
      </c>
      <c r="AE113" s="61">
        <f>AC113+Z113</f>
        <v>0</v>
      </c>
      <c r="AF113" s="82"/>
    </row>
    <row r="114" spans="1:32" s="144" customFormat="1">
      <c r="A114" s="217"/>
      <c r="B114" s="239" t="s">
        <v>35</v>
      </c>
      <c r="C114" s="236">
        <f t="shared" ref="C114:F114" si="151">SUM(C110:C113)</f>
        <v>0</v>
      </c>
      <c r="D114" s="211">
        <f t="shared" si="151"/>
        <v>0</v>
      </c>
      <c r="E114" s="236">
        <f t="shared" si="151"/>
        <v>0</v>
      </c>
      <c r="F114" s="211">
        <f t="shared" si="151"/>
        <v>0</v>
      </c>
      <c r="G114" s="212"/>
      <c r="H114" s="236">
        <f>SUM(H110:H113)</f>
        <v>0</v>
      </c>
      <c r="I114" s="211">
        <f>SUM(I110:I113)</f>
        <v>0</v>
      </c>
      <c r="J114" s="236">
        <f>SUM(J110:J113)</f>
        <v>0</v>
      </c>
      <c r="K114" s="211">
        <f>SUM(K110:K113)</f>
        <v>0</v>
      </c>
      <c r="L114" s="236">
        <f t="shared" ref="L114:M114" si="152">SUM(L110:L113)</f>
        <v>0</v>
      </c>
      <c r="M114" s="211">
        <f t="shared" si="152"/>
        <v>0</v>
      </c>
      <c r="N114" s="213" t="e">
        <f t="shared" ref="N114" si="153">L114/J114%</f>
        <v>#DIV/0!</v>
      </c>
      <c r="O114" s="213" t="e">
        <f>M114/K114%</f>
        <v>#DIV/0!</v>
      </c>
      <c r="P114" s="236">
        <f t="shared" ref="P114:S114" si="154">SUM(P110:P113)</f>
        <v>0</v>
      </c>
      <c r="Q114" s="211">
        <f t="shared" si="154"/>
        <v>0</v>
      </c>
      <c r="R114" s="236">
        <f t="shared" si="154"/>
        <v>0</v>
      </c>
      <c r="S114" s="211">
        <f t="shared" si="154"/>
        <v>0</v>
      </c>
      <c r="T114" s="214"/>
      <c r="U114" s="236">
        <f t="shared" ref="U114:W114" si="155">SUM(U110:U113)</f>
        <v>0</v>
      </c>
      <c r="V114" s="211">
        <f>SUM(V110:V113)</f>
        <v>0</v>
      </c>
      <c r="W114" s="236">
        <f t="shared" si="155"/>
        <v>0</v>
      </c>
      <c r="X114" s="211">
        <f>SUM(X110:X113)</f>
        <v>0</v>
      </c>
      <c r="Y114" s="236">
        <f t="shared" ref="Y114:Z114" si="156">SUM(Y110:Y113)</f>
        <v>0</v>
      </c>
      <c r="Z114" s="211">
        <f t="shared" si="156"/>
        <v>0</v>
      </c>
      <c r="AA114" s="214"/>
      <c r="AB114" s="236">
        <f t="shared" ref="AB114" si="157">SUM(AB110:AB113)</f>
        <v>0</v>
      </c>
      <c r="AC114" s="211">
        <f>SUM(AC110:AC113)</f>
        <v>0</v>
      </c>
      <c r="AD114" s="236">
        <f t="shared" ref="AD114" si="158">SUM(AD110:AD113)</f>
        <v>0</v>
      </c>
      <c r="AE114" s="211">
        <f>SUM(AE110:AE113)</f>
        <v>0</v>
      </c>
      <c r="AF114" s="215"/>
    </row>
    <row r="115" spans="1:32" s="4" customFormat="1">
      <c r="A115" s="90">
        <v>6.06</v>
      </c>
      <c r="B115" s="9" t="s">
        <v>45</v>
      </c>
      <c r="C115" s="12"/>
      <c r="D115" s="63"/>
      <c r="E115" s="12"/>
      <c r="F115" s="63"/>
      <c r="G115" s="102"/>
      <c r="H115" s="12"/>
      <c r="I115" s="63"/>
      <c r="J115" s="62"/>
      <c r="K115" s="63"/>
      <c r="L115" s="62"/>
      <c r="M115" s="63"/>
      <c r="N115" s="63"/>
      <c r="O115" s="63"/>
      <c r="P115" s="62"/>
      <c r="Q115" s="63"/>
      <c r="R115" s="62"/>
      <c r="S115" s="63"/>
      <c r="T115" s="126"/>
      <c r="U115" s="62"/>
      <c r="V115" s="63"/>
      <c r="W115" s="62"/>
      <c r="X115" s="63"/>
      <c r="Y115" s="62"/>
      <c r="Z115" s="63"/>
      <c r="AA115" s="126"/>
      <c r="AB115" s="62"/>
      <c r="AC115" s="63"/>
      <c r="AD115" s="62"/>
      <c r="AE115" s="63"/>
      <c r="AF115" s="12"/>
    </row>
    <row r="116" spans="1:32" s="1" customFormat="1">
      <c r="A116" s="198"/>
      <c r="B116" s="2" t="s">
        <v>38</v>
      </c>
      <c r="C116" s="82"/>
      <c r="D116" s="61"/>
      <c r="E116" s="82"/>
      <c r="F116" s="61"/>
      <c r="G116" s="101"/>
      <c r="H116" s="82"/>
      <c r="I116" s="61">
        <f>H116*G116</f>
        <v>0</v>
      </c>
      <c r="J116" s="60">
        <f t="shared" ref="J116:J119" si="159">H116+E116+C116</f>
        <v>0</v>
      </c>
      <c r="K116" s="61">
        <f>I116+F116+D116</f>
        <v>0</v>
      </c>
      <c r="L116" s="60"/>
      <c r="M116" s="61"/>
      <c r="N116" s="61"/>
      <c r="O116" s="61"/>
      <c r="P116" s="60">
        <f t="shared" ref="P116:Q119" si="160">J116-L116</f>
        <v>0</v>
      </c>
      <c r="Q116" s="61">
        <f t="shared" si="160"/>
        <v>0</v>
      </c>
      <c r="R116" s="60"/>
      <c r="S116" s="61"/>
      <c r="T116" s="125"/>
      <c r="U116" s="60"/>
      <c r="V116" s="61">
        <f>U116*T116</f>
        <v>0</v>
      </c>
      <c r="W116" s="60">
        <f t="shared" ref="W116:W119" si="161">U116+R116</f>
        <v>0</v>
      </c>
      <c r="X116" s="61">
        <f>V116+S116</f>
        <v>0</v>
      </c>
      <c r="Y116" s="60"/>
      <c r="Z116" s="61"/>
      <c r="AA116" s="125"/>
      <c r="AB116" s="60"/>
      <c r="AC116" s="61">
        <f>AB116*AA116</f>
        <v>0</v>
      </c>
      <c r="AD116" s="60">
        <f t="shared" ref="AD116:AD119" si="162">AB116+Y116</f>
        <v>0</v>
      </c>
      <c r="AE116" s="61">
        <f>AC116+Z116</f>
        <v>0</v>
      </c>
      <c r="AF116" s="82"/>
    </row>
    <row r="117" spans="1:32" s="1" customFormat="1">
      <c r="A117" s="198"/>
      <c r="B117" s="2" t="s">
        <v>39</v>
      </c>
      <c r="C117" s="82"/>
      <c r="D117" s="61"/>
      <c r="E117" s="82"/>
      <c r="F117" s="61"/>
      <c r="G117" s="101"/>
      <c r="H117" s="82"/>
      <c r="I117" s="61">
        <f>H117*G117</f>
        <v>0</v>
      </c>
      <c r="J117" s="60">
        <f t="shared" si="159"/>
        <v>0</v>
      </c>
      <c r="K117" s="61">
        <f>I117+F117+D117</f>
        <v>0</v>
      </c>
      <c r="L117" s="60"/>
      <c r="M117" s="61"/>
      <c r="N117" s="61"/>
      <c r="O117" s="61"/>
      <c r="P117" s="60">
        <f t="shared" si="160"/>
        <v>0</v>
      </c>
      <c r="Q117" s="61">
        <f t="shared" si="160"/>
        <v>0</v>
      </c>
      <c r="R117" s="60"/>
      <c r="S117" s="61"/>
      <c r="T117" s="125"/>
      <c r="U117" s="60"/>
      <c r="V117" s="61">
        <f>U117*T117</f>
        <v>0</v>
      </c>
      <c r="W117" s="60">
        <f t="shared" si="161"/>
        <v>0</v>
      </c>
      <c r="X117" s="61">
        <f>V117+S117</f>
        <v>0</v>
      </c>
      <c r="Y117" s="60"/>
      <c r="Z117" s="61"/>
      <c r="AA117" s="125"/>
      <c r="AB117" s="60"/>
      <c r="AC117" s="61">
        <f>AB117*AA117</f>
        <v>0</v>
      </c>
      <c r="AD117" s="60">
        <f t="shared" si="162"/>
        <v>0</v>
      </c>
      <c r="AE117" s="61">
        <f>AC117+Z117</f>
        <v>0</v>
      </c>
      <c r="AF117" s="82"/>
    </row>
    <row r="118" spans="1:32" s="1" customFormat="1">
      <c r="A118" s="198"/>
      <c r="B118" s="2" t="s">
        <v>40</v>
      </c>
      <c r="C118" s="82"/>
      <c r="D118" s="61"/>
      <c r="E118" s="82"/>
      <c r="F118" s="61"/>
      <c r="G118" s="101"/>
      <c r="H118" s="82"/>
      <c r="I118" s="61">
        <f>H118*G118</f>
        <v>0</v>
      </c>
      <c r="J118" s="60">
        <f t="shared" si="159"/>
        <v>0</v>
      </c>
      <c r="K118" s="61">
        <f>I118+F118+D118</f>
        <v>0</v>
      </c>
      <c r="L118" s="60"/>
      <c r="M118" s="61"/>
      <c r="N118" s="61"/>
      <c r="O118" s="61"/>
      <c r="P118" s="60">
        <f t="shared" si="160"/>
        <v>0</v>
      </c>
      <c r="Q118" s="61">
        <f t="shared" si="160"/>
        <v>0</v>
      </c>
      <c r="R118" s="60"/>
      <c r="S118" s="61"/>
      <c r="T118" s="125"/>
      <c r="U118" s="60"/>
      <c r="V118" s="61">
        <f>U118*T118</f>
        <v>0</v>
      </c>
      <c r="W118" s="60">
        <f t="shared" si="161"/>
        <v>0</v>
      </c>
      <c r="X118" s="61">
        <f>V118+S118</f>
        <v>0</v>
      </c>
      <c r="Y118" s="60"/>
      <c r="Z118" s="61"/>
      <c r="AA118" s="125"/>
      <c r="AB118" s="60"/>
      <c r="AC118" s="61">
        <f>AB118*AA118</f>
        <v>0</v>
      </c>
      <c r="AD118" s="60">
        <f t="shared" si="162"/>
        <v>0</v>
      </c>
      <c r="AE118" s="61">
        <f>AC118+Z118</f>
        <v>0</v>
      </c>
      <c r="AF118" s="82"/>
    </row>
    <row r="119" spans="1:32" s="1" customFormat="1">
      <c r="A119" s="198"/>
      <c r="B119" s="2" t="s">
        <v>41</v>
      </c>
      <c r="C119" s="82"/>
      <c r="D119" s="61"/>
      <c r="E119" s="82"/>
      <c r="F119" s="61"/>
      <c r="G119" s="101"/>
      <c r="H119" s="82"/>
      <c r="I119" s="61">
        <f>H119*G119</f>
        <v>0</v>
      </c>
      <c r="J119" s="60">
        <f t="shared" si="159"/>
        <v>0</v>
      </c>
      <c r="K119" s="61">
        <f>I119+F119+D119</f>
        <v>0</v>
      </c>
      <c r="L119" s="60"/>
      <c r="M119" s="61"/>
      <c r="N119" s="61"/>
      <c r="O119" s="61"/>
      <c r="P119" s="60">
        <f t="shared" si="160"/>
        <v>0</v>
      </c>
      <c r="Q119" s="61">
        <f t="shared" si="160"/>
        <v>0</v>
      </c>
      <c r="R119" s="60"/>
      <c r="S119" s="61"/>
      <c r="T119" s="125"/>
      <c r="U119" s="60"/>
      <c r="V119" s="61">
        <f>U119*T119</f>
        <v>0</v>
      </c>
      <c r="W119" s="60">
        <f t="shared" si="161"/>
        <v>0</v>
      </c>
      <c r="X119" s="61">
        <f>V119+S119</f>
        <v>0</v>
      </c>
      <c r="Y119" s="60"/>
      <c r="Z119" s="61"/>
      <c r="AA119" s="125"/>
      <c r="AB119" s="60"/>
      <c r="AC119" s="61">
        <f>AB119*AA119</f>
        <v>0</v>
      </c>
      <c r="AD119" s="60">
        <f t="shared" si="162"/>
        <v>0</v>
      </c>
      <c r="AE119" s="61">
        <f>AC119+Z119</f>
        <v>0</v>
      </c>
      <c r="AF119" s="82"/>
    </row>
    <row r="120" spans="1:32" s="144" customFormat="1">
      <c r="A120" s="217"/>
      <c r="B120" s="218" t="s">
        <v>35</v>
      </c>
      <c r="C120" s="236">
        <f t="shared" ref="C120:F120" si="163">SUM(C116:C119)</f>
        <v>0</v>
      </c>
      <c r="D120" s="211">
        <f t="shared" si="163"/>
        <v>0</v>
      </c>
      <c r="E120" s="236">
        <f t="shared" si="163"/>
        <v>0</v>
      </c>
      <c r="F120" s="211">
        <f t="shared" si="163"/>
        <v>0</v>
      </c>
      <c r="G120" s="212"/>
      <c r="H120" s="236">
        <f>SUM(H116:H119)</f>
        <v>0</v>
      </c>
      <c r="I120" s="211">
        <f>SUM(I116:I119)</f>
        <v>0</v>
      </c>
      <c r="J120" s="236">
        <f>SUM(J116:J119)</f>
        <v>0</v>
      </c>
      <c r="K120" s="211">
        <f>SUM(K116:K119)</f>
        <v>0</v>
      </c>
      <c r="L120" s="236">
        <f t="shared" ref="L120:M120" si="164">SUM(L116:L119)</f>
        <v>0</v>
      </c>
      <c r="M120" s="211">
        <f t="shared" si="164"/>
        <v>0</v>
      </c>
      <c r="N120" s="213" t="e">
        <f t="shared" ref="N120:N121" si="165">L120/J120%</f>
        <v>#DIV/0!</v>
      </c>
      <c r="O120" s="213" t="e">
        <f>M120/K120%</f>
        <v>#DIV/0!</v>
      </c>
      <c r="P120" s="236">
        <f t="shared" ref="P120:S120" si="166">SUM(P116:P119)</f>
        <v>0</v>
      </c>
      <c r="Q120" s="211">
        <f t="shared" si="166"/>
        <v>0</v>
      </c>
      <c r="R120" s="236">
        <f t="shared" si="166"/>
        <v>0</v>
      </c>
      <c r="S120" s="211">
        <f t="shared" si="166"/>
        <v>0</v>
      </c>
      <c r="T120" s="214"/>
      <c r="U120" s="236">
        <f t="shared" ref="U120:W120" si="167">SUM(U116:U119)</f>
        <v>0</v>
      </c>
      <c r="V120" s="211">
        <f>SUM(V116:V119)</f>
        <v>0</v>
      </c>
      <c r="W120" s="236">
        <f t="shared" si="167"/>
        <v>0</v>
      </c>
      <c r="X120" s="211">
        <f>SUM(X116:X119)</f>
        <v>0</v>
      </c>
      <c r="Y120" s="236">
        <f t="shared" ref="Y120:Z120" si="168">SUM(Y116:Y119)</f>
        <v>0</v>
      </c>
      <c r="Z120" s="211">
        <f t="shared" si="168"/>
        <v>0</v>
      </c>
      <c r="AA120" s="214"/>
      <c r="AB120" s="236">
        <f t="shared" ref="AB120" si="169">SUM(AB116:AB119)</f>
        <v>0</v>
      </c>
      <c r="AC120" s="211">
        <f>SUM(AC116:AC119)</f>
        <v>0</v>
      </c>
      <c r="AD120" s="236">
        <f t="shared" ref="AD120" si="170">SUM(AD116:AD119)</f>
        <v>0</v>
      </c>
      <c r="AE120" s="211">
        <f>SUM(AE116:AE119)</f>
        <v>0</v>
      </c>
      <c r="AF120" s="215"/>
    </row>
    <row r="121" spans="1:32" s="144" customFormat="1">
      <c r="A121" s="217"/>
      <c r="B121" s="239" t="s">
        <v>5</v>
      </c>
      <c r="C121" s="236">
        <f t="shared" ref="C121:F121" si="171">C120+C114+C108+C102+C96+C90</f>
        <v>0</v>
      </c>
      <c r="D121" s="219">
        <f t="shared" si="171"/>
        <v>0</v>
      </c>
      <c r="E121" s="236">
        <f t="shared" si="171"/>
        <v>0</v>
      </c>
      <c r="F121" s="219">
        <f t="shared" si="171"/>
        <v>0</v>
      </c>
      <c r="G121" s="212"/>
      <c r="H121" s="236">
        <f>H120+H114+H108+H102+H96+H90</f>
        <v>0</v>
      </c>
      <c r="I121" s="219">
        <f>I120+I114+I108+I102+I96+I90</f>
        <v>0</v>
      </c>
      <c r="J121" s="236">
        <f>J120+J114+J108+J102+J96+J90</f>
        <v>0</v>
      </c>
      <c r="K121" s="219">
        <f>K120+K114+K108+K102+K96+K90</f>
        <v>0</v>
      </c>
      <c r="L121" s="236">
        <f t="shared" ref="L121:M121" si="172">L120+L114+L108+L102+L96+L90</f>
        <v>0</v>
      </c>
      <c r="M121" s="219">
        <f t="shared" si="172"/>
        <v>0</v>
      </c>
      <c r="N121" s="213" t="e">
        <f t="shared" si="165"/>
        <v>#DIV/0!</v>
      </c>
      <c r="O121" s="213" t="e">
        <f>M121/K121%</f>
        <v>#DIV/0!</v>
      </c>
      <c r="P121" s="236">
        <f t="shared" ref="P121:S121" si="173">P120+P114+P108+P102+P96+P90</f>
        <v>0</v>
      </c>
      <c r="Q121" s="219">
        <f t="shared" si="173"/>
        <v>0</v>
      </c>
      <c r="R121" s="236">
        <f t="shared" si="173"/>
        <v>0</v>
      </c>
      <c r="S121" s="219">
        <f t="shared" si="173"/>
        <v>0</v>
      </c>
      <c r="T121" s="214"/>
      <c r="U121" s="236">
        <f t="shared" ref="U121:W121" si="174">U120+U114+U108+U102+U96+U90</f>
        <v>0</v>
      </c>
      <c r="V121" s="219">
        <f>V120+V114+V108+V102+V96+V90</f>
        <v>0</v>
      </c>
      <c r="W121" s="236">
        <f t="shared" si="174"/>
        <v>0</v>
      </c>
      <c r="X121" s="219">
        <f>X120+X114+X108+X102+X96+X90</f>
        <v>0</v>
      </c>
      <c r="Y121" s="236">
        <f t="shared" ref="Y121:Z121" si="175">Y120+Y114+Y108+Y102+Y96+Y90</f>
        <v>0</v>
      </c>
      <c r="Z121" s="219">
        <f t="shared" si="175"/>
        <v>0</v>
      </c>
      <c r="AA121" s="214"/>
      <c r="AB121" s="236">
        <f t="shared" ref="AB121" si="176">AB120+AB114+AB108+AB102+AB96+AB90</f>
        <v>0</v>
      </c>
      <c r="AC121" s="219">
        <f>AC120+AC114+AC108+AC102+AC96+AC90</f>
        <v>0</v>
      </c>
      <c r="AD121" s="236">
        <f t="shared" ref="AD121" si="177">AD120+AD114+AD108+AD102+AD96+AD90</f>
        <v>0</v>
      </c>
      <c r="AE121" s="219">
        <f>AE120+AE114+AE108+AE102+AE96+AE90</f>
        <v>0</v>
      </c>
      <c r="AF121" s="215"/>
    </row>
    <row r="122" spans="1:32" s="4" customFormat="1">
      <c r="A122" s="90" t="s">
        <v>46</v>
      </c>
      <c r="B122" s="9" t="s">
        <v>47</v>
      </c>
      <c r="C122" s="12"/>
      <c r="D122" s="63"/>
      <c r="E122" s="12"/>
      <c r="F122" s="63"/>
      <c r="G122" s="102"/>
      <c r="H122" s="12"/>
      <c r="I122" s="63"/>
      <c r="J122" s="62"/>
      <c r="K122" s="63"/>
      <c r="L122" s="62"/>
      <c r="M122" s="63"/>
      <c r="N122" s="63"/>
      <c r="O122" s="63"/>
      <c r="P122" s="62"/>
      <c r="Q122" s="63"/>
      <c r="R122" s="62"/>
      <c r="S122" s="63"/>
      <c r="T122" s="126"/>
      <c r="U122" s="62"/>
      <c r="V122" s="63"/>
      <c r="W122" s="62"/>
      <c r="X122" s="63"/>
      <c r="Y122" s="62"/>
      <c r="Z122" s="63"/>
      <c r="AA122" s="126"/>
      <c r="AB122" s="62"/>
      <c r="AC122" s="63"/>
      <c r="AD122" s="62"/>
      <c r="AE122" s="63"/>
      <c r="AF122" s="12"/>
    </row>
    <row r="123" spans="1:32" s="4" customFormat="1">
      <c r="A123" s="90">
        <v>7</v>
      </c>
      <c r="B123" s="9" t="s">
        <v>48</v>
      </c>
      <c r="C123" s="12"/>
      <c r="D123" s="63"/>
      <c r="E123" s="12"/>
      <c r="F123" s="63"/>
      <c r="G123" s="102"/>
      <c r="H123" s="12"/>
      <c r="I123" s="63"/>
      <c r="J123" s="62">
        <f t="shared" ref="J123:K133" si="178">H123+E123+C123</f>
        <v>0</v>
      </c>
      <c r="K123" s="63">
        <f t="shared" si="178"/>
        <v>0</v>
      </c>
      <c r="L123" s="62"/>
      <c r="M123" s="63"/>
      <c r="N123" s="63"/>
      <c r="O123" s="63"/>
      <c r="P123" s="62"/>
      <c r="Q123" s="63"/>
      <c r="R123" s="62"/>
      <c r="S123" s="63"/>
      <c r="T123" s="126"/>
      <c r="U123" s="62"/>
      <c r="V123" s="63"/>
      <c r="W123" s="62"/>
      <c r="X123" s="63"/>
      <c r="Y123" s="62"/>
      <c r="Z123" s="63"/>
      <c r="AA123" s="126"/>
      <c r="AB123" s="62"/>
      <c r="AC123" s="63"/>
      <c r="AD123" s="62"/>
      <c r="AE123" s="63"/>
      <c r="AF123" s="12"/>
    </row>
    <row r="124" spans="1:32" s="1" customFormat="1">
      <c r="A124" s="198">
        <v>7.01</v>
      </c>
      <c r="B124" s="2" t="s">
        <v>49</v>
      </c>
      <c r="C124" s="82"/>
      <c r="D124" s="61"/>
      <c r="E124" s="82"/>
      <c r="F124" s="61"/>
      <c r="G124" s="101"/>
      <c r="H124" s="82"/>
      <c r="I124" s="61"/>
      <c r="J124" s="60">
        <f t="shared" si="178"/>
        <v>0</v>
      </c>
      <c r="K124" s="61">
        <f t="shared" si="178"/>
        <v>0</v>
      </c>
      <c r="L124" s="60"/>
      <c r="M124" s="61"/>
      <c r="N124" s="61"/>
      <c r="O124" s="61"/>
      <c r="P124" s="60">
        <f t="shared" ref="P124:Q133" si="179">J124-L124</f>
        <v>0</v>
      </c>
      <c r="Q124" s="61">
        <f t="shared" si="179"/>
        <v>0</v>
      </c>
      <c r="R124" s="60"/>
      <c r="S124" s="61"/>
      <c r="T124" s="125"/>
      <c r="U124" s="60"/>
      <c r="V124" s="61">
        <f t="shared" ref="V124:V133" si="180">U124*T124</f>
        <v>0</v>
      </c>
      <c r="W124" s="60">
        <f t="shared" ref="W124:W133" si="181">U124+R124</f>
        <v>0</v>
      </c>
      <c r="X124" s="61">
        <f t="shared" ref="X124:X133" si="182">V124+S124</f>
        <v>0</v>
      </c>
      <c r="Y124" s="60"/>
      <c r="Z124" s="61"/>
      <c r="AA124" s="125"/>
      <c r="AB124" s="60"/>
      <c r="AC124" s="61">
        <f t="shared" ref="AC124:AC133" si="183">AB124*AA124</f>
        <v>0</v>
      </c>
      <c r="AD124" s="60">
        <f t="shared" ref="AD124:AD133" si="184">AB124+Y124</f>
        <v>0</v>
      </c>
      <c r="AE124" s="61">
        <f t="shared" ref="AE124:AE133" si="185">AC124+Z124</f>
        <v>0</v>
      </c>
      <c r="AF124" s="82"/>
    </row>
    <row r="125" spans="1:32" s="1" customFormat="1">
      <c r="A125" s="749"/>
      <c r="B125" s="2" t="s">
        <v>236</v>
      </c>
      <c r="C125" s="82"/>
      <c r="D125" s="61"/>
      <c r="E125" s="82"/>
      <c r="F125" s="61"/>
      <c r="G125" s="101">
        <v>1.5E-3</v>
      </c>
      <c r="H125" s="82">
        <v>7771</v>
      </c>
      <c r="I125" s="61">
        <f t="shared" ref="I125" si="186">H125*G125</f>
        <v>11.656499999999999</v>
      </c>
      <c r="J125" s="60">
        <f t="shared" si="178"/>
        <v>7771</v>
      </c>
      <c r="K125" s="61">
        <f t="shared" si="178"/>
        <v>11.656499999999999</v>
      </c>
      <c r="L125" s="60">
        <v>7771</v>
      </c>
      <c r="M125" s="61">
        <v>11.66</v>
      </c>
      <c r="N125" s="61">
        <f t="shared" ref="N125:O134" si="187">L125/J125%</f>
        <v>100.00000000000001</v>
      </c>
      <c r="O125" s="61">
        <f t="shared" si="187"/>
        <v>100.03002616565865</v>
      </c>
      <c r="P125" s="60">
        <f t="shared" si="179"/>
        <v>0</v>
      </c>
      <c r="Q125" s="61">
        <f t="shared" si="179"/>
        <v>-3.5000000000007248E-3</v>
      </c>
      <c r="R125" s="60"/>
      <c r="S125" s="61"/>
      <c r="T125" s="125">
        <v>1.5E-3</v>
      </c>
      <c r="U125" s="60">
        <v>6944</v>
      </c>
      <c r="V125" s="61">
        <f t="shared" si="180"/>
        <v>10.416</v>
      </c>
      <c r="W125" s="60">
        <f t="shared" si="181"/>
        <v>6944</v>
      </c>
      <c r="X125" s="61">
        <f t="shared" si="182"/>
        <v>10.416</v>
      </c>
      <c r="Y125" s="60"/>
      <c r="Z125" s="61"/>
      <c r="AA125" s="125">
        <v>1.5E-3</v>
      </c>
      <c r="AB125" s="60">
        <v>6944</v>
      </c>
      <c r="AC125" s="61">
        <f t="shared" si="183"/>
        <v>10.416</v>
      </c>
      <c r="AD125" s="60">
        <f t="shared" si="184"/>
        <v>6944</v>
      </c>
      <c r="AE125" s="61">
        <f t="shared" si="185"/>
        <v>10.416</v>
      </c>
      <c r="AF125" s="82"/>
    </row>
    <row r="126" spans="1:32" s="1" customFormat="1">
      <c r="A126" s="749"/>
      <c r="B126" s="2" t="s">
        <v>278</v>
      </c>
      <c r="C126" s="82"/>
      <c r="D126" s="61"/>
      <c r="E126" s="82"/>
      <c r="F126" s="61"/>
      <c r="G126" s="101">
        <v>1.5E-3</v>
      </c>
      <c r="H126" s="82">
        <v>0</v>
      </c>
      <c r="I126" s="61">
        <f>H126*G126</f>
        <v>0</v>
      </c>
      <c r="J126" s="60">
        <f t="shared" si="178"/>
        <v>0</v>
      </c>
      <c r="K126" s="61">
        <f t="shared" si="178"/>
        <v>0</v>
      </c>
      <c r="L126" s="60"/>
      <c r="M126" s="61"/>
      <c r="N126" s="61" t="e">
        <f t="shared" si="187"/>
        <v>#DIV/0!</v>
      </c>
      <c r="O126" s="61" t="e">
        <f t="shared" si="187"/>
        <v>#DIV/0!</v>
      </c>
      <c r="P126" s="60">
        <f t="shared" si="179"/>
        <v>0</v>
      </c>
      <c r="Q126" s="61">
        <f t="shared" si="179"/>
        <v>0</v>
      </c>
      <c r="R126" s="60"/>
      <c r="S126" s="61"/>
      <c r="T126" s="125">
        <v>1.5E-3</v>
      </c>
      <c r="U126" s="60"/>
      <c r="V126" s="61">
        <f t="shared" si="180"/>
        <v>0</v>
      </c>
      <c r="W126" s="60">
        <f t="shared" si="181"/>
        <v>0</v>
      </c>
      <c r="X126" s="61">
        <f t="shared" si="182"/>
        <v>0</v>
      </c>
      <c r="Y126" s="60"/>
      <c r="Z126" s="61"/>
      <c r="AA126" s="125">
        <v>1.5E-3</v>
      </c>
      <c r="AB126" s="60"/>
      <c r="AC126" s="61">
        <f t="shared" si="183"/>
        <v>0</v>
      </c>
      <c r="AD126" s="60">
        <f t="shared" si="184"/>
        <v>0</v>
      </c>
      <c r="AE126" s="61">
        <f t="shared" si="185"/>
        <v>0</v>
      </c>
      <c r="AF126" s="82"/>
    </row>
    <row r="127" spans="1:32" s="1" customFormat="1">
      <c r="A127" s="749"/>
      <c r="B127" s="2" t="s">
        <v>280</v>
      </c>
      <c r="C127" s="82"/>
      <c r="D127" s="61"/>
      <c r="E127" s="82"/>
      <c r="F127" s="61"/>
      <c r="G127" s="101">
        <v>1.5E-3</v>
      </c>
      <c r="H127" s="82">
        <v>0</v>
      </c>
      <c r="I127" s="61">
        <f>H127*G127</f>
        <v>0</v>
      </c>
      <c r="J127" s="60">
        <f t="shared" si="178"/>
        <v>0</v>
      </c>
      <c r="K127" s="61">
        <f t="shared" si="178"/>
        <v>0</v>
      </c>
      <c r="L127" s="60"/>
      <c r="M127" s="61"/>
      <c r="N127" s="61"/>
      <c r="O127" s="61"/>
      <c r="P127" s="60">
        <f t="shared" si="179"/>
        <v>0</v>
      </c>
      <c r="Q127" s="61">
        <f t="shared" si="179"/>
        <v>0</v>
      </c>
      <c r="R127" s="60"/>
      <c r="S127" s="61"/>
      <c r="T127" s="125">
        <v>1.5E-3</v>
      </c>
      <c r="U127" s="60"/>
      <c r="V127" s="61">
        <f t="shared" si="180"/>
        <v>0</v>
      </c>
      <c r="W127" s="60">
        <f t="shared" si="181"/>
        <v>0</v>
      </c>
      <c r="X127" s="61">
        <f t="shared" si="182"/>
        <v>0</v>
      </c>
      <c r="Y127" s="60"/>
      <c r="Z127" s="61"/>
      <c r="AA127" s="125">
        <v>1.5E-3</v>
      </c>
      <c r="AB127" s="60"/>
      <c r="AC127" s="61">
        <f t="shared" si="183"/>
        <v>0</v>
      </c>
      <c r="AD127" s="60">
        <f t="shared" si="184"/>
        <v>0</v>
      </c>
      <c r="AE127" s="61">
        <f t="shared" si="185"/>
        <v>0</v>
      </c>
      <c r="AF127" s="82"/>
    </row>
    <row r="128" spans="1:32" s="1" customFormat="1">
      <c r="A128" s="749"/>
      <c r="B128" s="2" t="s">
        <v>279</v>
      </c>
      <c r="C128" s="82"/>
      <c r="D128" s="61"/>
      <c r="E128" s="82"/>
      <c r="F128" s="61"/>
      <c r="G128" s="101">
        <v>1.5E-3</v>
      </c>
      <c r="H128" s="82">
        <v>13106</v>
      </c>
      <c r="I128" s="61">
        <f t="shared" ref="I128:I133" si="188">H128*G128</f>
        <v>19.658999999999999</v>
      </c>
      <c r="J128" s="60">
        <f t="shared" si="178"/>
        <v>13106</v>
      </c>
      <c r="K128" s="61">
        <f t="shared" si="178"/>
        <v>19.658999999999999</v>
      </c>
      <c r="L128" s="60">
        <v>13106</v>
      </c>
      <c r="M128" s="61">
        <v>19.66</v>
      </c>
      <c r="N128" s="61">
        <f t="shared" si="187"/>
        <v>100</v>
      </c>
      <c r="O128" s="61">
        <f t="shared" si="187"/>
        <v>100.00508672872476</v>
      </c>
      <c r="P128" s="60">
        <f t="shared" si="179"/>
        <v>0</v>
      </c>
      <c r="Q128" s="61">
        <f t="shared" si="179"/>
        <v>-1.0000000000012221E-3</v>
      </c>
      <c r="R128" s="60"/>
      <c r="S128" s="61"/>
      <c r="T128" s="125">
        <v>1.5E-3</v>
      </c>
      <c r="U128" s="60">
        <v>11897</v>
      </c>
      <c r="V128" s="61">
        <f t="shared" si="180"/>
        <v>17.845500000000001</v>
      </c>
      <c r="W128" s="60">
        <f t="shared" si="181"/>
        <v>11897</v>
      </c>
      <c r="X128" s="61">
        <f t="shared" si="182"/>
        <v>17.845500000000001</v>
      </c>
      <c r="Y128" s="60"/>
      <c r="Z128" s="61"/>
      <c r="AA128" s="125">
        <v>1.5E-3</v>
      </c>
      <c r="AB128" s="60">
        <v>11897</v>
      </c>
      <c r="AC128" s="61">
        <f t="shared" si="183"/>
        <v>17.845500000000001</v>
      </c>
      <c r="AD128" s="60">
        <f t="shared" si="184"/>
        <v>11897</v>
      </c>
      <c r="AE128" s="61">
        <f t="shared" si="185"/>
        <v>17.845500000000001</v>
      </c>
      <c r="AF128" s="82"/>
    </row>
    <row r="129" spans="1:32" s="1" customFormat="1">
      <c r="A129" s="749"/>
      <c r="B129" s="2" t="s">
        <v>281</v>
      </c>
      <c r="C129" s="82"/>
      <c r="D129" s="61"/>
      <c r="E129" s="82"/>
      <c r="F129" s="61"/>
      <c r="G129" s="101">
        <v>1.5E-3</v>
      </c>
      <c r="H129" s="82"/>
      <c r="I129" s="61">
        <f t="shared" si="188"/>
        <v>0</v>
      </c>
      <c r="J129" s="60">
        <f t="shared" si="178"/>
        <v>0</v>
      </c>
      <c r="K129" s="61">
        <f t="shared" si="178"/>
        <v>0</v>
      </c>
      <c r="L129" s="60"/>
      <c r="M129" s="61"/>
      <c r="N129" s="61" t="e">
        <f t="shared" si="187"/>
        <v>#DIV/0!</v>
      </c>
      <c r="O129" s="61" t="e">
        <f t="shared" si="187"/>
        <v>#DIV/0!</v>
      </c>
      <c r="P129" s="60">
        <f t="shared" si="179"/>
        <v>0</v>
      </c>
      <c r="Q129" s="61">
        <f t="shared" si="179"/>
        <v>0</v>
      </c>
      <c r="R129" s="60"/>
      <c r="S129" s="61"/>
      <c r="T129" s="125">
        <v>1.5E-3</v>
      </c>
      <c r="U129" s="60"/>
      <c r="V129" s="61">
        <f t="shared" si="180"/>
        <v>0</v>
      </c>
      <c r="W129" s="60">
        <f t="shared" si="181"/>
        <v>0</v>
      </c>
      <c r="X129" s="61">
        <f t="shared" si="182"/>
        <v>0</v>
      </c>
      <c r="Y129" s="60"/>
      <c r="Z129" s="61"/>
      <c r="AA129" s="125">
        <v>1.5E-3</v>
      </c>
      <c r="AB129" s="60"/>
      <c r="AC129" s="61">
        <f t="shared" si="183"/>
        <v>0</v>
      </c>
      <c r="AD129" s="60">
        <f t="shared" si="184"/>
        <v>0</v>
      </c>
      <c r="AE129" s="61">
        <f t="shared" si="185"/>
        <v>0</v>
      </c>
      <c r="AF129" s="82"/>
    </row>
    <row r="130" spans="1:32" s="1" customFormat="1">
      <c r="A130" s="749"/>
      <c r="B130" s="2" t="s">
        <v>282</v>
      </c>
      <c r="C130" s="82"/>
      <c r="D130" s="61"/>
      <c r="E130" s="82"/>
      <c r="F130" s="61"/>
      <c r="G130" s="101">
        <v>1.5E-3</v>
      </c>
      <c r="H130" s="82"/>
      <c r="I130" s="61">
        <f t="shared" si="188"/>
        <v>0</v>
      </c>
      <c r="J130" s="60">
        <f t="shared" si="178"/>
        <v>0</v>
      </c>
      <c r="K130" s="61">
        <f t="shared" si="178"/>
        <v>0</v>
      </c>
      <c r="L130" s="60"/>
      <c r="M130" s="61"/>
      <c r="N130" s="61" t="e">
        <f t="shared" si="187"/>
        <v>#DIV/0!</v>
      </c>
      <c r="O130" s="61" t="e">
        <f t="shared" si="187"/>
        <v>#DIV/0!</v>
      </c>
      <c r="P130" s="60">
        <f t="shared" si="179"/>
        <v>0</v>
      </c>
      <c r="Q130" s="61">
        <f t="shared" si="179"/>
        <v>0</v>
      </c>
      <c r="R130" s="60"/>
      <c r="S130" s="61"/>
      <c r="T130" s="125">
        <v>1.5E-3</v>
      </c>
      <c r="U130" s="60"/>
      <c r="V130" s="61">
        <f t="shared" si="180"/>
        <v>0</v>
      </c>
      <c r="W130" s="60">
        <f t="shared" si="181"/>
        <v>0</v>
      </c>
      <c r="X130" s="61">
        <f t="shared" si="182"/>
        <v>0</v>
      </c>
      <c r="Y130" s="60"/>
      <c r="Z130" s="61"/>
      <c r="AA130" s="125">
        <v>1.5E-3</v>
      </c>
      <c r="AB130" s="60"/>
      <c r="AC130" s="61">
        <f t="shared" si="183"/>
        <v>0</v>
      </c>
      <c r="AD130" s="60">
        <f t="shared" si="184"/>
        <v>0</v>
      </c>
      <c r="AE130" s="61">
        <f t="shared" si="185"/>
        <v>0</v>
      </c>
      <c r="AF130" s="82"/>
    </row>
    <row r="131" spans="1:32" s="1" customFormat="1">
      <c r="A131" s="749">
        <v>7.02</v>
      </c>
      <c r="B131" s="2" t="s">
        <v>50</v>
      </c>
      <c r="C131" s="82"/>
      <c r="D131" s="61"/>
      <c r="E131" s="82"/>
      <c r="F131" s="61"/>
      <c r="G131" s="101">
        <v>2.5000000000000001E-3</v>
      </c>
      <c r="H131" s="82">
        <v>18481</v>
      </c>
      <c r="I131" s="61">
        <f t="shared" si="188"/>
        <v>46.202500000000001</v>
      </c>
      <c r="J131" s="60">
        <f t="shared" si="178"/>
        <v>18481</v>
      </c>
      <c r="K131" s="61">
        <f t="shared" si="178"/>
        <v>46.202500000000001</v>
      </c>
      <c r="L131" s="60">
        <v>18481</v>
      </c>
      <c r="M131" s="61">
        <v>46.2</v>
      </c>
      <c r="N131" s="61">
        <f t="shared" si="187"/>
        <v>100</v>
      </c>
      <c r="O131" s="61">
        <f t="shared" si="187"/>
        <v>99.994589037389758</v>
      </c>
      <c r="P131" s="60">
        <f t="shared" si="179"/>
        <v>0</v>
      </c>
      <c r="Q131" s="61">
        <f t="shared" si="179"/>
        <v>2.4999999999977263E-3</v>
      </c>
      <c r="R131" s="60"/>
      <c r="S131" s="61"/>
      <c r="T131" s="125">
        <v>2.5000000000000001E-3</v>
      </c>
      <c r="U131" s="60">
        <v>17335</v>
      </c>
      <c r="V131" s="61">
        <f t="shared" si="180"/>
        <v>43.337499999999999</v>
      </c>
      <c r="W131" s="60">
        <f t="shared" si="181"/>
        <v>17335</v>
      </c>
      <c r="X131" s="61">
        <f t="shared" si="182"/>
        <v>43.337499999999999</v>
      </c>
      <c r="Y131" s="60"/>
      <c r="Z131" s="61"/>
      <c r="AA131" s="125">
        <v>2.5000000000000001E-3</v>
      </c>
      <c r="AB131" s="60">
        <v>17335</v>
      </c>
      <c r="AC131" s="61">
        <f t="shared" si="183"/>
        <v>43.337499999999999</v>
      </c>
      <c r="AD131" s="60">
        <f t="shared" si="184"/>
        <v>17335</v>
      </c>
      <c r="AE131" s="61">
        <f t="shared" si="185"/>
        <v>43.337499999999999</v>
      </c>
      <c r="AF131" s="82"/>
    </row>
    <row r="132" spans="1:32" s="1" customFormat="1">
      <c r="A132" s="749">
        <v>7.03</v>
      </c>
      <c r="B132" s="2" t="s">
        <v>51</v>
      </c>
      <c r="C132" s="82"/>
      <c r="D132" s="61"/>
      <c r="E132" s="82"/>
      <c r="F132" s="61"/>
      <c r="G132" s="101">
        <v>2.5000000000000001E-3</v>
      </c>
      <c r="H132" s="82">
        <v>0</v>
      </c>
      <c r="I132" s="61">
        <f t="shared" si="188"/>
        <v>0</v>
      </c>
      <c r="J132" s="60">
        <f t="shared" si="178"/>
        <v>0</v>
      </c>
      <c r="K132" s="61">
        <f t="shared" si="178"/>
        <v>0</v>
      </c>
      <c r="L132" s="60"/>
      <c r="M132" s="61"/>
      <c r="N132" s="61" t="e">
        <f t="shared" si="187"/>
        <v>#DIV/0!</v>
      </c>
      <c r="O132" s="61" t="e">
        <f t="shared" si="187"/>
        <v>#DIV/0!</v>
      </c>
      <c r="P132" s="60">
        <f t="shared" si="179"/>
        <v>0</v>
      </c>
      <c r="Q132" s="61">
        <f t="shared" si="179"/>
        <v>0</v>
      </c>
      <c r="R132" s="60"/>
      <c r="S132" s="61"/>
      <c r="T132" s="125">
        <v>2.5000000000000001E-3</v>
      </c>
      <c r="U132" s="60"/>
      <c r="V132" s="61">
        <f t="shared" si="180"/>
        <v>0</v>
      </c>
      <c r="W132" s="60">
        <f t="shared" si="181"/>
        <v>0</v>
      </c>
      <c r="X132" s="61">
        <f t="shared" si="182"/>
        <v>0</v>
      </c>
      <c r="Y132" s="60"/>
      <c r="Z132" s="61"/>
      <c r="AA132" s="125">
        <v>2.5000000000000001E-3</v>
      </c>
      <c r="AB132" s="60"/>
      <c r="AC132" s="61">
        <f t="shared" si="183"/>
        <v>0</v>
      </c>
      <c r="AD132" s="60">
        <f t="shared" si="184"/>
        <v>0</v>
      </c>
      <c r="AE132" s="61">
        <f t="shared" si="185"/>
        <v>0</v>
      </c>
      <c r="AF132" s="82"/>
    </row>
    <row r="133" spans="1:32" s="1" customFormat="1">
      <c r="A133" s="749">
        <v>7.04</v>
      </c>
      <c r="B133" s="2" t="s">
        <v>52</v>
      </c>
      <c r="C133" s="82"/>
      <c r="D133" s="61"/>
      <c r="E133" s="82"/>
      <c r="F133" s="61"/>
      <c r="G133" s="101">
        <v>2.5000000000000001E-3</v>
      </c>
      <c r="H133" s="82"/>
      <c r="I133" s="61">
        <f t="shared" si="188"/>
        <v>0</v>
      </c>
      <c r="J133" s="60">
        <f t="shared" si="178"/>
        <v>0</v>
      </c>
      <c r="K133" s="61">
        <f t="shared" si="178"/>
        <v>0</v>
      </c>
      <c r="L133" s="60"/>
      <c r="M133" s="61"/>
      <c r="N133" s="61" t="e">
        <f t="shared" si="187"/>
        <v>#DIV/0!</v>
      </c>
      <c r="O133" s="61" t="e">
        <f t="shared" si="187"/>
        <v>#DIV/0!</v>
      </c>
      <c r="P133" s="60">
        <f t="shared" si="179"/>
        <v>0</v>
      </c>
      <c r="Q133" s="61">
        <f t="shared" si="179"/>
        <v>0</v>
      </c>
      <c r="R133" s="60"/>
      <c r="S133" s="61"/>
      <c r="T133" s="125">
        <v>2.5000000000000001E-3</v>
      </c>
      <c r="U133" s="60"/>
      <c r="V133" s="61">
        <f t="shared" si="180"/>
        <v>0</v>
      </c>
      <c r="W133" s="60">
        <f t="shared" si="181"/>
        <v>0</v>
      </c>
      <c r="X133" s="61">
        <f t="shared" si="182"/>
        <v>0</v>
      </c>
      <c r="Y133" s="60"/>
      <c r="Z133" s="61"/>
      <c r="AA133" s="125">
        <v>2.5000000000000001E-3</v>
      </c>
      <c r="AB133" s="60"/>
      <c r="AC133" s="61">
        <f t="shared" si="183"/>
        <v>0</v>
      </c>
      <c r="AD133" s="60">
        <f t="shared" si="184"/>
        <v>0</v>
      </c>
      <c r="AE133" s="61">
        <f t="shared" si="185"/>
        <v>0</v>
      </c>
      <c r="AF133" s="82"/>
    </row>
    <row r="134" spans="1:32" s="144" customFormat="1">
      <c r="A134" s="217"/>
      <c r="B134" s="239" t="s">
        <v>25</v>
      </c>
      <c r="C134" s="236">
        <f t="shared" ref="C134:F134" si="189">SUM(C125:C133)</f>
        <v>0</v>
      </c>
      <c r="D134" s="219">
        <f t="shared" si="189"/>
        <v>0</v>
      </c>
      <c r="E134" s="236">
        <f t="shared" si="189"/>
        <v>0</v>
      </c>
      <c r="F134" s="219">
        <f t="shared" si="189"/>
        <v>0</v>
      </c>
      <c r="G134" s="212"/>
      <c r="H134" s="236">
        <f>SUM(H125:H133)</f>
        <v>39358</v>
      </c>
      <c r="I134" s="219">
        <f>SUM(I125:I133)</f>
        <v>77.518000000000001</v>
      </c>
      <c r="J134" s="236">
        <f>SUM(J125:J133)</f>
        <v>39358</v>
      </c>
      <c r="K134" s="219">
        <f>SUM(K125:K133)</f>
        <v>77.518000000000001</v>
      </c>
      <c r="L134" s="236">
        <f t="shared" ref="L134:M134" si="190">SUM(L125:L133)</f>
        <v>39358</v>
      </c>
      <c r="M134" s="219">
        <f t="shared" si="190"/>
        <v>77.52000000000001</v>
      </c>
      <c r="N134" s="213">
        <f t="shared" si="187"/>
        <v>100</v>
      </c>
      <c r="O134" s="213">
        <f>M134/K134%</f>
        <v>100.00258004592483</v>
      </c>
      <c r="P134" s="236">
        <f>SUM(P125:P133)</f>
        <v>0</v>
      </c>
      <c r="Q134" s="219">
        <f>SUM(Q125:Q133)</f>
        <v>-2.0000000000042206E-3</v>
      </c>
      <c r="R134" s="236">
        <f>SUM(R125:R133)</f>
        <v>0</v>
      </c>
      <c r="S134" s="219">
        <f>SUM(S125:S133)</f>
        <v>0</v>
      </c>
      <c r="T134" s="214"/>
      <c r="U134" s="236">
        <f t="shared" ref="U134:Z134" si="191">SUM(U125:U133)</f>
        <v>36176</v>
      </c>
      <c r="V134" s="219">
        <f t="shared" si="191"/>
        <v>71.599000000000004</v>
      </c>
      <c r="W134" s="236">
        <f t="shared" si="191"/>
        <v>36176</v>
      </c>
      <c r="X134" s="219">
        <f t="shared" si="191"/>
        <v>71.599000000000004</v>
      </c>
      <c r="Y134" s="236">
        <f t="shared" si="191"/>
        <v>0</v>
      </c>
      <c r="Z134" s="219">
        <f t="shared" si="191"/>
        <v>0</v>
      </c>
      <c r="AA134" s="214"/>
      <c r="AB134" s="236">
        <f>SUM(AB125:AB133)</f>
        <v>36176</v>
      </c>
      <c r="AC134" s="219">
        <f>SUM(AC125:AC133)</f>
        <v>71.599000000000004</v>
      </c>
      <c r="AD134" s="236">
        <f>SUM(AD125:AD133)</f>
        <v>36176</v>
      </c>
      <c r="AE134" s="219">
        <f>SUM(AE125:AE133)</f>
        <v>71.599000000000004</v>
      </c>
      <c r="AF134" s="215"/>
    </row>
    <row r="135" spans="1:32" s="4" customFormat="1" ht="16.5" thickBot="1">
      <c r="A135" s="90">
        <v>8</v>
      </c>
      <c r="B135" s="9" t="s">
        <v>53</v>
      </c>
      <c r="C135" s="12"/>
      <c r="D135" s="63"/>
      <c r="E135" s="12"/>
      <c r="F135" s="63"/>
      <c r="G135" s="102"/>
      <c r="H135" s="12"/>
      <c r="I135" s="63"/>
      <c r="J135" s="62"/>
      <c r="K135" s="63"/>
      <c r="L135" s="62"/>
      <c r="M135" s="63"/>
      <c r="N135" s="63"/>
      <c r="O135" s="63"/>
      <c r="P135" s="62"/>
      <c r="Q135" s="63"/>
      <c r="R135" s="62"/>
      <c r="S135" s="63"/>
      <c r="T135" s="126"/>
      <c r="U135" s="62"/>
      <c r="V135" s="63"/>
      <c r="W135" s="62"/>
      <c r="X135" s="63"/>
      <c r="Y135" s="62"/>
      <c r="Z135" s="63"/>
      <c r="AA135" s="126"/>
      <c r="AB135" s="62"/>
      <c r="AC135" s="63"/>
      <c r="AD135" s="62"/>
      <c r="AE135" s="63"/>
      <c r="AF135" s="12"/>
    </row>
    <row r="136" spans="1:32" s="1" customFormat="1" ht="16.5" thickBot="1">
      <c r="A136" s="749">
        <v>8.01</v>
      </c>
      <c r="B136" s="2" t="s">
        <v>54</v>
      </c>
      <c r="C136" s="82"/>
      <c r="D136" s="61"/>
      <c r="E136" s="82"/>
      <c r="F136" s="61"/>
      <c r="G136" s="101">
        <v>4.0000000000000001E-3</v>
      </c>
      <c r="H136" s="82">
        <v>27926</v>
      </c>
      <c r="I136" s="61">
        <f>H136*G136</f>
        <v>111.70400000000001</v>
      </c>
      <c r="J136" s="60">
        <f t="shared" ref="J136:J139" si="192">H136+E136+C136</f>
        <v>27926</v>
      </c>
      <c r="K136" s="61">
        <f>I136+F136+D136</f>
        <v>111.70400000000001</v>
      </c>
      <c r="L136" s="366">
        <v>24731</v>
      </c>
      <c r="M136" s="367">
        <v>98.924000000000007</v>
      </c>
      <c r="N136" s="61">
        <f t="shared" ref="N136:O140" si="193">L136/J136%</f>
        <v>88.559048914989617</v>
      </c>
      <c r="O136" s="61">
        <f t="shared" si="193"/>
        <v>88.559048914989617</v>
      </c>
      <c r="P136" s="60">
        <f t="shared" ref="P136:Q139" si="194">J136-L136</f>
        <v>3195</v>
      </c>
      <c r="Q136" s="61">
        <f t="shared" si="194"/>
        <v>12.780000000000001</v>
      </c>
      <c r="R136" s="60"/>
      <c r="S136" s="61"/>
      <c r="T136" s="125">
        <v>4.0000000000000001E-3</v>
      </c>
      <c r="U136" s="60">
        <v>25504</v>
      </c>
      <c r="V136" s="61">
        <f>U136*T136</f>
        <v>102.01600000000001</v>
      </c>
      <c r="W136" s="60">
        <f t="shared" ref="W136:W139" si="195">U136+R136</f>
        <v>25504</v>
      </c>
      <c r="X136" s="61">
        <f>V136+S136</f>
        <v>102.01600000000001</v>
      </c>
      <c r="Y136" s="60"/>
      <c r="Z136" s="61"/>
      <c r="AA136" s="125">
        <v>4.0000000000000001E-3</v>
      </c>
      <c r="AB136" s="60">
        <v>25504</v>
      </c>
      <c r="AC136" s="61">
        <f>AB136*AA136</f>
        <v>102.01600000000001</v>
      </c>
      <c r="AD136" s="60">
        <f t="shared" ref="AD136:AD139" si="196">AB136+Y136</f>
        <v>25504</v>
      </c>
      <c r="AE136" s="61">
        <f>AC136+Z136</f>
        <v>102.01600000000001</v>
      </c>
      <c r="AF136" s="82"/>
    </row>
    <row r="137" spans="1:32" s="1" customFormat="1" ht="16.5" thickBot="1">
      <c r="A137" s="749">
        <v>8.02</v>
      </c>
      <c r="B137" s="2" t="s">
        <v>55</v>
      </c>
      <c r="C137" s="82"/>
      <c r="D137" s="61"/>
      <c r="E137" s="82"/>
      <c r="F137" s="61"/>
      <c r="G137" s="101">
        <v>4.0000000000000001E-3</v>
      </c>
      <c r="H137" s="82">
        <v>8042</v>
      </c>
      <c r="I137" s="61">
        <f>H137*G137</f>
        <v>32.167999999999999</v>
      </c>
      <c r="J137" s="60">
        <f t="shared" si="192"/>
        <v>8042</v>
      </c>
      <c r="K137" s="61">
        <f>I137+F137+D137</f>
        <v>32.167999999999999</v>
      </c>
      <c r="L137" s="368">
        <v>8036</v>
      </c>
      <c r="M137" s="369">
        <v>32.143999999999998</v>
      </c>
      <c r="N137" s="61">
        <f t="shared" si="193"/>
        <v>99.925391693608546</v>
      </c>
      <c r="O137" s="61">
        <f t="shared" si="193"/>
        <v>99.92539169360856</v>
      </c>
      <c r="P137" s="60">
        <f t="shared" si="194"/>
        <v>6</v>
      </c>
      <c r="Q137" s="61">
        <f t="shared" si="194"/>
        <v>2.4000000000000909E-2</v>
      </c>
      <c r="R137" s="60"/>
      <c r="S137" s="61"/>
      <c r="T137" s="125">
        <v>4.0000000000000001E-3</v>
      </c>
      <c r="U137" s="60">
        <v>7544</v>
      </c>
      <c r="V137" s="61">
        <f>U137*T137</f>
        <v>30.176000000000002</v>
      </c>
      <c r="W137" s="60">
        <f t="shared" si="195"/>
        <v>7544</v>
      </c>
      <c r="X137" s="61">
        <f>V137+S137</f>
        <v>30.176000000000002</v>
      </c>
      <c r="Y137" s="60"/>
      <c r="Z137" s="61"/>
      <c r="AA137" s="125">
        <v>4.0000000000000001E-3</v>
      </c>
      <c r="AB137" s="60">
        <v>7544</v>
      </c>
      <c r="AC137" s="61">
        <f>AB137*AA137</f>
        <v>30.176000000000002</v>
      </c>
      <c r="AD137" s="60">
        <f t="shared" si="196"/>
        <v>7544</v>
      </c>
      <c r="AE137" s="61">
        <f>AC137+Z137</f>
        <v>30.176000000000002</v>
      </c>
      <c r="AF137" s="82"/>
    </row>
    <row r="138" spans="1:32" s="1" customFormat="1" ht="16.5" thickBot="1">
      <c r="A138" s="749">
        <v>8.0299999999999994</v>
      </c>
      <c r="B138" s="2" t="s">
        <v>56</v>
      </c>
      <c r="C138" s="82"/>
      <c r="D138" s="61"/>
      <c r="E138" s="82"/>
      <c r="F138" s="61"/>
      <c r="G138" s="101">
        <v>4.0000000000000001E-3</v>
      </c>
      <c r="H138" s="82">
        <v>118</v>
      </c>
      <c r="I138" s="61">
        <f>H138*G138</f>
        <v>0.47200000000000003</v>
      </c>
      <c r="J138" s="60">
        <f t="shared" si="192"/>
        <v>118</v>
      </c>
      <c r="K138" s="61">
        <f>I138+F138+D138</f>
        <v>0.47200000000000003</v>
      </c>
      <c r="L138" s="368">
        <v>118</v>
      </c>
      <c r="M138" s="369">
        <v>0.47199999999999998</v>
      </c>
      <c r="N138" s="61">
        <f t="shared" si="193"/>
        <v>100</v>
      </c>
      <c r="O138" s="61">
        <f t="shared" si="193"/>
        <v>99.999999999999986</v>
      </c>
      <c r="P138" s="60">
        <f t="shared" si="194"/>
        <v>0</v>
      </c>
      <c r="Q138" s="61">
        <f t="shared" si="194"/>
        <v>0</v>
      </c>
      <c r="R138" s="60"/>
      <c r="S138" s="61"/>
      <c r="T138" s="125">
        <v>4.0000000000000001E-3</v>
      </c>
      <c r="U138" s="60">
        <v>114</v>
      </c>
      <c r="V138" s="61">
        <f>U138*T138</f>
        <v>0.45600000000000002</v>
      </c>
      <c r="W138" s="60">
        <f t="shared" si="195"/>
        <v>114</v>
      </c>
      <c r="X138" s="61">
        <f>V138+S138</f>
        <v>0.45600000000000002</v>
      </c>
      <c r="Y138" s="60"/>
      <c r="Z138" s="61"/>
      <c r="AA138" s="125">
        <v>4.0000000000000001E-3</v>
      </c>
      <c r="AB138" s="60">
        <v>114</v>
      </c>
      <c r="AC138" s="61">
        <f>AB138*AA138</f>
        <v>0.45600000000000002</v>
      </c>
      <c r="AD138" s="60">
        <f t="shared" si="196"/>
        <v>114</v>
      </c>
      <c r="AE138" s="61">
        <f>AC138+Z138</f>
        <v>0.45600000000000002</v>
      </c>
      <c r="AF138" s="82"/>
    </row>
    <row r="139" spans="1:32" s="1" customFormat="1" ht="16.5" thickBot="1">
      <c r="A139" s="749">
        <v>8.0399999999999991</v>
      </c>
      <c r="B139" s="2" t="s">
        <v>57</v>
      </c>
      <c r="C139" s="82"/>
      <c r="D139" s="61"/>
      <c r="E139" s="82"/>
      <c r="F139" s="61"/>
      <c r="G139" s="101">
        <v>4.0000000000000001E-3</v>
      </c>
      <c r="H139" s="82">
        <v>13667</v>
      </c>
      <c r="I139" s="61">
        <f>H139*G139</f>
        <v>54.667999999999999</v>
      </c>
      <c r="J139" s="60">
        <f t="shared" si="192"/>
        <v>13667</v>
      </c>
      <c r="K139" s="61">
        <f>I139+F139+D139</f>
        <v>54.667999999999999</v>
      </c>
      <c r="L139" s="368">
        <v>13662</v>
      </c>
      <c r="M139" s="369">
        <v>54.648000000000003</v>
      </c>
      <c r="N139" s="61">
        <f t="shared" si="193"/>
        <v>99.963415526450589</v>
      </c>
      <c r="O139" s="61">
        <f t="shared" si="193"/>
        <v>99.963415526450589</v>
      </c>
      <c r="P139" s="60">
        <f t="shared" si="194"/>
        <v>5</v>
      </c>
      <c r="Q139" s="61">
        <f t="shared" si="194"/>
        <v>1.9999999999996021E-2</v>
      </c>
      <c r="R139" s="60"/>
      <c r="S139" s="61"/>
      <c r="T139" s="125">
        <v>4.0000000000000001E-3</v>
      </c>
      <c r="U139" s="60">
        <v>11506</v>
      </c>
      <c r="V139" s="61">
        <f>U139*T139</f>
        <v>46.024000000000001</v>
      </c>
      <c r="W139" s="60">
        <f t="shared" si="195"/>
        <v>11506</v>
      </c>
      <c r="X139" s="61">
        <f>V139+S139</f>
        <v>46.024000000000001</v>
      </c>
      <c r="Y139" s="60"/>
      <c r="Z139" s="61"/>
      <c r="AA139" s="125">
        <v>4.0000000000000001E-3</v>
      </c>
      <c r="AB139" s="60">
        <v>11506</v>
      </c>
      <c r="AC139" s="61">
        <f>AB139*AA139</f>
        <v>46.024000000000001</v>
      </c>
      <c r="AD139" s="60">
        <f t="shared" si="196"/>
        <v>11506</v>
      </c>
      <c r="AE139" s="61">
        <f>AC139+Z139</f>
        <v>46.024000000000001</v>
      </c>
      <c r="AF139" s="82"/>
    </row>
    <row r="140" spans="1:32" s="144" customFormat="1">
      <c r="A140" s="217"/>
      <c r="B140" s="239" t="s">
        <v>35</v>
      </c>
      <c r="C140" s="236">
        <f t="shared" ref="C140:F140" si="197">SUM(C136:C139)</f>
        <v>0</v>
      </c>
      <c r="D140" s="219">
        <f t="shared" si="197"/>
        <v>0</v>
      </c>
      <c r="E140" s="236">
        <f t="shared" si="197"/>
        <v>0</v>
      </c>
      <c r="F140" s="219">
        <f t="shared" si="197"/>
        <v>0</v>
      </c>
      <c r="G140" s="212"/>
      <c r="H140" s="236">
        <f t="shared" ref="H140:M140" si="198">SUM(H136:H139)</f>
        <v>49753</v>
      </c>
      <c r="I140" s="219">
        <f t="shared" si="198"/>
        <v>199.01200000000003</v>
      </c>
      <c r="J140" s="236">
        <f t="shared" si="198"/>
        <v>49753</v>
      </c>
      <c r="K140" s="219">
        <f t="shared" si="198"/>
        <v>199.01200000000003</v>
      </c>
      <c r="L140" s="236">
        <f t="shared" si="198"/>
        <v>46547</v>
      </c>
      <c r="M140" s="219">
        <f t="shared" si="198"/>
        <v>186.18800000000002</v>
      </c>
      <c r="N140" s="213">
        <f t="shared" si="193"/>
        <v>93.556167467288404</v>
      </c>
      <c r="O140" s="213">
        <f>M140/K140%</f>
        <v>93.556167467288404</v>
      </c>
      <c r="P140" s="236">
        <f t="shared" ref="P140:S140" si="199">SUM(P136:P139)</f>
        <v>3206</v>
      </c>
      <c r="Q140" s="219">
        <f t="shared" si="199"/>
        <v>12.823999999999998</v>
      </c>
      <c r="R140" s="236">
        <f t="shared" si="199"/>
        <v>0</v>
      </c>
      <c r="S140" s="219">
        <f t="shared" si="199"/>
        <v>0</v>
      </c>
      <c r="T140" s="214"/>
      <c r="U140" s="236">
        <f t="shared" ref="U140:W140" si="200">SUM(U136:U139)</f>
        <v>44668</v>
      </c>
      <c r="V140" s="219">
        <f>SUM(V136:V139)</f>
        <v>178.672</v>
      </c>
      <c r="W140" s="236">
        <f t="shared" si="200"/>
        <v>44668</v>
      </c>
      <c r="X140" s="219">
        <f>SUM(X136:X139)</f>
        <v>178.672</v>
      </c>
      <c r="Y140" s="236">
        <f t="shared" ref="Y140:Z140" si="201">SUM(Y136:Y139)</f>
        <v>0</v>
      </c>
      <c r="Z140" s="219">
        <f t="shared" si="201"/>
        <v>0</v>
      </c>
      <c r="AA140" s="214"/>
      <c r="AB140" s="236">
        <f t="shared" ref="AB140" si="202">SUM(AB136:AB139)</f>
        <v>44668</v>
      </c>
      <c r="AC140" s="219">
        <f>SUM(AC136:AC139)</f>
        <v>178.672</v>
      </c>
      <c r="AD140" s="236">
        <f t="shared" ref="AD140" si="203">SUM(AD136:AD139)</f>
        <v>44668</v>
      </c>
      <c r="AE140" s="219">
        <f>SUM(AE136:AE139)</f>
        <v>178.672</v>
      </c>
      <c r="AF140" s="215"/>
    </row>
    <row r="141" spans="1:32" s="4" customFormat="1">
      <c r="A141" s="90">
        <v>9</v>
      </c>
      <c r="B141" s="9" t="s">
        <v>58</v>
      </c>
      <c r="C141" s="12"/>
      <c r="D141" s="63"/>
      <c r="E141" s="12"/>
      <c r="F141" s="63"/>
      <c r="G141" s="102"/>
      <c r="H141" s="12"/>
      <c r="I141" s="63"/>
      <c r="J141" s="62">
        <f t="shared" ref="J141:J143" si="204">H141+E141+C141</f>
        <v>0</v>
      </c>
      <c r="K141" s="63">
        <f>I141+F141+D141</f>
        <v>0</v>
      </c>
      <c r="L141" s="62"/>
      <c r="M141" s="63"/>
      <c r="N141" s="63"/>
      <c r="O141" s="63"/>
      <c r="P141" s="62"/>
      <c r="Q141" s="63"/>
      <c r="R141" s="62"/>
      <c r="S141" s="63"/>
      <c r="T141" s="126"/>
      <c r="U141" s="62"/>
      <c r="V141" s="63"/>
      <c r="W141" s="62"/>
      <c r="X141" s="63"/>
      <c r="Y141" s="62"/>
      <c r="Z141" s="63"/>
      <c r="AA141" s="126"/>
      <c r="AB141" s="62"/>
      <c r="AC141" s="63"/>
      <c r="AD141" s="62"/>
      <c r="AE141" s="63"/>
      <c r="AF141" s="12"/>
    </row>
    <row r="142" spans="1:32" s="1" customFormat="1">
      <c r="A142" s="198">
        <v>9.01</v>
      </c>
      <c r="B142" s="2" t="s">
        <v>59</v>
      </c>
      <c r="C142" s="82"/>
      <c r="D142" s="61"/>
      <c r="E142" s="82"/>
      <c r="F142" s="61"/>
      <c r="G142" s="101"/>
      <c r="H142" s="82"/>
      <c r="I142" s="61">
        <f>H142*G142</f>
        <v>0</v>
      </c>
      <c r="J142" s="60">
        <f t="shared" si="204"/>
        <v>0</v>
      </c>
      <c r="K142" s="61">
        <f>I142+F142+D142</f>
        <v>0</v>
      </c>
      <c r="L142" s="60"/>
      <c r="M142" s="61"/>
      <c r="N142" s="61"/>
      <c r="O142" s="61"/>
      <c r="P142" s="60">
        <f>J142-L142</f>
        <v>0</v>
      </c>
      <c r="Q142" s="61">
        <f>K142-M142</f>
        <v>0</v>
      </c>
      <c r="R142" s="60"/>
      <c r="S142" s="61"/>
      <c r="T142" s="125"/>
      <c r="U142" s="60"/>
      <c r="V142" s="61">
        <f t="shared" ref="V142" si="205">U142*T142</f>
        <v>0</v>
      </c>
      <c r="W142" s="60">
        <f t="shared" ref="W142:W143" si="206">U142+R142</f>
        <v>0</v>
      </c>
      <c r="X142" s="61">
        <f>V142+S142</f>
        <v>0</v>
      </c>
      <c r="Y142" s="60"/>
      <c r="Z142" s="61"/>
      <c r="AA142" s="125"/>
      <c r="AB142" s="60"/>
      <c r="AC142" s="61">
        <f t="shared" ref="AC142" si="207">AB142*AA142</f>
        <v>0</v>
      </c>
      <c r="AD142" s="60">
        <f t="shared" ref="AD142:AD143" si="208">AB142+Y142</f>
        <v>0</v>
      </c>
      <c r="AE142" s="61">
        <f>AC142+Z142</f>
        <v>0</v>
      </c>
      <c r="AF142" s="82"/>
    </row>
    <row r="143" spans="1:32" s="1" customFormat="1">
      <c r="A143" s="749">
        <v>9.02</v>
      </c>
      <c r="B143" s="2" t="s">
        <v>60</v>
      </c>
      <c r="C143" s="82"/>
      <c r="D143" s="61"/>
      <c r="E143" s="82"/>
      <c r="F143" s="61"/>
      <c r="G143" s="101"/>
      <c r="H143" s="82"/>
      <c r="I143" s="61">
        <f>H143*G143</f>
        <v>0</v>
      </c>
      <c r="J143" s="60">
        <f t="shared" si="204"/>
        <v>0</v>
      </c>
      <c r="K143" s="61">
        <f>I143+F143+D143</f>
        <v>0</v>
      </c>
      <c r="L143" s="60"/>
      <c r="M143" s="61"/>
      <c r="N143" s="61"/>
      <c r="O143" s="61"/>
      <c r="P143" s="60">
        <f>J143-L143</f>
        <v>0</v>
      </c>
      <c r="Q143" s="61">
        <f>K143-M143</f>
        <v>0</v>
      </c>
      <c r="R143" s="60"/>
      <c r="S143" s="61"/>
      <c r="T143" s="125">
        <v>0.5</v>
      </c>
      <c r="U143" s="60"/>
      <c r="V143" s="61">
        <f>U143*T143</f>
        <v>0</v>
      </c>
      <c r="W143" s="60">
        <f t="shared" si="206"/>
        <v>0</v>
      </c>
      <c r="X143" s="61">
        <f>V143+S143</f>
        <v>0</v>
      </c>
      <c r="Y143" s="60"/>
      <c r="Z143" s="61"/>
      <c r="AA143" s="125">
        <v>0.5</v>
      </c>
      <c r="AB143" s="60"/>
      <c r="AC143" s="61">
        <f>AB143*AA143</f>
        <v>0</v>
      </c>
      <c r="AD143" s="60">
        <f t="shared" si="208"/>
        <v>0</v>
      </c>
      <c r="AE143" s="61">
        <f>AC143+Z143</f>
        <v>0</v>
      </c>
      <c r="AF143" s="82"/>
    </row>
    <row r="144" spans="1:32" s="144" customFormat="1">
      <c r="A144" s="217"/>
      <c r="B144" s="239" t="s">
        <v>35</v>
      </c>
      <c r="C144" s="236">
        <f t="shared" ref="C144:F144" si="209">SUM(C142:C143)</f>
        <v>0</v>
      </c>
      <c r="D144" s="211">
        <f t="shared" si="209"/>
        <v>0</v>
      </c>
      <c r="E144" s="236">
        <f t="shared" si="209"/>
        <v>0</v>
      </c>
      <c r="F144" s="211">
        <f t="shared" si="209"/>
        <v>0</v>
      </c>
      <c r="G144" s="212"/>
      <c r="H144" s="236">
        <f>SUM(H142:H143)</f>
        <v>0</v>
      </c>
      <c r="I144" s="211">
        <f>SUM(I142:I143)</f>
        <v>0</v>
      </c>
      <c r="J144" s="236">
        <f>SUM(J142:J143)</f>
        <v>0</v>
      </c>
      <c r="K144" s="211">
        <f>SUM(K142:K143)</f>
        <v>0</v>
      </c>
      <c r="L144" s="236">
        <f t="shared" ref="L144:M144" si="210">SUM(L142:L143)</f>
        <v>0</v>
      </c>
      <c r="M144" s="211">
        <f t="shared" si="210"/>
        <v>0</v>
      </c>
      <c r="N144" s="213" t="e">
        <f t="shared" ref="N144" si="211">L144/J144%</f>
        <v>#DIV/0!</v>
      </c>
      <c r="O144" s="213" t="e">
        <f>M144/K144%</f>
        <v>#DIV/0!</v>
      </c>
      <c r="P144" s="236">
        <f t="shared" ref="P144:S144" si="212">SUM(P142:P143)</f>
        <v>0</v>
      </c>
      <c r="Q144" s="211">
        <f t="shared" si="212"/>
        <v>0</v>
      </c>
      <c r="R144" s="236">
        <f t="shared" si="212"/>
        <v>0</v>
      </c>
      <c r="S144" s="211">
        <f t="shared" si="212"/>
        <v>0</v>
      </c>
      <c r="T144" s="214"/>
      <c r="U144" s="236">
        <f t="shared" ref="U144:W144" si="213">SUM(U142:U143)</f>
        <v>0</v>
      </c>
      <c r="V144" s="211">
        <f>SUM(V142:V143)</f>
        <v>0</v>
      </c>
      <c r="W144" s="236">
        <f t="shared" si="213"/>
        <v>0</v>
      </c>
      <c r="X144" s="211">
        <f>SUM(X142:X143)</f>
        <v>0</v>
      </c>
      <c r="Y144" s="236">
        <f t="shared" ref="Y144:Z144" si="214">SUM(Y142:Y143)</f>
        <v>0</v>
      </c>
      <c r="Z144" s="211">
        <f t="shared" si="214"/>
        <v>0</v>
      </c>
      <c r="AA144" s="214"/>
      <c r="AB144" s="236">
        <f t="shared" ref="AB144" si="215">SUM(AB142:AB143)</f>
        <v>0</v>
      </c>
      <c r="AC144" s="211">
        <f>SUM(AC142:AC143)</f>
        <v>0</v>
      </c>
      <c r="AD144" s="236">
        <f t="shared" ref="AD144" si="216">SUM(AD142:AD143)</f>
        <v>0</v>
      </c>
      <c r="AE144" s="211">
        <f>SUM(AE142:AE143)</f>
        <v>0</v>
      </c>
      <c r="AF144" s="215"/>
    </row>
    <row r="145" spans="1:32" s="4" customFormat="1">
      <c r="A145" s="90" t="s">
        <v>61</v>
      </c>
      <c r="B145" s="9" t="s">
        <v>62</v>
      </c>
      <c r="C145" s="12"/>
      <c r="D145" s="63"/>
      <c r="E145" s="12"/>
      <c r="F145" s="63"/>
      <c r="G145" s="102"/>
      <c r="H145" s="12"/>
      <c r="I145" s="63"/>
      <c r="J145" s="62"/>
      <c r="K145" s="63"/>
      <c r="L145" s="62"/>
      <c r="M145" s="63"/>
      <c r="N145" s="63"/>
      <c r="O145" s="63"/>
      <c r="P145" s="62"/>
      <c r="Q145" s="63"/>
      <c r="R145" s="62"/>
      <c r="S145" s="63"/>
      <c r="T145" s="126"/>
      <c r="U145" s="62"/>
      <c r="V145" s="63"/>
      <c r="W145" s="62"/>
      <c r="X145" s="63"/>
      <c r="Y145" s="62"/>
      <c r="Z145" s="63"/>
      <c r="AA145" s="126"/>
      <c r="AB145" s="62"/>
      <c r="AC145" s="63"/>
      <c r="AD145" s="62"/>
      <c r="AE145" s="63"/>
      <c r="AF145" s="12"/>
    </row>
    <row r="146" spans="1:32" s="4" customFormat="1">
      <c r="A146" s="90">
        <v>10</v>
      </c>
      <c r="B146" s="9" t="s">
        <v>63</v>
      </c>
      <c r="C146" s="12"/>
      <c r="D146" s="63"/>
      <c r="E146" s="12"/>
      <c r="F146" s="63"/>
      <c r="G146" s="102"/>
      <c r="H146" s="12"/>
      <c r="I146" s="63"/>
      <c r="J146" s="62">
        <f t="shared" ref="J146" si="217">H146+E146+C146</f>
        <v>0</v>
      </c>
      <c r="K146" s="63">
        <f>I146+F146+D146</f>
        <v>0</v>
      </c>
      <c r="L146" s="62"/>
      <c r="M146" s="63"/>
      <c r="N146" s="63"/>
      <c r="O146" s="63"/>
      <c r="P146" s="62"/>
      <c r="Q146" s="63"/>
      <c r="R146" s="62"/>
      <c r="S146" s="63"/>
      <c r="T146" s="126"/>
      <c r="U146" s="62"/>
      <c r="V146" s="63"/>
      <c r="W146" s="62"/>
      <c r="X146" s="63"/>
      <c r="Y146" s="62"/>
      <c r="Z146" s="63"/>
      <c r="AA146" s="126"/>
      <c r="AB146" s="62"/>
      <c r="AC146" s="63"/>
      <c r="AD146" s="62"/>
      <c r="AE146" s="63"/>
      <c r="AF146" s="12"/>
    </row>
    <row r="147" spans="1:32" s="4" customFormat="1">
      <c r="A147" s="90"/>
      <c r="B147" s="9" t="s">
        <v>288</v>
      </c>
      <c r="C147" s="12"/>
      <c r="D147" s="63"/>
      <c r="E147" s="12"/>
      <c r="F147" s="63"/>
      <c r="G147" s="102"/>
      <c r="H147" s="12"/>
      <c r="I147" s="63"/>
      <c r="J147" s="62"/>
      <c r="K147" s="63"/>
      <c r="L147" s="62"/>
      <c r="M147" s="63"/>
      <c r="N147" s="63"/>
      <c r="O147" s="63"/>
      <c r="P147" s="62"/>
      <c r="Q147" s="63"/>
      <c r="R147" s="62"/>
      <c r="S147" s="63"/>
      <c r="T147" s="126"/>
      <c r="U147" s="62"/>
      <c r="V147" s="63"/>
      <c r="W147" s="62"/>
      <c r="X147" s="63"/>
      <c r="Y147" s="62"/>
      <c r="Z147" s="63"/>
      <c r="AA147" s="126"/>
      <c r="AB147" s="62"/>
      <c r="AC147" s="63"/>
      <c r="AD147" s="62"/>
      <c r="AE147" s="63"/>
      <c r="AF147" s="12"/>
    </row>
    <row r="148" spans="1:32" s="1" customFormat="1">
      <c r="A148" s="34">
        <v>10.01</v>
      </c>
      <c r="B148" s="7" t="s">
        <v>64</v>
      </c>
      <c r="C148" s="82"/>
      <c r="D148" s="61"/>
      <c r="E148" s="82"/>
      <c r="F148" s="61"/>
      <c r="G148" s="101">
        <v>0.52</v>
      </c>
      <c r="H148" s="82"/>
      <c r="I148" s="61">
        <f>H148*G148*12</f>
        <v>0</v>
      </c>
      <c r="J148" s="60">
        <f t="shared" ref="J148:K164" si="218">H148+E148+C148</f>
        <v>0</v>
      </c>
      <c r="K148" s="61">
        <f t="shared" si="218"/>
        <v>0</v>
      </c>
      <c r="L148" s="60"/>
      <c r="M148" s="61"/>
      <c r="N148" s="61"/>
      <c r="O148" s="61"/>
      <c r="P148" s="60">
        <f t="shared" ref="P148:Q164" si="219">J148-L148</f>
        <v>0</v>
      </c>
      <c r="Q148" s="61">
        <f t="shared" si="219"/>
        <v>0</v>
      </c>
      <c r="R148" s="60"/>
      <c r="S148" s="61"/>
      <c r="T148" s="125">
        <v>0.65</v>
      </c>
      <c r="U148" s="60"/>
      <c r="V148" s="61">
        <f t="shared" ref="V148:V164" si="220">U148*T148*12</f>
        <v>0</v>
      </c>
      <c r="W148" s="60">
        <f t="shared" ref="W148:W164" si="221">U148+R148</f>
        <v>0</v>
      </c>
      <c r="X148" s="61">
        <f t="shared" ref="X148:X164" si="222">V148+S148</f>
        <v>0</v>
      </c>
      <c r="Y148" s="60"/>
      <c r="Z148" s="61"/>
      <c r="AA148" s="125">
        <v>0.65</v>
      </c>
      <c r="AB148" s="60"/>
      <c r="AC148" s="61">
        <f t="shared" ref="AC148:AC164" si="223">AB148*AA148*12</f>
        <v>0</v>
      </c>
      <c r="AD148" s="60">
        <f t="shared" ref="AD148:AD164" si="224">AB148+Y148</f>
        <v>0</v>
      </c>
      <c r="AE148" s="61">
        <f t="shared" ref="AE148:AE164" si="225">AC148+Z148</f>
        <v>0</v>
      </c>
      <c r="AF148" s="82"/>
    </row>
    <row r="149" spans="1:32" s="1" customFormat="1">
      <c r="A149" s="34">
        <v>10.02</v>
      </c>
      <c r="B149" s="7" t="s">
        <v>289</v>
      </c>
      <c r="C149" s="82"/>
      <c r="D149" s="61"/>
      <c r="E149" s="82"/>
      <c r="F149" s="61"/>
      <c r="G149" s="101">
        <v>0.13</v>
      </c>
      <c r="H149" s="82"/>
      <c r="I149" s="61">
        <f>H149*G149*12</f>
        <v>0</v>
      </c>
      <c r="J149" s="60">
        <f t="shared" si="218"/>
        <v>0</v>
      </c>
      <c r="K149" s="61">
        <f t="shared" si="218"/>
        <v>0</v>
      </c>
      <c r="L149" s="60"/>
      <c r="M149" s="61"/>
      <c r="N149" s="61"/>
      <c r="O149" s="61"/>
      <c r="P149" s="60">
        <f t="shared" si="219"/>
        <v>0</v>
      </c>
      <c r="Q149" s="61">
        <f t="shared" si="219"/>
        <v>0</v>
      </c>
      <c r="R149" s="60"/>
      <c r="S149" s="61"/>
      <c r="T149" s="125">
        <v>0.13</v>
      </c>
      <c r="U149" s="60"/>
      <c r="V149" s="61">
        <f t="shared" si="220"/>
        <v>0</v>
      </c>
      <c r="W149" s="60">
        <f t="shared" si="221"/>
        <v>0</v>
      </c>
      <c r="X149" s="61">
        <f t="shared" si="222"/>
        <v>0</v>
      </c>
      <c r="Y149" s="60"/>
      <c r="Z149" s="61"/>
      <c r="AA149" s="125">
        <v>0.13</v>
      </c>
      <c r="AB149" s="60"/>
      <c r="AC149" s="61">
        <f t="shared" si="223"/>
        <v>0</v>
      </c>
      <c r="AD149" s="60">
        <f t="shared" si="224"/>
        <v>0</v>
      </c>
      <c r="AE149" s="61">
        <f t="shared" si="225"/>
        <v>0</v>
      </c>
      <c r="AF149" s="82"/>
    </row>
    <row r="150" spans="1:32" s="1" customFormat="1" ht="31.5">
      <c r="A150" s="34">
        <v>10.029999999999999</v>
      </c>
      <c r="B150" s="7" t="s">
        <v>68</v>
      </c>
      <c r="C150" s="82"/>
      <c r="D150" s="61"/>
      <c r="E150" s="82"/>
      <c r="F150" s="61"/>
      <c r="G150" s="101"/>
      <c r="H150" s="82"/>
      <c r="I150" s="61">
        <f t="shared" ref="I150:I164" si="226">H150*G150*12</f>
        <v>0</v>
      </c>
      <c r="J150" s="60">
        <f t="shared" si="218"/>
        <v>0</v>
      </c>
      <c r="K150" s="61">
        <f t="shared" si="218"/>
        <v>0</v>
      </c>
      <c r="L150" s="60"/>
      <c r="M150" s="61"/>
      <c r="N150" s="61"/>
      <c r="O150" s="61"/>
      <c r="P150" s="60">
        <f t="shared" si="219"/>
        <v>0</v>
      </c>
      <c r="Q150" s="61">
        <f t="shared" si="219"/>
        <v>0</v>
      </c>
      <c r="R150" s="60"/>
      <c r="S150" s="61"/>
      <c r="T150" s="125"/>
      <c r="U150" s="60"/>
      <c r="V150" s="61">
        <f t="shared" si="220"/>
        <v>0</v>
      </c>
      <c r="W150" s="60">
        <f t="shared" si="221"/>
        <v>0</v>
      </c>
      <c r="X150" s="61">
        <f t="shared" si="222"/>
        <v>0</v>
      </c>
      <c r="Y150" s="60"/>
      <c r="Z150" s="61"/>
      <c r="AA150" s="125"/>
      <c r="AB150" s="60"/>
      <c r="AC150" s="61">
        <f t="shared" si="223"/>
        <v>0</v>
      </c>
      <c r="AD150" s="60">
        <f t="shared" si="224"/>
        <v>0</v>
      </c>
      <c r="AE150" s="61">
        <f t="shared" si="225"/>
        <v>0</v>
      </c>
      <c r="AF150" s="82"/>
    </row>
    <row r="151" spans="1:32" s="4" customFormat="1">
      <c r="A151" s="83"/>
      <c r="B151" s="6" t="s">
        <v>73</v>
      </c>
      <c r="C151" s="12"/>
      <c r="D151" s="63"/>
      <c r="E151" s="12"/>
      <c r="F151" s="63"/>
      <c r="G151" s="102"/>
      <c r="H151" s="12"/>
      <c r="I151" s="63">
        <f t="shared" si="226"/>
        <v>0</v>
      </c>
      <c r="J151" s="62">
        <f t="shared" si="218"/>
        <v>0</v>
      </c>
      <c r="K151" s="63">
        <f t="shared" si="218"/>
        <v>0</v>
      </c>
      <c r="L151" s="62"/>
      <c r="M151" s="63"/>
      <c r="N151" s="61"/>
      <c r="O151" s="61"/>
      <c r="P151" s="60">
        <f t="shared" si="219"/>
        <v>0</v>
      </c>
      <c r="Q151" s="61">
        <f t="shared" si="219"/>
        <v>0</v>
      </c>
      <c r="R151" s="62"/>
      <c r="S151" s="63"/>
      <c r="T151" s="126"/>
      <c r="U151" s="62"/>
      <c r="V151" s="61">
        <f t="shared" si="220"/>
        <v>0</v>
      </c>
      <c r="W151" s="60">
        <f t="shared" si="221"/>
        <v>0</v>
      </c>
      <c r="X151" s="61">
        <f t="shared" si="222"/>
        <v>0</v>
      </c>
      <c r="Y151" s="62"/>
      <c r="Z151" s="63"/>
      <c r="AA151" s="126"/>
      <c r="AB151" s="62"/>
      <c r="AC151" s="61">
        <f t="shared" si="223"/>
        <v>0</v>
      </c>
      <c r="AD151" s="60">
        <f t="shared" si="224"/>
        <v>0</v>
      </c>
      <c r="AE151" s="61">
        <f t="shared" si="225"/>
        <v>0</v>
      </c>
      <c r="AF151" s="12"/>
    </row>
    <row r="152" spans="1:32" s="1" customFormat="1" ht="31.5">
      <c r="A152" s="34">
        <v>10.039999999999999</v>
      </c>
      <c r="B152" s="7" t="s">
        <v>290</v>
      </c>
      <c r="C152" s="82"/>
      <c r="D152" s="61"/>
      <c r="E152" s="82"/>
      <c r="F152" s="61"/>
      <c r="G152" s="101"/>
      <c r="H152" s="82"/>
      <c r="I152" s="61">
        <f t="shared" si="226"/>
        <v>0</v>
      </c>
      <c r="J152" s="60">
        <f t="shared" si="218"/>
        <v>0</v>
      </c>
      <c r="K152" s="61">
        <f t="shared" si="218"/>
        <v>0</v>
      </c>
      <c r="L152" s="60"/>
      <c r="M152" s="61"/>
      <c r="N152" s="61"/>
      <c r="O152" s="61"/>
      <c r="P152" s="60">
        <f t="shared" si="219"/>
        <v>0</v>
      </c>
      <c r="Q152" s="61">
        <f t="shared" si="219"/>
        <v>0</v>
      </c>
      <c r="R152" s="60"/>
      <c r="S152" s="61"/>
      <c r="T152" s="125"/>
      <c r="U152" s="60"/>
      <c r="V152" s="61">
        <f t="shared" si="220"/>
        <v>0</v>
      </c>
      <c r="W152" s="60">
        <f t="shared" si="221"/>
        <v>0</v>
      </c>
      <c r="X152" s="61">
        <f t="shared" si="222"/>
        <v>0</v>
      </c>
      <c r="Y152" s="60"/>
      <c r="Z152" s="61"/>
      <c r="AA152" s="125"/>
      <c r="AB152" s="60"/>
      <c r="AC152" s="61">
        <f t="shared" si="223"/>
        <v>0</v>
      </c>
      <c r="AD152" s="60">
        <f t="shared" si="224"/>
        <v>0</v>
      </c>
      <c r="AE152" s="61">
        <f t="shared" si="225"/>
        <v>0</v>
      </c>
      <c r="AF152" s="82"/>
    </row>
    <row r="153" spans="1:32" s="1" customFormat="1">
      <c r="A153" s="34"/>
      <c r="B153" s="8" t="s">
        <v>65</v>
      </c>
      <c r="C153" s="82"/>
      <c r="D153" s="61"/>
      <c r="E153" s="82"/>
      <c r="F153" s="61"/>
      <c r="G153" s="101">
        <v>0.6</v>
      </c>
      <c r="H153" s="82"/>
      <c r="I153" s="61">
        <f t="shared" si="226"/>
        <v>0</v>
      </c>
      <c r="J153" s="60">
        <f t="shared" si="218"/>
        <v>0</v>
      </c>
      <c r="K153" s="61">
        <f t="shared" si="218"/>
        <v>0</v>
      </c>
      <c r="L153" s="60"/>
      <c r="M153" s="61"/>
      <c r="N153" s="61"/>
      <c r="O153" s="61"/>
      <c r="P153" s="60">
        <f t="shared" si="219"/>
        <v>0</v>
      </c>
      <c r="Q153" s="61">
        <f t="shared" si="219"/>
        <v>0</v>
      </c>
      <c r="R153" s="60"/>
      <c r="S153" s="61"/>
      <c r="T153" s="125">
        <v>0.75</v>
      </c>
      <c r="U153" s="60"/>
      <c r="V153" s="61">
        <f t="shared" si="220"/>
        <v>0</v>
      </c>
      <c r="W153" s="60">
        <f t="shared" si="221"/>
        <v>0</v>
      </c>
      <c r="X153" s="61">
        <f t="shared" si="222"/>
        <v>0</v>
      </c>
      <c r="Y153" s="60"/>
      <c r="Z153" s="61"/>
      <c r="AA153" s="125">
        <v>0.75</v>
      </c>
      <c r="AB153" s="60"/>
      <c r="AC153" s="61">
        <f t="shared" si="223"/>
        <v>0</v>
      </c>
      <c r="AD153" s="60">
        <f t="shared" si="224"/>
        <v>0</v>
      </c>
      <c r="AE153" s="61">
        <f t="shared" si="225"/>
        <v>0</v>
      </c>
      <c r="AF153" s="82"/>
    </row>
    <row r="154" spans="1:32" s="1" customFormat="1">
      <c r="A154" s="34"/>
      <c r="B154" s="8" t="s">
        <v>66</v>
      </c>
      <c r="C154" s="82"/>
      <c r="D154" s="61"/>
      <c r="E154" s="82"/>
      <c r="F154" s="61"/>
      <c r="G154" s="101">
        <v>0.6</v>
      </c>
      <c r="H154" s="82"/>
      <c r="I154" s="61">
        <f t="shared" si="226"/>
        <v>0</v>
      </c>
      <c r="J154" s="60">
        <f t="shared" si="218"/>
        <v>0</v>
      </c>
      <c r="K154" s="61">
        <f t="shared" si="218"/>
        <v>0</v>
      </c>
      <c r="L154" s="60"/>
      <c r="M154" s="61"/>
      <c r="N154" s="61"/>
      <c r="O154" s="61"/>
      <c r="P154" s="60">
        <f t="shared" si="219"/>
        <v>0</v>
      </c>
      <c r="Q154" s="61">
        <f t="shared" si="219"/>
        <v>0</v>
      </c>
      <c r="R154" s="60"/>
      <c r="S154" s="61"/>
      <c r="T154" s="125">
        <v>0.75</v>
      </c>
      <c r="U154" s="60"/>
      <c r="V154" s="61">
        <f t="shared" si="220"/>
        <v>0</v>
      </c>
      <c r="W154" s="60">
        <f t="shared" si="221"/>
        <v>0</v>
      </c>
      <c r="X154" s="61">
        <f t="shared" si="222"/>
        <v>0</v>
      </c>
      <c r="Y154" s="60"/>
      <c r="Z154" s="61"/>
      <c r="AA154" s="125">
        <v>0.75</v>
      </c>
      <c r="AB154" s="60"/>
      <c r="AC154" s="61">
        <f t="shared" si="223"/>
        <v>0</v>
      </c>
      <c r="AD154" s="60">
        <f t="shared" si="224"/>
        <v>0</v>
      </c>
      <c r="AE154" s="61">
        <f t="shared" si="225"/>
        <v>0</v>
      </c>
      <c r="AF154" s="82"/>
    </row>
    <row r="155" spans="1:32" s="1" customFormat="1">
      <c r="A155" s="34"/>
      <c r="B155" s="8" t="s">
        <v>67</v>
      </c>
      <c r="C155" s="82"/>
      <c r="D155" s="61"/>
      <c r="E155" s="82"/>
      <c r="F155" s="61"/>
      <c r="G155" s="101">
        <v>0.6</v>
      </c>
      <c r="H155" s="82"/>
      <c r="I155" s="61">
        <f t="shared" si="226"/>
        <v>0</v>
      </c>
      <c r="J155" s="60">
        <f t="shared" si="218"/>
        <v>0</v>
      </c>
      <c r="K155" s="61">
        <f t="shared" si="218"/>
        <v>0</v>
      </c>
      <c r="L155" s="60"/>
      <c r="M155" s="61"/>
      <c r="N155" s="61"/>
      <c r="O155" s="61"/>
      <c r="P155" s="60">
        <f t="shared" si="219"/>
        <v>0</v>
      </c>
      <c r="Q155" s="61">
        <f t="shared" si="219"/>
        <v>0</v>
      </c>
      <c r="R155" s="60"/>
      <c r="S155" s="61"/>
      <c r="T155" s="125">
        <v>0.75</v>
      </c>
      <c r="U155" s="60"/>
      <c r="V155" s="61">
        <f t="shared" si="220"/>
        <v>0</v>
      </c>
      <c r="W155" s="60">
        <f t="shared" si="221"/>
        <v>0</v>
      </c>
      <c r="X155" s="61">
        <f t="shared" si="222"/>
        <v>0</v>
      </c>
      <c r="Y155" s="60"/>
      <c r="Z155" s="61"/>
      <c r="AA155" s="125">
        <v>0.75</v>
      </c>
      <c r="AB155" s="60"/>
      <c r="AC155" s="61">
        <f t="shared" si="223"/>
        <v>0</v>
      </c>
      <c r="AD155" s="60">
        <f t="shared" si="224"/>
        <v>0</v>
      </c>
      <c r="AE155" s="61">
        <f t="shared" si="225"/>
        <v>0</v>
      </c>
      <c r="AF155" s="82"/>
    </row>
    <row r="156" spans="1:32" s="1" customFormat="1" ht="31.5">
      <c r="A156" s="34">
        <v>10.050000000000001</v>
      </c>
      <c r="B156" s="7" t="s">
        <v>291</v>
      </c>
      <c r="C156" s="82"/>
      <c r="D156" s="61"/>
      <c r="E156" s="82"/>
      <c r="F156" s="61"/>
      <c r="G156" s="101"/>
      <c r="H156" s="82"/>
      <c r="I156" s="61">
        <f t="shared" si="226"/>
        <v>0</v>
      </c>
      <c r="J156" s="60">
        <f t="shared" si="218"/>
        <v>0</v>
      </c>
      <c r="K156" s="61">
        <f t="shared" si="218"/>
        <v>0</v>
      </c>
      <c r="L156" s="60"/>
      <c r="M156" s="61"/>
      <c r="N156" s="61"/>
      <c r="O156" s="61"/>
      <c r="P156" s="60">
        <f t="shared" si="219"/>
        <v>0</v>
      </c>
      <c r="Q156" s="61">
        <f t="shared" si="219"/>
        <v>0</v>
      </c>
      <c r="R156" s="60"/>
      <c r="S156" s="61"/>
      <c r="T156" s="125"/>
      <c r="U156" s="60"/>
      <c r="V156" s="61">
        <f t="shared" si="220"/>
        <v>0</v>
      </c>
      <c r="W156" s="60">
        <f t="shared" si="221"/>
        <v>0</v>
      </c>
      <c r="X156" s="61">
        <f t="shared" si="222"/>
        <v>0</v>
      </c>
      <c r="Y156" s="60"/>
      <c r="Z156" s="61"/>
      <c r="AA156" s="125"/>
      <c r="AB156" s="60"/>
      <c r="AC156" s="61">
        <f t="shared" si="223"/>
        <v>0</v>
      </c>
      <c r="AD156" s="60">
        <f t="shared" si="224"/>
        <v>0</v>
      </c>
      <c r="AE156" s="61">
        <f t="shared" si="225"/>
        <v>0</v>
      </c>
      <c r="AF156" s="82"/>
    </row>
    <row r="157" spans="1:32" s="1" customFormat="1">
      <c r="A157" s="34"/>
      <c r="B157" s="8" t="s">
        <v>65</v>
      </c>
      <c r="C157" s="82"/>
      <c r="D157" s="61"/>
      <c r="E157" s="82"/>
      <c r="F157" s="61"/>
      <c r="G157" s="101"/>
      <c r="H157" s="82"/>
      <c r="I157" s="61">
        <f t="shared" si="226"/>
        <v>0</v>
      </c>
      <c r="J157" s="60">
        <f t="shared" si="218"/>
        <v>0</v>
      </c>
      <c r="K157" s="61">
        <f t="shared" si="218"/>
        <v>0</v>
      </c>
      <c r="L157" s="60"/>
      <c r="M157" s="61"/>
      <c r="N157" s="61"/>
      <c r="O157" s="61"/>
      <c r="P157" s="60">
        <f t="shared" si="219"/>
        <v>0</v>
      </c>
      <c r="Q157" s="61">
        <f t="shared" si="219"/>
        <v>0</v>
      </c>
      <c r="R157" s="60"/>
      <c r="S157" s="61"/>
      <c r="T157" s="125"/>
      <c r="U157" s="60"/>
      <c r="V157" s="61">
        <f t="shared" si="220"/>
        <v>0</v>
      </c>
      <c r="W157" s="60">
        <f t="shared" si="221"/>
        <v>0</v>
      </c>
      <c r="X157" s="61">
        <f t="shared" si="222"/>
        <v>0</v>
      </c>
      <c r="Y157" s="60"/>
      <c r="Z157" s="61"/>
      <c r="AA157" s="125"/>
      <c r="AB157" s="60"/>
      <c r="AC157" s="61">
        <f t="shared" si="223"/>
        <v>0</v>
      </c>
      <c r="AD157" s="60">
        <f t="shared" si="224"/>
        <v>0</v>
      </c>
      <c r="AE157" s="61">
        <f t="shared" si="225"/>
        <v>0</v>
      </c>
      <c r="AF157" s="82"/>
    </row>
    <row r="158" spans="1:32" s="1" customFormat="1">
      <c r="A158" s="34"/>
      <c r="B158" s="8" t="s">
        <v>66</v>
      </c>
      <c r="C158" s="82"/>
      <c r="D158" s="61"/>
      <c r="E158" s="82"/>
      <c r="F158" s="61"/>
      <c r="G158" s="101"/>
      <c r="H158" s="82"/>
      <c r="I158" s="61">
        <f t="shared" si="226"/>
        <v>0</v>
      </c>
      <c r="J158" s="60">
        <f t="shared" si="218"/>
        <v>0</v>
      </c>
      <c r="K158" s="61">
        <f t="shared" si="218"/>
        <v>0</v>
      </c>
      <c r="L158" s="60"/>
      <c r="M158" s="61"/>
      <c r="N158" s="61"/>
      <c r="O158" s="61"/>
      <c r="P158" s="60">
        <f t="shared" si="219"/>
        <v>0</v>
      </c>
      <c r="Q158" s="61">
        <f t="shared" si="219"/>
        <v>0</v>
      </c>
      <c r="R158" s="60"/>
      <c r="S158" s="61"/>
      <c r="T158" s="125"/>
      <c r="U158" s="60"/>
      <c r="V158" s="61">
        <f t="shared" si="220"/>
        <v>0</v>
      </c>
      <c r="W158" s="60">
        <f t="shared" si="221"/>
        <v>0</v>
      </c>
      <c r="X158" s="61">
        <f t="shared" si="222"/>
        <v>0</v>
      </c>
      <c r="Y158" s="60"/>
      <c r="Z158" s="61"/>
      <c r="AA158" s="125"/>
      <c r="AB158" s="60"/>
      <c r="AC158" s="61">
        <f t="shared" si="223"/>
        <v>0</v>
      </c>
      <c r="AD158" s="60">
        <f t="shared" si="224"/>
        <v>0</v>
      </c>
      <c r="AE158" s="61">
        <f t="shared" si="225"/>
        <v>0</v>
      </c>
      <c r="AF158" s="82"/>
    </row>
    <row r="159" spans="1:32" s="1" customFormat="1">
      <c r="A159" s="34"/>
      <c r="B159" s="8" t="s">
        <v>67</v>
      </c>
      <c r="C159" s="82"/>
      <c r="D159" s="61"/>
      <c r="E159" s="82"/>
      <c r="F159" s="61"/>
      <c r="G159" s="101"/>
      <c r="H159" s="82"/>
      <c r="I159" s="61">
        <f t="shared" si="226"/>
        <v>0</v>
      </c>
      <c r="J159" s="60">
        <f t="shared" si="218"/>
        <v>0</v>
      </c>
      <c r="K159" s="61">
        <f t="shared" si="218"/>
        <v>0</v>
      </c>
      <c r="L159" s="60"/>
      <c r="M159" s="61"/>
      <c r="N159" s="61"/>
      <c r="O159" s="61"/>
      <c r="P159" s="60">
        <f t="shared" si="219"/>
        <v>0</v>
      </c>
      <c r="Q159" s="61">
        <f t="shared" si="219"/>
        <v>0</v>
      </c>
      <c r="R159" s="60"/>
      <c r="S159" s="61"/>
      <c r="T159" s="125"/>
      <c r="U159" s="60"/>
      <c r="V159" s="61">
        <f t="shared" si="220"/>
        <v>0</v>
      </c>
      <c r="W159" s="60">
        <f t="shared" si="221"/>
        <v>0</v>
      </c>
      <c r="X159" s="61">
        <f t="shared" si="222"/>
        <v>0</v>
      </c>
      <c r="Y159" s="60"/>
      <c r="Z159" s="61"/>
      <c r="AA159" s="125"/>
      <c r="AB159" s="60"/>
      <c r="AC159" s="61">
        <f t="shared" si="223"/>
        <v>0</v>
      </c>
      <c r="AD159" s="60">
        <f t="shared" si="224"/>
        <v>0</v>
      </c>
      <c r="AE159" s="61">
        <f t="shared" si="225"/>
        <v>0</v>
      </c>
      <c r="AF159" s="82"/>
    </row>
    <row r="160" spans="1:32" s="1" customFormat="1" ht="31.5">
      <c r="A160" s="34">
        <v>10.06</v>
      </c>
      <c r="B160" s="8" t="s">
        <v>292</v>
      </c>
      <c r="C160" s="82"/>
      <c r="D160" s="61"/>
      <c r="E160" s="82"/>
      <c r="F160" s="61"/>
      <c r="G160" s="101"/>
      <c r="H160" s="82"/>
      <c r="I160" s="61">
        <f t="shared" si="226"/>
        <v>0</v>
      </c>
      <c r="J160" s="60">
        <f t="shared" si="218"/>
        <v>0</v>
      </c>
      <c r="K160" s="61">
        <f t="shared" si="218"/>
        <v>0</v>
      </c>
      <c r="L160" s="60"/>
      <c r="M160" s="61"/>
      <c r="N160" s="61"/>
      <c r="O160" s="61"/>
      <c r="P160" s="60">
        <f t="shared" si="219"/>
        <v>0</v>
      </c>
      <c r="Q160" s="61">
        <f t="shared" si="219"/>
        <v>0</v>
      </c>
      <c r="R160" s="60"/>
      <c r="S160" s="61"/>
      <c r="T160" s="125"/>
      <c r="U160" s="60"/>
      <c r="V160" s="61">
        <f t="shared" si="220"/>
        <v>0</v>
      </c>
      <c r="W160" s="60">
        <f t="shared" si="221"/>
        <v>0</v>
      </c>
      <c r="X160" s="61">
        <f t="shared" si="222"/>
        <v>0</v>
      </c>
      <c r="Y160" s="60"/>
      <c r="Z160" s="61"/>
      <c r="AA160" s="125"/>
      <c r="AB160" s="60"/>
      <c r="AC160" s="61">
        <f t="shared" si="223"/>
        <v>0</v>
      </c>
      <c r="AD160" s="60">
        <f t="shared" si="224"/>
        <v>0</v>
      </c>
      <c r="AE160" s="61">
        <f t="shared" si="225"/>
        <v>0</v>
      </c>
      <c r="AF160" s="82"/>
    </row>
    <row r="161" spans="1:32" s="1" customFormat="1" ht="31.5">
      <c r="A161" s="32">
        <v>10.07</v>
      </c>
      <c r="B161" s="7" t="s">
        <v>69</v>
      </c>
      <c r="C161" s="82"/>
      <c r="D161" s="61"/>
      <c r="E161" s="82"/>
      <c r="F161" s="61"/>
      <c r="G161" s="101"/>
      <c r="H161" s="82"/>
      <c r="I161" s="61">
        <f t="shared" si="226"/>
        <v>0</v>
      </c>
      <c r="J161" s="60">
        <f t="shared" si="218"/>
        <v>0</v>
      </c>
      <c r="K161" s="61">
        <f t="shared" si="218"/>
        <v>0</v>
      </c>
      <c r="L161" s="60"/>
      <c r="M161" s="61"/>
      <c r="N161" s="61"/>
      <c r="O161" s="61"/>
      <c r="P161" s="60">
        <f t="shared" si="219"/>
        <v>0</v>
      </c>
      <c r="Q161" s="61">
        <f t="shared" si="219"/>
        <v>0</v>
      </c>
      <c r="R161" s="60"/>
      <c r="S161" s="61"/>
      <c r="T161" s="125"/>
      <c r="U161" s="60"/>
      <c r="V161" s="61">
        <f t="shared" si="220"/>
        <v>0</v>
      </c>
      <c r="W161" s="60">
        <f t="shared" si="221"/>
        <v>0</v>
      </c>
      <c r="X161" s="61">
        <f t="shared" si="222"/>
        <v>0</v>
      </c>
      <c r="Y161" s="60"/>
      <c r="Z161" s="61"/>
      <c r="AA161" s="125"/>
      <c r="AB161" s="60"/>
      <c r="AC161" s="61">
        <f t="shared" si="223"/>
        <v>0</v>
      </c>
      <c r="AD161" s="60">
        <f t="shared" si="224"/>
        <v>0</v>
      </c>
      <c r="AE161" s="61">
        <f t="shared" si="225"/>
        <v>0</v>
      </c>
      <c r="AF161" s="82"/>
    </row>
    <row r="162" spans="1:32" s="1" customFormat="1">
      <c r="A162" s="32"/>
      <c r="B162" s="7" t="s">
        <v>70</v>
      </c>
      <c r="C162" s="82"/>
      <c r="D162" s="61"/>
      <c r="E162" s="82"/>
      <c r="F162" s="61"/>
      <c r="G162" s="101">
        <v>0.08</v>
      </c>
      <c r="H162" s="82"/>
      <c r="I162" s="61">
        <f t="shared" si="226"/>
        <v>0</v>
      </c>
      <c r="J162" s="60">
        <f t="shared" si="218"/>
        <v>0</v>
      </c>
      <c r="K162" s="61">
        <f t="shared" si="218"/>
        <v>0</v>
      </c>
      <c r="L162" s="60"/>
      <c r="M162" s="61"/>
      <c r="N162" s="61"/>
      <c r="O162" s="61"/>
      <c r="P162" s="60">
        <f t="shared" si="219"/>
        <v>0</v>
      </c>
      <c r="Q162" s="61">
        <f t="shared" si="219"/>
        <v>0</v>
      </c>
      <c r="R162" s="60"/>
      <c r="S162" s="61"/>
      <c r="T162" s="125">
        <v>8.0000000000000002E-3</v>
      </c>
      <c r="U162" s="60"/>
      <c r="V162" s="61">
        <f t="shared" si="220"/>
        <v>0</v>
      </c>
      <c r="W162" s="60">
        <f t="shared" si="221"/>
        <v>0</v>
      </c>
      <c r="X162" s="61">
        <f t="shared" si="222"/>
        <v>0</v>
      </c>
      <c r="Y162" s="60"/>
      <c r="Z162" s="61"/>
      <c r="AA162" s="125">
        <v>8.0000000000000002E-3</v>
      </c>
      <c r="AB162" s="60"/>
      <c r="AC162" s="61">
        <f t="shared" si="223"/>
        <v>0</v>
      </c>
      <c r="AD162" s="60">
        <f t="shared" si="224"/>
        <v>0</v>
      </c>
      <c r="AE162" s="61">
        <f t="shared" si="225"/>
        <v>0</v>
      </c>
      <c r="AF162" s="82"/>
    </row>
    <row r="163" spans="1:32" s="1" customFormat="1">
      <c r="A163" s="31"/>
      <c r="B163" s="7" t="s">
        <v>71</v>
      </c>
      <c r="C163" s="82"/>
      <c r="D163" s="61"/>
      <c r="E163" s="82"/>
      <c r="F163" s="61"/>
      <c r="G163" s="101">
        <v>0.08</v>
      </c>
      <c r="H163" s="82"/>
      <c r="I163" s="61">
        <f t="shared" si="226"/>
        <v>0</v>
      </c>
      <c r="J163" s="60">
        <f t="shared" si="218"/>
        <v>0</v>
      </c>
      <c r="K163" s="61">
        <f t="shared" si="218"/>
        <v>0</v>
      </c>
      <c r="L163" s="60"/>
      <c r="M163" s="61"/>
      <c r="N163" s="61"/>
      <c r="O163" s="61"/>
      <c r="P163" s="60">
        <f t="shared" si="219"/>
        <v>0</v>
      </c>
      <c r="Q163" s="61">
        <f t="shared" si="219"/>
        <v>0</v>
      </c>
      <c r="R163" s="60"/>
      <c r="S163" s="61"/>
      <c r="T163" s="125">
        <v>8.0000000000000002E-3</v>
      </c>
      <c r="U163" s="60"/>
      <c r="V163" s="61">
        <f t="shared" si="220"/>
        <v>0</v>
      </c>
      <c r="W163" s="60">
        <f t="shared" si="221"/>
        <v>0</v>
      </c>
      <c r="X163" s="61">
        <f t="shared" si="222"/>
        <v>0</v>
      </c>
      <c r="Y163" s="60"/>
      <c r="Z163" s="61"/>
      <c r="AA163" s="125">
        <v>8.0000000000000002E-3</v>
      </c>
      <c r="AB163" s="60"/>
      <c r="AC163" s="61">
        <f t="shared" si="223"/>
        <v>0</v>
      </c>
      <c r="AD163" s="60">
        <f t="shared" si="224"/>
        <v>0</v>
      </c>
      <c r="AE163" s="61">
        <f t="shared" si="225"/>
        <v>0</v>
      </c>
      <c r="AF163" s="82"/>
    </row>
    <row r="164" spans="1:32" s="1" customFormat="1">
      <c r="A164" s="32"/>
      <c r="B164" s="7" t="s">
        <v>72</v>
      </c>
      <c r="C164" s="82"/>
      <c r="D164" s="61"/>
      <c r="E164" s="82"/>
      <c r="F164" s="61"/>
      <c r="G164" s="101">
        <v>0.08</v>
      </c>
      <c r="H164" s="82"/>
      <c r="I164" s="61">
        <f t="shared" si="226"/>
        <v>0</v>
      </c>
      <c r="J164" s="60">
        <f t="shared" si="218"/>
        <v>0</v>
      </c>
      <c r="K164" s="61">
        <f t="shared" si="218"/>
        <v>0</v>
      </c>
      <c r="L164" s="60"/>
      <c r="M164" s="61"/>
      <c r="N164" s="61"/>
      <c r="O164" s="61"/>
      <c r="P164" s="60">
        <f t="shared" si="219"/>
        <v>0</v>
      </c>
      <c r="Q164" s="61">
        <f t="shared" si="219"/>
        <v>0</v>
      </c>
      <c r="R164" s="60"/>
      <c r="S164" s="61"/>
      <c r="T164" s="125">
        <v>8.0000000000000002E-3</v>
      </c>
      <c r="U164" s="60"/>
      <c r="V164" s="61">
        <f t="shared" si="220"/>
        <v>0</v>
      </c>
      <c r="W164" s="60">
        <f t="shared" si="221"/>
        <v>0</v>
      </c>
      <c r="X164" s="61">
        <f t="shared" si="222"/>
        <v>0</v>
      </c>
      <c r="Y164" s="60"/>
      <c r="Z164" s="61"/>
      <c r="AA164" s="125">
        <v>8.0000000000000002E-3</v>
      </c>
      <c r="AB164" s="60"/>
      <c r="AC164" s="61">
        <f t="shared" si="223"/>
        <v>0</v>
      </c>
      <c r="AD164" s="60">
        <f t="shared" si="224"/>
        <v>0</v>
      </c>
      <c r="AE164" s="61">
        <f t="shared" si="225"/>
        <v>0</v>
      </c>
      <c r="AF164" s="82"/>
    </row>
    <row r="165" spans="1:32" s="144" customFormat="1">
      <c r="A165" s="264"/>
      <c r="B165" s="265" t="s">
        <v>35</v>
      </c>
      <c r="C165" s="236">
        <f t="shared" ref="C165:F165" si="227">SUM(C148:C164)</f>
        <v>0</v>
      </c>
      <c r="D165" s="219">
        <f t="shared" si="227"/>
        <v>0</v>
      </c>
      <c r="E165" s="236">
        <f t="shared" si="227"/>
        <v>0</v>
      </c>
      <c r="F165" s="219">
        <f t="shared" si="227"/>
        <v>0</v>
      </c>
      <c r="G165" s="212"/>
      <c r="H165" s="236">
        <f>SUM(H148:H164)</f>
        <v>0</v>
      </c>
      <c r="I165" s="219">
        <f>SUM(I148:I164)</f>
        <v>0</v>
      </c>
      <c r="J165" s="236">
        <f t="shared" ref="J165:K165" si="228">SUM(J148:J164)</f>
        <v>0</v>
      </c>
      <c r="K165" s="219">
        <f t="shared" si="228"/>
        <v>0</v>
      </c>
      <c r="L165" s="236">
        <f>SUM(L148:L164)</f>
        <v>0</v>
      </c>
      <c r="M165" s="219">
        <f>SUM(M148:M164)</f>
        <v>0</v>
      </c>
      <c r="N165" s="213" t="e">
        <f t="shared" ref="N165:O166" si="229">L165/J165%</f>
        <v>#DIV/0!</v>
      </c>
      <c r="O165" s="213" t="e">
        <f t="shared" si="229"/>
        <v>#DIV/0!</v>
      </c>
      <c r="P165" s="236">
        <f t="shared" ref="P165:S165" si="230">SUM(P148:P164)</f>
        <v>0</v>
      </c>
      <c r="Q165" s="219">
        <f t="shared" si="230"/>
        <v>0</v>
      </c>
      <c r="R165" s="236">
        <f t="shared" si="230"/>
        <v>0</v>
      </c>
      <c r="S165" s="219">
        <f t="shared" si="230"/>
        <v>0</v>
      </c>
      <c r="T165" s="214"/>
      <c r="U165" s="236">
        <f t="shared" ref="U165:W165" si="231">SUM(U148:U164)</f>
        <v>0</v>
      </c>
      <c r="V165" s="219">
        <f>SUM(V148:V164)</f>
        <v>0</v>
      </c>
      <c r="W165" s="236">
        <f t="shared" si="231"/>
        <v>0</v>
      </c>
      <c r="X165" s="219">
        <f>SUM(X148:X164)</f>
        <v>0</v>
      </c>
      <c r="Y165" s="236">
        <f t="shared" ref="Y165:Z165" si="232">SUM(Y148:Y164)</f>
        <v>0</v>
      </c>
      <c r="Z165" s="219">
        <f t="shared" si="232"/>
        <v>0</v>
      </c>
      <c r="AA165" s="214"/>
      <c r="AB165" s="236">
        <f t="shared" ref="AB165" si="233">SUM(AB148:AB164)</f>
        <v>0</v>
      </c>
      <c r="AC165" s="219">
        <f>SUM(AC148:AC164)</f>
        <v>0</v>
      </c>
      <c r="AD165" s="236">
        <f t="shared" ref="AD165" si="234">SUM(AD148:AD164)</f>
        <v>0</v>
      </c>
      <c r="AE165" s="219">
        <f>SUM(AE148:AE164)</f>
        <v>0</v>
      </c>
      <c r="AF165" s="215"/>
    </row>
    <row r="166" spans="1:32" s="144" customFormat="1">
      <c r="A166" s="264"/>
      <c r="B166" s="265" t="s">
        <v>29</v>
      </c>
      <c r="C166" s="236">
        <f t="shared" ref="C166:F166" si="235">C165</f>
        <v>0</v>
      </c>
      <c r="D166" s="219">
        <f t="shared" si="235"/>
        <v>0</v>
      </c>
      <c r="E166" s="236">
        <f t="shared" si="235"/>
        <v>0</v>
      </c>
      <c r="F166" s="219">
        <f t="shared" si="235"/>
        <v>0</v>
      </c>
      <c r="G166" s="212"/>
      <c r="H166" s="236">
        <f>H165</f>
        <v>0</v>
      </c>
      <c r="I166" s="219">
        <f>I165</f>
        <v>0</v>
      </c>
      <c r="J166" s="236">
        <f t="shared" ref="J166:K166" si="236">J165</f>
        <v>0</v>
      </c>
      <c r="K166" s="219">
        <f t="shared" si="236"/>
        <v>0</v>
      </c>
      <c r="L166" s="236">
        <f>L165</f>
        <v>0</v>
      </c>
      <c r="M166" s="219">
        <f>M165</f>
        <v>0</v>
      </c>
      <c r="N166" s="213" t="e">
        <f t="shared" si="229"/>
        <v>#DIV/0!</v>
      </c>
      <c r="O166" s="213" t="e">
        <f t="shared" si="229"/>
        <v>#DIV/0!</v>
      </c>
      <c r="P166" s="236">
        <f t="shared" ref="P166:S166" si="237">P165</f>
        <v>0</v>
      </c>
      <c r="Q166" s="219">
        <f t="shared" si="237"/>
        <v>0</v>
      </c>
      <c r="R166" s="236">
        <f t="shared" si="237"/>
        <v>0</v>
      </c>
      <c r="S166" s="219">
        <f t="shared" si="237"/>
        <v>0</v>
      </c>
      <c r="T166" s="214"/>
      <c r="U166" s="236">
        <f t="shared" ref="U166:W166" si="238">U165</f>
        <v>0</v>
      </c>
      <c r="V166" s="219">
        <f>V165</f>
        <v>0</v>
      </c>
      <c r="W166" s="236">
        <f t="shared" si="238"/>
        <v>0</v>
      </c>
      <c r="X166" s="219">
        <f>X165</f>
        <v>0</v>
      </c>
      <c r="Y166" s="236">
        <f t="shared" ref="Y166:Z166" si="239">Y165</f>
        <v>0</v>
      </c>
      <c r="Z166" s="219">
        <f t="shared" si="239"/>
        <v>0</v>
      </c>
      <c r="AA166" s="214"/>
      <c r="AB166" s="236">
        <f t="shared" ref="AB166" si="240">AB165</f>
        <v>0</v>
      </c>
      <c r="AC166" s="219">
        <f>AC165</f>
        <v>0</v>
      </c>
      <c r="AD166" s="236">
        <f t="shared" ref="AD166" si="241">AD165</f>
        <v>0</v>
      </c>
      <c r="AE166" s="219">
        <f>AE165</f>
        <v>0</v>
      </c>
      <c r="AF166" s="215"/>
    </row>
    <row r="167" spans="1:32" s="4" customFormat="1" ht="31.5">
      <c r="A167" s="347"/>
      <c r="B167" s="9" t="s">
        <v>293</v>
      </c>
      <c r="C167" s="12"/>
      <c r="D167" s="63"/>
      <c r="E167" s="12"/>
      <c r="F167" s="63"/>
      <c r="G167" s="102"/>
      <c r="H167" s="12"/>
      <c r="I167" s="63"/>
      <c r="J167" s="62"/>
      <c r="K167" s="63"/>
      <c r="L167" s="62"/>
      <c r="M167" s="63"/>
      <c r="N167" s="63"/>
      <c r="O167" s="63"/>
      <c r="P167" s="62"/>
      <c r="Q167" s="63"/>
      <c r="R167" s="62"/>
      <c r="S167" s="63"/>
      <c r="T167" s="126"/>
      <c r="U167" s="62"/>
      <c r="V167" s="63"/>
      <c r="W167" s="62"/>
      <c r="X167" s="63"/>
      <c r="Y167" s="62"/>
      <c r="Z167" s="63"/>
      <c r="AA167" s="126"/>
      <c r="AB167" s="62"/>
      <c r="AC167" s="63"/>
      <c r="AD167" s="62"/>
      <c r="AE167" s="63"/>
      <c r="AF167" s="12"/>
    </row>
    <row r="168" spans="1:32" s="4" customFormat="1">
      <c r="A168" s="347"/>
      <c r="B168" s="9" t="s">
        <v>288</v>
      </c>
      <c r="C168" s="12"/>
      <c r="D168" s="63"/>
      <c r="E168" s="12"/>
      <c r="F168" s="63"/>
      <c r="G168" s="102"/>
      <c r="H168" s="12"/>
      <c r="I168" s="63">
        <f>H168*G168</f>
        <v>0</v>
      </c>
      <c r="J168" s="62"/>
      <c r="K168" s="63"/>
      <c r="L168" s="62"/>
      <c r="M168" s="63"/>
      <c r="N168" s="63"/>
      <c r="O168" s="63"/>
      <c r="P168" s="62"/>
      <c r="Q168" s="63"/>
      <c r="R168" s="62"/>
      <c r="S168" s="63"/>
      <c r="T168" s="126"/>
      <c r="U168" s="62"/>
      <c r="V168" s="63"/>
      <c r="W168" s="62"/>
      <c r="X168" s="63"/>
      <c r="Y168" s="62"/>
      <c r="Z168" s="63"/>
      <c r="AA168" s="126"/>
      <c r="AB168" s="62"/>
      <c r="AC168" s="63"/>
      <c r="AD168" s="62"/>
      <c r="AE168" s="63"/>
      <c r="AF168" s="12"/>
    </row>
    <row r="169" spans="1:32" s="1" customFormat="1" ht="31.5">
      <c r="A169" s="32">
        <v>10.08</v>
      </c>
      <c r="B169" s="2" t="s">
        <v>294</v>
      </c>
      <c r="C169" s="82"/>
      <c r="D169" s="61"/>
      <c r="E169" s="82"/>
      <c r="F169" s="61"/>
      <c r="G169" s="101">
        <v>0.5</v>
      </c>
      <c r="H169" s="82">
        <v>195</v>
      </c>
      <c r="I169" s="61">
        <f t="shared" ref="I169:I173" si="242">H169*G169*12</f>
        <v>1170</v>
      </c>
      <c r="J169" s="60">
        <f t="shared" ref="J169:K185" si="243">H169+E169+C169</f>
        <v>195</v>
      </c>
      <c r="K169" s="61">
        <f t="shared" si="243"/>
        <v>1170</v>
      </c>
      <c r="L169" s="60">
        <v>88</v>
      </c>
      <c r="M169" s="61">
        <v>884.79</v>
      </c>
      <c r="N169" s="61">
        <f t="shared" ref="N169:O188" si="244">L169/J169%</f>
        <v>45.128205128205131</v>
      </c>
      <c r="O169" s="61">
        <f t="shared" si="244"/>
        <v>75.623076923076923</v>
      </c>
      <c r="P169" s="60">
        <f t="shared" ref="P169:Q171" si="245">J169-L169</f>
        <v>107</v>
      </c>
      <c r="Q169" s="61">
        <f t="shared" si="245"/>
        <v>285.21000000000004</v>
      </c>
      <c r="R169" s="60"/>
      <c r="S169" s="61"/>
      <c r="T169" s="125">
        <v>0.65</v>
      </c>
      <c r="U169" s="60">
        <v>179</v>
      </c>
      <c r="V169" s="61">
        <f t="shared" ref="V169:V185" si="246">U169*T169*12</f>
        <v>1396.2</v>
      </c>
      <c r="W169" s="60">
        <f t="shared" ref="W169:W185" si="247">U169+R169</f>
        <v>179</v>
      </c>
      <c r="X169" s="61">
        <f t="shared" ref="X169:X185" si="248">V169+S169</f>
        <v>1396.2</v>
      </c>
      <c r="Y169" s="60"/>
      <c r="Z169" s="61"/>
      <c r="AA169" s="125">
        <v>0.65</v>
      </c>
      <c r="AB169" s="60">
        <v>179</v>
      </c>
      <c r="AC169" s="61">
        <f t="shared" ref="AC169:AC185" si="249">AB169*AA169*12</f>
        <v>1396.2</v>
      </c>
      <c r="AD169" s="60">
        <f t="shared" ref="AD169:AD185" si="250">AB169+Y169</f>
        <v>179</v>
      </c>
      <c r="AE169" s="61">
        <f t="shared" ref="AE169:AE185" si="251">AC169+Z169</f>
        <v>1396.2</v>
      </c>
      <c r="AF169" s="82"/>
    </row>
    <row r="170" spans="1:32" s="1" customFormat="1" ht="31.5">
      <c r="A170" s="31">
        <v>10.09</v>
      </c>
      <c r="B170" s="2" t="s">
        <v>295</v>
      </c>
      <c r="C170" s="82"/>
      <c r="D170" s="61"/>
      <c r="E170" s="82"/>
      <c r="F170" s="61"/>
      <c r="G170" s="101">
        <v>0.13</v>
      </c>
      <c r="H170" s="82">
        <v>1</v>
      </c>
      <c r="I170" s="61">
        <f t="shared" si="242"/>
        <v>1.56</v>
      </c>
      <c r="J170" s="60">
        <f t="shared" si="243"/>
        <v>1</v>
      </c>
      <c r="K170" s="61">
        <f t="shared" si="243"/>
        <v>1.56</v>
      </c>
      <c r="L170" s="60">
        <v>1</v>
      </c>
      <c r="M170" s="61">
        <v>1.04</v>
      </c>
      <c r="N170" s="61">
        <f t="shared" si="244"/>
        <v>100</v>
      </c>
      <c r="O170" s="61">
        <f t="shared" si="244"/>
        <v>66.666666666666671</v>
      </c>
      <c r="P170" s="60">
        <f t="shared" si="245"/>
        <v>0</v>
      </c>
      <c r="Q170" s="61">
        <f t="shared" si="245"/>
        <v>0.52</v>
      </c>
      <c r="R170" s="60"/>
      <c r="S170" s="61"/>
      <c r="T170" s="125">
        <v>0.15</v>
      </c>
      <c r="U170" s="60">
        <v>1</v>
      </c>
      <c r="V170" s="61">
        <f t="shared" si="246"/>
        <v>1.7999999999999998</v>
      </c>
      <c r="W170" s="60">
        <f t="shared" si="247"/>
        <v>1</v>
      </c>
      <c r="X170" s="61">
        <f t="shared" si="248"/>
        <v>1.7999999999999998</v>
      </c>
      <c r="Y170" s="60"/>
      <c r="Z170" s="61"/>
      <c r="AA170" s="125">
        <v>0.15</v>
      </c>
      <c r="AB170" s="60">
        <v>1</v>
      </c>
      <c r="AC170" s="61">
        <f t="shared" si="249"/>
        <v>1.7999999999999998</v>
      </c>
      <c r="AD170" s="60">
        <f t="shared" si="250"/>
        <v>1</v>
      </c>
      <c r="AE170" s="61">
        <f t="shared" si="251"/>
        <v>1.7999999999999998</v>
      </c>
      <c r="AF170" s="82"/>
    </row>
    <row r="171" spans="1:32" s="1" customFormat="1">
      <c r="A171" s="31">
        <v>10.1</v>
      </c>
      <c r="B171" s="7" t="s">
        <v>154</v>
      </c>
      <c r="C171" s="82"/>
      <c r="D171" s="61"/>
      <c r="E171" s="82"/>
      <c r="F171" s="61"/>
      <c r="G171" s="101"/>
      <c r="H171" s="82"/>
      <c r="I171" s="61">
        <f t="shared" si="242"/>
        <v>0</v>
      </c>
      <c r="J171" s="60">
        <f t="shared" si="243"/>
        <v>0</v>
      </c>
      <c r="K171" s="61">
        <f t="shared" si="243"/>
        <v>0</v>
      </c>
      <c r="L171" s="60"/>
      <c r="M171" s="61"/>
      <c r="N171" s="61"/>
      <c r="O171" s="61"/>
      <c r="P171" s="60">
        <f t="shared" si="245"/>
        <v>0</v>
      </c>
      <c r="Q171" s="61">
        <f t="shared" si="245"/>
        <v>0</v>
      </c>
      <c r="R171" s="60"/>
      <c r="S171" s="61"/>
      <c r="T171" s="125"/>
      <c r="U171" s="60"/>
      <c r="V171" s="61">
        <f t="shared" si="246"/>
        <v>0</v>
      </c>
      <c r="W171" s="60">
        <f t="shared" si="247"/>
        <v>0</v>
      </c>
      <c r="X171" s="61">
        <f t="shared" si="248"/>
        <v>0</v>
      </c>
      <c r="Y171" s="60"/>
      <c r="Z171" s="61"/>
      <c r="AA171" s="125"/>
      <c r="AB171" s="60"/>
      <c r="AC171" s="61">
        <f t="shared" si="249"/>
        <v>0</v>
      </c>
      <c r="AD171" s="60">
        <f t="shared" si="250"/>
        <v>0</v>
      </c>
      <c r="AE171" s="61">
        <f t="shared" si="251"/>
        <v>0</v>
      </c>
      <c r="AF171" s="82"/>
    </row>
    <row r="172" spans="1:32" s="1" customFormat="1">
      <c r="A172" s="32"/>
      <c r="B172" s="2" t="s">
        <v>296</v>
      </c>
      <c r="C172" s="82"/>
      <c r="D172" s="61"/>
      <c r="E172" s="82"/>
      <c r="F172" s="61"/>
      <c r="G172" s="101"/>
      <c r="H172" s="82"/>
      <c r="I172" s="61">
        <f t="shared" si="242"/>
        <v>0</v>
      </c>
      <c r="J172" s="60">
        <f t="shared" si="243"/>
        <v>0</v>
      </c>
      <c r="K172" s="61">
        <f t="shared" si="243"/>
        <v>0</v>
      </c>
      <c r="L172" s="60"/>
      <c r="M172" s="61"/>
      <c r="N172" s="61"/>
      <c r="O172" s="61"/>
      <c r="P172" s="60"/>
      <c r="Q172" s="61"/>
      <c r="R172" s="60"/>
      <c r="S172" s="61"/>
      <c r="T172" s="125"/>
      <c r="U172" s="60"/>
      <c r="V172" s="61">
        <f t="shared" si="246"/>
        <v>0</v>
      </c>
      <c r="W172" s="60">
        <f t="shared" si="247"/>
        <v>0</v>
      </c>
      <c r="X172" s="61">
        <f t="shared" si="248"/>
        <v>0</v>
      </c>
      <c r="Y172" s="60"/>
      <c r="Z172" s="61"/>
      <c r="AA172" s="125"/>
      <c r="AB172" s="60"/>
      <c r="AC172" s="61">
        <f t="shared" si="249"/>
        <v>0</v>
      </c>
      <c r="AD172" s="60">
        <f t="shared" si="250"/>
        <v>0</v>
      </c>
      <c r="AE172" s="61">
        <f t="shared" si="251"/>
        <v>0</v>
      </c>
      <c r="AF172" s="82"/>
    </row>
    <row r="173" spans="1:32" s="1" customFormat="1" ht="31.5">
      <c r="A173" s="32">
        <v>10.11</v>
      </c>
      <c r="B173" s="7" t="s">
        <v>297</v>
      </c>
      <c r="C173" s="82"/>
      <c r="D173" s="61"/>
      <c r="E173" s="82"/>
      <c r="F173" s="61"/>
      <c r="G173" s="101"/>
      <c r="H173" s="82"/>
      <c r="I173" s="61">
        <f t="shared" si="242"/>
        <v>0</v>
      </c>
      <c r="J173" s="60">
        <f t="shared" si="243"/>
        <v>0</v>
      </c>
      <c r="K173" s="61">
        <f t="shared" si="243"/>
        <v>0</v>
      </c>
      <c r="L173" s="60"/>
      <c r="M173" s="61"/>
      <c r="N173" s="61"/>
      <c r="O173" s="61"/>
      <c r="P173" s="60">
        <f t="shared" ref="P173:Q185" si="252">J173-L173</f>
        <v>0</v>
      </c>
      <c r="Q173" s="61">
        <f t="shared" si="252"/>
        <v>0</v>
      </c>
      <c r="R173" s="60"/>
      <c r="S173" s="61"/>
      <c r="T173" s="125"/>
      <c r="U173" s="60"/>
      <c r="V173" s="61">
        <f t="shared" si="246"/>
        <v>0</v>
      </c>
      <c r="W173" s="60">
        <f t="shared" si="247"/>
        <v>0</v>
      </c>
      <c r="X173" s="61">
        <f t="shared" si="248"/>
        <v>0</v>
      </c>
      <c r="Y173" s="60"/>
      <c r="Z173" s="61"/>
      <c r="AA173" s="125"/>
      <c r="AB173" s="60"/>
      <c r="AC173" s="61">
        <f t="shared" si="249"/>
        <v>0</v>
      </c>
      <c r="AD173" s="60">
        <f t="shared" si="250"/>
        <v>0</v>
      </c>
      <c r="AE173" s="61">
        <f t="shared" si="251"/>
        <v>0</v>
      </c>
      <c r="AF173" s="82"/>
    </row>
    <row r="174" spans="1:32" s="1" customFormat="1" ht="16.5" thickBot="1">
      <c r="A174" s="34"/>
      <c r="B174" s="8" t="s">
        <v>65</v>
      </c>
      <c r="C174" s="82"/>
      <c r="D174" s="61"/>
      <c r="E174" s="82"/>
      <c r="F174" s="61"/>
      <c r="G174" s="101">
        <v>0.56999999999999995</v>
      </c>
      <c r="H174" s="82">
        <v>55</v>
      </c>
      <c r="I174" s="61">
        <f>H174*G174*12</f>
        <v>376.2</v>
      </c>
      <c r="J174" s="60">
        <f t="shared" si="243"/>
        <v>55</v>
      </c>
      <c r="K174" s="61">
        <f t="shared" si="243"/>
        <v>376.2</v>
      </c>
      <c r="L174" s="370">
        <v>51</v>
      </c>
      <c r="M174" s="371">
        <v>230.09</v>
      </c>
      <c r="N174" s="61">
        <f t="shared" si="244"/>
        <v>92.72727272727272</v>
      </c>
      <c r="O174" s="61">
        <f t="shared" si="244"/>
        <v>61.161616161616159</v>
      </c>
      <c r="P174" s="60">
        <f t="shared" si="252"/>
        <v>4</v>
      </c>
      <c r="Q174" s="61">
        <f t="shared" si="252"/>
        <v>146.10999999999999</v>
      </c>
      <c r="R174" s="60"/>
      <c r="S174" s="61"/>
      <c r="T174" s="125">
        <v>0.75</v>
      </c>
      <c r="U174" s="60">
        <v>59</v>
      </c>
      <c r="V174" s="61">
        <f t="shared" si="246"/>
        <v>531</v>
      </c>
      <c r="W174" s="60">
        <f t="shared" si="247"/>
        <v>59</v>
      </c>
      <c r="X174" s="61">
        <f t="shared" si="248"/>
        <v>531</v>
      </c>
      <c r="Y174" s="60"/>
      <c r="Z174" s="61"/>
      <c r="AA174" s="125">
        <v>0.75</v>
      </c>
      <c r="AB174" s="60">
        <v>59</v>
      </c>
      <c r="AC174" s="61">
        <f t="shared" si="249"/>
        <v>531</v>
      </c>
      <c r="AD174" s="60">
        <f t="shared" si="250"/>
        <v>59</v>
      </c>
      <c r="AE174" s="61">
        <f t="shared" si="251"/>
        <v>531</v>
      </c>
      <c r="AF174" s="82"/>
    </row>
    <row r="175" spans="1:32" s="1" customFormat="1" ht="16.5" thickBot="1">
      <c r="A175" s="34"/>
      <c r="B175" s="8" t="s">
        <v>66</v>
      </c>
      <c r="C175" s="82"/>
      <c r="D175" s="61"/>
      <c r="E175" s="82"/>
      <c r="F175" s="61"/>
      <c r="G175" s="101">
        <v>0.56999999999999995</v>
      </c>
      <c r="H175" s="82">
        <v>65</v>
      </c>
      <c r="I175" s="61">
        <f>H175*G175*12</f>
        <v>444.59999999999997</v>
      </c>
      <c r="J175" s="60">
        <f t="shared" si="243"/>
        <v>65</v>
      </c>
      <c r="K175" s="61">
        <f t="shared" si="243"/>
        <v>444.59999999999997</v>
      </c>
      <c r="L175" s="370">
        <v>65</v>
      </c>
      <c r="M175" s="371">
        <v>304.38</v>
      </c>
      <c r="N175" s="61">
        <f t="shared" si="244"/>
        <v>100</v>
      </c>
      <c r="O175" s="61">
        <f t="shared" si="244"/>
        <v>68.461538461538467</v>
      </c>
      <c r="P175" s="60">
        <f t="shared" si="252"/>
        <v>0</v>
      </c>
      <c r="Q175" s="61">
        <f t="shared" si="252"/>
        <v>140.21999999999997</v>
      </c>
      <c r="R175" s="60"/>
      <c r="S175" s="61"/>
      <c r="T175" s="125">
        <v>0.75</v>
      </c>
      <c r="U175" s="60">
        <v>65</v>
      </c>
      <c r="V175" s="61">
        <f t="shared" si="246"/>
        <v>585</v>
      </c>
      <c r="W175" s="60">
        <f t="shared" si="247"/>
        <v>65</v>
      </c>
      <c r="X175" s="61">
        <f t="shared" si="248"/>
        <v>585</v>
      </c>
      <c r="Y175" s="60"/>
      <c r="Z175" s="61"/>
      <c r="AA175" s="125">
        <v>0.75</v>
      </c>
      <c r="AB175" s="60">
        <v>65</v>
      </c>
      <c r="AC175" s="61">
        <f t="shared" si="249"/>
        <v>585</v>
      </c>
      <c r="AD175" s="60">
        <f t="shared" si="250"/>
        <v>65</v>
      </c>
      <c r="AE175" s="61">
        <f t="shared" si="251"/>
        <v>585</v>
      </c>
      <c r="AF175" s="82"/>
    </row>
    <row r="176" spans="1:32" s="1" customFormat="1" ht="16.5" thickBot="1">
      <c r="A176" s="34"/>
      <c r="B176" s="8" t="s">
        <v>67</v>
      </c>
      <c r="C176" s="82"/>
      <c r="D176" s="61"/>
      <c r="E176" s="82"/>
      <c r="F176" s="61"/>
      <c r="G176" s="101">
        <v>0.56999999999999995</v>
      </c>
      <c r="H176" s="82">
        <v>57</v>
      </c>
      <c r="I176" s="61">
        <f>H176*G176*12</f>
        <v>389.87999999999994</v>
      </c>
      <c r="J176" s="60">
        <f t="shared" si="243"/>
        <v>57</v>
      </c>
      <c r="K176" s="61">
        <f t="shared" si="243"/>
        <v>389.87999999999994</v>
      </c>
      <c r="L176" s="370">
        <v>56</v>
      </c>
      <c r="M176" s="371">
        <v>198.07</v>
      </c>
      <c r="N176" s="61">
        <f t="shared" si="244"/>
        <v>98.245614035087726</v>
      </c>
      <c r="O176" s="61">
        <f t="shared" si="244"/>
        <v>50.802811121370681</v>
      </c>
      <c r="P176" s="60">
        <f t="shared" si="252"/>
        <v>1</v>
      </c>
      <c r="Q176" s="61">
        <f t="shared" si="252"/>
        <v>191.80999999999995</v>
      </c>
      <c r="R176" s="60"/>
      <c r="S176" s="61"/>
      <c r="T176" s="125">
        <v>0.75</v>
      </c>
      <c r="U176" s="60">
        <v>57</v>
      </c>
      <c r="V176" s="61">
        <f t="shared" si="246"/>
        <v>513</v>
      </c>
      <c r="W176" s="60">
        <f t="shared" si="247"/>
        <v>57</v>
      </c>
      <c r="X176" s="61">
        <f t="shared" si="248"/>
        <v>513</v>
      </c>
      <c r="Y176" s="60"/>
      <c r="Z176" s="61"/>
      <c r="AA176" s="125">
        <v>0.75</v>
      </c>
      <c r="AB176" s="60">
        <v>57</v>
      </c>
      <c r="AC176" s="61">
        <f t="shared" si="249"/>
        <v>513</v>
      </c>
      <c r="AD176" s="60">
        <f t="shared" si="250"/>
        <v>57</v>
      </c>
      <c r="AE176" s="61">
        <f t="shared" si="251"/>
        <v>513</v>
      </c>
      <c r="AF176" s="82"/>
    </row>
    <row r="177" spans="1:32" s="1" customFormat="1" ht="31.5">
      <c r="A177" s="34">
        <v>10.119999999999999</v>
      </c>
      <c r="B177" s="7" t="s">
        <v>298</v>
      </c>
      <c r="C177" s="82"/>
      <c r="D177" s="61"/>
      <c r="E177" s="82"/>
      <c r="F177" s="61"/>
      <c r="G177" s="101"/>
      <c r="H177" s="82"/>
      <c r="I177" s="61">
        <f t="shared" ref="I177:I182" si="253">H177*G177*12</f>
        <v>0</v>
      </c>
      <c r="J177" s="60">
        <f t="shared" si="243"/>
        <v>0</v>
      </c>
      <c r="K177" s="61">
        <f t="shared" si="243"/>
        <v>0</v>
      </c>
      <c r="L177" s="60"/>
      <c r="M177" s="61"/>
      <c r="N177" s="61"/>
      <c r="O177" s="61"/>
      <c r="P177" s="60">
        <f t="shared" si="252"/>
        <v>0</v>
      </c>
      <c r="Q177" s="61">
        <f t="shared" si="252"/>
        <v>0</v>
      </c>
      <c r="R177" s="60"/>
      <c r="S177" s="61"/>
      <c r="T177" s="125"/>
      <c r="U177" s="60"/>
      <c r="V177" s="61">
        <f t="shared" si="246"/>
        <v>0</v>
      </c>
      <c r="W177" s="60">
        <f t="shared" si="247"/>
        <v>0</v>
      </c>
      <c r="X177" s="61">
        <f t="shared" si="248"/>
        <v>0</v>
      </c>
      <c r="Y177" s="60"/>
      <c r="Z177" s="61"/>
      <c r="AA177" s="125"/>
      <c r="AB177" s="60"/>
      <c r="AC177" s="61">
        <f t="shared" si="249"/>
        <v>0</v>
      </c>
      <c r="AD177" s="60">
        <f t="shared" si="250"/>
        <v>0</v>
      </c>
      <c r="AE177" s="61">
        <f t="shared" si="251"/>
        <v>0</v>
      </c>
      <c r="AF177" s="82"/>
    </row>
    <row r="178" spans="1:32" s="1" customFormat="1">
      <c r="A178" s="34"/>
      <c r="B178" s="8" t="s">
        <v>65</v>
      </c>
      <c r="C178" s="82"/>
      <c r="D178" s="61"/>
      <c r="E178" s="82"/>
      <c r="F178" s="61"/>
      <c r="G178" s="101"/>
      <c r="H178" s="82"/>
      <c r="I178" s="61">
        <f t="shared" si="253"/>
        <v>0</v>
      </c>
      <c r="J178" s="60">
        <f t="shared" si="243"/>
        <v>0</v>
      </c>
      <c r="K178" s="61">
        <f t="shared" si="243"/>
        <v>0</v>
      </c>
      <c r="L178" s="60"/>
      <c r="M178" s="61"/>
      <c r="N178" s="61"/>
      <c r="O178" s="61"/>
      <c r="P178" s="60">
        <f t="shared" si="252"/>
        <v>0</v>
      </c>
      <c r="Q178" s="61">
        <f t="shared" si="252"/>
        <v>0</v>
      </c>
      <c r="R178" s="60"/>
      <c r="S178" s="61"/>
      <c r="T178" s="125"/>
      <c r="U178" s="60"/>
      <c r="V178" s="61">
        <f t="shared" si="246"/>
        <v>0</v>
      </c>
      <c r="W178" s="60">
        <f t="shared" si="247"/>
        <v>0</v>
      </c>
      <c r="X178" s="61">
        <f t="shared" si="248"/>
        <v>0</v>
      </c>
      <c r="Y178" s="60"/>
      <c r="Z178" s="61"/>
      <c r="AA178" s="125"/>
      <c r="AB178" s="60"/>
      <c r="AC178" s="61">
        <f t="shared" si="249"/>
        <v>0</v>
      </c>
      <c r="AD178" s="60">
        <f t="shared" si="250"/>
        <v>0</v>
      </c>
      <c r="AE178" s="61">
        <f t="shared" si="251"/>
        <v>0</v>
      </c>
      <c r="AF178" s="82"/>
    </row>
    <row r="179" spans="1:32" s="1" customFormat="1">
      <c r="A179" s="34"/>
      <c r="B179" s="8" t="s">
        <v>66</v>
      </c>
      <c r="C179" s="82"/>
      <c r="D179" s="61"/>
      <c r="E179" s="82"/>
      <c r="F179" s="61"/>
      <c r="G179" s="101"/>
      <c r="H179" s="82"/>
      <c r="I179" s="61">
        <f t="shared" si="253"/>
        <v>0</v>
      </c>
      <c r="J179" s="60">
        <f t="shared" si="243"/>
        <v>0</v>
      </c>
      <c r="K179" s="61">
        <f t="shared" si="243"/>
        <v>0</v>
      </c>
      <c r="L179" s="60"/>
      <c r="M179" s="61"/>
      <c r="N179" s="61"/>
      <c r="O179" s="61"/>
      <c r="P179" s="60">
        <f t="shared" si="252"/>
        <v>0</v>
      </c>
      <c r="Q179" s="61">
        <f t="shared" si="252"/>
        <v>0</v>
      </c>
      <c r="R179" s="60"/>
      <c r="S179" s="61"/>
      <c r="T179" s="125"/>
      <c r="U179" s="60"/>
      <c r="V179" s="61">
        <f t="shared" si="246"/>
        <v>0</v>
      </c>
      <c r="W179" s="60">
        <f t="shared" si="247"/>
        <v>0</v>
      </c>
      <c r="X179" s="61">
        <f t="shared" si="248"/>
        <v>0</v>
      </c>
      <c r="Y179" s="60"/>
      <c r="Z179" s="61"/>
      <c r="AA179" s="125"/>
      <c r="AB179" s="60"/>
      <c r="AC179" s="61">
        <f t="shared" si="249"/>
        <v>0</v>
      </c>
      <c r="AD179" s="60">
        <f t="shared" si="250"/>
        <v>0</v>
      </c>
      <c r="AE179" s="61">
        <f t="shared" si="251"/>
        <v>0</v>
      </c>
      <c r="AF179" s="82"/>
    </row>
    <row r="180" spans="1:32" s="1" customFormat="1">
      <c r="A180" s="34"/>
      <c r="B180" s="8" t="s">
        <v>67</v>
      </c>
      <c r="C180" s="82"/>
      <c r="D180" s="61"/>
      <c r="E180" s="82"/>
      <c r="F180" s="61"/>
      <c r="G180" s="101"/>
      <c r="H180" s="82"/>
      <c r="I180" s="61">
        <f t="shared" si="253"/>
        <v>0</v>
      </c>
      <c r="J180" s="60">
        <f t="shared" si="243"/>
        <v>0</v>
      </c>
      <c r="K180" s="61">
        <f t="shared" si="243"/>
        <v>0</v>
      </c>
      <c r="L180" s="60"/>
      <c r="M180" s="61"/>
      <c r="N180" s="61"/>
      <c r="O180" s="61"/>
      <c r="P180" s="60">
        <f t="shared" si="252"/>
        <v>0</v>
      </c>
      <c r="Q180" s="61">
        <f t="shared" si="252"/>
        <v>0</v>
      </c>
      <c r="R180" s="60"/>
      <c r="S180" s="61"/>
      <c r="T180" s="125"/>
      <c r="U180" s="60"/>
      <c r="V180" s="61">
        <f t="shared" si="246"/>
        <v>0</v>
      </c>
      <c r="W180" s="60">
        <f t="shared" si="247"/>
        <v>0</v>
      </c>
      <c r="X180" s="61">
        <f t="shared" si="248"/>
        <v>0</v>
      </c>
      <c r="Y180" s="60"/>
      <c r="Z180" s="61"/>
      <c r="AA180" s="125"/>
      <c r="AB180" s="60"/>
      <c r="AC180" s="61">
        <f t="shared" si="249"/>
        <v>0</v>
      </c>
      <c r="AD180" s="60">
        <f t="shared" si="250"/>
        <v>0</v>
      </c>
      <c r="AE180" s="61">
        <f t="shared" si="251"/>
        <v>0</v>
      </c>
      <c r="AF180" s="82"/>
    </row>
    <row r="181" spans="1:32" s="1" customFormat="1" ht="47.25">
      <c r="A181" s="32">
        <v>10.130000000000001</v>
      </c>
      <c r="B181" s="2" t="s">
        <v>299</v>
      </c>
      <c r="C181" s="82"/>
      <c r="D181" s="61"/>
      <c r="E181" s="82"/>
      <c r="F181" s="61"/>
      <c r="G181" s="101"/>
      <c r="H181" s="82"/>
      <c r="I181" s="61">
        <f t="shared" si="253"/>
        <v>0</v>
      </c>
      <c r="J181" s="60">
        <f t="shared" si="243"/>
        <v>0</v>
      </c>
      <c r="K181" s="61">
        <f t="shared" si="243"/>
        <v>0</v>
      </c>
      <c r="L181" s="60"/>
      <c r="M181" s="61"/>
      <c r="N181" s="61"/>
      <c r="O181" s="61"/>
      <c r="P181" s="60">
        <f t="shared" si="252"/>
        <v>0</v>
      </c>
      <c r="Q181" s="61">
        <f t="shared" si="252"/>
        <v>0</v>
      </c>
      <c r="R181" s="60"/>
      <c r="S181" s="61"/>
      <c r="T181" s="125"/>
      <c r="U181" s="60"/>
      <c r="V181" s="61">
        <f t="shared" si="246"/>
        <v>0</v>
      </c>
      <c r="W181" s="60">
        <f t="shared" si="247"/>
        <v>0</v>
      </c>
      <c r="X181" s="61">
        <f t="shared" si="248"/>
        <v>0</v>
      </c>
      <c r="Y181" s="60"/>
      <c r="Z181" s="61"/>
      <c r="AA181" s="125"/>
      <c r="AB181" s="60"/>
      <c r="AC181" s="61">
        <f t="shared" si="249"/>
        <v>0</v>
      </c>
      <c r="AD181" s="60">
        <f t="shared" si="250"/>
        <v>0</v>
      </c>
      <c r="AE181" s="61">
        <f t="shared" si="251"/>
        <v>0</v>
      </c>
      <c r="AF181" s="82"/>
    </row>
    <row r="182" spans="1:32" s="1" customFormat="1">
      <c r="A182" s="34">
        <v>10.14</v>
      </c>
      <c r="B182" s="7" t="s">
        <v>155</v>
      </c>
      <c r="C182" s="82"/>
      <c r="D182" s="61"/>
      <c r="E182" s="82"/>
      <c r="F182" s="61"/>
      <c r="G182" s="101"/>
      <c r="H182" s="82"/>
      <c r="I182" s="61">
        <f t="shared" si="253"/>
        <v>0</v>
      </c>
      <c r="J182" s="60">
        <f t="shared" si="243"/>
        <v>0</v>
      </c>
      <c r="K182" s="61">
        <f t="shared" si="243"/>
        <v>0</v>
      </c>
      <c r="L182" s="60"/>
      <c r="M182" s="61"/>
      <c r="N182" s="61"/>
      <c r="O182" s="61"/>
      <c r="P182" s="60">
        <f t="shared" si="252"/>
        <v>0</v>
      </c>
      <c r="Q182" s="61">
        <f t="shared" si="252"/>
        <v>0</v>
      </c>
      <c r="R182" s="60"/>
      <c r="S182" s="61"/>
      <c r="T182" s="125"/>
      <c r="U182" s="60"/>
      <c r="V182" s="61">
        <f t="shared" si="246"/>
        <v>0</v>
      </c>
      <c r="W182" s="60">
        <f t="shared" si="247"/>
        <v>0</v>
      </c>
      <c r="X182" s="61">
        <f t="shared" si="248"/>
        <v>0</v>
      </c>
      <c r="Y182" s="60"/>
      <c r="Z182" s="61"/>
      <c r="AA182" s="125"/>
      <c r="AB182" s="60"/>
      <c r="AC182" s="61">
        <f t="shared" si="249"/>
        <v>0</v>
      </c>
      <c r="AD182" s="60">
        <f t="shared" si="250"/>
        <v>0</v>
      </c>
      <c r="AE182" s="61">
        <f t="shared" si="251"/>
        <v>0</v>
      </c>
      <c r="AF182" s="82"/>
    </row>
    <row r="183" spans="1:32" s="1" customFormat="1">
      <c r="A183" s="34"/>
      <c r="B183" s="7" t="s">
        <v>70</v>
      </c>
      <c r="C183" s="82"/>
      <c r="D183" s="61"/>
      <c r="E183" s="82"/>
      <c r="F183" s="61"/>
      <c r="G183" s="101"/>
      <c r="H183" s="82"/>
      <c r="I183" s="61">
        <f>H183*G183*12</f>
        <v>0</v>
      </c>
      <c r="J183" s="60">
        <f t="shared" si="243"/>
        <v>0</v>
      </c>
      <c r="K183" s="61">
        <f t="shared" si="243"/>
        <v>0</v>
      </c>
      <c r="L183" s="60"/>
      <c r="M183" s="61"/>
      <c r="N183" s="61"/>
      <c r="O183" s="61"/>
      <c r="P183" s="60">
        <f t="shared" si="252"/>
        <v>0</v>
      </c>
      <c r="Q183" s="61">
        <f t="shared" si="252"/>
        <v>0</v>
      </c>
      <c r="R183" s="60"/>
      <c r="S183" s="61"/>
      <c r="T183" s="125">
        <v>0.08</v>
      </c>
      <c r="U183" s="60">
        <v>3</v>
      </c>
      <c r="V183" s="61">
        <f t="shared" si="246"/>
        <v>2.88</v>
      </c>
      <c r="W183" s="60">
        <f t="shared" si="247"/>
        <v>3</v>
      </c>
      <c r="X183" s="61">
        <f t="shared" si="248"/>
        <v>2.88</v>
      </c>
      <c r="Y183" s="60"/>
      <c r="Z183" s="61"/>
      <c r="AA183" s="125">
        <v>0.08</v>
      </c>
      <c r="AB183" s="60"/>
      <c r="AC183" s="61">
        <f t="shared" si="249"/>
        <v>0</v>
      </c>
      <c r="AD183" s="60">
        <f t="shared" si="250"/>
        <v>0</v>
      </c>
      <c r="AE183" s="61">
        <f t="shared" si="251"/>
        <v>0</v>
      </c>
      <c r="AF183" s="82"/>
    </row>
    <row r="184" spans="1:32" s="1" customFormat="1">
      <c r="A184" s="34"/>
      <c r="B184" s="7" t="s">
        <v>71</v>
      </c>
      <c r="C184" s="82"/>
      <c r="D184" s="61"/>
      <c r="E184" s="82"/>
      <c r="F184" s="61"/>
      <c r="G184" s="101"/>
      <c r="H184" s="82"/>
      <c r="I184" s="61">
        <f>H184*G184*12</f>
        <v>0</v>
      </c>
      <c r="J184" s="60">
        <f t="shared" si="243"/>
        <v>0</v>
      </c>
      <c r="K184" s="61">
        <f t="shared" si="243"/>
        <v>0</v>
      </c>
      <c r="L184" s="60"/>
      <c r="M184" s="61"/>
      <c r="N184" s="61"/>
      <c r="O184" s="61"/>
      <c r="P184" s="60">
        <f t="shared" si="252"/>
        <v>0</v>
      </c>
      <c r="Q184" s="61">
        <f t="shared" si="252"/>
        <v>0</v>
      </c>
      <c r="R184" s="60"/>
      <c r="S184" s="61"/>
      <c r="T184" s="125">
        <v>0.08</v>
      </c>
      <c r="U184" s="60">
        <v>3</v>
      </c>
      <c r="V184" s="61">
        <f t="shared" si="246"/>
        <v>2.88</v>
      </c>
      <c r="W184" s="60">
        <f t="shared" si="247"/>
        <v>3</v>
      </c>
      <c r="X184" s="61">
        <f t="shared" si="248"/>
        <v>2.88</v>
      </c>
      <c r="Y184" s="60"/>
      <c r="Z184" s="61"/>
      <c r="AA184" s="125">
        <v>0.08</v>
      </c>
      <c r="AB184" s="60"/>
      <c r="AC184" s="61">
        <f t="shared" si="249"/>
        <v>0</v>
      </c>
      <c r="AD184" s="60">
        <f t="shared" si="250"/>
        <v>0</v>
      </c>
      <c r="AE184" s="61">
        <f t="shared" si="251"/>
        <v>0</v>
      </c>
      <c r="AF184" s="82"/>
    </row>
    <row r="185" spans="1:32" s="1" customFormat="1">
      <c r="A185" s="34"/>
      <c r="B185" s="7" t="s">
        <v>74</v>
      </c>
      <c r="C185" s="82"/>
      <c r="D185" s="61"/>
      <c r="E185" s="82"/>
      <c r="F185" s="61"/>
      <c r="G185" s="101"/>
      <c r="H185" s="82"/>
      <c r="I185" s="61">
        <f>H185*G185*12</f>
        <v>0</v>
      </c>
      <c r="J185" s="60">
        <f t="shared" si="243"/>
        <v>0</v>
      </c>
      <c r="K185" s="61">
        <f t="shared" si="243"/>
        <v>0</v>
      </c>
      <c r="L185" s="60"/>
      <c r="M185" s="61"/>
      <c r="N185" s="61"/>
      <c r="O185" s="61"/>
      <c r="P185" s="60">
        <f t="shared" si="252"/>
        <v>0</v>
      </c>
      <c r="Q185" s="61">
        <f t="shared" si="252"/>
        <v>0</v>
      </c>
      <c r="R185" s="60"/>
      <c r="S185" s="61"/>
      <c r="T185" s="125">
        <v>0.08</v>
      </c>
      <c r="U185" s="60">
        <v>22</v>
      </c>
      <c r="V185" s="61">
        <f t="shared" si="246"/>
        <v>21.12</v>
      </c>
      <c r="W185" s="60">
        <f t="shared" si="247"/>
        <v>22</v>
      </c>
      <c r="X185" s="61">
        <f t="shared" si="248"/>
        <v>21.12</v>
      </c>
      <c r="Y185" s="60"/>
      <c r="Z185" s="61"/>
      <c r="AA185" s="125">
        <v>0.08</v>
      </c>
      <c r="AB185" s="60"/>
      <c r="AC185" s="61">
        <f t="shared" si="249"/>
        <v>0</v>
      </c>
      <c r="AD185" s="60">
        <f t="shared" si="250"/>
        <v>0</v>
      </c>
      <c r="AE185" s="61">
        <f t="shared" si="251"/>
        <v>0</v>
      </c>
      <c r="AF185" s="82"/>
    </row>
    <row r="186" spans="1:32" s="144" customFormat="1">
      <c r="A186" s="217"/>
      <c r="B186" s="209" t="s">
        <v>35</v>
      </c>
      <c r="C186" s="236">
        <f t="shared" ref="C186:F186" si="254">SUM(C169:C185)</f>
        <v>0</v>
      </c>
      <c r="D186" s="219">
        <f t="shared" si="254"/>
        <v>0</v>
      </c>
      <c r="E186" s="236">
        <f t="shared" si="254"/>
        <v>0</v>
      </c>
      <c r="F186" s="219">
        <f t="shared" si="254"/>
        <v>0</v>
      </c>
      <c r="G186" s="212"/>
      <c r="H186" s="236">
        <f>SUM(H169:H185)</f>
        <v>373</v>
      </c>
      <c r="I186" s="219">
        <f>SUM(I169:I185)</f>
        <v>2382.2399999999998</v>
      </c>
      <c r="J186" s="236">
        <f>SUM(J169:J185)</f>
        <v>373</v>
      </c>
      <c r="K186" s="219">
        <f>SUM(K169:K185)</f>
        <v>2382.2399999999998</v>
      </c>
      <c r="L186" s="236">
        <f t="shared" ref="L186:M186" si="255">SUM(L169:L185)</f>
        <v>261</v>
      </c>
      <c r="M186" s="219">
        <f t="shared" si="255"/>
        <v>1618.3699999999997</v>
      </c>
      <c r="N186" s="213">
        <f t="shared" si="244"/>
        <v>69.973190348525463</v>
      </c>
      <c r="O186" s="213">
        <f t="shared" si="244"/>
        <v>67.934800859695073</v>
      </c>
      <c r="P186" s="236">
        <f t="shared" ref="P186:S186" si="256">SUM(P169:P185)</f>
        <v>112</v>
      </c>
      <c r="Q186" s="219">
        <f t="shared" si="256"/>
        <v>763.86999999999989</v>
      </c>
      <c r="R186" s="236">
        <f t="shared" si="256"/>
        <v>0</v>
      </c>
      <c r="S186" s="219">
        <f t="shared" si="256"/>
        <v>0</v>
      </c>
      <c r="T186" s="214"/>
      <c r="U186" s="236">
        <f t="shared" ref="U186:W186" si="257">SUM(U169:U185)</f>
        <v>389</v>
      </c>
      <c r="V186" s="219">
        <f>SUM(V169:V185)</f>
        <v>3053.88</v>
      </c>
      <c r="W186" s="236">
        <f t="shared" si="257"/>
        <v>389</v>
      </c>
      <c r="X186" s="219">
        <f>SUM(X169:X185)</f>
        <v>3053.88</v>
      </c>
      <c r="Y186" s="236">
        <f t="shared" ref="Y186:Z186" si="258">SUM(Y169:Y185)</f>
        <v>0</v>
      </c>
      <c r="Z186" s="219">
        <f t="shared" si="258"/>
        <v>0</v>
      </c>
      <c r="AA186" s="214"/>
      <c r="AB186" s="236">
        <f t="shared" ref="AB186" si="259">SUM(AB169:AB185)</f>
        <v>361</v>
      </c>
      <c r="AC186" s="219">
        <f>SUM(AC169:AC185)</f>
        <v>3027</v>
      </c>
      <c r="AD186" s="236">
        <f t="shared" ref="AD186" si="260">SUM(AD169:AD185)</f>
        <v>361</v>
      </c>
      <c r="AE186" s="219">
        <f>SUM(AE169:AE185)</f>
        <v>3027</v>
      </c>
      <c r="AF186" s="215"/>
    </row>
    <row r="187" spans="1:32" s="144" customFormat="1">
      <c r="A187" s="217"/>
      <c r="B187" s="218" t="s">
        <v>5</v>
      </c>
      <c r="C187" s="289">
        <f t="shared" ref="C187:F187" si="261">C186</f>
        <v>0</v>
      </c>
      <c r="D187" s="216">
        <f t="shared" si="261"/>
        <v>0</v>
      </c>
      <c r="E187" s="289">
        <f t="shared" si="261"/>
        <v>0</v>
      </c>
      <c r="F187" s="216">
        <f t="shared" si="261"/>
        <v>0</v>
      </c>
      <c r="G187" s="212"/>
      <c r="H187" s="289">
        <f>H186</f>
        <v>373</v>
      </c>
      <c r="I187" s="216">
        <f>I186</f>
        <v>2382.2399999999998</v>
      </c>
      <c r="J187" s="289">
        <f>J186</f>
        <v>373</v>
      </c>
      <c r="K187" s="216">
        <f>K186</f>
        <v>2382.2399999999998</v>
      </c>
      <c r="L187" s="289">
        <f t="shared" ref="L187:M187" si="262">L186</f>
        <v>261</v>
      </c>
      <c r="M187" s="216">
        <f t="shared" si="262"/>
        <v>1618.3699999999997</v>
      </c>
      <c r="N187" s="213">
        <f t="shared" si="244"/>
        <v>69.973190348525463</v>
      </c>
      <c r="O187" s="213">
        <f t="shared" si="244"/>
        <v>67.934800859695073</v>
      </c>
      <c r="P187" s="289">
        <f t="shared" ref="P187:S187" si="263">P186</f>
        <v>112</v>
      </c>
      <c r="Q187" s="216">
        <f t="shared" si="263"/>
        <v>763.86999999999989</v>
      </c>
      <c r="R187" s="289">
        <f t="shared" si="263"/>
        <v>0</v>
      </c>
      <c r="S187" s="216">
        <f t="shared" si="263"/>
        <v>0</v>
      </c>
      <c r="T187" s="214"/>
      <c r="U187" s="289">
        <f t="shared" ref="U187:W187" si="264">U186</f>
        <v>389</v>
      </c>
      <c r="V187" s="216">
        <f>V186</f>
        <v>3053.88</v>
      </c>
      <c r="W187" s="289">
        <f t="shared" si="264"/>
        <v>389</v>
      </c>
      <c r="X187" s="216">
        <f>X186</f>
        <v>3053.88</v>
      </c>
      <c r="Y187" s="289">
        <f t="shared" ref="Y187:Z187" si="265">Y186</f>
        <v>0</v>
      </c>
      <c r="Z187" s="216">
        <f t="shared" si="265"/>
        <v>0</v>
      </c>
      <c r="AA187" s="214"/>
      <c r="AB187" s="289">
        <f t="shared" ref="AB187" si="266">AB186</f>
        <v>361</v>
      </c>
      <c r="AC187" s="216">
        <f>AC186</f>
        <v>3027</v>
      </c>
      <c r="AD187" s="289">
        <f t="shared" ref="AD187" si="267">AD186</f>
        <v>361</v>
      </c>
      <c r="AE187" s="216">
        <f>AE186</f>
        <v>3027</v>
      </c>
      <c r="AF187" s="215"/>
    </row>
    <row r="188" spans="1:32" s="144" customFormat="1">
      <c r="A188" s="217"/>
      <c r="B188" s="218" t="s">
        <v>75</v>
      </c>
      <c r="C188" s="236">
        <f>C187+C166</f>
        <v>0</v>
      </c>
      <c r="D188" s="219">
        <f>SUM(D187+D166)</f>
        <v>0</v>
      </c>
      <c r="E188" s="236">
        <f>E187+E166</f>
        <v>0</v>
      </c>
      <c r="F188" s="219">
        <f>SUM(F187+F166)</f>
        <v>0</v>
      </c>
      <c r="G188" s="212"/>
      <c r="H188" s="236">
        <f>H187+H166</f>
        <v>373</v>
      </c>
      <c r="I188" s="219">
        <f>SUM(I187+I166)</f>
        <v>2382.2399999999998</v>
      </c>
      <c r="J188" s="236">
        <f>J187+J166</f>
        <v>373</v>
      </c>
      <c r="K188" s="219">
        <f>SUM(K187+K166)</f>
        <v>2382.2399999999998</v>
      </c>
      <c r="L188" s="236">
        <f t="shared" ref="L188" si="268">L187+L166</f>
        <v>261</v>
      </c>
      <c r="M188" s="219">
        <f t="shared" ref="M188" si="269">SUM(M187+M166)</f>
        <v>1618.3699999999997</v>
      </c>
      <c r="N188" s="213">
        <f t="shared" si="244"/>
        <v>69.973190348525463</v>
      </c>
      <c r="O188" s="213">
        <f t="shared" si="244"/>
        <v>67.934800859695073</v>
      </c>
      <c r="P188" s="236">
        <f t="shared" ref="P188" si="270">P187+P166</f>
        <v>112</v>
      </c>
      <c r="Q188" s="219">
        <f t="shared" ref="Q188" si="271">SUM(Q187+Q166)</f>
        <v>763.86999999999989</v>
      </c>
      <c r="R188" s="236">
        <f t="shared" ref="R188" si="272">R187+R166</f>
        <v>0</v>
      </c>
      <c r="S188" s="219">
        <f t="shared" ref="S188" si="273">SUM(S187+S166)</f>
        <v>0</v>
      </c>
      <c r="T188" s="214"/>
      <c r="U188" s="236">
        <f t="shared" ref="U188" si="274">U187+U166</f>
        <v>389</v>
      </c>
      <c r="V188" s="219">
        <f>SUM(V187+V166)</f>
        <v>3053.88</v>
      </c>
      <c r="W188" s="236">
        <f t="shared" ref="W188" si="275">W187+W166</f>
        <v>389</v>
      </c>
      <c r="X188" s="219">
        <f>SUM(X187+X166)</f>
        <v>3053.88</v>
      </c>
      <c r="Y188" s="236">
        <f t="shared" ref="Y188" si="276">Y187+Y166</f>
        <v>0</v>
      </c>
      <c r="Z188" s="219">
        <f t="shared" ref="Z188" si="277">SUM(Z187+Z166)</f>
        <v>0</v>
      </c>
      <c r="AA188" s="214"/>
      <c r="AB188" s="236">
        <f t="shared" ref="AB188" si="278">AB187+AB166</f>
        <v>361</v>
      </c>
      <c r="AC188" s="219">
        <f>SUM(AC187+AC166)</f>
        <v>3027</v>
      </c>
      <c r="AD188" s="236">
        <f t="shared" ref="AD188" si="279">AD187+AD166</f>
        <v>361</v>
      </c>
      <c r="AE188" s="219">
        <f>SUM(AE187+AE166)</f>
        <v>3027</v>
      </c>
      <c r="AF188" s="215"/>
    </row>
    <row r="189" spans="1:32" s="4" customFormat="1">
      <c r="A189" s="90">
        <v>11</v>
      </c>
      <c r="B189" s="9" t="s">
        <v>76</v>
      </c>
      <c r="C189" s="12"/>
      <c r="D189" s="63"/>
      <c r="E189" s="12"/>
      <c r="F189" s="63"/>
      <c r="G189" s="102"/>
      <c r="H189" s="12"/>
      <c r="I189" s="63"/>
      <c r="J189" s="62"/>
      <c r="K189" s="63"/>
      <c r="L189" s="62"/>
      <c r="M189" s="63"/>
      <c r="N189" s="63"/>
      <c r="O189" s="63"/>
      <c r="P189" s="62"/>
      <c r="Q189" s="63"/>
      <c r="R189" s="62"/>
      <c r="S189" s="63"/>
      <c r="T189" s="126"/>
      <c r="U189" s="62"/>
      <c r="V189" s="63"/>
      <c r="W189" s="62"/>
      <c r="X189" s="63"/>
      <c r="Y189" s="62"/>
      <c r="Z189" s="63"/>
      <c r="AA189" s="126"/>
      <c r="AB189" s="62"/>
      <c r="AC189" s="63"/>
      <c r="AD189" s="62"/>
      <c r="AE189" s="63"/>
      <c r="AF189" s="12"/>
    </row>
    <row r="190" spans="1:32" s="4" customFormat="1">
      <c r="A190" s="90"/>
      <c r="B190" s="9" t="s">
        <v>283</v>
      </c>
      <c r="C190" s="12"/>
      <c r="D190" s="63"/>
      <c r="E190" s="12"/>
      <c r="F190" s="63"/>
      <c r="G190" s="102"/>
      <c r="H190" s="12"/>
      <c r="I190" s="63"/>
      <c r="J190" s="62"/>
      <c r="K190" s="63"/>
      <c r="L190" s="62"/>
      <c r="M190" s="63"/>
      <c r="N190" s="63"/>
      <c r="O190" s="63"/>
      <c r="P190" s="62"/>
      <c r="Q190" s="63"/>
      <c r="R190" s="62"/>
      <c r="S190" s="63"/>
      <c r="T190" s="126"/>
      <c r="U190" s="62"/>
      <c r="V190" s="63"/>
      <c r="W190" s="62"/>
      <c r="X190" s="63"/>
      <c r="Y190" s="62"/>
      <c r="Z190" s="63"/>
      <c r="AA190" s="126"/>
      <c r="AB190" s="62"/>
      <c r="AC190" s="63"/>
      <c r="AD190" s="62"/>
      <c r="AE190" s="63"/>
      <c r="AF190" s="12"/>
    </row>
    <row r="191" spans="1:32" s="1" customFormat="1" ht="31.5">
      <c r="A191" s="198">
        <v>11.01</v>
      </c>
      <c r="B191" s="81" t="s">
        <v>240</v>
      </c>
      <c r="C191" s="82"/>
      <c r="D191" s="61"/>
      <c r="E191" s="82"/>
      <c r="F191" s="61"/>
      <c r="G191" s="101"/>
      <c r="H191" s="82"/>
      <c r="I191" s="61"/>
      <c r="J191" s="60"/>
      <c r="K191" s="61"/>
      <c r="L191" s="60"/>
      <c r="M191" s="61"/>
      <c r="N191" s="61"/>
      <c r="O191" s="61"/>
      <c r="P191" s="60"/>
      <c r="Q191" s="61"/>
      <c r="R191" s="60"/>
      <c r="S191" s="61"/>
      <c r="T191" s="125"/>
      <c r="U191" s="60"/>
      <c r="V191" s="61"/>
      <c r="W191" s="60"/>
      <c r="X191" s="61"/>
      <c r="Y191" s="60"/>
      <c r="Z191" s="61"/>
      <c r="AA191" s="125"/>
      <c r="AB191" s="60"/>
      <c r="AC191" s="61"/>
      <c r="AD191" s="60"/>
      <c r="AE191" s="61"/>
      <c r="AF191" s="82"/>
    </row>
    <row r="192" spans="1:32" s="1" customFormat="1">
      <c r="A192" s="749"/>
      <c r="B192" s="81" t="s">
        <v>236</v>
      </c>
      <c r="C192" s="82"/>
      <c r="D192" s="61"/>
      <c r="E192" s="82"/>
      <c r="F192" s="61"/>
      <c r="G192" s="101">
        <v>0.01</v>
      </c>
      <c r="H192" s="82">
        <v>1585</v>
      </c>
      <c r="I192" s="61">
        <f>H192*G192</f>
        <v>15.85</v>
      </c>
      <c r="J192" s="60">
        <f t="shared" ref="J192:K207" si="280">H192+E192+C192</f>
        <v>1585</v>
      </c>
      <c r="K192" s="61">
        <f t="shared" si="280"/>
        <v>15.85</v>
      </c>
      <c r="L192" s="372">
        <v>1442</v>
      </c>
      <c r="M192" s="373">
        <v>14.3</v>
      </c>
      <c r="N192" s="205">
        <f t="shared" ref="N192:O211" si="281">L192/J192%</f>
        <v>90.977917981072551</v>
      </c>
      <c r="O192" s="61">
        <f t="shared" si="281"/>
        <v>90.220820189274448</v>
      </c>
      <c r="P192" s="60">
        <f t="shared" ref="P192:Q210" si="282">J192-L192</f>
        <v>143</v>
      </c>
      <c r="Q192" s="61">
        <f t="shared" si="282"/>
        <v>1.5499999999999989</v>
      </c>
      <c r="R192" s="60"/>
      <c r="S192" s="61"/>
      <c r="T192" s="125">
        <v>1.2E-2</v>
      </c>
      <c r="U192" s="60">
        <v>1490</v>
      </c>
      <c r="V192" s="61">
        <f t="shared" ref="V192:V210" si="283">U192*T192</f>
        <v>17.88</v>
      </c>
      <c r="W192" s="60">
        <f t="shared" ref="W192:W209" si="284">U192+R192</f>
        <v>1490</v>
      </c>
      <c r="X192" s="61">
        <f t="shared" ref="X192:X210" si="285">V192+S192</f>
        <v>17.88</v>
      </c>
      <c r="Y192" s="60"/>
      <c r="Z192" s="61"/>
      <c r="AA192" s="125">
        <v>1.2E-2</v>
      </c>
      <c r="AB192" s="60">
        <v>1490</v>
      </c>
      <c r="AC192" s="61">
        <f t="shared" ref="AC192:AC210" si="286">AB192*AA192</f>
        <v>17.88</v>
      </c>
      <c r="AD192" s="60">
        <f t="shared" ref="AD192:AD209" si="287">AB192+Y192</f>
        <v>1490</v>
      </c>
      <c r="AE192" s="61">
        <f t="shared" ref="AE192:AE210" si="288">AC192+Z192</f>
        <v>17.88</v>
      </c>
      <c r="AF192" s="82"/>
    </row>
    <row r="193" spans="1:32" s="1" customFormat="1">
      <c r="A193" s="749"/>
      <c r="B193" s="81" t="s">
        <v>237</v>
      </c>
      <c r="C193" s="82"/>
      <c r="D193" s="61"/>
      <c r="E193" s="82"/>
      <c r="F193" s="61"/>
      <c r="G193" s="101">
        <v>0.01</v>
      </c>
      <c r="H193" s="82">
        <v>1586</v>
      </c>
      <c r="I193" s="61">
        <f t="shared" ref="I193:I199" si="289">H193*G193</f>
        <v>15.860000000000001</v>
      </c>
      <c r="J193" s="60">
        <f t="shared" si="280"/>
        <v>1586</v>
      </c>
      <c r="K193" s="61">
        <f t="shared" si="280"/>
        <v>15.860000000000001</v>
      </c>
      <c r="L193" s="372">
        <v>1429</v>
      </c>
      <c r="M193" s="373">
        <v>14.13</v>
      </c>
      <c r="N193" s="205">
        <f t="shared" si="281"/>
        <v>90.10088272383355</v>
      </c>
      <c r="O193" s="61">
        <f t="shared" si="281"/>
        <v>89.092055485498108</v>
      </c>
      <c r="P193" s="60">
        <f t="shared" si="282"/>
        <v>157</v>
      </c>
      <c r="Q193" s="61">
        <f t="shared" si="282"/>
        <v>1.7300000000000004</v>
      </c>
      <c r="R193" s="60"/>
      <c r="S193" s="61"/>
      <c r="T193" s="125">
        <v>1.2E-2</v>
      </c>
      <c r="U193" s="60">
        <v>1344</v>
      </c>
      <c r="V193" s="61">
        <f t="shared" si="283"/>
        <v>16.128</v>
      </c>
      <c r="W193" s="60">
        <f t="shared" si="284"/>
        <v>1344</v>
      </c>
      <c r="X193" s="61">
        <f t="shared" si="285"/>
        <v>16.128</v>
      </c>
      <c r="Y193" s="60"/>
      <c r="Z193" s="61"/>
      <c r="AA193" s="125">
        <v>1.2E-2</v>
      </c>
      <c r="AB193" s="60">
        <v>1344</v>
      </c>
      <c r="AC193" s="61">
        <f t="shared" si="286"/>
        <v>16.128</v>
      </c>
      <c r="AD193" s="60">
        <f t="shared" si="287"/>
        <v>1344</v>
      </c>
      <c r="AE193" s="61">
        <f t="shared" si="288"/>
        <v>16.128</v>
      </c>
      <c r="AF193" s="82"/>
    </row>
    <row r="194" spans="1:32" s="1" customFormat="1">
      <c r="A194" s="749"/>
      <c r="B194" s="81" t="s">
        <v>241</v>
      </c>
      <c r="C194" s="82"/>
      <c r="D194" s="61"/>
      <c r="E194" s="82"/>
      <c r="F194" s="61"/>
      <c r="G194" s="101">
        <v>0.01</v>
      </c>
      <c r="H194" s="82">
        <v>589</v>
      </c>
      <c r="I194" s="61">
        <f t="shared" si="289"/>
        <v>5.89</v>
      </c>
      <c r="J194" s="60">
        <f t="shared" si="280"/>
        <v>589</v>
      </c>
      <c r="K194" s="61">
        <f t="shared" si="280"/>
        <v>5.89</v>
      </c>
      <c r="L194" s="372">
        <v>576</v>
      </c>
      <c r="M194" s="373">
        <v>5.7</v>
      </c>
      <c r="N194" s="205">
        <f t="shared" si="281"/>
        <v>97.792869269949065</v>
      </c>
      <c r="O194" s="61">
        <f t="shared" si="281"/>
        <v>96.774193548387103</v>
      </c>
      <c r="P194" s="60">
        <f t="shared" si="282"/>
        <v>13</v>
      </c>
      <c r="Q194" s="61">
        <f t="shared" si="282"/>
        <v>0.1899999999999995</v>
      </c>
      <c r="R194" s="60"/>
      <c r="S194" s="61"/>
      <c r="T194" s="125">
        <v>1.2E-2</v>
      </c>
      <c r="U194" s="60">
        <v>697</v>
      </c>
      <c r="V194" s="61">
        <f t="shared" si="283"/>
        <v>8.3640000000000008</v>
      </c>
      <c r="W194" s="60">
        <f t="shared" si="284"/>
        <v>697</v>
      </c>
      <c r="X194" s="61">
        <f t="shared" si="285"/>
        <v>8.3640000000000008</v>
      </c>
      <c r="Y194" s="60"/>
      <c r="Z194" s="61"/>
      <c r="AA194" s="125">
        <v>1.2E-2</v>
      </c>
      <c r="AB194" s="60">
        <v>697</v>
      </c>
      <c r="AC194" s="61">
        <f t="shared" si="286"/>
        <v>8.3640000000000008</v>
      </c>
      <c r="AD194" s="60">
        <f t="shared" si="287"/>
        <v>697</v>
      </c>
      <c r="AE194" s="61">
        <f t="shared" si="288"/>
        <v>8.3640000000000008</v>
      </c>
      <c r="AF194" s="82"/>
    </row>
    <row r="195" spans="1:32" s="1" customFormat="1">
      <c r="A195" s="749">
        <v>11.02</v>
      </c>
      <c r="B195" s="81" t="s">
        <v>242</v>
      </c>
      <c r="C195" s="82"/>
      <c r="D195" s="61"/>
      <c r="E195" s="82"/>
      <c r="F195" s="61"/>
      <c r="G195" s="101"/>
      <c r="H195" s="82"/>
      <c r="I195" s="61">
        <f t="shared" si="289"/>
        <v>0</v>
      </c>
      <c r="J195" s="60">
        <f t="shared" si="280"/>
        <v>0</v>
      </c>
      <c r="K195" s="61">
        <f t="shared" si="280"/>
        <v>0</v>
      </c>
      <c r="L195" s="60"/>
      <c r="M195" s="61"/>
      <c r="N195" s="205"/>
      <c r="O195" s="61"/>
      <c r="P195" s="60">
        <f t="shared" si="282"/>
        <v>0</v>
      </c>
      <c r="Q195" s="61">
        <f t="shared" si="282"/>
        <v>0</v>
      </c>
      <c r="R195" s="60"/>
      <c r="S195" s="61"/>
      <c r="T195" s="125"/>
      <c r="U195" s="60"/>
      <c r="V195" s="61">
        <f t="shared" si="283"/>
        <v>0</v>
      </c>
      <c r="W195" s="60">
        <f t="shared" si="284"/>
        <v>0</v>
      </c>
      <c r="X195" s="61">
        <f t="shared" si="285"/>
        <v>0</v>
      </c>
      <c r="Y195" s="60"/>
      <c r="Z195" s="61"/>
      <c r="AA195" s="125"/>
      <c r="AB195" s="60"/>
      <c r="AC195" s="61">
        <f t="shared" si="286"/>
        <v>0</v>
      </c>
      <c r="AD195" s="60">
        <f t="shared" si="287"/>
        <v>0</v>
      </c>
      <c r="AE195" s="61">
        <f t="shared" si="288"/>
        <v>0</v>
      </c>
      <c r="AF195" s="82"/>
    </row>
    <row r="196" spans="1:32" s="1" customFormat="1">
      <c r="A196" s="749"/>
      <c r="B196" s="81" t="s">
        <v>236</v>
      </c>
      <c r="C196" s="82"/>
      <c r="D196" s="61"/>
      <c r="E196" s="82"/>
      <c r="F196" s="61"/>
      <c r="G196" s="101">
        <v>5.0000000000000001E-3</v>
      </c>
      <c r="H196" s="82">
        <v>1585</v>
      </c>
      <c r="I196" s="61">
        <f t="shared" si="289"/>
        <v>7.9249999999999998</v>
      </c>
      <c r="J196" s="60">
        <f t="shared" si="280"/>
        <v>1585</v>
      </c>
      <c r="K196" s="61">
        <f t="shared" si="280"/>
        <v>7.9249999999999998</v>
      </c>
      <c r="L196" s="372">
        <v>1323</v>
      </c>
      <c r="M196" s="373">
        <v>6.6150000000000002</v>
      </c>
      <c r="N196" s="205">
        <f t="shared" si="281"/>
        <v>83.470031545741321</v>
      </c>
      <c r="O196" s="61">
        <f t="shared" si="281"/>
        <v>83.470031545741321</v>
      </c>
      <c r="P196" s="60">
        <f t="shared" si="282"/>
        <v>262</v>
      </c>
      <c r="Q196" s="61">
        <f t="shared" si="282"/>
        <v>1.3099999999999996</v>
      </c>
      <c r="R196" s="60"/>
      <c r="S196" s="61"/>
      <c r="T196" s="125">
        <v>0.01</v>
      </c>
      <c r="U196" s="60">
        <v>1490</v>
      </c>
      <c r="V196" s="61">
        <f t="shared" si="283"/>
        <v>14.9</v>
      </c>
      <c r="W196" s="60">
        <f t="shared" si="284"/>
        <v>1490</v>
      </c>
      <c r="X196" s="61">
        <f t="shared" si="285"/>
        <v>14.9</v>
      </c>
      <c r="Y196" s="60"/>
      <c r="Z196" s="61"/>
      <c r="AA196" s="125">
        <v>0.01</v>
      </c>
      <c r="AB196" s="60">
        <v>1490</v>
      </c>
      <c r="AC196" s="61">
        <f t="shared" si="286"/>
        <v>14.9</v>
      </c>
      <c r="AD196" s="60">
        <f t="shared" si="287"/>
        <v>1490</v>
      </c>
      <c r="AE196" s="61">
        <f t="shared" si="288"/>
        <v>14.9</v>
      </c>
      <c r="AF196" s="82"/>
    </row>
    <row r="197" spans="1:32" s="1" customFormat="1">
      <c r="A197" s="749"/>
      <c r="B197" s="81" t="s">
        <v>237</v>
      </c>
      <c r="C197" s="82"/>
      <c r="D197" s="61"/>
      <c r="E197" s="82"/>
      <c r="F197" s="61"/>
      <c r="G197" s="101">
        <v>5.0000000000000001E-3</v>
      </c>
      <c r="H197" s="82">
        <v>1586</v>
      </c>
      <c r="I197" s="61">
        <f t="shared" si="289"/>
        <v>7.9300000000000006</v>
      </c>
      <c r="J197" s="60">
        <f t="shared" si="280"/>
        <v>1586</v>
      </c>
      <c r="K197" s="61">
        <f t="shared" si="280"/>
        <v>7.9300000000000006</v>
      </c>
      <c r="L197" s="372">
        <v>1296</v>
      </c>
      <c r="M197" s="373">
        <v>6.48</v>
      </c>
      <c r="N197" s="205">
        <f t="shared" si="281"/>
        <v>81.715006305170249</v>
      </c>
      <c r="O197" s="61">
        <f t="shared" si="281"/>
        <v>81.715006305170235</v>
      </c>
      <c r="P197" s="60">
        <f t="shared" si="282"/>
        <v>290</v>
      </c>
      <c r="Q197" s="61">
        <f t="shared" si="282"/>
        <v>1.4500000000000002</v>
      </c>
      <c r="R197" s="60"/>
      <c r="S197" s="61"/>
      <c r="T197" s="125">
        <v>0.01</v>
      </c>
      <c r="U197" s="60">
        <v>1344</v>
      </c>
      <c r="V197" s="61">
        <f t="shared" si="283"/>
        <v>13.44</v>
      </c>
      <c r="W197" s="60">
        <f t="shared" si="284"/>
        <v>1344</v>
      </c>
      <c r="X197" s="61">
        <f t="shared" si="285"/>
        <v>13.44</v>
      </c>
      <c r="Y197" s="60"/>
      <c r="Z197" s="61"/>
      <c r="AA197" s="125">
        <v>0.01</v>
      </c>
      <c r="AB197" s="60">
        <v>1344</v>
      </c>
      <c r="AC197" s="61">
        <f t="shared" si="286"/>
        <v>13.44</v>
      </c>
      <c r="AD197" s="60">
        <f t="shared" si="287"/>
        <v>1344</v>
      </c>
      <c r="AE197" s="61">
        <f t="shared" si="288"/>
        <v>13.44</v>
      </c>
      <c r="AF197" s="82"/>
    </row>
    <row r="198" spans="1:32" s="1" customFormat="1">
      <c r="A198" s="749"/>
      <c r="B198" s="81" t="s">
        <v>241</v>
      </c>
      <c r="C198" s="82"/>
      <c r="D198" s="61"/>
      <c r="E198" s="82"/>
      <c r="F198" s="61"/>
      <c r="G198" s="101">
        <v>5.0000000000000001E-3</v>
      </c>
      <c r="H198" s="82">
        <v>589</v>
      </c>
      <c r="I198" s="61">
        <f t="shared" si="289"/>
        <v>2.9449999999999998</v>
      </c>
      <c r="J198" s="60">
        <f t="shared" si="280"/>
        <v>589</v>
      </c>
      <c r="K198" s="61">
        <f t="shared" si="280"/>
        <v>2.9449999999999998</v>
      </c>
      <c r="L198" s="372">
        <v>506</v>
      </c>
      <c r="M198" s="373">
        <v>2.5299999999999998</v>
      </c>
      <c r="N198" s="205">
        <f t="shared" si="281"/>
        <v>85.908319185059426</v>
      </c>
      <c r="O198" s="61">
        <f t="shared" si="281"/>
        <v>85.908319185059426</v>
      </c>
      <c r="P198" s="60">
        <f t="shared" si="282"/>
        <v>83</v>
      </c>
      <c r="Q198" s="61">
        <f t="shared" si="282"/>
        <v>0.41500000000000004</v>
      </c>
      <c r="R198" s="60"/>
      <c r="S198" s="61"/>
      <c r="T198" s="125">
        <v>0.01</v>
      </c>
      <c r="U198" s="60">
        <v>697</v>
      </c>
      <c r="V198" s="61">
        <f t="shared" si="283"/>
        <v>6.97</v>
      </c>
      <c r="W198" s="60">
        <f t="shared" si="284"/>
        <v>697</v>
      </c>
      <c r="X198" s="61">
        <f t="shared" si="285"/>
        <v>6.97</v>
      </c>
      <c r="Y198" s="60"/>
      <c r="Z198" s="61"/>
      <c r="AA198" s="125">
        <v>0.01</v>
      </c>
      <c r="AB198" s="60">
        <v>697</v>
      </c>
      <c r="AC198" s="61">
        <f t="shared" si="286"/>
        <v>6.97</v>
      </c>
      <c r="AD198" s="60">
        <f t="shared" si="287"/>
        <v>697</v>
      </c>
      <c r="AE198" s="61">
        <f t="shared" si="288"/>
        <v>6.97</v>
      </c>
      <c r="AF198" s="82"/>
    </row>
    <row r="199" spans="1:32" s="1" customFormat="1" ht="31.5">
      <c r="A199" s="749">
        <v>11.03</v>
      </c>
      <c r="B199" s="3" t="s">
        <v>243</v>
      </c>
      <c r="C199" s="82"/>
      <c r="D199" s="61"/>
      <c r="E199" s="82"/>
      <c r="F199" s="61"/>
      <c r="G199" s="101"/>
      <c r="H199" s="82"/>
      <c r="I199" s="61">
        <f t="shared" si="289"/>
        <v>0</v>
      </c>
      <c r="J199" s="60">
        <f t="shared" si="280"/>
        <v>0</v>
      </c>
      <c r="K199" s="61">
        <f t="shared" si="280"/>
        <v>0</v>
      </c>
      <c r="L199" s="60"/>
      <c r="M199" s="61"/>
      <c r="N199" s="205"/>
      <c r="O199" s="61"/>
      <c r="P199" s="60">
        <f t="shared" si="282"/>
        <v>0</v>
      </c>
      <c r="Q199" s="61">
        <f t="shared" si="282"/>
        <v>0</v>
      </c>
      <c r="R199" s="60"/>
      <c r="S199" s="61"/>
      <c r="T199" s="125"/>
      <c r="U199" s="60"/>
      <c r="V199" s="61">
        <f t="shared" si="283"/>
        <v>0</v>
      </c>
      <c r="W199" s="60">
        <f t="shared" si="284"/>
        <v>0</v>
      </c>
      <c r="X199" s="61">
        <f t="shared" si="285"/>
        <v>0</v>
      </c>
      <c r="Y199" s="60"/>
      <c r="Z199" s="61"/>
      <c r="AA199" s="125"/>
      <c r="AB199" s="60"/>
      <c r="AC199" s="61">
        <f t="shared" si="286"/>
        <v>0</v>
      </c>
      <c r="AD199" s="60">
        <f t="shared" si="287"/>
        <v>0</v>
      </c>
      <c r="AE199" s="61">
        <f t="shared" si="288"/>
        <v>0</v>
      </c>
      <c r="AF199" s="82"/>
    </row>
    <row r="200" spans="1:32" s="1" customFormat="1">
      <c r="A200" s="749">
        <v>11.04</v>
      </c>
      <c r="B200" s="3" t="s">
        <v>244</v>
      </c>
      <c r="C200" s="82"/>
      <c r="D200" s="61"/>
      <c r="E200" s="82"/>
      <c r="F200" s="61"/>
      <c r="G200" s="101"/>
      <c r="H200" s="82"/>
      <c r="I200" s="61"/>
      <c r="J200" s="60"/>
      <c r="K200" s="61">
        <f t="shared" si="280"/>
        <v>0</v>
      </c>
      <c r="L200" s="60"/>
      <c r="M200" s="61"/>
      <c r="N200" s="61"/>
      <c r="O200" s="61"/>
      <c r="P200" s="60">
        <f t="shared" si="282"/>
        <v>0</v>
      </c>
      <c r="Q200" s="61">
        <f t="shared" si="282"/>
        <v>0</v>
      </c>
      <c r="R200" s="60"/>
      <c r="S200" s="61"/>
      <c r="T200" s="125"/>
      <c r="U200" s="60"/>
      <c r="V200" s="61">
        <f t="shared" si="283"/>
        <v>0</v>
      </c>
      <c r="W200" s="60">
        <f t="shared" si="284"/>
        <v>0</v>
      </c>
      <c r="X200" s="61">
        <f t="shared" si="285"/>
        <v>0</v>
      </c>
      <c r="Y200" s="60"/>
      <c r="Z200" s="61"/>
      <c r="AA200" s="125"/>
      <c r="AB200" s="60"/>
      <c r="AC200" s="61">
        <f t="shared" si="286"/>
        <v>0</v>
      </c>
      <c r="AD200" s="60">
        <f t="shared" si="287"/>
        <v>0</v>
      </c>
      <c r="AE200" s="61">
        <f t="shared" si="288"/>
        <v>0</v>
      </c>
      <c r="AF200" s="82"/>
    </row>
    <row r="201" spans="1:32" s="1" customFormat="1" ht="47.25">
      <c r="A201" s="749"/>
      <c r="B201" s="3" t="s">
        <v>245</v>
      </c>
      <c r="C201" s="82"/>
      <c r="D201" s="61"/>
      <c r="E201" s="82"/>
      <c r="F201" s="61"/>
      <c r="G201" s="101"/>
      <c r="H201" s="82"/>
      <c r="I201" s="61">
        <f t="shared" ref="I201:I203" si="290">H201*G201</f>
        <v>0</v>
      </c>
      <c r="J201" s="60">
        <f t="shared" ref="J201:J203" si="291">H201+E201+C201</f>
        <v>0</v>
      </c>
      <c r="K201" s="61">
        <f t="shared" si="280"/>
        <v>0</v>
      </c>
      <c r="L201" s="60"/>
      <c r="M201" s="61"/>
      <c r="N201" s="61"/>
      <c r="O201" s="61"/>
      <c r="P201" s="60">
        <f t="shared" si="282"/>
        <v>0</v>
      </c>
      <c r="Q201" s="61">
        <f t="shared" si="282"/>
        <v>0</v>
      </c>
      <c r="R201" s="60"/>
      <c r="S201" s="61"/>
      <c r="T201" s="125"/>
      <c r="U201" s="60"/>
      <c r="V201" s="61">
        <f t="shared" si="283"/>
        <v>0</v>
      </c>
      <c r="W201" s="60">
        <f t="shared" si="284"/>
        <v>0</v>
      </c>
      <c r="X201" s="61">
        <f t="shared" si="285"/>
        <v>0</v>
      </c>
      <c r="Y201" s="60"/>
      <c r="Z201" s="61"/>
      <c r="AA201" s="125"/>
      <c r="AB201" s="60"/>
      <c r="AC201" s="61">
        <f t="shared" si="286"/>
        <v>0</v>
      </c>
      <c r="AD201" s="60">
        <f t="shared" si="287"/>
        <v>0</v>
      </c>
      <c r="AE201" s="61">
        <f t="shared" si="288"/>
        <v>0</v>
      </c>
      <c r="AF201" s="82"/>
    </row>
    <row r="202" spans="1:32" s="1" customFormat="1" ht="47.25">
      <c r="A202" s="749"/>
      <c r="B202" s="3" t="s">
        <v>246</v>
      </c>
      <c r="C202" s="82"/>
      <c r="D202" s="61"/>
      <c r="E202" s="82"/>
      <c r="F202" s="61"/>
      <c r="G202" s="101"/>
      <c r="H202" s="82"/>
      <c r="I202" s="61">
        <f t="shared" si="290"/>
        <v>0</v>
      </c>
      <c r="J202" s="60">
        <f t="shared" si="291"/>
        <v>0</v>
      </c>
      <c r="K202" s="61">
        <f t="shared" si="280"/>
        <v>0</v>
      </c>
      <c r="L202" s="60"/>
      <c r="M202" s="61"/>
      <c r="N202" s="61"/>
      <c r="O202" s="61"/>
      <c r="P202" s="60">
        <f t="shared" si="282"/>
        <v>0</v>
      </c>
      <c r="Q202" s="61">
        <f t="shared" si="282"/>
        <v>0</v>
      </c>
      <c r="R202" s="60"/>
      <c r="S202" s="61"/>
      <c r="T202" s="125"/>
      <c r="U202" s="60"/>
      <c r="V202" s="61">
        <f t="shared" si="283"/>
        <v>0</v>
      </c>
      <c r="W202" s="60">
        <f t="shared" si="284"/>
        <v>0</v>
      </c>
      <c r="X202" s="61">
        <f t="shared" si="285"/>
        <v>0</v>
      </c>
      <c r="Y202" s="60"/>
      <c r="Z202" s="61"/>
      <c r="AA202" s="125"/>
      <c r="AB202" s="60"/>
      <c r="AC202" s="61">
        <f t="shared" si="286"/>
        <v>0</v>
      </c>
      <c r="AD202" s="60">
        <f t="shared" si="287"/>
        <v>0</v>
      </c>
      <c r="AE202" s="61">
        <f t="shared" si="288"/>
        <v>0</v>
      </c>
      <c r="AF202" s="82"/>
    </row>
    <row r="203" spans="1:32" s="1" customFormat="1">
      <c r="A203" s="749"/>
      <c r="B203" s="3" t="s">
        <v>247</v>
      </c>
      <c r="C203" s="82"/>
      <c r="D203" s="61"/>
      <c r="E203" s="82"/>
      <c r="F203" s="61"/>
      <c r="G203" s="101"/>
      <c r="H203" s="82"/>
      <c r="I203" s="61">
        <f t="shared" si="290"/>
        <v>0</v>
      </c>
      <c r="J203" s="60">
        <f t="shared" si="291"/>
        <v>0</v>
      </c>
      <c r="K203" s="61">
        <f t="shared" si="280"/>
        <v>0</v>
      </c>
      <c r="L203" s="60"/>
      <c r="M203" s="61"/>
      <c r="N203" s="61"/>
      <c r="O203" s="61"/>
      <c r="P203" s="60">
        <f t="shared" si="282"/>
        <v>0</v>
      </c>
      <c r="Q203" s="61">
        <f t="shared" si="282"/>
        <v>0</v>
      </c>
      <c r="R203" s="60"/>
      <c r="S203" s="61"/>
      <c r="T203" s="125"/>
      <c r="U203" s="60"/>
      <c r="V203" s="61">
        <f t="shared" si="283"/>
        <v>0</v>
      </c>
      <c r="W203" s="60">
        <f t="shared" si="284"/>
        <v>0</v>
      </c>
      <c r="X203" s="61">
        <f t="shared" si="285"/>
        <v>0</v>
      </c>
      <c r="Y203" s="60"/>
      <c r="Z203" s="61"/>
      <c r="AA203" s="125"/>
      <c r="AB203" s="60"/>
      <c r="AC203" s="61">
        <f t="shared" si="286"/>
        <v>0</v>
      </c>
      <c r="AD203" s="60">
        <f t="shared" si="287"/>
        <v>0</v>
      </c>
      <c r="AE203" s="61">
        <f t="shared" si="288"/>
        <v>0</v>
      </c>
      <c r="AF203" s="82"/>
    </row>
    <row r="204" spans="1:32" s="1" customFormat="1" ht="63">
      <c r="A204" s="749">
        <v>11.05</v>
      </c>
      <c r="B204" s="3" t="s">
        <v>248</v>
      </c>
      <c r="C204" s="82"/>
      <c r="D204" s="61"/>
      <c r="E204" s="82"/>
      <c r="F204" s="61"/>
      <c r="G204" s="101"/>
      <c r="H204" s="82"/>
      <c r="I204" s="61"/>
      <c r="J204" s="60"/>
      <c r="K204" s="61">
        <f t="shared" si="280"/>
        <v>0</v>
      </c>
      <c r="L204" s="60"/>
      <c r="M204" s="61"/>
      <c r="N204" s="205"/>
      <c r="O204" s="61"/>
      <c r="P204" s="60">
        <f t="shared" si="282"/>
        <v>0</v>
      </c>
      <c r="Q204" s="61">
        <f t="shared" si="282"/>
        <v>0</v>
      </c>
      <c r="R204" s="60"/>
      <c r="S204" s="61"/>
      <c r="T204" s="125"/>
      <c r="U204" s="60"/>
      <c r="V204" s="61">
        <f t="shared" si="283"/>
        <v>0</v>
      </c>
      <c r="W204" s="60">
        <f t="shared" si="284"/>
        <v>0</v>
      </c>
      <c r="X204" s="61">
        <f t="shared" si="285"/>
        <v>0</v>
      </c>
      <c r="Y204" s="60"/>
      <c r="Z204" s="61"/>
      <c r="AA204" s="125"/>
      <c r="AB204" s="60"/>
      <c r="AC204" s="61">
        <f t="shared" si="286"/>
        <v>0</v>
      </c>
      <c r="AD204" s="60">
        <f t="shared" si="287"/>
        <v>0</v>
      </c>
      <c r="AE204" s="61">
        <f t="shared" si="288"/>
        <v>0</v>
      </c>
      <c r="AF204" s="82"/>
    </row>
    <row r="205" spans="1:32" s="1" customFormat="1">
      <c r="A205" s="749"/>
      <c r="B205" s="81" t="s">
        <v>236</v>
      </c>
      <c r="C205" s="82"/>
      <c r="D205" s="61"/>
      <c r="E205" s="82"/>
      <c r="F205" s="61"/>
      <c r="G205" s="101">
        <v>0.01</v>
      </c>
      <c r="H205" s="82">
        <v>60</v>
      </c>
      <c r="I205" s="61">
        <f t="shared" ref="I205:I208" si="292">H205*G205</f>
        <v>0.6</v>
      </c>
      <c r="J205" s="60">
        <f t="shared" ref="J205:J207" si="293">H205+E205+C205</f>
        <v>60</v>
      </c>
      <c r="K205" s="61">
        <f t="shared" si="280"/>
        <v>0.6</v>
      </c>
      <c r="L205" s="372">
        <v>60</v>
      </c>
      <c r="M205" s="373">
        <v>0.6</v>
      </c>
      <c r="N205" s="205">
        <f t="shared" si="281"/>
        <v>100</v>
      </c>
      <c r="O205" s="61">
        <f t="shared" si="281"/>
        <v>100</v>
      </c>
      <c r="P205" s="60">
        <f t="shared" si="282"/>
        <v>0</v>
      </c>
      <c r="Q205" s="61">
        <f t="shared" si="282"/>
        <v>0</v>
      </c>
      <c r="R205" s="60"/>
      <c r="S205" s="61"/>
      <c r="T205" s="125">
        <v>1.2E-2</v>
      </c>
      <c r="U205" s="60">
        <v>100</v>
      </c>
      <c r="V205" s="61">
        <f t="shared" si="283"/>
        <v>1.2</v>
      </c>
      <c r="W205" s="60">
        <f t="shared" si="284"/>
        <v>100</v>
      </c>
      <c r="X205" s="61">
        <f t="shared" si="285"/>
        <v>1.2</v>
      </c>
      <c r="Y205" s="60"/>
      <c r="Z205" s="61"/>
      <c r="AA205" s="125">
        <v>1.2E-2</v>
      </c>
      <c r="AB205" s="60">
        <v>100</v>
      </c>
      <c r="AC205" s="61">
        <f t="shared" si="286"/>
        <v>1.2</v>
      </c>
      <c r="AD205" s="60">
        <f t="shared" si="287"/>
        <v>100</v>
      </c>
      <c r="AE205" s="61">
        <f t="shared" si="288"/>
        <v>1.2</v>
      </c>
      <c r="AF205" s="82"/>
    </row>
    <row r="206" spans="1:32" s="1" customFormat="1">
      <c r="A206" s="749"/>
      <c r="B206" s="81" t="s">
        <v>237</v>
      </c>
      <c r="C206" s="82"/>
      <c r="D206" s="61"/>
      <c r="E206" s="82"/>
      <c r="F206" s="61"/>
      <c r="G206" s="101">
        <v>0.01</v>
      </c>
      <c r="H206" s="82">
        <v>45</v>
      </c>
      <c r="I206" s="61">
        <f t="shared" si="292"/>
        <v>0.45</v>
      </c>
      <c r="J206" s="60">
        <f t="shared" si="293"/>
        <v>45</v>
      </c>
      <c r="K206" s="61">
        <f t="shared" si="280"/>
        <v>0.45</v>
      </c>
      <c r="L206" s="372">
        <v>45</v>
      </c>
      <c r="M206" s="373">
        <v>0.45</v>
      </c>
      <c r="N206" s="205">
        <f t="shared" si="281"/>
        <v>100</v>
      </c>
      <c r="O206" s="61">
        <f t="shared" si="281"/>
        <v>99.999999999999986</v>
      </c>
      <c r="P206" s="60">
        <f t="shared" si="282"/>
        <v>0</v>
      </c>
      <c r="Q206" s="61">
        <f t="shared" si="282"/>
        <v>0</v>
      </c>
      <c r="R206" s="60"/>
      <c r="S206" s="61"/>
      <c r="T206" s="125">
        <v>1.2E-2</v>
      </c>
      <c r="U206" s="60">
        <v>100</v>
      </c>
      <c r="V206" s="61">
        <f t="shared" si="283"/>
        <v>1.2</v>
      </c>
      <c r="W206" s="60">
        <f t="shared" si="284"/>
        <v>100</v>
      </c>
      <c r="X206" s="61">
        <f t="shared" si="285"/>
        <v>1.2</v>
      </c>
      <c r="Y206" s="60"/>
      <c r="Z206" s="61"/>
      <c r="AA206" s="125">
        <v>1.2E-2</v>
      </c>
      <c r="AB206" s="60">
        <v>100</v>
      </c>
      <c r="AC206" s="61">
        <f t="shared" si="286"/>
        <v>1.2</v>
      </c>
      <c r="AD206" s="60">
        <f t="shared" si="287"/>
        <v>100</v>
      </c>
      <c r="AE206" s="61">
        <f t="shared" si="288"/>
        <v>1.2</v>
      </c>
      <c r="AF206" s="82"/>
    </row>
    <row r="207" spans="1:32" s="1" customFormat="1">
      <c r="A207" s="749"/>
      <c r="B207" s="81" t="s">
        <v>241</v>
      </c>
      <c r="C207" s="82"/>
      <c r="D207" s="61"/>
      <c r="E207" s="82"/>
      <c r="F207" s="61"/>
      <c r="G207" s="101">
        <v>0.01</v>
      </c>
      <c r="H207" s="82">
        <v>60</v>
      </c>
      <c r="I207" s="61">
        <f t="shared" si="292"/>
        <v>0.6</v>
      </c>
      <c r="J207" s="60">
        <f t="shared" si="293"/>
        <v>60</v>
      </c>
      <c r="K207" s="61">
        <f t="shared" si="280"/>
        <v>0.6</v>
      </c>
      <c r="L207" s="372">
        <v>60</v>
      </c>
      <c r="M207" s="373">
        <v>0.6</v>
      </c>
      <c r="N207" s="205">
        <f t="shared" si="281"/>
        <v>100</v>
      </c>
      <c r="O207" s="61">
        <f t="shared" si="281"/>
        <v>100</v>
      </c>
      <c r="P207" s="60">
        <f t="shared" si="282"/>
        <v>0</v>
      </c>
      <c r="Q207" s="61">
        <f t="shared" si="282"/>
        <v>0</v>
      </c>
      <c r="R207" s="60"/>
      <c r="S207" s="61"/>
      <c r="T207" s="125">
        <v>1.2E-2</v>
      </c>
      <c r="U207" s="60">
        <v>100</v>
      </c>
      <c r="V207" s="61">
        <f t="shared" si="283"/>
        <v>1.2</v>
      </c>
      <c r="W207" s="60">
        <f t="shared" si="284"/>
        <v>100</v>
      </c>
      <c r="X207" s="61">
        <f t="shared" si="285"/>
        <v>1.2</v>
      </c>
      <c r="Y207" s="60"/>
      <c r="Z207" s="61"/>
      <c r="AA207" s="125">
        <v>1.2E-2</v>
      </c>
      <c r="AB207" s="60">
        <v>100</v>
      </c>
      <c r="AC207" s="61">
        <f t="shared" si="286"/>
        <v>1.2</v>
      </c>
      <c r="AD207" s="60">
        <f t="shared" si="287"/>
        <v>100</v>
      </c>
      <c r="AE207" s="61">
        <f t="shared" si="288"/>
        <v>1.2</v>
      </c>
      <c r="AF207" s="82"/>
    </row>
    <row r="208" spans="1:32" s="1" customFormat="1">
      <c r="A208" s="749"/>
      <c r="B208" s="3" t="s">
        <v>250</v>
      </c>
      <c r="C208" s="82"/>
      <c r="D208" s="61"/>
      <c r="E208" s="82"/>
      <c r="F208" s="61"/>
      <c r="G208" s="101"/>
      <c r="H208" s="82"/>
      <c r="I208" s="61">
        <f t="shared" si="292"/>
        <v>0</v>
      </c>
      <c r="J208" s="60"/>
      <c r="K208" s="61">
        <f t="shared" ref="K208:K210" si="294">I208+F208+D208</f>
        <v>0</v>
      </c>
      <c r="L208" s="60"/>
      <c r="M208" s="61"/>
      <c r="N208" s="205" t="e">
        <f t="shared" si="281"/>
        <v>#DIV/0!</v>
      </c>
      <c r="O208" s="61" t="e">
        <f t="shared" si="281"/>
        <v>#DIV/0!</v>
      </c>
      <c r="P208" s="60">
        <f t="shared" si="282"/>
        <v>0</v>
      </c>
      <c r="Q208" s="61">
        <f t="shared" si="282"/>
        <v>0</v>
      </c>
      <c r="R208" s="60"/>
      <c r="S208" s="61"/>
      <c r="T208" s="125"/>
      <c r="U208" s="60"/>
      <c r="V208" s="61">
        <f t="shared" si="283"/>
        <v>0</v>
      </c>
      <c r="W208" s="60">
        <f t="shared" si="284"/>
        <v>0</v>
      </c>
      <c r="X208" s="61">
        <f t="shared" si="285"/>
        <v>0</v>
      </c>
      <c r="Y208" s="60"/>
      <c r="Z208" s="61"/>
      <c r="AA208" s="125"/>
      <c r="AB208" s="60"/>
      <c r="AC208" s="61">
        <f t="shared" si="286"/>
        <v>0</v>
      </c>
      <c r="AD208" s="60">
        <f t="shared" si="287"/>
        <v>0</v>
      </c>
      <c r="AE208" s="61">
        <f t="shared" si="288"/>
        <v>0</v>
      </c>
      <c r="AF208" s="82"/>
    </row>
    <row r="209" spans="1:32" s="1" customFormat="1">
      <c r="A209" s="749">
        <v>11.06</v>
      </c>
      <c r="B209" s="2" t="s">
        <v>249</v>
      </c>
      <c r="C209" s="82"/>
      <c r="D209" s="61"/>
      <c r="E209" s="82"/>
      <c r="F209" s="61"/>
      <c r="G209" s="101">
        <v>0.02</v>
      </c>
      <c r="H209" s="82">
        <v>10</v>
      </c>
      <c r="I209" s="61">
        <f>H209*G209</f>
        <v>0.2</v>
      </c>
      <c r="J209" s="60">
        <f t="shared" ref="J209:J210" si="295">H209+E209+C209</f>
        <v>10</v>
      </c>
      <c r="K209" s="61">
        <f t="shared" si="294"/>
        <v>0.2</v>
      </c>
      <c r="L209" s="372">
        <v>7</v>
      </c>
      <c r="M209" s="373">
        <v>0.2</v>
      </c>
      <c r="N209" s="205">
        <f t="shared" si="281"/>
        <v>70</v>
      </c>
      <c r="O209" s="61">
        <f t="shared" si="281"/>
        <v>100</v>
      </c>
      <c r="P209" s="60">
        <f t="shared" si="282"/>
        <v>3</v>
      </c>
      <c r="Q209" s="61">
        <f t="shared" si="282"/>
        <v>0</v>
      </c>
      <c r="R209" s="60"/>
      <c r="S209" s="61"/>
      <c r="T209" s="125">
        <v>0.02</v>
      </c>
      <c r="U209" s="60">
        <v>10</v>
      </c>
      <c r="V209" s="61">
        <f t="shared" si="283"/>
        <v>0.2</v>
      </c>
      <c r="W209" s="60">
        <f t="shared" si="284"/>
        <v>10</v>
      </c>
      <c r="X209" s="61">
        <f t="shared" si="285"/>
        <v>0.2</v>
      </c>
      <c r="Y209" s="60"/>
      <c r="Z209" s="61"/>
      <c r="AA209" s="125">
        <v>0.02</v>
      </c>
      <c r="AB209" s="60">
        <v>10</v>
      </c>
      <c r="AC209" s="61">
        <f t="shared" si="286"/>
        <v>0.2</v>
      </c>
      <c r="AD209" s="60">
        <f t="shared" si="287"/>
        <v>10</v>
      </c>
      <c r="AE209" s="61">
        <f t="shared" si="288"/>
        <v>0.2</v>
      </c>
      <c r="AF209" s="82"/>
    </row>
    <row r="210" spans="1:32" s="1" customFormat="1">
      <c r="A210" s="749">
        <v>11.07</v>
      </c>
      <c r="B210" s="2" t="s">
        <v>238</v>
      </c>
      <c r="C210" s="82"/>
      <c r="D210" s="61"/>
      <c r="E210" s="82"/>
      <c r="F210" s="61"/>
      <c r="G210" s="101">
        <v>1.6E-2</v>
      </c>
      <c r="H210" s="82">
        <v>130</v>
      </c>
      <c r="I210" s="61">
        <f>H210*G210</f>
        <v>2.08</v>
      </c>
      <c r="J210" s="60">
        <f t="shared" si="295"/>
        <v>130</v>
      </c>
      <c r="K210" s="61">
        <f t="shared" si="294"/>
        <v>2.08</v>
      </c>
      <c r="L210" s="372">
        <v>123</v>
      </c>
      <c r="M210" s="373">
        <v>2.08</v>
      </c>
      <c r="N210" s="205">
        <f t="shared" si="281"/>
        <v>94.615384615384613</v>
      </c>
      <c r="O210" s="61">
        <f t="shared" si="281"/>
        <v>100.00000000000001</v>
      </c>
      <c r="P210" s="60">
        <f t="shared" si="282"/>
        <v>7</v>
      </c>
      <c r="Q210" s="61">
        <f t="shared" si="282"/>
        <v>0</v>
      </c>
      <c r="R210" s="60"/>
      <c r="S210" s="61"/>
      <c r="T210" s="125">
        <v>1.6E-2</v>
      </c>
      <c r="U210" s="60">
        <v>40</v>
      </c>
      <c r="V210" s="61">
        <f t="shared" si="283"/>
        <v>0.64</v>
      </c>
      <c r="W210" s="60">
        <f>U210+R210</f>
        <v>40</v>
      </c>
      <c r="X210" s="61">
        <f t="shared" si="285"/>
        <v>0.64</v>
      </c>
      <c r="Y210" s="60"/>
      <c r="Z210" s="61"/>
      <c r="AA210" s="125">
        <v>1.6E-2</v>
      </c>
      <c r="AB210" s="60">
        <v>40</v>
      </c>
      <c r="AC210" s="61">
        <f t="shared" si="286"/>
        <v>0.64</v>
      </c>
      <c r="AD210" s="60">
        <f>AB210+Y210</f>
        <v>40</v>
      </c>
      <c r="AE210" s="61">
        <f t="shared" si="288"/>
        <v>0.64</v>
      </c>
      <c r="AF210" s="82"/>
    </row>
    <row r="211" spans="1:32" s="144" customFormat="1">
      <c r="A211" s="217"/>
      <c r="B211" s="239" t="s">
        <v>35</v>
      </c>
      <c r="C211" s="236">
        <f t="shared" ref="C211:F211" si="296">SUM(C192:C210)</f>
        <v>0</v>
      </c>
      <c r="D211" s="219">
        <f t="shared" si="296"/>
        <v>0</v>
      </c>
      <c r="E211" s="236">
        <f t="shared" si="296"/>
        <v>0</v>
      </c>
      <c r="F211" s="219">
        <f t="shared" si="296"/>
        <v>0</v>
      </c>
      <c r="G211" s="212"/>
      <c r="H211" s="236">
        <f>SUM(H196:H210)</f>
        <v>4065</v>
      </c>
      <c r="I211" s="219">
        <f>SUM(I192:I210)</f>
        <v>60.330000000000005</v>
      </c>
      <c r="J211" s="236">
        <f>SUM(J196:J210)</f>
        <v>4065</v>
      </c>
      <c r="K211" s="219">
        <f>SUM(K192:K210)</f>
        <v>60.330000000000005</v>
      </c>
      <c r="L211" s="236">
        <f>SUM(L196:L210)</f>
        <v>3420</v>
      </c>
      <c r="M211" s="219">
        <f t="shared" ref="M211" si="297">SUM(M192:M210)</f>
        <v>53.685000000000016</v>
      </c>
      <c r="N211" s="269">
        <f t="shared" si="281"/>
        <v>84.132841328413292</v>
      </c>
      <c r="O211" s="213">
        <f>M211/K211%</f>
        <v>88.985579313774267</v>
      </c>
      <c r="P211" s="236">
        <f>SUM(P196:P210)</f>
        <v>645</v>
      </c>
      <c r="Q211" s="219">
        <f>SUM(Q192:Q210)</f>
        <v>6.6449999999999987</v>
      </c>
      <c r="R211" s="236">
        <f>SUM(R192:R210)</f>
        <v>0</v>
      </c>
      <c r="S211" s="219">
        <f>SUM(S192:S210)</f>
        <v>0</v>
      </c>
      <c r="T211" s="214"/>
      <c r="U211" s="236">
        <f>SUM(U196:U210)</f>
        <v>3881</v>
      </c>
      <c r="V211" s="219">
        <f>SUM(V192:V210)</f>
        <v>82.122000000000014</v>
      </c>
      <c r="W211" s="236">
        <f>SUM(W196:W210)</f>
        <v>3881</v>
      </c>
      <c r="X211" s="219">
        <f>SUM(X192:X210)</f>
        <v>82.122000000000014</v>
      </c>
      <c r="Y211" s="236">
        <f>SUM(Y192:Y210)</f>
        <v>0</v>
      </c>
      <c r="Z211" s="219">
        <f>SUM(Z192:Z210)</f>
        <v>0</v>
      </c>
      <c r="AA211" s="214"/>
      <c r="AB211" s="236">
        <f>SUM(AB196:AB210)</f>
        <v>3881</v>
      </c>
      <c r="AC211" s="219">
        <f>SUM(AC192:AC210)</f>
        <v>82.122000000000014</v>
      </c>
      <c r="AD211" s="236">
        <f>SUM(AD196:AD210)</f>
        <v>3881</v>
      </c>
      <c r="AE211" s="219">
        <f>SUM(AE192:AE210)</f>
        <v>82.122000000000014</v>
      </c>
      <c r="AF211" s="215"/>
    </row>
    <row r="212" spans="1:32" s="4" customFormat="1" ht="31.5">
      <c r="A212" s="90">
        <v>12</v>
      </c>
      <c r="B212" s="9" t="s">
        <v>77</v>
      </c>
      <c r="C212" s="12"/>
      <c r="D212" s="63"/>
      <c r="E212" s="12"/>
      <c r="F212" s="63"/>
      <c r="G212" s="102"/>
      <c r="H212" s="12"/>
      <c r="I212" s="63"/>
      <c r="J212" s="62"/>
      <c r="K212" s="63"/>
      <c r="L212" s="62"/>
      <c r="M212" s="63"/>
      <c r="N212" s="206"/>
      <c r="O212" s="63"/>
      <c r="P212" s="62"/>
      <c r="Q212" s="63"/>
      <c r="R212" s="62"/>
      <c r="S212" s="63"/>
      <c r="T212" s="126"/>
      <c r="U212" s="62"/>
      <c r="V212" s="63"/>
      <c r="W212" s="62"/>
      <c r="X212" s="63"/>
      <c r="Y212" s="62"/>
      <c r="Z212" s="63"/>
      <c r="AA212" s="126"/>
      <c r="AB212" s="62"/>
      <c r="AC212" s="63"/>
      <c r="AD212" s="62"/>
      <c r="AE212" s="63"/>
      <c r="AF212" s="12"/>
    </row>
    <row r="213" spans="1:32" s="4" customFormat="1">
      <c r="A213" s="90">
        <v>12.01</v>
      </c>
      <c r="B213" s="9" t="s">
        <v>78</v>
      </c>
      <c r="C213" s="12"/>
      <c r="D213" s="63"/>
      <c r="E213" s="12"/>
      <c r="F213" s="63"/>
      <c r="G213" s="102"/>
      <c r="H213" s="12"/>
      <c r="I213" s="63"/>
      <c r="J213" s="62">
        <f t="shared" ref="J213:K224" si="298">H213+E213+C213</f>
        <v>0</v>
      </c>
      <c r="K213" s="63">
        <f t="shared" si="298"/>
        <v>0</v>
      </c>
      <c r="L213" s="62"/>
      <c r="M213" s="63"/>
      <c r="N213" s="63"/>
      <c r="O213" s="63"/>
      <c r="P213" s="62"/>
      <c r="Q213" s="63"/>
      <c r="R213" s="62"/>
      <c r="S213" s="63"/>
      <c r="T213" s="126"/>
      <c r="U213" s="62"/>
      <c r="V213" s="63"/>
      <c r="W213" s="62"/>
      <c r="X213" s="63"/>
      <c r="Y213" s="62"/>
      <c r="Z213" s="63"/>
      <c r="AA213" s="126"/>
      <c r="AB213" s="62"/>
      <c r="AC213" s="63"/>
      <c r="AD213" s="62"/>
      <c r="AE213" s="63"/>
      <c r="AF213" s="12"/>
    </row>
    <row r="214" spans="1:32" s="1" customFormat="1" ht="32.25" thickBot="1">
      <c r="A214" s="749"/>
      <c r="B214" s="7" t="s">
        <v>175</v>
      </c>
      <c r="C214" s="82"/>
      <c r="D214" s="61"/>
      <c r="E214" s="82"/>
      <c r="F214" s="61"/>
      <c r="G214" s="101">
        <v>0.56999999999999995</v>
      </c>
      <c r="H214" s="82">
        <v>7</v>
      </c>
      <c r="I214" s="61">
        <f>H214*G214*12</f>
        <v>47.879999999999995</v>
      </c>
      <c r="J214" s="60">
        <f t="shared" si="298"/>
        <v>7</v>
      </c>
      <c r="K214" s="61">
        <f t="shared" si="298"/>
        <v>47.879999999999995</v>
      </c>
      <c r="L214" s="370">
        <v>6</v>
      </c>
      <c r="M214" s="371">
        <v>37.200000000000003</v>
      </c>
      <c r="N214" s="61">
        <f t="shared" ref="N214:O225" si="299">L214/J214%</f>
        <v>85.714285714285708</v>
      </c>
      <c r="O214" s="61">
        <f t="shared" si="299"/>
        <v>77.694235588972447</v>
      </c>
      <c r="P214" s="60">
        <f t="shared" ref="P214:Q224" si="300">J214-L214</f>
        <v>1</v>
      </c>
      <c r="Q214" s="61">
        <f t="shared" si="300"/>
        <v>10.679999999999993</v>
      </c>
      <c r="R214" s="60"/>
      <c r="S214" s="61"/>
      <c r="T214" s="125">
        <v>0.75</v>
      </c>
      <c r="U214" s="60">
        <v>31</v>
      </c>
      <c r="V214" s="61">
        <f>U214*T214*12</f>
        <v>279</v>
      </c>
      <c r="W214" s="60">
        <f t="shared" ref="W214:W224" si="301">U214+R214</f>
        <v>31</v>
      </c>
      <c r="X214" s="61">
        <f t="shared" ref="X214:X224" si="302">V214+S214</f>
        <v>279</v>
      </c>
      <c r="Y214" s="60"/>
      <c r="Z214" s="61"/>
      <c r="AA214" s="125">
        <v>0.75</v>
      </c>
      <c r="AB214" s="60">
        <v>31</v>
      </c>
      <c r="AC214" s="61">
        <f>AB214*AA214*12</f>
        <v>279</v>
      </c>
      <c r="AD214" s="60">
        <f t="shared" ref="AD214:AD224" si="303">AB214+Y214</f>
        <v>31</v>
      </c>
      <c r="AE214" s="61">
        <f t="shared" ref="AE214:AE224" si="304">AC214+Z214</f>
        <v>279</v>
      </c>
      <c r="AF214" s="82"/>
    </row>
    <row r="215" spans="1:32" s="1" customFormat="1">
      <c r="A215" s="749"/>
      <c r="B215" s="7" t="s">
        <v>197</v>
      </c>
      <c r="C215" s="82"/>
      <c r="D215" s="61"/>
      <c r="E215" s="82"/>
      <c r="F215" s="61"/>
      <c r="G215" s="101"/>
      <c r="H215" s="82"/>
      <c r="I215" s="61">
        <f>H215*G215*12</f>
        <v>0</v>
      </c>
      <c r="J215" s="60">
        <f t="shared" si="298"/>
        <v>0</v>
      </c>
      <c r="K215" s="61">
        <f t="shared" si="298"/>
        <v>0</v>
      </c>
      <c r="L215" s="831"/>
      <c r="N215" s="61"/>
      <c r="O215" s="61"/>
      <c r="P215" s="60"/>
      <c r="Q215" s="61"/>
      <c r="R215" s="60"/>
      <c r="S215" s="61"/>
      <c r="T215" s="125">
        <v>0.16</v>
      </c>
      <c r="U215" s="60">
        <v>30</v>
      </c>
      <c r="V215" s="61">
        <f>U215*T215*12</f>
        <v>57.599999999999994</v>
      </c>
      <c r="W215" s="60">
        <f t="shared" si="301"/>
        <v>30</v>
      </c>
      <c r="X215" s="61">
        <f t="shared" si="302"/>
        <v>57.599999999999994</v>
      </c>
      <c r="Y215" s="60"/>
      <c r="Z215" s="61"/>
      <c r="AA215" s="125">
        <v>0.16</v>
      </c>
      <c r="AB215" s="60"/>
      <c r="AC215" s="61">
        <f>AB215*AA215*12</f>
        <v>0</v>
      </c>
      <c r="AD215" s="60">
        <f t="shared" si="303"/>
        <v>0</v>
      </c>
      <c r="AE215" s="61">
        <f t="shared" si="304"/>
        <v>0</v>
      </c>
      <c r="AF215" s="82"/>
    </row>
    <row r="216" spans="1:32" s="1" customFormat="1">
      <c r="A216" s="749"/>
      <c r="B216" s="7" t="s">
        <v>198</v>
      </c>
      <c r="C216" s="82"/>
      <c r="D216" s="61"/>
      <c r="E216" s="82"/>
      <c r="F216" s="61"/>
      <c r="G216" s="101"/>
      <c r="H216" s="82"/>
      <c r="I216" s="61">
        <f>H216*G216*12</f>
        <v>0</v>
      </c>
      <c r="J216" s="60">
        <f t="shared" si="298"/>
        <v>0</v>
      </c>
      <c r="K216" s="61">
        <f t="shared" si="298"/>
        <v>0</v>
      </c>
      <c r="L216" s="60"/>
      <c r="M216" s="61"/>
      <c r="N216" s="61"/>
      <c r="O216" s="61"/>
      <c r="P216" s="60">
        <f t="shared" si="300"/>
        <v>0</v>
      </c>
      <c r="Q216" s="61">
        <f t="shared" si="300"/>
        <v>0</v>
      </c>
      <c r="R216" s="60"/>
      <c r="S216" s="61"/>
      <c r="T216" s="125"/>
      <c r="U216" s="60"/>
      <c r="V216" s="61">
        <f>U216*T216*12</f>
        <v>0</v>
      </c>
      <c r="W216" s="60">
        <f t="shared" si="301"/>
        <v>0</v>
      </c>
      <c r="X216" s="61">
        <f t="shared" si="302"/>
        <v>0</v>
      </c>
      <c r="Y216" s="60"/>
      <c r="Z216" s="61"/>
      <c r="AA216" s="125"/>
      <c r="AB216" s="60"/>
      <c r="AC216" s="61">
        <f>AB216*AA216*12</f>
        <v>0</v>
      </c>
      <c r="AD216" s="60">
        <f t="shared" si="303"/>
        <v>0</v>
      </c>
      <c r="AE216" s="61">
        <f t="shared" si="304"/>
        <v>0</v>
      </c>
      <c r="AF216" s="82"/>
    </row>
    <row r="217" spans="1:32" s="1" customFormat="1" ht="60" customHeight="1" thickBot="1">
      <c r="A217" s="749"/>
      <c r="B217" s="7" t="s">
        <v>199</v>
      </c>
      <c r="C217" s="82"/>
      <c r="D217" s="61"/>
      <c r="E217" s="82"/>
      <c r="F217" s="61"/>
      <c r="G217" s="101">
        <v>0.12</v>
      </c>
      <c r="H217" s="60">
        <v>11</v>
      </c>
      <c r="I217" s="61">
        <f>H217*G217*12</f>
        <v>15.839999999999998</v>
      </c>
      <c r="J217" s="60">
        <f t="shared" si="298"/>
        <v>11</v>
      </c>
      <c r="K217" s="61">
        <f t="shared" si="298"/>
        <v>15.839999999999998</v>
      </c>
      <c r="L217" s="370">
        <v>10</v>
      </c>
      <c r="M217" s="371">
        <v>13.92</v>
      </c>
      <c r="N217" s="61">
        <f t="shared" ref="N217" si="305">L217/J217%</f>
        <v>90.909090909090907</v>
      </c>
      <c r="O217" s="61">
        <f t="shared" ref="O217" si="306">M217/K217%</f>
        <v>87.87878787878789</v>
      </c>
      <c r="P217" s="60">
        <f t="shared" ref="P217" si="307">J217-L217</f>
        <v>1</v>
      </c>
      <c r="Q217" s="61">
        <f t="shared" ref="Q217" si="308">K217-M217</f>
        <v>1.9199999999999982</v>
      </c>
      <c r="R217" s="60"/>
      <c r="S217" s="61"/>
      <c r="T217" s="125">
        <v>0.16</v>
      </c>
      <c r="U217" s="60">
        <v>11</v>
      </c>
      <c r="V217" s="61">
        <f>U217*T217*12</f>
        <v>21.12</v>
      </c>
      <c r="W217" s="60">
        <f t="shared" si="301"/>
        <v>11</v>
      </c>
      <c r="X217" s="61">
        <f t="shared" si="302"/>
        <v>21.12</v>
      </c>
      <c r="Y217" s="60"/>
      <c r="Z217" s="61"/>
      <c r="AA217" s="125">
        <v>0.16</v>
      </c>
      <c r="AB217" s="60">
        <v>11</v>
      </c>
      <c r="AC217" s="61">
        <f>AB217*AA217*12</f>
        <v>21.12</v>
      </c>
      <c r="AD217" s="60">
        <f t="shared" si="303"/>
        <v>11</v>
      </c>
      <c r="AE217" s="61">
        <f t="shared" si="304"/>
        <v>21.12</v>
      </c>
      <c r="AF217" s="82"/>
    </row>
    <row r="218" spans="1:32" s="1" customFormat="1" ht="69.75" customHeight="1">
      <c r="A218" s="749"/>
      <c r="B218" s="7" t="s">
        <v>200</v>
      </c>
      <c r="C218" s="82"/>
      <c r="D218" s="61"/>
      <c r="E218" s="82"/>
      <c r="F218" s="61"/>
      <c r="G218" s="101">
        <v>0.12</v>
      </c>
      <c r="H218" s="82">
        <v>0</v>
      </c>
      <c r="I218" s="61">
        <f>H218*G218*12</f>
        <v>0</v>
      </c>
      <c r="J218" s="60">
        <f t="shared" si="298"/>
        <v>0</v>
      </c>
      <c r="K218" s="61">
        <f t="shared" si="298"/>
        <v>0</v>
      </c>
      <c r="L218" s="60"/>
      <c r="M218" s="61"/>
      <c r="N218" s="61" t="e">
        <f t="shared" si="299"/>
        <v>#DIV/0!</v>
      </c>
      <c r="O218" s="61" t="e">
        <f t="shared" si="299"/>
        <v>#DIV/0!</v>
      </c>
      <c r="P218" s="60">
        <f t="shared" si="300"/>
        <v>0</v>
      </c>
      <c r="Q218" s="61">
        <f t="shared" si="300"/>
        <v>0</v>
      </c>
      <c r="R218" s="60"/>
      <c r="S218" s="61"/>
      <c r="T218" s="125">
        <v>0.16</v>
      </c>
      <c r="U218" s="60"/>
      <c r="V218" s="61">
        <f>U218*T218*12</f>
        <v>0</v>
      </c>
      <c r="W218" s="60">
        <f t="shared" si="301"/>
        <v>0</v>
      </c>
      <c r="X218" s="61">
        <f t="shared" si="302"/>
        <v>0</v>
      </c>
      <c r="Y218" s="60"/>
      <c r="Z218" s="61"/>
      <c r="AA218" s="125">
        <v>0.16</v>
      </c>
      <c r="AB218" s="60"/>
      <c r="AC218" s="61">
        <f>AB218*AA218*12</f>
        <v>0</v>
      </c>
      <c r="AD218" s="60">
        <f t="shared" si="303"/>
        <v>0</v>
      </c>
      <c r="AE218" s="61">
        <f t="shared" si="304"/>
        <v>0</v>
      </c>
      <c r="AF218" s="82"/>
    </row>
    <row r="219" spans="1:32" s="1" customFormat="1">
      <c r="A219" s="749">
        <v>12.02</v>
      </c>
      <c r="B219" s="2" t="s">
        <v>79</v>
      </c>
      <c r="C219" s="82"/>
      <c r="D219" s="61"/>
      <c r="E219" s="82"/>
      <c r="F219" s="61"/>
      <c r="G219" s="101"/>
      <c r="H219" s="82"/>
      <c r="I219" s="61">
        <f t="shared" ref="I219:I224" si="309">H219*G219</f>
        <v>0</v>
      </c>
      <c r="J219" s="60">
        <f t="shared" si="298"/>
        <v>0</v>
      </c>
      <c r="K219" s="61">
        <f t="shared" si="298"/>
        <v>0</v>
      </c>
      <c r="L219" s="60"/>
      <c r="M219" s="61"/>
      <c r="N219" s="61"/>
      <c r="O219" s="61"/>
      <c r="P219" s="60">
        <f t="shared" si="300"/>
        <v>0</v>
      </c>
      <c r="Q219" s="61">
        <f t="shared" si="300"/>
        <v>0</v>
      </c>
      <c r="R219" s="60"/>
      <c r="S219" s="61"/>
      <c r="T219" s="125"/>
      <c r="U219" s="60"/>
      <c r="V219" s="61">
        <f t="shared" ref="V219:V224" si="310">U219*T219</f>
        <v>0</v>
      </c>
      <c r="W219" s="60">
        <f t="shared" si="301"/>
        <v>0</v>
      </c>
      <c r="X219" s="61">
        <f t="shared" si="302"/>
        <v>0</v>
      </c>
      <c r="Y219" s="60"/>
      <c r="Z219" s="61"/>
      <c r="AA219" s="125"/>
      <c r="AB219" s="60"/>
      <c r="AC219" s="61">
        <f t="shared" ref="AC219:AC224" si="311">AB219*AA219</f>
        <v>0</v>
      </c>
      <c r="AD219" s="60">
        <f t="shared" si="303"/>
        <v>0</v>
      </c>
      <c r="AE219" s="61">
        <f t="shared" si="304"/>
        <v>0</v>
      </c>
      <c r="AF219" s="82"/>
    </row>
    <row r="220" spans="1:32" s="1" customFormat="1">
      <c r="A220" s="749">
        <v>12.03</v>
      </c>
      <c r="B220" s="7" t="s">
        <v>80</v>
      </c>
      <c r="C220" s="82"/>
      <c r="D220" s="61"/>
      <c r="E220" s="82"/>
      <c r="F220" s="61"/>
      <c r="G220" s="101"/>
      <c r="H220" s="82"/>
      <c r="I220" s="61">
        <f t="shared" si="309"/>
        <v>0</v>
      </c>
      <c r="J220" s="60">
        <f t="shared" si="298"/>
        <v>0</v>
      </c>
      <c r="K220" s="61">
        <f t="shared" si="298"/>
        <v>0</v>
      </c>
      <c r="L220" s="60"/>
      <c r="M220" s="61"/>
      <c r="N220" s="205"/>
      <c r="O220" s="61"/>
      <c r="P220" s="60">
        <f t="shared" si="300"/>
        <v>0</v>
      </c>
      <c r="Q220" s="61">
        <f t="shared" si="300"/>
        <v>0</v>
      </c>
      <c r="R220" s="60"/>
      <c r="S220" s="61"/>
      <c r="T220" s="125"/>
      <c r="U220" s="60"/>
      <c r="V220" s="61">
        <f t="shared" si="310"/>
        <v>0</v>
      </c>
      <c r="W220" s="60">
        <f t="shared" si="301"/>
        <v>0</v>
      </c>
      <c r="X220" s="61">
        <f t="shared" si="302"/>
        <v>0</v>
      </c>
      <c r="Y220" s="60"/>
      <c r="Z220" s="61"/>
      <c r="AA220" s="125"/>
      <c r="AB220" s="60"/>
      <c r="AC220" s="61">
        <f t="shared" si="311"/>
        <v>0</v>
      </c>
      <c r="AD220" s="60">
        <f t="shared" si="303"/>
        <v>0</v>
      </c>
      <c r="AE220" s="61">
        <f t="shared" si="304"/>
        <v>0</v>
      </c>
      <c r="AF220" s="82"/>
    </row>
    <row r="221" spans="1:32" s="1" customFormat="1" ht="56.25">
      <c r="A221" s="749">
        <v>12.04</v>
      </c>
      <c r="B221" s="2" t="s">
        <v>81</v>
      </c>
      <c r="C221" s="82"/>
      <c r="D221" s="61"/>
      <c r="E221" s="82"/>
      <c r="F221" s="61"/>
      <c r="G221" s="101">
        <v>0.5</v>
      </c>
      <c r="H221" s="82">
        <v>15</v>
      </c>
      <c r="I221" s="61">
        <f t="shared" si="309"/>
        <v>7.5</v>
      </c>
      <c r="J221" s="60">
        <f t="shared" si="298"/>
        <v>15</v>
      </c>
      <c r="K221" s="61">
        <f t="shared" si="298"/>
        <v>7.5</v>
      </c>
      <c r="L221" s="832">
        <v>15</v>
      </c>
      <c r="M221" s="373">
        <v>3.75</v>
      </c>
      <c r="N221" s="205">
        <f t="shared" si="299"/>
        <v>100</v>
      </c>
      <c r="O221" s="61">
        <f t="shared" si="299"/>
        <v>50</v>
      </c>
      <c r="P221" s="60">
        <f t="shared" si="300"/>
        <v>0</v>
      </c>
      <c r="Q221" s="61">
        <f t="shared" si="300"/>
        <v>3.75</v>
      </c>
      <c r="R221" s="60"/>
      <c r="S221" s="61"/>
      <c r="T221" s="125">
        <v>0.5</v>
      </c>
      <c r="U221" s="60">
        <v>15</v>
      </c>
      <c r="V221" s="61">
        <f t="shared" si="310"/>
        <v>7.5</v>
      </c>
      <c r="W221" s="60">
        <f t="shared" si="301"/>
        <v>15</v>
      </c>
      <c r="X221" s="61">
        <f t="shared" si="302"/>
        <v>7.5</v>
      </c>
      <c r="Y221" s="60"/>
      <c r="Z221" s="61"/>
      <c r="AA221" s="125">
        <v>0.5</v>
      </c>
      <c r="AB221" s="60">
        <v>15</v>
      </c>
      <c r="AC221" s="61">
        <f t="shared" si="311"/>
        <v>7.5</v>
      </c>
      <c r="AD221" s="60">
        <f t="shared" si="303"/>
        <v>15</v>
      </c>
      <c r="AE221" s="61">
        <f t="shared" si="304"/>
        <v>7.5</v>
      </c>
      <c r="AF221" s="691" t="s">
        <v>478</v>
      </c>
    </row>
    <row r="222" spans="1:32" s="1" customFormat="1" ht="56.25">
      <c r="A222" s="749">
        <v>12.05</v>
      </c>
      <c r="B222" s="2" t="s">
        <v>82</v>
      </c>
      <c r="C222" s="82"/>
      <c r="D222" s="61"/>
      <c r="E222" s="82"/>
      <c r="F222" s="61"/>
      <c r="G222" s="101">
        <v>0.3</v>
      </c>
      <c r="H222" s="82">
        <v>15</v>
      </c>
      <c r="I222" s="61">
        <f t="shared" si="309"/>
        <v>4.5</v>
      </c>
      <c r="J222" s="60">
        <f t="shared" si="298"/>
        <v>15</v>
      </c>
      <c r="K222" s="61">
        <f t="shared" si="298"/>
        <v>4.5</v>
      </c>
      <c r="L222" s="832">
        <v>15</v>
      </c>
      <c r="M222" s="373">
        <v>2.25</v>
      </c>
      <c r="N222" s="205">
        <f t="shared" si="299"/>
        <v>100</v>
      </c>
      <c r="O222" s="61">
        <f t="shared" si="299"/>
        <v>50</v>
      </c>
      <c r="P222" s="60">
        <f t="shared" si="300"/>
        <v>0</v>
      </c>
      <c r="Q222" s="61">
        <f t="shared" si="300"/>
        <v>2.25</v>
      </c>
      <c r="R222" s="60"/>
      <c r="S222" s="61"/>
      <c r="T222" s="125">
        <v>0.3</v>
      </c>
      <c r="U222" s="60">
        <v>15</v>
      </c>
      <c r="V222" s="61">
        <f t="shared" si="310"/>
        <v>4.5</v>
      </c>
      <c r="W222" s="60">
        <f t="shared" si="301"/>
        <v>15</v>
      </c>
      <c r="X222" s="61">
        <f t="shared" si="302"/>
        <v>4.5</v>
      </c>
      <c r="Y222" s="60"/>
      <c r="Z222" s="61"/>
      <c r="AA222" s="125">
        <v>0.3</v>
      </c>
      <c r="AB222" s="60">
        <v>15</v>
      </c>
      <c r="AC222" s="61">
        <f t="shared" si="311"/>
        <v>4.5</v>
      </c>
      <c r="AD222" s="60">
        <f t="shared" si="303"/>
        <v>15</v>
      </c>
      <c r="AE222" s="61">
        <f t="shared" si="304"/>
        <v>4.5</v>
      </c>
      <c r="AF222" s="691" t="s">
        <v>478</v>
      </c>
    </row>
    <row r="223" spans="1:32" s="1" customFormat="1">
      <c r="A223" s="198">
        <v>12.06</v>
      </c>
      <c r="B223" s="2" t="s">
        <v>83</v>
      </c>
      <c r="C223" s="82"/>
      <c r="D223" s="61"/>
      <c r="E223" s="82"/>
      <c r="F223" s="61"/>
      <c r="G223" s="101"/>
      <c r="H223" s="82"/>
      <c r="I223" s="61">
        <f t="shared" si="309"/>
        <v>0</v>
      </c>
      <c r="J223" s="60">
        <f t="shared" si="298"/>
        <v>0</v>
      </c>
      <c r="K223" s="61">
        <f t="shared" si="298"/>
        <v>0</v>
      </c>
      <c r="L223" s="60"/>
      <c r="M223" s="61"/>
      <c r="N223" s="205"/>
      <c r="O223" s="61"/>
      <c r="P223" s="60">
        <f t="shared" si="300"/>
        <v>0</v>
      </c>
      <c r="Q223" s="61">
        <f t="shared" si="300"/>
        <v>0</v>
      </c>
      <c r="R223" s="60"/>
      <c r="S223" s="61"/>
      <c r="T223" s="125"/>
      <c r="U223" s="60"/>
      <c r="V223" s="61">
        <f t="shared" si="310"/>
        <v>0</v>
      </c>
      <c r="W223" s="60">
        <f t="shared" si="301"/>
        <v>0</v>
      </c>
      <c r="X223" s="61">
        <f t="shared" si="302"/>
        <v>0</v>
      </c>
      <c r="Y223" s="60"/>
      <c r="Z223" s="61"/>
      <c r="AA223" s="125"/>
      <c r="AB223" s="60"/>
      <c r="AC223" s="61">
        <f t="shared" si="311"/>
        <v>0</v>
      </c>
      <c r="AD223" s="60">
        <f t="shared" si="303"/>
        <v>0</v>
      </c>
      <c r="AE223" s="61">
        <f t="shared" si="304"/>
        <v>0</v>
      </c>
      <c r="AF223" s="82"/>
    </row>
    <row r="224" spans="1:32" s="1" customFormat="1">
      <c r="A224" s="5">
        <v>12.07</v>
      </c>
      <c r="B224" s="7" t="s">
        <v>84</v>
      </c>
      <c r="C224" s="82"/>
      <c r="D224" s="61"/>
      <c r="E224" s="82"/>
      <c r="F224" s="61"/>
      <c r="G224" s="101"/>
      <c r="H224" s="82"/>
      <c r="I224" s="61">
        <f t="shared" si="309"/>
        <v>0</v>
      </c>
      <c r="J224" s="60">
        <f t="shared" si="298"/>
        <v>0</v>
      </c>
      <c r="K224" s="61">
        <f t="shared" si="298"/>
        <v>0</v>
      </c>
      <c r="L224" s="60"/>
      <c r="M224" s="61"/>
      <c r="N224" s="205"/>
      <c r="O224" s="61"/>
      <c r="P224" s="60">
        <f t="shared" si="300"/>
        <v>0</v>
      </c>
      <c r="Q224" s="61">
        <f t="shared" si="300"/>
        <v>0</v>
      </c>
      <c r="R224" s="60"/>
      <c r="S224" s="61"/>
      <c r="T224" s="125"/>
      <c r="U224" s="60"/>
      <c r="V224" s="61">
        <f t="shared" si="310"/>
        <v>0</v>
      </c>
      <c r="W224" s="60">
        <f t="shared" si="301"/>
        <v>0</v>
      </c>
      <c r="X224" s="61">
        <f t="shared" si="302"/>
        <v>0</v>
      </c>
      <c r="Y224" s="60"/>
      <c r="Z224" s="61"/>
      <c r="AA224" s="125"/>
      <c r="AB224" s="60"/>
      <c r="AC224" s="61">
        <f t="shared" si="311"/>
        <v>0</v>
      </c>
      <c r="AD224" s="60">
        <f t="shared" si="303"/>
        <v>0</v>
      </c>
      <c r="AE224" s="61">
        <f t="shared" si="304"/>
        <v>0</v>
      </c>
      <c r="AF224" s="82"/>
    </row>
    <row r="225" spans="1:32" s="144" customFormat="1">
      <c r="A225" s="217"/>
      <c r="B225" s="239" t="s">
        <v>35</v>
      </c>
      <c r="C225" s="236">
        <f t="shared" ref="C225:M225" si="312">SUM(C214:C224)</f>
        <v>0</v>
      </c>
      <c r="D225" s="219">
        <f t="shared" si="312"/>
        <v>0</v>
      </c>
      <c r="E225" s="236">
        <f t="shared" si="312"/>
        <v>0</v>
      </c>
      <c r="F225" s="219">
        <f t="shared" si="312"/>
        <v>0</v>
      </c>
      <c r="G225" s="236">
        <f t="shared" si="312"/>
        <v>1.61</v>
      </c>
      <c r="H225" s="219">
        <f t="shared" si="312"/>
        <v>48</v>
      </c>
      <c r="I225" s="219">
        <f t="shared" si="312"/>
        <v>75.72</v>
      </c>
      <c r="J225" s="236">
        <f t="shared" si="312"/>
        <v>48</v>
      </c>
      <c r="K225" s="219">
        <f t="shared" si="312"/>
        <v>75.72</v>
      </c>
      <c r="L225" s="236">
        <f>L221</f>
        <v>15</v>
      </c>
      <c r="M225" s="219">
        <f t="shared" si="312"/>
        <v>57.120000000000005</v>
      </c>
      <c r="N225" s="269">
        <f t="shared" si="299"/>
        <v>31.25</v>
      </c>
      <c r="O225" s="213">
        <f>M225/K225%</f>
        <v>75.435816164817751</v>
      </c>
      <c r="P225" s="236">
        <f>P221</f>
        <v>0</v>
      </c>
      <c r="Q225" s="219">
        <f t="shared" ref="Q225" si="313">SUM(Q214:Q224)</f>
        <v>18.599999999999991</v>
      </c>
      <c r="R225" s="236">
        <f>SUM(R214:R224)</f>
        <v>0</v>
      </c>
      <c r="S225" s="219">
        <f t="shared" ref="S225" si="314">SUM(S214:S224)</f>
        <v>0</v>
      </c>
      <c r="T225" s="214">
        <v>1.61</v>
      </c>
      <c r="U225" s="236">
        <f>U221</f>
        <v>15</v>
      </c>
      <c r="V225" s="219">
        <f>SUM(V214:V224)</f>
        <v>369.72</v>
      </c>
      <c r="W225" s="236">
        <f>W221</f>
        <v>15</v>
      </c>
      <c r="X225" s="219">
        <f>SUM(X214:X224)</f>
        <v>369.72</v>
      </c>
      <c r="Y225" s="236">
        <f>SUM(Y214:Y224)</f>
        <v>0</v>
      </c>
      <c r="Z225" s="219">
        <f t="shared" ref="Z225" si="315">SUM(Z214:Z224)</f>
        <v>0</v>
      </c>
      <c r="AA225" s="214">
        <v>1.61</v>
      </c>
      <c r="AB225" s="236">
        <f>AB221</f>
        <v>15</v>
      </c>
      <c r="AC225" s="219">
        <f>SUM(AC214:AC224)</f>
        <v>312.12</v>
      </c>
      <c r="AD225" s="236">
        <f>AD221</f>
        <v>15</v>
      </c>
      <c r="AE225" s="219">
        <f>SUM(AE214:AE224)</f>
        <v>312.12</v>
      </c>
      <c r="AF225" s="215"/>
    </row>
    <row r="226" spans="1:32" s="4" customFormat="1" ht="31.5">
      <c r="A226" s="90">
        <v>13</v>
      </c>
      <c r="B226" s="9" t="s">
        <v>85</v>
      </c>
      <c r="C226" s="12"/>
      <c r="D226" s="63"/>
      <c r="E226" s="12"/>
      <c r="F226" s="63"/>
      <c r="G226" s="102"/>
      <c r="H226" s="12"/>
      <c r="I226" s="63"/>
      <c r="J226" s="62"/>
      <c r="K226" s="63"/>
      <c r="L226" s="62"/>
      <c r="M226" s="63"/>
      <c r="N226" s="206"/>
      <c r="O226" s="63"/>
      <c r="P226" s="62"/>
      <c r="Q226" s="63"/>
      <c r="R226" s="62"/>
      <c r="S226" s="63"/>
      <c r="T226" s="126"/>
      <c r="U226" s="62"/>
      <c r="V226" s="63"/>
      <c r="W226" s="62"/>
      <c r="X226" s="63"/>
      <c r="Y226" s="62"/>
      <c r="Z226" s="63"/>
      <c r="AA226" s="126"/>
      <c r="AB226" s="62"/>
      <c r="AC226" s="63"/>
      <c r="AD226" s="62"/>
      <c r="AE226" s="63"/>
      <c r="AF226" s="12"/>
    </row>
    <row r="227" spans="1:32" s="1" customFormat="1" ht="31.5">
      <c r="A227" s="749">
        <v>13.01</v>
      </c>
      <c r="B227" s="81" t="s">
        <v>251</v>
      </c>
      <c r="C227" s="82"/>
      <c r="D227" s="61"/>
      <c r="E227" s="82"/>
      <c r="F227" s="61"/>
      <c r="G227" s="101">
        <v>0.56999999999999995</v>
      </c>
      <c r="H227" s="82">
        <v>10</v>
      </c>
      <c r="I227" s="61">
        <f>H227*G227*12</f>
        <v>68.399999999999991</v>
      </c>
      <c r="J227" s="60">
        <f t="shared" ref="J227:K233" si="316">H227+E227+C227</f>
        <v>10</v>
      </c>
      <c r="K227" s="61">
        <f t="shared" si="316"/>
        <v>68.399999999999991</v>
      </c>
      <c r="L227" s="372">
        <v>7</v>
      </c>
      <c r="M227" s="373">
        <v>46.91</v>
      </c>
      <c r="N227" s="205">
        <f t="shared" ref="N227:O234" si="317">L227/J227%</f>
        <v>70</v>
      </c>
      <c r="O227" s="61">
        <f t="shared" si="317"/>
        <v>68.581871345029242</v>
      </c>
      <c r="P227" s="60">
        <f t="shared" ref="P227:Q233" si="318">J227-L227</f>
        <v>3</v>
      </c>
      <c r="Q227" s="61">
        <f t="shared" si="318"/>
        <v>21.489999999999995</v>
      </c>
      <c r="R227" s="60"/>
      <c r="S227" s="61"/>
      <c r="T227" s="125">
        <v>0.75</v>
      </c>
      <c r="U227" s="60">
        <v>110</v>
      </c>
      <c r="V227" s="61">
        <f>U227*T227*12</f>
        <v>990</v>
      </c>
      <c r="W227" s="60">
        <f t="shared" ref="W227:W233" si="319">U227+R227</f>
        <v>110</v>
      </c>
      <c r="X227" s="61">
        <f t="shared" ref="X227:X233" si="320">V227+S227</f>
        <v>990</v>
      </c>
      <c r="Y227" s="60"/>
      <c r="Z227" s="61"/>
      <c r="AA227" s="125">
        <v>0.75</v>
      </c>
      <c r="AB227" s="60">
        <v>110</v>
      </c>
      <c r="AC227" s="61">
        <f>AB227*AA227*12</f>
        <v>990</v>
      </c>
      <c r="AD227" s="60">
        <f t="shared" ref="AD227:AD233" si="321">AB227+Y227</f>
        <v>110</v>
      </c>
      <c r="AE227" s="61">
        <f t="shared" ref="AE227:AE233" si="322">AC227+Z227</f>
        <v>990</v>
      </c>
      <c r="AF227" s="82"/>
    </row>
    <row r="228" spans="1:32" s="1" customFormat="1">
      <c r="A228" s="749">
        <v>13.02</v>
      </c>
      <c r="B228" s="2" t="s">
        <v>79</v>
      </c>
      <c r="C228" s="82"/>
      <c r="D228" s="61"/>
      <c r="E228" s="82"/>
      <c r="F228" s="61"/>
      <c r="G228" s="101"/>
      <c r="H228" s="82"/>
      <c r="I228" s="61">
        <f t="shared" ref="I228:I233" si="323">H228*G228</f>
        <v>0</v>
      </c>
      <c r="J228" s="60">
        <f t="shared" si="316"/>
        <v>0</v>
      </c>
      <c r="K228" s="61">
        <f t="shared" si="316"/>
        <v>0</v>
      </c>
      <c r="L228" s="60"/>
      <c r="M228" s="61"/>
      <c r="N228" s="205" t="e">
        <f t="shared" si="317"/>
        <v>#DIV/0!</v>
      </c>
      <c r="O228" s="61" t="e">
        <f t="shared" si="317"/>
        <v>#DIV/0!</v>
      </c>
      <c r="P228" s="60">
        <f t="shared" si="318"/>
        <v>0</v>
      </c>
      <c r="Q228" s="61">
        <f t="shared" si="318"/>
        <v>0</v>
      </c>
      <c r="R228" s="60"/>
      <c r="S228" s="61"/>
      <c r="T228" s="125"/>
      <c r="U228" s="60"/>
      <c r="V228" s="61">
        <f t="shared" ref="V228:V233" si="324">U228*T228</f>
        <v>0</v>
      </c>
      <c r="W228" s="60">
        <f t="shared" si="319"/>
        <v>0</v>
      </c>
      <c r="X228" s="61">
        <f t="shared" si="320"/>
        <v>0</v>
      </c>
      <c r="Y228" s="60"/>
      <c r="Z228" s="61"/>
      <c r="AA228" s="125"/>
      <c r="AB228" s="60"/>
      <c r="AC228" s="61">
        <f t="shared" ref="AC228:AC233" si="325">AB228*AA228</f>
        <v>0</v>
      </c>
      <c r="AD228" s="60">
        <f t="shared" si="321"/>
        <v>0</v>
      </c>
      <c r="AE228" s="61">
        <f t="shared" si="322"/>
        <v>0</v>
      </c>
      <c r="AF228" s="82"/>
    </row>
    <row r="229" spans="1:32" s="1" customFormat="1">
      <c r="A229" s="749">
        <v>13.03</v>
      </c>
      <c r="B229" s="7" t="s">
        <v>86</v>
      </c>
      <c r="C229" s="82"/>
      <c r="D229" s="61"/>
      <c r="E229" s="82"/>
      <c r="F229" s="61"/>
      <c r="G229" s="101"/>
      <c r="H229" s="82"/>
      <c r="I229" s="61">
        <f t="shared" si="323"/>
        <v>0</v>
      </c>
      <c r="J229" s="60">
        <f t="shared" si="316"/>
        <v>0</v>
      </c>
      <c r="K229" s="61">
        <f t="shared" si="316"/>
        <v>0</v>
      </c>
      <c r="L229" s="60"/>
      <c r="M229" s="61"/>
      <c r="N229" s="205" t="e">
        <f t="shared" si="317"/>
        <v>#DIV/0!</v>
      </c>
      <c r="O229" s="61" t="e">
        <f t="shared" si="317"/>
        <v>#DIV/0!</v>
      </c>
      <c r="P229" s="60">
        <f t="shared" si="318"/>
        <v>0</v>
      </c>
      <c r="Q229" s="61">
        <f t="shared" si="318"/>
        <v>0</v>
      </c>
      <c r="R229" s="60"/>
      <c r="S229" s="61"/>
      <c r="T229" s="125"/>
      <c r="U229" s="60"/>
      <c r="V229" s="61">
        <f t="shared" si="324"/>
        <v>0</v>
      </c>
      <c r="W229" s="60">
        <f t="shared" si="319"/>
        <v>0</v>
      </c>
      <c r="X229" s="61">
        <f t="shared" si="320"/>
        <v>0</v>
      </c>
      <c r="Y229" s="60"/>
      <c r="Z229" s="61"/>
      <c r="AA229" s="125"/>
      <c r="AB229" s="60"/>
      <c r="AC229" s="61">
        <f t="shared" si="325"/>
        <v>0</v>
      </c>
      <c r="AD229" s="60">
        <f t="shared" si="321"/>
        <v>0</v>
      </c>
      <c r="AE229" s="61">
        <f t="shared" si="322"/>
        <v>0</v>
      </c>
      <c r="AF229" s="82"/>
    </row>
    <row r="230" spans="1:32" s="1" customFormat="1" ht="56.25">
      <c r="A230" s="749">
        <v>13.04</v>
      </c>
      <c r="B230" s="2" t="s">
        <v>81</v>
      </c>
      <c r="C230" s="82"/>
      <c r="D230" s="61"/>
      <c r="E230" s="82"/>
      <c r="F230" s="61"/>
      <c r="G230" s="101">
        <v>0.1</v>
      </c>
      <c r="H230" s="82">
        <v>130</v>
      </c>
      <c r="I230" s="61">
        <f t="shared" si="323"/>
        <v>13</v>
      </c>
      <c r="J230" s="60">
        <f t="shared" si="316"/>
        <v>130</v>
      </c>
      <c r="K230" s="61">
        <f t="shared" si="316"/>
        <v>13</v>
      </c>
      <c r="L230" s="60"/>
      <c r="M230" s="61"/>
      <c r="N230" s="61">
        <f t="shared" si="317"/>
        <v>0</v>
      </c>
      <c r="O230" s="61">
        <f t="shared" si="317"/>
        <v>0</v>
      </c>
      <c r="P230" s="60">
        <f t="shared" si="318"/>
        <v>130</v>
      </c>
      <c r="Q230" s="61">
        <f t="shared" si="318"/>
        <v>13</v>
      </c>
      <c r="R230" s="60"/>
      <c r="S230" s="61"/>
      <c r="T230" s="125">
        <v>0.1</v>
      </c>
      <c r="U230" s="60">
        <v>130</v>
      </c>
      <c r="V230" s="61">
        <f t="shared" si="324"/>
        <v>13</v>
      </c>
      <c r="W230" s="60">
        <f t="shared" si="319"/>
        <v>130</v>
      </c>
      <c r="X230" s="61">
        <f t="shared" si="320"/>
        <v>13</v>
      </c>
      <c r="Y230" s="60"/>
      <c r="Z230" s="61"/>
      <c r="AA230" s="125">
        <v>0.1</v>
      </c>
      <c r="AB230" s="60">
        <v>130</v>
      </c>
      <c r="AC230" s="61">
        <f t="shared" si="325"/>
        <v>13</v>
      </c>
      <c r="AD230" s="60">
        <f t="shared" si="321"/>
        <v>130</v>
      </c>
      <c r="AE230" s="61">
        <f t="shared" si="322"/>
        <v>13</v>
      </c>
      <c r="AF230" s="691" t="s">
        <v>478</v>
      </c>
    </row>
    <row r="231" spans="1:32" s="1" customFormat="1" ht="56.25">
      <c r="A231" s="749">
        <v>13.05</v>
      </c>
      <c r="B231" s="2" t="s">
        <v>82</v>
      </c>
      <c r="C231" s="82"/>
      <c r="D231" s="61"/>
      <c r="E231" s="82"/>
      <c r="F231" s="61"/>
      <c r="G231" s="101">
        <v>0.12</v>
      </c>
      <c r="H231" s="82">
        <v>130</v>
      </c>
      <c r="I231" s="61">
        <f t="shared" si="323"/>
        <v>15.6</v>
      </c>
      <c r="J231" s="60">
        <f t="shared" si="316"/>
        <v>130</v>
      </c>
      <c r="K231" s="61">
        <f t="shared" si="316"/>
        <v>15.6</v>
      </c>
      <c r="L231" s="60"/>
      <c r="M231" s="61"/>
      <c r="N231" s="61">
        <f t="shared" si="317"/>
        <v>0</v>
      </c>
      <c r="O231" s="61">
        <f t="shared" si="317"/>
        <v>0</v>
      </c>
      <c r="P231" s="60">
        <f t="shared" si="318"/>
        <v>130</v>
      </c>
      <c r="Q231" s="61">
        <f t="shared" si="318"/>
        <v>15.6</v>
      </c>
      <c r="R231" s="60"/>
      <c r="S231" s="61"/>
      <c r="T231" s="125">
        <v>0.12</v>
      </c>
      <c r="U231" s="60">
        <v>130</v>
      </c>
      <c r="V231" s="61">
        <f t="shared" si="324"/>
        <v>15.6</v>
      </c>
      <c r="W231" s="60">
        <f t="shared" si="319"/>
        <v>130</v>
      </c>
      <c r="X231" s="61">
        <f t="shared" si="320"/>
        <v>15.6</v>
      </c>
      <c r="Y231" s="60"/>
      <c r="Z231" s="61"/>
      <c r="AA231" s="125">
        <v>0.12</v>
      </c>
      <c r="AB231" s="60">
        <v>130</v>
      </c>
      <c r="AC231" s="61">
        <f t="shared" si="325"/>
        <v>15.6</v>
      </c>
      <c r="AD231" s="60">
        <f t="shared" si="321"/>
        <v>130</v>
      </c>
      <c r="AE231" s="61">
        <f t="shared" si="322"/>
        <v>15.6</v>
      </c>
      <c r="AF231" s="691" t="s">
        <v>478</v>
      </c>
    </row>
    <row r="232" spans="1:32" s="1" customFormat="1">
      <c r="A232" s="198">
        <v>13.06</v>
      </c>
      <c r="B232" s="2" t="s">
        <v>83</v>
      </c>
      <c r="C232" s="82"/>
      <c r="D232" s="61"/>
      <c r="E232" s="82"/>
      <c r="F232" s="61"/>
      <c r="G232" s="101"/>
      <c r="H232" s="82"/>
      <c r="I232" s="61">
        <f t="shared" si="323"/>
        <v>0</v>
      </c>
      <c r="J232" s="60">
        <f t="shared" si="316"/>
        <v>0</v>
      </c>
      <c r="K232" s="61">
        <f t="shared" si="316"/>
        <v>0</v>
      </c>
      <c r="L232" s="60"/>
      <c r="M232" s="61"/>
      <c r="N232" s="61" t="e">
        <f t="shared" si="317"/>
        <v>#DIV/0!</v>
      </c>
      <c r="O232" s="61" t="e">
        <f t="shared" si="317"/>
        <v>#DIV/0!</v>
      </c>
      <c r="P232" s="60">
        <f t="shared" si="318"/>
        <v>0</v>
      </c>
      <c r="Q232" s="61">
        <f t="shared" si="318"/>
        <v>0</v>
      </c>
      <c r="R232" s="60"/>
      <c r="S232" s="61"/>
      <c r="T232" s="125"/>
      <c r="U232" s="60"/>
      <c r="V232" s="61">
        <f t="shared" si="324"/>
        <v>0</v>
      </c>
      <c r="W232" s="60">
        <f t="shared" si="319"/>
        <v>0</v>
      </c>
      <c r="X232" s="61">
        <f t="shared" si="320"/>
        <v>0</v>
      </c>
      <c r="Y232" s="60"/>
      <c r="Z232" s="61"/>
      <c r="AA232" s="125"/>
      <c r="AB232" s="60"/>
      <c r="AC232" s="61">
        <f t="shared" si="325"/>
        <v>0</v>
      </c>
      <c r="AD232" s="60">
        <f t="shared" si="321"/>
        <v>0</v>
      </c>
      <c r="AE232" s="61">
        <f t="shared" si="322"/>
        <v>0</v>
      </c>
      <c r="AF232" s="82"/>
    </row>
    <row r="233" spans="1:32" s="1" customFormat="1">
      <c r="A233" s="198">
        <v>13.07</v>
      </c>
      <c r="B233" s="7" t="s">
        <v>84</v>
      </c>
      <c r="C233" s="82"/>
      <c r="D233" s="61"/>
      <c r="E233" s="82"/>
      <c r="F233" s="61"/>
      <c r="G233" s="101"/>
      <c r="H233" s="82"/>
      <c r="I233" s="61">
        <f t="shared" si="323"/>
        <v>0</v>
      </c>
      <c r="J233" s="60">
        <f t="shared" si="316"/>
        <v>0</v>
      </c>
      <c r="K233" s="61">
        <f t="shared" si="316"/>
        <v>0</v>
      </c>
      <c r="L233" s="60"/>
      <c r="M233" s="61"/>
      <c r="N233" s="61" t="e">
        <f t="shared" si="317"/>
        <v>#DIV/0!</v>
      </c>
      <c r="O233" s="61" t="e">
        <f t="shared" si="317"/>
        <v>#DIV/0!</v>
      </c>
      <c r="P233" s="60">
        <f t="shared" si="318"/>
        <v>0</v>
      </c>
      <c r="Q233" s="61">
        <f t="shared" si="318"/>
        <v>0</v>
      </c>
      <c r="R233" s="60"/>
      <c r="S233" s="61"/>
      <c r="T233" s="125"/>
      <c r="U233" s="60"/>
      <c r="V233" s="61">
        <f t="shared" si="324"/>
        <v>0</v>
      </c>
      <c r="W233" s="60">
        <f t="shared" si="319"/>
        <v>0</v>
      </c>
      <c r="X233" s="61">
        <f t="shared" si="320"/>
        <v>0</v>
      </c>
      <c r="Y233" s="60"/>
      <c r="Z233" s="61"/>
      <c r="AA233" s="125"/>
      <c r="AB233" s="60"/>
      <c r="AC233" s="61">
        <f t="shared" si="325"/>
        <v>0</v>
      </c>
      <c r="AD233" s="60">
        <f t="shared" si="321"/>
        <v>0</v>
      </c>
      <c r="AE233" s="61">
        <f t="shared" si="322"/>
        <v>0</v>
      </c>
      <c r="AF233" s="82"/>
    </row>
    <row r="234" spans="1:32" s="274" customFormat="1">
      <c r="A234" s="217"/>
      <c r="B234" s="218" t="s">
        <v>35</v>
      </c>
      <c r="C234" s="236">
        <f t="shared" ref="C234:F234" si="326">SUM(C227:C233)</f>
        <v>0</v>
      </c>
      <c r="D234" s="219">
        <f t="shared" si="326"/>
        <v>0</v>
      </c>
      <c r="E234" s="236">
        <f t="shared" si="326"/>
        <v>0</v>
      </c>
      <c r="F234" s="219">
        <f t="shared" si="326"/>
        <v>0</v>
      </c>
      <c r="G234" s="220"/>
      <c r="H234" s="236">
        <f t="shared" ref="H234:M234" si="327">SUM(H227:H233)</f>
        <v>270</v>
      </c>
      <c r="I234" s="219">
        <f t="shared" si="327"/>
        <v>96.999999999999986</v>
      </c>
      <c r="J234" s="236">
        <f t="shared" si="327"/>
        <v>270</v>
      </c>
      <c r="K234" s="219">
        <f t="shared" si="327"/>
        <v>96.999999999999986</v>
      </c>
      <c r="L234" s="236">
        <f>L230</f>
        <v>0</v>
      </c>
      <c r="M234" s="219">
        <f t="shared" si="327"/>
        <v>46.91</v>
      </c>
      <c r="N234" s="213">
        <f t="shared" si="317"/>
        <v>0</v>
      </c>
      <c r="O234" s="213">
        <f>M234/K234%</f>
        <v>48.360824742268044</v>
      </c>
      <c r="P234" s="236">
        <f>P230</f>
        <v>130</v>
      </c>
      <c r="Q234" s="219">
        <f t="shared" ref="Q234:S234" si="328">SUM(Q227:Q233)</f>
        <v>50.089999999999996</v>
      </c>
      <c r="R234" s="236">
        <f t="shared" si="328"/>
        <v>0</v>
      </c>
      <c r="S234" s="219">
        <f t="shared" si="328"/>
        <v>0</v>
      </c>
      <c r="T234" s="262"/>
      <c r="U234" s="236">
        <f>U230</f>
        <v>130</v>
      </c>
      <c r="V234" s="219">
        <f>SUM(V227:V233)</f>
        <v>1018.6</v>
      </c>
      <c r="W234" s="236">
        <f>W230</f>
        <v>130</v>
      </c>
      <c r="X234" s="219">
        <f>SUM(X227:X233)</f>
        <v>1018.6</v>
      </c>
      <c r="Y234" s="236">
        <f t="shared" ref="Y234:Z234" si="329">SUM(Y227:Y233)</f>
        <v>0</v>
      </c>
      <c r="Z234" s="219">
        <f t="shared" si="329"/>
        <v>0</v>
      </c>
      <c r="AA234" s="262"/>
      <c r="AB234" s="236">
        <f>AB230</f>
        <v>130</v>
      </c>
      <c r="AC234" s="219">
        <f>SUM(AC227:AC233)</f>
        <v>1018.6</v>
      </c>
      <c r="AD234" s="236">
        <f>AD230</f>
        <v>130</v>
      </c>
      <c r="AE234" s="219">
        <f>SUM(AE227:AE233)</f>
        <v>1018.6</v>
      </c>
      <c r="AF234" s="218"/>
    </row>
    <row r="235" spans="1:32" s="4" customFormat="1" ht="31.5">
      <c r="A235" s="90">
        <v>14</v>
      </c>
      <c r="B235" s="9" t="s">
        <v>87</v>
      </c>
      <c r="C235" s="12"/>
      <c r="D235" s="63"/>
      <c r="E235" s="12"/>
      <c r="F235" s="63"/>
      <c r="G235" s="102"/>
      <c r="H235" s="12"/>
      <c r="I235" s="63"/>
      <c r="J235" s="62"/>
      <c r="K235" s="63"/>
      <c r="L235" s="62"/>
      <c r="M235" s="63"/>
      <c r="N235" s="63"/>
      <c r="O235" s="63"/>
      <c r="P235" s="62"/>
      <c r="Q235" s="63"/>
      <c r="R235" s="62"/>
      <c r="S235" s="63"/>
      <c r="T235" s="126"/>
      <c r="U235" s="62"/>
      <c r="V235" s="63"/>
      <c r="W235" s="62"/>
      <c r="X235" s="63"/>
      <c r="Y235" s="62"/>
      <c r="Z235" s="63"/>
      <c r="AA235" s="126"/>
      <c r="AB235" s="62"/>
      <c r="AC235" s="63"/>
      <c r="AD235" s="62"/>
      <c r="AE235" s="63"/>
      <c r="AF235" s="12"/>
    </row>
    <row r="236" spans="1:32" s="1" customFormat="1" ht="47.25">
      <c r="A236" s="198">
        <v>14.01</v>
      </c>
      <c r="B236" s="2" t="s">
        <v>284</v>
      </c>
      <c r="C236" s="82"/>
      <c r="D236" s="61"/>
      <c r="E236" s="82"/>
      <c r="F236" s="61"/>
      <c r="G236" s="101"/>
      <c r="H236" s="82"/>
      <c r="I236" s="61"/>
      <c r="J236" s="60">
        <f t="shared" ref="J236:J238" si="330">H236+E236+C236</f>
        <v>0</v>
      </c>
      <c r="K236" s="61">
        <f>I236+F236+D236</f>
        <v>0</v>
      </c>
      <c r="L236" s="60"/>
      <c r="M236" s="61"/>
      <c r="N236" s="61" t="e">
        <f t="shared" ref="N236:O239" si="331">L236/J236%</f>
        <v>#DIV/0!</v>
      </c>
      <c r="O236" s="61" t="e">
        <f t="shared" si="331"/>
        <v>#DIV/0!</v>
      </c>
      <c r="P236" s="60"/>
      <c r="Q236" s="61"/>
      <c r="R236" s="60"/>
      <c r="S236" s="61"/>
      <c r="T236" s="125"/>
      <c r="U236" s="60"/>
      <c r="V236" s="61"/>
      <c r="W236" s="60"/>
      <c r="X236" s="61"/>
      <c r="Y236" s="60"/>
      <c r="Z236" s="61"/>
      <c r="AA236" s="125"/>
      <c r="AB236" s="60"/>
      <c r="AC236" s="61"/>
      <c r="AD236" s="60"/>
      <c r="AE236" s="61"/>
      <c r="AF236" s="82"/>
    </row>
    <row r="237" spans="1:32" s="1" customFormat="1" ht="78" customHeight="1">
      <c r="A237" s="749"/>
      <c r="B237" s="2" t="s">
        <v>285</v>
      </c>
      <c r="C237" s="82"/>
      <c r="D237" s="61"/>
      <c r="E237" s="82"/>
      <c r="F237" s="61"/>
      <c r="G237" s="101">
        <v>47.486153846153798</v>
      </c>
      <c r="H237" s="82">
        <v>1</v>
      </c>
      <c r="I237" s="61">
        <f>+G237*H237</f>
        <v>47.486153846153798</v>
      </c>
      <c r="J237" s="60">
        <f t="shared" si="330"/>
        <v>1</v>
      </c>
      <c r="K237" s="61">
        <f>I237+F237+D237</f>
        <v>47.486153846153798</v>
      </c>
      <c r="L237" s="60">
        <v>1</v>
      </c>
      <c r="M237" s="61"/>
      <c r="N237" s="61">
        <f t="shared" si="331"/>
        <v>100</v>
      </c>
      <c r="O237" s="61">
        <f t="shared" si="331"/>
        <v>0</v>
      </c>
      <c r="P237" s="60">
        <f>J237-L237</f>
        <v>0</v>
      </c>
      <c r="Q237" s="61">
        <f>K237-M237</f>
        <v>47.486153846153798</v>
      </c>
      <c r="R237" s="60"/>
      <c r="S237" s="61"/>
      <c r="T237" s="125">
        <v>50</v>
      </c>
      <c r="U237" s="60">
        <v>1</v>
      </c>
      <c r="V237" s="61">
        <f>U237*T237</f>
        <v>50</v>
      </c>
      <c r="W237" s="60">
        <f t="shared" ref="W237:W238" si="332">U237+R237</f>
        <v>1</v>
      </c>
      <c r="X237" s="61">
        <f>V237+S237</f>
        <v>50</v>
      </c>
      <c r="Y237" s="60"/>
      <c r="Z237" s="61"/>
      <c r="AA237" s="125">
        <v>50</v>
      </c>
      <c r="AB237" s="60">
        <v>1</v>
      </c>
      <c r="AC237" s="61">
        <f>AB237*AA237</f>
        <v>50</v>
      </c>
      <c r="AD237" s="60">
        <f t="shared" ref="AD237:AD238" si="333">AB237+Y237</f>
        <v>1</v>
      </c>
      <c r="AE237" s="61">
        <f>AC237+Z237</f>
        <v>50</v>
      </c>
      <c r="AF237" s="691" t="s">
        <v>631</v>
      </c>
    </row>
    <row r="238" spans="1:32" s="1" customFormat="1" ht="18.75">
      <c r="A238" s="198"/>
      <c r="B238" s="340" t="s">
        <v>343</v>
      </c>
      <c r="C238" s="82"/>
      <c r="D238" s="61"/>
      <c r="E238" s="82"/>
      <c r="F238" s="61"/>
      <c r="G238" s="101"/>
      <c r="H238" s="60">
        <v>13</v>
      </c>
      <c r="I238" s="61"/>
      <c r="J238" s="60">
        <f t="shared" si="330"/>
        <v>13</v>
      </c>
      <c r="K238" s="61"/>
      <c r="L238" s="60"/>
      <c r="M238" s="61"/>
      <c r="N238" s="61">
        <f t="shared" si="331"/>
        <v>0</v>
      </c>
      <c r="O238" s="61" t="e">
        <f t="shared" si="331"/>
        <v>#DIV/0!</v>
      </c>
      <c r="P238" s="60">
        <f>J238-L238</f>
        <v>13</v>
      </c>
      <c r="Q238" s="61">
        <f>K238-M238</f>
        <v>0</v>
      </c>
      <c r="R238" s="60"/>
      <c r="S238" s="61"/>
      <c r="T238" s="125"/>
      <c r="U238" s="60">
        <v>10</v>
      </c>
      <c r="V238" s="61">
        <f t="shared" ref="V238" si="334">U238*T238</f>
        <v>0</v>
      </c>
      <c r="W238" s="60">
        <f t="shared" si="332"/>
        <v>10</v>
      </c>
      <c r="X238" s="61">
        <f>V238+S238</f>
        <v>0</v>
      </c>
      <c r="Y238" s="60"/>
      <c r="Z238" s="61"/>
      <c r="AA238" s="125"/>
      <c r="AB238" s="60">
        <v>10</v>
      </c>
      <c r="AC238" s="61">
        <f t="shared" ref="AC238" si="335">AB238*AA238</f>
        <v>0</v>
      </c>
      <c r="AD238" s="60">
        <f t="shared" si="333"/>
        <v>10</v>
      </c>
      <c r="AE238" s="61">
        <f>AC238+Z238</f>
        <v>0</v>
      </c>
      <c r="AF238" s="82"/>
    </row>
    <row r="239" spans="1:32" s="274" customFormat="1" ht="18.75">
      <c r="A239" s="217"/>
      <c r="B239" s="218" t="s">
        <v>25</v>
      </c>
      <c r="C239" s="236">
        <f t="shared" ref="C239:F239" si="336">C238+C237</f>
        <v>0</v>
      </c>
      <c r="D239" s="219">
        <f t="shared" si="336"/>
        <v>0</v>
      </c>
      <c r="E239" s="236">
        <f t="shared" si="336"/>
        <v>0</v>
      </c>
      <c r="F239" s="219">
        <f t="shared" si="336"/>
        <v>0</v>
      </c>
      <c r="G239" s="220"/>
      <c r="H239" s="236">
        <f>H237</f>
        <v>1</v>
      </c>
      <c r="I239" s="219">
        <f t="shared" ref="I239:M239" si="337">I238+I237</f>
        <v>47.486153846153798</v>
      </c>
      <c r="J239" s="666">
        <f>J237</f>
        <v>1</v>
      </c>
      <c r="K239" s="219">
        <f t="shared" si="337"/>
        <v>47.486153846153798</v>
      </c>
      <c r="L239" s="236">
        <f>L237</f>
        <v>1</v>
      </c>
      <c r="M239" s="219">
        <f t="shared" si="337"/>
        <v>0</v>
      </c>
      <c r="N239" s="213">
        <f t="shared" si="331"/>
        <v>100</v>
      </c>
      <c r="O239" s="213">
        <f>M239/K239%</f>
        <v>0</v>
      </c>
      <c r="P239" s="236">
        <f>P238+P237</f>
        <v>13</v>
      </c>
      <c r="Q239" s="219">
        <f>Q238+Q237</f>
        <v>47.486153846153798</v>
      </c>
      <c r="R239" s="236">
        <f>R238+R237</f>
        <v>0</v>
      </c>
      <c r="S239" s="219">
        <f>S238+S237</f>
        <v>0</v>
      </c>
      <c r="T239" s="262"/>
      <c r="U239" s="219"/>
      <c r="V239" s="219">
        <f>V238+V237</f>
        <v>50</v>
      </c>
      <c r="W239" s="219"/>
      <c r="X239" s="219">
        <f>X238+X237</f>
        <v>50</v>
      </c>
      <c r="Y239" s="236">
        <f>Y238+Y237</f>
        <v>0</v>
      </c>
      <c r="Z239" s="219">
        <f>Z238+Z237</f>
        <v>0</v>
      </c>
      <c r="AA239" s="262"/>
      <c r="AB239" s="219"/>
      <c r="AC239" s="219">
        <f>AC238+AC237</f>
        <v>50</v>
      </c>
      <c r="AD239" s="219"/>
      <c r="AE239" s="219">
        <f>AE238+AE237</f>
        <v>50</v>
      </c>
      <c r="AF239" s="218"/>
    </row>
    <row r="240" spans="1:32" s="4" customFormat="1">
      <c r="A240" s="90">
        <v>15</v>
      </c>
      <c r="B240" s="9" t="s">
        <v>88</v>
      </c>
      <c r="C240" s="12"/>
      <c r="D240" s="63"/>
      <c r="E240" s="12"/>
      <c r="F240" s="63"/>
      <c r="G240" s="102"/>
      <c r="H240" s="12"/>
      <c r="I240" s="63"/>
      <c r="J240" s="62"/>
      <c r="K240" s="63"/>
      <c r="L240" s="62"/>
      <c r="M240" s="63"/>
      <c r="N240" s="63"/>
      <c r="O240" s="63"/>
      <c r="P240" s="62"/>
      <c r="Q240" s="63"/>
      <c r="R240" s="62"/>
      <c r="S240" s="63"/>
      <c r="T240" s="126"/>
      <c r="U240" s="62"/>
      <c r="V240" s="63"/>
      <c r="W240" s="62"/>
      <c r="X240" s="63"/>
      <c r="Y240" s="62"/>
      <c r="Z240" s="63"/>
      <c r="AA240" s="126"/>
      <c r="AB240" s="62"/>
      <c r="AC240" s="63"/>
      <c r="AD240" s="62"/>
      <c r="AE240" s="63"/>
      <c r="AF240" s="12"/>
    </row>
    <row r="241" spans="1:32" s="1" customFormat="1">
      <c r="A241" s="198">
        <v>15.01</v>
      </c>
      <c r="B241" s="2" t="s">
        <v>92</v>
      </c>
      <c r="C241" s="82"/>
      <c r="D241" s="61"/>
      <c r="E241" s="82"/>
      <c r="F241" s="61"/>
      <c r="G241" s="101"/>
      <c r="H241" s="82"/>
      <c r="I241" s="61">
        <f>H241*G241</f>
        <v>0</v>
      </c>
      <c r="J241" s="60">
        <f t="shared" ref="J241:J242" si="338">H241+E241+C241</f>
        <v>0</v>
      </c>
      <c r="K241" s="61">
        <f>I241+F241+D241</f>
        <v>0</v>
      </c>
      <c r="L241" s="60"/>
      <c r="M241" s="61"/>
      <c r="N241" s="61"/>
      <c r="O241" s="61"/>
      <c r="P241" s="60">
        <f>J241-L241</f>
        <v>0</v>
      </c>
      <c r="Q241" s="61">
        <f>K241-M241</f>
        <v>0</v>
      </c>
      <c r="R241" s="60"/>
      <c r="S241" s="61"/>
      <c r="T241" s="125"/>
      <c r="U241" s="60"/>
      <c r="V241" s="61">
        <f>U241*T241</f>
        <v>0</v>
      </c>
      <c r="W241" s="60">
        <f>U241+R241</f>
        <v>0</v>
      </c>
      <c r="X241" s="61">
        <f>V241+S241</f>
        <v>0</v>
      </c>
      <c r="Y241" s="60"/>
      <c r="Z241" s="61"/>
      <c r="AA241" s="125"/>
      <c r="AB241" s="60"/>
      <c r="AC241" s="61">
        <f>AB241*AA241</f>
        <v>0</v>
      </c>
      <c r="AD241" s="60">
        <f>AB241+Y241</f>
        <v>0</v>
      </c>
      <c r="AE241" s="61">
        <f>AC241+Z241</f>
        <v>0</v>
      </c>
      <c r="AF241" s="82"/>
    </row>
    <row r="242" spans="1:32" s="1" customFormat="1">
      <c r="A242" s="198">
        <v>15.02</v>
      </c>
      <c r="B242" s="2" t="s">
        <v>93</v>
      </c>
      <c r="C242" s="82"/>
      <c r="D242" s="61"/>
      <c r="E242" s="82"/>
      <c r="F242" s="61"/>
      <c r="G242" s="101"/>
      <c r="H242" s="82"/>
      <c r="I242" s="61">
        <f>H242*G242</f>
        <v>0</v>
      </c>
      <c r="J242" s="60">
        <f t="shared" si="338"/>
        <v>0</v>
      </c>
      <c r="K242" s="61">
        <f>I242+F242+D242</f>
        <v>0</v>
      </c>
      <c r="L242" s="60"/>
      <c r="M242" s="61"/>
      <c r="N242" s="61"/>
      <c r="O242" s="61"/>
      <c r="P242" s="60">
        <f>J242-L242</f>
        <v>0</v>
      </c>
      <c r="Q242" s="61">
        <f>K242-M242</f>
        <v>0</v>
      </c>
      <c r="R242" s="60"/>
      <c r="S242" s="61"/>
      <c r="T242" s="125"/>
      <c r="U242" s="60"/>
      <c r="V242" s="61">
        <f>U242*T242</f>
        <v>0</v>
      </c>
      <c r="W242" s="60">
        <f>U242+R242</f>
        <v>0</v>
      </c>
      <c r="X242" s="61">
        <f>V242+S242</f>
        <v>0</v>
      </c>
      <c r="Y242" s="60"/>
      <c r="Z242" s="61"/>
      <c r="AA242" s="125"/>
      <c r="AB242" s="60"/>
      <c r="AC242" s="61">
        <f>AB242*AA242</f>
        <v>0</v>
      </c>
      <c r="AD242" s="60">
        <f>AB242+Y242</f>
        <v>0</v>
      </c>
      <c r="AE242" s="61">
        <f>AC242+Z242</f>
        <v>0</v>
      </c>
      <c r="AF242" s="82"/>
    </row>
    <row r="243" spans="1:32" s="274" customFormat="1">
      <c r="A243" s="217"/>
      <c r="B243" s="218" t="s">
        <v>25</v>
      </c>
      <c r="C243" s="236">
        <f t="shared" ref="C243:F243" si="339">SUM(C241:C242)</f>
        <v>0</v>
      </c>
      <c r="D243" s="219">
        <f t="shared" si="339"/>
        <v>0</v>
      </c>
      <c r="E243" s="236">
        <f t="shared" si="339"/>
        <v>0</v>
      </c>
      <c r="F243" s="219">
        <f t="shared" si="339"/>
        <v>0</v>
      </c>
      <c r="G243" s="220"/>
      <c r="H243" s="236">
        <f>SUM(H241:H242)</f>
        <v>0</v>
      </c>
      <c r="I243" s="219">
        <f>SUM(I241:I242)</f>
        <v>0</v>
      </c>
      <c r="J243" s="236">
        <f>SUM(J241:J242)</f>
        <v>0</v>
      </c>
      <c r="K243" s="219">
        <f>SUM(K241:K242)</f>
        <v>0</v>
      </c>
      <c r="L243" s="236">
        <f t="shared" ref="L243:M243" si="340">SUM(L241:L242)</f>
        <v>0</v>
      </c>
      <c r="M243" s="219">
        <f t="shared" si="340"/>
        <v>0</v>
      </c>
      <c r="N243" s="213"/>
      <c r="O243" s="213"/>
      <c r="P243" s="236">
        <f t="shared" ref="P243:S243" si="341">SUM(P241:P242)</f>
        <v>0</v>
      </c>
      <c r="Q243" s="219">
        <f t="shared" si="341"/>
        <v>0</v>
      </c>
      <c r="R243" s="236">
        <f t="shared" si="341"/>
        <v>0</v>
      </c>
      <c r="S243" s="219">
        <f t="shared" si="341"/>
        <v>0</v>
      </c>
      <c r="T243" s="262"/>
      <c r="U243" s="236">
        <f t="shared" ref="U243:W243" si="342">SUM(U241:U242)</f>
        <v>0</v>
      </c>
      <c r="V243" s="219">
        <f>SUM(V241:V242)</f>
        <v>0</v>
      </c>
      <c r="W243" s="236">
        <f t="shared" si="342"/>
        <v>0</v>
      </c>
      <c r="X243" s="219">
        <f>SUM(X241:X242)</f>
        <v>0</v>
      </c>
      <c r="Y243" s="236">
        <f t="shared" ref="Y243:Z243" si="343">SUM(Y241:Y242)</f>
        <v>0</v>
      </c>
      <c r="Z243" s="219">
        <f t="shared" si="343"/>
        <v>0</v>
      </c>
      <c r="AA243" s="262"/>
      <c r="AB243" s="236">
        <f t="shared" ref="AB243" si="344">SUM(AB241:AB242)</f>
        <v>0</v>
      </c>
      <c r="AC243" s="219">
        <f>SUM(AC241:AC242)</f>
        <v>0</v>
      </c>
      <c r="AD243" s="236">
        <f t="shared" ref="AD243" si="345">SUM(AD241:AD242)</f>
        <v>0</v>
      </c>
      <c r="AE243" s="219">
        <f>SUM(AE241:AE242)</f>
        <v>0</v>
      </c>
      <c r="AF243" s="218"/>
    </row>
    <row r="244" spans="1:32" s="4" customFormat="1">
      <c r="A244" s="90" t="s">
        <v>89</v>
      </c>
      <c r="B244" s="9" t="s">
        <v>90</v>
      </c>
      <c r="C244" s="12"/>
      <c r="D244" s="63"/>
      <c r="E244" s="12"/>
      <c r="F244" s="63"/>
      <c r="G244" s="102"/>
      <c r="H244" s="12"/>
      <c r="I244" s="63"/>
      <c r="J244" s="62"/>
      <c r="K244" s="63"/>
      <c r="L244" s="62"/>
      <c r="M244" s="63"/>
      <c r="N244" s="63"/>
      <c r="O244" s="63"/>
      <c r="P244" s="62"/>
      <c r="Q244" s="63"/>
      <c r="R244" s="62"/>
      <c r="S244" s="63"/>
      <c r="T244" s="126"/>
      <c r="U244" s="62"/>
      <c r="V244" s="63"/>
      <c r="W244" s="62"/>
      <c r="X244" s="63"/>
      <c r="Y244" s="62"/>
      <c r="Z244" s="63"/>
      <c r="AA244" s="126"/>
      <c r="AB244" s="62"/>
      <c r="AC244" s="63"/>
      <c r="AD244" s="62"/>
      <c r="AE244" s="63"/>
      <c r="AF244" s="12"/>
    </row>
    <row r="245" spans="1:32" s="4" customFormat="1">
      <c r="A245" s="90">
        <v>16</v>
      </c>
      <c r="B245" s="9" t="s">
        <v>91</v>
      </c>
      <c r="C245" s="12"/>
      <c r="D245" s="63"/>
      <c r="E245" s="12"/>
      <c r="F245" s="63"/>
      <c r="G245" s="102"/>
      <c r="H245" s="12"/>
      <c r="I245" s="63">
        <f>H245*G245</f>
        <v>0</v>
      </c>
      <c r="J245" s="62"/>
      <c r="K245" s="63"/>
      <c r="L245" s="62"/>
      <c r="M245" s="63"/>
      <c r="N245" s="63"/>
      <c r="O245" s="63"/>
      <c r="P245" s="62"/>
      <c r="Q245" s="63"/>
      <c r="R245" s="62"/>
      <c r="S245" s="63"/>
      <c r="T245" s="126"/>
      <c r="U245" s="62"/>
      <c r="V245" s="63"/>
      <c r="W245" s="62"/>
      <c r="X245" s="63"/>
      <c r="Y245" s="62"/>
      <c r="Z245" s="63"/>
      <c r="AA245" s="126"/>
      <c r="AB245" s="62"/>
      <c r="AC245" s="63"/>
      <c r="AD245" s="62"/>
      <c r="AE245" s="63"/>
      <c r="AF245" s="12"/>
    </row>
    <row r="246" spans="1:32" s="4" customFormat="1">
      <c r="A246" s="90">
        <v>16.010000000000002</v>
      </c>
      <c r="B246" s="9" t="s">
        <v>92</v>
      </c>
      <c r="C246" s="12"/>
      <c r="D246" s="63"/>
      <c r="E246" s="12"/>
      <c r="F246" s="63"/>
      <c r="G246" s="102"/>
      <c r="H246" s="12"/>
      <c r="I246" s="63">
        <f>H246*G246</f>
        <v>0</v>
      </c>
      <c r="J246" s="62">
        <f t="shared" ref="J246:J249" si="346">H246+E246+C246</f>
        <v>0</v>
      </c>
      <c r="K246" s="63">
        <f>I246+F246+D246</f>
        <v>0</v>
      </c>
      <c r="L246" s="62"/>
      <c r="M246" s="63"/>
      <c r="N246" s="61" t="e">
        <f t="shared" ref="N246:O250" si="347">L246/J246%</f>
        <v>#DIV/0!</v>
      </c>
      <c r="O246" s="61" t="e">
        <f t="shared" si="347"/>
        <v>#DIV/0!</v>
      </c>
      <c r="P246" s="60"/>
      <c r="Q246" s="61"/>
      <c r="R246" s="60"/>
      <c r="S246" s="63"/>
      <c r="T246" s="126"/>
      <c r="U246" s="62"/>
      <c r="V246" s="63"/>
      <c r="W246" s="62"/>
      <c r="X246" s="63"/>
      <c r="Y246" s="60"/>
      <c r="Z246" s="63"/>
      <c r="AA246" s="126"/>
      <c r="AB246" s="62"/>
      <c r="AC246" s="63"/>
      <c r="AD246" s="62"/>
      <c r="AE246" s="63"/>
      <c r="AF246" s="12"/>
    </row>
    <row r="247" spans="1:32" s="1" customFormat="1" ht="56.25">
      <c r="A247" s="749"/>
      <c r="B247" s="2" t="s">
        <v>236</v>
      </c>
      <c r="C247" s="82"/>
      <c r="D247" s="61"/>
      <c r="E247" s="82"/>
      <c r="F247" s="61"/>
      <c r="G247" s="101">
        <v>5.0000000000000001E-3</v>
      </c>
      <c r="H247" s="60">
        <v>1585</v>
      </c>
      <c r="I247" s="61">
        <f>+G247*H247</f>
        <v>7.9249999999999998</v>
      </c>
      <c r="J247" s="60">
        <f t="shared" si="346"/>
        <v>1585</v>
      </c>
      <c r="K247" s="61">
        <f>I247+F247+D247</f>
        <v>7.9249999999999998</v>
      </c>
      <c r="L247" s="60">
        <v>0</v>
      </c>
      <c r="M247" s="61"/>
      <c r="N247" s="61">
        <f t="shared" si="347"/>
        <v>0</v>
      </c>
      <c r="O247" s="61">
        <f t="shared" si="347"/>
        <v>0</v>
      </c>
      <c r="P247" s="60">
        <f t="shared" ref="P247:Q249" si="348">J247-L247</f>
        <v>1585</v>
      </c>
      <c r="Q247" s="61">
        <f t="shared" si="348"/>
        <v>7.9249999999999998</v>
      </c>
      <c r="R247" s="60"/>
      <c r="S247" s="61"/>
      <c r="T247" s="125">
        <v>5.0000000000000001E-3</v>
      </c>
      <c r="U247" s="60">
        <v>1591</v>
      </c>
      <c r="V247" s="61">
        <f>U247*T247</f>
        <v>7.9550000000000001</v>
      </c>
      <c r="W247" s="60">
        <f t="shared" ref="W247:W249" si="349">U247+R247</f>
        <v>1591</v>
      </c>
      <c r="X247" s="61">
        <f>V247+S247</f>
        <v>7.9550000000000001</v>
      </c>
      <c r="Y247" s="60"/>
      <c r="Z247" s="61"/>
      <c r="AA247" s="125">
        <v>5.0000000000000001E-3</v>
      </c>
      <c r="AB247" s="60">
        <v>1591</v>
      </c>
      <c r="AC247" s="61">
        <f>AB247*AA247</f>
        <v>7.9550000000000001</v>
      </c>
      <c r="AD247" s="60">
        <f t="shared" ref="AD247:AD249" si="350">AB247+Y247</f>
        <v>1591</v>
      </c>
      <c r="AE247" s="61">
        <f>AC247+Z247</f>
        <v>7.9550000000000001</v>
      </c>
      <c r="AF247" s="691" t="s">
        <v>478</v>
      </c>
    </row>
    <row r="248" spans="1:32" s="1" customFormat="1" ht="56.25">
      <c r="A248" s="749"/>
      <c r="B248" s="2" t="s">
        <v>237</v>
      </c>
      <c r="C248" s="82"/>
      <c r="D248" s="61"/>
      <c r="E248" s="82"/>
      <c r="F248" s="61"/>
      <c r="G248" s="101">
        <v>5.0000000000000001E-3</v>
      </c>
      <c r="H248" s="60">
        <v>1765</v>
      </c>
      <c r="I248" s="61">
        <f t="shared" ref="I248:I249" si="351">+G248*H248</f>
        <v>8.8250000000000011</v>
      </c>
      <c r="J248" s="60">
        <f t="shared" si="346"/>
        <v>1765</v>
      </c>
      <c r="K248" s="61">
        <f>I248+F248+D248</f>
        <v>8.8250000000000011</v>
      </c>
      <c r="L248" s="60">
        <v>0</v>
      </c>
      <c r="M248" s="61"/>
      <c r="N248" s="61">
        <f t="shared" si="347"/>
        <v>0</v>
      </c>
      <c r="O248" s="61">
        <f t="shared" si="347"/>
        <v>0</v>
      </c>
      <c r="P248" s="60">
        <f t="shared" si="348"/>
        <v>1765</v>
      </c>
      <c r="Q248" s="61">
        <f t="shared" si="348"/>
        <v>8.8250000000000011</v>
      </c>
      <c r="R248" s="60"/>
      <c r="S248" s="61"/>
      <c r="T248" s="125">
        <v>5.0000000000000001E-3</v>
      </c>
      <c r="U248" s="60">
        <v>1390</v>
      </c>
      <c r="V248" s="61">
        <f>U248*T248</f>
        <v>6.95</v>
      </c>
      <c r="W248" s="60">
        <f t="shared" si="349"/>
        <v>1390</v>
      </c>
      <c r="X248" s="61">
        <f>V248+S248</f>
        <v>6.95</v>
      </c>
      <c r="Y248" s="60"/>
      <c r="Z248" s="61"/>
      <c r="AA248" s="125">
        <v>5.0000000000000001E-3</v>
      </c>
      <c r="AB248" s="60">
        <v>1390</v>
      </c>
      <c r="AC248" s="61">
        <f>AB248*AA248</f>
        <v>6.95</v>
      </c>
      <c r="AD248" s="60">
        <f t="shared" si="350"/>
        <v>1390</v>
      </c>
      <c r="AE248" s="61">
        <f>AC248+Z248</f>
        <v>6.95</v>
      </c>
      <c r="AF248" s="691" t="s">
        <v>478</v>
      </c>
    </row>
    <row r="249" spans="1:32" s="1" customFormat="1" ht="56.25">
      <c r="A249" s="749">
        <v>16.02</v>
      </c>
      <c r="B249" s="2" t="s">
        <v>252</v>
      </c>
      <c r="C249" s="82"/>
      <c r="D249" s="61"/>
      <c r="E249" s="82"/>
      <c r="F249" s="61"/>
      <c r="G249" s="101">
        <v>5.0000000000000001E-3</v>
      </c>
      <c r="H249" s="60">
        <v>1978</v>
      </c>
      <c r="I249" s="61">
        <f t="shared" si="351"/>
        <v>9.89</v>
      </c>
      <c r="J249" s="60">
        <f t="shared" si="346"/>
        <v>1978</v>
      </c>
      <c r="K249" s="61">
        <f>I249+F249+D249</f>
        <v>9.89</v>
      </c>
      <c r="L249" s="60">
        <v>0</v>
      </c>
      <c r="M249" s="61"/>
      <c r="N249" s="61">
        <f t="shared" si="347"/>
        <v>0</v>
      </c>
      <c r="O249" s="61">
        <f t="shared" si="347"/>
        <v>0</v>
      </c>
      <c r="P249" s="60">
        <f t="shared" si="348"/>
        <v>1978</v>
      </c>
      <c r="Q249" s="61">
        <f t="shared" si="348"/>
        <v>9.89</v>
      </c>
      <c r="R249" s="60"/>
      <c r="S249" s="61"/>
      <c r="T249" s="125">
        <v>5.0000000000000001E-3</v>
      </c>
      <c r="U249" s="60">
        <v>1594</v>
      </c>
      <c r="V249" s="61">
        <f>U249*T249</f>
        <v>7.97</v>
      </c>
      <c r="W249" s="60">
        <f t="shared" si="349"/>
        <v>1594</v>
      </c>
      <c r="X249" s="61">
        <f>V249+S249</f>
        <v>7.97</v>
      </c>
      <c r="Y249" s="60"/>
      <c r="Z249" s="61"/>
      <c r="AA249" s="125">
        <v>5.0000000000000001E-3</v>
      </c>
      <c r="AB249" s="60">
        <v>1594</v>
      </c>
      <c r="AC249" s="61">
        <f>AB249*AA249</f>
        <v>7.97</v>
      </c>
      <c r="AD249" s="60">
        <f t="shared" si="350"/>
        <v>1594</v>
      </c>
      <c r="AE249" s="61">
        <f>AC249+Z249</f>
        <v>7.97</v>
      </c>
      <c r="AF249" s="691" t="s">
        <v>478</v>
      </c>
    </row>
    <row r="250" spans="1:32" s="274" customFormat="1">
      <c r="A250" s="217"/>
      <c r="B250" s="218" t="s">
        <v>35</v>
      </c>
      <c r="C250" s="236">
        <f t="shared" ref="C250:F250" si="352">SUM(C247:C249)</f>
        <v>0</v>
      </c>
      <c r="D250" s="219">
        <f t="shared" si="352"/>
        <v>0</v>
      </c>
      <c r="E250" s="236">
        <f t="shared" si="352"/>
        <v>0</v>
      </c>
      <c r="F250" s="219">
        <f t="shared" si="352"/>
        <v>0</v>
      </c>
      <c r="G250" s="220"/>
      <c r="H250" s="236">
        <f t="shared" ref="H250:M250" si="353">SUM(H247:H249)</f>
        <v>5328</v>
      </c>
      <c r="I250" s="219">
        <f t="shared" si="353"/>
        <v>26.64</v>
      </c>
      <c r="J250" s="236">
        <f t="shared" si="353"/>
        <v>5328</v>
      </c>
      <c r="K250" s="219">
        <f t="shared" si="353"/>
        <v>26.64</v>
      </c>
      <c r="L250" s="236">
        <f t="shared" si="353"/>
        <v>0</v>
      </c>
      <c r="M250" s="219">
        <f t="shared" si="353"/>
        <v>0</v>
      </c>
      <c r="N250" s="213">
        <f t="shared" si="347"/>
        <v>0</v>
      </c>
      <c r="O250" s="213">
        <f>M250/K250%</f>
        <v>0</v>
      </c>
      <c r="P250" s="236">
        <f>SUM(P247:P249)</f>
        <v>5328</v>
      </c>
      <c r="Q250" s="219">
        <f>SUM(Q247:Q249)</f>
        <v>26.64</v>
      </c>
      <c r="R250" s="236">
        <f>SUM(R247:R249)</f>
        <v>0</v>
      </c>
      <c r="S250" s="219">
        <f>SUM(S247:S249)</f>
        <v>0</v>
      </c>
      <c r="T250" s="262"/>
      <c r="U250" s="236">
        <f t="shared" ref="U250:Z250" si="354">SUM(U247:U249)</f>
        <v>4575</v>
      </c>
      <c r="V250" s="219">
        <f t="shared" si="354"/>
        <v>22.875</v>
      </c>
      <c r="W250" s="236">
        <f t="shared" si="354"/>
        <v>4575</v>
      </c>
      <c r="X250" s="219">
        <f t="shared" si="354"/>
        <v>22.875</v>
      </c>
      <c r="Y250" s="236">
        <f t="shared" si="354"/>
        <v>0</v>
      </c>
      <c r="Z250" s="219">
        <f t="shared" si="354"/>
        <v>0</v>
      </c>
      <c r="AA250" s="262"/>
      <c r="AB250" s="236">
        <f>SUM(AB247:AB249)</f>
        <v>4575</v>
      </c>
      <c r="AC250" s="219">
        <f>SUM(AC247:AC249)</f>
        <v>22.875</v>
      </c>
      <c r="AD250" s="236">
        <f>SUM(AD247:AD249)</f>
        <v>4575</v>
      </c>
      <c r="AE250" s="219">
        <f>SUM(AE247:AE249)</f>
        <v>22.875</v>
      </c>
      <c r="AF250" s="218"/>
    </row>
    <row r="251" spans="1:32" s="4" customFormat="1">
      <c r="A251" s="90">
        <v>17</v>
      </c>
      <c r="B251" s="9" t="s">
        <v>94</v>
      </c>
      <c r="C251" s="12"/>
      <c r="D251" s="63"/>
      <c r="E251" s="12"/>
      <c r="F251" s="63"/>
      <c r="G251" s="102"/>
      <c r="H251" s="12"/>
      <c r="I251" s="63"/>
      <c r="J251" s="62"/>
      <c r="K251" s="63"/>
      <c r="L251" s="62"/>
      <c r="M251" s="63"/>
      <c r="N251" s="63"/>
      <c r="O251" s="63"/>
      <c r="P251" s="62"/>
      <c r="Q251" s="63"/>
      <c r="R251" s="62"/>
      <c r="S251" s="63"/>
      <c r="T251" s="126"/>
      <c r="U251" s="62"/>
      <c r="V251" s="63"/>
      <c r="W251" s="62"/>
      <c r="X251" s="63"/>
      <c r="Y251" s="62"/>
      <c r="Z251" s="63"/>
      <c r="AA251" s="126"/>
      <c r="AB251" s="62"/>
      <c r="AC251" s="63"/>
      <c r="AD251" s="62"/>
      <c r="AE251" s="63"/>
      <c r="AF251" s="12"/>
    </row>
    <row r="252" spans="1:32" s="1" customFormat="1">
      <c r="A252" s="749">
        <v>17.010000000000002</v>
      </c>
      <c r="B252" s="2" t="s">
        <v>92</v>
      </c>
      <c r="C252" s="82"/>
      <c r="D252" s="61"/>
      <c r="E252" s="82"/>
      <c r="F252" s="61"/>
      <c r="G252" s="101">
        <v>0.05</v>
      </c>
      <c r="H252" s="60">
        <v>1548</v>
      </c>
      <c r="I252" s="61">
        <f>H252*G252</f>
        <v>77.400000000000006</v>
      </c>
      <c r="J252" s="60">
        <f t="shared" ref="J252:J253" si="355">H252+E252+C252</f>
        <v>1548</v>
      </c>
      <c r="K252" s="61">
        <f>I252+F252+D252</f>
        <v>77.400000000000006</v>
      </c>
      <c r="L252" s="372">
        <v>1548</v>
      </c>
      <c r="M252" s="373">
        <v>77.400000000000006</v>
      </c>
      <c r="N252" s="61">
        <f t="shared" ref="N252:O254" si="356">L252/J252%</f>
        <v>100</v>
      </c>
      <c r="O252" s="61">
        <f t="shared" si="356"/>
        <v>100</v>
      </c>
      <c r="P252" s="60">
        <f>J252-L252</f>
        <v>0</v>
      </c>
      <c r="Q252" s="61">
        <f>K252-M252</f>
        <v>0</v>
      </c>
      <c r="R252" s="60"/>
      <c r="S252" s="61"/>
      <c r="T252" s="125">
        <v>0.05</v>
      </c>
      <c r="U252" s="60">
        <v>1574</v>
      </c>
      <c r="V252" s="61">
        <f>U252*T252</f>
        <v>78.7</v>
      </c>
      <c r="W252" s="60">
        <f t="shared" ref="W252:W253" si="357">U252+R252</f>
        <v>1574</v>
      </c>
      <c r="X252" s="61">
        <f>V252+S252</f>
        <v>78.7</v>
      </c>
      <c r="Y252" s="60"/>
      <c r="Z252" s="61"/>
      <c r="AA252" s="125">
        <v>0.05</v>
      </c>
      <c r="AB252" s="60">
        <v>1574</v>
      </c>
      <c r="AC252" s="61">
        <f>AB252*AA252</f>
        <v>78.7</v>
      </c>
      <c r="AD252" s="60">
        <f t="shared" ref="AD252:AD253" si="358">AB252+Y252</f>
        <v>1574</v>
      </c>
      <c r="AE252" s="61">
        <f>AC252+Z252</f>
        <v>78.7</v>
      </c>
      <c r="AF252" s="82"/>
    </row>
    <row r="253" spans="1:32" s="1" customFormat="1">
      <c r="A253" s="749">
        <v>17.02</v>
      </c>
      <c r="B253" s="2" t="s">
        <v>93</v>
      </c>
      <c r="C253" s="82"/>
      <c r="D253" s="61"/>
      <c r="E253" s="82"/>
      <c r="F253" s="61"/>
      <c r="G253" s="101">
        <v>7.0000000000000007E-2</v>
      </c>
      <c r="H253" s="60">
        <v>673</v>
      </c>
      <c r="I253" s="61">
        <f>H253*G253</f>
        <v>47.110000000000007</v>
      </c>
      <c r="J253" s="60">
        <f t="shared" si="355"/>
        <v>673</v>
      </c>
      <c r="K253" s="61">
        <f>I253+F253+D253</f>
        <v>47.110000000000007</v>
      </c>
      <c r="L253" s="372">
        <v>666</v>
      </c>
      <c r="M253" s="373">
        <v>46.62</v>
      </c>
      <c r="N253" s="61">
        <f t="shared" si="356"/>
        <v>98.959881129271906</v>
      </c>
      <c r="O253" s="61">
        <f t="shared" si="356"/>
        <v>98.959881129271892</v>
      </c>
      <c r="P253" s="60">
        <f>J253-L253</f>
        <v>7</v>
      </c>
      <c r="Q253" s="61">
        <f>K253-M253</f>
        <v>0.49000000000000909</v>
      </c>
      <c r="R253" s="60"/>
      <c r="S253" s="61"/>
      <c r="T253" s="125">
        <v>7.0000000000000007E-2</v>
      </c>
      <c r="U253" s="60">
        <v>674</v>
      </c>
      <c r="V253" s="61">
        <f>U253*T253</f>
        <v>47.180000000000007</v>
      </c>
      <c r="W253" s="60">
        <f t="shared" si="357"/>
        <v>674</v>
      </c>
      <c r="X253" s="61">
        <f>V253+S253</f>
        <v>47.180000000000007</v>
      </c>
      <c r="Y253" s="60"/>
      <c r="Z253" s="61"/>
      <c r="AA253" s="125">
        <v>7.0000000000000007E-2</v>
      </c>
      <c r="AB253" s="60">
        <v>674</v>
      </c>
      <c r="AC253" s="61">
        <f>AB253*AA253</f>
        <v>47.180000000000007</v>
      </c>
      <c r="AD253" s="60">
        <f t="shared" si="358"/>
        <v>674</v>
      </c>
      <c r="AE253" s="61">
        <f>AC253+Z253</f>
        <v>47.180000000000007</v>
      </c>
      <c r="AF253" s="82"/>
    </row>
    <row r="254" spans="1:32" s="274" customFormat="1">
      <c r="A254" s="217"/>
      <c r="B254" s="218" t="s">
        <v>35</v>
      </c>
      <c r="C254" s="236">
        <f t="shared" ref="C254:F254" si="359">SUM(C252:C253)</f>
        <v>0</v>
      </c>
      <c r="D254" s="219">
        <f t="shared" si="359"/>
        <v>0</v>
      </c>
      <c r="E254" s="236">
        <f t="shared" si="359"/>
        <v>0</v>
      </c>
      <c r="F254" s="219">
        <f t="shared" si="359"/>
        <v>0</v>
      </c>
      <c r="G254" s="220"/>
      <c r="H254" s="236">
        <f t="shared" ref="H254:M254" si="360">SUM(H252:H253)</f>
        <v>2221</v>
      </c>
      <c r="I254" s="219">
        <f t="shared" si="360"/>
        <v>124.51000000000002</v>
      </c>
      <c r="J254" s="236">
        <f t="shared" si="360"/>
        <v>2221</v>
      </c>
      <c r="K254" s="219">
        <f t="shared" si="360"/>
        <v>124.51000000000002</v>
      </c>
      <c r="L254" s="236">
        <f t="shared" si="360"/>
        <v>2214</v>
      </c>
      <c r="M254" s="219">
        <f t="shared" si="360"/>
        <v>124.02000000000001</v>
      </c>
      <c r="N254" s="213">
        <f t="shared" si="356"/>
        <v>99.684826654660057</v>
      </c>
      <c r="O254" s="213">
        <f>M254/K254%</f>
        <v>99.606457312665654</v>
      </c>
      <c r="P254" s="236">
        <f>SUM(P252:P253)</f>
        <v>7</v>
      </c>
      <c r="Q254" s="219">
        <f>SUM(Q252:Q253)</f>
        <v>0.49000000000000909</v>
      </c>
      <c r="R254" s="236">
        <f>SUM(R252:R253)</f>
        <v>0</v>
      </c>
      <c r="S254" s="219">
        <f>SUM(S252:S253)</f>
        <v>0</v>
      </c>
      <c r="T254" s="262"/>
      <c r="U254" s="236">
        <f t="shared" ref="U254:Z254" si="361">SUM(U252:U253)</f>
        <v>2248</v>
      </c>
      <c r="V254" s="219">
        <f t="shared" si="361"/>
        <v>125.88000000000001</v>
      </c>
      <c r="W254" s="236">
        <f t="shared" si="361"/>
        <v>2248</v>
      </c>
      <c r="X254" s="219">
        <f t="shared" si="361"/>
        <v>125.88000000000001</v>
      </c>
      <c r="Y254" s="236">
        <f t="shared" si="361"/>
        <v>0</v>
      </c>
      <c r="Z254" s="219">
        <f t="shared" si="361"/>
        <v>0</v>
      </c>
      <c r="AA254" s="262"/>
      <c r="AB254" s="236">
        <f>SUM(AB252:AB253)</f>
        <v>2248</v>
      </c>
      <c r="AC254" s="219">
        <f>SUM(AC252:AC253)</f>
        <v>125.88000000000001</v>
      </c>
      <c r="AD254" s="236">
        <f>SUM(AD252:AD253)</f>
        <v>2248</v>
      </c>
      <c r="AE254" s="219">
        <f>SUM(AE252:AE253)</f>
        <v>125.88000000000001</v>
      </c>
      <c r="AF254" s="218"/>
    </row>
    <row r="255" spans="1:32" s="4" customFormat="1" ht="31.5">
      <c r="A255" s="90">
        <v>18</v>
      </c>
      <c r="B255" s="9" t="s">
        <v>95</v>
      </c>
      <c r="C255" s="12"/>
      <c r="D255" s="63"/>
      <c r="E255" s="12"/>
      <c r="F255" s="63"/>
      <c r="G255" s="102"/>
      <c r="H255" s="12"/>
      <c r="I255" s="63"/>
      <c r="J255" s="62"/>
      <c r="K255" s="63"/>
      <c r="L255" s="62"/>
      <c r="M255" s="63"/>
      <c r="N255" s="63"/>
      <c r="O255" s="63"/>
      <c r="P255" s="62"/>
      <c r="Q255" s="63"/>
      <c r="R255" s="62"/>
      <c r="S255" s="63"/>
      <c r="T255" s="126"/>
      <c r="U255" s="62"/>
      <c r="V255" s="63"/>
      <c r="W255" s="62"/>
      <c r="X255" s="63"/>
      <c r="Y255" s="62"/>
      <c r="Z255" s="63"/>
      <c r="AA255" s="126"/>
      <c r="AB255" s="62"/>
      <c r="AC255" s="63"/>
      <c r="AD255" s="62"/>
      <c r="AE255" s="63"/>
      <c r="AF255" s="12"/>
    </row>
    <row r="256" spans="1:32" s="50" customFormat="1">
      <c r="A256" s="198">
        <v>18.010000000000002</v>
      </c>
      <c r="B256" s="81" t="s">
        <v>96</v>
      </c>
      <c r="C256" s="81"/>
      <c r="D256" s="65"/>
      <c r="E256" s="81"/>
      <c r="F256" s="65"/>
      <c r="G256" s="103"/>
      <c r="H256" s="81"/>
      <c r="I256" s="61"/>
      <c r="J256" s="60">
        <f t="shared" ref="J256:J257" si="362">H256+E256+C256</f>
        <v>0</v>
      </c>
      <c r="K256" s="61">
        <f>I256+F256+D256</f>
        <v>0</v>
      </c>
      <c r="L256" s="73"/>
      <c r="M256" s="65"/>
      <c r="N256" s="61"/>
      <c r="O256" s="61"/>
      <c r="P256" s="60">
        <f>J256-L256</f>
        <v>0</v>
      </c>
      <c r="Q256" s="61">
        <f>K256-M256</f>
        <v>0</v>
      </c>
      <c r="R256" s="73"/>
      <c r="S256" s="65"/>
      <c r="T256" s="137"/>
      <c r="U256" s="73"/>
      <c r="V256" s="61">
        <f>U256*T256</f>
        <v>0</v>
      </c>
      <c r="W256" s="60">
        <f>U256+R256</f>
        <v>0</v>
      </c>
      <c r="X256" s="61">
        <f>V256+S256</f>
        <v>0</v>
      </c>
      <c r="Y256" s="73"/>
      <c r="Z256" s="65"/>
      <c r="AA256" s="137"/>
      <c r="AB256" s="73"/>
      <c r="AC256" s="61">
        <f>AB256*AA256</f>
        <v>0</v>
      </c>
      <c r="AD256" s="60">
        <f>AB256+Y256</f>
        <v>0</v>
      </c>
      <c r="AE256" s="61">
        <f>AC256+Z256</f>
        <v>0</v>
      </c>
      <c r="AF256" s="81"/>
    </row>
    <row r="257" spans="1:32" s="1" customFormat="1">
      <c r="A257" s="198">
        <v>18.02</v>
      </c>
      <c r="B257" s="2" t="s">
        <v>239</v>
      </c>
      <c r="C257" s="82"/>
      <c r="D257" s="61"/>
      <c r="E257" s="82"/>
      <c r="F257" s="61"/>
      <c r="G257" s="101"/>
      <c r="H257" s="82"/>
      <c r="I257" s="61">
        <f>H257*G257</f>
        <v>0</v>
      </c>
      <c r="J257" s="60">
        <f t="shared" si="362"/>
        <v>0</v>
      </c>
      <c r="K257" s="61">
        <f>I257+F257+D257</f>
        <v>0</v>
      </c>
      <c r="L257" s="60"/>
      <c r="M257" s="61"/>
      <c r="N257" s="61"/>
      <c r="O257" s="61"/>
      <c r="P257" s="60">
        <f>J257-L257</f>
        <v>0</v>
      </c>
      <c r="Q257" s="61">
        <f>K257-M257</f>
        <v>0</v>
      </c>
      <c r="R257" s="60"/>
      <c r="S257" s="61"/>
      <c r="T257" s="125"/>
      <c r="U257" s="60"/>
      <c r="V257" s="61">
        <f>U257*T257</f>
        <v>0</v>
      </c>
      <c r="W257" s="60">
        <f>U257+R257</f>
        <v>0</v>
      </c>
      <c r="X257" s="61">
        <f>V257+S257</f>
        <v>0</v>
      </c>
      <c r="Y257" s="60"/>
      <c r="Z257" s="61"/>
      <c r="AA257" s="125"/>
      <c r="AB257" s="60"/>
      <c r="AC257" s="61">
        <f>AB257*AA257</f>
        <v>0</v>
      </c>
      <c r="AD257" s="60">
        <f>AB257+Y257</f>
        <v>0</v>
      </c>
      <c r="AE257" s="61">
        <f>AC257+Z257</f>
        <v>0</v>
      </c>
      <c r="AF257" s="82"/>
    </row>
    <row r="258" spans="1:32" s="274" customFormat="1">
      <c r="A258" s="217"/>
      <c r="B258" s="218" t="s">
        <v>35</v>
      </c>
      <c r="C258" s="236">
        <f t="shared" ref="C258:F258" si="363">SUM(C256:C257)</f>
        <v>0</v>
      </c>
      <c r="D258" s="219">
        <f t="shared" si="363"/>
        <v>0</v>
      </c>
      <c r="E258" s="236">
        <f t="shared" si="363"/>
        <v>0</v>
      </c>
      <c r="F258" s="219">
        <f t="shared" si="363"/>
        <v>0</v>
      </c>
      <c r="G258" s="220"/>
      <c r="H258" s="236">
        <f t="shared" ref="H258:M258" si="364">SUM(H256:H257)</f>
        <v>0</v>
      </c>
      <c r="I258" s="219">
        <f t="shared" si="364"/>
        <v>0</v>
      </c>
      <c r="J258" s="236">
        <f t="shared" si="364"/>
        <v>0</v>
      </c>
      <c r="K258" s="219">
        <f t="shared" si="364"/>
        <v>0</v>
      </c>
      <c r="L258" s="236">
        <f t="shared" si="364"/>
        <v>0</v>
      </c>
      <c r="M258" s="219">
        <f t="shared" si="364"/>
        <v>0</v>
      </c>
      <c r="N258" s="213"/>
      <c r="O258" s="213"/>
      <c r="P258" s="236">
        <f>SUM(P256:P257)</f>
        <v>0</v>
      </c>
      <c r="Q258" s="219">
        <f>SUM(Q256:Q257)</f>
        <v>0</v>
      </c>
      <c r="R258" s="236">
        <f>SUM(R256:R257)</f>
        <v>0</v>
      </c>
      <c r="S258" s="219">
        <f>SUM(S256:S257)</f>
        <v>0</v>
      </c>
      <c r="T258" s="262"/>
      <c r="U258" s="236">
        <f t="shared" ref="U258:Z258" si="365">SUM(U256:U257)</f>
        <v>0</v>
      </c>
      <c r="V258" s="219">
        <f t="shared" si="365"/>
        <v>0</v>
      </c>
      <c r="W258" s="236">
        <f t="shared" si="365"/>
        <v>0</v>
      </c>
      <c r="X258" s="219">
        <f t="shared" si="365"/>
        <v>0</v>
      </c>
      <c r="Y258" s="236">
        <f t="shared" si="365"/>
        <v>0</v>
      </c>
      <c r="Z258" s="219">
        <f t="shared" si="365"/>
        <v>0</v>
      </c>
      <c r="AA258" s="262"/>
      <c r="AB258" s="236">
        <f>SUM(AB256:AB257)</f>
        <v>0</v>
      </c>
      <c r="AC258" s="219">
        <f>SUM(AC256:AC257)</f>
        <v>0</v>
      </c>
      <c r="AD258" s="236">
        <f>SUM(AD256:AD257)</f>
        <v>0</v>
      </c>
      <c r="AE258" s="219">
        <f>SUM(AE256:AE257)</f>
        <v>0</v>
      </c>
      <c r="AF258" s="218"/>
    </row>
    <row r="259" spans="1:32" s="4" customFormat="1">
      <c r="A259" s="90">
        <v>19</v>
      </c>
      <c r="B259" s="9" t="s">
        <v>84</v>
      </c>
      <c r="C259" s="12"/>
      <c r="D259" s="63"/>
      <c r="E259" s="12"/>
      <c r="F259" s="63"/>
      <c r="G259" s="102"/>
      <c r="H259" s="12"/>
      <c r="I259" s="63"/>
      <c r="J259" s="62"/>
      <c r="K259" s="63"/>
      <c r="L259" s="62"/>
      <c r="M259" s="63"/>
      <c r="N259" s="63"/>
      <c r="O259" s="63"/>
      <c r="P259" s="62"/>
      <c r="Q259" s="63"/>
      <c r="R259" s="62"/>
      <c r="S259" s="63"/>
      <c r="T259" s="126"/>
      <c r="U259" s="62"/>
      <c r="V259" s="63"/>
      <c r="W259" s="62"/>
      <c r="X259" s="63"/>
      <c r="Y259" s="62"/>
      <c r="Z259" s="63"/>
      <c r="AA259" s="126"/>
      <c r="AB259" s="62"/>
      <c r="AC259" s="63"/>
      <c r="AD259" s="62"/>
      <c r="AE259" s="63"/>
      <c r="AF259" s="12"/>
    </row>
    <row r="260" spans="1:32" s="1" customFormat="1" ht="56.25">
      <c r="A260" s="749">
        <v>19.010000000000002</v>
      </c>
      <c r="B260" s="2" t="s">
        <v>201</v>
      </c>
      <c r="C260" s="82"/>
      <c r="D260" s="61"/>
      <c r="E260" s="82"/>
      <c r="F260" s="61"/>
      <c r="G260" s="101">
        <v>7.4999999999999997E-2</v>
      </c>
      <c r="H260" s="82">
        <v>2157</v>
      </c>
      <c r="I260" s="61">
        <v>122.7</v>
      </c>
      <c r="J260" s="60">
        <f t="shared" ref="J260" si="366">H260+E260+C260</f>
        <v>2157</v>
      </c>
      <c r="K260" s="61">
        <f>I260+F260+D260</f>
        <v>122.7</v>
      </c>
      <c r="L260" s="60"/>
      <c r="M260" s="61"/>
      <c r="N260" s="61">
        <f t="shared" ref="N260:N261" si="367">L260/J260%</f>
        <v>0</v>
      </c>
      <c r="O260" s="61">
        <f>M260/K260%</f>
        <v>0</v>
      </c>
      <c r="P260" s="60">
        <f>J260-L260</f>
        <v>2157</v>
      </c>
      <c r="Q260" s="61">
        <f>K260-M260</f>
        <v>122.7</v>
      </c>
      <c r="R260" s="60"/>
      <c r="S260" s="61"/>
      <c r="T260" s="125">
        <v>7.4999999999999997E-2</v>
      </c>
      <c r="U260" s="60">
        <v>2143</v>
      </c>
      <c r="V260" s="61">
        <v>121.95</v>
      </c>
      <c r="W260" s="60">
        <f>U260+R260</f>
        <v>2143</v>
      </c>
      <c r="X260" s="61">
        <f>V260+S260</f>
        <v>121.95</v>
      </c>
      <c r="Y260" s="60"/>
      <c r="Z260" s="61"/>
      <c r="AA260" s="125">
        <v>7.4999999999999997E-2</v>
      </c>
      <c r="AB260" s="60">
        <v>2143</v>
      </c>
      <c r="AC260" s="61">
        <v>121.95</v>
      </c>
      <c r="AD260" s="60">
        <f>AB260+Y260</f>
        <v>2143</v>
      </c>
      <c r="AE260" s="61">
        <f>AC260+Z260</f>
        <v>121.95</v>
      </c>
      <c r="AF260" s="691" t="s">
        <v>487</v>
      </c>
    </row>
    <row r="261" spans="1:32" s="274" customFormat="1">
      <c r="A261" s="217"/>
      <c r="B261" s="218" t="s">
        <v>35</v>
      </c>
      <c r="C261" s="236">
        <f t="shared" ref="C261:F261" si="368">C260</f>
        <v>0</v>
      </c>
      <c r="D261" s="219">
        <f t="shared" si="368"/>
        <v>0</v>
      </c>
      <c r="E261" s="236">
        <f t="shared" si="368"/>
        <v>0</v>
      </c>
      <c r="F261" s="219">
        <f t="shared" si="368"/>
        <v>0</v>
      </c>
      <c r="G261" s="220"/>
      <c r="H261" s="236">
        <f t="shared" ref="H261:M261" si="369">H260</f>
        <v>2157</v>
      </c>
      <c r="I261" s="219">
        <f t="shared" si="369"/>
        <v>122.7</v>
      </c>
      <c r="J261" s="236">
        <f t="shared" si="369"/>
        <v>2157</v>
      </c>
      <c r="K261" s="219">
        <f t="shared" si="369"/>
        <v>122.7</v>
      </c>
      <c r="L261" s="236">
        <f t="shared" si="369"/>
        <v>0</v>
      </c>
      <c r="M261" s="219">
        <f t="shared" si="369"/>
        <v>0</v>
      </c>
      <c r="N261" s="213">
        <f t="shared" si="367"/>
        <v>0</v>
      </c>
      <c r="O261" s="213">
        <f>M261/K261%</f>
        <v>0</v>
      </c>
      <c r="P261" s="236">
        <f>P260</f>
        <v>2157</v>
      </c>
      <c r="Q261" s="219">
        <f>Q260</f>
        <v>122.7</v>
      </c>
      <c r="R261" s="236">
        <f>R260</f>
        <v>0</v>
      </c>
      <c r="S261" s="219">
        <f>S260</f>
        <v>0</v>
      </c>
      <c r="T261" s="262"/>
      <c r="U261" s="236">
        <f t="shared" ref="U261:Z261" si="370">U260</f>
        <v>2143</v>
      </c>
      <c r="V261" s="219">
        <f t="shared" si="370"/>
        <v>121.95</v>
      </c>
      <c r="W261" s="236">
        <f t="shared" si="370"/>
        <v>2143</v>
      </c>
      <c r="X261" s="219">
        <f t="shared" si="370"/>
        <v>121.95</v>
      </c>
      <c r="Y261" s="236">
        <f t="shared" si="370"/>
        <v>0</v>
      </c>
      <c r="Z261" s="219">
        <f t="shared" si="370"/>
        <v>0</v>
      </c>
      <c r="AA261" s="262"/>
      <c r="AB261" s="236">
        <f>AB260</f>
        <v>2143</v>
      </c>
      <c r="AC261" s="219">
        <f>AC260</f>
        <v>121.95</v>
      </c>
      <c r="AD261" s="236">
        <f>AD260</f>
        <v>2143</v>
      </c>
      <c r="AE261" s="219">
        <f>AE260</f>
        <v>121.95</v>
      </c>
      <c r="AF261" s="218"/>
    </row>
    <row r="262" spans="1:32" s="4" customFormat="1" ht="31.5">
      <c r="A262" s="90" t="s">
        <v>97</v>
      </c>
      <c r="B262" s="9" t="s">
        <v>98</v>
      </c>
      <c r="C262" s="12"/>
      <c r="D262" s="63"/>
      <c r="E262" s="12"/>
      <c r="F262" s="63"/>
      <c r="G262" s="102"/>
      <c r="H262" s="12"/>
      <c r="I262" s="63"/>
      <c r="J262" s="62"/>
      <c r="K262" s="63"/>
      <c r="L262" s="62"/>
      <c r="M262" s="63"/>
      <c r="N262" s="63"/>
      <c r="O262" s="63"/>
      <c r="P262" s="62"/>
      <c r="Q262" s="63"/>
      <c r="R262" s="62"/>
      <c r="S262" s="63"/>
      <c r="T262" s="126"/>
      <c r="U262" s="62"/>
      <c r="V262" s="63"/>
      <c r="W262" s="62"/>
      <c r="X262" s="63"/>
      <c r="Y262" s="62"/>
      <c r="Z262" s="63"/>
      <c r="AA262" s="126"/>
      <c r="AB262" s="62"/>
      <c r="AC262" s="63"/>
      <c r="AD262" s="62"/>
      <c r="AE262" s="63"/>
      <c r="AF262" s="12"/>
    </row>
    <row r="263" spans="1:32" s="4" customFormat="1">
      <c r="A263" s="90">
        <v>20</v>
      </c>
      <c r="B263" s="9" t="s">
        <v>99</v>
      </c>
      <c r="C263" s="12"/>
      <c r="D263" s="63"/>
      <c r="E263" s="12"/>
      <c r="F263" s="63"/>
      <c r="G263" s="102"/>
      <c r="H263" s="12"/>
      <c r="I263" s="63"/>
      <c r="J263" s="62"/>
      <c r="K263" s="63"/>
      <c r="L263" s="62"/>
      <c r="M263" s="63"/>
      <c r="N263" s="63"/>
      <c r="O263" s="63"/>
      <c r="P263" s="62"/>
      <c r="Q263" s="63"/>
      <c r="R263" s="62"/>
      <c r="S263" s="63"/>
      <c r="T263" s="126"/>
      <c r="U263" s="62"/>
      <c r="V263" s="63"/>
      <c r="W263" s="62"/>
      <c r="X263" s="63"/>
      <c r="Y263" s="62"/>
      <c r="Z263" s="63"/>
      <c r="AA263" s="126"/>
      <c r="AB263" s="62"/>
      <c r="AC263" s="63"/>
      <c r="AD263" s="62"/>
      <c r="AE263" s="63"/>
      <c r="AF263" s="12"/>
    </row>
    <row r="264" spans="1:32" s="1" customFormat="1">
      <c r="A264" s="749">
        <v>20.010000000000002</v>
      </c>
      <c r="B264" s="2" t="s">
        <v>100</v>
      </c>
      <c r="C264" s="82"/>
      <c r="D264" s="61"/>
      <c r="E264" s="82"/>
      <c r="F264" s="61"/>
      <c r="G264" s="101">
        <v>0.03</v>
      </c>
      <c r="H264" s="82">
        <v>414</v>
      </c>
      <c r="I264" s="61">
        <f>H264*G264</f>
        <v>12.42</v>
      </c>
      <c r="J264" s="60">
        <f t="shared" ref="J264" si="371">H264+E264+C264</f>
        <v>414</v>
      </c>
      <c r="K264" s="61">
        <f>I264+F264+D264</f>
        <v>12.42</v>
      </c>
      <c r="L264" s="60">
        <v>414</v>
      </c>
      <c r="M264" s="61">
        <v>4.3899999999999997</v>
      </c>
      <c r="N264" s="61">
        <f t="shared" ref="N264:N265" si="372">L264/J264%</f>
        <v>100.00000000000001</v>
      </c>
      <c r="O264" s="61">
        <f>M264/K264%</f>
        <v>35.346215780998385</v>
      </c>
      <c r="P264" s="60">
        <f>J264-L264</f>
        <v>0</v>
      </c>
      <c r="Q264" s="61">
        <f>K264-M264</f>
        <v>8.0300000000000011</v>
      </c>
      <c r="R264" s="60"/>
      <c r="S264" s="61"/>
      <c r="T264" s="125">
        <v>0.03</v>
      </c>
      <c r="U264" s="60">
        <v>540</v>
      </c>
      <c r="V264" s="61">
        <f>U264*T264</f>
        <v>16.2</v>
      </c>
      <c r="W264" s="60">
        <f>U264+R264</f>
        <v>540</v>
      </c>
      <c r="X264" s="61">
        <f>V264+S264</f>
        <v>16.2</v>
      </c>
      <c r="Y264" s="60"/>
      <c r="Z264" s="61"/>
      <c r="AA264" s="125">
        <v>0.03</v>
      </c>
      <c r="AB264" s="60">
        <v>471</v>
      </c>
      <c r="AC264" s="61">
        <f>AB264*AA264</f>
        <v>14.129999999999999</v>
      </c>
      <c r="AD264" s="60">
        <f>AB264+Y264</f>
        <v>471</v>
      </c>
      <c r="AE264" s="61">
        <f>AC264+Z264</f>
        <v>14.129999999999999</v>
      </c>
      <c r="AF264" s="82"/>
    </row>
    <row r="265" spans="1:32" s="274" customFormat="1">
      <c r="A265" s="217"/>
      <c r="B265" s="218" t="s">
        <v>35</v>
      </c>
      <c r="C265" s="236">
        <f t="shared" ref="C265:F265" si="373">C264</f>
        <v>0</v>
      </c>
      <c r="D265" s="219">
        <f t="shared" si="373"/>
        <v>0</v>
      </c>
      <c r="E265" s="236">
        <f t="shared" si="373"/>
        <v>0</v>
      </c>
      <c r="F265" s="219">
        <f t="shared" si="373"/>
        <v>0</v>
      </c>
      <c r="G265" s="220"/>
      <c r="H265" s="236">
        <f t="shared" ref="H265:M265" si="374">H264</f>
        <v>414</v>
      </c>
      <c r="I265" s="219">
        <f t="shared" si="374"/>
        <v>12.42</v>
      </c>
      <c r="J265" s="236">
        <f t="shared" si="374"/>
        <v>414</v>
      </c>
      <c r="K265" s="219">
        <f t="shared" si="374"/>
        <v>12.42</v>
      </c>
      <c r="L265" s="236">
        <f t="shared" si="374"/>
        <v>414</v>
      </c>
      <c r="M265" s="219">
        <f t="shared" si="374"/>
        <v>4.3899999999999997</v>
      </c>
      <c r="N265" s="213">
        <f t="shared" si="372"/>
        <v>100.00000000000001</v>
      </c>
      <c r="O265" s="213">
        <f>M265/K265%</f>
        <v>35.346215780998385</v>
      </c>
      <c r="P265" s="236">
        <f>P264</f>
        <v>0</v>
      </c>
      <c r="Q265" s="219">
        <f>Q264</f>
        <v>8.0300000000000011</v>
      </c>
      <c r="R265" s="236">
        <f>R264</f>
        <v>0</v>
      </c>
      <c r="S265" s="219">
        <f>S264</f>
        <v>0</v>
      </c>
      <c r="T265" s="262"/>
      <c r="U265" s="236">
        <f t="shared" ref="U265:Z265" si="375">U264</f>
        <v>540</v>
      </c>
      <c r="V265" s="219">
        <f t="shared" si="375"/>
        <v>16.2</v>
      </c>
      <c r="W265" s="236">
        <f t="shared" si="375"/>
        <v>540</v>
      </c>
      <c r="X265" s="219">
        <f t="shared" si="375"/>
        <v>16.2</v>
      </c>
      <c r="Y265" s="236">
        <f t="shared" si="375"/>
        <v>0</v>
      </c>
      <c r="Z265" s="219">
        <f t="shared" si="375"/>
        <v>0</v>
      </c>
      <c r="AA265" s="262"/>
      <c r="AB265" s="236">
        <f>AB264</f>
        <v>471</v>
      </c>
      <c r="AC265" s="219">
        <f>AC264</f>
        <v>14.129999999999999</v>
      </c>
      <c r="AD265" s="236">
        <f>AD264</f>
        <v>471</v>
      </c>
      <c r="AE265" s="219">
        <f>AE264</f>
        <v>14.129999999999999</v>
      </c>
      <c r="AF265" s="218"/>
    </row>
    <row r="266" spans="1:32" s="4" customFormat="1" ht="31.5">
      <c r="A266" s="90">
        <v>21</v>
      </c>
      <c r="B266" s="9" t="s">
        <v>101</v>
      </c>
      <c r="C266" s="12"/>
      <c r="D266" s="63"/>
      <c r="E266" s="12"/>
      <c r="F266" s="63"/>
      <c r="G266" s="102"/>
      <c r="H266" s="12"/>
      <c r="I266" s="63"/>
      <c r="J266" s="62"/>
      <c r="K266" s="63"/>
      <c r="L266" s="62"/>
      <c r="M266" s="63"/>
      <c r="N266" s="63"/>
      <c r="O266" s="63"/>
      <c r="P266" s="62"/>
      <c r="Q266" s="63"/>
      <c r="R266" s="62"/>
      <c r="S266" s="63"/>
      <c r="T266" s="126"/>
      <c r="U266" s="62"/>
      <c r="V266" s="63"/>
      <c r="W266" s="62"/>
      <c r="X266" s="63"/>
      <c r="Y266" s="62"/>
      <c r="Z266" s="63"/>
      <c r="AA266" s="126"/>
      <c r="AB266" s="62"/>
      <c r="AC266" s="63"/>
      <c r="AD266" s="62"/>
      <c r="AE266" s="63"/>
      <c r="AF266" s="12"/>
    </row>
    <row r="267" spans="1:32" s="1" customFormat="1">
      <c r="A267" s="749">
        <v>21.01</v>
      </c>
      <c r="B267" s="2" t="s">
        <v>102</v>
      </c>
      <c r="C267" s="82"/>
      <c r="D267" s="61"/>
      <c r="E267" s="82"/>
      <c r="F267" s="61"/>
      <c r="G267" s="101">
        <v>12.5</v>
      </c>
      <c r="H267" s="82">
        <v>1</v>
      </c>
      <c r="I267" s="61">
        <f>+G267*H267</f>
        <v>12.5</v>
      </c>
      <c r="J267" s="60">
        <f t="shared" ref="J267" si="376">H267+E267+C267</f>
        <v>1</v>
      </c>
      <c r="K267" s="61">
        <f>I267+F267+D267</f>
        <v>12.5</v>
      </c>
      <c r="L267" s="60">
        <v>1</v>
      </c>
      <c r="M267" s="61">
        <v>6.94</v>
      </c>
      <c r="N267" s="61">
        <f t="shared" ref="N267:O272" si="377">L267/J267%</f>
        <v>100</v>
      </c>
      <c r="O267" s="61">
        <f t="shared" si="377"/>
        <v>55.52</v>
      </c>
      <c r="P267" s="60">
        <f t="shared" ref="P267:Q271" si="378">J267-L267</f>
        <v>0</v>
      </c>
      <c r="Q267" s="61">
        <f t="shared" si="378"/>
        <v>5.56</v>
      </c>
      <c r="R267" s="60"/>
      <c r="S267" s="61"/>
      <c r="T267" s="125"/>
      <c r="U267" s="60">
        <v>1</v>
      </c>
      <c r="V267" s="61">
        <v>15.75</v>
      </c>
      <c r="W267" s="60">
        <f t="shared" ref="W267:W271" si="379">U267+R267</f>
        <v>1</v>
      </c>
      <c r="X267" s="61">
        <f>V267+S267</f>
        <v>15.75</v>
      </c>
      <c r="Y267" s="60"/>
      <c r="Z267" s="61"/>
      <c r="AA267" s="125">
        <v>12.5</v>
      </c>
      <c r="AB267" s="60">
        <v>1</v>
      </c>
      <c r="AC267" s="61">
        <f>AB267*AA267</f>
        <v>12.5</v>
      </c>
      <c r="AD267" s="60">
        <f t="shared" ref="AD267:AD271" si="380">AB267+Y267</f>
        <v>1</v>
      </c>
      <c r="AE267" s="61">
        <f>AC267+Z267</f>
        <v>12.5</v>
      </c>
      <c r="AF267" s="82"/>
    </row>
    <row r="268" spans="1:32" s="1" customFormat="1">
      <c r="A268" s="749">
        <v>21.02</v>
      </c>
      <c r="B268" s="2" t="s">
        <v>308</v>
      </c>
      <c r="C268" s="82"/>
      <c r="D268" s="61"/>
      <c r="E268" s="82"/>
      <c r="F268" s="61"/>
      <c r="G268" s="101"/>
      <c r="H268" s="82"/>
      <c r="I268" s="61"/>
      <c r="J268" s="60">
        <f>H268+E268+C268</f>
        <v>0</v>
      </c>
      <c r="K268" s="61">
        <f>I268+F268+D268</f>
        <v>0</v>
      </c>
      <c r="L268" s="60"/>
      <c r="M268" s="61"/>
      <c r="N268" s="61"/>
      <c r="O268" s="61"/>
      <c r="P268" s="60">
        <f t="shared" si="378"/>
        <v>0</v>
      </c>
      <c r="Q268" s="61">
        <f t="shared" si="378"/>
        <v>0</v>
      </c>
      <c r="R268" s="60"/>
      <c r="S268" s="61"/>
      <c r="T268" s="125"/>
      <c r="U268" s="60"/>
      <c r="V268" s="61">
        <f t="shared" ref="V268" si="381">U268*T268</f>
        <v>0</v>
      </c>
      <c r="W268" s="60">
        <f t="shared" si="379"/>
        <v>0</v>
      </c>
      <c r="X268" s="61">
        <f>V268+S268</f>
        <v>0</v>
      </c>
      <c r="Y268" s="60"/>
      <c r="Z268" s="61"/>
      <c r="AA268" s="125"/>
      <c r="AB268" s="60"/>
      <c r="AC268" s="61">
        <f t="shared" ref="AC268" si="382">AB268*AA268</f>
        <v>0</v>
      </c>
      <c r="AD268" s="60">
        <f t="shared" si="380"/>
        <v>0</v>
      </c>
      <c r="AE268" s="61">
        <f>AC268+Z268</f>
        <v>0</v>
      </c>
      <c r="AF268" s="82"/>
    </row>
    <row r="269" spans="1:32" s="1" customFormat="1">
      <c r="A269" s="749">
        <v>21.03</v>
      </c>
      <c r="B269" s="2" t="s">
        <v>103</v>
      </c>
      <c r="C269" s="82"/>
      <c r="D269" s="61"/>
      <c r="E269" s="82"/>
      <c r="F269" s="61"/>
      <c r="G269" s="101">
        <v>12.5</v>
      </c>
      <c r="H269" s="82">
        <v>1</v>
      </c>
      <c r="I269" s="61">
        <f t="shared" ref="I269:I271" si="383">+G269*H269</f>
        <v>12.5</v>
      </c>
      <c r="J269" s="60">
        <f t="shared" ref="J269:J271" si="384">H269+E269+C269</f>
        <v>1</v>
      </c>
      <c r="K269" s="61">
        <f>I269+F269+D269</f>
        <v>12.5</v>
      </c>
      <c r="L269" s="60">
        <v>1</v>
      </c>
      <c r="M269" s="61">
        <v>6.94</v>
      </c>
      <c r="N269" s="61">
        <f t="shared" si="377"/>
        <v>100</v>
      </c>
      <c r="O269" s="61">
        <f t="shared" si="377"/>
        <v>55.52</v>
      </c>
      <c r="P269" s="60">
        <f t="shared" si="378"/>
        <v>0</v>
      </c>
      <c r="Q269" s="61">
        <f t="shared" si="378"/>
        <v>5.56</v>
      </c>
      <c r="R269" s="60"/>
      <c r="S269" s="61"/>
      <c r="T269" s="125"/>
      <c r="U269" s="60">
        <v>1</v>
      </c>
      <c r="V269" s="61">
        <v>11.5</v>
      </c>
      <c r="W269" s="60">
        <f t="shared" si="379"/>
        <v>1</v>
      </c>
      <c r="X269" s="61">
        <f>V269+S269</f>
        <v>11.5</v>
      </c>
      <c r="Y269" s="60"/>
      <c r="Z269" s="61"/>
      <c r="AA269" s="125">
        <v>12.5</v>
      </c>
      <c r="AB269" s="60">
        <v>1</v>
      </c>
      <c r="AC269" s="61">
        <f>AB269*AA269</f>
        <v>12.5</v>
      </c>
      <c r="AD269" s="60">
        <f t="shared" si="380"/>
        <v>1</v>
      </c>
      <c r="AE269" s="61">
        <f>AC269+Z269</f>
        <v>12.5</v>
      </c>
      <c r="AF269" s="82"/>
    </row>
    <row r="270" spans="1:32" s="1" customFormat="1">
      <c r="A270" s="749">
        <v>21.04</v>
      </c>
      <c r="B270" s="2" t="s">
        <v>104</v>
      </c>
      <c r="C270" s="82"/>
      <c r="D270" s="61"/>
      <c r="E270" s="82"/>
      <c r="F270" s="61"/>
      <c r="G270" s="101">
        <v>12.5</v>
      </c>
      <c r="H270" s="82">
        <v>1</v>
      </c>
      <c r="I270" s="61">
        <f t="shared" si="383"/>
        <v>12.5</v>
      </c>
      <c r="J270" s="60">
        <f t="shared" si="384"/>
        <v>1</v>
      </c>
      <c r="K270" s="61">
        <f>I270+F270+D270</f>
        <v>12.5</v>
      </c>
      <c r="L270" s="60">
        <v>1</v>
      </c>
      <c r="M270" s="61">
        <v>6.94</v>
      </c>
      <c r="N270" s="61">
        <f t="shared" si="377"/>
        <v>100</v>
      </c>
      <c r="O270" s="61">
        <f t="shared" si="377"/>
        <v>55.52</v>
      </c>
      <c r="P270" s="60">
        <f t="shared" si="378"/>
        <v>0</v>
      </c>
      <c r="Q270" s="61">
        <f t="shared" si="378"/>
        <v>5.56</v>
      </c>
      <c r="R270" s="60"/>
      <c r="S270" s="61"/>
      <c r="T270" s="125"/>
      <c r="U270" s="60">
        <v>1</v>
      </c>
      <c r="V270" s="61">
        <v>2.75</v>
      </c>
      <c r="W270" s="60">
        <f t="shared" si="379"/>
        <v>1</v>
      </c>
      <c r="X270" s="61">
        <f>V270+S270</f>
        <v>2.75</v>
      </c>
      <c r="Y270" s="60"/>
      <c r="Z270" s="61"/>
      <c r="AA270" s="125">
        <v>12.5</v>
      </c>
      <c r="AB270" s="60">
        <v>1</v>
      </c>
      <c r="AC270" s="61">
        <f>AB270*AA270</f>
        <v>12.5</v>
      </c>
      <c r="AD270" s="60">
        <f t="shared" si="380"/>
        <v>1</v>
      </c>
      <c r="AE270" s="61">
        <f>AC270+Z270</f>
        <v>12.5</v>
      </c>
      <c r="AF270" s="82"/>
    </row>
    <row r="271" spans="1:32" s="1" customFormat="1">
      <c r="A271" s="749">
        <v>21.05</v>
      </c>
      <c r="B271" s="2" t="s">
        <v>105</v>
      </c>
      <c r="C271" s="82"/>
      <c r="D271" s="61"/>
      <c r="E271" s="82"/>
      <c r="F271" s="61"/>
      <c r="G271" s="101">
        <v>12.5</v>
      </c>
      <c r="H271" s="82">
        <v>1</v>
      </c>
      <c r="I271" s="61">
        <f t="shared" si="383"/>
        <v>12.5</v>
      </c>
      <c r="J271" s="60">
        <f t="shared" si="384"/>
        <v>1</v>
      </c>
      <c r="K271" s="61">
        <f>I271+F271+D271</f>
        <v>12.5</v>
      </c>
      <c r="L271" s="60">
        <v>1</v>
      </c>
      <c r="M271" s="61">
        <v>6.94</v>
      </c>
      <c r="N271" s="61">
        <f t="shared" si="377"/>
        <v>100</v>
      </c>
      <c r="O271" s="61">
        <f t="shared" si="377"/>
        <v>55.52</v>
      </c>
      <c r="P271" s="60">
        <f t="shared" si="378"/>
        <v>0</v>
      </c>
      <c r="Q271" s="61">
        <f t="shared" si="378"/>
        <v>5.56</v>
      </c>
      <c r="R271" s="60"/>
      <c r="S271" s="61"/>
      <c r="T271" s="125">
        <v>0.03</v>
      </c>
      <c r="U271" s="60"/>
      <c r="V271" s="61">
        <f>U271*T271</f>
        <v>0</v>
      </c>
      <c r="W271" s="60">
        <f t="shared" si="379"/>
        <v>0</v>
      </c>
      <c r="X271" s="61">
        <f>V271+S271</f>
        <v>0</v>
      </c>
      <c r="Y271" s="60"/>
      <c r="Z271" s="61"/>
      <c r="AA271" s="125">
        <v>12.5</v>
      </c>
      <c r="AB271" s="60">
        <v>1</v>
      </c>
      <c r="AC271" s="61">
        <f>AB271*AA271</f>
        <v>12.5</v>
      </c>
      <c r="AD271" s="60">
        <f t="shared" si="380"/>
        <v>1</v>
      </c>
      <c r="AE271" s="61">
        <f>AC271+Z271</f>
        <v>12.5</v>
      </c>
      <c r="AF271" s="82"/>
    </row>
    <row r="272" spans="1:32" s="274" customFormat="1" ht="18.75">
      <c r="A272" s="217"/>
      <c r="B272" s="218" t="s">
        <v>35</v>
      </c>
      <c r="C272" s="236">
        <f t="shared" ref="C272:F272" si="385">SUM(C267:C271)</f>
        <v>0</v>
      </c>
      <c r="D272" s="219">
        <f t="shared" si="385"/>
        <v>0</v>
      </c>
      <c r="E272" s="236">
        <f t="shared" si="385"/>
        <v>0</v>
      </c>
      <c r="F272" s="219">
        <f t="shared" si="385"/>
        <v>0</v>
      </c>
      <c r="G272" s="220"/>
      <c r="H272" s="236">
        <f>H267</f>
        <v>1</v>
      </c>
      <c r="I272" s="219">
        <f t="shared" ref="I272:M272" si="386">SUM(I267:I271)</f>
        <v>50</v>
      </c>
      <c r="J272" s="236">
        <f>J267</f>
        <v>1</v>
      </c>
      <c r="K272" s="219">
        <f t="shared" si="386"/>
        <v>50</v>
      </c>
      <c r="L272" s="236">
        <f>L267</f>
        <v>1</v>
      </c>
      <c r="M272" s="219">
        <f t="shared" si="386"/>
        <v>27.76</v>
      </c>
      <c r="N272" s="213">
        <f t="shared" si="377"/>
        <v>100</v>
      </c>
      <c r="O272" s="213">
        <f>M272/K272%</f>
        <v>55.52</v>
      </c>
      <c r="P272" s="666">
        <f>P267</f>
        <v>0</v>
      </c>
      <c r="Q272" s="219">
        <f>SUM(Q267:Q271)</f>
        <v>22.24</v>
      </c>
      <c r="R272" s="236">
        <f>SUM(R267:R271)</f>
        <v>0</v>
      </c>
      <c r="S272" s="219">
        <f>SUM(S267:S271)</f>
        <v>0</v>
      </c>
      <c r="T272" s="262"/>
      <c r="U272" s="236">
        <f t="shared" ref="U272:Z272" si="387">SUM(U267:U271)</f>
        <v>3</v>
      </c>
      <c r="V272" s="219">
        <f t="shared" si="387"/>
        <v>30</v>
      </c>
      <c r="W272" s="236">
        <f t="shared" si="387"/>
        <v>3</v>
      </c>
      <c r="X272" s="219">
        <f t="shared" si="387"/>
        <v>30</v>
      </c>
      <c r="Y272" s="236">
        <f t="shared" si="387"/>
        <v>0</v>
      </c>
      <c r="Z272" s="219">
        <f t="shared" si="387"/>
        <v>0</v>
      </c>
      <c r="AA272" s="262"/>
      <c r="AB272" s="236">
        <f>AB267</f>
        <v>1</v>
      </c>
      <c r="AC272" s="219">
        <f>SUM(AC267:AC271)</f>
        <v>50</v>
      </c>
      <c r="AD272" s="236">
        <f>AD267</f>
        <v>1</v>
      </c>
      <c r="AE272" s="219">
        <f>SUM(AE267:AE271)</f>
        <v>50</v>
      </c>
      <c r="AF272" s="218"/>
    </row>
    <row r="273" spans="1:32" s="4" customFormat="1">
      <c r="A273" s="90">
        <v>22</v>
      </c>
      <c r="B273" s="9" t="s">
        <v>106</v>
      </c>
      <c r="C273" s="12"/>
      <c r="D273" s="63"/>
      <c r="E273" s="12"/>
      <c r="F273" s="63"/>
      <c r="G273" s="102"/>
      <c r="H273" s="12"/>
      <c r="I273" s="63"/>
      <c r="J273" s="62"/>
      <c r="K273" s="63"/>
      <c r="L273" s="62"/>
      <c r="M273" s="63"/>
      <c r="N273" s="63"/>
      <c r="O273" s="63"/>
      <c r="P273" s="62"/>
      <c r="Q273" s="63"/>
      <c r="R273" s="62"/>
      <c r="S273" s="63"/>
      <c r="T273" s="126"/>
      <c r="U273" s="62"/>
      <c r="V273" s="63"/>
      <c r="W273" s="62"/>
      <c r="X273" s="63"/>
      <c r="Y273" s="62"/>
      <c r="Z273" s="63"/>
      <c r="AA273" s="126"/>
      <c r="AB273" s="62"/>
      <c r="AC273" s="63"/>
      <c r="AD273" s="62"/>
      <c r="AE273" s="63"/>
      <c r="AF273" s="12"/>
    </row>
    <row r="274" spans="1:32" s="1" customFormat="1">
      <c r="A274" s="198">
        <v>22.01</v>
      </c>
      <c r="B274" s="2" t="s">
        <v>107</v>
      </c>
      <c r="C274" s="82"/>
      <c r="D274" s="61"/>
      <c r="E274" s="82"/>
      <c r="F274" s="61"/>
      <c r="G274" s="101"/>
      <c r="H274" s="82"/>
      <c r="I274" s="61">
        <f>H274*G274</f>
        <v>0</v>
      </c>
      <c r="J274" s="60">
        <f>H274+E274+C274</f>
        <v>0</v>
      </c>
      <c r="K274" s="61">
        <f>I274+F274+D274</f>
        <v>0</v>
      </c>
      <c r="L274" s="60"/>
      <c r="M274" s="61"/>
      <c r="N274" s="61"/>
      <c r="O274" s="61"/>
      <c r="P274" s="60"/>
      <c r="Q274" s="61"/>
      <c r="R274" s="60"/>
      <c r="S274" s="61"/>
      <c r="T274" s="125"/>
      <c r="U274" s="60"/>
      <c r="V274" s="61">
        <f>U274*T274</f>
        <v>0</v>
      </c>
      <c r="W274" s="60">
        <f>U274+R274</f>
        <v>0</v>
      </c>
      <c r="X274" s="61">
        <f>V274+S274</f>
        <v>0</v>
      </c>
      <c r="Y274" s="60"/>
      <c r="Z274" s="61"/>
      <c r="AA274" s="125"/>
      <c r="AB274" s="60"/>
      <c r="AC274" s="61">
        <f>AB274*AA274</f>
        <v>0</v>
      </c>
      <c r="AD274" s="60">
        <f>AB274+Y274</f>
        <v>0</v>
      </c>
      <c r="AE274" s="61">
        <f>AC274+Z274</f>
        <v>0</v>
      </c>
      <c r="AF274" s="82"/>
    </row>
    <row r="275" spans="1:32" s="1" customFormat="1">
      <c r="A275" s="749">
        <v>22.02</v>
      </c>
      <c r="B275" s="81" t="s">
        <v>108</v>
      </c>
      <c r="C275" s="82"/>
      <c r="D275" s="61"/>
      <c r="E275" s="82"/>
      <c r="F275" s="61"/>
      <c r="G275" s="101">
        <v>3.0000000000000001E-3</v>
      </c>
      <c r="H275" s="82">
        <v>12936</v>
      </c>
      <c r="I275" s="61">
        <f>H275*G275</f>
        <v>38.808</v>
      </c>
      <c r="J275" s="60">
        <f t="shared" ref="J275" si="388">H275+E275+C275</f>
        <v>12936</v>
      </c>
      <c r="K275" s="61">
        <f>I275+F275+D275</f>
        <v>38.808</v>
      </c>
      <c r="L275" s="60">
        <v>11836</v>
      </c>
      <c r="M275" s="61">
        <v>37.54</v>
      </c>
      <c r="N275" s="61">
        <f t="shared" ref="N275:N276" si="389">L275/J275%</f>
        <v>91.496598639455769</v>
      </c>
      <c r="O275" s="61">
        <f>M275/K275%</f>
        <v>96.73263244691816</v>
      </c>
      <c r="P275" s="60">
        <f t="shared" ref="P275:Q275" si="390">J275-L275</f>
        <v>1100</v>
      </c>
      <c r="Q275" s="61">
        <f t="shared" si="390"/>
        <v>1.2680000000000007</v>
      </c>
      <c r="R275" s="60"/>
      <c r="S275" s="61"/>
      <c r="T275" s="125">
        <v>3.0000000000000001E-3</v>
      </c>
      <c r="U275" s="60">
        <v>13368</v>
      </c>
      <c r="V275" s="61">
        <f>U275*T275</f>
        <v>40.103999999999999</v>
      </c>
      <c r="W275" s="60">
        <f>U275+R275</f>
        <v>13368</v>
      </c>
      <c r="X275" s="61">
        <f>V275+S275</f>
        <v>40.103999999999999</v>
      </c>
      <c r="Y275" s="60"/>
      <c r="Z275" s="61"/>
      <c r="AA275" s="125">
        <v>3.0000000000000001E-3</v>
      </c>
      <c r="AB275" s="60">
        <v>13368</v>
      </c>
      <c r="AC275" s="61">
        <f>AB275*AA275</f>
        <v>40.103999999999999</v>
      </c>
      <c r="AD275" s="60">
        <f>AB275+Y275</f>
        <v>13368</v>
      </c>
      <c r="AE275" s="61">
        <f>AC275+Z275</f>
        <v>40.103999999999999</v>
      </c>
      <c r="AF275" s="82"/>
    </row>
    <row r="276" spans="1:32" s="274" customFormat="1">
      <c r="A276" s="217"/>
      <c r="B276" s="218" t="s">
        <v>25</v>
      </c>
      <c r="C276" s="236">
        <f t="shared" ref="C276:F276" si="391">SUM(C274:C275)</f>
        <v>0</v>
      </c>
      <c r="D276" s="219">
        <f t="shared" si="391"/>
        <v>0</v>
      </c>
      <c r="E276" s="236">
        <f t="shared" si="391"/>
        <v>0</v>
      </c>
      <c r="F276" s="219">
        <f t="shared" si="391"/>
        <v>0</v>
      </c>
      <c r="G276" s="220"/>
      <c r="H276" s="236">
        <f t="shared" ref="H276:M276" si="392">SUM(H274:H275)</f>
        <v>12936</v>
      </c>
      <c r="I276" s="219">
        <f t="shared" si="392"/>
        <v>38.808</v>
      </c>
      <c r="J276" s="236">
        <f t="shared" si="392"/>
        <v>12936</v>
      </c>
      <c r="K276" s="219">
        <f t="shared" si="392"/>
        <v>38.808</v>
      </c>
      <c r="L276" s="236">
        <f t="shared" si="392"/>
        <v>11836</v>
      </c>
      <c r="M276" s="219">
        <f t="shared" si="392"/>
        <v>37.54</v>
      </c>
      <c r="N276" s="213">
        <f t="shared" si="389"/>
        <v>91.496598639455769</v>
      </c>
      <c r="O276" s="213">
        <f>M276/K276%</f>
        <v>96.73263244691816</v>
      </c>
      <c r="P276" s="236">
        <f>SUM(P274:P275)</f>
        <v>1100</v>
      </c>
      <c r="Q276" s="219">
        <f>SUM(Q274:Q275)</f>
        <v>1.2680000000000007</v>
      </c>
      <c r="R276" s="236">
        <f>SUM(R274:R275)</f>
        <v>0</v>
      </c>
      <c r="S276" s="219">
        <f>SUM(S274:S275)</f>
        <v>0</v>
      </c>
      <c r="T276" s="262"/>
      <c r="U276" s="236">
        <f t="shared" ref="U276:Z276" si="393">SUM(U274:U275)</f>
        <v>13368</v>
      </c>
      <c r="V276" s="219">
        <f t="shared" si="393"/>
        <v>40.103999999999999</v>
      </c>
      <c r="W276" s="236">
        <f t="shared" si="393"/>
        <v>13368</v>
      </c>
      <c r="X276" s="219">
        <f t="shared" si="393"/>
        <v>40.103999999999999</v>
      </c>
      <c r="Y276" s="236">
        <f t="shared" si="393"/>
        <v>0</v>
      </c>
      <c r="Z276" s="219">
        <f t="shared" si="393"/>
        <v>0</v>
      </c>
      <c r="AA276" s="262"/>
      <c r="AB276" s="236">
        <f>SUM(AB274:AB275)</f>
        <v>13368</v>
      </c>
      <c r="AC276" s="219">
        <f>SUM(AC274:AC275)</f>
        <v>40.103999999999999</v>
      </c>
      <c r="AD276" s="236">
        <f>SUM(AD274:AD275)</f>
        <v>13368</v>
      </c>
      <c r="AE276" s="219">
        <f>SUM(AE274:AE275)</f>
        <v>40.103999999999999</v>
      </c>
      <c r="AF276" s="218"/>
    </row>
    <row r="277" spans="1:32" s="4" customFormat="1">
      <c r="A277" s="90" t="s">
        <v>97</v>
      </c>
      <c r="B277" s="9" t="s">
        <v>109</v>
      </c>
      <c r="C277" s="12"/>
      <c r="D277" s="63"/>
      <c r="E277" s="12"/>
      <c r="F277" s="63"/>
      <c r="G277" s="102"/>
      <c r="H277" s="12"/>
      <c r="I277" s="63"/>
      <c r="J277" s="62"/>
      <c r="K277" s="63"/>
      <c r="L277" s="62"/>
      <c r="M277" s="63"/>
      <c r="N277" s="63"/>
      <c r="O277" s="63"/>
      <c r="P277" s="62"/>
      <c r="Q277" s="63"/>
      <c r="R277" s="62"/>
      <c r="S277" s="63"/>
      <c r="T277" s="126"/>
      <c r="U277" s="62"/>
      <c r="V277" s="63"/>
      <c r="W277" s="62"/>
      <c r="X277" s="63"/>
      <c r="Y277" s="62"/>
      <c r="Z277" s="63"/>
      <c r="AA277" s="126"/>
      <c r="AB277" s="62"/>
      <c r="AC277" s="63"/>
      <c r="AD277" s="62"/>
      <c r="AE277" s="63"/>
      <c r="AF277" s="12"/>
    </row>
    <row r="278" spans="1:32" s="4" customFormat="1">
      <c r="A278" s="90">
        <v>23</v>
      </c>
      <c r="B278" s="9" t="s">
        <v>110</v>
      </c>
      <c r="C278" s="12"/>
      <c r="D278" s="63"/>
      <c r="E278" s="12"/>
      <c r="F278" s="63"/>
      <c r="G278" s="102"/>
      <c r="H278" s="12"/>
      <c r="I278" s="63"/>
      <c r="J278" s="62"/>
      <c r="K278" s="63"/>
      <c r="L278" s="62"/>
      <c r="M278" s="63"/>
      <c r="N278" s="63"/>
      <c r="O278" s="63"/>
      <c r="P278" s="62"/>
      <c r="Q278" s="63"/>
      <c r="R278" s="62"/>
      <c r="S278" s="63"/>
      <c r="T278" s="126"/>
      <c r="U278" s="62"/>
      <c r="V278" s="63"/>
      <c r="W278" s="62"/>
      <c r="X278" s="63"/>
      <c r="Y278" s="62"/>
      <c r="Z278" s="63"/>
      <c r="AA278" s="126"/>
      <c r="AB278" s="62"/>
      <c r="AC278" s="63"/>
      <c r="AD278" s="62"/>
      <c r="AE278" s="63"/>
      <c r="AF278" s="12"/>
    </row>
    <row r="279" spans="1:32" s="1" customFormat="1">
      <c r="A279" s="749">
        <v>23.01</v>
      </c>
      <c r="B279" s="2" t="s">
        <v>309</v>
      </c>
      <c r="C279" s="82"/>
      <c r="D279" s="61"/>
      <c r="E279" s="82"/>
      <c r="F279" s="61"/>
      <c r="G279" s="101"/>
      <c r="H279" s="82"/>
      <c r="I279" s="61"/>
      <c r="J279" s="60">
        <f t="shared" ref="J279:K325" si="394">H279+E279+C279</f>
        <v>0</v>
      </c>
      <c r="K279" s="61">
        <f t="shared" si="394"/>
        <v>0</v>
      </c>
      <c r="L279" s="60"/>
      <c r="M279" s="61"/>
      <c r="N279" s="61" t="e">
        <f t="shared" ref="N279:O326" si="395">L279/J279%</f>
        <v>#DIV/0!</v>
      </c>
      <c r="O279" s="61" t="e">
        <f t="shared" si="395"/>
        <v>#DIV/0!</v>
      </c>
      <c r="P279" s="60">
        <f t="shared" ref="P279:Q325" si="396">J279-L279</f>
        <v>0</v>
      </c>
      <c r="Q279" s="61">
        <f t="shared" si="396"/>
        <v>0</v>
      </c>
      <c r="R279" s="60"/>
      <c r="S279" s="61"/>
      <c r="T279" s="125"/>
      <c r="U279" s="60"/>
      <c r="V279" s="61">
        <f t="shared" ref="V279:V324" si="397">U279*T279</f>
        <v>0</v>
      </c>
      <c r="W279" s="60">
        <f t="shared" ref="W279:W325" si="398">U279+R279</f>
        <v>0</v>
      </c>
      <c r="X279" s="61">
        <f t="shared" ref="X279:X325" si="399">V279+S279</f>
        <v>0</v>
      </c>
      <c r="Y279" s="60">
        <f>R279</f>
        <v>0</v>
      </c>
      <c r="Z279" s="61">
        <f>S279</f>
        <v>0</v>
      </c>
      <c r="AA279" s="125"/>
      <c r="AB279" s="60"/>
      <c r="AC279" s="61">
        <f t="shared" ref="AC279:AC280" si="400">AB279*AA279</f>
        <v>0</v>
      </c>
      <c r="AD279" s="60">
        <f t="shared" ref="AD279:AD325" si="401">AB279+Y279</f>
        <v>0</v>
      </c>
      <c r="AE279" s="61">
        <f t="shared" ref="AE279:AE325" si="402">AC279+Z279</f>
        <v>0</v>
      </c>
      <c r="AF279" s="82"/>
    </row>
    <row r="280" spans="1:32" s="1" customFormat="1">
      <c r="A280" s="749">
        <v>23.02</v>
      </c>
      <c r="B280" s="2" t="s">
        <v>310</v>
      </c>
      <c r="C280" s="82"/>
      <c r="D280" s="61"/>
      <c r="E280" s="82"/>
      <c r="F280" s="61"/>
      <c r="G280" s="101"/>
      <c r="H280" s="82"/>
      <c r="I280" s="61"/>
      <c r="J280" s="60">
        <f t="shared" si="394"/>
        <v>0</v>
      </c>
      <c r="K280" s="61">
        <f t="shared" si="394"/>
        <v>0</v>
      </c>
      <c r="L280" s="60"/>
      <c r="M280" s="61"/>
      <c r="N280" s="61" t="e">
        <f t="shared" si="395"/>
        <v>#DIV/0!</v>
      </c>
      <c r="O280" s="61" t="e">
        <f t="shared" si="395"/>
        <v>#DIV/0!</v>
      </c>
      <c r="P280" s="60">
        <f t="shared" si="396"/>
        <v>0</v>
      </c>
      <c r="Q280" s="61">
        <f t="shared" si="396"/>
        <v>0</v>
      </c>
      <c r="R280" s="60"/>
      <c r="S280" s="61"/>
      <c r="T280" s="125"/>
      <c r="U280" s="60"/>
      <c r="V280" s="61">
        <f t="shared" si="397"/>
        <v>0</v>
      </c>
      <c r="W280" s="60">
        <f t="shared" si="398"/>
        <v>0</v>
      </c>
      <c r="X280" s="61">
        <f t="shared" si="399"/>
        <v>0</v>
      </c>
      <c r="Y280" s="60">
        <f t="shared" ref="Y280:Y325" si="403">R280</f>
        <v>0</v>
      </c>
      <c r="Z280" s="61">
        <f t="shared" ref="Z280:Z325" si="404">S280</f>
        <v>0</v>
      </c>
      <c r="AA280" s="125"/>
      <c r="AB280" s="60"/>
      <c r="AC280" s="61">
        <f t="shared" si="400"/>
        <v>0</v>
      </c>
      <c r="AD280" s="60">
        <f t="shared" si="401"/>
        <v>0</v>
      </c>
      <c r="AE280" s="61">
        <f t="shared" si="402"/>
        <v>0</v>
      </c>
      <c r="AF280" s="82"/>
    </row>
    <row r="281" spans="1:32" s="1" customFormat="1">
      <c r="A281" s="749">
        <v>23.03</v>
      </c>
      <c r="B281" s="2" t="s">
        <v>170</v>
      </c>
      <c r="C281" s="82"/>
      <c r="D281" s="61"/>
      <c r="E281" s="82"/>
      <c r="F281" s="61"/>
      <c r="G281" s="101">
        <v>20.45</v>
      </c>
      <c r="H281" s="82">
        <v>0</v>
      </c>
      <c r="I281" s="61">
        <f t="shared" ref="I281:I286" si="405">H281*G281</f>
        <v>0</v>
      </c>
      <c r="J281" s="60">
        <f t="shared" si="394"/>
        <v>0</v>
      </c>
      <c r="K281" s="61">
        <f t="shared" si="394"/>
        <v>0</v>
      </c>
      <c r="L281" s="60"/>
      <c r="M281" s="61"/>
      <c r="N281" s="61" t="e">
        <f t="shared" si="395"/>
        <v>#DIV/0!</v>
      </c>
      <c r="O281" s="61" t="e">
        <f t="shared" si="395"/>
        <v>#DIV/0!</v>
      </c>
      <c r="P281" s="60">
        <f t="shared" si="396"/>
        <v>0</v>
      </c>
      <c r="Q281" s="61">
        <f t="shared" si="396"/>
        <v>0</v>
      </c>
      <c r="R281" s="60"/>
      <c r="S281" s="61"/>
      <c r="T281" s="125">
        <v>20.45</v>
      </c>
      <c r="U281" s="60"/>
      <c r="V281" s="61">
        <f>U281*T281</f>
        <v>0</v>
      </c>
      <c r="W281" s="60">
        <f t="shared" si="398"/>
        <v>0</v>
      </c>
      <c r="X281" s="61">
        <f t="shared" si="399"/>
        <v>0</v>
      </c>
      <c r="Y281" s="60">
        <f t="shared" si="403"/>
        <v>0</v>
      </c>
      <c r="Z281" s="61">
        <f t="shared" si="404"/>
        <v>0</v>
      </c>
      <c r="AA281" s="125">
        <v>20.45</v>
      </c>
      <c r="AB281" s="60"/>
      <c r="AC281" s="61">
        <f>AB281*AA281</f>
        <v>0</v>
      </c>
      <c r="AD281" s="60">
        <f t="shared" si="401"/>
        <v>0</v>
      </c>
      <c r="AE281" s="61">
        <f t="shared" si="402"/>
        <v>0</v>
      </c>
      <c r="AF281" s="82"/>
    </row>
    <row r="282" spans="1:32" s="1" customFormat="1">
      <c r="A282" s="749">
        <v>23.04</v>
      </c>
      <c r="B282" s="2" t="s">
        <v>111</v>
      </c>
      <c r="C282" s="82"/>
      <c r="D282" s="61"/>
      <c r="E282" s="82"/>
      <c r="F282" s="61"/>
      <c r="G282" s="101">
        <v>19.25</v>
      </c>
      <c r="H282" s="82"/>
      <c r="I282" s="61">
        <f t="shared" si="405"/>
        <v>0</v>
      </c>
      <c r="J282" s="60">
        <f t="shared" si="394"/>
        <v>0</v>
      </c>
      <c r="K282" s="61">
        <f t="shared" si="394"/>
        <v>0</v>
      </c>
      <c r="L282" s="60"/>
      <c r="M282" s="61"/>
      <c r="N282" s="61" t="e">
        <f t="shared" si="395"/>
        <v>#DIV/0!</v>
      </c>
      <c r="O282" s="61" t="e">
        <f t="shared" si="395"/>
        <v>#DIV/0!</v>
      </c>
      <c r="P282" s="60">
        <f t="shared" si="396"/>
        <v>0</v>
      </c>
      <c r="Q282" s="61">
        <f t="shared" si="396"/>
        <v>0</v>
      </c>
      <c r="R282" s="60"/>
      <c r="S282" s="61"/>
      <c r="T282" s="125">
        <v>19.25</v>
      </c>
      <c r="U282" s="60"/>
      <c r="V282" s="61">
        <f>U282*T282</f>
        <v>0</v>
      </c>
      <c r="W282" s="60">
        <f t="shared" si="398"/>
        <v>0</v>
      </c>
      <c r="X282" s="61">
        <f t="shared" si="399"/>
        <v>0</v>
      </c>
      <c r="Y282" s="60">
        <f t="shared" si="403"/>
        <v>0</v>
      </c>
      <c r="Z282" s="61">
        <f t="shared" si="404"/>
        <v>0</v>
      </c>
      <c r="AA282" s="125">
        <v>19.25</v>
      </c>
      <c r="AB282" s="60"/>
      <c r="AC282" s="61">
        <f>AB282*AA282</f>
        <v>0</v>
      </c>
      <c r="AD282" s="60">
        <f t="shared" si="401"/>
        <v>0</v>
      </c>
      <c r="AE282" s="61">
        <f t="shared" si="402"/>
        <v>0</v>
      </c>
      <c r="AF282" s="82"/>
    </row>
    <row r="283" spans="1:32" s="1" customFormat="1">
      <c r="A283" s="749">
        <v>23.05</v>
      </c>
      <c r="B283" s="2" t="s">
        <v>112</v>
      </c>
      <c r="C283" s="82"/>
      <c r="D283" s="61"/>
      <c r="E283" s="82"/>
      <c r="F283" s="61"/>
      <c r="G283" s="101">
        <v>26.69</v>
      </c>
      <c r="H283" s="82">
        <v>0</v>
      </c>
      <c r="I283" s="61">
        <f t="shared" si="405"/>
        <v>0</v>
      </c>
      <c r="J283" s="60">
        <f t="shared" si="394"/>
        <v>0</v>
      </c>
      <c r="K283" s="61">
        <f t="shared" si="394"/>
        <v>0</v>
      </c>
      <c r="L283" s="60"/>
      <c r="M283" s="61"/>
      <c r="N283" s="61" t="e">
        <f t="shared" si="395"/>
        <v>#DIV/0!</v>
      </c>
      <c r="O283" s="61" t="e">
        <f t="shared" si="395"/>
        <v>#DIV/0!</v>
      </c>
      <c r="P283" s="60">
        <f t="shared" si="396"/>
        <v>0</v>
      </c>
      <c r="Q283" s="61">
        <f t="shared" si="396"/>
        <v>0</v>
      </c>
      <c r="R283" s="60"/>
      <c r="S283" s="61"/>
      <c r="T283" s="125">
        <v>26.69</v>
      </c>
      <c r="U283" s="60"/>
      <c r="V283" s="61">
        <f>U283*T283</f>
        <v>0</v>
      </c>
      <c r="W283" s="60">
        <f t="shared" si="398"/>
        <v>0</v>
      </c>
      <c r="X283" s="61">
        <f t="shared" si="399"/>
        <v>0</v>
      </c>
      <c r="Y283" s="60">
        <f t="shared" si="403"/>
        <v>0</v>
      </c>
      <c r="Z283" s="61">
        <f t="shared" si="404"/>
        <v>0</v>
      </c>
      <c r="AA283" s="125">
        <v>26.69</v>
      </c>
      <c r="AB283" s="60"/>
      <c r="AC283" s="61">
        <f>AB283*AA283</f>
        <v>0</v>
      </c>
      <c r="AD283" s="60">
        <f t="shared" si="401"/>
        <v>0</v>
      </c>
      <c r="AE283" s="61">
        <f t="shared" si="402"/>
        <v>0</v>
      </c>
      <c r="AF283" s="82"/>
    </row>
    <row r="284" spans="1:32" s="1" customFormat="1">
      <c r="A284" s="749">
        <v>23.06</v>
      </c>
      <c r="B284" s="2" t="s">
        <v>113</v>
      </c>
      <c r="C284" s="82"/>
      <c r="D284" s="61"/>
      <c r="E284" s="82"/>
      <c r="F284" s="61"/>
      <c r="G284" s="101">
        <v>24.57</v>
      </c>
      <c r="H284" s="82"/>
      <c r="I284" s="61">
        <f t="shared" si="405"/>
        <v>0</v>
      </c>
      <c r="J284" s="60">
        <f t="shared" si="394"/>
        <v>0</v>
      </c>
      <c r="K284" s="61">
        <f t="shared" si="394"/>
        <v>0</v>
      </c>
      <c r="L284" s="60"/>
      <c r="M284" s="61"/>
      <c r="N284" s="61" t="e">
        <f t="shared" si="395"/>
        <v>#DIV/0!</v>
      </c>
      <c r="O284" s="61" t="e">
        <f t="shared" si="395"/>
        <v>#DIV/0!</v>
      </c>
      <c r="P284" s="60">
        <f t="shared" si="396"/>
        <v>0</v>
      </c>
      <c r="Q284" s="61">
        <f t="shared" si="396"/>
        <v>0</v>
      </c>
      <c r="R284" s="60"/>
      <c r="S284" s="61"/>
      <c r="T284" s="125">
        <v>24.57</v>
      </c>
      <c r="U284" s="60"/>
      <c r="V284" s="61">
        <f>U284*T284</f>
        <v>0</v>
      </c>
      <c r="W284" s="60">
        <f t="shared" si="398"/>
        <v>0</v>
      </c>
      <c r="X284" s="61">
        <f t="shared" si="399"/>
        <v>0</v>
      </c>
      <c r="Y284" s="60">
        <f t="shared" si="403"/>
        <v>0</v>
      </c>
      <c r="Z284" s="61">
        <f t="shared" si="404"/>
        <v>0</v>
      </c>
      <c r="AA284" s="125">
        <v>24.57</v>
      </c>
      <c r="AB284" s="60"/>
      <c r="AC284" s="61">
        <f>AB284*AA284</f>
        <v>0</v>
      </c>
      <c r="AD284" s="60">
        <f t="shared" si="401"/>
        <v>0</v>
      </c>
      <c r="AE284" s="61">
        <f t="shared" si="402"/>
        <v>0</v>
      </c>
      <c r="AF284" s="82"/>
    </row>
    <row r="285" spans="1:32" s="1" customFormat="1" ht="31.5">
      <c r="A285" s="749">
        <v>23.07</v>
      </c>
      <c r="B285" s="81" t="s">
        <v>186</v>
      </c>
      <c r="C285" s="82"/>
      <c r="D285" s="61"/>
      <c r="E285" s="82"/>
      <c r="F285" s="61"/>
      <c r="G285" s="101"/>
      <c r="H285" s="82"/>
      <c r="I285" s="61">
        <f t="shared" si="405"/>
        <v>0</v>
      </c>
      <c r="J285" s="60">
        <f t="shared" si="394"/>
        <v>0</v>
      </c>
      <c r="K285" s="61">
        <f t="shared" si="394"/>
        <v>0</v>
      </c>
      <c r="L285" s="60"/>
      <c r="M285" s="61"/>
      <c r="N285" s="61" t="e">
        <f t="shared" si="395"/>
        <v>#DIV/0!</v>
      </c>
      <c r="O285" s="61" t="e">
        <f t="shared" si="395"/>
        <v>#DIV/0!</v>
      </c>
      <c r="P285" s="60">
        <f t="shared" si="396"/>
        <v>0</v>
      </c>
      <c r="Q285" s="61">
        <f t="shared" si="396"/>
        <v>0</v>
      </c>
      <c r="R285" s="60"/>
      <c r="S285" s="61"/>
      <c r="T285" s="125"/>
      <c r="U285" s="60"/>
      <c r="V285" s="61">
        <f t="shared" si="397"/>
        <v>0</v>
      </c>
      <c r="W285" s="60">
        <f t="shared" si="398"/>
        <v>0</v>
      </c>
      <c r="X285" s="61">
        <f t="shared" si="399"/>
        <v>0</v>
      </c>
      <c r="Y285" s="60">
        <f t="shared" si="403"/>
        <v>0</v>
      </c>
      <c r="Z285" s="61">
        <f t="shared" si="404"/>
        <v>0</v>
      </c>
      <c r="AA285" s="125"/>
      <c r="AB285" s="60"/>
      <c r="AC285" s="61">
        <f t="shared" ref="AC285:AC303" si="406">AB285*AA285</f>
        <v>0</v>
      </c>
      <c r="AD285" s="60">
        <f t="shared" si="401"/>
        <v>0</v>
      </c>
      <c r="AE285" s="61">
        <f t="shared" si="402"/>
        <v>0</v>
      </c>
      <c r="AF285" s="82"/>
    </row>
    <row r="286" spans="1:32" s="1" customFormat="1" ht="31.5">
      <c r="A286" s="749">
        <v>23.08</v>
      </c>
      <c r="B286" s="81" t="s">
        <v>187</v>
      </c>
      <c r="C286" s="82"/>
      <c r="D286" s="61"/>
      <c r="E286" s="82"/>
      <c r="F286" s="61"/>
      <c r="G286" s="101"/>
      <c r="H286" s="82"/>
      <c r="I286" s="61">
        <f t="shared" si="405"/>
        <v>0</v>
      </c>
      <c r="J286" s="60">
        <f t="shared" si="394"/>
        <v>0</v>
      </c>
      <c r="K286" s="61">
        <f t="shared" si="394"/>
        <v>0</v>
      </c>
      <c r="L286" s="60"/>
      <c r="M286" s="61"/>
      <c r="N286" s="61" t="e">
        <f t="shared" si="395"/>
        <v>#DIV/0!</v>
      </c>
      <c r="O286" s="61" t="e">
        <f t="shared" si="395"/>
        <v>#DIV/0!</v>
      </c>
      <c r="P286" s="60">
        <f t="shared" si="396"/>
        <v>0</v>
      </c>
      <c r="Q286" s="61">
        <f t="shared" si="396"/>
        <v>0</v>
      </c>
      <c r="R286" s="60"/>
      <c r="S286" s="61"/>
      <c r="T286" s="125"/>
      <c r="U286" s="60"/>
      <c r="V286" s="61">
        <f t="shared" si="397"/>
        <v>0</v>
      </c>
      <c r="W286" s="60">
        <f t="shared" si="398"/>
        <v>0</v>
      </c>
      <c r="X286" s="61">
        <f t="shared" si="399"/>
        <v>0</v>
      </c>
      <c r="Y286" s="60">
        <f t="shared" si="403"/>
        <v>0</v>
      </c>
      <c r="Z286" s="61">
        <f t="shared" si="404"/>
        <v>0</v>
      </c>
      <c r="AA286" s="125"/>
      <c r="AB286" s="60"/>
      <c r="AC286" s="61">
        <f t="shared" si="406"/>
        <v>0</v>
      </c>
      <c r="AD286" s="60">
        <f t="shared" si="401"/>
        <v>0</v>
      </c>
      <c r="AE286" s="61">
        <f t="shared" si="402"/>
        <v>0</v>
      </c>
      <c r="AF286" s="82"/>
    </row>
    <row r="287" spans="1:32" s="1" customFormat="1" ht="18.75">
      <c r="A287" s="749">
        <v>23.09</v>
      </c>
      <c r="B287" s="81" t="s">
        <v>311</v>
      </c>
      <c r="C287" s="82"/>
      <c r="D287" s="61"/>
      <c r="E287" s="82"/>
      <c r="F287" s="61"/>
      <c r="G287" s="101">
        <v>20.45</v>
      </c>
      <c r="H287" s="82">
        <v>0</v>
      </c>
      <c r="I287" s="61"/>
      <c r="J287" s="60">
        <f t="shared" si="394"/>
        <v>0</v>
      </c>
      <c r="K287" s="61">
        <f t="shared" si="394"/>
        <v>0</v>
      </c>
      <c r="L287" s="60"/>
      <c r="M287" s="61"/>
      <c r="N287" s="61" t="e">
        <f t="shared" si="395"/>
        <v>#DIV/0!</v>
      </c>
      <c r="O287" s="61" t="e">
        <f t="shared" si="395"/>
        <v>#DIV/0!</v>
      </c>
      <c r="P287" s="60">
        <f t="shared" si="396"/>
        <v>0</v>
      </c>
      <c r="Q287" s="61">
        <f t="shared" si="396"/>
        <v>0</v>
      </c>
      <c r="R287" s="60"/>
      <c r="S287" s="61"/>
      <c r="T287" s="827">
        <v>27.12</v>
      </c>
      <c r="U287" s="60"/>
      <c r="V287" s="61">
        <f t="shared" ref="V287:V294" si="407">U287*T287</f>
        <v>0</v>
      </c>
      <c r="W287" s="60">
        <f t="shared" si="398"/>
        <v>0</v>
      </c>
      <c r="X287" s="61">
        <f t="shared" si="399"/>
        <v>0</v>
      </c>
      <c r="Y287" s="60">
        <f t="shared" si="403"/>
        <v>0</v>
      </c>
      <c r="Z287" s="61">
        <f t="shared" si="404"/>
        <v>0</v>
      </c>
      <c r="AA287" s="827">
        <v>27.12</v>
      </c>
      <c r="AB287" s="60"/>
      <c r="AC287" s="61">
        <f t="shared" si="406"/>
        <v>0</v>
      </c>
      <c r="AD287" s="60">
        <f t="shared" si="401"/>
        <v>0</v>
      </c>
      <c r="AE287" s="61">
        <f t="shared" si="402"/>
        <v>0</v>
      </c>
      <c r="AF287" s="82"/>
    </row>
    <row r="288" spans="1:32" s="1" customFormat="1" ht="18.75">
      <c r="A288" s="749">
        <v>23.1</v>
      </c>
      <c r="B288" s="81" t="s">
        <v>312</v>
      </c>
      <c r="C288" s="82"/>
      <c r="D288" s="61"/>
      <c r="E288" s="82"/>
      <c r="F288" s="61"/>
      <c r="G288" s="101">
        <v>19.25</v>
      </c>
      <c r="H288" s="82"/>
      <c r="I288" s="61"/>
      <c r="J288" s="60">
        <f t="shared" si="394"/>
        <v>0</v>
      </c>
      <c r="K288" s="61">
        <f t="shared" si="394"/>
        <v>0</v>
      </c>
      <c r="L288" s="60"/>
      <c r="M288" s="61"/>
      <c r="N288" s="61" t="e">
        <f t="shared" si="395"/>
        <v>#DIV/0!</v>
      </c>
      <c r="O288" s="61" t="e">
        <f t="shared" si="395"/>
        <v>#DIV/0!</v>
      </c>
      <c r="P288" s="60">
        <f t="shared" si="396"/>
        <v>0</v>
      </c>
      <c r="Q288" s="61">
        <f t="shared" si="396"/>
        <v>0</v>
      </c>
      <c r="R288" s="60"/>
      <c r="S288" s="61"/>
      <c r="T288" s="827">
        <v>22.474</v>
      </c>
      <c r="U288" s="60"/>
      <c r="V288" s="61">
        <f t="shared" si="407"/>
        <v>0</v>
      </c>
      <c r="W288" s="60">
        <f t="shared" si="398"/>
        <v>0</v>
      </c>
      <c r="X288" s="61">
        <f t="shared" si="399"/>
        <v>0</v>
      </c>
      <c r="Y288" s="60">
        <f t="shared" si="403"/>
        <v>0</v>
      </c>
      <c r="Z288" s="61">
        <f t="shared" si="404"/>
        <v>0</v>
      </c>
      <c r="AA288" s="827">
        <v>22.474</v>
      </c>
      <c r="AB288" s="60"/>
      <c r="AC288" s="61">
        <f t="shared" si="406"/>
        <v>0</v>
      </c>
      <c r="AD288" s="60">
        <f t="shared" si="401"/>
        <v>0</v>
      </c>
      <c r="AE288" s="61">
        <f t="shared" si="402"/>
        <v>0</v>
      </c>
      <c r="AF288" s="82"/>
    </row>
    <row r="289" spans="1:32" s="1" customFormat="1" ht="18.75">
      <c r="A289" s="749">
        <v>23.11</v>
      </c>
      <c r="B289" s="81" t="s">
        <v>314</v>
      </c>
      <c r="C289" s="82"/>
      <c r="D289" s="61"/>
      <c r="E289" s="82"/>
      <c r="F289" s="61"/>
      <c r="G289" s="101">
        <v>26.69</v>
      </c>
      <c r="H289" s="82"/>
      <c r="I289" s="61"/>
      <c r="J289" s="60">
        <f t="shared" si="394"/>
        <v>0</v>
      </c>
      <c r="K289" s="61">
        <f t="shared" si="394"/>
        <v>0</v>
      </c>
      <c r="L289" s="60"/>
      <c r="M289" s="61"/>
      <c r="N289" s="61" t="e">
        <f t="shared" si="395"/>
        <v>#DIV/0!</v>
      </c>
      <c r="O289" s="61" t="e">
        <f t="shared" si="395"/>
        <v>#DIV/0!</v>
      </c>
      <c r="P289" s="60">
        <f t="shared" si="396"/>
        <v>0</v>
      </c>
      <c r="Q289" s="61">
        <f t="shared" si="396"/>
        <v>0</v>
      </c>
      <c r="R289" s="60"/>
      <c r="S289" s="61"/>
      <c r="T289" s="690">
        <v>34.630000000000003</v>
      </c>
      <c r="U289" s="60"/>
      <c r="V289" s="61">
        <f t="shared" si="407"/>
        <v>0</v>
      </c>
      <c r="W289" s="60">
        <f t="shared" si="398"/>
        <v>0</v>
      </c>
      <c r="X289" s="61">
        <f t="shared" si="399"/>
        <v>0</v>
      </c>
      <c r="Y289" s="60">
        <f t="shared" si="403"/>
        <v>0</v>
      </c>
      <c r="Z289" s="61">
        <f t="shared" si="404"/>
        <v>0</v>
      </c>
      <c r="AA289" s="690">
        <v>34.630000000000003</v>
      </c>
      <c r="AB289" s="60"/>
      <c r="AC289" s="61">
        <f t="shared" si="406"/>
        <v>0</v>
      </c>
      <c r="AD289" s="60">
        <f t="shared" si="401"/>
        <v>0</v>
      </c>
      <c r="AE289" s="61">
        <f t="shared" si="402"/>
        <v>0</v>
      </c>
      <c r="AF289" s="82"/>
    </row>
    <row r="290" spans="1:32" s="1" customFormat="1" ht="18.75">
      <c r="A290" s="749">
        <v>23.12</v>
      </c>
      <c r="B290" s="81" t="s">
        <v>313</v>
      </c>
      <c r="C290" s="82"/>
      <c r="D290" s="61"/>
      <c r="E290" s="82"/>
      <c r="F290" s="61"/>
      <c r="G290" s="101">
        <v>24.57</v>
      </c>
      <c r="H290" s="82"/>
      <c r="I290" s="61"/>
      <c r="J290" s="60">
        <f t="shared" si="394"/>
        <v>0</v>
      </c>
      <c r="K290" s="61">
        <f t="shared" si="394"/>
        <v>0</v>
      </c>
      <c r="L290" s="60"/>
      <c r="M290" s="61"/>
      <c r="N290" s="61" t="e">
        <f t="shared" si="395"/>
        <v>#DIV/0!</v>
      </c>
      <c r="O290" s="61" t="e">
        <f t="shared" si="395"/>
        <v>#DIV/0!</v>
      </c>
      <c r="P290" s="60">
        <f t="shared" si="396"/>
        <v>0</v>
      </c>
      <c r="Q290" s="61">
        <f t="shared" si="396"/>
        <v>0</v>
      </c>
      <c r="R290" s="60"/>
      <c r="S290" s="61"/>
      <c r="T290" s="690">
        <v>26.71</v>
      </c>
      <c r="U290" s="60"/>
      <c r="V290" s="61">
        <f t="shared" si="407"/>
        <v>0</v>
      </c>
      <c r="W290" s="60">
        <f t="shared" si="398"/>
        <v>0</v>
      </c>
      <c r="X290" s="61">
        <f t="shared" si="399"/>
        <v>0</v>
      </c>
      <c r="Y290" s="60">
        <f t="shared" si="403"/>
        <v>0</v>
      </c>
      <c r="Z290" s="61">
        <f t="shared" si="404"/>
        <v>0</v>
      </c>
      <c r="AA290" s="690">
        <v>26.71</v>
      </c>
      <c r="AB290" s="60"/>
      <c r="AC290" s="61">
        <f t="shared" si="406"/>
        <v>0</v>
      </c>
      <c r="AD290" s="60">
        <f t="shared" si="401"/>
        <v>0</v>
      </c>
      <c r="AE290" s="61">
        <f t="shared" si="402"/>
        <v>0</v>
      </c>
      <c r="AF290" s="82"/>
    </row>
    <row r="291" spans="1:32" s="1" customFormat="1" ht="18.75">
      <c r="A291" s="749">
        <v>23.13</v>
      </c>
      <c r="B291" s="2" t="s">
        <v>114</v>
      </c>
      <c r="C291" s="82"/>
      <c r="D291" s="61"/>
      <c r="E291" s="82"/>
      <c r="F291" s="61"/>
      <c r="G291" s="101">
        <v>12.86</v>
      </c>
      <c r="H291" s="60">
        <v>16</v>
      </c>
      <c r="I291" s="61">
        <v>205.76</v>
      </c>
      <c r="J291" s="60">
        <f t="shared" si="394"/>
        <v>16</v>
      </c>
      <c r="K291" s="61">
        <f t="shared" si="394"/>
        <v>205.76</v>
      </c>
      <c r="L291" s="60">
        <v>0</v>
      </c>
      <c r="M291" s="61">
        <v>0</v>
      </c>
      <c r="N291" s="61">
        <f t="shared" si="395"/>
        <v>0</v>
      </c>
      <c r="O291" s="61">
        <f t="shared" si="395"/>
        <v>0</v>
      </c>
      <c r="P291" s="60">
        <f t="shared" si="396"/>
        <v>16</v>
      </c>
      <c r="Q291" s="61">
        <f t="shared" si="396"/>
        <v>205.76</v>
      </c>
      <c r="R291" s="60">
        <v>16</v>
      </c>
      <c r="S291" s="61">
        <v>205.76</v>
      </c>
      <c r="T291" s="827">
        <v>19.34</v>
      </c>
      <c r="U291" s="60">
        <v>20</v>
      </c>
      <c r="V291" s="61">
        <f t="shared" si="407"/>
        <v>386.8</v>
      </c>
      <c r="W291" s="60">
        <f t="shared" si="398"/>
        <v>36</v>
      </c>
      <c r="X291" s="61">
        <f t="shared" si="399"/>
        <v>592.55999999999995</v>
      </c>
      <c r="Y291" s="60">
        <f t="shared" si="403"/>
        <v>16</v>
      </c>
      <c r="Z291" s="61">
        <f t="shared" si="404"/>
        <v>205.76</v>
      </c>
      <c r="AA291" s="827">
        <v>19.34</v>
      </c>
      <c r="AB291" s="60">
        <v>19</v>
      </c>
      <c r="AC291" s="61">
        <f t="shared" si="406"/>
        <v>367.46</v>
      </c>
      <c r="AD291" s="60">
        <f t="shared" si="401"/>
        <v>35</v>
      </c>
      <c r="AE291" s="61">
        <f t="shared" si="402"/>
        <v>573.22</v>
      </c>
      <c r="AF291" s="82"/>
    </row>
    <row r="292" spans="1:32" s="1" customFormat="1" ht="18.75">
      <c r="A292" s="749">
        <v>23.14</v>
      </c>
      <c r="B292" s="2" t="s">
        <v>115</v>
      </c>
      <c r="C292" s="82"/>
      <c r="D292" s="61"/>
      <c r="E292" s="82"/>
      <c r="F292" s="61"/>
      <c r="G292" s="101">
        <v>11.41</v>
      </c>
      <c r="H292" s="82">
        <v>0</v>
      </c>
      <c r="I292" s="61">
        <f t="shared" ref="I292:I305" si="408">H292*G292</f>
        <v>0</v>
      </c>
      <c r="J292" s="60">
        <f t="shared" si="394"/>
        <v>0</v>
      </c>
      <c r="K292" s="61">
        <f t="shared" si="394"/>
        <v>0</v>
      </c>
      <c r="L292" s="60"/>
      <c r="M292" s="61"/>
      <c r="N292" s="61" t="e">
        <f t="shared" si="395"/>
        <v>#DIV/0!</v>
      </c>
      <c r="O292" s="61" t="e">
        <f t="shared" si="395"/>
        <v>#DIV/0!</v>
      </c>
      <c r="P292" s="60">
        <f t="shared" si="396"/>
        <v>0</v>
      </c>
      <c r="Q292" s="61">
        <f t="shared" si="396"/>
        <v>0</v>
      </c>
      <c r="R292" s="60"/>
      <c r="S292" s="61"/>
      <c r="T292" s="827">
        <v>15.43</v>
      </c>
      <c r="U292" s="60"/>
      <c r="V292" s="61">
        <f t="shared" si="407"/>
        <v>0</v>
      </c>
      <c r="W292" s="60">
        <f t="shared" si="398"/>
        <v>0</v>
      </c>
      <c r="X292" s="61">
        <f t="shared" si="399"/>
        <v>0</v>
      </c>
      <c r="Y292" s="60">
        <f t="shared" si="403"/>
        <v>0</v>
      </c>
      <c r="Z292" s="61">
        <f t="shared" si="404"/>
        <v>0</v>
      </c>
      <c r="AA292" s="827">
        <v>15.43</v>
      </c>
      <c r="AB292" s="60"/>
      <c r="AC292" s="61">
        <f t="shared" si="406"/>
        <v>0</v>
      </c>
      <c r="AD292" s="60">
        <f t="shared" si="401"/>
        <v>0</v>
      </c>
      <c r="AE292" s="61">
        <f t="shared" si="402"/>
        <v>0</v>
      </c>
      <c r="AF292" s="82"/>
    </row>
    <row r="293" spans="1:32" s="1" customFormat="1" ht="18.75">
      <c r="A293" s="749">
        <v>23.15</v>
      </c>
      <c r="B293" s="2" t="s">
        <v>116</v>
      </c>
      <c r="C293" s="82"/>
      <c r="D293" s="61"/>
      <c r="E293" s="82"/>
      <c r="F293" s="61"/>
      <c r="G293" s="101">
        <v>17.420000000000002</v>
      </c>
      <c r="H293" s="60">
        <v>5</v>
      </c>
      <c r="I293" s="61">
        <v>87.1</v>
      </c>
      <c r="J293" s="60">
        <f t="shared" si="394"/>
        <v>5</v>
      </c>
      <c r="K293" s="61">
        <f t="shared" si="394"/>
        <v>87.1</v>
      </c>
      <c r="L293" s="60">
        <v>0</v>
      </c>
      <c r="M293" s="61">
        <v>0</v>
      </c>
      <c r="N293" s="61">
        <f t="shared" si="395"/>
        <v>0</v>
      </c>
      <c r="O293" s="61">
        <f t="shared" si="395"/>
        <v>0</v>
      </c>
      <c r="P293" s="60">
        <f t="shared" si="396"/>
        <v>5</v>
      </c>
      <c r="Q293" s="61">
        <f t="shared" si="396"/>
        <v>87.1</v>
      </c>
      <c r="R293" s="60">
        <v>5</v>
      </c>
      <c r="S293" s="61">
        <v>87.1</v>
      </c>
      <c r="T293" s="827">
        <v>25.18</v>
      </c>
      <c r="U293" s="60">
        <v>10</v>
      </c>
      <c r="V293" s="61">
        <f t="shared" si="407"/>
        <v>251.8</v>
      </c>
      <c r="W293" s="60">
        <f t="shared" si="398"/>
        <v>15</v>
      </c>
      <c r="X293" s="61">
        <f t="shared" si="399"/>
        <v>338.9</v>
      </c>
      <c r="Y293" s="60">
        <f t="shared" si="403"/>
        <v>5</v>
      </c>
      <c r="Z293" s="61">
        <f t="shared" si="404"/>
        <v>87.1</v>
      </c>
      <c r="AA293" s="827">
        <v>25.18</v>
      </c>
      <c r="AB293" s="60">
        <v>10</v>
      </c>
      <c r="AC293" s="61">
        <f t="shared" si="406"/>
        <v>251.8</v>
      </c>
      <c r="AD293" s="60">
        <f t="shared" si="401"/>
        <v>15</v>
      </c>
      <c r="AE293" s="61">
        <f t="shared" si="402"/>
        <v>338.9</v>
      </c>
      <c r="AF293" s="82"/>
    </row>
    <row r="294" spans="1:32" s="1" customFormat="1" ht="18.75">
      <c r="A294" s="749">
        <v>23.16</v>
      </c>
      <c r="B294" s="2" t="s">
        <v>117</v>
      </c>
      <c r="C294" s="82"/>
      <c r="D294" s="61"/>
      <c r="E294" s="82"/>
      <c r="F294" s="61"/>
      <c r="G294" s="101">
        <v>14.82</v>
      </c>
      <c r="H294" s="82">
        <v>0</v>
      </c>
      <c r="I294" s="61">
        <f t="shared" si="408"/>
        <v>0</v>
      </c>
      <c r="J294" s="60">
        <f t="shared" si="394"/>
        <v>0</v>
      </c>
      <c r="K294" s="61">
        <f t="shared" si="394"/>
        <v>0</v>
      </c>
      <c r="L294" s="60"/>
      <c r="M294" s="61"/>
      <c r="N294" s="61" t="e">
        <f t="shared" si="395"/>
        <v>#DIV/0!</v>
      </c>
      <c r="O294" s="61" t="e">
        <f t="shared" si="395"/>
        <v>#DIV/0!</v>
      </c>
      <c r="P294" s="60">
        <f t="shared" si="396"/>
        <v>0</v>
      </c>
      <c r="Q294" s="61">
        <f t="shared" si="396"/>
        <v>0</v>
      </c>
      <c r="R294" s="60"/>
      <c r="S294" s="61"/>
      <c r="T294" s="827">
        <v>17.489999999999998</v>
      </c>
      <c r="U294" s="60"/>
      <c r="V294" s="61">
        <f t="shared" si="407"/>
        <v>0</v>
      </c>
      <c r="W294" s="60">
        <f t="shared" si="398"/>
        <v>0</v>
      </c>
      <c r="X294" s="61">
        <f t="shared" si="399"/>
        <v>0</v>
      </c>
      <c r="Y294" s="60">
        <f t="shared" si="403"/>
        <v>0</v>
      </c>
      <c r="Z294" s="61">
        <f t="shared" si="404"/>
        <v>0</v>
      </c>
      <c r="AA294" s="827">
        <v>17.489999999999998</v>
      </c>
      <c r="AB294" s="60"/>
      <c r="AC294" s="61">
        <f t="shared" si="406"/>
        <v>0</v>
      </c>
      <c r="AD294" s="60">
        <f t="shared" si="401"/>
        <v>0</v>
      </c>
      <c r="AE294" s="61">
        <f t="shared" si="402"/>
        <v>0</v>
      </c>
      <c r="AF294" s="82"/>
    </row>
    <row r="295" spans="1:32" s="1" customFormat="1" ht="18.75">
      <c r="A295" s="749">
        <v>23.17</v>
      </c>
      <c r="B295" s="2" t="s">
        <v>300</v>
      </c>
      <c r="C295" s="82"/>
      <c r="D295" s="61"/>
      <c r="E295" s="82"/>
      <c r="F295" s="61"/>
      <c r="G295" s="101"/>
      <c r="H295" s="82"/>
      <c r="I295" s="61">
        <f t="shared" si="408"/>
        <v>0</v>
      </c>
      <c r="J295" s="60">
        <f t="shared" si="394"/>
        <v>0</v>
      </c>
      <c r="K295" s="61">
        <f t="shared" si="394"/>
        <v>0</v>
      </c>
      <c r="L295" s="60"/>
      <c r="M295" s="61"/>
      <c r="N295" s="61" t="e">
        <f t="shared" si="395"/>
        <v>#DIV/0!</v>
      </c>
      <c r="O295" s="61" t="e">
        <f t="shared" si="395"/>
        <v>#DIV/0!</v>
      </c>
      <c r="P295" s="60">
        <f t="shared" si="396"/>
        <v>0</v>
      </c>
      <c r="Q295" s="61">
        <f t="shared" si="396"/>
        <v>0</v>
      </c>
      <c r="R295" s="60"/>
      <c r="S295" s="61"/>
      <c r="T295" s="690"/>
      <c r="U295" s="60"/>
      <c r="V295" s="61">
        <f t="shared" si="397"/>
        <v>0</v>
      </c>
      <c r="W295" s="60">
        <f t="shared" si="398"/>
        <v>0</v>
      </c>
      <c r="X295" s="61">
        <f t="shared" si="399"/>
        <v>0</v>
      </c>
      <c r="Y295" s="60">
        <f t="shared" si="403"/>
        <v>0</v>
      </c>
      <c r="Z295" s="61">
        <f t="shared" si="404"/>
        <v>0</v>
      </c>
      <c r="AA295" s="690"/>
      <c r="AB295" s="60"/>
      <c r="AC295" s="61">
        <f t="shared" si="406"/>
        <v>0</v>
      </c>
      <c r="AD295" s="60">
        <f t="shared" si="401"/>
        <v>0</v>
      </c>
      <c r="AE295" s="61">
        <f t="shared" si="402"/>
        <v>0</v>
      </c>
      <c r="AF295" s="82"/>
    </row>
    <row r="296" spans="1:32" s="1" customFormat="1" ht="18.75">
      <c r="A296" s="749">
        <v>23.18</v>
      </c>
      <c r="B296" s="2" t="s">
        <v>157</v>
      </c>
      <c r="C296" s="82"/>
      <c r="D296" s="61"/>
      <c r="E296" s="82"/>
      <c r="F296" s="61"/>
      <c r="G296" s="101">
        <v>5.79</v>
      </c>
      <c r="H296" s="82">
        <v>0</v>
      </c>
      <c r="I296" s="61">
        <f t="shared" si="408"/>
        <v>0</v>
      </c>
      <c r="J296" s="60">
        <f t="shared" si="394"/>
        <v>0</v>
      </c>
      <c r="K296" s="61">
        <f t="shared" si="394"/>
        <v>0</v>
      </c>
      <c r="L296" s="60"/>
      <c r="M296" s="61"/>
      <c r="N296" s="61" t="e">
        <f t="shared" si="395"/>
        <v>#DIV/0!</v>
      </c>
      <c r="O296" s="61" t="e">
        <f t="shared" si="395"/>
        <v>#DIV/0!</v>
      </c>
      <c r="P296" s="60">
        <f t="shared" si="396"/>
        <v>0</v>
      </c>
      <c r="Q296" s="61">
        <f t="shared" si="396"/>
        <v>0</v>
      </c>
      <c r="R296" s="60"/>
      <c r="S296" s="61"/>
      <c r="T296" s="827">
        <v>7.92</v>
      </c>
      <c r="U296" s="60"/>
      <c r="V296" s="61">
        <f t="shared" ref="V296:V303" si="409">U296*T296</f>
        <v>0</v>
      </c>
      <c r="W296" s="60">
        <f t="shared" si="398"/>
        <v>0</v>
      </c>
      <c r="X296" s="61">
        <f t="shared" si="399"/>
        <v>0</v>
      </c>
      <c r="Y296" s="60">
        <f t="shared" si="403"/>
        <v>0</v>
      </c>
      <c r="Z296" s="61">
        <f t="shared" si="404"/>
        <v>0</v>
      </c>
      <c r="AA296" s="827">
        <v>7.92</v>
      </c>
      <c r="AB296" s="60"/>
      <c r="AC296" s="61">
        <f t="shared" si="406"/>
        <v>0</v>
      </c>
      <c r="AD296" s="60">
        <f t="shared" si="401"/>
        <v>0</v>
      </c>
      <c r="AE296" s="61">
        <f t="shared" si="402"/>
        <v>0</v>
      </c>
      <c r="AF296" s="82"/>
    </row>
    <row r="297" spans="1:32" s="1" customFormat="1" ht="18.75">
      <c r="A297" s="749">
        <v>23.19</v>
      </c>
      <c r="B297" s="2" t="s">
        <v>342</v>
      </c>
      <c r="C297" s="82"/>
      <c r="D297" s="61"/>
      <c r="E297" s="82"/>
      <c r="F297" s="61"/>
      <c r="G297" s="101">
        <v>4.83</v>
      </c>
      <c r="H297" s="82">
        <v>0</v>
      </c>
      <c r="I297" s="61">
        <f t="shared" si="408"/>
        <v>0</v>
      </c>
      <c r="J297" s="60">
        <f t="shared" si="394"/>
        <v>0</v>
      </c>
      <c r="K297" s="61">
        <f t="shared" si="394"/>
        <v>0</v>
      </c>
      <c r="L297" s="60"/>
      <c r="M297" s="61"/>
      <c r="N297" s="61" t="e">
        <f t="shared" si="395"/>
        <v>#DIV/0!</v>
      </c>
      <c r="O297" s="61" t="e">
        <f t="shared" si="395"/>
        <v>#DIV/0!</v>
      </c>
      <c r="P297" s="60">
        <f t="shared" si="396"/>
        <v>0</v>
      </c>
      <c r="Q297" s="61">
        <f t="shared" si="396"/>
        <v>0</v>
      </c>
      <c r="R297" s="60"/>
      <c r="S297" s="61"/>
      <c r="T297" s="827">
        <v>6.25</v>
      </c>
      <c r="U297" s="60"/>
      <c r="V297" s="61">
        <f t="shared" si="409"/>
        <v>0</v>
      </c>
      <c r="W297" s="60">
        <f t="shared" si="398"/>
        <v>0</v>
      </c>
      <c r="X297" s="61">
        <f t="shared" si="399"/>
        <v>0</v>
      </c>
      <c r="Y297" s="60">
        <f t="shared" si="403"/>
        <v>0</v>
      </c>
      <c r="Z297" s="61">
        <f t="shared" si="404"/>
        <v>0</v>
      </c>
      <c r="AA297" s="827">
        <v>6.25</v>
      </c>
      <c r="AB297" s="60"/>
      <c r="AC297" s="61">
        <f t="shared" si="406"/>
        <v>0</v>
      </c>
      <c r="AD297" s="60">
        <f t="shared" si="401"/>
        <v>0</v>
      </c>
      <c r="AE297" s="61">
        <f t="shared" si="402"/>
        <v>0</v>
      </c>
      <c r="AF297" s="82"/>
    </row>
    <row r="298" spans="1:32" s="1" customFormat="1" ht="18.75">
      <c r="A298" s="749">
        <v>23.2</v>
      </c>
      <c r="B298" s="2" t="s">
        <v>302</v>
      </c>
      <c r="C298" s="82"/>
      <c r="D298" s="61"/>
      <c r="E298" s="82"/>
      <c r="F298" s="61"/>
      <c r="G298" s="101">
        <v>2.14</v>
      </c>
      <c r="H298" s="82">
        <v>0</v>
      </c>
      <c r="I298" s="61">
        <f t="shared" si="408"/>
        <v>0</v>
      </c>
      <c r="J298" s="60">
        <f t="shared" si="394"/>
        <v>0</v>
      </c>
      <c r="K298" s="61">
        <f t="shared" si="394"/>
        <v>0</v>
      </c>
      <c r="L298" s="60"/>
      <c r="M298" s="61"/>
      <c r="N298" s="61" t="e">
        <f t="shared" si="395"/>
        <v>#DIV/0!</v>
      </c>
      <c r="O298" s="61" t="e">
        <f t="shared" si="395"/>
        <v>#DIV/0!</v>
      </c>
      <c r="P298" s="60">
        <f t="shared" si="396"/>
        <v>0</v>
      </c>
      <c r="Q298" s="61">
        <f t="shared" si="396"/>
        <v>0</v>
      </c>
      <c r="R298" s="60"/>
      <c r="S298" s="61"/>
      <c r="T298" s="827">
        <v>2.72</v>
      </c>
      <c r="U298" s="60">
        <v>72</v>
      </c>
      <c r="V298" s="61">
        <f t="shared" si="409"/>
        <v>195.84</v>
      </c>
      <c r="W298" s="60">
        <f t="shared" si="398"/>
        <v>72</v>
      </c>
      <c r="X298" s="61">
        <f t="shared" si="399"/>
        <v>195.84</v>
      </c>
      <c r="Y298" s="60">
        <f t="shared" si="403"/>
        <v>0</v>
      </c>
      <c r="Z298" s="61">
        <f t="shared" si="404"/>
        <v>0</v>
      </c>
      <c r="AA298" s="827">
        <v>2.72</v>
      </c>
      <c r="AB298" s="60">
        <v>18</v>
      </c>
      <c r="AC298" s="61">
        <f t="shared" si="406"/>
        <v>48.96</v>
      </c>
      <c r="AD298" s="60">
        <f t="shared" si="401"/>
        <v>18</v>
      </c>
      <c r="AE298" s="61">
        <f t="shared" si="402"/>
        <v>48.96</v>
      </c>
      <c r="AF298" s="82"/>
    </row>
    <row r="299" spans="1:32" s="1" customFormat="1" ht="18.75">
      <c r="A299" s="749">
        <v>23.21</v>
      </c>
      <c r="B299" s="2" t="s">
        <v>301</v>
      </c>
      <c r="C299" s="82"/>
      <c r="D299" s="61"/>
      <c r="E299" s="82"/>
      <c r="F299" s="61"/>
      <c r="G299" s="101">
        <v>1.76</v>
      </c>
      <c r="H299" s="82">
        <v>0</v>
      </c>
      <c r="I299" s="61">
        <f t="shared" si="408"/>
        <v>0</v>
      </c>
      <c r="J299" s="60">
        <f t="shared" si="394"/>
        <v>0</v>
      </c>
      <c r="K299" s="61">
        <f t="shared" si="394"/>
        <v>0</v>
      </c>
      <c r="L299" s="60"/>
      <c r="M299" s="61"/>
      <c r="N299" s="61" t="e">
        <f t="shared" si="395"/>
        <v>#DIV/0!</v>
      </c>
      <c r="O299" s="61" t="e">
        <f t="shared" si="395"/>
        <v>#DIV/0!</v>
      </c>
      <c r="P299" s="60">
        <f t="shared" si="396"/>
        <v>0</v>
      </c>
      <c r="Q299" s="61">
        <f t="shared" si="396"/>
        <v>0</v>
      </c>
      <c r="R299" s="60"/>
      <c r="S299" s="61"/>
      <c r="T299" s="827">
        <v>2</v>
      </c>
      <c r="U299" s="60"/>
      <c r="V299" s="61">
        <f t="shared" si="409"/>
        <v>0</v>
      </c>
      <c r="W299" s="60">
        <f t="shared" si="398"/>
        <v>0</v>
      </c>
      <c r="X299" s="61">
        <f t="shared" si="399"/>
        <v>0</v>
      </c>
      <c r="Y299" s="60">
        <f t="shared" si="403"/>
        <v>0</v>
      </c>
      <c r="Z299" s="61">
        <f t="shared" si="404"/>
        <v>0</v>
      </c>
      <c r="AA299" s="827">
        <v>2</v>
      </c>
      <c r="AB299" s="60"/>
      <c r="AC299" s="61">
        <f t="shared" si="406"/>
        <v>0</v>
      </c>
      <c r="AD299" s="60">
        <f t="shared" si="401"/>
        <v>0</v>
      </c>
      <c r="AE299" s="61">
        <f t="shared" si="402"/>
        <v>0</v>
      </c>
      <c r="AF299" s="82"/>
    </row>
    <row r="300" spans="1:32" s="1" customFormat="1" ht="18.75">
      <c r="A300" s="749">
        <v>23.22</v>
      </c>
      <c r="B300" s="2" t="s">
        <v>181</v>
      </c>
      <c r="C300" s="82"/>
      <c r="D300" s="61"/>
      <c r="E300" s="82"/>
      <c r="F300" s="61"/>
      <c r="G300" s="101">
        <v>2.14</v>
      </c>
      <c r="H300" s="82"/>
      <c r="I300" s="61">
        <f t="shared" si="408"/>
        <v>0</v>
      </c>
      <c r="J300" s="60">
        <f t="shared" si="394"/>
        <v>0</v>
      </c>
      <c r="K300" s="61">
        <f t="shared" si="394"/>
        <v>0</v>
      </c>
      <c r="L300" s="60"/>
      <c r="M300" s="61"/>
      <c r="N300" s="61" t="e">
        <f t="shared" si="395"/>
        <v>#DIV/0!</v>
      </c>
      <c r="O300" s="61" t="e">
        <f t="shared" si="395"/>
        <v>#DIV/0!</v>
      </c>
      <c r="P300" s="60">
        <f t="shared" si="396"/>
        <v>0</v>
      </c>
      <c r="Q300" s="61">
        <f t="shared" si="396"/>
        <v>0</v>
      </c>
      <c r="R300" s="60"/>
      <c r="S300" s="61"/>
      <c r="T300" s="827">
        <v>2.72</v>
      </c>
      <c r="U300" s="60">
        <v>16</v>
      </c>
      <c r="V300" s="61">
        <f t="shared" si="409"/>
        <v>43.52</v>
      </c>
      <c r="W300" s="60">
        <f t="shared" si="398"/>
        <v>16</v>
      </c>
      <c r="X300" s="61">
        <f t="shared" si="399"/>
        <v>43.52</v>
      </c>
      <c r="Y300" s="60">
        <f t="shared" si="403"/>
        <v>0</v>
      </c>
      <c r="Z300" s="61">
        <f t="shared" si="404"/>
        <v>0</v>
      </c>
      <c r="AA300" s="827">
        <v>2.72</v>
      </c>
      <c r="AB300" s="60"/>
      <c r="AC300" s="61">
        <f t="shared" si="406"/>
        <v>0</v>
      </c>
      <c r="AD300" s="60">
        <f t="shared" si="401"/>
        <v>0</v>
      </c>
      <c r="AE300" s="61">
        <f t="shared" si="402"/>
        <v>0</v>
      </c>
      <c r="AF300" s="82"/>
    </row>
    <row r="301" spans="1:32" s="1" customFormat="1" ht="18.75">
      <c r="A301" s="749">
        <v>23.23</v>
      </c>
      <c r="B301" s="2" t="s">
        <v>182</v>
      </c>
      <c r="C301" s="82"/>
      <c r="D301" s="61"/>
      <c r="E301" s="82"/>
      <c r="F301" s="61"/>
      <c r="G301" s="101">
        <v>1.76</v>
      </c>
      <c r="H301" s="82">
        <v>0</v>
      </c>
      <c r="I301" s="61">
        <f t="shared" si="408"/>
        <v>0</v>
      </c>
      <c r="J301" s="60">
        <f t="shared" si="394"/>
        <v>0</v>
      </c>
      <c r="K301" s="61">
        <f t="shared" si="394"/>
        <v>0</v>
      </c>
      <c r="L301" s="60"/>
      <c r="M301" s="61"/>
      <c r="N301" s="61" t="e">
        <f t="shared" si="395"/>
        <v>#DIV/0!</v>
      </c>
      <c r="O301" s="61" t="e">
        <f t="shared" si="395"/>
        <v>#DIV/0!</v>
      </c>
      <c r="P301" s="60">
        <f t="shared" si="396"/>
        <v>0</v>
      </c>
      <c r="Q301" s="61">
        <f t="shared" si="396"/>
        <v>0</v>
      </c>
      <c r="R301" s="60"/>
      <c r="S301" s="61"/>
      <c r="T301" s="827">
        <v>2</v>
      </c>
      <c r="U301" s="60"/>
      <c r="V301" s="61">
        <f t="shared" si="409"/>
        <v>0</v>
      </c>
      <c r="W301" s="60">
        <f t="shared" si="398"/>
        <v>0</v>
      </c>
      <c r="X301" s="61">
        <f t="shared" si="399"/>
        <v>0</v>
      </c>
      <c r="Y301" s="60">
        <f t="shared" si="403"/>
        <v>0</v>
      </c>
      <c r="Z301" s="61">
        <f t="shared" si="404"/>
        <v>0</v>
      </c>
      <c r="AA301" s="827">
        <v>2</v>
      </c>
      <c r="AB301" s="60"/>
      <c r="AC301" s="61">
        <f t="shared" si="406"/>
        <v>0</v>
      </c>
      <c r="AD301" s="60">
        <f t="shared" si="401"/>
        <v>0</v>
      </c>
      <c r="AE301" s="61">
        <f t="shared" si="402"/>
        <v>0</v>
      </c>
      <c r="AF301" s="82"/>
    </row>
    <row r="302" spans="1:32" s="1" customFormat="1">
      <c r="A302" s="749">
        <v>23.24</v>
      </c>
      <c r="B302" s="2" t="s">
        <v>183</v>
      </c>
      <c r="C302" s="82"/>
      <c r="D302" s="61"/>
      <c r="E302" s="82"/>
      <c r="F302" s="61"/>
      <c r="G302" s="101">
        <v>2.14</v>
      </c>
      <c r="H302" s="82"/>
      <c r="I302" s="61">
        <f t="shared" si="408"/>
        <v>0</v>
      </c>
      <c r="J302" s="60">
        <f t="shared" si="394"/>
        <v>0</v>
      </c>
      <c r="K302" s="61">
        <f t="shared" si="394"/>
        <v>0</v>
      </c>
      <c r="L302" s="60"/>
      <c r="M302" s="61"/>
      <c r="N302" s="61" t="e">
        <f t="shared" si="395"/>
        <v>#DIV/0!</v>
      </c>
      <c r="O302" s="61" t="e">
        <f t="shared" si="395"/>
        <v>#DIV/0!</v>
      </c>
      <c r="P302" s="60">
        <f t="shared" si="396"/>
        <v>0</v>
      </c>
      <c r="Q302" s="61">
        <f t="shared" si="396"/>
        <v>0</v>
      </c>
      <c r="R302" s="60"/>
      <c r="S302" s="61"/>
      <c r="T302" s="125">
        <v>2.14</v>
      </c>
      <c r="U302" s="60"/>
      <c r="V302" s="61">
        <f t="shared" si="409"/>
        <v>0</v>
      </c>
      <c r="W302" s="60">
        <f t="shared" si="398"/>
        <v>0</v>
      </c>
      <c r="X302" s="61">
        <f t="shared" si="399"/>
        <v>0</v>
      </c>
      <c r="Y302" s="60">
        <f t="shared" si="403"/>
        <v>0</v>
      </c>
      <c r="Z302" s="61">
        <f t="shared" si="404"/>
        <v>0</v>
      </c>
      <c r="AA302" s="125">
        <v>2.14</v>
      </c>
      <c r="AB302" s="60"/>
      <c r="AC302" s="61">
        <f t="shared" si="406"/>
        <v>0</v>
      </c>
      <c r="AD302" s="60">
        <f t="shared" si="401"/>
        <v>0</v>
      </c>
      <c r="AE302" s="61">
        <f t="shared" si="402"/>
        <v>0</v>
      </c>
      <c r="AF302" s="82"/>
    </row>
    <row r="303" spans="1:32" s="1" customFormat="1">
      <c r="A303" s="749">
        <v>23.25</v>
      </c>
      <c r="B303" s="2" t="s">
        <v>184</v>
      </c>
      <c r="C303" s="82"/>
      <c r="D303" s="61"/>
      <c r="E303" s="82"/>
      <c r="F303" s="61"/>
      <c r="G303" s="101">
        <v>1.76</v>
      </c>
      <c r="H303" s="82"/>
      <c r="I303" s="61">
        <f t="shared" si="408"/>
        <v>0</v>
      </c>
      <c r="J303" s="60">
        <f t="shared" si="394"/>
        <v>0</v>
      </c>
      <c r="K303" s="61">
        <f t="shared" si="394"/>
        <v>0</v>
      </c>
      <c r="L303" s="60"/>
      <c r="M303" s="61"/>
      <c r="N303" s="61" t="e">
        <f t="shared" si="395"/>
        <v>#DIV/0!</v>
      </c>
      <c r="O303" s="61" t="e">
        <f t="shared" si="395"/>
        <v>#DIV/0!</v>
      </c>
      <c r="P303" s="60">
        <f t="shared" si="396"/>
        <v>0</v>
      </c>
      <c r="Q303" s="61">
        <f t="shared" si="396"/>
        <v>0</v>
      </c>
      <c r="R303" s="60"/>
      <c r="S303" s="61"/>
      <c r="T303" s="125">
        <v>1.76</v>
      </c>
      <c r="U303" s="60"/>
      <c r="V303" s="61">
        <f t="shared" si="409"/>
        <v>0</v>
      </c>
      <c r="W303" s="60">
        <f t="shared" si="398"/>
        <v>0</v>
      </c>
      <c r="X303" s="61">
        <f t="shared" si="399"/>
        <v>0</v>
      </c>
      <c r="Y303" s="60">
        <f t="shared" si="403"/>
        <v>0</v>
      </c>
      <c r="Z303" s="61">
        <f t="shared" si="404"/>
        <v>0</v>
      </c>
      <c r="AA303" s="125">
        <v>1.76</v>
      </c>
      <c r="AB303" s="60"/>
      <c r="AC303" s="61">
        <f t="shared" si="406"/>
        <v>0</v>
      </c>
      <c r="AD303" s="60">
        <f t="shared" si="401"/>
        <v>0</v>
      </c>
      <c r="AE303" s="61">
        <f t="shared" si="402"/>
        <v>0</v>
      </c>
      <c r="AF303" s="82"/>
    </row>
    <row r="304" spans="1:32" s="1" customFormat="1">
      <c r="A304" s="749">
        <v>23.26</v>
      </c>
      <c r="B304" s="2" t="s">
        <v>316</v>
      </c>
      <c r="C304" s="82"/>
      <c r="D304" s="61"/>
      <c r="E304" s="82"/>
      <c r="F304" s="61"/>
      <c r="G304" s="101"/>
      <c r="H304" s="82">
        <v>0</v>
      </c>
      <c r="I304" s="61">
        <v>0</v>
      </c>
      <c r="J304" s="60">
        <f t="shared" si="394"/>
        <v>0</v>
      </c>
      <c r="K304" s="61">
        <f t="shared" si="394"/>
        <v>0</v>
      </c>
      <c r="L304" s="60"/>
      <c r="M304" s="61"/>
      <c r="N304" s="61" t="e">
        <f t="shared" si="395"/>
        <v>#DIV/0!</v>
      </c>
      <c r="O304" s="61" t="e">
        <f t="shared" si="395"/>
        <v>#DIV/0!</v>
      </c>
      <c r="P304" s="60">
        <f t="shared" si="396"/>
        <v>0</v>
      </c>
      <c r="Q304" s="61">
        <f t="shared" si="396"/>
        <v>0</v>
      </c>
      <c r="R304" s="60"/>
      <c r="S304" s="61"/>
      <c r="T304" s="125"/>
      <c r="U304" s="60">
        <v>89</v>
      </c>
      <c r="V304" s="61">
        <v>72.94</v>
      </c>
      <c r="W304" s="60">
        <f t="shared" si="398"/>
        <v>89</v>
      </c>
      <c r="X304" s="61">
        <f t="shared" si="399"/>
        <v>72.94</v>
      </c>
      <c r="Y304" s="60">
        <f t="shared" si="403"/>
        <v>0</v>
      </c>
      <c r="Z304" s="61">
        <f t="shared" si="404"/>
        <v>0</v>
      </c>
      <c r="AA304" s="125"/>
      <c r="AB304" s="60"/>
      <c r="AC304" s="61"/>
      <c r="AD304" s="60">
        <f t="shared" si="401"/>
        <v>0</v>
      </c>
      <c r="AE304" s="61">
        <f t="shared" si="402"/>
        <v>0</v>
      </c>
      <c r="AF304" s="82"/>
    </row>
    <row r="305" spans="1:32" s="1" customFormat="1">
      <c r="A305" s="749">
        <v>23.2699999999999</v>
      </c>
      <c r="B305" s="2" t="s">
        <v>202</v>
      </c>
      <c r="C305" s="82"/>
      <c r="D305" s="61"/>
      <c r="E305" s="82"/>
      <c r="F305" s="61"/>
      <c r="G305" s="101">
        <v>0.4</v>
      </c>
      <c r="H305" s="82">
        <v>0</v>
      </c>
      <c r="I305" s="61">
        <f t="shared" si="408"/>
        <v>0</v>
      </c>
      <c r="J305" s="60">
        <f t="shared" si="394"/>
        <v>0</v>
      </c>
      <c r="K305" s="61">
        <f t="shared" si="394"/>
        <v>0</v>
      </c>
      <c r="L305" s="60"/>
      <c r="M305" s="61"/>
      <c r="N305" s="61" t="e">
        <f t="shared" si="395"/>
        <v>#DIV/0!</v>
      </c>
      <c r="O305" s="61" t="e">
        <f t="shared" si="395"/>
        <v>#DIV/0!</v>
      </c>
      <c r="P305" s="60">
        <f t="shared" si="396"/>
        <v>0</v>
      </c>
      <c r="Q305" s="61">
        <f t="shared" si="396"/>
        <v>0</v>
      </c>
      <c r="R305" s="60"/>
      <c r="S305" s="61"/>
      <c r="T305" s="125"/>
      <c r="U305" s="60">
        <v>148</v>
      </c>
      <c r="V305" s="61">
        <v>59.2</v>
      </c>
      <c r="W305" s="60">
        <f t="shared" si="398"/>
        <v>148</v>
      </c>
      <c r="X305" s="61">
        <f t="shared" si="399"/>
        <v>59.2</v>
      </c>
      <c r="Y305" s="60">
        <f t="shared" si="403"/>
        <v>0</v>
      </c>
      <c r="Z305" s="61">
        <f t="shared" si="404"/>
        <v>0</v>
      </c>
      <c r="AA305" s="125"/>
      <c r="AB305" s="60"/>
      <c r="AC305" s="61"/>
      <c r="AD305" s="60">
        <f t="shared" si="401"/>
        <v>0</v>
      </c>
      <c r="AE305" s="61">
        <f t="shared" si="402"/>
        <v>0</v>
      </c>
      <c r="AF305" s="82"/>
    </row>
    <row r="306" spans="1:32" s="1" customFormat="1">
      <c r="A306" s="749">
        <v>23.279999999999902</v>
      </c>
      <c r="B306" s="2" t="s">
        <v>118</v>
      </c>
      <c r="C306" s="82">
        <v>144</v>
      </c>
      <c r="D306" s="61">
        <v>136.82999999999998</v>
      </c>
      <c r="E306" s="82"/>
      <c r="F306" s="61"/>
      <c r="G306" s="101"/>
      <c r="H306" s="82">
        <v>0</v>
      </c>
      <c r="I306" s="61">
        <v>0</v>
      </c>
      <c r="J306" s="60">
        <f t="shared" si="394"/>
        <v>144</v>
      </c>
      <c r="K306" s="61">
        <f t="shared" si="394"/>
        <v>136.82999999999998</v>
      </c>
      <c r="L306" s="60">
        <v>100</v>
      </c>
      <c r="M306" s="61">
        <v>101.045</v>
      </c>
      <c r="N306" s="61">
        <f t="shared" si="395"/>
        <v>69.444444444444443</v>
      </c>
      <c r="O306" s="61">
        <f t="shared" si="395"/>
        <v>73.847109551998841</v>
      </c>
      <c r="P306" s="60">
        <f t="shared" si="396"/>
        <v>44</v>
      </c>
      <c r="Q306" s="61">
        <f t="shared" si="396"/>
        <v>35.784999999999982</v>
      </c>
      <c r="R306" s="60">
        <v>44</v>
      </c>
      <c r="S306" s="61">
        <v>35.784999999999997</v>
      </c>
      <c r="T306" s="125"/>
      <c r="U306" s="60"/>
      <c r="V306" s="61"/>
      <c r="W306" s="60">
        <f t="shared" si="398"/>
        <v>44</v>
      </c>
      <c r="X306" s="61">
        <f t="shared" si="399"/>
        <v>35.784999999999997</v>
      </c>
      <c r="Y306" s="60">
        <f t="shared" si="403"/>
        <v>44</v>
      </c>
      <c r="Z306" s="61">
        <f t="shared" si="404"/>
        <v>35.784999999999997</v>
      </c>
      <c r="AA306" s="125"/>
      <c r="AB306" s="60"/>
      <c r="AC306" s="61"/>
      <c r="AD306" s="60">
        <f t="shared" si="401"/>
        <v>44</v>
      </c>
      <c r="AE306" s="61">
        <f t="shared" si="402"/>
        <v>35.784999999999997</v>
      </c>
      <c r="AF306" s="82"/>
    </row>
    <row r="307" spans="1:32" s="1" customFormat="1">
      <c r="A307" s="749">
        <v>23.2899999999999</v>
      </c>
      <c r="B307" s="3" t="s">
        <v>119</v>
      </c>
      <c r="C307" s="82"/>
      <c r="D307" s="61"/>
      <c r="E307" s="82"/>
      <c r="F307" s="61"/>
      <c r="G307" s="101">
        <v>0.3</v>
      </c>
      <c r="H307" s="82">
        <v>0</v>
      </c>
      <c r="I307" s="61">
        <f>H307*G307</f>
        <v>0</v>
      </c>
      <c r="J307" s="60">
        <f t="shared" si="394"/>
        <v>0</v>
      </c>
      <c r="K307" s="61">
        <f t="shared" si="394"/>
        <v>0</v>
      </c>
      <c r="L307" s="60"/>
      <c r="M307" s="61"/>
      <c r="N307" s="61" t="e">
        <f t="shared" si="395"/>
        <v>#DIV/0!</v>
      </c>
      <c r="O307" s="61" t="e">
        <f t="shared" si="395"/>
        <v>#DIV/0!</v>
      </c>
      <c r="P307" s="60">
        <f t="shared" si="396"/>
        <v>0</v>
      </c>
      <c r="Q307" s="61">
        <f t="shared" si="396"/>
        <v>0</v>
      </c>
      <c r="R307" s="60"/>
      <c r="S307" s="61"/>
      <c r="T307" s="125"/>
      <c r="U307" s="60">
        <v>413</v>
      </c>
      <c r="V307" s="61">
        <v>123.9</v>
      </c>
      <c r="W307" s="60">
        <f t="shared" si="398"/>
        <v>413</v>
      </c>
      <c r="X307" s="61">
        <f t="shared" si="399"/>
        <v>123.9</v>
      </c>
      <c r="Y307" s="60">
        <f t="shared" si="403"/>
        <v>0</v>
      </c>
      <c r="Z307" s="61">
        <f t="shared" si="404"/>
        <v>0</v>
      </c>
      <c r="AA307" s="125"/>
      <c r="AB307" s="60"/>
      <c r="AC307" s="61"/>
      <c r="AD307" s="60">
        <f t="shared" si="401"/>
        <v>0</v>
      </c>
      <c r="AE307" s="61">
        <f t="shared" si="402"/>
        <v>0</v>
      </c>
      <c r="AF307" s="82"/>
    </row>
    <row r="308" spans="1:32" s="1" customFormat="1" ht="31.5">
      <c r="A308" s="749">
        <v>23.299999999999901</v>
      </c>
      <c r="B308" s="7" t="s">
        <v>120</v>
      </c>
      <c r="C308" s="82"/>
      <c r="D308" s="61"/>
      <c r="E308" s="82"/>
      <c r="F308" s="61"/>
      <c r="G308" s="101">
        <v>7.3</v>
      </c>
      <c r="H308" s="82"/>
      <c r="I308" s="61">
        <f t="shared" ref="I308:I312" si="410">H308*G308</f>
        <v>0</v>
      </c>
      <c r="J308" s="60">
        <f t="shared" si="394"/>
        <v>0</v>
      </c>
      <c r="K308" s="61">
        <f t="shared" si="394"/>
        <v>0</v>
      </c>
      <c r="L308" s="60"/>
      <c r="M308" s="61"/>
      <c r="N308" s="61" t="e">
        <f t="shared" si="395"/>
        <v>#DIV/0!</v>
      </c>
      <c r="O308" s="61" t="e">
        <f t="shared" si="395"/>
        <v>#DIV/0!</v>
      </c>
      <c r="P308" s="60">
        <f t="shared" si="396"/>
        <v>0</v>
      </c>
      <c r="Q308" s="61">
        <f t="shared" si="396"/>
        <v>0</v>
      </c>
      <c r="R308" s="60"/>
      <c r="S308" s="61"/>
      <c r="T308" s="125">
        <v>7.3</v>
      </c>
      <c r="U308" s="60"/>
      <c r="V308" s="61">
        <f>U308*T308</f>
        <v>0</v>
      </c>
      <c r="W308" s="60">
        <f t="shared" si="398"/>
        <v>0</v>
      </c>
      <c r="X308" s="61">
        <f t="shared" si="399"/>
        <v>0</v>
      </c>
      <c r="Y308" s="60">
        <f t="shared" si="403"/>
        <v>0</v>
      </c>
      <c r="Z308" s="61">
        <f t="shared" si="404"/>
        <v>0</v>
      </c>
      <c r="AA308" s="125">
        <v>7.3</v>
      </c>
      <c r="AB308" s="60"/>
      <c r="AC308" s="61">
        <f>AB308*AA308</f>
        <v>0</v>
      </c>
      <c r="AD308" s="60">
        <f t="shared" si="401"/>
        <v>0</v>
      </c>
      <c r="AE308" s="61">
        <f t="shared" si="402"/>
        <v>0</v>
      </c>
      <c r="AF308" s="82"/>
    </row>
    <row r="309" spans="1:32" s="1" customFormat="1" ht="31.5">
      <c r="A309" s="749">
        <v>23.309999999999899</v>
      </c>
      <c r="B309" s="7" t="s">
        <v>121</v>
      </c>
      <c r="C309" s="82"/>
      <c r="D309" s="61"/>
      <c r="E309" s="82"/>
      <c r="F309" s="61"/>
      <c r="G309" s="101">
        <v>6.32</v>
      </c>
      <c r="H309" s="82">
        <v>0</v>
      </c>
      <c r="I309" s="61">
        <f t="shared" si="410"/>
        <v>0</v>
      </c>
      <c r="J309" s="60">
        <f t="shared" si="394"/>
        <v>0</v>
      </c>
      <c r="K309" s="61">
        <f t="shared" si="394"/>
        <v>0</v>
      </c>
      <c r="L309" s="60"/>
      <c r="M309" s="61"/>
      <c r="N309" s="61" t="e">
        <f t="shared" si="395"/>
        <v>#DIV/0!</v>
      </c>
      <c r="O309" s="61" t="e">
        <f t="shared" si="395"/>
        <v>#DIV/0!</v>
      </c>
      <c r="P309" s="60">
        <f t="shared" si="396"/>
        <v>0</v>
      </c>
      <c r="Q309" s="61">
        <f t="shared" si="396"/>
        <v>0</v>
      </c>
      <c r="R309" s="60"/>
      <c r="S309" s="61"/>
      <c r="T309" s="125">
        <v>6.32</v>
      </c>
      <c r="U309" s="60"/>
      <c r="V309" s="61">
        <f>U309*T309</f>
        <v>0</v>
      </c>
      <c r="W309" s="60">
        <f t="shared" si="398"/>
        <v>0</v>
      </c>
      <c r="X309" s="61">
        <f t="shared" si="399"/>
        <v>0</v>
      </c>
      <c r="Y309" s="60">
        <f t="shared" si="403"/>
        <v>0</v>
      </c>
      <c r="Z309" s="61">
        <f t="shared" si="404"/>
        <v>0</v>
      </c>
      <c r="AA309" s="125">
        <v>6.32</v>
      </c>
      <c r="AB309" s="60"/>
      <c r="AC309" s="61">
        <f>AB309*AA309</f>
        <v>0</v>
      </c>
      <c r="AD309" s="60">
        <f t="shared" si="401"/>
        <v>0</v>
      </c>
      <c r="AE309" s="61">
        <f t="shared" si="402"/>
        <v>0</v>
      </c>
      <c r="AF309" s="82"/>
    </row>
    <row r="310" spans="1:32" s="1" customFormat="1" ht="31.5">
      <c r="A310" s="749">
        <v>23.319999999999901</v>
      </c>
      <c r="B310" s="7" t="s">
        <v>122</v>
      </c>
      <c r="C310" s="82"/>
      <c r="D310" s="61"/>
      <c r="E310" s="82"/>
      <c r="F310" s="61"/>
      <c r="G310" s="101">
        <v>7.3</v>
      </c>
      <c r="H310" s="82">
        <v>0</v>
      </c>
      <c r="I310" s="61">
        <f t="shared" si="410"/>
        <v>0</v>
      </c>
      <c r="J310" s="60">
        <f t="shared" si="394"/>
        <v>0</v>
      </c>
      <c r="K310" s="61">
        <f t="shared" si="394"/>
        <v>0</v>
      </c>
      <c r="L310" s="60"/>
      <c r="M310" s="61"/>
      <c r="N310" s="61" t="e">
        <f t="shared" si="395"/>
        <v>#DIV/0!</v>
      </c>
      <c r="O310" s="61" t="e">
        <f t="shared" si="395"/>
        <v>#DIV/0!</v>
      </c>
      <c r="P310" s="60">
        <f t="shared" si="396"/>
        <v>0</v>
      </c>
      <c r="Q310" s="61">
        <f t="shared" si="396"/>
        <v>0</v>
      </c>
      <c r="R310" s="60"/>
      <c r="S310" s="61"/>
      <c r="T310" s="125">
        <v>7.3</v>
      </c>
      <c r="U310" s="60"/>
      <c r="V310" s="61">
        <f>U310*T310</f>
        <v>0</v>
      </c>
      <c r="W310" s="60">
        <f t="shared" si="398"/>
        <v>0</v>
      </c>
      <c r="X310" s="61">
        <f t="shared" si="399"/>
        <v>0</v>
      </c>
      <c r="Y310" s="60">
        <f t="shared" si="403"/>
        <v>0</v>
      </c>
      <c r="Z310" s="61">
        <f t="shared" si="404"/>
        <v>0</v>
      </c>
      <c r="AA310" s="125">
        <v>7.3</v>
      </c>
      <c r="AB310" s="60"/>
      <c r="AC310" s="61">
        <f>AB310*AA310</f>
        <v>0</v>
      </c>
      <c r="AD310" s="60">
        <f t="shared" si="401"/>
        <v>0</v>
      </c>
      <c r="AE310" s="61">
        <f t="shared" si="402"/>
        <v>0</v>
      </c>
      <c r="AF310" s="82"/>
    </row>
    <row r="311" spans="1:32" s="1" customFormat="1" ht="31.5">
      <c r="A311" s="749">
        <v>23.329999999999899</v>
      </c>
      <c r="B311" s="7" t="s">
        <v>123</v>
      </c>
      <c r="C311" s="82"/>
      <c r="D311" s="61"/>
      <c r="E311" s="82"/>
      <c r="F311" s="61"/>
      <c r="G311" s="101">
        <v>6.32</v>
      </c>
      <c r="H311" s="82"/>
      <c r="I311" s="61">
        <f t="shared" si="410"/>
        <v>0</v>
      </c>
      <c r="J311" s="60">
        <f t="shared" si="394"/>
        <v>0</v>
      </c>
      <c r="K311" s="61">
        <f t="shared" si="394"/>
        <v>0</v>
      </c>
      <c r="L311" s="60"/>
      <c r="M311" s="61"/>
      <c r="N311" s="61" t="e">
        <f t="shared" si="395"/>
        <v>#DIV/0!</v>
      </c>
      <c r="O311" s="61" t="e">
        <f t="shared" si="395"/>
        <v>#DIV/0!</v>
      </c>
      <c r="P311" s="60">
        <f t="shared" si="396"/>
        <v>0</v>
      </c>
      <c r="Q311" s="61">
        <f t="shared" si="396"/>
        <v>0</v>
      </c>
      <c r="R311" s="60"/>
      <c r="S311" s="61"/>
      <c r="T311" s="125">
        <v>6.32</v>
      </c>
      <c r="U311" s="60"/>
      <c r="V311" s="61">
        <f>U311*T311</f>
        <v>0</v>
      </c>
      <c r="W311" s="60">
        <f t="shared" si="398"/>
        <v>0</v>
      </c>
      <c r="X311" s="61">
        <f t="shared" si="399"/>
        <v>0</v>
      </c>
      <c r="Y311" s="60">
        <f t="shared" si="403"/>
        <v>0</v>
      </c>
      <c r="Z311" s="61">
        <f t="shared" si="404"/>
        <v>0</v>
      </c>
      <c r="AA311" s="125">
        <v>6.32</v>
      </c>
      <c r="AB311" s="60"/>
      <c r="AC311" s="61">
        <f>AB311*AA311</f>
        <v>0</v>
      </c>
      <c r="AD311" s="60">
        <f t="shared" si="401"/>
        <v>0</v>
      </c>
      <c r="AE311" s="61">
        <f t="shared" si="402"/>
        <v>0</v>
      </c>
      <c r="AF311" s="82"/>
    </row>
    <row r="312" spans="1:32" s="1" customFormat="1" ht="31.5">
      <c r="A312" s="749">
        <v>23.3399999999999</v>
      </c>
      <c r="B312" s="7" t="s">
        <v>124</v>
      </c>
      <c r="C312" s="82"/>
      <c r="D312" s="61"/>
      <c r="E312" s="82"/>
      <c r="F312" s="61"/>
      <c r="G312" s="101"/>
      <c r="H312" s="82"/>
      <c r="I312" s="61">
        <f t="shared" si="410"/>
        <v>0</v>
      </c>
      <c r="J312" s="60">
        <f t="shared" si="394"/>
        <v>0</v>
      </c>
      <c r="K312" s="61">
        <f t="shared" si="394"/>
        <v>0</v>
      </c>
      <c r="L312" s="60"/>
      <c r="M312" s="61"/>
      <c r="N312" s="61" t="e">
        <f t="shared" si="395"/>
        <v>#DIV/0!</v>
      </c>
      <c r="O312" s="61" t="e">
        <f t="shared" si="395"/>
        <v>#DIV/0!</v>
      </c>
      <c r="P312" s="60">
        <f t="shared" si="396"/>
        <v>0</v>
      </c>
      <c r="Q312" s="61">
        <f t="shared" si="396"/>
        <v>0</v>
      </c>
      <c r="R312" s="60"/>
      <c r="S312" s="61"/>
      <c r="T312" s="125"/>
      <c r="U312" s="60"/>
      <c r="V312" s="61">
        <f t="shared" si="397"/>
        <v>0</v>
      </c>
      <c r="W312" s="60">
        <f t="shared" si="398"/>
        <v>0</v>
      </c>
      <c r="X312" s="61">
        <f t="shared" si="399"/>
        <v>0</v>
      </c>
      <c r="Y312" s="60">
        <f t="shared" si="403"/>
        <v>0</v>
      </c>
      <c r="Z312" s="61">
        <f t="shared" si="404"/>
        <v>0</v>
      </c>
      <c r="AA312" s="125"/>
      <c r="AB312" s="60"/>
      <c r="AC312" s="61"/>
      <c r="AD312" s="60">
        <f t="shared" si="401"/>
        <v>0</v>
      </c>
      <c r="AE312" s="61">
        <f t="shared" si="402"/>
        <v>0</v>
      </c>
      <c r="AF312" s="82"/>
    </row>
    <row r="313" spans="1:32" s="1" customFormat="1">
      <c r="A313" s="749">
        <v>23.349999999999898</v>
      </c>
      <c r="B313" s="7" t="s">
        <v>315</v>
      </c>
      <c r="C313" s="82"/>
      <c r="D313" s="61"/>
      <c r="E313" s="82"/>
      <c r="F313" s="61"/>
      <c r="G313" s="101"/>
      <c r="H313" s="82"/>
      <c r="I313" s="61"/>
      <c r="J313" s="60">
        <f t="shared" si="394"/>
        <v>0</v>
      </c>
      <c r="K313" s="61">
        <f t="shared" si="394"/>
        <v>0</v>
      </c>
      <c r="L313" s="60"/>
      <c r="M313" s="61"/>
      <c r="N313" s="61" t="e">
        <f t="shared" si="395"/>
        <v>#DIV/0!</v>
      </c>
      <c r="O313" s="61" t="e">
        <f t="shared" si="395"/>
        <v>#DIV/0!</v>
      </c>
      <c r="P313" s="60">
        <f t="shared" si="396"/>
        <v>0</v>
      </c>
      <c r="Q313" s="61">
        <f t="shared" si="396"/>
        <v>0</v>
      </c>
      <c r="R313" s="60"/>
      <c r="S313" s="61"/>
      <c r="T313" s="125"/>
      <c r="U313" s="60"/>
      <c r="V313" s="61">
        <f t="shared" si="397"/>
        <v>0</v>
      </c>
      <c r="W313" s="60">
        <f t="shared" si="398"/>
        <v>0</v>
      </c>
      <c r="X313" s="61">
        <f t="shared" si="399"/>
        <v>0</v>
      </c>
      <c r="Y313" s="60">
        <f t="shared" si="403"/>
        <v>0</v>
      </c>
      <c r="Z313" s="61">
        <f t="shared" si="404"/>
        <v>0</v>
      </c>
      <c r="AA313" s="125"/>
      <c r="AB313" s="60"/>
      <c r="AC313" s="61">
        <f t="shared" ref="AC313" si="411">AB313*AA313</f>
        <v>0</v>
      </c>
      <c r="AD313" s="60">
        <f t="shared" si="401"/>
        <v>0</v>
      </c>
      <c r="AE313" s="61">
        <f t="shared" si="402"/>
        <v>0</v>
      </c>
      <c r="AF313" s="82"/>
    </row>
    <row r="314" spans="1:32" s="1" customFormat="1">
      <c r="A314" s="749">
        <v>23.3599999999999</v>
      </c>
      <c r="B314" s="3" t="s">
        <v>125</v>
      </c>
      <c r="C314" s="82"/>
      <c r="D314" s="61"/>
      <c r="E314" s="82"/>
      <c r="F314" s="61"/>
      <c r="G314" s="101"/>
      <c r="H314" s="82"/>
      <c r="I314" s="61">
        <f t="shared" ref="I314:I316" si="412">H314*G314</f>
        <v>0</v>
      </c>
      <c r="J314" s="60">
        <f t="shared" si="394"/>
        <v>0</v>
      </c>
      <c r="K314" s="61">
        <f t="shared" si="394"/>
        <v>0</v>
      </c>
      <c r="L314" s="60"/>
      <c r="M314" s="61"/>
      <c r="N314" s="61"/>
      <c r="O314" s="61"/>
      <c r="P314" s="60">
        <f t="shared" si="396"/>
        <v>0</v>
      </c>
      <c r="Q314" s="61">
        <f t="shared" si="396"/>
        <v>0</v>
      </c>
      <c r="R314" s="60"/>
      <c r="S314" s="61"/>
      <c r="T314" s="125">
        <v>0.15</v>
      </c>
      <c r="U314" s="60">
        <v>375</v>
      </c>
      <c r="V314" s="61">
        <f>U314*T314</f>
        <v>56.25</v>
      </c>
      <c r="W314" s="60">
        <f t="shared" si="398"/>
        <v>375</v>
      </c>
      <c r="X314" s="61">
        <f t="shared" si="399"/>
        <v>56.25</v>
      </c>
      <c r="Y314" s="60">
        <f t="shared" si="403"/>
        <v>0</v>
      </c>
      <c r="Z314" s="61">
        <f t="shared" si="404"/>
        <v>0</v>
      </c>
      <c r="AA314" s="125">
        <v>0.15</v>
      </c>
      <c r="AB314" s="60">
        <v>375</v>
      </c>
      <c r="AC314" s="61">
        <f>AB314*AA314</f>
        <v>56.25</v>
      </c>
      <c r="AD314" s="60">
        <f t="shared" si="401"/>
        <v>375</v>
      </c>
      <c r="AE314" s="61">
        <f t="shared" si="402"/>
        <v>56.25</v>
      </c>
      <c r="AF314" s="82"/>
    </row>
    <row r="315" spans="1:32" s="1" customFormat="1">
      <c r="A315" s="749">
        <v>23.369999999999902</v>
      </c>
      <c r="B315" s="3" t="s">
        <v>126</v>
      </c>
      <c r="C315" s="82"/>
      <c r="D315" s="61"/>
      <c r="E315" s="82"/>
      <c r="F315" s="61"/>
      <c r="G315" s="101"/>
      <c r="H315" s="82"/>
      <c r="I315" s="61">
        <f t="shared" si="412"/>
        <v>0</v>
      </c>
      <c r="J315" s="60">
        <f t="shared" si="394"/>
        <v>0</v>
      </c>
      <c r="K315" s="61">
        <f t="shared" si="394"/>
        <v>0</v>
      </c>
      <c r="L315" s="60"/>
      <c r="M315" s="61"/>
      <c r="N315" s="61"/>
      <c r="O315" s="61"/>
      <c r="P315" s="60">
        <f t="shared" si="396"/>
        <v>0</v>
      </c>
      <c r="Q315" s="61">
        <f t="shared" si="396"/>
        <v>0</v>
      </c>
      <c r="R315" s="60"/>
      <c r="S315" s="61"/>
      <c r="T315" s="125"/>
      <c r="U315" s="60"/>
      <c r="V315" s="61">
        <f>U315*T315</f>
        <v>0</v>
      </c>
      <c r="W315" s="60">
        <f t="shared" si="398"/>
        <v>0</v>
      </c>
      <c r="X315" s="61">
        <f t="shared" si="399"/>
        <v>0</v>
      </c>
      <c r="Y315" s="60">
        <f t="shared" si="403"/>
        <v>0</v>
      </c>
      <c r="Z315" s="61">
        <f t="shared" si="404"/>
        <v>0</v>
      </c>
      <c r="AA315" s="125"/>
      <c r="AB315" s="60"/>
      <c r="AC315" s="61">
        <f>AB315*AA315</f>
        <v>0</v>
      </c>
      <c r="AD315" s="60">
        <f t="shared" si="401"/>
        <v>0</v>
      </c>
      <c r="AE315" s="61">
        <f t="shared" si="402"/>
        <v>0</v>
      </c>
      <c r="AF315" s="82"/>
    </row>
    <row r="316" spans="1:32" s="1" customFormat="1">
      <c r="A316" s="749">
        <v>23.3799999999999</v>
      </c>
      <c r="B316" s="3" t="s">
        <v>130</v>
      </c>
      <c r="C316" s="82"/>
      <c r="D316" s="61"/>
      <c r="E316" s="82"/>
      <c r="F316" s="61"/>
      <c r="G316" s="101"/>
      <c r="H316" s="82"/>
      <c r="I316" s="61">
        <f t="shared" si="412"/>
        <v>0</v>
      </c>
      <c r="J316" s="60">
        <f t="shared" si="394"/>
        <v>0</v>
      </c>
      <c r="K316" s="61">
        <f t="shared" si="394"/>
        <v>0</v>
      </c>
      <c r="L316" s="60"/>
      <c r="M316" s="61"/>
      <c r="N316" s="61"/>
      <c r="O316" s="61"/>
      <c r="P316" s="60">
        <f t="shared" si="396"/>
        <v>0</v>
      </c>
      <c r="Q316" s="61">
        <f t="shared" si="396"/>
        <v>0</v>
      </c>
      <c r="R316" s="60"/>
      <c r="S316" s="61"/>
      <c r="T316" s="125"/>
      <c r="U316" s="60"/>
      <c r="V316" s="61">
        <f>U316*T316</f>
        <v>0</v>
      </c>
      <c r="W316" s="60">
        <f t="shared" si="398"/>
        <v>0</v>
      </c>
      <c r="X316" s="61">
        <f t="shared" si="399"/>
        <v>0</v>
      </c>
      <c r="Y316" s="60">
        <f t="shared" si="403"/>
        <v>0</v>
      </c>
      <c r="Z316" s="61">
        <f t="shared" si="404"/>
        <v>0</v>
      </c>
      <c r="AA316" s="125"/>
      <c r="AB316" s="60"/>
      <c r="AC316" s="61">
        <f>AB316*AA316</f>
        <v>0</v>
      </c>
      <c r="AD316" s="60">
        <f t="shared" si="401"/>
        <v>0</v>
      </c>
      <c r="AE316" s="61">
        <f t="shared" si="402"/>
        <v>0</v>
      </c>
      <c r="AF316" s="82"/>
    </row>
    <row r="317" spans="1:32" s="1" customFormat="1">
      <c r="A317" s="749">
        <v>23.389999999999901</v>
      </c>
      <c r="B317" s="81" t="s">
        <v>303</v>
      </c>
      <c r="C317" s="82">
        <v>42</v>
      </c>
      <c r="D317" s="61">
        <v>25.5</v>
      </c>
      <c r="E317" s="82"/>
      <c r="F317" s="61"/>
      <c r="G317" s="101"/>
      <c r="H317" s="82">
        <v>5</v>
      </c>
      <c r="I317" s="61">
        <v>16.04</v>
      </c>
      <c r="J317" s="60">
        <f t="shared" si="394"/>
        <v>47</v>
      </c>
      <c r="K317" s="61">
        <f t="shared" si="394"/>
        <v>41.54</v>
      </c>
      <c r="L317" s="60">
        <v>47</v>
      </c>
      <c r="M317" s="61">
        <v>41.54</v>
      </c>
      <c r="N317" s="61">
        <f t="shared" si="395"/>
        <v>100</v>
      </c>
      <c r="O317" s="61">
        <f t="shared" si="395"/>
        <v>100</v>
      </c>
      <c r="P317" s="60">
        <f t="shared" si="396"/>
        <v>0</v>
      </c>
      <c r="Q317" s="61">
        <f t="shared" si="396"/>
        <v>0</v>
      </c>
      <c r="R317" s="60"/>
      <c r="S317" s="61"/>
      <c r="T317" s="125"/>
      <c r="U317" s="60">
        <v>29</v>
      </c>
      <c r="V317" s="61">
        <v>121.92</v>
      </c>
      <c r="W317" s="60">
        <f t="shared" si="398"/>
        <v>29</v>
      </c>
      <c r="X317" s="61">
        <f t="shared" si="399"/>
        <v>121.92</v>
      </c>
      <c r="Y317" s="60"/>
      <c r="Z317" s="61"/>
      <c r="AA317" s="125"/>
      <c r="AB317" s="60">
        <v>3</v>
      </c>
      <c r="AC317" s="61">
        <v>13.68</v>
      </c>
      <c r="AD317" s="60">
        <f t="shared" si="401"/>
        <v>3</v>
      </c>
      <c r="AE317" s="61">
        <f t="shared" si="402"/>
        <v>13.68</v>
      </c>
      <c r="AF317" s="82"/>
    </row>
    <row r="318" spans="1:32" s="1" customFormat="1">
      <c r="A318" s="749">
        <v>23.399999999999899</v>
      </c>
      <c r="B318" s="2" t="s">
        <v>131</v>
      </c>
      <c r="C318" s="82">
        <v>21</v>
      </c>
      <c r="D318" s="61">
        <v>12.43</v>
      </c>
      <c r="E318" s="82"/>
      <c r="F318" s="61"/>
      <c r="G318" s="101"/>
      <c r="H318" s="82">
        <v>2</v>
      </c>
      <c r="I318" s="61">
        <v>8.7799999999999994</v>
      </c>
      <c r="J318" s="60">
        <f t="shared" si="394"/>
        <v>23</v>
      </c>
      <c r="K318" s="61">
        <f t="shared" si="394"/>
        <v>21.21</v>
      </c>
      <c r="L318" s="60">
        <v>23</v>
      </c>
      <c r="M318" s="61">
        <v>21.21</v>
      </c>
      <c r="N318" s="61">
        <f t="shared" si="395"/>
        <v>100</v>
      </c>
      <c r="O318" s="61">
        <f t="shared" si="395"/>
        <v>100</v>
      </c>
      <c r="P318" s="60">
        <f t="shared" si="396"/>
        <v>0</v>
      </c>
      <c r="Q318" s="61">
        <f t="shared" si="396"/>
        <v>0</v>
      </c>
      <c r="R318" s="60"/>
      <c r="S318" s="61"/>
      <c r="T318" s="125"/>
      <c r="U318" s="60">
        <v>15</v>
      </c>
      <c r="V318" s="61">
        <v>77.39</v>
      </c>
      <c r="W318" s="60">
        <f t="shared" si="398"/>
        <v>15</v>
      </c>
      <c r="X318" s="61">
        <f t="shared" si="399"/>
        <v>77.39</v>
      </c>
      <c r="Y318" s="60"/>
      <c r="Z318" s="61"/>
      <c r="AA318" s="125"/>
      <c r="AB318" s="60">
        <v>2</v>
      </c>
      <c r="AC318" s="61">
        <v>5.9</v>
      </c>
      <c r="AD318" s="60">
        <f t="shared" si="401"/>
        <v>2</v>
      </c>
      <c r="AE318" s="61">
        <f t="shared" si="402"/>
        <v>5.9</v>
      </c>
      <c r="AF318" s="82"/>
    </row>
    <row r="319" spans="1:32" s="1" customFormat="1" ht="31.5">
      <c r="A319" s="749">
        <v>23.409999999999901</v>
      </c>
      <c r="B319" s="3" t="s">
        <v>304</v>
      </c>
      <c r="C319" s="82"/>
      <c r="D319" s="61"/>
      <c r="E319" s="82"/>
      <c r="F319" s="61"/>
      <c r="G319" s="101"/>
      <c r="H319" s="82"/>
      <c r="I319" s="61">
        <f t="shared" ref="I319:I324" si="413">H319*G319</f>
        <v>0</v>
      </c>
      <c r="J319" s="60">
        <f t="shared" si="394"/>
        <v>0</v>
      </c>
      <c r="K319" s="61">
        <f t="shared" si="394"/>
        <v>0</v>
      </c>
      <c r="L319" s="60"/>
      <c r="M319" s="61"/>
      <c r="N319" s="61"/>
      <c r="O319" s="61"/>
      <c r="P319" s="60">
        <f t="shared" si="396"/>
        <v>0</v>
      </c>
      <c r="Q319" s="61">
        <f t="shared" si="396"/>
        <v>0</v>
      </c>
      <c r="R319" s="60"/>
      <c r="S319" s="61"/>
      <c r="T319" s="125"/>
      <c r="U319" s="60"/>
      <c r="V319" s="61">
        <f t="shared" si="397"/>
        <v>0</v>
      </c>
      <c r="W319" s="60">
        <f t="shared" si="398"/>
        <v>0</v>
      </c>
      <c r="X319" s="61">
        <f t="shared" si="399"/>
        <v>0</v>
      </c>
      <c r="Y319" s="60">
        <f t="shared" si="403"/>
        <v>0</v>
      </c>
      <c r="Z319" s="61">
        <f t="shared" si="404"/>
        <v>0</v>
      </c>
      <c r="AA319" s="125"/>
      <c r="AB319" s="60"/>
      <c r="AC319" s="61">
        <f t="shared" ref="AC319:AC324" si="414">AB319*AA319</f>
        <v>0</v>
      </c>
      <c r="AD319" s="60">
        <f t="shared" si="401"/>
        <v>0</v>
      </c>
      <c r="AE319" s="61">
        <f t="shared" si="402"/>
        <v>0</v>
      </c>
      <c r="AF319" s="82"/>
    </row>
    <row r="320" spans="1:32" s="1" customFormat="1" ht="47.25">
      <c r="A320" s="911"/>
      <c r="B320" s="3" t="s">
        <v>127</v>
      </c>
      <c r="C320" s="82"/>
      <c r="D320" s="61"/>
      <c r="E320" s="82"/>
      <c r="F320" s="61"/>
      <c r="G320" s="101"/>
      <c r="H320" s="82"/>
      <c r="I320" s="61">
        <f t="shared" si="413"/>
        <v>0</v>
      </c>
      <c r="J320" s="60">
        <f t="shared" si="394"/>
        <v>0</v>
      </c>
      <c r="K320" s="61">
        <f t="shared" si="394"/>
        <v>0</v>
      </c>
      <c r="L320" s="60"/>
      <c r="M320" s="61"/>
      <c r="N320" s="61"/>
      <c r="O320" s="61"/>
      <c r="P320" s="60">
        <f t="shared" si="396"/>
        <v>0</v>
      </c>
      <c r="Q320" s="61">
        <f t="shared" si="396"/>
        <v>0</v>
      </c>
      <c r="R320" s="60"/>
      <c r="S320" s="61"/>
      <c r="T320" s="125"/>
      <c r="U320" s="60"/>
      <c r="V320" s="61">
        <f t="shared" si="397"/>
        <v>0</v>
      </c>
      <c r="W320" s="60">
        <f t="shared" si="398"/>
        <v>0</v>
      </c>
      <c r="X320" s="61">
        <f t="shared" si="399"/>
        <v>0</v>
      </c>
      <c r="Y320" s="60">
        <f t="shared" si="403"/>
        <v>0</v>
      </c>
      <c r="Z320" s="61">
        <f t="shared" si="404"/>
        <v>0</v>
      </c>
      <c r="AA320" s="125"/>
      <c r="AB320" s="60"/>
      <c r="AC320" s="61">
        <f t="shared" si="414"/>
        <v>0</v>
      </c>
      <c r="AD320" s="60">
        <f t="shared" si="401"/>
        <v>0</v>
      </c>
      <c r="AE320" s="61">
        <f t="shared" si="402"/>
        <v>0</v>
      </c>
      <c r="AF320" s="82"/>
    </row>
    <row r="321" spans="1:33" s="1" customFormat="1">
      <c r="A321" s="911"/>
      <c r="B321" s="3" t="s">
        <v>128</v>
      </c>
      <c r="C321" s="82"/>
      <c r="D321" s="61"/>
      <c r="E321" s="82"/>
      <c r="F321" s="61"/>
      <c r="G321" s="101"/>
      <c r="H321" s="82"/>
      <c r="I321" s="61">
        <f t="shared" si="413"/>
        <v>0</v>
      </c>
      <c r="J321" s="60">
        <f t="shared" si="394"/>
        <v>0</v>
      </c>
      <c r="K321" s="61">
        <f t="shared" si="394"/>
        <v>0</v>
      </c>
      <c r="L321" s="60"/>
      <c r="M321" s="61"/>
      <c r="N321" s="61"/>
      <c r="O321" s="61"/>
      <c r="P321" s="60">
        <f t="shared" si="396"/>
        <v>0</v>
      </c>
      <c r="Q321" s="61">
        <f t="shared" si="396"/>
        <v>0</v>
      </c>
      <c r="R321" s="60"/>
      <c r="S321" s="61"/>
      <c r="T321" s="125"/>
      <c r="U321" s="60"/>
      <c r="V321" s="61">
        <f t="shared" si="397"/>
        <v>0</v>
      </c>
      <c r="W321" s="60">
        <f t="shared" si="398"/>
        <v>0</v>
      </c>
      <c r="X321" s="61">
        <f t="shared" si="399"/>
        <v>0</v>
      </c>
      <c r="Y321" s="60">
        <f t="shared" si="403"/>
        <v>0</v>
      </c>
      <c r="Z321" s="61">
        <f t="shared" si="404"/>
        <v>0</v>
      </c>
      <c r="AA321" s="125"/>
      <c r="AB321" s="60"/>
      <c r="AC321" s="61">
        <f t="shared" si="414"/>
        <v>0</v>
      </c>
      <c r="AD321" s="60">
        <f t="shared" si="401"/>
        <v>0</v>
      </c>
      <c r="AE321" s="61">
        <f t="shared" si="402"/>
        <v>0</v>
      </c>
      <c r="AF321" s="82"/>
    </row>
    <row r="322" spans="1:33" s="1" customFormat="1" ht="56.25">
      <c r="A322" s="911"/>
      <c r="B322" s="3" t="s">
        <v>129</v>
      </c>
      <c r="C322" s="82"/>
      <c r="D322" s="61"/>
      <c r="E322" s="82"/>
      <c r="F322" s="61"/>
      <c r="G322" s="101"/>
      <c r="H322" s="82"/>
      <c r="I322" s="61">
        <f t="shared" si="413"/>
        <v>0</v>
      </c>
      <c r="J322" s="60">
        <f t="shared" si="394"/>
        <v>0</v>
      </c>
      <c r="K322" s="61">
        <f t="shared" si="394"/>
        <v>0</v>
      </c>
      <c r="L322" s="60"/>
      <c r="M322" s="61"/>
      <c r="N322" s="61" t="e">
        <f t="shared" si="395"/>
        <v>#DIV/0!</v>
      </c>
      <c r="O322" s="61" t="e">
        <f t="shared" si="395"/>
        <v>#DIV/0!</v>
      </c>
      <c r="P322" s="60">
        <f t="shared" si="396"/>
        <v>0</v>
      </c>
      <c r="Q322" s="61">
        <f t="shared" si="396"/>
        <v>0</v>
      </c>
      <c r="R322" s="60"/>
      <c r="S322" s="61"/>
      <c r="T322" s="125"/>
      <c r="U322" s="60"/>
      <c r="V322" s="61">
        <f t="shared" si="397"/>
        <v>0</v>
      </c>
      <c r="W322" s="60">
        <f t="shared" si="398"/>
        <v>0</v>
      </c>
      <c r="X322" s="61">
        <f t="shared" si="399"/>
        <v>0</v>
      </c>
      <c r="Y322" s="60">
        <f t="shared" si="403"/>
        <v>0</v>
      </c>
      <c r="Z322" s="61">
        <f t="shared" si="404"/>
        <v>0</v>
      </c>
      <c r="AA322" s="125"/>
      <c r="AB322" s="60"/>
      <c r="AC322" s="61"/>
      <c r="AD322" s="60">
        <f t="shared" si="401"/>
        <v>0</v>
      </c>
      <c r="AE322" s="61">
        <f t="shared" si="402"/>
        <v>0</v>
      </c>
      <c r="AF322" s="781" t="s">
        <v>637</v>
      </c>
    </row>
    <row r="323" spans="1:33" s="1" customFormat="1" ht="31.5">
      <c r="A323" s="749"/>
      <c r="B323" s="3" t="s">
        <v>305</v>
      </c>
      <c r="C323" s="82"/>
      <c r="D323" s="61"/>
      <c r="E323" s="82"/>
      <c r="F323" s="61"/>
      <c r="G323" s="101"/>
      <c r="H323" s="82"/>
      <c r="I323" s="61">
        <f t="shared" si="413"/>
        <v>0</v>
      </c>
      <c r="J323" s="60">
        <f t="shared" si="394"/>
        <v>0</v>
      </c>
      <c r="K323" s="61">
        <f t="shared" si="394"/>
        <v>0</v>
      </c>
      <c r="L323" s="60"/>
      <c r="M323" s="61"/>
      <c r="N323" s="61"/>
      <c r="O323" s="61"/>
      <c r="P323" s="60">
        <f t="shared" si="396"/>
        <v>0</v>
      </c>
      <c r="Q323" s="61">
        <f t="shared" si="396"/>
        <v>0</v>
      </c>
      <c r="R323" s="60"/>
      <c r="S323" s="61"/>
      <c r="T323" s="125"/>
      <c r="U323" s="60"/>
      <c r="V323" s="61">
        <f t="shared" si="397"/>
        <v>0</v>
      </c>
      <c r="W323" s="60">
        <f t="shared" si="398"/>
        <v>0</v>
      </c>
      <c r="X323" s="61">
        <f t="shared" si="399"/>
        <v>0</v>
      </c>
      <c r="Y323" s="60">
        <f t="shared" si="403"/>
        <v>0</v>
      </c>
      <c r="Z323" s="61">
        <f t="shared" si="404"/>
        <v>0</v>
      </c>
      <c r="AA323" s="125"/>
      <c r="AB323" s="60"/>
      <c r="AC323" s="61">
        <f t="shared" si="414"/>
        <v>0</v>
      </c>
      <c r="AD323" s="60">
        <f t="shared" si="401"/>
        <v>0</v>
      </c>
      <c r="AE323" s="61">
        <f t="shared" si="402"/>
        <v>0</v>
      </c>
      <c r="AF323" s="82"/>
    </row>
    <row r="324" spans="1:33" s="1" customFormat="1">
      <c r="A324" s="749">
        <v>23.42</v>
      </c>
      <c r="B324" s="2" t="s">
        <v>130</v>
      </c>
      <c r="C324" s="82"/>
      <c r="D324" s="61"/>
      <c r="E324" s="82"/>
      <c r="F324" s="61"/>
      <c r="G324" s="101"/>
      <c r="H324" s="82"/>
      <c r="I324" s="61">
        <f t="shared" si="413"/>
        <v>0</v>
      </c>
      <c r="J324" s="60">
        <f t="shared" si="394"/>
        <v>0</v>
      </c>
      <c r="K324" s="61">
        <f t="shared" si="394"/>
        <v>0</v>
      </c>
      <c r="L324" s="60"/>
      <c r="M324" s="61"/>
      <c r="N324" s="61"/>
      <c r="O324" s="61"/>
      <c r="P324" s="60">
        <f t="shared" si="396"/>
        <v>0</v>
      </c>
      <c r="Q324" s="61">
        <f t="shared" si="396"/>
        <v>0</v>
      </c>
      <c r="R324" s="60"/>
      <c r="S324" s="61"/>
      <c r="T324" s="125"/>
      <c r="U324" s="60"/>
      <c r="V324" s="61">
        <f t="shared" si="397"/>
        <v>0</v>
      </c>
      <c r="W324" s="60">
        <f t="shared" si="398"/>
        <v>0</v>
      </c>
      <c r="X324" s="61">
        <f t="shared" si="399"/>
        <v>0</v>
      </c>
      <c r="Y324" s="60">
        <f t="shared" si="403"/>
        <v>0</v>
      </c>
      <c r="Z324" s="61">
        <f t="shared" si="404"/>
        <v>0</v>
      </c>
      <c r="AA324" s="125"/>
      <c r="AB324" s="60"/>
      <c r="AC324" s="61">
        <f t="shared" si="414"/>
        <v>0</v>
      </c>
      <c r="AD324" s="60">
        <f t="shared" si="401"/>
        <v>0</v>
      </c>
      <c r="AE324" s="61">
        <f t="shared" si="402"/>
        <v>0</v>
      </c>
      <c r="AF324" s="82"/>
    </row>
    <row r="325" spans="1:33" s="1" customFormat="1" ht="56.25">
      <c r="A325" s="749">
        <v>23.43</v>
      </c>
      <c r="B325" s="3" t="s">
        <v>344</v>
      </c>
      <c r="C325" s="82"/>
      <c r="D325" s="61"/>
      <c r="E325" s="82"/>
      <c r="F325" s="61"/>
      <c r="G325" s="101"/>
      <c r="H325" s="82">
        <v>0</v>
      </c>
      <c r="I325" s="61">
        <v>0</v>
      </c>
      <c r="J325" s="60">
        <f t="shared" si="394"/>
        <v>0</v>
      </c>
      <c r="K325" s="61">
        <f t="shared" si="394"/>
        <v>0</v>
      </c>
      <c r="L325" s="60"/>
      <c r="M325" s="61"/>
      <c r="N325" s="61"/>
      <c r="O325" s="61"/>
      <c r="P325" s="60">
        <f t="shared" si="396"/>
        <v>0</v>
      </c>
      <c r="Q325" s="61">
        <f t="shared" si="396"/>
        <v>0</v>
      </c>
      <c r="R325" s="60"/>
      <c r="S325" s="61"/>
      <c r="T325" s="125"/>
      <c r="U325" s="60">
        <v>1851</v>
      </c>
      <c r="V325" s="61">
        <v>299.86200000000002</v>
      </c>
      <c r="W325" s="60">
        <f t="shared" si="398"/>
        <v>1851</v>
      </c>
      <c r="X325" s="61">
        <f t="shared" si="399"/>
        <v>299.86200000000002</v>
      </c>
      <c r="Y325" s="60">
        <f t="shared" si="403"/>
        <v>0</v>
      </c>
      <c r="Z325" s="61">
        <f t="shared" si="404"/>
        <v>0</v>
      </c>
      <c r="AA325" s="125"/>
      <c r="AB325" s="60"/>
      <c r="AC325" s="61"/>
      <c r="AD325" s="60">
        <f t="shared" si="401"/>
        <v>0</v>
      </c>
      <c r="AE325" s="61">
        <f t="shared" si="402"/>
        <v>0</v>
      </c>
      <c r="AF325" s="781" t="s">
        <v>637</v>
      </c>
    </row>
    <row r="326" spans="1:33" s="274" customFormat="1">
      <c r="A326" s="217"/>
      <c r="B326" s="218" t="s">
        <v>25</v>
      </c>
      <c r="C326" s="236">
        <f t="shared" ref="C326:F326" si="415">SUM(C279:C325)</f>
        <v>207</v>
      </c>
      <c r="D326" s="219">
        <f t="shared" si="415"/>
        <v>174.76</v>
      </c>
      <c r="E326" s="236">
        <f t="shared" si="415"/>
        <v>0</v>
      </c>
      <c r="F326" s="219">
        <f t="shared" si="415"/>
        <v>0</v>
      </c>
      <c r="G326" s="220"/>
      <c r="H326" s="236">
        <f t="shared" ref="H326:M326" si="416">SUM(H279:H325)</f>
        <v>28</v>
      </c>
      <c r="I326" s="219">
        <f t="shared" si="416"/>
        <v>317.68</v>
      </c>
      <c r="J326" s="236">
        <f t="shared" si="416"/>
        <v>235</v>
      </c>
      <c r="K326" s="219">
        <f t="shared" si="416"/>
        <v>492.44</v>
      </c>
      <c r="L326" s="236">
        <f t="shared" si="416"/>
        <v>170</v>
      </c>
      <c r="M326" s="219">
        <f t="shared" si="416"/>
        <v>163.79500000000002</v>
      </c>
      <c r="N326" s="216">
        <f t="shared" si="395"/>
        <v>72.340425531914889</v>
      </c>
      <c r="O326" s="216">
        <f>M326/K326%</f>
        <v>33.261920233937133</v>
      </c>
      <c r="P326" s="236">
        <f>SUM(P279:P325)</f>
        <v>65</v>
      </c>
      <c r="Q326" s="219">
        <f>SUM(Q279:Q325)</f>
        <v>328.64499999999998</v>
      </c>
      <c r="R326" s="236">
        <f>SUM(R279:R325)</f>
        <v>65</v>
      </c>
      <c r="S326" s="219">
        <f>SUM(S279:S325)</f>
        <v>328.64499999999998</v>
      </c>
      <c r="T326" s="262"/>
      <c r="U326" s="236">
        <f t="shared" ref="U326:Z326" si="417">SUM(U279:U325)</f>
        <v>3038</v>
      </c>
      <c r="V326" s="219">
        <f t="shared" si="417"/>
        <v>1689.4220000000005</v>
      </c>
      <c r="W326" s="236">
        <f t="shared" si="417"/>
        <v>3103</v>
      </c>
      <c r="X326" s="219">
        <f t="shared" si="417"/>
        <v>2018.0670000000005</v>
      </c>
      <c r="Y326" s="236">
        <f t="shared" si="417"/>
        <v>65</v>
      </c>
      <c r="Z326" s="219">
        <f t="shared" si="417"/>
        <v>328.64499999999998</v>
      </c>
      <c r="AA326" s="262"/>
      <c r="AB326" s="236">
        <f>SUM(AB279:AB325)</f>
        <v>427</v>
      </c>
      <c r="AC326" s="219">
        <f>SUM(AC279:AC325)</f>
        <v>744.05</v>
      </c>
      <c r="AD326" s="236">
        <f>SUM(AD279:AD325)</f>
        <v>492</v>
      </c>
      <c r="AE326" s="219">
        <f>SUM(AE279:AE325)</f>
        <v>1072.6950000000002</v>
      </c>
      <c r="AF326" s="218"/>
    </row>
    <row r="327" spans="1:33" s="4" customFormat="1">
      <c r="A327" s="90" t="s">
        <v>132</v>
      </c>
      <c r="B327" s="9" t="s">
        <v>133</v>
      </c>
      <c r="C327" s="12"/>
      <c r="D327" s="63"/>
      <c r="E327" s="12"/>
      <c r="F327" s="63"/>
      <c r="G327" s="102"/>
      <c r="H327" s="12"/>
      <c r="I327" s="63"/>
      <c r="J327" s="62"/>
      <c r="K327" s="63"/>
      <c r="L327" s="62"/>
      <c r="M327" s="63"/>
      <c r="N327" s="63"/>
      <c r="O327" s="63"/>
      <c r="P327" s="62"/>
      <c r="Q327" s="63"/>
      <c r="R327" s="62"/>
      <c r="S327" s="63"/>
      <c r="T327" s="126"/>
      <c r="U327" s="62"/>
      <c r="V327" s="63"/>
      <c r="W327" s="62"/>
      <c r="X327" s="63"/>
      <c r="Y327" s="62"/>
      <c r="Z327" s="63"/>
      <c r="AA327" s="126"/>
      <c r="AB327" s="62"/>
      <c r="AC327" s="63"/>
      <c r="AD327" s="62"/>
      <c r="AE327" s="63"/>
      <c r="AF327" s="12"/>
    </row>
    <row r="328" spans="1:33" s="4" customFormat="1">
      <c r="A328" s="90">
        <v>24</v>
      </c>
      <c r="B328" s="9" t="s">
        <v>134</v>
      </c>
      <c r="C328" s="12"/>
      <c r="D328" s="63"/>
      <c r="E328" s="12"/>
      <c r="F328" s="63"/>
      <c r="G328" s="102"/>
      <c r="H328" s="12"/>
      <c r="I328" s="63"/>
      <c r="J328" s="62"/>
      <c r="K328" s="63"/>
      <c r="L328" s="62"/>
      <c r="M328" s="63"/>
      <c r="N328" s="63"/>
      <c r="O328" s="63"/>
      <c r="P328" s="62"/>
      <c r="Q328" s="63"/>
      <c r="R328" s="62"/>
      <c r="S328" s="63"/>
      <c r="T328" s="126"/>
      <c r="U328" s="62"/>
      <c r="V328" s="63"/>
      <c r="W328" s="62"/>
      <c r="X328" s="63"/>
      <c r="Y328" s="62"/>
      <c r="Z328" s="63"/>
      <c r="AA328" s="126"/>
      <c r="AB328" s="62"/>
      <c r="AC328" s="63"/>
      <c r="AD328" s="62"/>
      <c r="AE328" s="63"/>
      <c r="AF328" s="12"/>
    </row>
    <row r="329" spans="1:33" s="1" customFormat="1">
      <c r="A329" s="198">
        <v>24.01</v>
      </c>
      <c r="B329" s="2" t="s">
        <v>135</v>
      </c>
      <c r="C329" s="82"/>
      <c r="D329" s="61"/>
      <c r="E329" s="82"/>
      <c r="F329" s="61"/>
      <c r="G329" s="101"/>
      <c r="H329" s="82"/>
      <c r="I329" s="61"/>
      <c r="J329" s="60">
        <f t="shared" ref="J329:J332" si="418">H329+E329+C329</f>
        <v>0</v>
      </c>
      <c r="K329" s="61">
        <f>I329+F329+D329</f>
        <v>0</v>
      </c>
      <c r="L329" s="60"/>
      <c r="M329" s="61"/>
      <c r="N329" s="61"/>
      <c r="O329" s="61"/>
      <c r="P329" s="60"/>
      <c r="Q329" s="61"/>
      <c r="R329" s="60"/>
      <c r="S329" s="61"/>
      <c r="T329" s="125"/>
      <c r="U329" s="60"/>
      <c r="V329" s="61"/>
      <c r="W329" s="60"/>
      <c r="X329" s="61">
        <f>V329+S329</f>
        <v>0</v>
      </c>
      <c r="Y329" s="60"/>
      <c r="Z329" s="61"/>
      <c r="AA329" s="125"/>
      <c r="AB329" s="60"/>
      <c r="AC329" s="61"/>
      <c r="AD329" s="60"/>
      <c r="AE329" s="61">
        <f>AC329+Z329</f>
        <v>0</v>
      </c>
      <c r="AF329" s="82"/>
    </row>
    <row r="330" spans="1:33" s="1" customFormat="1">
      <c r="A330" s="749"/>
      <c r="B330" s="2" t="s">
        <v>136</v>
      </c>
      <c r="C330" s="82"/>
      <c r="D330" s="61"/>
      <c r="E330" s="82"/>
      <c r="F330" s="61"/>
      <c r="G330" s="101"/>
      <c r="H330" s="82">
        <v>1</v>
      </c>
      <c r="I330" s="61">
        <v>122.7</v>
      </c>
      <c r="J330" s="60">
        <f t="shared" si="418"/>
        <v>1</v>
      </c>
      <c r="K330" s="61">
        <f>I330+F330+D330</f>
        <v>122.7</v>
      </c>
      <c r="L330" s="60">
        <v>1</v>
      </c>
      <c r="M330" s="61">
        <v>72.63</v>
      </c>
      <c r="N330" s="61">
        <f t="shared" ref="N330:O333" si="419">L330/J330%</f>
        <v>100</v>
      </c>
      <c r="O330" s="61">
        <f t="shared" si="419"/>
        <v>59.193154034229821</v>
      </c>
      <c r="P330" s="60">
        <f>J330-L330</f>
        <v>0</v>
      </c>
      <c r="Q330" s="61">
        <f>K330-M330</f>
        <v>50.070000000000007</v>
      </c>
      <c r="R330" s="60"/>
      <c r="S330" s="61"/>
      <c r="T330" s="125"/>
      <c r="U330" s="60">
        <v>1</v>
      </c>
      <c r="V330" s="61">
        <v>190</v>
      </c>
      <c r="W330" s="60">
        <f>U330+R330</f>
        <v>1</v>
      </c>
      <c r="X330" s="61">
        <f>V330+S330</f>
        <v>190</v>
      </c>
      <c r="Y330" s="60"/>
      <c r="Z330" s="61"/>
      <c r="AA330" s="125"/>
      <c r="AB330" s="60">
        <v>1</v>
      </c>
      <c r="AC330" s="61">
        <v>174.70599999999999</v>
      </c>
      <c r="AD330" s="60">
        <f>AB330+Y330</f>
        <v>1</v>
      </c>
      <c r="AE330" s="61">
        <f>AC330+Z330</f>
        <v>174.70599999999999</v>
      </c>
      <c r="AF330" s="82"/>
    </row>
    <row r="331" spans="1:33" s="1" customFormat="1" ht="22.15" customHeight="1">
      <c r="A331" s="198"/>
      <c r="B331" s="3" t="s">
        <v>137</v>
      </c>
      <c r="C331" s="82"/>
      <c r="D331" s="61"/>
      <c r="E331" s="82"/>
      <c r="F331" s="61"/>
      <c r="G331" s="101"/>
      <c r="H331" s="82"/>
      <c r="I331" s="61"/>
      <c r="J331" s="60">
        <f t="shared" si="418"/>
        <v>0</v>
      </c>
      <c r="K331" s="61">
        <f>I331+F331+D331</f>
        <v>0</v>
      </c>
      <c r="L331" s="60"/>
      <c r="M331" s="61"/>
      <c r="N331" s="61"/>
      <c r="O331" s="61"/>
      <c r="P331" s="60"/>
      <c r="Q331" s="61"/>
      <c r="R331" s="60"/>
      <c r="S331" s="61"/>
      <c r="T331" s="125"/>
      <c r="U331" s="60"/>
      <c r="V331" s="61"/>
      <c r="W331" s="60"/>
      <c r="X331" s="61">
        <f>V331+S331</f>
        <v>0</v>
      </c>
      <c r="Y331" s="60"/>
      <c r="Z331" s="61"/>
      <c r="AA331" s="125"/>
      <c r="AB331" s="60"/>
      <c r="AC331" s="61"/>
      <c r="AD331" s="60"/>
      <c r="AE331" s="61">
        <f>AC331+Z331</f>
        <v>0</v>
      </c>
      <c r="AF331" s="82"/>
    </row>
    <row r="332" spans="1:33" s="1" customFormat="1">
      <c r="A332" s="198"/>
      <c r="B332" s="2" t="s">
        <v>138</v>
      </c>
      <c r="C332" s="82"/>
      <c r="D332" s="61"/>
      <c r="E332" s="82"/>
      <c r="F332" s="61"/>
      <c r="G332" s="101"/>
      <c r="H332" s="82"/>
      <c r="I332" s="61"/>
      <c r="J332" s="60">
        <f t="shared" si="418"/>
        <v>0</v>
      </c>
      <c r="K332" s="61">
        <f>I332+F332+D332</f>
        <v>0</v>
      </c>
      <c r="L332" s="60"/>
      <c r="M332" s="61"/>
      <c r="N332" s="61"/>
      <c r="O332" s="61"/>
      <c r="P332" s="60"/>
      <c r="Q332" s="61"/>
      <c r="R332" s="60"/>
      <c r="S332" s="61"/>
      <c r="T332" s="125"/>
      <c r="U332" s="60"/>
      <c r="V332" s="61"/>
      <c r="W332" s="60"/>
      <c r="X332" s="61">
        <f>V332+S332</f>
        <v>0</v>
      </c>
      <c r="Y332" s="60"/>
      <c r="Z332" s="61"/>
      <c r="AA332" s="125"/>
      <c r="AB332" s="60"/>
      <c r="AC332" s="61"/>
      <c r="AD332" s="60"/>
      <c r="AE332" s="61">
        <f>AC332+Z332</f>
        <v>0</v>
      </c>
      <c r="AF332" s="82"/>
    </row>
    <row r="333" spans="1:33" s="274" customFormat="1">
      <c r="A333" s="217"/>
      <c r="B333" s="218" t="s">
        <v>35</v>
      </c>
      <c r="C333" s="236">
        <f t="shared" ref="C333:F333" si="420">SUM(C330:C332)</f>
        <v>0</v>
      </c>
      <c r="D333" s="219">
        <f t="shared" si="420"/>
        <v>0</v>
      </c>
      <c r="E333" s="236">
        <f t="shared" si="420"/>
        <v>0</v>
      </c>
      <c r="F333" s="219">
        <f t="shared" si="420"/>
        <v>0</v>
      </c>
      <c r="G333" s="220"/>
      <c r="H333" s="236">
        <f t="shared" ref="H333:M333" si="421">SUM(H330:H332)</f>
        <v>1</v>
      </c>
      <c r="I333" s="219">
        <f t="shared" si="421"/>
        <v>122.7</v>
      </c>
      <c r="J333" s="236">
        <f t="shared" si="421"/>
        <v>1</v>
      </c>
      <c r="K333" s="219">
        <f t="shared" si="421"/>
        <v>122.7</v>
      </c>
      <c r="L333" s="236">
        <f t="shared" si="421"/>
        <v>1</v>
      </c>
      <c r="M333" s="219">
        <f t="shared" si="421"/>
        <v>72.63</v>
      </c>
      <c r="N333" s="216">
        <f t="shared" si="419"/>
        <v>100</v>
      </c>
      <c r="O333" s="216">
        <f>M333/K333%</f>
        <v>59.193154034229821</v>
      </c>
      <c r="P333" s="236">
        <f>SUM(P330:P332)</f>
        <v>0</v>
      </c>
      <c r="Q333" s="219">
        <f>SUM(Q330:Q332)</f>
        <v>50.070000000000007</v>
      </c>
      <c r="R333" s="236">
        <f>SUM(R330:R332)</f>
        <v>0</v>
      </c>
      <c r="S333" s="219">
        <f>SUM(S330:S332)</f>
        <v>0</v>
      </c>
      <c r="T333" s="262"/>
      <c r="U333" s="236">
        <f t="shared" ref="U333:Z333" si="422">SUM(U330:U332)</f>
        <v>1</v>
      </c>
      <c r="V333" s="219">
        <f t="shared" si="422"/>
        <v>190</v>
      </c>
      <c r="W333" s="236">
        <f t="shared" si="422"/>
        <v>1</v>
      </c>
      <c r="X333" s="219">
        <f t="shared" si="422"/>
        <v>190</v>
      </c>
      <c r="Y333" s="236">
        <f t="shared" si="422"/>
        <v>0</v>
      </c>
      <c r="Z333" s="219">
        <f t="shared" si="422"/>
        <v>0</v>
      </c>
      <c r="AA333" s="262"/>
      <c r="AB333" s="236">
        <f>SUM(AB330:AB332)</f>
        <v>1</v>
      </c>
      <c r="AC333" s="219">
        <f>SUM(AC330:AC332)</f>
        <v>174.70599999999999</v>
      </c>
      <c r="AD333" s="236">
        <f>SUM(AD330:AD332)</f>
        <v>1</v>
      </c>
      <c r="AE333" s="219">
        <f>SUM(AE330:AE332)</f>
        <v>174.70599999999999</v>
      </c>
      <c r="AF333" s="219">
        <f>AE333/AE382*100</f>
        <v>2.5876855197311048</v>
      </c>
    </row>
    <row r="334" spans="1:33" s="4" customFormat="1" ht="72.75" customHeight="1">
      <c r="A334" s="90">
        <v>24.02</v>
      </c>
      <c r="B334" s="9" t="s">
        <v>253</v>
      </c>
      <c r="C334" s="12"/>
      <c r="D334" s="63"/>
      <c r="E334" s="12"/>
      <c r="F334" s="63"/>
      <c r="G334" s="102"/>
      <c r="H334" s="12"/>
      <c r="I334" s="63"/>
      <c r="J334" s="62">
        <f t="shared" ref="J334:L338" si="423">H334+E334+C334</f>
        <v>0</v>
      </c>
      <c r="K334" s="63"/>
      <c r="L334" s="62"/>
      <c r="M334" s="63"/>
      <c r="N334" s="61"/>
      <c r="O334" s="61"/>
      <c r="P334" s="60"/>
      <c r="Q334" s="61"/>
      <c r="R334" s="62"/>
      <c r="S334" s="63"/>
      <c r="T334" s="126"/>
      <c r="U334" s="62"/>
      <c r="V334" s="63"/>
      <c r="W334" s="62"/>
      <c r="X334" s="63"/>
      <c r="Y334" s="62"/>
      <c r="Z334" s="63"/>
      <c r="AA334" s="126"/>
      <c r="AB334" s="62"/>
      <c r="AC334" s="63"/>
      <c r="AD334" s="62"/>
      <c r="AE334" s="63"/>
      <c r="AF334" s="12"/>
    </row>
    <row r="335" spans="1:33" s="1" customFormat="1">
      <c r="A335" s="749"/>
      <c r="B335" s="2" t="s">
        <v>236</v>
      </c>
      <c r="C335" s="82"/>
      <c r="D335" s="61"/>
      <c r="E335" s="82"/>
      <c r="F335" s="61"/>
      <c r="G335" s="116">
        <v>1.1999999999999999E-3</v>
      </c>
      <c r="H335" s="82">
        <v>11567</v>
      </c>
      <c r="I335" s="61">
        <f>+G335*H335</f>
        <v>13.880399999999998</v>
      </c>
      <c r="J335" s="60">
        <f t="shared" si="423"/>
        <v>11567</v>
      </c>
      <c r="K335" s="61">
        <f>I335+F335+D335</f>
        <v>13.880399999999998</v>
      </c>
      <c r="L335" s="60">
        <f t="shared" si="423"/>
        <v>11567.001200000001</v>
      </c>
      <c r="M335" s="61">
        <v>12.3</v>
      </c>
      <c r="N335" s="61">
        <f t="shared" ref="N335:O340" si="424">L335/J335%</f>
        <v>100.0000103743408</v>
      </c>
      <c r="O335" s="61">
        <f t="shared" si="424"/>
        <v>88.614160975188057</v>
      </c>
      <c r="P335" s="60">
        <f t="shared" ref="P335:Q338" si="425">J335-L335</f>
        <v>-1.2000000006082701E-3</v>
      </c>
      <c r="Q335" s="61">
        <f t="shared" si="425"/>
        <v>1.5803999999999974</v>
      </c>
      <c r="R335" s="60"/>
      <c r="S335" s="61"/>
      <c r="T335" s="125">
        <v>1.1999999999999999E-3</v>
      </c>
      <c r="U335" s="60">
        <v>10311</v>
      </c>
      <c r="V335" s="61">
        <v>19.622099999999996</v>
      </c>
      <c r="W335" s="60">
        <f t="shared" ref="W335:W338" si="426">U335+R335</f>
        <v>10311</v>
      </c>
      <c r="X335" s="61">
        <f>V335+S335</f>
        <v>19.622099999999996</v>
      </c>
      <c r="Y335" s="60"/>
      <c r="Z335" s="61"/>
      <c r="AA335" s="125">
        <v>1.1999999999999999E-3</v>
      </c>
      <c r="AB335" s="60">
        <v>10311</v>
      </c>
      <c r="AC335" s="61">
        <v>19.622099999999996</v>
      </c>
      <c r="AD335" s="60">
        <f t="shared" ref="AD335:AD338" si="427">AB335+Y335</f>
        <v>10311</v>
      </c>
      <c r="AE335" s="61">
        <f>AC335+Z335</f>
        <v>19.622099999999996</v>
      </c>
      <c r="AF335" s="82"/>
      <c r="AG335" s="817">
        <f>X335-AE335</f>
        <v>0</v>
      </c>
    </row>
    <row r="336" spans="1:33" s="1" customFormat="1">
      <c r="A336" s="749"/>
      <c r="B336" s="2" t="s">
        <v>237</v>
      </c>
      <c r="C336" s="82"/>
      <c r="D336" s="61"/>
      <c r="E336" s="82"/>
      <c r="F336" s="61"/>
      <c r="G336" s="116">
        <v>1.325E-3</v>
      </c>
      <c r="H336" s="82">
        <v>19763</v>
      </c>
      <c r="I336" s="61">
        <f t="shared" ref="I336:I337" si="428">+G336*H336</f>
        <v>26.185974999999999</v>
      </c>
      <c r="J336" s="60">
        <f t="shared" si="423"/>
        <v>19763</v>
      </c>
      <c r="K336" s="61">
        <f>I336+F336+D336</f>
        <v>26.185974999999999</v>
      </c>
      <c r="L336" s="60">
        <f t="shared" si="423"/>
        <v>19763.001325000001</v>
      </c>
      <c r="M336" s="61">
        <v>12.3</v>
      </c>
      <c r="N336" s="61">
        <f t="shared" si="424"/>
        <v>100.00000670444771</v>
      </c>
      <c r="O336" s="61">
        <f t="shared" si="424"/>
        <v>46.971709092367192</v>
      </c>
      <c r="P336" s="60">
        <f t="shared" si="425"/>
        <v>-1.3250000010884833E-3</v>
      </c>
      <c r="Q336" s="61">
        <f t="shared" si="425"/>
        <v>13.885974999999998</v>
      </c>
      <c r="R336" s="60"/>
      <c r="S336" s="61"/>
      <c r="T336" s="125">
        <v>1.1999999999999999E-3</v>
      </c>
      <c r="U336" s="60">
        <v>17877</v>
      </c>
      <c r="V336" s="61">
        <v>29.164699999999996</v>
      </c>
      <c r="W336" s="60">
        <f t="shared" si="426"/>
        <v>17877</v>
      </c>
      <c r="X336" s="61">
        <f>V336+S336</f>
        <v>29.164699999999996</v>
      </c>
      <c r="Y336" s="60"/>
      <c r="Z336" s="61"/>
      <c r="AA336" s="125">
        <v>1.1999999999999999E-3</v>
      </c>
      <c r="AB336" s="60">
        <v>17877</v>
      </c>
      <c r="AC336" s="61">
        <v>29.164699999999996</v>
      </c>
      <c r="AD336" s="60">
        <f t="shared" si="427"/>
        <v>17877</v>
      </c>
      <c r="AE336" s="61">
        <f>AC336+Z336</f>
        <v>29.164699999999996</v>
      </c>
      <c r="AF336" s="82"/>
      <c r="AG336" s="817">
        <f t="shared" ref="AG336:AG337" si="429">X336-AE336</f>
        <v>0</v>
      </c>
    </row>
    <row r="337" spans="1:33" s="1" customFormat="1">
      <c r="A337" s="749"/>
      <c r="B337" s="2" t="s">
        <v>241</v>
      </c>
      <c r="C337" s="82"/>
      <c r="D337" s="61"/>
      <c r="E337" s="82"/>
      <c r="F337" s="61"/>
      <c r="G337" s="116">
        <v>1.1999999999999999E-3</v>
      </c>
      <c r="H337" s="82">
        <v>27983</v>
      </c>
      <c r="I337" s="61">
        <f t="shared" si="428"/>
        <v>33.579599999999999</v>
      </c>
      <c r="J337" s="60">
        <f t="shared" si="423"/>
        <v>27983</v>
      </c>
      <c r="K337" s="61">
        <f>I337+F337+D337</f>
        <v>33.579599999999999</v>
      </c>
      <c r="L337" s="60">
        <f t="shared" si="423"/>
        <v>27983.001199999999</v>
      </c>
      <c r="M337" s="61">
        <v>12.3</v>
      </c>
      <c r="N337" s="61">
        <f t="shared" si="424"/>
        <v>100.00000428831791</v>
      </c>
      <c r="O337" s="61">
        <f t="shared" si="424"/>
        <v>36.629382124861529</v>
      </c>
      <c r="P337" s="60">
        <f t="shared" si="425"/>
        <v>-1.1999999987892807E-3</v>
      </c>
      <c r="Q337" s="61">
        <f t="shared" si="425"/>
        <v>21.279599999999999</v>
      </c>
      <c r="R337" s="60"/>
      <c r="S337" s="61"/>
      <c r="T337" s="125"/>
      <c r="U337" s="60">
        <v>26057</v>
      </c>
      <c r="V337" s="61">
        <v>86.422699999999992</v>
      </c>
      <c r="W337" s="60">
        <f t="shared" si="426"/>
        <v>26057</v>
      </c>
      <c r="X337" s="61">
        <f>V337+S337</f>
        <v>86.422699999999992</v>
      </c>
      <c r="Y337" s="60"/>
      <c r="Z337" s="61"/>
      <c r="AA337" s="125"/>
      <c r="AB337" s="60">
        <v>26057</v>
      </c>
      <c r="AC337" s="61">
        <v>86.422699999999992</v>
      </c>
      <c r="AD337" s="60">
        <f t="shared" si="427"/>
        <v>26057</v>
      </c>
      <c r="AE337" s="61">
        <f>AC337+Z337</f>
        <v>86.422699999999992</v>
      </c>
      <c r="AF337" s="61">
        <f>(AE335+AE336+AE337)/AE382*100</f>
        <v>2.0026768701709319</v>
      </c>
      <c r="AG337" s="817">
        <f t="shared" si="429"/>
        <v>0</v>
      </c>
    </row>
    <row r="338" spans="1:33" s="1" customFormat="1" ht="31.5">
      <c r="A338" s="749">
        <v>24.03</v>
      </c>
      <c r="B338" s="2" t="s">
        <v>139</v>
      </c>
      <c r="C338" s="82"/>
      <c r="D338" s="61"/>
      <c r="E338" s="82"/>
      <c r="F338" s="61"/>
      <c r="G338" s="101"/>
      <c r="H338" s="82">
        <v>1</v>
      </c>
      <c r="I338" s="61">
        <v>16.5</v>
      </c>
      <c r="J338" s="60">
        <f t="shared" si="423"/>
        <v>1</v>
      </c>
      <c r="K338" s="61">
        <f>I338+F338+D338</f>
        <v>16.5</v>
      </c>
      <c r="L338" s="60">
        <v>1</v>
      </c>
      <c r="M338" s="61">
        <v>6.1</v>
      </c>
      <c r="N338" s="61">
        <f t="shared" si="424"/>
        <v>100</v>
      </c>
      <c r="O338" s="61">
        <f t="shared" si="424"/>
        <v>36.969696969696969</v>
      </c>
      <c r="P338" s="60">
        <f t="shared" si="425"/>
        <v>0</v>
      </c>
      <c r="Q338" s="61">
        <f t="shared" si="425"/>
        <v>10.4</v>
      </c>
      <c r="R338" s="60"/>
      <c r="S338" s="61"/>
      <c r="T338" s="125"/>
      <c r="U338" s="60">
        <v>1</v>
      </c>
      <c r="V338" s="61">
        <v>33.801137649999994</v>
      </c>
      <c r="W338" s="60">
        <f t="shared" si="426"/>
        <v>1</v>
      </c>
      <c r="X338" s="61">
        <f>V338+S338</f>
        <v>33.801137649999994</v>
      </c>
      <c r="Y338" s="60"/>
      <c r="Z338" s="61"/>
      <c r="AA338" s="125"/>
      <c r="AB338" s="60">
        <v>1</v>
      </c>
      <c r="AC338" s="61">
        <v>33.801137649999994</v>
      </c>
      <c r="AD338" s="60">
        <f t="shared" si="427"/>
        <v>1</v>
      </c>
      <c r="AE338" s="61">
        <f>AC338+Z338</f>
        <v>33.801137649999994</v>
      </c>
      <c r="AF338" s="61">
        <f>AE338/AE382*100</f>
        <v>0.50065089033772647</v>
      </c>
    </row>
    <row r="339" spans="1:33" s="274" customFormat="1">
      <c r="A339" s="217"/>
      <c r="B339" s="218" t="s">
        <v>35</v>
      </c>
      <c r="C339" s="236">
        <f t="shared" ref="C339:F339" si="430">SUM(C335:C338)</f>
        <v>0</v>
      </c>
      <c r="D339" s="219">
        <f t="shared" si="430"/>
        <v>0</v>
      </c>
      <c r="E339" s="236">
        <f t="shared" si="430"/>
        <v>0</v>
      </c>
      <c r="F339" s="219">
        <f t="shared" si="430"/>
        <v>0</v>
      </c>
      <c r="G339" s="220"/>
      <c r="H339" s="236">
        <f t="shared" ref="H339:M339" si="431">SUM(H335:H338)</f>
        <v>59314</v>
      </c>
      <c r="I339" s="219">
        <f t="shared" si="431"/>
        <v>90.145974999999993</v>
      </c>
      <c r="J339" s="236">
        <f t="shared" si="431"/>
        <v>59314</v>
      </c>
      <c r="K339" s="219">
        <f t="shared" si="431"/>
        <v>90.145974999999993</v>
      </c>
      <c r="L339" s="236">
        <f t="shared" si="431"/>
        <v>59314.003725000002</v>
      </c>
      <c r="M339" s="219">
        <f t="shared" si="431"/>
        <v>43.000000000000007</v>
      </c>
      <c r="N339" s="216">
        <f t="shared" si="424"/>
        <v>100.00000628013623</v>
      </c>
      <c r="O339" s="216">
        <f t="shared" si="424"/>
        <v>47.700410362193111</v>
      </c>
      <c r="P339" s="236">
        <f>SUM(P335:P338)</f>
        <v>-3.725000000486034E-3</v>
      </c>
      <c r="Q339" s="219">
        <f>SUM(Q335:Q338)</f>
        <v>47.145974999999993</v>
      </c>
      <c r="R339" s="236">
        <f>SUM(R335:R338)</f>
        <v>0</v>
      </c>
      <c r="S339" s="219">
        <f>SUM(S335:S338)</f>
        <v>0</v>
      </c>
      <c r="T339" s="262"/>
      <c r="U339" s="236">
        <f t="shared" ref="U339:Z339" si="432">SUM(U335:U338)</f>
        <v>54246</v>
      </c>
      <c r="V339" s="219">
        <f t="shared" si="432"/>
        <v>169.01063764999998</v>
      </c>
      <c r="W339" s="236">
        <f t="shared" si="432"/>
        <v>54246</v>
      </c>
      <c r="X339" s="219">
        <f t="shared" si="432"/>
        <v>169.01063764999998</v>
      </c>
      <c r="Y339" s="236">
        <f t="shared" si="432"/>
        <v>0</v>
      </c>
      <c r="Z339" s="219">
        <f t="shared" si="432"/>
        <v>0</v>
      </c>
      <c r="AA339" s="262"/>
      <c r="AB339" s="236">
        <f>SUM(AB335:AB338)</f>
        <v>54246</v>
      </c>
      <c r="AC339" s="219">
        <f>SUM(AC335:AC338)</f>
        <v>169.01063764999998</v>
      </c>
      <c r="AD339" s="236">
        <f>SUM(AD335:AD338)</f>
        <v>54246</v>
      </c>
      <c r="AE339" s="219">
        <f>SUM(AE335:AE338)</f>
        <v>169.01063764999998</v>
      </c>
      <c r="AF339" s="219">
        <f>AF333+AF337+AF338</f>
        <v>5.0910132802397632</v>
      </c>
    </row>
    <row r="340" spans="1:33" s="274" customFormat="1">
      <c r="A340" s="217"/>
      <c r="B340" s="218" t="s">
        <v>140</v>
      </c>
      <c r="C340" s="289">
        <f>C339+C333+C326+C276+C272+C265+C261+C258+C254+C250+C243+C239+C234+C225+C211+C188+C144+C140+C134+C121+C83+C81+C77+C45</f>
        <v>3146</v>
      </c>
      <c r="D340" s="216">
        <f t="shared" ref="D340:F340" si="433">D339+D333+D326+D276+D272+D265+D261+D258+D254+D250+D243+D239+D234+D225+D211+D188+D144+D140+D134+D121+D83+D81+D77+D45</f>
        <v>174.76</v>
      </c>
      <c r="E340" s="289">
        <f t="shared" si="433"/>
        <v>0</v>
      </c>
      <c r="F340" s="216">
        <f t="shared" si="433"/>
        <v>0</v>
      </c>
      <c r="G340" s="220"/>
      <c r="H340" s="289">
        <f t="shared" ref="H340:M340" si="434">H339+H333+H326+H276+H272+H265+H261+H258+H254+H250+H243+H239+H234+H225+H211+H188+H144+H140+H134+H121+H83+H81+H77+H45</f>
        <v>180071</v>
      </c>
      <c r="I340" s="216">
        <f t="shared" si="434"/>
        <v>3849.4101288461538</v>
      </c>
      <c r="J340" s="289">
        <f t="shared" si="434"/>
        <v>183217</v>
      </c>
      <c r="K340" s="216">
        <f t="shared" si="434"/>
        <v>4024.1701288461541</v>
      </c>
      <c r="L340" s="289">
        <f t="shared" si="434"/>
        <v>163702.00372500002</v>
      </c>
      <c r="M340" s="216">
        <f t="shared" si="434"/>
        <v>2517.4279999999999</v>
      </c>
      <c r="N340" s="216">
        <f t="shared" si="424"/>
        <v>89.348697841903316</v>
      </c>
      <c r="O340" s="216">
        <f t="shared" si="424"/>
        <v>62.557693124217373</v>
      </c>
      <c r="P340" s="289">
        <f>P339+P333+P326+P276+P272+P265+P261+P258+P254+P250+P243+P239+P234+P225+P211+P188+P144+P140+P134+P121+P83+P81+P77+P45</f>
        <v>19354.996274999998</v>
      </c>
      <c r="Q340" s="216">
        <f>Q339+Q333+Q326+Q276+Q272+Q265+Q261+Q258+Q254+Q250+Q243+Q239+Q234+Q225+Q211+Q188+Q144+Q140+Q134+Q121+Q83+Q81+Q77+Q45</f>
        <v>1506.7421288461537</v>
      </c>
      <c r="R340" s="289">
        <f>R339+R333+R326+R276+R272+R265+R261+R258+R254+R250+R243+R239+R234+R225+R211+R188+R144+R140+R134+R121+R83+R81+R77+R45</f>
        <v>65</v>
      </c>
      <c r="S340" s="216">
        <f>S339+S333+S326+S276+S272+S265+S261+S258+S254+S250+S243+S239+S234+S225+S211+S188+S144+S140+S134+S121+S83+S81+S77+S45</f>
        <v>328.64499999999998</v>
      </c>
      <c r="T340" s="262"/>
      <c r="U340" s="289">
        <f t="shared" ref="U340:Z340" si="435">U339+U333+U326+U276+U272+U265+U261+U258+U254+U250+U243+U239+U234+U225+U211+U188+U144+U140+U134+U121+U83+U81+U77+U45</f>
        <v>170065</v>
      </c>
      <c r="V340" s="216">
        <f t="shared" si="435"/>
        <v>7820.4676676499994</v>
      </c>
      <c r="W340" s="289">
        <f t="shared" si="435"/>
        <v>170130</v>
      </c>
      <c r="X340" s="216">
        <f t="shared" si="435"/>
        <v>8149.1126676499998</v>
      </c>
      <c r="Y340" s="289">
        <f t="shared" si="435"/>
        <v>65</v>
      </c>
      <c r="Z340" s="216">
        <f t="shared" si="435"/>
        <v>328.64499999999998</v>
      </c>
      <c r="AA340" s="262"/>
      <c r="AB340" s="289">
        <f>AB339+AB333+AB326+AB276+AB272+AB265+AB261+AB258+AB254+AB250+AB243+AB239+AB234+AB225+AB211+AB188+AB144+AB140+AB134+AB121+AB83+AB81+AB77+AB45</f>
        <v>166497</v>
      </c>
      <c r="AC340" s="216">
        <f>AC339+AC333+AC326+AC276+AC272+AC265+AC261+AC258+AC254+AC250+AC243+AC239+AC234+AC225+AC211+AC188+AC144+AC140+AC134+AC121+AC83+AC81+AC77+AC45</f>
        <v>6401.2086376499992</v>
      </c>
      <c r="AD340" s="289">
        <f>AD339+AD333+AD326+AD276+AD272+AD265+AD261+AD258+AD254+AD250+AD243+AD239+AD234+AD225+AD211+AD188+AD144+AD140+AD134+AD121+AD83+AD81+AD77+AD45</f>
        <v>166562</v>
      </c>
      <c r="AE340" s="216">
        <f>AE339+AE333+AE326+AE276+AE272+AE265+AE261+AE258+AE254+AE250+AE243+AE239+AE234+AE225+AE211+AE188+AE144+AE140+AE134+AE121+AE83+AE81+AE77+AE45</f>
        <v>6729.8536376499987</v>
      </c>
      <c r="AF340" s="218"/>
    </row>
    <row r="341" spans="1:33" s="4" customFormat="1">
      <c r="A341" s="90">
        <v>25</v>
      </c>
      <c r="B341" s="9" t="s">
        <v>141</v>
      </c>
      <c r="C341" s="12"/>
      <c r="D341" s="63"/>
      <c r="E341" s="12"/>
      <c r="F341" s="63"/>
      <c r="G341" s="102"/>
      <c r="H341" s="12"/>
      <c r="I341" s="63"/>
      <c r="J341" s="62"/>
      <c r="K341" s="63"/>
      <c r="L341" s="62"/>
      <c r="M341" s="63"/>
      <c r="N341" s="63"/>
      <c r="O341" s="63"/>
      <c r="P341" s="62"/>
      <c r="Q341" s="63"/>
      <c r="R341" s="62"/>
      <c r="S341" s="63"/>
      <c r="T341" s="126"/>
      <c r="U341" s="62"/>
      <c r="V341" s="63"/>
      <c r="W341" s="62"/>
      <c r="X341" s="63"/>
      <c r="Y341" s="62"/>
      <c r="Z341" s="63"/>
      <c r="AA341" s="126"/>
      <c r="AB341" s="62"/>
      <c r="AC341" s="63"/>
      <c r="AD341" s="62"/>
      <c r="AE341" s="63"/>
      <c r="AF341" s="12"/>
    </row>
    <row r="342" spans="1:33" s="1" customFormat="1">
      <c r="A342" s="198">
        <v>25.01</v>
      </c>
      <c r="B342" s="2" t="s">
        <v>142</v>
      </c>
      <c r="C342" s="82"/>
      <c r="D342" s="61"/>
      <c r="E342" s="82"/>
      <c r="F342" s="61"/>
      <c r="G342" s="101"/>
      <c r="H342" s="82"/>
      <c r="I342" s="61"/>
      <c r="J342" s="60">
        <f t="shared" ref="J342:J343" si="436">H342+E342+C342</f>
        <v>0</v>
      </c>
      <c r="K342" s="61">
        <f>I342+F342+D342</f>
        <v>0</v>
      </c>
      <c r="L342" s="60"/>
      <c r="M342" s="61"/>
      <c r="N342" s="61" t="e">
        <f t="shared" ref="N342:O345" si="437">L342/J342%</f>
        <v>#DIV/0!</v>
      </c>
      <c r="O342" s="61" t="e">
        <f t="shared" si="437"/>
        <v>#DIV/0!</v>
      </c>
      <c r="P342" s="60">
        <f>J342-L342</f>
        <v>0</v>
      </c>
      <c r="Q342" s="61">
        <f>K342-M342</f>
        <v>0</v>
      </c>
      <c r="R342" s="60"/>
      <c r="S342" s="61"/>
      <c r="T342" s="125"/>
      <c r="U342" s="60"/>
      <c r="V342" s="61">
        <f>U342*T342</f>
        <v>0</v>
      </c>
      <c r="W342" s="60">
        <f>U342+R342</f>
        <v>0</v>
      </c>
      <c r="X342" s="61">
        <f>V342+S342</f>
        <v>0</v>
      </c>
      <c r="Y342" s="60"/>
      <c r="Z342" s="61"/>
      <c r="AA342" s="125"/>
      <c r="AB342" s="60"/>
      <c r="AC342" s="61">
        <f>AB342*AA342</f>
        <v>0</v>
      </c>
      <c r="AD342" s="60">
        <f>AB342+Y342</f>
        <v>0</v>
      </c>
      <c r="AE342" s="61">
        <f>AC342+Z342</f>
        <v>0</v>
      </c>
      <c r="AF342" s="82"/>
    </row>
    <row r="343" spans="1:33" s="1" customFormat="1">
      <c r="A343" s="198">
        <v>25.02</v>
      </c>
      <c r="B343" s="2" t="s">
        <v>143</v>
      </c>
      <c r="C343" s="82"/>
      <c r="D343" s="61"/>
      <c r="E343" s="82"/>
      <c r="F343" s="61"/>
      <c r="G343" s="101">
        <v>6.0000000000000001E-3</v>
      </c>
      <c r="H343" s="82"/>
      <c r="I343" s="61">
        <f>H343*G343</f>
        <v>0</v>
      </c>
      <c r="J343" s="60">
        <f t="shared" si="436"/>
        <v>0</v>
      </c>
      <c r="K343" s="61">
        <f>I343+F343+D343</f>
        <v>0</v>
      </c>
      <c r="L343" s="60"/>
      <c r="M343" s="61"/>
      <c r="N343" s="61" t="e">
        <f t="shared" si="437"/>
        <v>#DIV/0!</v>
      </c>
      <c r="O343" s="61" t="e">
        <f t="shared" si="437"/>
        <v>#DIV/0!</v>
      </c>
      <c r="P343" s="60">
        <f>J343-L343</f>
        <v>0</v>
      </c>
      <c r="Q343" s="61">
        <f>K343-M343</f>
        <v>0</v>
      </c>
      <c r="R343" s="60"/>
      <c r="S343" s="61"/>
      <c r="T343" s="125"/>
      <c r="U343" s="60"/>
      <c r="V343" s="61">
        <f>U343*T343</f>
        <v>0</v>
      </c>
      <c r="W343" s="60">
        <f>U343+R343</f>
        <v>0</v>
      </c>
      <c r="X343" s="61">
        <f>V343+S343</f>
        <v>0</v>
      </c>
      <c r="Y343" s="60"/>
      <c r="Z343" s="61"/>
      <c r="AA343" s="125"/>
      <c r="AB343" s="60"/>
      <c r="AC343" s="61">
        <f>AB343*AA343</f>
        <v>0</v>
      </c>
      <c r="AD343" s="60">
        <f>AB343+Y343</f>
        <v>0</v>
      </c>
      <c r="AE343" s="61">
        <f>AC343+Z343</f>
        <v>0</v>
      </c>
      <c r="AF343" s="82"/>
    </row>
    <row r="344" spans="1:33" s="274" customFormat="1">
      <c r="A344" s="217"/>
      <c r="B344" s="218" t="s">
        <v>35</v>
      </c>
      <c r="C344" s="236">
        <f t="shared" ref="C344:F344" si="438">SUM(C342:C343)</f>
        <v>0</v>
      </c>
      <c r="D344" s="219">
        <f t="shared" si="438"/>
        <v>0</v>
      </c>
      <c r="E344" s="236">
        <f t="shared" si="438"/>
        <v>0</v>
      </c>
      <c r="F344" s="219">
        <f t="shared" si="438"/>
        <v>0</v>
      </c>
      <c r="G344" s="220"/>
      <c r="H344" s="236">
        <f t="shared" ref="H344:M344" si="439">SUM(H342:H343)</f>
        <v>0</v>
      </c>
      <c r="I344" s="219">
        <f t="shared" si="439"/>
        <v>0</v>
      </c>
      <c r="J344" s="236">
        <f t="shared" si="439"/>
        <v>0</v>
      </c>
      <c r="K344" s="219">
        <f t="shared" si="439"/>
        <v>0</v>
      </c>
      <c r="L344" s="236">
        <f t="shared" si="439"/>
        <v>0</v>
      </c>
      <c r="M344" s="219">
        <f t="shared" si="439"/>
        <v>0</v>
      </c>
      <c r="N344" s="213" t="e">
        <f t="shared" si="437"/>
        <v>#DIV/0!</v>
      </c>
      <c r="O344" s="213" t="e">
        <f t="shared" si="437"/>
        <v>#DIV/0!</v>
      </c>
      <c r="P344" s="236">
        <f>SUM(P342:P343)</f>
        <v>0</v>
      </c>
      <c r="Q344" s="219">
        <f>SUM(Q342:Q343)</f>
        <v>0</v>
      </c>
      <c r="R344" s="236">
        <f>SUM(R342:R343)</f>
        <v>0</v>
      </c>
      <c r="S344" s="219">
        <f>SUM(S342:S343)</f>
        <v>0</v>
      </c>
      <c r="T344" s="262"/>
      <c r="U344" s="236">
        <f t="shared" ref="U344:Z344" si="440">SUM(U342:U343)</f>
        <v>0</v>
      </c>
      <c r="V344" s="219">
        <f t="shared" si="440"/>
        <v>0</v>
      </c>
      <c r="W344" s="236">
        <f t="shared" si="440"/>
        <v>0</v>
      </c>
      <c r="X344" s="219">
        <f t="shared" si="440"/>
        <v>0</v>
      </c>
      <c r="Y344" s="236">
        <f t="shared" si="440"/>
        <v>0</v>
      </c>
      <c r="Z344" s="219">
        <f t="shared" si="440"/>
        <v>0</v>
      </c>
      <c r="AA344" s="262"/>
      <c r="AB344" s="236">
        <f>SUM(AB342:AB343)</f>
        <v>0</v>
      </c>
      <c r="AC344" s="219">
        <f>SUM(AC342:AC343)</f>
        <v>0</v>
      </c>
      <c r="AD344" s="236">
        <f>SUM(AD342:AD343)</f>
        <v>0</v>
      </c>
      <c r="AE344" s="219">
        <f>SUM(AE342:AE343)</f>
        <v>0</v>
      </c>
      <c r="AF344" s="218"/>
    </row>
    <row r="345" spans="1:33" s="274" customFormat="1">
      <c r="A345" s="217"/>
      <c r="B345" s="218" t="s">
        <v>144</v>
      </c>
      <c r="C345" s="236">
        <f t="shared" ref="C345:F345" si="441">C344+C340</f>
        <v>3146</v>
      </c>
      <c r="D345" s="219">
        <f t="shared" si="441"/>
        <v>174.76</v>
      </c>
      <c r="E345" s="236">
        <f t="shared" si="441"/>
        <v>0</v>
      </c>
      <c r="F345" s="219">
        <f t="shared" si="441"/>
        <v>0</v>
      </c>
      <c r="G345" s="220"/>
      <c r="H345" s="236">
        <f t="shared" ref="H345:M345" si="442">H344+H340</f>
        <v>180071</v>
      </c>
      <c r="I345" s="219">
        <f t="shared" si="442"/>
        <v>3849.4101288461538</v>
      </c>
      <c r="J345" s="236">
        <f t="shared" si="442"/>
        <v>183217</v>
      </c>
      <c r="K345" s="219">
        <f t="shared" si="442"/>
        <v>4024.1701288461541</v>
      </c>
      <c r="L345" s="236">
        <f t="shared" si="442"/>
        <v>163702.00372500002</v>
      </c>
      <c r="M345" s="219">
        <f t="shared" si="442"/>
        <v>2517.4279999999999</v>
      </c>
      <c r="N345" s="213">
        <f t="shared" si="437"/>
        <v>89.348697841903316</v>
      </c>
      <c r="O345" s="213">
        <f t="shared" si="437"/>
        <v>62.557693124217373</v>
      </c>
      <c r="P345" s="236">
        <f>P344+P340</f>
        <v>19354.996274999998</v>
      </c>
      <c r="Q345" s="219">
        <f>Q344+Q340</f>
        <v>1506.7421288461537</v>
      </c>
      <c r="R345" s="236">
        <f>R344+R340</f>
        <v>65</v>
      </c>
      <c r="S345" s="219">
        <f>S344+S340</f>
        <v>328.64499999999998</v>
      </c>
      <c r="T345" s="262"/>
      <c r="U345" s="236">
        <f t="shared" ref="U345:Z345" si="443">U344+U340</f>
        <v>170065</v>
      </c>
      <c r="V345" s="219">
        <f t="shared" si="443"/>
        <v>7820.4676676499994</v>
      </c>
      <c r="W345" s="236">
        <f t="shared" si="443"/>
        <v>170130</v>
      </c>
      <c r="X345" s="219">
        <f t="shared" si="443"/>
        <v>8149.1126676499998</v>
      </c>
      <c r="Y345" s="236">
        <f t="shared" si="443"/>
        <v>65</v>
      </c>
      <c r="Z345" s="219">
        <f t="shared" si="443"/>
        <v>328.64499999999998</v>
      </c>
      <c r="AA345" s="262"/>
      <c r="AB345" s="236">
        <f>AB344+AB340</f>
        <v>166497</v>
      </c>
      <c r="AC345" s="219">
        <f>AC344+AC340</f>
        <v>6401.2086376499992</v>
      </c>
      <c r="AD345" s="236">
        <f>AD344+AD340</f>
        <v>166562</v>
      </c>
      <c r="AE345" s="219">
        <f>AE344+AE340</f>
        <v>6729.8536376499987</v>
      </c>
      <c r="AF345" s="218"/>
    </row>
    <row r="346" spans="1:33" s="38" customFormat="1" ht="47.25">
      <c r="A346" s="90">
        <v>26</v>
      </c>
      <c r="B346" s="9" t="s">
        <v>145</v>
      </c>
      <c r="C346" s="12"/>
      <c r="D346" s="63"/>
      <c r="E346" s="12"/>
      <c r="F346" s="63"/>
      <c r="G346" s="102"/>
      <c r="H346" s="12"/>
      <c r="I346" s="63"/>
      <c r="J346" s="62"/>
      <c r="K346" s="63"/>
      <c r="L346" s="62"/>
      <c r="M346" s="63"/>
      <c r="N346" s="63"/>
      <c r="O346" s="63"/>
      <c r="P346" s="62"/>
      <c r="Q346" s="63"/>
      <c r="R346" s="62"/>
      <c r="S346" s="63"/>
      <c r="T346" s="126"/>
      <c r="U346" s="62"/>
      <c r="V346" s="63"/>
      <c r="W346" s="62"/>
      <c r="X346" s="63"/>
      <c r="Y346" s="62"/>
      <c r="Z346" s="63"/>
      <c r="AA346" s="126"/>
      <c r="AB346" s="62"/>
      <c r="AC346" s="63"/>
      <c r="AD346" s="62"/>
      <c r="AE346" s="63"/>
      <c r="AF346" s="12"/>
    </row>
    <row r="347" spans="1:33" s="38" customFormat="1">
      <c r="A347" s="90"/>
      <c r="B347" s="9" t="s">
        <v>21</v>
      </c>
      <c r="C347" s="12"/>
      <c r="D347" s="63"/>
      <c r="E347" s="12"/>
      <c r="F347" s="63"/>
      <c r="G347" s="102"/>
      <c r="H347" s="12"/>
      <c r="I347" s="63"/>
      <c r="J347" s="62">
        <f t="shared" ref="J347:K357" si="444">H347+E347+C347</f>
        <v>0</v>
      </c>
      <c r="K347" s="63">
        <f t="shared" si="444"/>
        <v>0</v>
      </c>
      <c r="L347" s="62"/>
      <c r="M347" s="63"/>
      <c r="N347" s="63"/>
      <c r="O347" s="63"/>
      <c r="P347" s="62"/>
      <c r="Q347" s="63"/>
      <c r="R347" s="62"/>
      <c r="S347" s="63"/>
      <c r="T347" s="126"/>
      <c r="U347" s="62"/>
      <c r="V347" s="63"/>
      <c r="W347" s="62"/>
      <c r="X347" s="63"/>
      <c r="Y347" s="62"/>
      <c r="Z347" s="63"/>
      <c r="AA347" s="126"/>
      <c r="AB347" s="62"/>
      <c r="AC347" s="63"/>
      <c r="AD347" s="62"/>
      <c r="AE347" s="63"/>
      <c r="AF347" s="12"/>
    </row>
    <row r="348" spans="1:33">
      <c r="A348" s="91">
        <v>26.01</v>
      </c>
      <c r="B348" s="81" t="s">
        <v>179</v>
      </c>
      <c r="C348" s="82"/>
      <c r="D348" s="61"/>
      <c r="E348" s="82"/>
      <c r="F348" s="61"/>
      <c r="G348" s="101"/>
      <c r="H348" s="82"/>
      <c r="I348" s="61">
        <f t="shared" ref="I348:I349" si="445">H348*G348</f>
        <v>0</v>
      </c>
      <c r="J348" s="60">
        <f t="shared" si="444"/>
        <v>0</v>
      </c>
      <c r="K348" s="61">
        <f t="shared" si="444"/>
        <v>0</v>
      </c>
      <c r="L348" s="60"/>
      <c r="M348" s="61"/>
      <c r="N348" s="61"/>
      <c r="O348" s="61"/>
      <c r="P348" s="60">
        <f t="shared" ref="P348:Q357" si="446">J348-L348</f>
        <v>0</v>
      </c>
      <c r="Q348" s="61">
        <f t="shared" si="446"/>
        <v>0</v>
      </c>
      <c r="R348" s="60"/>
      <c r="S348" s="61"/>
      <c r="T348" s="125"/>
      <c r="U348" s="60"/>
      <c r="V348" s="61">
        <f t="shared" ref="V348:V356" si="447">U348*T348</f>
        <v>0</v>
      </c>
      <c r="W348" s="60">
        <f t="shared" ref="W348:W357" si="448">U348+R348</f>
        <v>0</v>
      </c>
      <c r="X348" s="61">
        <f t="shared" ref="X348:X357" si="449">V348+S348</f>
        <v>0</v>
      </c>
      <c r="Y348" s="60"/>
      <c r="Z348" s="61"/>
      <c r="AA348" s="125"/>
      <c r="AB348" s="60"/>
      <c r="AC348" s="61">
        <f t="shared" ref="AC348:AC356" si="450">AB348*AA348</f>
        <v>0</v>
      </c>
      <c r="AD348" s="60">
        <f t="shared" ref="AD348:AD357" si="451">AB348+Y348</f>
        <v>0</v>
      </c>
      <c r="AE348" s="61">
        <f t="shared" ref="AE348:AE357" si="452">AC348+Z348</f>
        <v>0</v>
      </c>
      <c r="AF348" s="82"/>
    </row>
    <row r="349" spans="1:33">
      <c r="A349" s="91">
        <v>26.02</v>
      </c>
      <c r="B349" s="81" t="s">
        <v>180</v>
      </c>
      <c r="C349" s="82"/>
      <c r="D349" s="61"/>
      <c r="E349" s="82"/>
      <c r="F349" s="61"/>
      <c r="G349" s="101"/>
      <c r="H349" s="82"/>
      <c r="I349" s="61">
        <f t="shared" si="445"/>
        <v>0</v>
      </c>
      <c r="J349" s="60">
        <f t="shared" si="444"/>
        <v>0</v>
      </c>
      <c r="K349" s="61">
        <f t="shared" si="444"/>
        <v>0</v>
      </c>
      <c r="L349" s="60"/>
      <c r="M349" s="61"/>
      <c r="N349" s="61"/>
      <c r="O349" s="61"/>
      <c r="P349" s="60">
        <f t="shared" si="446"/>
        <v>0</v>
      </c>
      <c r="Q349" s="61">
        <f t="shared" si="446"/>
        <v>0</v>
      </c>
      <c r="R349" s="60"/>
      <c r="S349" s="61"/>
      <c r="T349" s="125"/>
      <c r="U349" s="60"/>
      <c r="V349" s="61">
        <f t="shared" si="447"/>
        <v>0</v>
      </c>
      <c r="W349" s="60">
        <f t="shared" si="448"/>
        <v>0</v>
      </c>
      <c r="X349" s="61">
        <f t="shared" si="449"/>
        <v>0</v>
      </c>
      <c r="Y349" s="60"/>
      <c r="Z349" s="61"/>
      <c r="AA349" s="125"/>
      <c r="AB349" s="60"/>
      <c r="AC349" s="61">
        <f t="shared" si="450"/>
        <v>0</v>
      </c>
      <c r="AD349" s="60">
        <f t="shared" si="451"/>
        <v>0</v>
      </c>
      <c r="AE349" s="61">
        <f t="shared" si="452"/>
        <v>0</v>
      </c>
      <c r="AF349" s="82"/>
    </row>
    <row r="350" spans="1:33" ht="31.5">
      <c r="A350" s="91">
        <v>26.03</v>
      </c>
      <c r="B350" s="81" t="s">
        <v>317</v>
      </c>
      <c r="C350" s="82"/>
      <c r="D350" s="61"/>
      <c r="E350" s="82"/>
      <c r="F350" s="61"/>
      <c r="G350" s="101"/>
      <c r="H350" s="82"/>
      <c r="I350" s="61">
        <f>H350*G350</f>
        <v>0</v>
      </c>
      <c r="J350" s="60">
        <f t="shared" si="444"/>
        <v>0</v>
      </c>
      <c r="K350" s="61">
        <f t="shared" si="444"/>
        <v>0</v>
      </c>
      <c r="L350" s="60"/>
      <c r="M350" s="61"/>
      <c r="N350" s="61"/>
      <c r="O350" s="61"/>
      <c r="P350" s="60">
        <f t="shared" si="446"/>
        <v>0</v>
      </c>
      <c r="Q350" s="61">
        <f t="shared" si="446"/>
        <v>0</v>
      </c>
      <c r="R350" s="60"/>
      <c r="S350" s="61"/>
      <c r="T350" s="125"/>
      <c r="U350" s="60"/>
      <c r="V350" s="61">
        <f t="shared" si="447"/>
        <v>0</v>
      </c>
      <c r="W350" s="60">
        <f t="shared" si="448"/>
        <v>0</v>
      </c>
      <c r="X350" s="61">
        <f t="shared" si="449"/>
        <v>0</v>
      </c>
      <c r="Y350" s="60"/>
      <c r="Z350" s="61"/>
      <c r="AA350" s="125"/>
      <c r="AB350" s="60"/>
      <c r="AC350" s="61">
        <f t="shared" si="450"/>
        <v>0</v>
      </c>
      <c r="AD350" s="60">
        <f t="shared" si="451"/>
        <v>0</v>
      </c>
      <c r="AE350" s="61">
        <f t="shared" si="452"/>
        <v>0</v>
      </c>
      <c r="AF350" s="82"/>
    </row>
    <row r="351" spans="1:33">
      <c r="A351" s="91">
        <v>26.04</v>
      </c>
      <c r="B351" s="81" t="s">
        <v>146</v>
      </c>
      <c r="C351" s="82"/>
      <c r="D351" s="61"/>
      <c r="E351" s="82"/>
      <c r="F351" s="61"/>
      <c r="G351" s="101"/>
      <c r="H351" s="82"/>
      <c r="I351" s="61">
        <f t="shared" ref="I351:I353" si="453">H351*G351</f>
        <v>0</v>
      </c>
      <c r="J351" s="60">
        <f t="shared" si="444"/>
        <v>0</v>
      </c>
      <c r="K351" s="61">
        <f t="shared" si="444"/>
        <v>0</v>
      </c>
      <c r="L351" s="60"/>
      <c r="M351" s="61"/>
      <c r="N351" s="61"/>
      <c r="O351" s="61"/>
      <c r="P351" s="60">
        <f t="shared" si="446"/>
        <v>0</v>
      </c>
      <c r="Q351" s="61">
        <f t="shared" si="446"/>
        <v>0</v>
      </c>
      <c r="R351" s="60"/>
      <c r="S351" s="61"/>
      <c r="T351" s="125"/>
      <c r="U351" s="60"/>
      <c r="V351" s="61">
        <f t="shared" si="447"/>
        <v>0</v>
      </c>
      <c r="W351" s="60">
        <f t="shared" si="448"/>
        <v>0</v>
      </c>
      <c r="X351" s="61">
        <f t="shared" si="449"/>
        <v>0</v>
      </c>
      <c r="Y351" s="60"/>
      <c r="Z351" s="61"/>
      <c r="AA351" s="125"/>
      <c r="AB351" s="60"/>
      <c r="AC351" s="61">
        <f t="shared" si="450"/>
        <v>0</v>
      </c>
      <c r="AD351" s="60">
        <f t="shared" si="451"/>
        <v>0</v>
      </c>
      <c r="AE351" s="61">
        <f t="shared" si="452"/>
        <v>0</v>
      </c>
      <c r="AF351" s="82"/>
    </row>
    <row r="352" spans="1:33">
      <c r="A352" s="91">
        <v>26.05</v>
      </c>
      <c r="B352" s="81" t="s">
        <v>262</v>
      </c>
      <c r="C352" s="82"/>
      <c r="D352" s="61"/>
      <c r="E352" s="82"/>
      <c r="F352" s="61"/>
      <c r="G352" s="101"/>
      <c r="H352" s="82"/>
      <c r="I352" s="61">
        <f t="shared" si="453"/>
        <v>0</v>
      </c>
      <c r="J352" s="60">
        <f t="shared" si="444"/>
        <v>0</v>
      </c>
      <c r="K352" s="61">
        <f t="shared" si="444"/>
        <v>0</v>
      </c>
      <c r="L352" s="60"/>
      <c r="M352" s="61"/>
      <c r="N352" s="61"/>
      <c r="O352" s="61"/>
      <c r="P352" s="60">
        <f t="shared" si="446"/>
        <v>0</v>
      </c>
      <c r="Q352" s="61">
        <f t="shared" si="446"/>
        <v>0</v>
      </c>
      <c r="R352" s="60"/>
      <c r="S352" s="61"/>
      <c r="T352" s="125"/>
      <c r="U352" s="60"/>
      <c r="V352" s="61">
        <f t="shared" si="447"/>
        <v>0</v>
      </c>
      <c r="W352" s="60">
        <f t="shared" si="448"/>
        <v>0</v>
      </c>
      <c r="X352" s="61">
        <f t="shared" si="449"/>
        <v>0</v>
      </c>
      <c r="Y352" s="60"/>
      <c r="Z352" s="61"/>
      <c r="AA352" s="125"/>
      <c r="AB352" s="60"/>
      <c r="AC352" s="61">
        <f t="shared" si="450"/>
        <v>0</v>
      </c>
      <c r="AD352" s="60">
        <f t="shared" si="451"/>
        <v>0</v>
      </c>
      <c r="AE352" s="61">
        <f t="shared" si="452"/>
        <v>0</v>
      </c>
      <c r="AF352" s="82"/>
    </row>
    <row r="353" spans="1:32">
      <c r="A353" s="91">
        <v>26.06</v>
      </c>
      <c r="B353" s="81" t="s">
        <v>254</v>
      </c>
      <c r="C353" s="82"/>
      <c r="D353" s="61"/>
      <c r="E353" s="82"/>
      <c r="F353" s="61"/>
      <c r="G353" s="101"/>
      <c r="H353" s="82"/>
      <c r="I353" s="61">
        <f t="shared" si="453"/>
        <v>0</v>
      </c>
      <c r="J353" s="60">
        <f t="shared" si="444"/>
        <v>0</v>
      </c>
      <c r="K353" s="61">
        <f t="shared" si="444"/>
        <v>0</v>
      </c>
      <c r="L353" s="60"/>
      <c r="M353" s="61"/>
      <c r="N353" s="61"/>
      <c r="O353" s="61"/>
      <c r="P353" s="60">
        <f t="shared" si="446"/>
        <v>0</v>
      </c>
      <c r="Q353" s="61">
        <f t="shared" si="446"/>
        <v>0</v>
      </c>
      <c r="R353" s="60"/>
      <c r="S353" s="61"/>
      <c r="T353" s="125"/>
      <c r="U353" s="60"/>
      <c r="V353" s="61">
        <f t="shared" si="447"/>
        <v>0</v>
      </c>
      <c r="W353" s="60">
        <f t="shared" si="448"/>
        <v>0</v>
      </c>
      <c r="X353" s="61">
        <f t="shared" si="449"/>
        <v>0</v>
      </c>
      <c r="Y353" s="60"/>
      <c r="Z353" s="61"/>
      <c r="AA353" s="125"/>
      <c r="AB353" s="60"/>
      <c r="AC353" s="61">
        <f t="shared" si="450"/>
        <v>0</v>
      </c>
      <c r="AD353" s="60">
        <f t="shared" si="451"/>
        <v>0</v>
      </c>
      <c r="AE353" s="61">
        <f t="shared" si="452"/>
        <v>0</v>
      </c>
      <c r="AF353" s="82"/>
    </row>
    <row r="354" spans="1:32" ht="31.5">
      <c r="A354" s="91">
        <v>26.07</v>
      </c>
      <c r="B354" s="81" t="s">
        <v>147</v>
      </c>
      <c r="C354" s="82"/>
      <c r="D354" s="61"/>
      <c r="E354" s="82"/>
      <c r="F354" s="61"/>
      <c r="G354" s="101"/>
      <c r="H354" s="82"/>
      <c r="I354" s="61">
        <f>H354*G354</f>
        <v>0</v>
      </c>
      <c r="J354" s="60">
        <f t="shared" si="444"/>
        <v>0</v>
      </c>
      <c r="K354" s="61">
        <f t="shared" si="444"/>
        <v>0</v>
      </c>
      <c r="L354" s="60"/>
      <c r="M354" s="61"/>
      <c r="N354" s="61"/>
      <c r="O354" s="61"/>
      <c r="P354" s="60">
        <f t="shared" si="446"/>
        <v>0</v>
      </c>
      <c r="Q354" s="61">
        <f t="shared" si="446"/>
        <v>0</v>
      </c>
      <c r="R354" s="60"/>
      <c r="S354" s="61"/>
      <c r="T354" s="125"/>
      <c r="U354" s="60"/>
      <c r="V354" s="61">
        <f t="shared" si="447"/>
        <v>0</v>
      </c>
      <c r="W354" s="60">
        <f t="shared" si="448"/>
        <v>0</v>
      </c>
      <c r="X354" s="61">
        <f t="shared" si="449"/>
        <v>0</v>
      </c>
      <c r="Y354" s="60"/>
      <c r="Z354" s="61"/>
      <c r="AA354" s="125"/>
      <c r="AB354" s="60"/>
      <c r="AC354" s="61">
        <f t="shared" si="450"/>
        <v>0</v>
      </c>
      <c r="AD354" s="60">
        <f t="shared" si="451"/>
        <v>0</v>
      </c>
      <c r="AE354" s="61">
        <f t="shared" si="452"/>
        <v>0</v>
      </c>
      <c r="AF354" s="82"/>
    </row>
    <row r="355" spans="1:32" ht="31.5">
      <c r="A355" s="91">
        <v>26.08</v>
      </c>
      <c r="B355" s="81" t="s">
        <v>148</v>
      </c>
      <c r="C355" s="82"/>
      <c r="D355" s="61"/>
      <c r="E355" s="82"/>
      <c r="F355" s="61"/>
      <c r="G355" s="101"/>
      <c r="H355" s="82"/>
      <c r="I355" s="61">
        <f t="shared" ref="I355:I357" si="454">H355*G355</f>
        <v>0</v>
      </c>
      <c r="J355" s="60">
        <f t="shared" si="444"/>
        <v>0</v>
      </c>
      <c r="K355" s="61">
        <f t="shared" si="444"/>
        <v>0</v>
      </c>
      <c r="L355" s="60"/>
      <c r="M355" s="61"/>
      <c r="N355" s="61"/>
      <c r="O355" s="61"/>
      <c r="P355" s="60">
        <f t="shared" si="446"/>
        <v>0</v>
      </c>
      <c r="Q355" s="61">
        <f t="shared" si="446"/>
        <v>0</v>
      </c>
      <c r="R355" s="60"/>
      <c r="S355" s="61"/>
      <c r="T355" s="125"/>
      <c r="U355" s="60"/>
      <c r="V355" s="61">
        <f t="shared" si="447"/>
        <v>0</v>
      </c>
      <c r="W355" s="60">
        <f t="shared" si="448"/>
        <v>0</v>
      </c>
      <c r="X355" s="61">
        <f t="shared" si="449"/>
        <v>0</v>
      </c>
      <c r="Y355" s="60"/>
      <c r="Z355" s="61"/>
      <c r="AA355" s="125"/>
      <c r="AB355" s="60"/>
      <c r="AC355" s="61">
        <f t="shared" si="450"/>
        <v>0</v>
      </c>
      <c r="AD355" s="60">
        <f t="shared" si="451"/>
        <v>0</v>
      </c>
      <c r="AE355" s="61">
        <f t="shared" si="452"/>
        <v>0</v>
      </c>
      <c r="AF355" s="82"/>
    </row>
    <row r="356" spans="1:32">
      <c r="A356" s="91">
        <v>26.09</v>
      </c>
      <c r="B356" s="81" t="s">
        <v>24</v>
      </c>
      <c r="C356" s="82"/>
      <c r="D356" s="61"/>
      <c r="E356" s="82"/>
      <c r="F356" s="61"/>
      <c r="G356" s="101"/>
      <c r="H356" s="82"/>
      <c r="I356" s="61">
        <f t="shared" si="454"/>
        <v>0</v>
      </c>
      <c r="J356" s="60">
        <f t="shared" si="444"/>
        <v>0</v>
      </c>
      <c r="K356" s="61">
        <f t="shared" si="444"/>
        <v>0</v>
      </c>
      <c r="L356" s="60"/>
      <c r="M356" s="61"/>
      <c r="N356" s="61"/>
      <c r="O356" s="61"/>
      <c r="P356" s="60">
        <f t="shared" si="446"/>
        <v>0</v>
      </c>
      <c r="Q356" s="61">
        <f t="shared" si="446"/>
        <v>0</v>
      </c>
      <c r="R356" s="60"/>
      <c r="S356" s="61"/>
      <c r="T356" s="125"/>
      <c r="U356" s="60"/>
      <c r="V356" s="61">
        <f t="shared" si="447"/>
        <v>0</v>
      </c>
      <c r="W356" s="60">
        <f t="shared" si="448"/>
        <v>0</v>
      </c>
      <c r="X356" s="61">
        <f t="shared" si="449"/>
        <v>0</v>
      </c>
      <c r="Y356" s="60"/>
      <c r="Z356" s="61"/>
      <c r="AA356" s="125"/>
      <c r="AB356" s="60"/>
      <c r="AC356" s="61">
        <f t="shared" si="450"/>
        <v>0</v>
      </c>
      <c r="AD356" s="60">
        <f t="shared" si="451"/>
        <v>0</v>
      </c>
      <c r="AE356" s="61">
        <f t="shared" si="452"/>
        <v>0</v>
      </c>
      <c r="AF356" s="82"/>
    </row>
    <row r="357" spans="1:32" s="50" customFormat="1">
      <c r="A357" s="91">
        <v>26.1</v>
      </c>
      <c r="B357" s="81" t="s">
        <v>149</v>
      </c>
      <c r="C357" s="81"/>
      <c r="D357" s="65"/>
      <c r="E357" s="81"/>
      <c r="F357" s="65"/>
      <c r="G357" s="103">
        <v>0.375</v>
      </c>
      <c r="H357" s="81">
        <v>1</v>
      </c>
      <c r="I357" s="61">
        <f t="shared" si="454"/>
        <v>0.375</v>
      </c>
      <c r="J357" s="60">
        <f t="shared" si="444"/>
        <v>1</v>
      </c>
      <c r="K357" s="61">
        <f t="shared" si="444"/>
        <v>0.375</v>
      </c>
      <c r="L357" s="73">
        <v>1</v>
      </c>
      <c r="M357" s="65">
        <v>0.375</v>
      </c>
      <c r="N357" s="61">
        <f t="shared" ref="N357:O358" si="455">L357/J357%</f>
        <v>100</v>
      </c>
      <c r="O357" s="61">
        <f t="shared" si="455"/>
        <v>100</v>
      </c>
      <c r="P357" s="60">
        <f t="shared" si="446"/>
        <v>0</v>
      </c>
      <c r="Q357" s="61">
        <f t="shared" si="446"/>
        <v>0</v>
      </c>
      <c r="R357" s="73"/>
      <c r="S357" s="65"/>
      <c r="T357" s="137">
        <v>0.375</v>
      </c>
      <c r="U357" s="73"/>
      <c r="V357" s="61">
        <f>U357*T357</f>
        <v>0</v>
      </c>
      <c r="W357" s="60">
        <f t="shared" si="448"/>
        <v>0</v>
      </c>
      <c r="X357" s="61">
        <f t="shared" si="449"/>
        <v>0</v>
      </c>
      <c r="Y357" s="73"/>
      <c r="Z357" s="65"/>
      <c r="AA357" s="137">
        <v>0.375</v>
      </c>
      <c r="AB357" s="73"/>
      <c r="AC357" s="61">
        <f>AB357*AA357</f>
        <v>0</v>
      </c>
      <c r="AD357" s="60">
        <f t="shared" si="451"/>
        <v>0</v>
      </c>
      <c r="AE357" s="61">
        <f t="shared" si="452"/>
        <v>0</v>
      </c>
      <c r="AF357" s="81"/>
    </row>
    <row r="358" spans="1:32" s="274" customFormat="1">
      <c r="A358" s="217"/>
      <c r="B358" s="218" t="s">
        <v>150</v>
      </c>
      <c r="C358" s="236">
        <f t="shared" ref="C358:F358" si="456">SUM(C348:C357)</f>
        <v>0</v>
      </c>
      <c r="D358" s="219">
        <f t="shared" si="456"/>
        <v>0</v>
      </c>
      <c r="E358" s="236">
        <f t="shared" si="456"/>
        <v>0</v>
      </c>
      <c r="F358" s="219">
        <f t="shared" si="456"/>
        <v>0</v>
      </c>
      <c r="G358" s="220"/>
      <c r="H358" s="236">
        <f t="shared" ref="H358:M358" si="457">SUM(H348:H357)</f>
        <v>1</v>
      </c>
      <c r="I358" s="219">
        <f t="shared" si="457"/>
        <v>0.375</v>
      </c>
      <c r="J358" s="236">
        <f t="shared" si="457"/>
        <v>1</v>
      </c>
      <c r="K358" s="219">
        <f t="shared" si="457"/>
        <v>0.375</v>
      </c>
      <c r="L358" s="236">
        <f t="shared" si="457"/>
        <v>1</v>
      </c>
      <c r="M358" s="219">
        <f t="shared" si="457"/>
        <v>0.375</v>
      </c>
      <c r="N358" s="213">
        <f t="shared" si="455"/>
        <v>100</v>
      </c>
      <c r="O358" s="213">
        <f>M358/K358%</f>
        <v>100</v>
      </c>
      <c r="P358" s="236">
        <f>SUM(P348:P357)</f>
        <v>0</v>
      </c>
      <c r="Q358" s="219">
        <f>SUM(Q348:Q357)</f>
        <v>0</v>
      </c>
      <c r="R358" s="236">
        <f>SUM(R348:R357)</f>
        <v>0</v>
      </c>
      <c r="S358" s="219">
        <f>SUM(S348:S357)</f>
        <v>0</v>
      </c>
      <c r="T358" s="262"/>
      <c r="U358" s="236">
        <f t="shared" ref="U358:Z358" si="458">SUM(U348:U357)</f>
        <v>0</v>
      </c>
      <c r="V358" s="219">
        <f t="shared" si="458"/>
        <v>0</v>
      </c>
      <c r="W358" s="236">
        <f t="shared" si="458"/>
        <v>0</v>
      </c>
      <c r="X358" s="219">
        <f t="shared" si="458"/>
        <v>0</v>
      </c>
      <c r="Y358" s="236">
        <f t="shared" si="458"/>
        <v>0</v>
      </c>
      <c r="Z358" s="219">
        <f t="shared" si="458"/>
        <v>0</v>
      </c>
      <c r="AA358" s="262"/>
      <c r="AB358" s="236">
        <f>SUM(AB348:AB357)</f>
        <v>0</v>
      </c>
      <c r="AC358" s="219">
        <f>SUM(AC348:AC357)</f>
        <v>0</v>
      </c>
      <c r="AD358" s="236">
        <f>SUM(AD348:AD357)</f>
        <v>0</v>
      </c>
      <c r="AE358" s="219">
        <f>SUM(AE348:AE357)</f>
        <v>0</v>
      </c>
      <c r="AF358" s="218"/>
    </row>
    <row r="359" spans="1:32" s="38" customFormat="1">
      <c r="A359" s="90"/>
      <c r="B359" s="9" t="s">
        <v>255</v>
      </c>
      <c r="C359" s="12"/>
      <c r="D359" s="63"/>
      <c r="E359" s="12"/>
      <c r="F359" s="63"/>
      <c r="G359" s="102"/>
      <c r="H359" s="12"/>
      <c r="I359" s="63"/>
      <c r="J359" s="62"/>
      <c r="K359" s="63"/>
      <c r="L359" s="62"/>
      <c r="M359" s="63"/>
      <c r="N359" s="63"/>
      <c r="O359" s="63"/>
      <c r="P359" s="62"/>
      <c r="Q359" s="63"/>
      <c r="R359" s="62"/>
      <c r="S359" s="63"/>
      <c r="T359" s="126"/>
      <c r="U359" s="62"/>
      <c r="V359" s="63"/>
      <c r="W359" s="62"/>
      <c r="X359" s="63"/>
      <c r="Y359" s="62"/>
      <c r="Z359" s="63"/>
      <c r="AA359" s="126"/>
      <c r="AB359" s="62"/>
      <c r="AC359" s="63"/>
      <c r="AD359" s="62"/>
      <c r="AE359" s="63"/>
      <c r="AF359" s="12"/>
    </row>
    <row r="360" spans="1:32">
      <c r="A360" s="5">
        <v>26.1</v>
      </c>
      <c r="B360" s="81" t="s">
        <v>196</v>
      </c>
      <c r="C360" s="82"/>
      <c r="D360" s="61"/>
      <c r="E360" s="82"/>
      <c r="F360" s="61"/>
      <c r="G360" s="101">
        <v>9</v>
      </c>
      <c r="H360" s="82">
        <v>1</v>
      </c>
      <c r="I360" s="61">
        <f t="shared" ref="I360:I379" si="459">H360*G360</f>
        <v>9</v>
      </c>
      <c r="J360" s="60">
        <f t="shared" ref="J360:K379" si="460">H360+E360+C360</f>
        <v>1</v>
      </c>
      <c r="K360" s="61">
        <f t="shared" si="460"/>
        <v>9</v>
      </c>
      <c r="L360" s="60">
        <v>1</v>
      </c>
      <c r="M360" s="61">
        <v>8</v>
      </c>
      <c r="N360" s="61">
        <f t="shared" ref="N360:O382" si="461">L360/J360%</f>
        <v>100</v>
      </c>
      <c r="O360" s="61">
        <f t="shared" si="461"/>
        <v>88.888888888888886</v>
      </c>
      <c r="P360" s="60">
        <f t="shared" ref="P360:Q379" si="462">J360-L360</f>
        <v>0</v>
      </c>
      <c r="Q360" s="61">
        <f t="shared" si="462"/>
        <v>1</v>
      </c>
      <c r="R360" s="60"/>
      <c r="S360" s="61"/>
      <c r="T360" s="125">
        <v>9</v>
      </c>
      <c r="U360" s="60">
        <v>1</v>
      </c>
      <c r="V360" s="61">
        <f t="shared" ref="V360:V379" si="463">U360*T360</f>
        <v>9</v>
      </c>
      <c r="W360" s="60">
        <f t="shared" ref="W360:W379" si="464">U360+R360</f>
        <v>1</v>
      </c>
      <c r="X360" s="61">
        <f t="shared" ref="X360:X379" si="465">V360+S360</f>
        <v>9</v>
      </c>
      <c r="Y360" s="60"/>
      <c r="Z360" s="61"/>
      <c r="AA360" s="125">
        <v>9</v>
      </c>
      <c r="AB360" s="60">
        <v>1</v>
      </c>
      <c r="AC360" s="61">
        <f t="shared" ref="AC360:AC379" si="466">AB360*AA360</f>
        <v>9</v>
      </c>
      <c r="AD360" s="60">
        <f t="shared" ref="AD360:AD379" si="467">AB360+Y360</f>
        <v>1</v>
      </c>
      <c r="AE360" s="61">
        <f t="shared" ref="AE360:AE379" si="468">AC360+Z360</f>
        <v>9</v>
      </c>
      <c r="AF360" s="82"/>
    </row>
    <row r="361" spans="1:32">
      <c r="A361" s="5">
        <v>26.11</v>
      </c>
      <c r="B361" s="81" t="s">
        <v>206</v>
      </c>
      <c r="C361" s="82"/>
      <c r="D361" s="61"/>
      <c r="E361" s="82"/>
      <c r="F361" s="61"/>
      <c r="G361" s="101">
        <v>0.6</v>
      </c>
      <c r="H361" s="82">
        <v>1</v>
      </c>
      <c r="I361" s="61">
        <f t="shared" si="459"/>
        <v>0.6</v>
      </c>
      <c r="J361" s="60">
        <f t="shared" si="460"/>
        <v>1</v>
      </c>
      <c r="K361" s="61">
        <f t="shared" si="460"/>
        <v>0.6</v>
      </c>
      <c r="L361" s="60">
        <v>1</v>
      </c>
      <c r="M361" s="61">
        <v>0.6</v>
      </c>
      <c r="N361" s="61">
        <f t="shared" si="461"/>
        <v>100</v>
      </c>
      <c r="O361" s="61">
        <f t="shared" si="461"/>
        <v>100</v>
      </c>
      <c r="P361" s="60">
        <f t="shared" si="462"/>
        <v>0</v>
      </c>
      <c r="Q361" s="61">
        <f t="shared" si="462"/>
        <v>0</v>
      </c>
      <c r="R361" s="60"/>
      <c r="S361" s="61"/>
      <c r="T361" s="125">
        <v>0.6</v>
      </c>
      <c r="U361" s="60">
        <v>1</v>
      </c>
      <c r="V361" s="61">
        <f t="shared" si="463"/>
        <v>0.6</v>
      </c>
      <c r="W361" s="60">
        <f t="shared" si="464"/>
        <v>1</v>
      </c>
      <c r="X361" s="61">
        <f t="shared" si="465"/>
        <v>0.6</v>
      </c>
      <c r="Y361" s="60"/>
      <c r="Z361" s="61"/>
      <c r="AA361" s="125">
        <v>0.6</v>
      </c>
      <c r="AB361" s="60">
        <v>1</v>
      </c>
      <c r="AC361" s="61">
        <f t="shared" si="466"/>
        <v>0.6</v>
      </c>
      <c r="AD361" s="60">
        <f t="shared" si="467"/>
        <v>1</v>
      </c>
      <c r="AE361" s="61">
        <f t="shared" si="468"/>
        <v>0.6</v>
      </c>
      <c r="AF361" s="82"/>
    </row>
    <row r="362" spans="1:32" ht="47.25">
      <c r="A362" s="5">
        <v>26.12</v>
      </c>
      <c r="B362" s="81" t="s">
        <v>256</v>
      </c>
      <c r="C362" s="82"/>
      <c r="D362" s="61"/>
      <c r="E362" s="82"/>
      <c r="F362" s="61"/>
      <c r="G362" s="101">
        <v>0.5</v>
      </c>
      <c r="H362" s="82">
        <v>1</v>
      </c>
      <c r="I362" s="61">
        <f t="shared" si="459"/>
        <v>0.5</v>
      </c>
      <c r="J362" s="60">
        <f t="shared" si="460"/>
        <v>1</v>
      </c>
      <c r="K362" s="61">
        <f t="shared" si="460"/>
        <v>0.5</v>
      </c>
      <c r="L362" s="60">
        <v>1</v>
      </c>
      <c r="M362" s="61">
        <v>0.5</v>
      </c>
      <c r="N362" s="61">
        <f t="shared" si="461"/>
        <v>100</v>
      </c>
      <c r="O362" s="61">
        <f t="shared" si="461"/>
        <v>100</v>
      </c>
      <c r="P362" s="60">
        <f t="shared" si="462"/>
        <v>0</v>
      </c>
      <c r="Q362" s="61">
        <f t="shared" si="462"/>
        <v>0</v>
      </c>
      <c r="R362" s="60"/>
      <c r="S362" s="61"/>
      <c r="T362" s="125">
        <v>0.5</v>
      </c>
      <c r="U362" s="60">
        <v>1</v>
      </c>
      <c r="V362" s="61">
        <f t="shared" si="463"/>
        <v>0.5</v>
      </c>
      <c r="W362" s="60">
        <f t="shared" si="464"/>
        <v>1</v>
      </c>
      <c r="X362" s="61">
        <f t="shared" si="465"/>
        <v>0.5</v>
      </c>
      <c r="Y362" s="60"/>
      <c r="Z362" s="61"/>
      <c r="AA362" s="125">
        <v>0.5</v>
      </c>
      <c r="AB362" s="60">
        <v>1</v>
      </c>
      <c r="AC362" s="61">
        <f t="shared" si="466"/>
        <v>0.5</v>
      </c>
      <c r="AD362" s="60">
        <f t="shared" si="467"/>
        <v>1</v>
      </c>
      <c r="AE362" s="61">
        <f t="shared" si="468"/>
        <v>0.5</v>
      </c>
      <c r="AF362" s="82"/>
    </row>
    <row r="363" spans="1:32" s="38" customFormat="1">
      <c r="A363" s="331">
        <v>26.13</v>
      </c>
      <c r="B363" s="52" t="s">
        <v>27</v>
      </c>
      <c r="C363" s="12"/>
      <c r="D363" s="63"/>
      <c r="E363" s="12"/>
      <c r="F363" s="63"/>
      <c r="G363" s="102"/>
      <c r="H363" s="12"/>
      <c r="I363" s="63">
        <f t="shared" si="459"/>
        <v>0</v>
      </c>
      <c r="J363" s="62">
        <f t="shared" si="460"/>
        <v>0</v>
      </c>
      <c r="K363" s="63">
        <f t="shared" si="460"/>
        <v>0</v>
      </c>
      <c r="L363" s="60">
        <v>0</v>
      </c>
      <c r="M363" s="63"/>
      <c r="N363" s="61"/>
      <c r="O363" s="61"/>
      <c r="P363" s="60">
        <f t="shared" si="462"/>
        <v>0</v>
      </c>
      <c r="Q363" s="61">
        <f t="shared" si="462"/>
        <v>0</v>
      </c>
      <c r="R363" s="62"/>
      <c r="S363" s="63"/>
      <c r="T363" s="126"/>
      <c r="U363" s="60">
        <v>0</v>
      </c>
      <c r="V363" s="61">
        <f t="shared" si="463"/>
        <v>0</v>
      </c>
      <c r="W363" s="60">
        <f t="shared" si="464"/>
        <v>0</v>
      </c>
      <c r="X363" s="61">
        <f t="shared" si="465"/>
        <v>0</v>
      </c>
      <c r="Y363" s="62"/>
      <c r="Z363" s="63"/>
      <c r="AA363" s="126"/>
      <c r="AB363" s="60">
        <v>0</v>
      </c>
      <c r="AC363" s="61">
        <f t="shared" si="466"/>
        <v>0</v>
      </c>
      <c r="AD363" s="60">
        <f t="shared" si="467"/>
        <v>0</v>
      </c>
      <c r="AE363" s="61">
        <f t="shared" si="468"/>
        <v>0</v>
      </c>
      <c r="AF363" s="12"/>
    </row>
    <row r="364" spans="1:32">
      <c r="A364" s="5" t="s">
        <v>212</v>
      </c>
      <c r="B364" s="81" t="s">
        <v>337</v>
      </c>
      <c r="C364" s="82"/>
      <c r="D364" s="61"/>
      <c r="E364" s="82"/>
      <c r="F364" s="61"/>
      <c r="G364" s="101">
        <v>3</v>
      </c>
      <c r="H364" s="82">
        <v>1</v>
      </c>
      <c r="I364" s="61">
        <f t="shared" si="459"/>
        <v>3</v>
      </c>
      <c r="J364" s="60">
        <f t="shared" si="460"/>
        <v>1</v>
      </c>
      <c r="K364" s="61">
        <f t="shared" si="460"/>
        <v>3</v>
      </c>
      <c r="L364" s="60">
        <v>1</v>
      </c>
      <c r="M364" s="61">
        <v>2</v>
      </c>
      <c r="N364" s="61">
        <f t="shared" si="461"/>
        <v>100</v>
      </c>
      <c r="O364" s="61">
        <f t="shared" si="461"/>
        <v>66.666666666666671</v>
      </c>
      <c r="P364" s="60">
        <f t="shared" si="462"/>
        <v>0</v>
      </c>
      <c r="Q364" s="61">
        <f t="shared" si="462"/>
        <v>1</v>
      </c>
      <c r="R364" s="60"/>
      <c r="S364" s="61"/>
      <c r="T364" s="125">
        <v>8.4</v>
      </c>
      <c r="U364" s="60">
        <v>1</v>
      </c>
      <c r="V364" s="61">
        <f t="shared" si="463"/>
        <v>8.4</v>
      </c>
      <c r="W364" s="60">
        <f t="shared" si="464"/>
        <v>1</v>
      </c>
      <c r="X364" s="61">
        <f t="shared" si="465"/>
        <v>8.4</v>
      </c>
      <c r="Y364" s="60"/>
      <c r="Z364" s="61"/>
      <c r="AA364" s="659">
        <f>0.25*12</f>
        <v>3</v>
      </c>
      <c r="AB364" s="60">
        <v>1</v>
      </c>
      <c r="AC364" s="61">
        <f t="shared" si="466"/>
        <v>3</v>
      </c>
      <c r="AD364" s="60">
        <f t="shared" si="467"/>
        <v>1</v>
      </c>
      <c r="AE364" s="61">
        <f t="shared" si="468"/>
        <v>3</v>
      </c>
      <c r="AF364" s="82"/>
    </row>
    <row r="365" spans="1:32" ht="36" customHeight="1">
      <c r="A365" s="5" t="s">
        <v>213</v>
      </c>
      <c r="B365" s="81" t="s">
        <v>204</v>
      </c>
      <c r="C365" s="82"/>
      <c r="D365" s="61"/>
      <c r="E365" s="82"/>
      <c r="F365" s="61"/>
      <c r="G365" s="101"/>
      <c r="H365" s="82">
        <v>0</v>
      </c>
      <c r="I365" s="61">
        <f t="shared" si="459"/>
        <v>0</v>
      </c>
      <c r="J365" s="60">
        <f t="shared" si="460"/>
        <v>0</v>
      </c>
      <c r="K365" s="61">
        <f t="shared" si="460"/>
        <v>0</v>
      </c>
      <c r="L365" s="60">
        <v>0</v>
      </c>
      <c r="M365" s="61"/>
      <c r="N365" s="61"/>
      <c r="O365" s="61"/>
      <c r="P365" s="60">
        <f t="shared" si="462"/>
        <v>0</v>
      </c>
      <c r="Q365" s="61">
        <f t="shared" si="462"/>
        <v>0</v>
      </c>
      <c r="R365" s="60"/>
      <c r="S365" s="61"/>
      <c r="T365" s="125"/>
      <c r="U365" s="60">
        <v>0</v>
      </c>
      <c r="V365" s="61">
        <f t="shared" si="463"/>
        <v>0</v>
      </c>
      <c r="W365" s="60">
        <f t="shared" si="464"/>
        <v>0</v>
      </c>
      <c r="X365" s="61">
        <f t="shared" si="465"/>
        <v>0</v>
      </c>
      <c r="Y365" s="60"/>
      <c r="Z365" s="61"/>
      <c r="AA365" s="125"/>
      <c r="AB365" s="60">
        <v>0</v>
      </c>
      <c r="AC365" s="61">
        <f t="shared" si="466"/>
        <v>0</v>
      </c>
      <c r="AD365" s="60">
        <f t="shared" si="467"/>
        <v>0</v>
      </c>
      <c r="AE365" s="61">
        <f t="shared" si="468"/>
        <v>0</v>
      </c>
      <c r="AF365" s="82"/>
    </row>
    <row r="366" spans="1:32">
      <c r="A366" s="5" t="s">
        <v>214</v>
      </c>
      <c r="B366" s="81" t="s">
        <v>338</v>
      </c>
      <c r="C366" s="82"/>
      <c r="D366" s="61"/>
      <c r="E366" s="82"/>
      <c r="F366" s="61"/>
      <c r="G366" s="101">
        <v>1.8</v>
      </c>
      <c r="H366" s="82">
        <v>1</v>
      </c>
      <c r="I366" s="61">
        <f t="shared" si="459"/>
        <v>1.8</v>
      </c>
      <c r="J366" s="60">
        <f t="shared" si="460"/>
        <v>1</v>
      </c>
      <c r="K366" s="61">
        <f t="shared" si="460"/>
        <v>1.8</v>
      </c>
      <c r="L366" s="60">
        <v>1</v>
      </c>
      <c r="M366" s="61">
        <v>1.4</v>
      </c>
      <c r="N366" s="61">
        <f t="shared" si="461"/>
        <v>100</v>
      </c>
      <c r="O366" s="61">
        <f t="shared" si="461"/>
        <v>77.777777777777757</v>
      </c>
      <c r="P366" s="60">
        <f t="shared" si="462"/>
        <v>0</v>
      </c>
      <c r="Q366" s="61">
        <f t="shared" si="462"/>
        <v>0.40000000000000013</v>
      </c>
      <c r="R366" s="60"/>
      <c r="S366" s="61"/>
      <c r="T366" s="125">
        <v>2.52</v>
      </c>
      <c r="U366" s="60">
        <v>1</v>
      </c>
      <c r="V366" s="61">
        <f t="shared" si="463"/>
        <v>2.52</v>
      </c>
      <c r="W366" s="60">
        <f t="shared" si="464"/>
        <v>1</v>
      </c>
      <c r="X366" s="61">
        <f t="shared" si="465"/>
        <v>2.52</v>
      </c>
      <c r="Y366" s="60"/>
      <c r="Z366" s="61"/>
      <c r="AA366" s="659">
        <f>0.05*12*3</f>
        <v>1.8000000000000003</v>
      </c>
      <c r="AB366" s="60">
        <v>1</v>
      </c>
      <c r="AC366" s="61">
        <f t="shared" si="466"/>
        <v>1.8000000000000003</v>
      </c>
      <c r="AD366" s="60">
        <f t="shared" si="467"/>
        <v>1</v>
      </c>
      <c r="AE366" s="61">
        <f t="shared" si="468"/>
        <v>1.8000000000000003</v>
      </c>
      <c r="AF366" s="82"/>
    </row>
    <row r="367" spans="1:32">
      <c r="A367" s="5" t="s">
        <v>215</v>
      </c>
      <c r="B367" s="81" t="s">
        <v>268</v>
      </c>
      <c r="C367" s="82"/>
      <c r="D367" s="61"/>
      <c r="E367" s="82"/>
      <c r="F367" s="61"/>
      <c r="G367" s="101">
        <v>1.2</v>
      </c>
      <c r="H367" s="82">
        <v>1</v>
      </c>
      <c r="I367" s="61">
        <f t="shared" si="459"/>
        <v>1.2</v>
      </c>
      <c r="J367" s="60">
        <f t="shared" si="460"/>
        <v>1</v>
      </c>
      <c r="K367" s="61">
        <f t="shared" si="460"/>
        <v>1.2</v>
      </c>
      <c r="L367" s="60">
        <v>1</v>
      </c>
      <c r="M367" s="61">
        <v>0</v>
      </c>
      <c r="N367" s="61">
        <f t="shared" si="461"/>
        <v>100</v>
      </c>
      <c r="O367" s="61">
        <f t="shared" si="461"/>
        <v>0</v>
      </c>
      <c r="P367" s="60">
        <f t="shared" si="462"/>
        <v>0</v>
      </c>
      <c r="Q367" s="61">
        <f t="shared" si="462"/>
        <v>1.2</v>
      </c>
      <c r="R367" s="60"/>
      <c r="S367" s="61"/>
      <c r="T367" s="125">
        <v>1.2</v>
      </c>
      <c r="U367" s="60">
        <v>1</v>
      </c>
      <c r="V367" s="61">
        <f t="shared" si="463"/>
        <v>1.2</v>
      </c>
      <c r="W367" s="60">
        <f t="shared" si="464"/>
        <v>1</v>
      </c>
      <c r="X367" s="61">
        <f t="shared" si="465"/>
        <v>1.2</v>
      </c>
      <c r="Y367" s="60"/>
      <c r="Z367" s="61"/>
      <c r="AA367" s="125">
        <v>1.2</v>
      </c>
      <c r="AB367" s="60">
        <v>1</v>
      </c>
      <c r="AC367" s="61">
        <f t="shared" si="466"/>
        <v>1.2</v>
      </c>
      <c r="AD367" s="60">
        <f t="shared" si="467"/>
        <v>1</v>
      </c>
      <c r="AE367" s="61">
        <f t="shared" si="468"/>
        <v>1.2</v>
      </c>
      <c r="AF367" s="82"/>
    </row>
    <row r="368" spans="1:32">
      <c r="A368" s="5" t="s">
        <v>286</v>
      </c>
      <c r="B368" s="81" t="s">
        <v>269</v>
      </c>
      <c r="C368" s="82"/>
      <c r="D368" s="61"/>
      <c r="E368" s="82"/>
      <c r="F368" s="61"/>
      <c r="G368" s="101">
        <v>1.2</v>
      </c>
      <c r="H368" s="82">
        <v>1</v>
      </c>
      <c r="I368" s="61">
        <f t="shared" si="459"/>
        <v>1.2</v>
      </c>
      <c r="J368" s="60">
        <f t="shared" si="460"/>
        <v>1</v>
      </c>
      <c r="K368" s="61">
        <f t="shared" si="460"/>
        <v>1.2</v>
      </c>
      <c r="L368" s="60">
        <v>1</v>
      </c>
      <c r="M368" s="61">
        <v>1</v>
      </c>
      <c r="N368" s="61">
        <f t="shared" si="461"/>
        <v>100</v>
      </c>
      <c r="O368" s="61">
        <f t="shared" si="461"/>
        <v>83.333333333333329</v>
      </c>
      <c r="P368" s="60">
        <f t="shared" si="462"/>
        <v>0</v>
      </c>
      <c r="Q368" s="61">
        <f t="shared" si="462"/>
        <v>0.19999999999999996</v>
      </c>
      <c r="R368" s="60"/>
      <c r="S368" s="61"/>
      <c r="T368" s="125">
        <v>1.2</v>
      </c>
      <c r="U368" s="60">
        <v>1</v>
      </c>
      <c r="V368" s="61">
        <f t="shared" si="463"/>
        <v>1.2</v>
      </c>
      <c r="W368" s="60">
        <f t="shared" si="464"/>
        <v>1</v>
      </c>
      <c r="X368" s="61">
        <f t="shared" si="465"/>
        <v>1.2</v>
      </c>
      <c r="Y368" s="60"/>
      <c r="Z368" s="61"/>
      <c r="AA368" s="125">
        <v>1.2</v>
      </c>
      <c r="AB368" s="60">
        <v>1</v>
      </c>
      <c r="AC368" s="61">
        <f t="shared" si="466"/>
        <v>1.2</v>
      </c>
      <c r="AD368" s="60">
        <f t="shared" si="467"/>
        <v>1</v>
      </c>
      <c r="AE368" s="61">
        <f t="shared" si="468"/>
        <v>1.2</v>
      </c>
      <c r="AF368" s="82"/>
    </row>
    <row r="369" spans="1:32" ht="31.5">
      <c r="A369" s="5" t="s">
        <v>287</v>
      </c>
      <c r="B369" s="81" t="s">
        <v>207</v>
      </c>
      <c r="C369" s="82"/>
      <c r="D369" s="61"/>
      <c r="E369" s="82"/>
      <c r="F369" s="61"/>
      <c r="G369" s="101">
        <v>1.26</v>
      </c>
      <c r="H369" s="82">
        <v>1</v>
      </c>
      <c r="I369" s="61">
        <f t="shared" si="459"/>
        <v>1.26</v>
      </c>
      <c r="J369" s="60">
        <f t="shared" si="460"/>
        <v>1</v>
      </c>
      <c r="K369" s="61">
        <f t="shared" si="460"/>
        <v>1.26</v>
      </c>
      <c r="L369" s="60">
        <v>1</v>
      </c>
      <c r="M369" s="61">
        <v>1</v>
      </c>
      <c r="N369" s="61">
        <f t="shared" si="461"/>
        <v>100</v>
      </c>
      <c r="O369" s="61">
        <f t="shared" si="461"/>
        <v>79.365079365079367</v>
      </c>
      <c r="P369" s="60">
        <f t="shared" si="462"/>
        <v>0</v>
      </c>
      <c r="Q369" s="61">
        <f t="shared" si="462"/>
        <v>0.26</v>
      </c>
      <c r="R369" s="60"/>
      <c r="S369" s="61"/>
      <c r="T369" s="125">
        <v>1.26</v>
      </c>
      <c r="U369" s="60">
        <v>1</v>
      </c>
      <c r="V369" s="61">
        <f t="shared" si="463"/>
        <v>1.26</v>
      </c>
      <c r="W369" s="60">
        <f t="shared" si="464"/>
        <v>1</v>
      </c>
      <c r="X369" s="61">
        <f t="shared" si="465"/>
        <v>1.26</v>
      </c>
      <c r="Y369" s="60"/>
      <c r="Z369" s="61"/>
      <c r="AA369" s="125">
        <v>1.26</v>
      </c>
      <c r="AB369" s="60">
        <v>1</v>
      </c>
      <c r="AC369" s="61">
        <f t="shared" si="466"/>
        <v>1.26</v>
      </c>
      <c r="AD369" s="60">
        <f t="shared" si="467"/>
        <v>1</v>
      </c>
      <c r="AE369" s="61">
        <f t="shared" si="468"/>
        <v>1.26</v>
      </c>
      <c r="AF369" s="82"/>
    </row>
    <row r="370" spans="1:32" ht="31.5">
      <c r="A370" s="5">
        <v>26.14</v>
      </c>
      <c r="B370" s="81" t="s">
        <v>258</v>
      </c>
      <c r="C370" s="82"/>
      <c r="D370" s="61"/>
      <c r="E370" s="82"/>
      <c r="F370" s="61"/>
      <c r="G370" s="101">
        <v>0.5</v>
      </c>
      <c r="H370" s="82">
        <v>1</v>
      </c>
      <c r="I370" s="61">
        <f t="shared" si="459"/>
        <v>0.5</v>
      </c>
      <c r="J370" s="60">
        <f t="shared" si="460"/>
        <v>1</v>
      </c>
      <c r="K370" s="61">
        <f t="shared" si="460"/>
        <v>0.5</v>
      </c>
      <c r="L370" s="60">
        <v>1</v>
      </c>
      <c r="M370" s="61">
        <v>0.5</v>
      </c>
      <c r="N370" s="61">
        <f t="shared" si="461"/>
        <v>100</v>
      </c>
      <c r="O370" s="61">
        <f t="shared" si="461"/>
        <v>100</v>
      </c>
      <c r="P370" s="60">
        <f t="shared" si="462"/>
        <v>0</v>
      </c>
      <c r="Q370" s="61">
        <f t="shared" si="462"/>
        <v>0</v>
      </c>
      <c r="R370" s="60"/>
      <c r="S370" s="61"/>
      <c r="T370" s="125">
        <v>0.5</v>
      </c>
      <c r="U370" s="60">
        <v>1</v>
      </c>
      <c r="V370" s="61">
        <f t="shared" si="463"/>
        <v>0.5</v>
      </c>
      <c r="W370" s="60">
        <f t="shared" si="464"/>
        <v>1</v>
      </c>
      <c r="X370" s="61">
        <f t="shared" si="465"/>
        <v>0.5</v>
      </c>
      <c r="Y370" s="60"/>
      <c r="Z370" s="61"/>
      <c r="AA370" s="125">
        <v>0.5</v>
      </c>
      <c r="AB370" s="60">
        <v>1</v>
      </c>
      <c r="AC370" s="61">
        <f t="shared" si="466"/>
        <v>0.5</v>
      </c>
      <c r="AD370" s="60">
        <f t="shared" si="467"/>
        <v>1</v>
      </c>
      <c r="AE370" s="61">
        <f t="shared" si="468"/>
        <v>0.5</v>
      </c>
      <c r="AF370" s="82"/>
    </row>
    <row r="371" spans="1:32" ht="31.5">
      <c r="A371" s="5">
        <v>26.15</v>
      </c>
      <c r="B371" s="81" t="s">
        <v>257</v>
      </c>
      <c r="C371" s="82"/>
      <c r="D371" s="61"/>
      <c r="E371" s="82"/>
      <c r="F371" s="61"/>
      <c r="G371" s="101">
        <v>0.5</v>
      </c>
      <c r="H371" s="82">
        <v>1</v>
      </c>
      <c r="I371" s="61">
        <f t="shared" si="459"/>
        <v>0.5</v>
      </c>
      <c r="J371" s="60">
        <f t="shared" si="460"/>
        <v>1</v>
      </c>
      <c r="K371" s="61">
        <f t="shared" si="460"/>
        <v>0.5</v>
      </c>
      <c r="L371" s="60">
        <v>1</v>
      </c>
      <c r="M371" s="61">
        <v>0.5</v>
      </c>
      <c r="N371" s="61">
        <f t="shared" si="461"/>
        <v>100</v>
      </c>
      <c r="O371" s="61">
        <f t="shared" si="461"/>
        <v>100</v>
      </c>
      <c r="P371" s="60">
        <f t="shared" si="462"/>
        <v>0</v>
      </c>
      <c r="Q371" s="61">
        <f t="shared" si="462"/>
        <v>0</v>
      </c>
      <c r="R371" s="60"/>
      <c r="S371" s="61"/>
      <c r="T371" s="125">
        <v>0.5</v>
      </c>
      <c r="U371" s="60">
        <v>1</v>
      </c>
      <c r="V371" s="61">
        <f t="shared" si="463"/>
        <v>0.5</v>
      </c>
      <c r="W371" s="60">
        <f t="shared" si="464"/>
        <v>1</v>
      </c>
      <c r="X371" s="61">
        <f t="shared" si="465"/>
        <v>0.5</v>
      </c>
      <c r="Y371" s="60"/>
      <c r="Z371" s="61"/>
      <c r="AA371" s="125">
        <v>0.5</v>
      </c>
      <c r="AB371" s="60">
        <v>1</v>
      </c>
      <c r="AC371" s="61">
        <f t="shared" si="466"/>
        <v>0.5</v>
      </c>
      <c r="AD371" s="60">
        <f t="shared" si="467"/>
        <v>1</v>
      </c>
      <c r="AE371" s="61">
        <f t="shared" si="468"/>
        <v>0.5</v>
      </c>
      <c r="AF371" s="82"/>
    </row>
    <row r="372" spans="1:32" ht="31.5">
      <c r="A372" s="5">
        <v>26.16</v>
      </c>
      <c r="B372" s="81" t="s">
        <v>259</v>
      </c>
      <c r="C372" s="82"/>
      <c r="D372" s="61"/>
      <c r="E372" s="82"/>
      <c r="F372" s="61"/>
      <c r="G372" s="101">
        <v>0.625</v>
      </c>
      <c r="H372" s="82">
        <v>1</v>
      </c>
      <c r="I372" s="61">
        <f t="shared" si="459"/>
        <v>0.625</v>
      </c>
      <c r="J372" s="60">
        <f t="shared" si="460"/>
        <v>1</v>
      </c>
      <c r="K372" s="61">
        <f t="shared" si="460"/>
        <v>0.625</v>
      </c>
      <c r="L372" s="60">
        <v>1</v>
      </c>
      <c r="M372" s="61">
        <v>0.5</v>
      </c>
      <c r="N372" s="61">
        <f t="shared" si="461"/>
        <v>100</v>
      </c>
      <c r="O372" s="61">
        <f t="shared" si="461"/>
        <v>80</v>
      </c>
      <c r="P372" s="60">
        <f t="shared" si="462"/>
        <v>0</v>
      </c>
      <c r="Q372" s="61">
        <f t="shared" si="462"/>
        <v>0.125</v>
      </c>
      <c r="R372" s="60"/>
      <c r="S372" s="61"/>
      <c r="T372" s="125">
        <v>0.625</v>
      </c>
      <c r="U372" s="60">
        <v>1</v>
      </c>
      <c r="V372" s="61">
        <f t="shared" si="463"/>
        <v>0.625</v>
      </c>
      <c r="W372" s="60">
        <f t="shared" si="464"/>
        <v>1</v>
      </c>
      <c r="X372" s="61">
        <f t="shared" si="465"/>
        <v>0.625</v>
      </c>
      <c r="Y372" s="60"/>
      <c r="Z372" s="61"/>
      <c r="AA372" s="125">
        <v>0.625</v>
      </c>
      <c r="AB372" s="60">
        <v>1</v>
      </c>
      <c r="AC372" s="61">
        <f t="shared" si="466"/>
        <v>0.625</v>
      </c>
      <c r="AD372" s="60">
        <f t="shared" si="467"/>
        <v>1</v>
      </c>
      <c r="AE372" s="61">
        <f t="shared" si="468"/>
        <v>0.625</v>
      </c>
      <c r="AF372" s="82"/>
    </row>
    <row r="373" spans="1:32">
      <c r="A373" s="5">
        <v>26.17</v>
      </c>
      <c r="B373" s="81" t="s">
        <v>223</v>
      </c>
      <c r="C373" s="82"/>
      <c r="D373" s="61"/>
      <c r="E373" s="82"/>
      <c r="F373" s="61"/>
      <c r="G373" s="101">
        <v>0.375</v>
      </c>
      <c r="H373" s="82">
        <v>1</v>
      </c>
      <c r="I373" s="61">
        <f t="shared" si="459"/>
        <v>0.375</v>
      </c>
      <c r="J373" s="60">
        <f t="shared" si="460"/>
        <v>1</v>
      </c>
      <c r="K373" s="61">
        <f t="shared" si="460"/>
        <v>0.375</v>
      </c>
      <c r="L373" s="60">
        <v>1</v>
      </c>
      <c r="M373" s="61">
        <v>0.3</v>
      </c>
      <c r="N373" s="61">
        <f t="shared" si="461"/>
        <v>100</v>
      </c>
      <c r="O373" s="61">
        <f t="shared" si="461"/>
        <v>80</v>
      </c>
      <c r="P373" s="60">
        <f t="shared" si="462"/>
        <v>0</v>
      </c>
      <c r="Q373" s="61">
        <f t="shared" si="462"/>
        <v>7.5000000000000011E-2</v>
      </c>
      <c r="R373" s="60"/>
      <c r="S373" s="61"/>
      <c r="T373" s="125">
        <v>0.375</v>
      </c>
      <c r="U373" s="60">
        <v>1</v>
      </c>
      <c r="V373" s="61">
        <f t="shared" si="463"/>
        <v>0.375</v>
      </c>
      <c r="W373" s="60">
        <f t="shared" si="464"/>
        <v>1</v>
      </c>
      <c r="X373" s="61">
        <f t="shared" si="465"/>
        <v>0.375</v>
      </c>
      <c r="Y373" s="60"/>
      <c r="Z373" s="61"/>
      <c r="AA373" s="125">
        <v>0.375</v>
      </c>
      <c r="AB373" s="60">
        <v>1</v>
      </c>
      <c r="AC373" s="61">
        <f t="shared" si="466"/>
        <v>0.375</v>
      </c>
      <c r="AD373" s="60">
        <f t="shared" si="467"/>
        <v>1</v>
      </c>
      <c r="AE373" s="61">
        <f t="shared" si="468"/>
        <v>0.375</v>
      </c>
      <c r="AF373" s="82"/>
    </row>
    <row r="374" spans="1:32" ht="31.5">
      <c r="A374" s="5">
        <v>26.18</v>
      </c>
      <c r="B374" s="81" t="s">
        <v>224</v>
      </c>
      <c r="C374" s="82"/>
      <c r="D374" s="61"/>
      <c r="E374" s="82"/>
      <c r="F374" s="61"/>
      <c r="G374" s="101">
        <v>0.375</v>
      </c>
      <c r="H374" s="82">
        <v>1</v>
      </c>
      <c r="I374" s="61">
        <f t="shared" si="459"/>
        <v>0.375</v>
      </c>
      <c r="J374" s="60">
        <f t="shared" si="460"/>
        <v>1</v>
      </c>
      <c r="K374" s="61">
        <f t="shared" si="460"/>
        <v>0.375</v>
      </c>
      <c r="L374" s="60">
        <v>1</v>
      </c>
      <c r="M374" s="61">
        <v>0.3</v>
      </c>
      <c r="N374" s="61">
        <f t="shared" si="461"/>
        <v>100</v>
      </c>
      <c r="O374" s="61">
        <f t="shared" si="461"/>
        <v>80</v>
      </c>
      <c r="P374" s="60">
        <f t="shared" si="462"/>
        <v>0</v>
      </c>
      <c r="Q374" s="61">
        <f t="shared" si="462"/>
        <v>7.5000000000000011E-2</v>
      </c>
      <c r="R374" s="60"/>
      <c r="S374" s="61"/>
      <c r="T374" s="125">
        <v>0.375</v>
      </c>
      <c r="U374" s="60">
        <v>1</v>
      </c>
      <c r="V374" s="61">
        <f t="shared" si="463"/>
        <v>0.375</v>
      </c>
      <c r="W374" s="60">
        <f t="shared" si="464"/>
        <v>1</v>
      </c>
      <c r="X374" s="61">
        <f t="shared" si="465"/>
        <v>0.375</v>
      </c>
      <c r="Y374" s="60"/>
      <c r="Z374" s="61"/>
      <c r="AA374" s="125">
        <v>0.375</v>
      </c>
      <c r="AB374" s="60">
        <v>1</v>
      </c>
      <c r="AC374" s="61">
        <f t="shared" si="466"/>
        <v>0.375</v>
      </c>
      <c r="AD374" s="60">
        <f t="shared" si="467"/>
        <v>1</v>
      </c>
      <c r="AE374" s="61">
        <f t="shared" si="468"/>
        <v>0.375</v>
      </c>
      <c r="AF374" s="82"/>
    </row>
    <row r="375" spans="1:32" ht="37.5">
      <c r="A375" s="5">
        <v>26.19</v>
      </c>
      <c r="B375" s="192" t="s">
        <v>606</v>
      </c>
      <c r="C375" s="82"/>
      <c r="D375" s="61"/>
      <c r="E375" s="82"/>
      <c r="F375" s="61"/>
      <c r="G375" s="101">
        <v>0.15</v>
      </c>
      <c r="H375" s="82">
        <v>1</v>
      </c>
      <c r="I375" s="61">
        <f t="shared" si="459"/>
        <v>0.15</v>
      </c>
      <c r="J375" s="60">
        <f t="shared" si="460"/>
        <v>1</v>
      </c>
      <c r="K375" s="61">
        <f t="shared" si="460"/>
        <v>0.15</v>
      </c>
      <c r="L375" s="60">
        <v>1</v>
      </c>
      <c r="M375" s="61">
        <v>0.15</v>
      </c>
      <c r="N375" s="61">
        <f t="shared" si="461"/>
        <v>100</v>
      </c>
      <c r="O375" s="61">
        <f t="shared" si="461"/>
        <v>100</v>
      </c>
      <c r="P375" s="60">
        <f t="shared" si="462"/>
        <v>0</v>
      </c>
      <c r="Q375" s="61">
        <f t="shared" si="462"/>
        <v>0</v>
      </c>
      <c r="R375" s="60"/>
      <c r="S375" s="61"/>
      <c r="T375" s="125">
        <v>0.15</v>
      </c>
      <c r="U375" s="60">
        <v>1</v>
      </c>
      <c r="V375" s="61">
        <f t="shared" si="463"/>
        <v>0.15</v>
      </c>
      <c r="W375" s="60">
        <f t="shared" si="464"/>
        <v>1</v>
      </c>
      <c r="X375" s="61">
        <f t="shared" si="465"/>
        <v>0.15</v>
      </c>
      <c r="Y375" s="60"/>
      <c r="Z375" s="61"/>
      <c r="AA375" s="125">
        <v>0.15</v>
      </c>
      <c r="AB375" s="60">
        <v>1</v>
      </c>
      <c r="AC375" s="61">
        <f t="shared" si="466"/>
        <v>0.15</v>
      </c>
      <c r="AD375" s="60">
        <f t="shared" si="467"/>
        <v>1</v>
      </c>
      <c r="AE375" s="61">
        <f t="shared" si="468"/>
        <v>0.15</v>
      </c>
      <c r="AF375" s="82"/>
    </row>
    <row r="376" spans="1:32" ht="37.5">
      <c r="A376" s="5">
        <v>26.2</v>
      </c>
      <c r="B376" s="192" t="s">
        <v>605</v>
      </c>
      <c r="C376" s="82"/>
      <c r="D376" s="61"/>
      <c r="E376" s="82"/>
      <c r="F376" s="61"/>
      <c r="G376" s="101">
        <v>0.15</v>
      </c>
      <c r="H376" s="82">
        <v>1</v>
      </c>
      <c r="I376" s="61">
        <f t="shared" si="459"/>
        <v>0.15</v>
      </c>
      <c r="J376" s="60">
        <f t="shared" si="460"/>
        <v>1</v>
      </c>
      <c r="K376" s="61">
        <f t="shared" si="460"/>
        <v>0.15</v>
      </c>
      <c r="L376" s="60">
        <v>1</v>
      </c>
      <c r="M376" s="61">
        <v>0.15</v>
      </c>
      <c r="N376" s="61">
        <f t="shared" si="461"/>
        <v>100</v>
      </c>
      <c r="O376" s="61">
        <f t="shared" si="461"/>
        <v>100</v>
      </c>
      <c r="P376" s="60">
        <f t="shared" si="462"/>
        <v>0</v>
      </c>
      <c r="Q376" s="61">
        <f t="shared" si="462"/>
        <v>0</v>
      </c>
      <c r="R376" s="60"/>
      <c r="S376" s="61"/>
      <c r="T376" s="125">
        <v>0.15</v>
      </c>
      <c r="U376" s="60">
        <v>1</v>
      </c>
      <c r="V376" s="61">
        <f t="shared" si="463"/>
        <v>0.15</v>
      </c>
      <c r="W376" s="60">
        <f t="shared" si="464"/>
        <v>1</v>
      </c>
      <c r="X376" s="61">
        <f t="shared" si="465"/>
        <v>0.15</v>
      </c>
      <c r="Y376" s="60"/>
      <c r="Z376" s="61"/>
      <c r="AA376" s="125">
        <v>0.15</v>
      </c>
      <c r="AB376" s="60">
        <v>1</v>
      </c>
      <c r="AC376" s="61">
        <f t="shared" si="466"/>
        <v>0.15</v>
      </c>
      <c r="AD376" s="60">
        <f t="shared" si="467"/>
        <v>1</v>
      </c>
      <c r="AE376" s="61">
        <f t="shared" si="468"/>
        <v>0.15</v>
      </c>
      <c r="AF376" s="82"/>
    </row>
    <row r="377" spans="1:32">
      <c r="A377" s="5">
        <v>26.21</v>
      </c>
      <c r="B377" s="81" t="s">
        <v>28</v>
      </c>
      <c r="C377" s="82"/>
      <c r="D377" s="61"/>
      <c r="E377" s="82"/>
      <c r="F377" s="61"/>
      <c r="G377" s="101"/>
      <c r="H377" s="82">
        <v>0</v>
      </c>
      <c r="I377" s="61">
        <f t="shared" si="459"/>
        <v>0</v>
      </c>
      <c r="J377" s="60">
        <f t="shared" si="460"/>
        <v>0</v>
      </c>
      <c r="K377" s="61">
        <f t="shared" si="460"/>
        <v>0</v>
      </c>
      <c r="L377" s="60">
        <v>0</v>
      </c>
      <c r="M377" s="61"/>
      <c r="N377" s="61"/>
      <c r="O377" s="61"/>
      <c r="P377" s="60">
        <f t="shared" si="462"/>
        <v>0</v>
      </c>
      <c r="Q377" s="61">
        <f t="shared" si="462"/>
        <v>0</v>
      </c>
      <c r="R377" s="60"/>
      <c r="S377" s="61"/>
      <c r="T377" s="125"/>
      <c r="U377" s="60">
        <v>0</v>
      </c>
      <c r="V377" s="61">
        <f t="shared" si="463"/>
        <v>0</v>
      </c>
      <c r="W377" s="60">
        <f t="shared" si="464"/>
        <v>0</v>
      </c>
      <c r="X377" s="61">
        <f t="shared" si="465"/>
        <v>0</v>
      </c>
      <c r="Y377" s="60"/>
      <c r="Z377" s="61"/>
      <c r="AA377" s="125"/>
      <c r="AB377" s="60">
        <v>0</v>
      </c>
      <c r="AC377" s="61">
        <f t="shared" si="466"/>
        <v>0</v>
      </c>
      <c r="AD377" s="60">
        <f t="shared" si="467"/>
        <v>0</v>
      </c>
      <c r="AE377" s="61">
        <f t="shared" si="468"/>
        <v>0</v>
      </c>
      <c r="AF377" s="82"/>
    </row>
    <row r="378" spans="1:32" ht="31.5">
      <c r="A378" s="5">
        <v>26.22</v>
      </c>
      <c r="B378" s="81" t="s">
        <v>225</v>
      </c>
      <c r="C378" s="82"/>
      <c r="D378" s="61"/>
      <c r="E378" s="82"/>
      <c r="F378" s="61"/>
      <c r="G378" s="101">
        <v>0.25</v>
      </c>
      <c r="H378" s="82">
        <v>1</v>
      </c>
      <c r="I378" s="61">
        <f t="shared" si="459"/>
        <v>0.25</v>
      </c>
      <c r="J378" s="60">
        <f t="shared" si="460"/>
        <v>1</v>
      </c>
      <c r="K378" s="61">
        <f t="shared" si="460"/>
        <v>0.25</v>
      </c>
      <c r="L378" s="60">
        <v>1</v>
      </c>
      <c r="M378" s="61"/>
      <c r="N378" s="61">
        <f t="shared" si="461"/>
        <v>100</v>
      </c>
      <c r="O378" s="61">
        <f t="shared" si="461"/>
        <v>0</v>
      </c>
      <c r="P378" s="60">
        <f t="shared" si="462"/>
        <v>0</v>
      </c>
      <c r="Q378" s="61">
        <f t="shared" si="462"/>
        <v>0.25</v>
      </c>
      <c r="R378" s="60"/>
      <c r="S378" s="61"/>
      <c r="T378" s="125">
        <v>0.25</v>
      </c>
      <c r="U378" s="60">
        <v>1</v>
      </c>
      <c r="V378" s="61">
        <f t="shared" si="463"/>
        <v>0.25</v>
      </c>
      <c r="W378" s="60">
        <f t="shared" si="464"/>
        <v>1</v>
      </c>
      <c r="X378" s="61">
        <f t="shared" si="465"/>
        <v>0.25</v>
      </c>
      <c r="Y378" s="60"/>
      <c r="Z378" s="61"/>
      <c r="AA378" s="125">
        <v>0.25</v>
      </c>
      <c r="AB378" s="60">
        <v>1</v>
      </c>
      <c r="AC378" s="61">
        <f t="shared" si="466"/>
        <v>0.25</v>
      </c>
      <c r="AD378" s="60">
        <f t="shared" si="467"/>
        <v>1</v>
      </c>
      <c r="AE378" s="61">
        <f t="shared" si="468"/>
        <v>0.25</v>
      </c>
      <c r="AF378" s="82"/>
    </row>
    <row r="379" spans="1:32" ht="31.5">
      <c r="A379" s="5">
        <v>26.23</v>
      </c>
      <c r="B379" s="81" t="s">
        <v>260</v>
      </c>
      <c r="C379" s="82"/>
      <c r="D379" s="61"/>
      <c r="E379" s="82"/>
      <c r="F379" s="61"/>
      <c r="G379" s="101">
        <v>0.1</v>
      </c>
      <c r="H379" s="82">
        <v>1</v>
      </c>
      <c r="I379" s="61">
        <f t="shared" si="459"/>
        <v>0.1</v>
      </c>
      <c r="J379" s="60">
        <f t="shared" si="460"/>
        <v>1</v>
      </c>
      <c r="K379" s="61">
        <f t="shared" si="460"/>
        <v>0.1</v>
      </c>
      <c r="L379" s="60">
        <v>1</v>
      </c>
      <c r="M379" s="61">
        <v>0.1</v>
      </c>
      <c r="N379" s="61">
        <f t="shared" si="461"/>
        <v>100</v>
      </c>
      <c r="O379" s="61">
        <f t="shared" si="461"/>
        <v>100</v>
      </c>
      <c r="P379" s="60">
        <f t="shared" si="462"/>
        <v>0</v>
      </c>
      <c r="Q379" s="61">
        <f t="shared" si="462"/>
        <v>0</v>
      </c>
      <c r="R379" s="60"/>
      <c r="S379" s="61"/>
      <c r="T379" s="125">
        <v>0.1</v>
      </c>
      <c r="U379" s="60">
        <v>1</v>
      </c>
      <c r="V379" s="61">
        <f t="shared" si="463"/>
        <v>0.1</v>
      </c>
      <c r="W379" s="60">
        <f t="shared" si="464"/>
        <v>1</v>
      </c>
      <c r="X379" s="61">
        <f t="shared" si="465"/>
        <v>0.1</v>
      </c>
      <c r="Y379" s="60"/>
      <c r="Z379" s="61"/>
      <c r="AA379" s="125">
        <v>0.1</v>
      </c>
      <c r="AB379" s="60">
        <v>1</v>
      </c>
      <c r="AC379" s="61">
        <f t="shared" si="466"/>
        <v>0.1</v>
      </c>
      <c r="AD379" s="60">
        <f t="shared" si="467"/>
        <v>1</v>
      </c>
      <c r="AE379" s="61">
        <f t="shared" si="468"/>
        <v>0.1</v>
      </c>
      <c r="AF379" s="82"/>
    </row>
    <row r="380" spans="1:32" s="274" customFormat="1">
      <c r="A380" s="217"/>
      <c r="B380" s="218" t="s">
        <v>171</v>
      </c>
      <c r="C380" s="236">
        <f t="shared" ref="C380:F380" si="469">SUM(C360:C379)</f>
        <v>0</v>
      </c>
      <c r="D380" s="219">
        <f t="shared" si="469"/>
        <v>0</v>
      </c>
      <c r="E380" s="236">
        <f t="shared" si="469"/>
        <v>0</v>
      </c>
      <c r="F380" s="219">
        <f t="shared" si="469"/>
        <v>0</v>
      </c>
      <c r="G380" s="220"/>
      <c r="H380" s="236">
        <f t="shared" ref="H380:M380" si="470">SUM(H360:H379)</f>
        <v>17</v>
      </c>
      <c r="I380" s="219">
        <f t="shared" si="470"/>
        <v>21.585000000000001</v>
      </c>
      <c r="J380" s="236">
        <f t="shared" si="470"/>
        <v>17</v>
      </c>
      <c r="K380" s="219">
        <f t="shared" si="470"/>
        <v>21.585000000000001</v>
      </c>
      <c r="L380" s="236">
        <f>L360</f>
        <v>1</v>
      </c>
      <c r="M380" s="219">
        <f t="shared" si="470"/>
        <v>17</v>
      </c>
      <c r="N380" s="213">
        <f t="shared" si="461"/>
        <v>5.8823529411764701</v>
      </c>
      <c r="O380" s="213">
        <f t="shared" si="461"/>
        <v>78.758397034977989</v>
      </c>
      <c r="P380" s="236">
        <f>SUM(P360:P379)</f>
        <v>0</v>
      </c>
      <c r="Q380" s="219">
        <f>SUM(Q360:Q379)</f>
        <v>4.5850000000000009</v>
      </c>
      <c r="R380" s="236">
        <f>SUM(R360:R379)</f>
        <v>0</v>
      </c>
      <c r="S380" s="219">
        <f>SUM(S360:S379)</f>
        <v>0</v>
      </c>
      <c r="T380" s="262"/>
      <c r="U380" s="236">
        <f>U360</f>
        <v>1</v>
      </c>
      <c r="V380" s="219">
        <f t="shared" ref="V380:Z380" si="471">SUM(V360:V379)</f>
        <v>27.704999999999998</v>
      </c>
      <c r="W380" s="236">
        <f>W360</f>
        <v>1</v>
      </c>
      <c r="X380" s="219">
        <f t="shared" si="471"/>
        <v>27.704999999999998</v>
      </c>
      <c r="Y380" s="236">
        <f t="shared" si="471"/>
        <v>0</v>
      </c>
      <c r="Z380" s="219">
        <f t="shared" si="471"/>
        <v>0</v>
      </c>
      <c r="AA380" s="262"/>
      <c r="AB380" s="236">
        <f>AB360</f>
        <v>1</v>
      </c>
      <c r="AC380" s="219">
        <f>SUM(AC360:AC379)</f>
        <v>21.585000000000001</v>
      </c>
      <c r="AD380" s="236">
        <f>AD360</f>
        <v>1</v>
      </c>
      <c r="AE380" s="219">
        <f>SUM(AE360:AE379)</f>
        <v>21.585000000000001</v>
      </c>
      <c r="AF380" s="218"/>
    </row>
    <row r="381" spans="1:32" s="274" customFormat="1">
      <c r="A381" s="217"/>
      <c r="B381" s="218" t="s">
        <v>172</v>
      </c>
      <c r="C381" s="236">
        <f t="shared" ref="C381:F381" si="472">C380+C358</f>
        <v>0</v>
      </c>
      <c r="D381" s="219">
        <f t="shared" si="472"/>
        <v>0</v>
      </c>
      <c r="E381" s="236">
        <f t="shared" si="472"/>
        <v>0</v>
      </c>
      <c r="F381" s="219">
        <f t="shared" si="472"/>
        <v>0</v>
      </c>
      <c r="G381" s="220"/>
      <c r="H381" s="236">
        <f t="shared" ref="H381:M381" si="473">H380+H358</f>
        <v>18</v>
      </c>
      <c r="I381" s="219">
        <f t="shared" si="473"/>
        <v>21.96</v>
      </c>
      <c r="J381" s="236">
        <f t="shared" si="473"/>
        <v>18</v>
      </c>
      <c r="K381" s="219">
        <f t="shared" si="473"/>
        <v>21.96</v>
      </c>
      <c r="L381" s="236">
        <f>L380</f>
        <v>1</v>
      </c>
      <c r="M381" s="219">
        <f t="shared" si="473"/>
        <v>17.375</v>
      </c>
      <c r="N381" s="213">
        <f t="shared" si="461"/>
        <v>5.5555555555555554</v>
      </c>
      <c r="O381" s="213">
        <f t="shared" si="461"/>
        <v>79.121129326047352</v>
      </c>
      <c r="P381" s="236">
        <f>P380+P358</f>
        <v>0</v>
      </c>
      <c r="Q381" s="219">
        <f>Q380+Q358</f>
        <v>4.5850000000000009</v>
      </c>
      <c r="R381" s="236">
        <f>R380+R358</f>
        <v>0</v>
      </c>
      <c r="S381" s="219">
        <f>S380+S358</f>
        <v>0</v>
      </c>
      <c r="T381" s="262"/>
      <c r="U381" s="236">
        <f>U380</f>
        <v>1</v>
      </c>
      <c r="V381" s="219">
        <f t="shared" ref="V381:Z381" si="474">V380+V358</f>
        <v>27.704999999999998</v>
      </c>
      <c r="W381" s="236">
        <f>W380</f>
        <v>1</v>
      </c>
      <c r="X381" s="219">
        <f t="shared" si="474"/>
        <v>27.704999999999998</v>
      </c>
      <c r="Y381" s="236">
        <f t="shared" si="474"/>
        <v>0</v>
      </c>
      <c r="Z381" s="219">
        <f t="shared" si="474"/>
        <v>0</v>
      </c>
      <c r="AA381" s="262"/>
      <c r="AB381" s="236">
        <f>AB380</f>
        <v>1</v>
      </c>
      <c r="AC381" s="219">
        <f>AC380+AC358</f>
        <v>21.585000000000001</v>
      </c>
      <c r="AD381" s="236">
        <f>AD380</f>
        <v>1</v>
      </c>
      <c r="AE381" s="219">
        <f>AE380+AE358</f>
        <v>21.585000000000001</v>
      </c>
      <c r="AF381" s="218"/>
    </row>
    <row r="382" spans="1:32" s="274" customFormat="1">
      <c r="A382" s="217"/>
      <c r="B382" s="218" t="s">
        <v>151</v>
      </c>
      <c r="C382" s="236">
        <f t="shared" ref="C382:F382" si="475">C381+C345</f>
        <v>3146</v>
      </c>
      <c r="D382" s="219">
        <f t="shared" si="475"/>
        <v>174.76</v>
      </c>
      <c r="E382" s="236">
        <f t="shared" si="475"/>
        <v>0</v>
      </c>
      <c r="F382" s="219">
        <f t="shared" si="475"/>
        <v>0</v>
      </c>
      <c r="G382" s="220"/>
      <c r="H382" s="236">
        <f t="shared" ref="H382:M382" si="476">H381+H345</f>
        <v>180089</v>
      </c>
      <c r="I382" s="219">
        <f t="shared" si="476"/>
        <v>3871.3701288461539</v>
      </c>
      <c r="J382" s="236">
        <f t="shared" si="476"/>
        <v>183235</v>
      </c>
      <c r="K382" s="219">
        <f t="shared" si="476"/>
        <v>4046.1301288461541</v>
      </c>
      <c r="L382" s="236">
        <f t="shared" si="476"/>
        <v>163703.00372500002</v>
      </c>
      <c r="M382" s="219">
        <f t="shared" si="476"/>
        <v>2534.8029999999999</v>
      </c>
      <c r="N382" s="213">
        <f t="shared" si="461"/>
        <v>89.340466463830609</v>
      </c>
      <c r="O382" s="213">
        <f t="shared" si="461"/>
        <v>62.647589654336116</v>
      </c>
      <c r="P382" s="236">
        <f>P381+P345</f>
        <v>19354.996274999998</v>
      </c>
      <c r="Q382" s="219">
        <f>Q381+Q345</f>
        <v>1511.3271288461538</v>
      </c>
      <c r="R382" s="236">
        <f>R381+R345</f>
        <v>65</v>
      </c>
      <c r="S382" s="219">
        <f>S381+S345</f>
        <v>328.64499999999998</v>
      </c>
      <c r="T382" s="262"/>
      <c r="U382" s="236">
        <f t="shared" ref="U382:Z382" si="477">U381+U345</f>
        <v>170066</v>
      </c>
      <c r="V382" s="219">
        <f t="shared" si="477"/>
        <v>7848.1726676499993</v>
      </c>
      <c r="W382" s="236">
        <f t="shared" si="477"/>
        <v>170131</v>
      </c>
      <c r="X382" s="219">
        <f t="shared" si="477"/>
        <v>8176.8176676499997</v>
      </c>
      <c r="Y382" s="236">
        <f t="shared" si="477"/>
        <v>65</v>
      </c>
      <c r="Z382" s="219">
        <f t="shared" si="477"/>
        <v>328.64499999999998</v>
      </c>
      <c r="AA382" s="262"/>
      <c r="AB382" s="236">
        <f>AB381+AB345</f>
        <v>166498</v>
      </c>
      <c r="AC382" s="219">
        <f>AC381+AC345</f>
        <v>6422.7936376499993</v>
      </c>
      <c r="AD382" s="236">
        <f>AD381+AD345</f>
        <v>166563</v>
      </c>
      <c r="AE382" s="219">
        <f>AE381+AE345</f>
        <v>6751.4386376499988</v>
      </c>
      <c r="AF382" s="218"/>
    </row>
    <row r="384" spans="1:32" ht="18.75">
      <c r="A384" s="910" t="s">
        <v>319</v>
      </c>
      <c r="B384" s="910"/>
      <c r="K384" s="11">
        <f>+SUM(Pauri!K382)</f>
        <v>4046.1301288461541</v>
      </c>
      <c r="AC384" s="142" t="s">
        <v>364</v>
      </c>
      <c r="AD384" s="11">
        <f>AC333+AC342</f>
        <v>174.70599999999999</v>
      </c>
      <c r="AE384" s="11">
        <f>AD384/AE382*100</f>
        <v>2.5876855197311048</v>
      </c>
    </row>
    <row r="385" spans="1:31" ht="18.75">
      <c r="A385" s="912" t="s">
        <v>320</v>
      </c>
      <c r="B385" s="912"/>
      <c r="K385" s="11">
        <f>+K344</f>
        <v>0</v>
      </c>
      <c r="AC385" s="142" t="s">
        <v>365</v>
      </c>
      <c r="AD385" s="11">
        <f>AC335+AC336+AC337</f>
        <v>135.20949999999999</v>
      </c>
      <c r="AE385" s="11">
        <f>AD385/AE382*100</f>
        <v>2.0026768701709319</v>
      </c>
    </row>
    <row r="386" spans="1:31" ht="18.75">
      <c r="A386" s="910" t="s">
        <v>321</v>
      </c>
      <c r="B386" s="910"/>
      <c r="K386" s="11">
        <f>+K384+K385</f>
        <v>4046.1301288461541</v>
      </c>
      <c r="AC386" s="142" t="s">
        <v>366</v>
      </c>
      <c r="AD386" s="11">
        <f>AC338</f>
        <v>33.801137649999994</v>
      </c>
      <c r="AE386" s="11">
        <f>AD386/AE382*100</f>
        <v>0.50065089033772647</v>
      </c>
    </row>
    <row r="387" spans="1:31" ht="18.75">
      <c r="A387" s="910" t="s">
        <v>322</v>
      </c>
      <c r="B387" s="910"/>
      <c r="K387" s="11" t="b">
        <f>+K382=K386</f>
        <v>1</v>
      </c>
      <c r="AE387" s="11">
        <f>SUM(AE384:AE386)</f>
        <v>5.0910132802397632</v>
      </c>
    </row>
    <row r="388" spans="1:31" ht="18.75">
      <c r="A388" s="910" t="s">
        <v>323</v>
      </c>
      <c r="B388" s="910"/>
    </row>
  </sheetData>
  <mergeCells count="24">
    <mergeCell ref="A387:B387"/>
    <mergeCell ref="A388:B388"/>
    <mergeCell ref="AA2:AC2"/>
    <mergeCell ref="AD2:AE2"/>
    <mergeCell ref="A320:A322"/>
    <mergeCell ref="A384:B384"/>
    <mergeCell ref="A385:B385"/>
    <mergeCell ref="A386:B386"/>
    <mergeCell ref="L2:O2"/>
    <mergeCell ref="P2:Q2"/>
    <mergeCell ref="R2:S2"/>
    <mergeCell ref="T2:V2"/>
    <mergeCell ref="W2:X2"/>
    <mergeCell ref="Y2:Z2"/>
    <mergeCell ref="A1:A3"/>
    <mergeCell ref="B1:B3"/>
    <mergeCell ref="C1:Q1"/>
    <mergeCell ref="R1:X1"/>
    <mergeCell ref="Y1:AE1"/>
    <mergeCell ref="AF1:AF3"/>
    <mergeCell ref="C2:D2"/>
    <mergeCell ref="E2:F2"/>
    <mergeCell ref="G2:I2"/>
    <mergeCell ref="J2:K2"/>
  </mergeCells>
  <pageMargins left="0.16" right="0.16" top="0.53" bottom="0.55000000000000004" header="0.23" footer="0.5"/>
  <pageSetup scale="50" orientation="landscape" r:id="rId1"/>
  <headerFooter alignWithMargins="0">
    <oddHeader>&amp;L&amp;"Arial,Bold"&amp;12Name of the District : Pauri&amp;C&amp;"Arial,Bold"&amp;14Costing Sheet for AWP 2017-18 - SSA-RTE&amp;R
&amp;"Arial,Bold"(Rs. in lakh)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>
  <dimension ref="A1:AG392"/>
  <sheetViews>
    <sheetView showZeros="0" zoomScaleSheetLayoutView="85" workbookViewId="0">
      <pane xSplit="2" ySplit="3" topLeftCell="Y327" activePane="bottomRight" state="frozen"/>
      <selection activeCell="V330" sqref="V330"/>
      <selection pane="topRight" activeCell="V330" sqref="V330"/>
      <selection pane="bottomLeft" activeCell="V330" sqref="V330"/>
      <selection pane="bottomRight" activeCell="V330" sqref="V330"/>
    </sheetView>
  </sheetViews>
  <sheetFormatPr defaultColWidth="9.140625" defaultRowHeight="15.75"/>
  <cols>
    <col min="1" max="1" width="6.85546875" style="29" bestFit="1" customWidth="1"/>
    <col min="2" max="2" width="42.42578125" style="26" customWidth="1"/>
    <col min="3" max="3" width="9.140625" style="26" hidden="1" customWidth="1"/>
    <col min="4" max="4" width="9.140625" style="33" hidden="1" customWidth="1"/>
    <col min="5" max="5" width="9.140625" style="26" hidden="1" customWidth="1"/>
    <col min="6" max="6" width="9.140625" style="33" hidden="1" customWidth="1"/>
    <col min="7" max="7" width="15.5703125" style="110" hidden="1" customWidth="1"/>
    <col min="8" max="8" width="10.5703125" style="26" hidden="1" customWidth="1"/>
    <col min="9" max="9" width="11" style="33" hidden="1" customWidth="1"/>
    <col min="10" max="10" width="8.28515625" style="314" bestFit="1" customWidth="1"/>
    <col min="11" max="11" width="9.85546875" style="33" bestFit="1" customWidth="1"/>
    <col min="12" max="12" width="7" style="314" bestFit="1" customWidth="1"/>
    <col min="13" max="13" width="8.7109375" style="33" bestFit="1" customWidth="1"/>
    <col min="14" max="15" width="9.7109375" style="33" bestFit="1" customWidth="1"/>
    <col min="16" max="16" width="8.140625" style="314" bestFit="1" customWidth="1"/>
    <col min="17" max="17" width="8.7109375" style="33" bestFit="1" customWidth="1"/>
    <col min="18" max="18" width="9.140625" style="314"/>
    <col min="19" max="19" width="9.140625" style="33"/>
    <col min="20" max="20" width="10.42578125" style="136" bestFit="1" customWidth="1"/>
    <col min="21" max="21" width="9.140625" style="314"/>
    <col min="22" max="22" width="8.7109375" style="33" bestFit="1" customWidth="1"/>
    <col min="23" max="23" width="7.7109375" style="314" bestFit="1" customWidth="1"/>
    <col min="24" max="24" width="8.28515625" style="33" bestFit="1" customWidth="1"/>
    <col min="25" max="25" width="9.140625" style="26"/>
    <col min="26" max="26" width="13" style="33" customWidth="1"/>
    <col min="27" max="27" width="19" style="26" bestFit="1" customWidth="1"/>
    <col min="28" max="28" width="14.28515625" style="26" customWidth="1"/>
    <col min="29" max="29" width="16.5703125" style="33" customWidth="1"/>
    <col min="30" max="30" width="13.85546875" style="26" customWidth="1"/>
    <col min="31" max="31" width="16" style="33" customWidth="1"/>
    <col min="32" max="32" width="20.140625" style="26" customWidth="1"/>
    <col min="33" max="16384" width="9.140625" style="26"/>
  </cols>
  <sheetData>
    <row r="1" spans="1:32" s="28" customFormat="1" ht="25.5" customHeight="1">
      <c r="A1" s="908" t="s">
        <v>0</v>
      </c>
      <c r="B1" s="908" t="s">
        <v>1</v>
      </c>
      <c r="C1" s="904" t="s">
        <v>327</v>
      </c>
      <c r="D1" s="941"/>
      <c r="E1" s="941"/>
      <c r="F1" s="941"/>
      <c r="G1" s="941"/>
      <c r="H1" s="941"/>
      <c r="I1" s="941"/>
      <c r="J1" s="941"/>
      <c r="K1" s="941"/>
      <c r="L1" s="941"/>
      <c r="M1" s="941"/>
      <c r="N1" s="941"/>
      <c r="O1" s="941"/>
      <c r="P1" s="941"/>
      <c r="Q1" s="942"/>
      <c r="R1" s="907" t="s">
        <v>325</v>
      </c>
      <c r="S1" s="908"/>
      <c r="T1" s="908"/>
      <c r="U1" s="908"/>
      <c r="V1" s="908"/>
      <c r="W1" s="908"/>
      <c r="X1" s="908"/>
      <c r="Y1" s="907" t="s">
        <v>326</v>
      </c>
      <c r="Z1" s="908"/>
      <c r="AA1" s="908"/>
      <c r="AB1" s="908"/>
      <c r="AC1" s="908"/>
      <c r="AD1" s="908"/>
      <c r="AE1" s="908"/>
      <c r="AF1" s="908" t="s">
        <v>185</v>
      </c>
    </row>
    <row r="2" spans="1:32" s="28" customFormat="1" ht="69" customHeight="1">
      <c r="A2" s="908"/>
      <c r="B2" s="908"/>
      <c r="C2" s="909" t="s">
        <v>3</v>
      </c>
      <c r="D2" s="908"/>
      <c r="E2" s="908" t="s">
        <v>261</v>
      </c>
      <c r="F2" s="908"/>
      <c r="G2" s="908" t="s">
        <v>4</v>
      </c>
      <c r="H2" s="908"/>
      <c r="I2" s="908"/>
      <c r="J2" s="909" t="s">
        <v>680</v>
      </c>
      <c r="K2" s="908"/>
      <c r="L2" s="913" t="s">
        <v>681</v>
      </c>
      <c r="M2" s="914"/>
      <c r="N2" s="914"/>
      <c r="O2" s="915"/>
      <c r="P2" s="916" t="s">
        <v>2</v>
      </c>
      <c r="Q2" s="916"/>
      <c r="R2" s="909" t="s">
        <v>3</v>
      </c>
      <c r="S2" s="908"/>
      <c r="T2" s="908" t="s">
        <v>4</v>
      </c>
      <c r="U2" s="908"/>
      <c r="V2" s="908"/>
      <c r="W2" s="909" t="s">
        <v>5</v>
      </c>
      <c r="X2" s="908"/>
      <c r="Y2" s="909" t="s">
        <v>3</v>
      </c>
      <c r="Z2" s="908"/>
      <c r="AA2" s="908" t="s">
        <v>4</v>
      </c>
      <c r="AB2" s="908"/>
      <c r="AC2" s="908"/>
      <c r="AD2" s="909" t="s">
        <v>5</v>
      </c>
      <c r="AE2" s="908"/>
      <c r="AF2" s="908"/>
    </row>
    <row r="3" spans="1:32" s="28" customFormat="1">
      <c r="A3" s="908"/>
      <c r="B3" s="908"/>
      <c r="C3" s="74" t="s">
        <v>6</v>
      </c>
      <c r="D3" s="331" t="s">
        <v>7</v>
      </c>
      <c r="E3" s="74" t="s">
        <v>6</v>
      </c>
      <c r="F3" s="331" t="s">
        <v>7</v>
      </c>
      <c r="G3" s="330" t="s">
        <v>10</v>
      </c>
      <c r="H3" s="74" t="s">
        <v>6</v>
      </c>
      <c r="I3" s="331" t="s">
        <v>7</v>
      </c>
      <c r="J3" s="74" t="s">
        <v>6</v>
      </c>
      <c r="K3" s="331" t="s">
        <v>7</v>
      </c>
      <c r="L3" s="74" t="s">
        <v>6</v>
      </c>
      <c r="M3" s="331" t="s">
        <v>7</v>
      </c>
      <c r="N3" s="331" t="s">
        <v>8</v>
      </c>
      <c r="O3" s="331" t="s">
        <v>9</v>
      </c>
      <c r="P3" s="74" t="s">
        <v>6</v>
      </c>
      <c r="Q3" s="331" t="s">
        <v>7</v>
      </c>
      <c r="R3" s="74" t="s">
        <v>6</v>
      </c>
      <c r="S3" s="331" t="s">
        <v>7</v>
      </c>
      <c r="T3" s="190" t="s">
        <v>10</v>
      </c>
      <c r="U3" s="74" t="s">
        <v>6</v>
      </c>
      <c r="V3" s="331" t="s">
        <v>7</v>
      </c>
      <c r="W3" s="74" t="s">
        <v>6</v>
      </c>
      <c r="X3" s="331" t="s">
        <v>7</v>
      </c>
      <c r="Y3" s="74" t="s">
        <v>6</v>
      </c>
      <c r="Z3" s="331" t="s">
        <v>7</v>
      </c>
      <c r="AA3" s="330" t="s">
        <v>10</v>
      </c>
      <c r="AB3" s="74" t="s">
        <v>6</v>
      </c>
      <c r="AC3" s="331" t="s">
        <v>7</v>
      </c>
      <c r="AD3" s="74" t="s">
        <v>6</v>
      </c>
      <c r="AE3" s="331" t="s">
        <v>7</v>
      </c>
      <c r="AF3" s="908"/>
    </row>
    <row r="4" spans="1:32" s="28" customFormat="1">
      <c r="A4" s="338" t="s">
        <v>11</v>
      </c>
      <c r="B4" s="20" t="s">
        <v>12</v>
      </c>
      <c r="C4" s="336"/>
      <c r="D4" s="338"/>
      <c r="E4" s="336"/>
      <c r="F4" s="338"/>
      <c r="G4" s="337"/>
      <c r="H4" s="336"/>
      <c r="I4" s="338"/>
      <c r="J4" s="70"/>
      <c r="K4" s="338"/>
      <c r="L4" s="70"/>
      <c r="M4" s="338"/>
      <c r="N4" s="338"/>
      <c r="O4" s="338"/>
      <c r="P4" s="70"/>
      <c r="Q4" s="338"/>
      <c r="R4" s="70"/>
      <c r="S4" s="338"/>
      <c r="T4" s="132"/>
      <c r="U4" s="70"/>
      <c r="V4" s="338"/>
      <c r="W4" s="70"/>
      <c r="X4" s="338"/>
      <c r="Y4" s="70"/>
      <c r="Z4" s="391"/>
      <c r="AA4" s="132"/>
      <c r="AB4" s="70"/>
      <c r="AC4" s="391"/>
      <c r="AD4" s="70"/>
      <c r="AE4" s="391"/>
      <c r="AF4" s="336"/>
    </row>
    <row r="5" spans="1:32" s="28" customFormat="1">
      <c r="A5" s="338"/>
      <c r="B5" s="20" t="s">
        <v>13</v>
      </c>
      <c r="C5" s="336"/>
      <c r="D5" s="338"/>
      <c r="E5" s="336"/>
      <c r="F5" s="338"/>
      <c r="G5" s="337"/>
      <c r="H5" s="336"/>
      <c r="I5" s="338"/>
      <c r="J5" s="70"/>
      <c r="K5" s="338"/>
      <c r="L5" s="70"/>
      <c r="M5" s="338"/>
      <c r="N5" s="338"/>
      <c r="O5" s="338"/>
      <c r="P5" s="70"/>
      <c r="Q5" s="338"/>
      <c r="R5" s="70"/>
      <c r="S5" s="338"/>
      <c r="T5" s="132"/>
      <c r="U5" s="70"/>
      <c r="V5" s="338"/>
      <c r="W5" s="70"/>
      <c r="X5" s="338"/>
      <c r="Y5" s="70"/>
      <c r="Z5" s="391"/>
      <c r="AA5" s="132"/>
      <c r="AB5" s="70"/>
      <c r="AC5" s="391"/>
      <c r="AD5" s="70"/>
      <c r="AE5" s="391"/>
      <c r="AF5" s="336"/>
    </row>
    <row r="6" spans="1:32" s="18" customFormat="1">
      <c r="A6" s="21">
        <v>1</v>
      </c>
      <c r="B6" s="20" t="s">
        <v>14</v>
      </c>
      <c r="C6" s="24"/>
      <c r="D6" s="68"/>
      <c r="E6" s="24"/>
      <c r="F6" s="68"/>
      <c r="G6" s="107"/>
      <c r="H6" s="24"/>
      <c r="I6" s="68"/>
      <c r="J6" s="164"/>
      <c r="K6" s="68"/>
      <c r="L6" s="164"/>
      <c r="M6" s="68"/>
      <c r="N6" s="68"/>
      <c r="O6" s="68"/>
      <c r="P6" s="164"/>
      <c r="Q6" s="68"/>
      <c r="R6" s="164"/>
      <c r="S6" s="68"/>
      <c r="T6" s="133"/>
      <c r="U6" s="164"/>
      <c r="V6" s="68"/>
      <c r="W6" s="164"/>
      <c r="X6" s="68"/>
      <c r="Y6" s="164"/>
      <c r="Z6" s="68"/>
      <c r="AA6" s="133"/>
      <c r="AB6" s="164"/>
      <c r="AC6" s="68"/>
      <c r="AD6" s="164"/>
      <c r="AE6" s="68"/>
      <c r="AF6" s="24"/>
    </row>
    <row r="7" spans="1:32" s="18" customFormat="1">
      <c r="A7" s="21">
        <v>1.01</v>
      </c>
      <c r="B7" s="23" t="s">
        <v>15</v>
      </c>
      <c r="C7" s="24"/>
      <c r="D7" s="68"/>
      <c r="E7" s="24"/>
      <c r="F7" s="68"/>
      <c r="G7" s="107"/>
      <c r="H7" s="24"/>
      <c r="I7" s="68"/>
      <c r="J7" s="164">
        <f t="shared" ref="J7:K20" si="0">H7+E7+C7</f>
        <v>0</v>
      </c>
      <c r="K7" s="68">
        <f t="shared" si="0"/>
        <v>0</v>
      </c>
      <c r="L7" s="164"/>
      <c r="M7" s="68"/>
      <c r="N7" s="68"/>
      <c r="O7" s="68"/>
      <c r="P7" s="164"/>
      <c r="Q7" s="68"/>
      <c r="R7" s="164"/>
      <c r="S7" s="68"/>
      <c r="T7" s="133"/>
      <c r="U7" s="164"/>
      <c r="V7" s="68"/>
      <c r="W7" s="164"/>
      <c r="X7" s="68"/>
      <c r="Y7" s="164"/>
      <c r="Z7" s="68"/>
      <c r="AA7" s="133"/>
      <c r="AB7" s="164"/>
      <c r="AC7" s="68"/>
      <c r="AD7" s="164"/>
      <c r="AE7" s="68"/>
      <c r="AF7" s="24"/>
    </row>
    <row r="8" spans="1:32" s="18" customFormat="1">
      <c r="A8" s="21">
        <v>1.02</v>
      </c>
      <c r="B8" s="82" t="s">
        <v>16</v>
      </c>
      <c r="C8" s="24"/>
      <c r="D8" s="68"/>
      <c r="E8" s="24"/>
      <c r="F8" s="68"/>
      <c r="G8" s="107"/>
      <c r="H8" s="24">
        <v>0</v>
      </c>
      <c r="I8" s="68"/>
      <c r="J8" s="164">
        <f t="shared" si="0"/>
        <v>0</v>
      </c>
      <c r="K8" s="68">
        <f t="shared" si="0"/>
        <v>0</v>
      </c>
      <c r="L8" s="164"/>
      <c r="M8" s="68"/>
      <c r="N8" s="68" t="e">
        <f>L8/H8%</f>
        <v>#DIV/0!</v>
      </c>
      <c r="O8" s="68"/>
      <c r="P8" s="164"/>
      <c r="Q8" s="68"/>
      <c r="R8" s="164"/>
      <c r="S8" s="68"/>
      <c r="T8" s="133"/>
      <c r="U8" s="164"/>
      <c r="V8" s="68"/>
      <c r="W8" s="164"/>
      <c r="X8" s="68"/>
      <c r="Y8" s="164"/>
      <c r="Z8" s="68"/>
      <c r="AA8" s="133"/>
      <c r="AB8" s="164"/>
      <c r="AC8" s="68"/>
      <c r="AD8" s="164"/>
      <c r="AE8" s="68"/>
      <c r="AF8" s="24"/>
    </row>
    <row r="9" spans="1:32" s="18" customFormat="1">
      <c r="A9" s="21">
        <v>1.03</v>
      </c>
      <c r="B9" s="23" t="s">
        <v>210</v>
      </c>
      <c r="C9" s="24"/>
      <c r="D9" s="68"/>
      <c r="E9" s="24"/>
      <c r="F9" s="68"/>
      <c r="G9" s="107"/>
      <c r="H9" s="24"/>
      <c r="I9" s="68"/>
      <c r="J9" s="164">
        <f t="shared" si="0"/>
        <v>0</v>
      </c>
      <c r="K9" s="68">
        <f t="shared" si="0"/>
        <v>0</v>
      </c>
      <c r="L9" s="164"/>
      <c r="M9" s="68"/>
      <c r="N9" s="68"/>
      <c r="O9" s="68"/>
      <c r="P9" s="164"/>
      <c r="Q9" s="68"/>
      <c r="R9" s="164"/>
      <c r="S9" s="68"/>
      <c r="T9" s="133"/>
      <c r="U9" s="164"/>
      <c r="V9" s="68"/>
      <c r="W9" s="164"/>
      <c r="X9" s="68"/>
      <c r="Y9" s="164"/>
      <c r="Z9" s="68"/>
      <c r="AA9" s="133"/>
      <c r="AB9" s="164"/>
      <c r="AC9" s="68"/>
      <c r="AD9" s="164"/>
      <c r="AE9" s="68"/>
      <c r="AF9" s="24"/>
    </row>
    <row r="10" spans="1:32" s="18" customFormat="1" ht="31.5">
      <c r="A10" s="21">
        <v>1.04</v>
      </c>
      <c r="B10" s="24" t="s">
        <v>17</v>
      </c>
      <c r="C10" s="24"/>
      <c r="D10" s="68"/>
      <c r="E10" s="24"/>
      <c r="F10" s="68"/>
      <c r="G10" s="107"/>
      <c r="H10" s="24"/>
      <c r="I10" s="68"/>
      <c r="J10" s="164">
        <f t="shared" si="0"/>
        <v>0</v>
      </c>
      <c r="K10" s="68">
        <f t="shared" si="0"/>
        <v>0</v>
      </c>
      <c r="L10" s="164"/>
      <c r="M10" s="68"/>
      <c r="N10" s="68"/>
      <c r="O10" s="68"/>
      <c r="P10" s="164"/>
      <c r="Q10" s="68"/>
      <c r="R10" s="164"/>
      <c r="S10" s="68"/>
      <c r="T10" s="133"/>
      <c r="U10" s="164"/>
      <c r="V10" s="68"/>
      <c r="W10" s="164"/>
      <c r="X10" s="68"/>
      <c r="Y10" s="164"/>
      <c r="Z10" s="68"/>
      <c r="AA10" s="133"/>
      <c r="AB10" s="164"/>
      <c r="AC10" s="68"/>
      <c r="AD10" s="164"/>
      <c r="AE10" s="68"/>
      <c r="AF10" s="24"/>
    </row>
    <row r="11" spans="1:32" s="18" customFormat="1">
      <c r="A11" s="21">
        <v>1.05</v>
      </c>
      <c r="B11" s="24" t="s">
        <v>18</v>
      </c>
      <c r="C11" s="24"/>
      <c r="D11" s="68"/>
      <c r="E11" s="24"/>
      <c r="F11" s="68"/>
      <c r="G11" s="107"/>
      <c r="H11" s="24"/>
      <c r="I11" s="68"/>
      <c r="J11" s="164">
        <f t="shared" si="0"/>
        <v>0</v>
      </c>
      <c r="K11" s="68">
        <f t="shared" si="0"/>
        <v>0</v>
      </c>
      <c r="L11" s="164"/>
      <c r="M11" s="68"/>
      <c r="N11" s="68"/>
      <c r="O11" s="68"/>
      <c r="P11" s="164"/>
      <c r="Q11" s="68"/>
      <c r="R11" s="164"/>
      <c r="S11" s="68"/>
      <c r="T11" s="133"/>
      <c r="U11" s="164"/>
      <c r="V11" s="68"/>
      <c r="W11" s="164"/>
      <c r="X11" s="68"/>
      <c r="Y11" s="164"/>
      <c r="Z11" s="68"/>
      <c r="AA11" s="133"/>
      <c r="AB11" s="164"/>
      <c r="AC11" s="68"/>
      <c r="AD11" s="164"/>
      <c r="AE11" s="68"/>
      <c r="AF11" s="24"/>
    </row>
    <row r="12" spans="1:32" s="18" customFormat="1">
      <c r="A12" s="21">
        <v>1.06</v>
      </c>
      <c r="B12" s="3" t="s">
        <v>19</v>
      </c>
      <c r="C12" s="24"/>
      <c r="D12" s="68"/>
      <c r="E12" s="24"/>
      <c r="F12" s="68"/>
      <c r="G12" s="107"/>
      <c r="H12" s="24"/>
      <c r="I12" s="68"/>
      <c r="J12" s="164">
        <f t="shared" si="0"/>
        <v>0</v>
      </c>
      <c r="K12" s="68">
        <f t="shared" si="0"/>
        <v>0</v>
      </c>
      <c r="L12" s="164"/>
      <c r="M12" s="68"/>
      <c r="N12" s="68"/>
      <c r="O12" s="68"/>
      <c r="P12" s="164"/>
      <c r="Q12" s="68"/>
      <c r="R12" s="164"/>
      <c r="S12" s="68"/>
      <c r="T12" s="133"/>
      <c r="U12" s="164"/>
      <c r="V12" s="68"/>
      <c r="W12" s="164"/>
      <c r="X12" s="68"/>
      <c r="Y12" s="164"/>
      <c r="Z12" s="68"/>
      <c r="AA12" s="133"/>
      <c r="AB12" s="164"/>
      <c r="AC12" s="68"/>
      <c r="AD12" s="164"/>
      <c r="AE12" s="68"/>
      <c r="AF12" s="24"/>
    </row>
    <row r="13" spans="1:32" s="18" customFormat="1" ht="31.5">
      <c r="A13" s="21">
        <v>1.07</v>
      </c>
      <c r="B13" s="3" t="s">
        <v>20</v>
      </c>
      <c r="C13" s="24"/>
      <c r="D13" s="68"/>
      <c r="E13" s="24"/>
      <c r="F13" s="68"/>
      <c r="G13" s="107"/>
      <c r="H13" s="24"/>
      <c r="I13" s="68"/>
      <c r="J13" s="164">
        <f t="shared" si="0"/>
        <v>0</v>
      </c>
      <c r="K13" s="68">
        <f t="shared" si="0"/>
        <v>0</v>
      </c>
      <c r="L13" s="164"/>
      <c r="M13" s="68"/>
      <c r="N13" s="68"/>
      <c r="O13" s="68"/>
      <c r="P13" s="164"/>
      <c r="Q13" s="68"/>
      <c r="R13" s="164"/>
      <c r="S13" s="68"/>
      <c r="T13" s="133"/>
      <c r="U13" s="164"/>
      <c r="V13" s="68"/>
      <c r="W13" s="164"/>
      <c r="X13" s="68"/>
      <c r="Y13" s="164"/>
      <c r="Z13" s="68"/>
      <c r="AA13" s="133"/>
      <c r="AB13" s="164"/>
      <c r="AC13" s="68"/>
      <c r="AD13" s="164"/>
      <c r="AE13" s="68"/>
      <c r="AF13" s="24"/>
    </row>
    <row r="14" spans="1:32" s="25" customFormat="1" ht="31.5">
      <c r="A14" s="338">
        <v>2</v>
      </c>
      <c r="B14" s="342" t="s">
        <v>152</v>
      </c>
      <c r="C14" s="22"/>
      <c r="D14" s="66"/>
      <c r="E14" s="22"/>
      <c r="F14" s="66"/>
      <c r="G14" s="108"/>
      <c r="H14" s="22"/>
      <c r="I14" s="66"/>
      <c r="J14" s="312">
        <f t="shared" si="0"/>
        <v>0</v>
      </c>
      <c r="K14" s="66">
        <f t="shared" si="0"/>
        <v>0</v>
      </c>
      <c r="L14" s="312"/>
      <c r="M14" s="66"/>
      <c r="N14" s="68"/>
      <c r="O14" s="66"/>
      <c r="P14" s="312"/>
      <c r="Q14" s="66"/>
      <c r="R14" s="312"/>
      <c r="S14" s="66"/>
      <c r="T14" s="134"/>
      <c r="U14" s="312"/>
      <c r="V14" s="66"/>
      <c r="W14" s="312"/>
      <c r="X14" s="66"/>
      <c r="Y14" s="312"/>
      <c r="Z14" s="66"/>
      <c r="AA14" s="134"/>
      <c r="AB14" s="312"/>
      <c r="AC14" s="66"/>
      <c r="AD14" s="312"/>
      <c r="AE14" s="66"/>
      <c r="AF14" s="22"/>
    </row>
    <row r="15" spans="1:32" s="18" customFormat="1">
      <c r="A15" s="21"/>
      <c r="B15" s="3" t="s">
        <v>211</v>
      </c>
      <c r="C15" s="24"/>
      <c r="D15" s="68"/>
      <c r="E15" s="24"/>
      <c r="F15" s="68"/>
      <c r="G15" s="107"/>
      <c r="H15" s="24"/>
      <c r="I15" s="68"/>
      <c r="J15" s="164">
        <f t="shared" si="0"/>
        <v>0</v>
      </c>
      <c r="K15" s="68">
        <f t="shared" si="0"/>
        <v>0</v>
      </c>
      <c r="L15" s="164"/>
      <c r="M15" s="68"/>
      <c r="N15" s="68"/>
      <c r="O15" s="68"/>
      <c r="P15" s="164"/>
      <c r="Q15" s="68"/>
      <c r="R15" s="164"/>
      <c r="S15" s="68"/>
      <c r="T15" s="133"/>
      <c r="U15" s="164"/>
      <c r="V15" s="68"/>
      <c r="W15" s="164"/>
      <c r="X15" s="68"/>
      <c r="Y15" s="164"/>
      <c r="Z15" s="68"/>
      <c r="AA15" s="133"/>
      <c r="AB15" s="164"/>
      <c r="AC15" s="68"/>
      <c r="AD15" s="164"/>
      <c r="AE15" s="68"/>
      <c r="AF15" s="24"/>
    </row>
    <row r="16" spans="1:32" s="25" customFormat="1">
      <c r="A16" s="338"/>
      <c r="B16" s="15" t="s">
        <v>21</v>
      </c>
      <c r="C16" s="22"/>
      <c r="D16" s="66"/>
      <c r="E16" s="22"/>
      <c r="F16" s="66"/>
      <c r="G16" s="108"/>
      <c r="H16" s="22"/>
      <c r="I16" s="66"/>
      <c r="J16" s="312">
        <f t="shared" si="0"/>
        <v>0</v>
      </c>
      <c r="K16" s="66">
        <f t="shared" si="0"/>
        <v>0</v>
      </c>
      <c r="L16" s="312"/>
      <c r="M16" s="66"/>
      <c r="N16" s="68"/>
      <c r="O16" s="66"/>
      <c r="P16" s="312"/>
      <c r="Q16" s="66"/>
      <c r="R16" s="312"/>
      <c r="S16" s="66"/>
      <c r="T16" s="134"/>
      <c r="U16" s="312"/>
      <c r="V16" s="66"/>
      <c r="W16" s="312"/>
      <c r="X16" s="66"/>
      <c r="Y16" s="312"/>
      <c r="Z16" s="66"/>
      <c r="AA16" s="134"/>
      <c r="AB16" s="312"/>
      <c r="AC16" s="66"/>
      <c r="AD16" s="312"/>
      <c r="AE16" s="66"/>
      <c r="AF16" s="22"/>
    </row>
    <row r="17" spans="1:32" s="18" customFormat="1" ht="31.5">
      <c r="A17" s="21">
        <v>2.0099999999999998</v>
      </c>
      <c r="B17" s="362" t="s">
        <v>22</v>
      </c>
      <c r="C17" s="24"/>
      <c r="D17" s="68"/>
      <c r="E17" s="24"/>
      <c r="F17" s="68"/>
      <c r="G17" s="101">
        <v>2</v>
      </c>
      <c r="H17" s="24"/>
      <c r="I17" s="68">
        <f>H17*G17</f>
        <v>0</v>
      </c>
      <c r="J17" s="164">
        <f t="shared" si="0"/>
        <v>0</v>
      </c>
      <c r="K17" s="68">
        <f t="shared" si="0"/>
        <v>0</v>
      </c>
      <c r="L17" s="164"/>
      <c r="M17" s="68"/>
      <c r="N17" s="68" t="e">
        <f t="shared" ref="N17:N21" si="1">L17/J17%</f>
        <v>#DIV/0!</v>
      </c>
      <c r="O17" s="68" t="e">
        <f t="shared" ref="O17:O18" si="2">M17/I17%</f>
        <v>#DIV/0!</v>
      </c>
      <c r="P17" s="164">
        <f t="shared" ref="P17:Q20" si="3">J17-L17</f>
        <v>0</v>
      </c>
      <c r="Q17" s="68">
        <f t="shared" si="3"/>
        <v>0</v>
      </c>
      <c r="R17" s="164"/>
      <c r="S17" s="68"/>
      <c r="T17" s="133">
        <v>2</v>
      </c>
      <c r="U17" s="164"/>
      <c r="V17" s="68">
        <f>U17*T17</f>
        <v>0</v>
      </c>
      <c r="W17" s="164">
        <f>U17+R17</f>
        <v>0</v>
      </c>
      <c r="X17" s="68">
        <f>V17+S17</f>
        <v>0</v>
      </c>
      <c r="Y17" s="164"/>
      <c r="Z17" s="68"/>
      <c r="AA17" s="133">
        <v>2</v>
      </c>
      <c r="AB17" s="164"/>
      <c r="AC17" s="68">
        <f>AB17*AA17</f>
        <v>0</v>
      </c>
      <c r="AD17" s="164">
        <f>AB17+Y17</f>
        <v>0</v>
      </c>
      <c r="AE17" s="68">
        <f>AC17+Z17</f>
        <v>0</v>
      </c>
      <c r="AF17" s="24"/>
    </row>
    <row r="18" spans="1:32" s="18" customFormat="1">
      <c r="A18" s="21">
        <v>2.02</v>
      </c>
      <c r="B18" s="362" t="s">
        <v>23</v>
      </c>
      <c r="C18" s="24"/>
      <c r="D18" s="68"/>
      <c r="E18" s="24"/>
      <c r="F18" s="68"/>
      <c r="G18" s="101">
        <v>3</v>
      </c>
      <c r="H18" s="24"/>
      <c r="I18" s="68">
        <f t="shared" ref="I18:I20" si="4">H18*G18</f>
        <v>0</v>
      </c>
      <c r="J18" s="164">
        <f t="shared" si="0"/>
        <v>0</v>
      </c>
      <c r="K18" s="68">
        <f t="shared" si="0"/>
        <v>0</v>
      </c>
      <c r="L18" s="164"/>
      <c r="M18" s="68"/>
      <c r="N18" s="68" t="e">
        <f t="shared" si="1"/>
        <v>#DIV/0!</v>
      </c>
      <c r="O18" s="68" t="e">
        <f t="shared" si="2"/>
        <v>#DIV/0!</v>
      </c>
      <c r="P18" s="164">
        <f t="shared" si="3"/>
        <v>0</v>
      </c>
      <c r="Q18" s="68">
        <f t="shared" si="3"/>
        <v>0</v>
      </c>
      <c r="R18" s="164"/>
      <c r="S18" s="68"/>
      <c r="T18" s="133">
        <v>3</v>
      </c>
      <c r="U18" s="164"/>
      <c r="V18" s="68">
        <f>U18*T18</f>
        <v>0</v>
      </c>
      <c r="W18" s="164">
        <f t="shared" ref="W18:W20" si="5">U18+R18</f>
        <v>0</v>
      </c>
      <c r="X18" s="68">
        <f>V18+S18</f>
        <v>0</v>
      </c>
      <c r="Y18" s="164"/>
      <c r="Z18" s="68"/>
      <c r="AA18" s="133">
        <v>3</v>
      </c>
      <c r="AB18" s="164"/>
      <c r="AC18" s="68">
        <f>AB18*AA18</f>
        <v>0</v>
      </c>
      <c r="AD18" s="164">
        <f t="shared" ref="AD18:AD20" si="6">AB18+Y18</f>
        <v>0</v>
      </c>
      <c r="AE18" s="68">
        <f>AC18+Z18</f>
        <v>0</v>
      </c>
      <c r="AF18" s="24"/>
    </row>
    <row r="19" spans="1:32" s="18" customFormat="1" ht="56.25">
      <c r="A19" s="21">
        <v>2.0299999999999998</v>
      </c>
      <c r="B19" s="362" t="s">
        <v>24</v>
      </c>
      <c r="C19" s="24"/>
      <c r="D19" s="68"/>
      <c r="E19" s="24"/>
      <c r="F19" s="68"/>
      <c r="G19" s="107"/>
      <c r="H19" s="24"/>
      <c r="I19" s="68">
        <f t="shared" si="4"/>
        <v>0</v>
      </c>
      <c r="J19" s="164">
        <f t="shared" si="0"/>
        <v>0</v>
      </c>
      <c r="K19" s="68">
        <f t="shared" si="0"/>
        <v>0</v>
      </c>
      <c r="L19" s="164"/>
      <c r="M19" s="68"/>
      <c r="N19" s="68"/>
      <c r="O19" s="68"/>
      <c r="P19" s="164">
        <f t="shared" si="3"/>
        <v>0</v>
      </c>
      <c r="Q19" s="68">
        <f t="shared" si="3"/>
        <v>0</v>
      </c>
      <c r="R19" s="164"/>
      <c r="S19" s="68"/>
      <c r="T19" s="133">
        <f>0.0075*50</f>
        <v>0.375</v>
      </c>
      <c r="U19" s="164"/>
      <c r="V19" s="68"/>
      <c r="W19" s="164">
        <f t="shared" si="5"/>
        <v>0</v>
      </c>
      <c r="X19" s="68">
        <f>V19+S19</f>
        <v>0</v>
      </c>
      <c r="Y19" s="164"/>
      <c r="Z19" s="68"/>
      <c r="AA19" s="133">
        <f>0.0075*50</f>
        <v>0.375</v>
      </c>
      <c r="AB19" s="164"/>
      <c r="AC19" s="68"/>
      <c r="AD19" s="164">
        <f t="shared" si="6"/>
        <v>0</v>
      </c>
      <c r="AE19" s="68">
        <f>AC19+Z19</f>
        <v>0</v>
      </c>
      <c r="AF19" s="778" t="s">
        <v>484</v>
      </c>
    </row>
    <row r="20" spans="1:32" s="18" customFormat="1">
      <c r="A20" s="21">
        <v>2.04</v>
      </c>
      <c r="B20" s="362" t="s">
        <v>149</v>
      </c>
      <c r="C20" s="24"/>
      <c r="D20" s="68"/>
      <c r="E20" s="24"/>
      <c r="F20" s="68"/>
      <c r="G20" s="107">
        <v>0.375</v>
      </c>
      <c r="H20" s="24"/>
      <c r="I20" s="68">
        <f t="shared" si="4"/>
        <v>0</v>
      </c>
      <c r="J20" s="164">
        <f t="shared" si="0"/>
        <v>0</v>
      </c>
      <c r="K20" s="68">
        <f t="shared" si="0"/>
        <v>0</v>
      </c>
      <c r="L20" s="164"/>
      <c r="M20" s="68"/>
      <c r="N20" s="68" t="e">
        <f t="shared" si="1"/>
        <v>#DIV/0!</v>
      </c>
      <c r="O20" s="68" t="e">
        <f>M20/K20%</f>
        <v>#DIV/0!</v>
      </c>
      <c r="P20" s="164">
        <f t="shared" si="3"/>
        <v>0</v>
      </c>
      <c r="Q20" s="68">
        <f t="shared" si="3"/>
        <v>0</v>
      </c>
      <c r="R20" s="164"/>
      <c r="S20" s="68"/>
      <c r="T20" s="133">
        <v>0.375</v>
      </c>
      <c r="U20" s="164"/>
      <c r="V20" s="68">
        <f>U20*T20</f>
        <v>0</v>
      </c>
      <c r="W20" s="164">
        <f t="shared" si="5"/>
        <v>0</v>
      </c>
      <c r="X20" s="68">
        <f>V20+S20</f>
        <v>0</v>
      </c>
      <c r="Y20" s="164"/>
      <c r="Z20" s="68"/>
      <c r="AA20" s="133">
        <v>0.375</v>
      </c>
      <c r="AB20" s="164"/>
      <c r="AC20" s="68">
        <f>AB20*AA20</f>
        <v>0</v>
      </c>
      <c r="AD20" s="164">
        <f t="shared" si="6"/>
        <v>0</v>
      </c>
      <c r="AE20" s="68">
        <f>AC20+Z20</f>
        <v>0</v>
      </c>
      <c r="AF20" s="24"/>
    </row>
    <row r="21" spans="1:32" s="235" customFormat="1">
      <c r="A21" s="237"/>
      <c r="B21" s="363" t="s">
        <v>231</v>
      </c>
      <c r="C21" s="355">
        <f t="shared" ref="C21" si="7">SUM(C17:C20)</f>
        <v>0</v>
      </c>
      <c r="D21" s="234">
        <f>SUM(D17:D20)</f>
        <v>0</v>
      </c>
      <c r="E21" s="355">
        <f t="shared" ref="E21" si="8">SUM(E17:E20)</f>
        <v>0</v>
      </c>
      <c r="F21" s="234">
        <f>SUM(F17:F20)</f>
        <v>0</v>
      </c>
      <c r="G21" s="230"/>
      <c r="H21" s="355">
        <f t="shared" ref="H21:M21" si="9">SUM(H17:H20)</f>
        <v>0</v>
      </c>
      <c r="I21" s="234">
        <f>SUM(I17:I20)</f>
        <v>0</v>
      </c>
      <c r="J21" s="355">
        <f t="shared" si="9"/>
        <v>0</v>
      </c>
      <c r="K21" s="234">
        <f>SUM(K17:K20)</f>
        <v>0</v>
      </c>
      <c r="L21" s="355">
        <f t="shared" si="9"/>
        <v>0</v>
      </c>
      <c r="M21" s="234">
        <f t="shared" si="9"/>
        <v>0</v>
      </c>
      <c r="N21" s="232" t="e">
        <f t="shared" si="1"/>
        <v>#DIV/0!</v>
      </c>
      <c r="O21" s="232" t="e">
        <f>M21/K21%</f>
        <v>#DIV/0!</v>
      </c>
      <c r="P21" s="355">
        <f t="shared" ref="P21:S21" si="10">SUM(P17:P20)</f>
        <v>0</v>
      </c>
      <c r="Q21" s="234">
        <f t="shared" si="10"/>
        <v>0</v>
      </c>
      <c r="R21" s="355">
        <f t="shared" si="10"/>
        <v>0</v>
      </c>
      <c r="S21" s="234">
        <f t="shared" si="10"/>
        <v>0</v>
      </c>
      <c r="T21" s="233"/>
      <c r="U21" s="355">
        <f t="shared" ref="U21:W21" si="11">SUM(U17:U20)</f>
        <v>0</v>
      </c>
      <c r="V21" s="234">
        <f t="shared" si="11"/>
        <v>0</v>
      </c>
      <c r="W21" s="355">
        <f t="shared" si="11"/>
        <v>0</v>
      </c>
      <c r="X21" s="234">
        <f>SUM(X17:X20)</f>
        <v>0</v>
      </c>
      <c r="Y21" s="355">
        <f t="shared" ref="Y21:Z21" si="12">SUM(Y17:Y20)</f>
        <v>0</v>
      </c>
      <c r="Z21" s="234">
        <f t="shared" si="12"/>
        <v>0</v>
      </c>
      <c r="AA21" s="233"/>
      <c r="AB21" s="355">
        <f t="shared" ref="AB21:AD21" si="13">SUM(AB17:AB20)</f>
        <v>0</v>
      </c>
      <c r="AC21" s="234">
        <f t="shared" si="13"/>
        <v>0</v>
      </c>
      <c r="AD21" s="355">
        <f t="shared" si="13"/>
        <v>0</v>
      </c>
      <c r="AE21" s="234">
        <f>SUM(AE17:AE20)</f>
        <v>0</v>
      </c>
      <c r="AF21" s="227"/>
    </row>
    <row r="22" spans="1:32" s="25" customFormat="1">
      <c r="A22" s="338"/>
      <c r="B22" s="15" t="s">
        <v>271</v>
      </c>
      <c r="C22" s="22"/>
      <c r="D22" s="66"/>
      <c r="E22" s="22"/>
      <c r="F22" s="66"/>
      <c r="G22" s="108"/>
      <c r="H22" s="22"/>
      <c r="I22" s="66"/>
      <c r="J22" s="312"/>
      <c r="K22" s="66"/>
      <c r="L22" s="312"/>
      <c r="M22" s="66"/>
      <c r="N22" s="66"/>
      <c r="O22" s="68" t="e">
        <f t="shared" ref="O22:O51" si="14">M22/K22%</f>
        <v>#DIV/0!</v>
      </c>
      <c r="P22" s="312"/>
      <c r="Q22" s="66"/>
      <c r="R22" s="312"/>
      <c r="S22" s="66"/>
      <c r="T22" s="134"/>
      <c r="U22" s="312"/>
      <c r="V22" s="66"/>
      <c r="W22" s="312"/>
      <c r="X22" s="66"/>
      <c r="Y22" s="312"/>
      <c r="Z22" s="66"/>
      <c r="AA22" s="134"/>
      <c r="AB22" s="312"/>
      <c r="AC22" s="66"/>
      <c r="AD22" s="312"/>
      <c r="AE22" s="66"/>
      <c r="AF22" s="22"/>
    </row>
    <row r="23" spans="1:32" s="18" customFormat="1">
      <c r="A23" s="21">
        <v>2.0499999999999998</v>
      </c>
      <c r="B23" s="362" t="s">
        <v>205</v>
      </c>
      <c r="C23" s="24"/>
      <c r="D23" s="68"/>
      <c r="E23" s="24"/>
      <c r="F23" s="68"/>
      <c r="G23" s="107">
        <v>9</v>
      </c>
      <c r="H23" s="24"/>
      <c r="I23" s="68">
        <f t="shared" ref="I23:I43" si="15">H23*G23</f>
        <v>0</v>
      </c>
      <c r="J23" s="164">
        <f t="shared" ref="J23:K43" si="16">H23+E23+C23</f>
        <v>0</v>
      </c>
      <c r="K23" s="68">
        <f t="shared" si="16"/>
        <v>0</v>
      </c>
      <c r="L23" s="164"/>
      <c r="M23" s="68"/>
      <c r="N23" s="68" t="e">
        <f t="shared" ref="N23:N52" si="17">L23/J23%</f>
        <v>#DIV/0!</v>
      </c>
      <c r="O23" s="68" t="e">
        <f t="shared" si="14"/>
        <v>#DIV/0!</v>
      </c>
      <c r="P23" s="164">
        <f t="shared" ref="P23:Q43" si="18">J23-L23</f>
        <v>0</v>
      </c>
      <c r="Q23" s="68">
        <f t="shared" si="18"/>
        <v>0</v>
      </c>
      <c r="R23" s="164"/>
      <c r="S23" s="68"/>
      <c r="T23" s="133">
        <v>9</v>
      </c>
      <c r="U23" s="164"/>
      <c r="V23" s="68">
        <f t="shared" ref="V23:V43" si="19">U23*T23</f>
        <v>0</v>
      </c>
      <c r="W23" s="164">
        <f t="shared" ref="W23:W37" si="20">U23+R23</f>
        <v>0</v>
      </c>
      <c r="X23" s="68">
        <f t="shared" ref="X23:X43" si="21">V23+S23</f>
        <v>0</v>
      </c>
      <c r="Y23" s="164"/>
      <c r="Z23" s="68"/>
      <c r="AA23" s="133">
        <v>9</v>
      </c>
      <c r="AB23" s="164"/>
      <c r="AC23" s="68">
        <f t="shared" ref="AC23:AC43" si="22">AB23*AA23</f>
        <v>0</v>
      </c>
      <c r="AD23" s="164">
        <f t="shared" ref="AD23:AD38" si="23">AB23+Y23</f>
        <v>0</v>
      </c>
      <c r="AE23" s="68">
        <f t="shared" ref="AE23:AE43" si="24">AC23+Z23</f>
        <v>0</v>
      </c>
      <c r="AF23" s="24"/>
    </row>
    <row r="24" spans="1:32" s="18" customFormat="1">
      <c r="A24" s="21">
        <v>2.06</v>
      </c>
      <c r="B24" s="362" t="s">
        <v>206</v>
      </c>
      <c r="C24" s="24"/>
      <c r="D24" s="68"/>
      <c r="E24" s="24"/>
      <c r="F24" s="68"/>
      <c r="G24" s="107">
        <v>0.6</v>
      </c>
      <c r="H24" s="24"/>
      <c r="I24" s="68">
        <f t="shared" si="15"/>
        <v>0</v>
      </c>
      <c r="J24" s="164">
        <f t="shared" si="16"/>
        <v>0</v>
      </c>
      <c r="K24" s="68">
        <f t="shared" si="16"/>
        <v>0</v>
      </c>
      <c r="L24" s="164"/>
      <c r="M24" s="68"/>
      <c r="N24" s="68" t="e">
        <f t="shared" si="17"/>
        <v>#DIV/0!</v>
      </c>
      <c r="O24" s="68" t="e">
        <f t="shared" si="14"/>
        <v>#DIV/0!</v>
      </c>
      <c r="P24" s="164">
        <f t="shared" si="18"/>
        <v>0</v>
      </c>
      <c r="Q24" s="68">
        <f t="shared" si="18"/>
        <v>0</v>
      </c>
      <c r="R24" s="164"/>
      <c r="S24" s="68"/>
      <c r="T24" s="133">
        <v>0.6</v>
      </c>
      <c r="U24" s="164"/>
      <c r="V24" s="68">
        <f t="shared" si="19"/>
        <v>0</v>
      </c>
      <c r="W24" s="164">
        <f t="shared" si="20"/>
        <v>0</v>
      </c>
      <c r="X24" s="68">
        <f t="shared" si="21"/>
        <v>0</v>
      </c>
      <c r="Y24" s="164"/>
      <c r="Z24" s="68"/>
      <c r="AA24" s="133">
        <v>0.6</v>
      </c>
      <c r="AB24" s="164"/>
      <c r="AC24" s="68">
        <f t="shared" si="22"/>
        <v>0</v>
      </c>
      <c r="AD24" s="164">
        <f t="shared" si="23"/>
        <v>0</v>
      </c>
      <c r="AE24" s="68">
        <f t="shared" si="24"/>
        <v>0</v>
      </c>
      <c r="AF24" s="24"/>
    </row>
    <row r="25" spans="1:32" s="18" customFormat="1" ht="47.25">
      <c r="A25" s="21">
        <v>2.0699999999999998</v>
      </c>
      <c r="B25" s="24" t="s">
        <v>256</v>
      </c>
      <c r="C25" s="24"/>
      <c r="D25" s="68"/>
      <c r="E25" s="24"/>
      <c r="F25" s="68"/>
      <c r="G25" s="107"/>
      <c r="H25" s="24"/>
      <c r="I25" s="68">
        <f t="shared" si="15"/>
        <v>0</v>
      </c>
      <c r="J25" s="164">
        <f t="shared" si="16"/>
        <v>0</v>
      </c>
      <c r="K25" s="68">
        <f t="shared" si="16"/>
        <v>0</v>
      </c>
      <c r="L25" s="164"/>
      <c r="M25" s="68"/>
      <c r="N25" s="68"/>
      <c r="O25" s="68"/>
      <c r="P25" s="164">
        <f t="shared" si="18"/>
        <v>0</v>
      </c>
      <c r="Q25" s="68">
        <f t="shared" si="18"/>
        <v>0</v>
      </c>
      <c r="R25" s="164"/>
      <c r="S25" s="68"/>
      <c r="T25" s="133">
        <v>0.5</v>
      </c>
      <c r="U25" s="164"/>
      <c r="V25" s="68">
        <f t="shared" si="19"/>
        <v>0</v>
      </c>
      <c r="W25" s="164">
        <f t="shared" si="20"/>
        <v>0</v>
      </c>
      <c r="X25" s="68">
        <f t="shared" si="21"/>
        <v>0</v>
      </c>
      <c r="Y25" s="164"/>
      <c r="Z25" s="68"/>
      <c r="AA25" s="133">
        <v>0.5</v>
      </c>
      <c r="AB25" s="164"/>
      <c r="AC25" s="68">
        <f t="shared" si="22"/>
        <v>0</v>
      </c>
      <c r="AD25" s="164">
        <f t="shared" si="23"/>
        <v>0</v>
      </c>
      <c r="AE25" s="68">
        <f t="shared" si="24"/>
        <v>0</v>
      </c>
      <c r="AF25" s="24"/>
    </row>
    <row r="26" spans="1:32" s="18" customFormat="1">
      <c r="A26" s="21">
        <v>2.08</v>
      </c>
      <c r="B26" s="362" t="s">
        <v>27</v>
      </c>
      <c r="C26" s="24"/>
      <c r="D26" s="68"/>
      <c r="E26" s="24"/>
      <c r="F26" s="68"/>
      <c r="G26" s="107"/>
      <c r="H26" s="24"/>
      <c r="I26" s="68">
        <f t="shared" si="15"/>
        <v>0</v>
      </c>
      <c r="J26" s="164">
        <f t="shared" si="16"/>
        <v>0</v>
      </c>
      <c r="K26" s="68">
        <f t="shared" si="16"/>
        <v>0</v>
      </c>
      <c r="L26" s="164"/>
      <c r="M26" s="68"/>
      <c r="N26" s="68"/>
      <c r="O26" s="68"/>
      <c r="P26" s="164">
        <f t="shared" si="18"/>
        <v>0</v>
      </c>
      <c r="Q26" s="68">
        <f t="shared" si="18"/>
        <v>0</v>
      </c>
      <c r="R26" s="164"/>
      <c r="S26" s="68"/>
      <c r="T26" s="133"/>
      <c r="U26" s="164"/>
      <c r="V26" s="68">
        <f t="shared" si="19"/>
        <v>0</v>
      </c>
      <c r="W26" s="164">
        <f t="shared" si="20"/>
        <v>0</v>
      </c>
      <c r="X26" s="68">
        <f t="shared" si="21"/>
        <v>0</v>
      </c>
      <c r="Y26" s="164"/>
      <c r="Z26" s="68"/>
      <c r="AA26" s="133"/>
      <c r="AB26" s="164"/>
      <c r="AC26" s="68">
        <f t="shared" si="22"/>
        <v>0</v>
      </c>
      <c r="AD26" s="164">
        <f t="shared" si="23"/>
        <v>0</v>
      </c>
      <c r="AE26" s="68">
        <f t="shared" si="24"/>
        <v>0</v>
      </c>
      <c r="AF26" s="24"/>
    </row>
    <row r="27" spans="1:32">
      <c r="A27" s="21" t="s">
        <v>212</v>
      </c>
      <c r="B27" s="24" t="s">
        <v>272</v>
      </c>
      <c r="C27" s="24"/>
      <c r="D27" s="68"/>
      <c r="E27" s="24"/>
      <c r="F27" s="68"/>
      <c r="G27" s="107">
        <v>3</v>
      </c>
      <c r="H27" s="24"/>
      <c r="I27" s="68">
        <f t="shared" si="15"/>
        <v>0</v>
      </c>
      <c r="J27" s="164">
        <f t="shared" si="16"/>
        <v>0</v>
      </c>
      <c r="K27" s="68">
        <f t="shared" si="16"/>
        <v>0</v>
      </c>
      <c r="L27" s="164"/>
      <c r="M27" s="68"/>
      <c r="N27" s="68" t="e">
        <f t="shared" si="17"/>
        <v>#DIV/0!</v>
      </c>
      <c r="O27" s="68" t="e">
        <f t="shared" si="14"/>
        <v>#DIV/0!</v>
      </c>
      <c r="P27" s="164">
        <f t="shared" si="18"/>
        <v>0</v>
      </c>
      <c r="Q27" s="68">
        <f t="shared" si="18"/>
        <v>0</v>
      </c>
      <c r="R27" s="164"/>
      <c r="S27" s="68"/>
      <c r="T27" s="133">
        <v>3</v>
      </c>
      <c r="U27" s="164"/>
      <c r="V27" s="68">
        <f t="shared" si="19"/>
        <v>0</v>
      </c>
      <c r="W27" s="164">
        <f t="shared" si="20"/>
        <v>0</v>
      </c>
      <c r="X27" s="68">
        <f t="shared" si="21"/>
        <v>0</v>
      </c>
      <c r="Y27" s="164"/>
      <c r="Z27" s="68"/>
      <c r="AA27" s="133">
        <v>3</v>
      </c>
      <c r="AB27" s="164"/>
      <c r="AC27" s="68">
        <f t="shared" si="22"/>
        <v>0</v>
      </c>
      <c r="AD27" s="164">
        <f t="shared" si="23"/>
        <v>0</v>
      </c>
      <c r="AE27" s="68">
        <f t="shared" si="24"/>
        <v>0</v>
      </c>
      <c r="AF27" s="24"/>
    </row>
    <row r="28" spans="1:32" ht="31.5">
      <c r="A28" s="21" t="s">
        <v>213</v>
      </c>
      <c r="B28" s="24" t="s">
        <v>219</v>
      </c>
      <c r="C28" s="24"/>
      <c r="D28" s="68"/>
      <c r="E28" s="24"/>
      <c r="F28" s="68"/>
      <c r="G28" s="107"/>
      <c r="H28" s="24"/>
      <c r="I28" s="68">
        <f t="shared" si="15"/>
        <v>0</v>
      </c>
      <c r="J28" s="164">
        <f t="shared" si="16"/>
        <v>0</v>
      </c>
      <c r="K28" s="68">
        <f t="shared" si="16"/>
        <v>0</v>
      </c>
      <c r="L28" s="164"/>
      <c r="M28" s="68"/>
      <c r="N28" s="68"/>
      <c r="O28" s="68"/>
      <c r="P28" s="164">
        <f t="shared" si="18"/>
        <v>0</v>
      </c>
      <c r="Q28" s="68">
        <f t="shared" si="18"/>
        <v>0</v>
      </c>
      <c r="R28" s="164"/>
      <c r="S28" s="68"/>
      <c r="T28" s="133"/>
      <c r="U28" s="164"/>
      <c r="V28" s="68">
        <f t="shared" si="19"/>
        <v>0</v>
      </c>
      <c r="W28" s="164">
        <f t="shared" si="20"/>
        <v>0</v>
      </c>
      <c r="X28" s="68">
        <f t="shared" si="21"/>
        <v>0</v>
      </c>
      <c r="Y28" s="164"/>
      <c r="Z28" s="68"/>
      <c r="AA28" s="133"/>
      <c r="AB28" s="164"/>
      <c r="AC28" s="68">
        <f t="shared" si="22"/>
        <v>0</v>
      </c>
      <c r="AD28" s="164">
        <f t="shared" si="23"/>
        <v>0</v>
      </c>
      <c r="AE28" s="68">
        <f t="shared" si="24"/>
        <v>0</v>
      </c>
      <c r="AF28" s="24"/>
    </row>
    <row r="29" spans="1:32" ht="31.5">
      <c r="A29" s="21" t="s">
        <v>214</v>
      </c>
      <c r="B29" s="24" t="s">
        <v>204</v>
      </c>
      <c r="C29" s="24"/>
      <c r="D29" s="68"/>
      <c r="E29" s="24"/>
      <c r="F29" s="68"/>
      <c r="G29" s="107"/>
      <c r="H29" s="24"/>
      <c r="I29" s="68">
        <f t="shared" si="15"/>
        <v>0</v>
      </c>
      <c r="J29" s="164">
        <f t="shared" si="16"/>
        <v>0</v>
      </c>
      <c r="K29" s="68">
        <f t="shared" si="16"/>
        <v>0</v>
      </c>
      <c r="L29" s="164"/>
      <c r="M29" s="68"/>
      <c r="N29" s="68"/>
      <c r="O29" s="68"/>
      <c r="P29" s="164">
        <f t="shared" si="18"/>
        <v>0</v>
      </c>
      <c r="Q29" s="68">
        <f t="shared" si="18"/>
        <v>0</v>
      </c>
      <c r="R29" s="164"/>
      <c r="S29" s="68"/>
      <c r="T29" s="133"/>
      <c r="U29" s="164"/>
      <c r="V29" s="68">
        <f t="shared" si="19"/>
        <v>0</v>
      </c>
      <c r="W29" s="164">
        <f t="shared" si="20"/>
        <v>0</v>
      </c>
      <c r="X29" s="68">
        <f t="shared" si="21"/>
        <v>0</v>
      </c>
      <c r="Y29" s="164"/>
      <c r="Z29" s="68"/>
      <c r="AA29" s="133"/>
      <c r="AB29" s="164"/>
      <c r="AC29" s="68">
        <f t="shared" si="22"/>
        <v>0</v>
      </c>
      <c r="AD29" s="164">
        <f t="shared" si="23"/>
        <v>0</v>
      </c>
      <c r="AE29" s="68">
        <f t="shared" si="24"/>
        <v>0</v>
      </c>
      <c r="AF29" s="24"/>
    </row>
    <row r="30" spans="1:32" ht="31.5">
      <c r="A30" s="21" t="s">
        <v>215</v>
      </c>
      <c r="B30" s="24" t="s">
        <v>273</v>
      </c>
      <c r="C30" s="24"/>
      <c r="D30" s="68"/>
      <c r="E30" s="24"/>
      <c r="F30" s="68"/>
      <c r="G30" s="107">
        <v>1.8</v>
      </c>
      <c r="H30" s="24"/>
      <c r="I30" s="68">
        <f t="shared" si="15"/>
        <v>0</v>
      </c>
      <c r="J30" s="164">
        <f t="shared" si="16"/>
        <v>0</v>
      </c>
      <c r="K30" s="68">
        <f t="shared" si="16"/>
        <v>0</v>
      </c>
      <c r="L30" s="164"/>
      <c r="M30" s="68"/>
      <c r="N30" s="68" t="e">
        <f t="shared" si="17"/>
        <v>#DIV/0!</v>
      </c>
      <c r="O30" s="68" t="e">
        <f t="shared" si="14"/>
        <v>#DIV/0!</v>
      </c>
      <c r="P30" s="164">
        <f t="shared" si="18"/>
        <v>0</v>
      </c>
      <c r="Q30" s="68">
        <f t="shared" si="18"/>
        <v>0</v>
      </c>
      <c r="R30" s="164"/>
      <c r="S30" s="68"/>
      <c r="T30" s="133">
        <v>1.8</v>
      </c>
      <c r="U30" s="164"/>
      <c r="V30" s="68">
        <f t="shared" si="19"/>
        <v>0</v>
      </c>
      <c r="W30" s="164">
        <f t="shared" si="20"/>
        <v>0</v>
      </c>
      <c r="X30" s="68">
        <f t="shared" si="21"/>
        <v>0</v>
      </c>
      <c r="Y30" s="164"/>
      <c r="Z30" s="68"/>
      <c r="AA30" s="133">
        <v>1.8</v>
      </c>
      <c r="AB30" s="164"/>
      <c r="AC30" s="68">
        <f t="shared" si="22"/>
        <v>0</v>
      </c>
      <c r="AD30" s="164">
        <f t="shared" si="23"/>
        <v>0</v>
      </c>
      <c r="AE30" s="68">
        <f t="shared" si="24"/>
        <v>0</v>
      </c>
      <c r="AF30" s="24"/>
    </row>
    <row r="31" spans="1:32">
      <c r="A31" s="21" t="s">
        <v>216</v>
      </c>
      <c r="B31" s="24" t="s">
        <v>274</v>
      </c>
      <c r="C31" s="24"/>
      <c r="D31" s="68"/>
      <c r="E31" s="24"/>
      <c r="F31" s="68"/>
      <c r="G31" s="107">
        <v>1.2</v>
      </c>
      <c r="H31" s="24"/>
      <c r="I31" s="68">
        <f t="shared" si="15"/>
        <v>0</v>
      </c>
      <c r="J31" s="164">
        <f t="shared" si="16"/>
        <v>0</v>
      </c>
      <c r="K31" s="68">
        <f t="shared" si="16"/>
        <v>0</v>
      </c>
      <c r="L31" s="164"/>
      <c r="M31" s="68"/>
      <c r="N31" s="68" t="e">
        <f t="shared" si="17"/>
        <v>#DIV/0!</v>
      </c>
      <c r="O31" s="68" t="e">
        <f t="shared" si="14"/>
        <v>#DIV/0!</v>
      </c>
      <c r="P31" s="164">
        <f t="shared" si="18"/>
        <v>0</v>
      </c>
      <c r="Q31" s="68">
        <f t="shared" si="18"/>
        <v>0</v>
      </c>
      <c r="R31" s="164"/>
      <c r="S31" s="68"/>
      <c r="T31" s="133">
        <v>1.2</v>
      </c>
      <c r="U31" s="164"/>
      <c r="V31" s="68">
        <f t="shared" si="19"/>
        <v>0</v>
      </c>
      <c r="W31" s="164">
        <f t="shared" si="20"/>
        <v>0</v>
      </c>
      <c r="X31" s="68">
        <f t="shared" si="21"/>
        <v>0</v>
      </c>
      <c r="Y31" s="164"/>
      <c r="Z31" s="68"/>
      <c r="AA31" s="133">
        <v>1.2</v>
      </c>
      <c r="AB31" s="164"/>
      <c r="AC31" s="68">
        <f t="shared" si="22"/>
        <v>0</v>
      </c>
      <c r="AD31" s="164">
        <f t="shared" si="23"/>
        <v>0</v>
      </c>
      <c r="AE31" s="68">
        <f t="shared" si="24"/>
        <v>0</v>
      </c>
      <c r="AF31" s="24"/>
    </row>
    <row r="32" spans="1:32" ht="31.5">
      <c r="A32" s="21" t="s">
        <v>217</v>
      </c>
      <c r="B32" s="24" t="s">
        <v>275</v>
      </c>
      <c r="C32" s="24"/>
      <c r="D32" s="68"/>
      <c r="E32" s="24"/>
      <c r="F32" s="68"/>
      <c r="G32" s="107">
        <v>1.2</v>
      </c>
      <c r="H32" s="24"/>
      <c r="I32" s="68">
        <f t="shared" si="15"/>
        <v>0</v>
      </c>
      <c r="J32" s="164">
        <f t="shared" si="16"/>
        <v>0</v>
      </c>
      <c r="K32" s="68">
        <f t="shared" si="16"/>
        <v>0</v>
      </c>
      <c r="L32" s="164"/>
      <c r="M32" s="68"/>
      <c r="N32" s="68" t="e">
        <f t="shared" si="17"/>
        <v>#DIV/0!</v>
      </c>
      <c r="O32" s="68" t="e">
        <f t="shared" si="14"/>
        <v>#DIV/0!</v>
      </c>
      <c r="P32" s="164">
        <f t="shared" si="18"/>
        <v>0</v>
      </c>
      <c r="Q32" s="68">
        <f t="shared" si="18"/>
        <v>0</v>
      </c>
      <c r="R32" s="164"/>
      <c r="S32" s="68"/>
      <c r="T32" s="133">
        <v>1.2</v>
      </c>
      <c r="U32" s="164"/>
      <c r="V32" s="68">
        <f t="shared" si="19"/>
        <v>0</v>
      </c>
      <c r="W32" s="164">
        <f t="shared" si="20"/>
        <v>0</v>
      </c>
      <c r="X32" s="68">
        <f t="shared" si="21"/>
        <v>0</v>
      </c>
      <c r="Y32" s="164"/>
      <c r="Z32" s="68"/>
      <c r="AA32" s="133">
        <v>1.2</v>
      </c>
      <c r="AB32" s="164"/>
      <c r="AC32" s="68">
        <f t="shared" si="22"/>
        <v>0</v>
      </c>
      <c r="AD32" s="164">
        <f t="shared" si="23"/>
        <v>0</v>
      </c>
      <c r="AE32" s="68">
        <f t="shared" si="24"/>
        <v>0</v>
      </c>
      <c r="AF32" s="24"/>
    </row>
    <row r="33" spans="1:32" ht="31.5">
      <c r="A33" s="21" t="s">
        <v>218</v>
      </c>
      <c r="B33" s="24" t="s">
        <v>276</v>
      </c>
      <c r="C33" s="24"/>
      <c r="D33" s="68"/>
      <c r="E33" s="24"/>
      <c r="F33" s="68"/>
      <c r="G33" s="107">
        <v>1.26</v>
      </c>
      <c r="H33" s="24"/>
      <c r="I33" s="68">
        <f t="shared" si="15"/>
        <v>0</v>
      </c>
      <c r="J33" s="164">
        <f t="shared" si="16"/>
        <v>0</v>
      </c>
      <c r="K33" s="68">
        <f t="shared" si="16"/>
        <v>0</v>
      </c>
      <c r="L33" s="164"/>
      <c r="M33" s="68"/>
      <c r="N33" s="68" t="e">
        <f t="shared" si="17"/>
        <v>#DIV/0!</v>
      </c>
      <c r="O33" s="68" t="e">
        <f t="shared" si="14"/>
        <v>#DIV/0!</v>
      </c>
      <c r="P33" s="164">
        <f t="shared" si="18"/>
        <v>0</v>
      </c>
      <c r="Q33" s="68">
        <f t="shared" si="18"/>
        <v>0</v>
      </c>
      <c r="R33" s="164"/>
      <c r="S33" s="68"/>
      <c r="T33" s="133">
        <v>1.26</v>
      </c>
      <c r="U33" s="164"/>
      <c r="V33" s="68">
        <f t="shared" si="19"/>
        <v>0</v>
      </c>
      <c r="W33" s="164">
        <f t="shared" si="20"/>
        <v>0</v>
      </c>
      <c r="X33" s="68">
        <f t="shared" si="21"/>
        <v>0</v>
      </c>
      <c r="Y33" s="164"/>
      <c r="Z33" s="68"/>
      <c r="AA33" s="133">
        <v>1.26</v>
      </c>
      <c r="AB33" s="164"/>
      <c r="AC33" s="68">
        <f t="shared" si="22"/>
        <v>0</v>
      </c>
      <c r="AD33" s="164">
        <f t="shared" si="23"/>
        <v>0</v>
      </c>
      <c r="AE33" s="68">
        <f t="shared" si="24"/>
        <v>0</v>
      </c>
      <c r="AF33" s="24"/>
    </row>
    <row r="34" spans="1:32" s="18" customFormat="1" ht="31.5">
      <c r="A34" s="21">
        <v>2.09</v>
      </c>
      <c r="B34" s="362" t="s">
        <v>277</v>
      </c>
      <c r="C34" s="24"/>
      <c r="D34" s="68"/>
      <c r="E34" s="24"/>
      <c r="F34" s="68"/>
      <c r="G34" s="107"/>
      <c r="H34" s="24"/>
      <c r="I34" s="68">
        <f t="shared" si="15"/>
        <v>0</v>
      </c>
      <c r="J34" s="164">
        <f t="shared" si="16"/>
        <v>0</v>
      </c>
      <c r="K34" s="68">
        <f t="shared" si="16"/>
        <v>0</v>
      </c>
      <c r="L34" s="164"/>
      <c r="M34" s="68"/>
      <c r="N34" s="68"/>
      <c r="O34" s="68"/>
      <c r="P34" s="164">
        <f t="shared" si="18"/>
        <v>0</v>
      </c>
      <c r="Q34" s="68">
        <f t="shared" si="18"/>
        <v>0</v>
      </c>
      <c r="R34" s="164"/>
      <c r="S34" s="68"/>
      <c r="T34" s="133">
        <v>0.5</v>
      </c>
      <c r="U34" s="164"/>
      <c r="V34" s="68">
        <f t="shared" si="19"/>
        <v>0</v>
      </c>
      <c r="W34" s="164">
        <f t="shared" si="20"/>
        <v>0</v>
      </c>
      <c r="X34" s="68">
        <f t="shared" si="21"/>
        <v>0</v>
      </c>
      <c r="Y34" s="164"/>
      <c r="Z34" s="68"/>
      <c r="AA34" s="133">
        <v>0.5</v>
      </c>
      <c r="AB34" s="164"/>
      <c r="AC34" s="68">
        <f t="shared" si="22"/>
        <v>0</v>
      </c>
      <c r="AD34" s="164">
        <f t="shared" si="23"/>
        <v>0</v>
      </c>
      <c r="AE34" s="68">
        <f t="shared" si="24"/>
        <v>0</v>
      </c>
      <c r="AF34" s="24"/>
    </row>
    <row r="35" spans="1:32" s="18" customFormat="1" ht="31.5">
      <c r="A35" s="21">
        <v>2.1</v>
      </c>
      <c r="B35" s="362" t="s">
        <v>221</v>
      </c>
      <c r="C35" s="24"/>
      <c r="D35" s="68"/>
      <c r="E35" s="24"/>
      <c r="F35" s="68"/>
      <c r="G35" s="107">
        <v>0.5</v>
      </c>
      <c r="H35" s="24"/>
      <c r="I35" s="68">
        <f t="shared" si="15"/>
        <v>0</v>
      </c>
      <c r="J35" s="164">
        <f t="shared" si="16"/>
        <v>0</v>
      </c>
      <c r="K35" s="68">
        <f t="shared" si="16"/>
        <v>0</v>
      </c>
      <c r="L35" s="164"/>
      <c r="M35" s="68"/>
      <c r="N35" s="68" t="e">
        <f t="shared" si="17"/>
        <v>#DIV/0!</v>
      </c>
      <c r="O35" s="68" t="e">
        <f t="shared" si="14"/>
        <v>#DIV/0!</v>
      </c>
      <c r="P35" s="164">
        <f t="shared" si="18"/>
        <v>0</v>
      </c>
      <c r="Q35" s="68">
        <f t="shared" si="18"/>
        <v>0</v>
      </c>
      <c r="R35" s="164"/>
      <c r="S35" s="68"/>
      <c r="T35" s="133">
        <v>0.5</v>
      </c>
      <c r="U35" s="164"/>
      <c r="V35" s="68">
        <f t="shared" si="19"/>
        <v>0</v>
      </c>
      <c r="W35" s="164">
        <f t="shared" si="20"/>
        <v>0</v>
      </c>
      <c r="X35" s="68">
        <f t="shared" si="21"/>
        <v>0</v>
      </c>
      <c r="Y35" s="164"/>
      <c r="Z35" s="68"/>
      <c r="AA35" s="133">
        <v>0.5</v>
      </c>
      <c r="AB35" s="164"/>
      <c r="AC35" s="68">
        <f t="shared" si="22"/>
        <v>0</v>
      </c>
      <c r="AD35" s="164">
        <f t="shared" si="23"/>
        <v>0</v>
      </c>
      <c r="AE35" s="68">
        <f t="shared" si="24"/>
        <v>0</v>
      </c>
      <c r="AF35" s="24"/>
    </row>
    <row r="36" spans="1:32" s="18" customFormat="1" ht="33.75" customHeight="1">
      <c r="A36" s="21">
        <v>2.11</v>
      </c>
      <c r="B36" s="362" t="s">
        <v>222</v>
      </c>
      <c r="C36" s="24"/>
      <c r="D36" s="68"/>
      <c r="E36" s="24"/>
      <c r="F36" s="68"/>
      <c r="G36" s="107">
        <v>0.625</v>
      </c>
      <c r="H36" s="24"/>
      <c r="I36" s="68">
        <f t="shared" si="15"/>
        <v>0</v>
      </c>
      <c r="J36" s="164">
        <f t="shared" si="16"/>
        <v>0</v>
      </c>
      <c r="K36" s="68">
        <f t="shared" si="16"/>
        <v>0</v>
      </c>
      <c r="L36" s="164"/>
      <c r="M36" s="68"/>
      <c r="N36" s="68" t="e">
        <f t="shared" si="17"/>
        <v>#DIV/0!</v>
      </c>
      <c r="O36" s="68" t="e">
        <f t="shared" si="14"/>
        <v>#DIV/0!</v>
      </c>
      <c r="P36" s="164">
        <f t="shared" si="18"/>
        <v>0</v>
      </c>
      <c r="Q36" s="68">
        <f t="shared" si="18"/>
        <v>0</v>
      </c>
      <c r="R36" s="164"/>
      <c r="S36" s="68"/>
      <c r="T36" s="133">
        <v>0.625</v>
      </c>
      <c r="U36" s="164"/>
      <c r="V36" s="68">
        <f t="shared" si="19"/>
        <v>0</v>
      </c>
      <c r="W36" s="164">
        <f t="shared" si="20"/>
        <v>0</v>
      </c>
      <c r="X36" s="68">
        <f t="shared" si="21"/>
        <v>0</v>
      </c>
      <c r="Y36" s="164"/>
      <c r="Z36" s="68"/>
      <c r="AA36" s="133">
        <v>0.625</v>
      </c>
      <c r="AB36" s="164"/>
      <c r="AC36" s="68">
        <f t="shared" si="22"/>
        <v>0</v>
      </c>
      <c r="AD36" s="164">
        <f t="shared" si="23"/>
        <v>0</v>
      </c>
      <c r="AE36" s="68">
        <f t="shared" si="24"/>
        <v>0</v>
      </c>
      <c r="AF36" s="24"/>
    </row>
    <row r="37" spans="1:32" s="18" customFormat="1">
      <c r="A37" s="21">
        <v>2.12</v>
      </c>
      <c r="B37" s="362" t="s">
        <v>223</v>
      </c>
      <c r="C37" s="24"/>
      <c r="D37" s="68"/>
      <c r="E37" s="24"/>
      <c r="F37" s="68"/>
      <c r="G37" s="107">
        <v>0.375</v>
      </c>
      <c r="H37" s="24"/>
      <c r="I37" s="68">
        <f t="shared" si="15"/>
        <v>0</v>
      </c>
      <c r="J37" s="164">
        <f t="shared" si="16"/>
        <v>0</v>
      </c>
      <c r="K37" s="68">
        <f t="shared" si="16"/>
        <v>0</v>
      </c>
      <c r="L37" s="164"/>
      <c r="M37" s="68"/>
      <c r="N37" s="68" t="e">
        <f t="shared" si="17"/>
        <v>#DIV/0!</v>
      </c>
      <c r="O37" s="68" t="e">
        <f t="shared" si="14"/>
        <v>#DIV/0!</v>
      </c>
      <c r="P37" s="164">
        <f t="shared" si="18"/>
        <v>0</v>
      </c>
      <c r="Q37" s="68">
        <f t="shared" si="18"/>
        <v>0</v>
      </c>
      <c r="R37" s="164"/>
      <c r="S37" s="68"/>
      <c r="T37" s="133">
        <v>0.375</v>
      </c>
      <c r="U37" s="164"/>
      <c r="V37" s="68">
        <f t="shared" si="19"/>
        <v>0</v>
      </c>
      <c r="W37" s="164">
        <f t="shared" si="20"/>
        <v>0</v>
      </c>
      <c r="X37" s="68">
        <f t="shared" si="21"/>
        <v>0</v>
      </c>
      <c r="Y37" s="164"/>
      <c r="Z37" s="68"/>
      <c r="AA37" s="133">
        <v>0.375</v>
      </c>
      <c r="AB37" s="164"/>
      <c r="AC37" s="68">
        <f t="shared" si="22"/>
        <v>0</v>
      </c>
      <c r="AD37" s="164">
        <f t="shared" si="23"/>
        <v>0</v>
      </c>
      <c r="AE37" s="68">
        <f t="shared" si="24"/>
        <v>0</v>
      </c>
      <c r="AF37" s="24"/>
    </row>
    <row r="38" spans="1:32" s="18" customFormat="1" ht="31.5">
      <c r="A38" s="21">
        <v>2.13</v>
      </c>
      <c r="B38" s="362" t="s">
        <v>224</v>
      </c>
      <c r="C38" s="24"/>
      <c r="D38" s="68"/>
      <c r="E38" s="24"/>
      <c r="F38" s="68"/>
      <c r="G38" s="107">
        <v>0.375</v>
      </c>
      <c r="H38" s="24"/>
      <c r="I38" s="68">
        <f t="shared" si="15"/>
        <v>0</v>
      </c>
      <c r="J38" s="164">
        <f t="shared" si="16"/>
        <v>0</v>
      </c>
      <c r="K38" s="68">
        <f t="shared" si="16"/>
        <v>0</v>
      </c>
      <c r="L38" s="164"/>
      <c r="M38" s="68"/>
      <c r="N38" s="68" t="e">
        <f t="shared" si="17"/>
        <v>#DIV/0!</v>
      </c>
      <c r="O38" s="68" t="e">
        <f t="shared" si="14"/>
        <v>#DIV/0!</v>
      </c>
      <c r="P38" s="164">
        <f t="shared" si="18"/>
        <v>0</v>
      </c>
      <c r="Q38" s="68">
        <f t="shared" si="18"/>
        <v>0</v>
      </c>
      <c r="R38" s="164"/>
      <c r="S38" s="68"/>
      <c r="T38" s="133">
        <v>0.375</v>
      </c>
      <c r="U38" s="164"/>
      <c r="V38" s="68">
        <f t="shared" si="19"/>
        <v>0</v>
      </c>
      <c r="W38" s="164">
        <f t="shared" ref="W38" si="25">U38+R38</f>
        <v>0</v>
      </c>
      <c r="X38" s="68">
        <f t="shared" si="21"/>
        <v>0</v>
      </c>
      <c r="Y38" s="164"/>
      <c r="Z38" s="68"/>
      <c r="AA38" s="133">
        <v>0.375</v>
      </c>
      <c r="AB38" s="164"/>
      <c r="AC38" s="68">
        <f t="shared" si="22"/>
        <v>0</v>
      </c>
      <c r="AD38" s="164">
        <f t="shared" si="23"/>
        <v>0</v>
      </c>
      <c r="AE38" s="68">
        <f t="shared" si="24"/>
        <v>0</v>
      </c>
      <c r="AF38" s="24"/>
    </row>
    <row r="39" spans="1:32" s="18" customFormat="1" ht="31.5">
      <c r="A39" s="21">
        <v>2.14</v>
      </c>
      <c r="B39" s="362" t="s">
        <v>606</v>
      </c>
      <c r="C39" s="24"/>
      <c r="D39" s="68"/>
      <c r="E39" s="24"/>
      <c r="F39" s="68"/>
      <c r="G39" s="107"/>
      <c r="H39" s="24"/>
      <c r="I39" s="68">
        <f t="shared" si="15"/>
        <v>0</v>
      </c>
      <c r="J39" s="164">
        <f t="shared" si="16"/>
        <v>0</v>
      </c>
      <c r="K39" s="68">
        <f t="shared" si="16"/>
        <v>0</v>
      </c>
      <c r="L39" s="164"/>
      <c r="M39" s="68"/>
      <c r="N39" s="68"/>
      <c r="O39" s="68"/>
      <c r="P39" s="164">
        <f t="shared" si="18"/>
        <v>0</v>
      </c>
      <c r="Q39" s="68">
        <f t="shared" si="18"/>
        <v>0</v>
      </c>
      <c r="R39" s="164"/>
      <c r="S39" s="68"/>
      <c r="T39" s="133">
        <f>0.003*50</f>
        <v>0.15</v>
      </c>
      <c r="U39" s="164"/>
      <c r="V39" s="68">
        <f t="shared" si="19"/>
        <v>0</v>
      </c>
      <c r="W39" s="164">
        <f>U39+R39</f>
        <v>0</v>
      </c>
      <c r="X39" s="68">
        <f t="shared" si="21"/>
        <v>0</v>
      </c>
      <c r="Y39" s="164"/>
      <c r="Z39" s="68"/>
      <c r="AA39" s="133">
        <f>0.003*50</f>
        <v>0.15</v>
      </c>
      <c r="AB39" s="164"/>
      <c r="AC39" s="68">
        <f t="shared" si="22"/>
        <v>0</v>
      </c>
      <c r="AD39" s="164">
        <f>AB39+Y39</f>
        <v>0</v>
      </c>
      <c r="AE39" s="68">
        <f t="shared" si="24"/>
        <v>0</v>
      </c>
      <c r="AF39" s="24"/>
    </row>
    <row r="40" spans="1:32" s="18" customFormat="1" ht="31.5">
      <c r="A40" s="21">
        <v>2.15</v>
      </c>
      <c r="B40" s="362" t="s">
        <v>605</v>
      </c>
      <c r="C40" s="24"/>
      <c r="D40" s="68"/>
      <c r="E40" s="24"/>
      <c r="F40" s="68"/>
      <c r="G40" s="107"/>
      <c r="H40" s="24"/>
      <c r="I40" s="68">
        <f t="shared" si="15"/>
        <v>0</v>
      </c>
      <c r="J40" s="164">
        <f t="shared" si="16"/>
        <v>0</v>
      </c>
      <c r="K40" s="68">
        <f t="shared" si="16"/>
        <v>0</v>
      </c>
      <c r="L40" s="164"/>
      <c r="M40" s="68"/>
      <c r="N40" s="68"/>
      <c r="O40" s="68"/>
      <c r="P40" s="164">
        <f t="shared" si="18"/>
        <v>0</v>
      </c>
      <c r="Q40" s="68">
        <f t="shared" si="18"/>
        <v>0</v>
      </c>
      <c r="R40" s="164"/>
      <c r="S40" s="68"/>
      <c r="T40" s="133">
        <v>0.15</v>
      </c>
      <c r="U40" s="164"/>
      <c r="V40" s="68">
        <f t="shared" si="19"/>
        <v>0</v>
      </c>
      <c r="W40" s="164">
        <f>U40+R40</f>
        <v>0</v>
      </c>
      <c r="X40" s="68">
        <f t="shared" si="21"/>
        <v>0</v>
      </c>
      <c r="Y40" s="164"/>
      <c r="Z40" s="68"/>
      <c r="AA40" s="133">
        <v>0.15</v>
      </c>
      <c r="AB40" s="164"/>
      <c r="AC40" s="68">
        <f t="shared" si="22"/>
        <v>0</v>
      </c>
      <c r="AD40" s="164">
        <f>AB40+Y40</f>
        <v>0</v>
      </c>
      <c r="AE40" s="68">
        <f t="shared" si="24"/>
        <v>0</v>
      </c>
      <c r="AF40" s="24"/>
    </row>
    <row r="41" spans="1:32" s="18" customFormat="1">
      <c r="A41" s="21">
        <v>2.16</v>
      </c>
      <c r="B41" s="362" t="s">
        <v>31</v>
      </c>
      <c r="C41" s="24"/>
      <c r="D41" s="68"/>
      <c r="E41" s="24"/>
      <c r="F41" s="68"/>
      <c r="G41" s="107"/>
      <c r="H41" s="24"/>
      <c r="I41" s="68">
        <f t="shared" si="15"/>
        <v>0</v>
      </c>
      <c r="J41" s="164">
        <f t="shared" si="16"/>
        <v>0</v>
      </c>
      <c r="K41" s="68">
        <f t="shared" si="16"/>
        <v>0</v>
      </c>
      <c r="L41" s="164"/>
      <c r="M41" s="68"/>
      <c r="N41" s="68"/>
      <c r="O41" s="68"/>
      <c r="P41" s="164">
        <f t="shared" si="18"/>
        <v>0</v>
      </c>
      <c r="Q41" s="68">
        <f t="shared" si="18"/>
        <v>0</v>
      </c>
      <c r="R41" s="164"/>
      <c r="S41" s="68"/>
      <c r="T41" s="133"/>
      <c r="U41" s="164"/>
      <c r="V41" s="68">
        <f t="shared" si="19"/>
        <v>0</v>
      </c>
      <c r="W41" s="164">
        <f>U41+R41</f>
        <v>0</v>
      </c>
      <c r="X41" s="68">
        <f t="shared" si="21"/>
        <v>0</v>
      </c>
      <c r="Y41" s="164"/>
      <c r="Z41" s="68"/>
      <c r="AA41" s="133"/>
      <c r="AB41" s="164"/>
      <c r="AC41" s="68">
        <f t="shared" si="22"/>
        <v>0</v>
      </c>
      <c r="AD41" s="164">
        <f>AB41+Y41</f>
        <v>0</v>
      </c>
      <c r="AE41" s="68">
        <f t="shared" si="24"/>
        <v>0</v>
      </c>
      <c r="AF41" s="24"/>
    </row>
    <row r="42" spans="1:32" s="18" customFormat="1" ht="31.5">
      <c r="A42" s="21">
        <v>2.17</v>
      </c>
      <c r="B42" s="362" t="s">
        <v>225</v>
      </c>
      <c r="C42" s="24"/>
      <c r="D42" s="68"/>
      <c r="E42" s="24"/>
      <c r="F42" s="68"/>
      <c r="G42" s="107">
        <v>0.25</v>
      </c>
      <c r="H42" s="24"/>
      <c r="I42" s="68">
        <f t="shared" si="15"/>
        <v>0</v>
      </c>
      <c r="J42" s="164">
        <f t="shared" si="16"/>
        <v>0</v>
      </c>
      <c r="K42" s="68">
        <f t="shared" si="16"/>
        <v>0</v>
      </c>
      <c r="L42" s="164"/>
      <c r="M42" s="68"/>
      <c r="N42" s="68" t="e">
        <f t="shared" si="17"/>
        <v>#DIV/0!</v>
      </c>
      <c r="O42" s="68" t="e">
        <f t="shared" si="14"/>
        <v>#DIV/0!</v>
      </c>
      <c r="P42" s="164">
        <f t="shared" si="18"/>
        <v>0</v>
      </c>
      <c r="Q42" s="68">
        <f t="shared" si="18"/>
        <v>0</v>
      </c>
      <c r="R42" s="164"/>
      <c r="S42" s="68"/>
      <c r="T42" s="133">
        <v>0.25</v>
      </c>
      <c r="U42" s="164"/>
      <c r="V42" s="68">
        <f t="shared" si="19"/>
        <v>0</v>
      </c>
      <c r="W42" s="164">
        <f>U42+R42</f>
        <v>0</v>
      </c>
      <c r="X42" s="68">
        <f t="shared" si="21"/>
        <v>0</v>
      </c>
      <c r="Y42" s="164"/>
      <c r="Z42" s="68"/>
      <c r="AA42" s="133">
        <v>0.25</v>
      </c>
      <c r="AB42" s="164"/>
      <c r="AC42" s="68">
        <f t="shared" si="22"/>
        <v>0</v>
      </c>
      <c r="AD42" s="164">
        <f>AB42+Y42</f>
        <v>0</v>
      </c>
      <c r="AE42" s="68">
        <f t="shared" si="24"/>
        <v>0</v>
      </c>
      <c r="AF42" s="24"/>
    </row>
    <row r="43" spans="1:32" s="18" customFormat="1" ht="31.5">
      <c r="A43" s="21">
        <v>2.1800000000000002</v>
      </c>
      <c r="B43" s="362" t="s">
        <v>203</v>
      </c>
      <c r="C43" s="24"/>
      <c r="D43" s="68"/>
      <c r="E43" s="24"/>
      <c r="F43" s="68"/>
      <c r="G43" s="107"/>
      <c r="H43" s="24"/>
      <c r="I43" s="68">
        <f t="shared" si="15"/>
        <v>0</v>
      </c>
      <c r="J43" s="164">
        <f t="shared" si="16"/>
        <v>0</v>
      </c>
      <c r="K43" s="68">
        <f t="shared" si="16"/>
        <v>0</v>
      </c>
      <c r="L43" s="164"/>
      <c r="M43" s="68"/>
      <c r="N43" s="68"/>
      <c r="O43" s="68"/>
      <c r="P43" s="164">
        <f t="shared" si="18"/>
        <v>0</v>
      </c>
      <c r="Q43" s="68">
        <f t="shared" si="18"/>
        <v>0</v>
      </c>
      <c r="R43" s="164"/>
      <c r="S43" s="68"/>
      <c r="T43" s="133">
        <f>0.002*50</f>
        <v>0.1</v>
      </c>
      <c r="U43" s="164"/>
      <c r="V43" s="68">
        <f t="shared" si="19"/>
        <v>0</v>
      </c>
      <c r="W43" s="164">
        <f>U43+R43</f>
        <v>0</v>
      </c>
      <c r="X43" s="68">
        <f t="shared" si="21"/>
        <v>0</v>
      </c>
      <c r="Y43" s="164"/>
      <c r="Z43" s="68"/>
      <c r="AA43" s="133">
        <f>0.002*50</f>
        <v>0.1</v>
      </c>
      <c r="AB43" s="164"/>
      <c r="AC43" s="68">
        <f t="shared" si="22"/>
        <v>0</v>
      </c>
      <c r="AD43" s="164">
        <f>AB43+Y43</f>
        <v>0</v>
      </c>
      <c r="AE43" s="68">
        <f t="shared" si="24"/>
        <v>0</v>
      </c>
      <c r="AF43" s="24"/>
    </row>
    <row r="44" spans="1:32" s="235" customFormat="1">
      <c r="A44" s="237"/>
      <c r="B44" s="363" t="s">
        <v>266</v>
      </c>
      <c r="C44" s="355">
        <f t="shared" ref="C44:F45" si="26">SUM(C40:C43)</f>
        <v>0</v>
      </c>
      <c r="D44" s="234">
        <f t="shared" si="26"/>
        <v>0</v>
      </c>
      <c r="E44" s="355">
        <f t="shared" si="26"/>
        <v>0</v>
      </c>
      <c r="F44" s="234">
        <f t="shared" si="26"/>
        <v>0</v>
      </c>
      <c r="G44" s="230"/>
      <c r="H44" s="355">
        <f t="shared" ref="H44:K45" si="27">SUM(H40:H43)</f>
        <v>0</v>
      </c>
      <c r="I44" s="234">
        <f t="shared" si="27"/>
        <v>0</v>
      </c>
      <c r="J44" s="355">
        <f t="shared" si="27"/>
        <v>0</v>
      </c>
      <c r="K44" s="234">
        <f t="shared" si="27"/>
        <v>0</v>
      </c>
      <c r="L44" s="355">
        <f>L23</f>
        <v>0</v>
      </c>
      <c r="M44" s="234">
        <f t="shared" ref="M44:M45" si="28">SUM(M40:M43)</f>
        <v>0</v>
      </c>
      <c r="N44" s="232" t="e">
        <f t="shared" si="17"/>
        <v>#DIV/0!</v>
      </c>
      <c r="O44" s="232" t="e">
        <f t="shared" si="14"/>
        <v>#DIV/0!</v>
      </c>
      <c r="P44" s="355">
        <f>P23</f>
        <v>0</v>
      </c>
      <c r="Q44" s="234">
        <f t="shared" ref="Q44:Q45" si="29">SUM(Q40:Q43)</f>
        <v>0</v>
      </c>
      <c r="R44" s="355"/>
      <c r="S44" s="234">
        <f t="shared" ref="S44:S45" si="30">SUM(S40:S43)</f>
        <v>0</v>
      </c>
      <c r="T44" s="233"/>
      <c r="U44" s="355">
        <f>U23</f>
        <v>0</v>
      </c>
      <c r="V44" s="234">
        <f>SUM(V23:V43)</f>
        <v>0</v>
      </c>
      <c r="W44" s="355">
        <f>W23</f>
        <v>0</v>
      </c>
      <c r="X44" s="234">
        <f>SUM(X23:X43)</f>
        <v>0</v>
      </c>
      <c r="Y44" s="355"/>
      <c r="Z44" s="234">
        <f t="shared" ref="Z44:Z45" si="31">SUM(Z40:Z43)</f>
        <v>0</v>
      </c>
      <c r="AA44" s="233"/>
      <c r="AB44" s="355">
        <f>AB23</f>
        <v>0</v>
      </c>
      <c r="AC44" s="234">
        <f>SUM(AC23:AC43)</f>
        <v>0</v>
      </c>
      <c r="AD44" s="355">
        <f>AD23</f>
        <v>0</v>
      </c>
      <c r="AE44" s="234">
        <f>SUM(AE23:AE43)</f>
        <v>0</v>
      </c>
      <c r="AF44" s="227"/>
    </row>
    <row r="45" spans="1:32" s="235" customFormat="1">
      <c r="A45" s="237"/>
      <c r="B45" s="363" t="s">
        <v>233</v>
      </c>
      <c r="C45" s="355">
        <f t="shared" si="26"/>
        <v>0</v>
      </c>
      <c r="D45" s="234">
        <f t="shared" si="26"/>
        <v>0</v>
      </c>
      <c r="E45" s="355">
        <f t="shared" si="26"/>
        <v>0</v>
      </c>
      <c r="F45" s="234">
        <f t="shared" si="26"/>
        <v>0</v>
      </c>
      <c r="G45" s="230"/>
      <c r="H45" s="355">
        <f t="shared" si="27"/>
        <v>0</v>
      </c>
      <c r="I45" s="234">
        <f t="shared" si="27"/>
        <v>0</v>
      </c>
      <c r="J45" s="355">
        <f t="shared" si="27"/>
        <v>0</v>
      </c>
      <c r="K45" s="234">
        <f t="shared" si="27"/>
        <v>0</v>
      </c>
      <c r="L45" s="355">
        <f>L44</f>
        <v>0</v>
      </c>
      <c r="M45" s="234">
        <f t="shared" si="28"/>
        <v>0</v>
      </c>
      <c r="N45" s="232" t="e">
        <f t="shared" si="17"/>
        <v>#DIV/0!</v>
      </c>
      <c r="O45" s="232" t="e">
        <f t="shared" si="14"/>
        <v>#DIV/0!</v>
      </c>
      <c r="P45" s="355">
        <f>P44</f>
        <v>0</v>
      </c>
      <c r="Q45" s="234">
        <f t="shared" si="29"/>
        <v>0</v>
      </c>
      <c r="R45" s="355"/>
      <c r="S45" s="234">
        <f t="shared" si="30"/>
        <v>0</v>
      </c>
      <c r="T45" s="233"/>
      <c r="U45" s="355">
        <f>U44</f>
        <v>0</v>
      </c>
      <c r="V45" s="234">
        <f>V44+V21</f>
        <v>0</v>
      </c>
      <c r="W45" s="355">
        <f>W44</f>
        <v>0</v>
      </c>
      <c r="X45" s="234">
        <f>X44+X21</f>
        <v>0</v>
      </c>
      <c r="Y45" s="355"/>
      <c r="Z45" s="234">
        <f t="shared" si="31"/>
        <v>0</v>
      </c>
      <c r="AA45" s="233"/>
      <c r="AB45" s="355">
        <f>AB44</f>
        <v>0</v>
      </c>
      <c r="AC45" s="234">
        <f>AC44+AC21</f>
        <v>0</v>
      </c>
      <c r="AD45" s="355">
        <f>AD44</f>
        <v>0</v>
      </c>
      <c r="AE45" s="234">
        <f>AE44+AE21</f>
        <v>0</v>
      </c>
      <c r="AF45" s="227"/>
    </row>
    <row r="46" spans="1:32" s="25" customFormat="1" ht="31.5">
      <c r="A46" s="338">
        <v>3</v>
      </c>
      <c r="B46" s="342" t="s">
        <v>152</v>
      </c>
      <c r="C46" s="22"/>
      <c r="D46" s="66"/>
      <c r="E46" s="22"/>
      <c r="F46" s="66"/>
      <c r="G46" s="108"/>
      <c r="H46" s="22"/>
      <c r="I46" s="66"/>
      <c r="J46" s="312"/>
      <c r="K46" s="66"/>
      <c r="L46" s="312"/>
      <c r="M46" s="66"/>
      <c r="N46" s="68"/>
      <c r="O46" s="68"/>
      <c r="P46" s="164">
        <f t="shared" ref="P46:Q51" si="32">J46-L46</f>
        <v>0</v>
      </c>
      <c r="Q46" s="68">
        <f t="shared" si="32"/>
        <v>0</v>
      </c>
      <c r="R46" s="312"/>
      <c r="S46" s="66"/>
      <c r="T46" s="134"/>
      <c r="U46" s="312"/>
      <c r="V46" s="68">
        <f t="shared" ref="V46:V47" si="33">U46*T46</f>
        <v>0</v>
      </c>
      <c r="W46" s="164">
        <f t="shared" ref="W46:W51" si="34">U46+R46</f>
        <v>0</v>
      </c>
      <c r="X46" s="68">
        <f t="shared" ref="X46:X51" si="35">V46+S46</f>
        <v>0</v>
      </c>
      <c r="Y46" s="312"/>
      <c r="Z46" s="66"/>
      <c r="AA46" s="134"/>
      <c r="AB46" s="312"/>
      <c r="AC46" s="68">
        <f t="shared" ref="AC46:AC47" si="36">AB46*AA46</f>
        <v>0</v>
      </c>
      <c r="AD46" s="164">
        <f t="shared" ref="AD46:AD51" si="37">AB46+Y46</f>
        <v>0</v>
      </c>
      <c r="AE46" s="68">
        <f t="shared" ref="AE46:AE51" si="38">AC46+Z46</f>
        <v>0</v>
      </c>
      <c r="AF46" s="22"/>
    </row>
    <row r="47" spans="1:32" s="18" customFormat="1">
      <c r="A47" s="21"/>
      <c r="B47" s="16" t="s">
        <v>21</v>
      </c>
      <c r="C47" s="24"/>
      <c r="D47" s="68"/>
      <c r="E47" s="24"/>
      <c r="F47" s="68"/>
      <c r="G47" s="107"/>
      <c r="H47" s="24"/>
      <c r="I47" s="68"/>
      <c r="J47" s="164"/>
      <c r="K47" s="68"/>
      <c r="L47" s="164"/>
      <c r="M47" s="68"/>
      <c r="N47" s="68"/>
      <c r="O47" s="68"/>
      <c r="P47" s="164">
        <f t="shared" si="32"/>
        <v>0</v>
      </c>
      <c r="Q47" s="68">
        <f t="shared" si="32"/>
        <v>0</v>
      </c>
      <c r="R47" s="164"/>
      <c r="S47" s="68"/>
      <c r="T47" s="133"/>
      <c r="U47" s="164"/>
      <c r="V47" s="68">
        <f t="shared" si="33"/>
        <v>0</v>
      </c>
      <c r="W47" s="164">
        <f t="shared" si="34"/>
        <v>0</v>
      </c>
      <c r="X47" s="68">
        <f t="shared" si="35"/>
        <v>0</v>
      </c>
      <c r="Y47" s="164"/>
      <c r="Z47" s="68"/>
      <c r="AA47" s="133"/>
      <c r="AB47" s="164"/>
      <c r="AC47" s="68">
        <f t="shared" si="36"/>
        <v>0</v>
      </c>
      <c r="AD47" s="164">
        <f t="shared" si="37"/>
        <v>0</v>
      </c>
      <c r="AE47" s="68">
        <f t="shared" si="38"/>
        <v>0</v>
      </c>
      <c r="AF47" s="24"/>
    </row>
    <row r="48" spans="1:32" s="18" customFormat="1" ht="31.5">
      <c r="A48" s="21">
        <v>3.01</v>
      </c>
      <c r="B48" s="362" t="s">
        <v>22</v>
      </c>
      <c r="C48" s="24"/>
      <c r="D48" s="68"/>
      <c r="E48" s="24"/>
      <c r="F48" s="68"/>
      <c r="G48" s="107"/>
      <c r="H48" s="24"/>
      <c r="I48" s="68">
        <f t="shared" ref="I48:I50" si="39">H48*G48</f>
        <v>0</v>
      </c>
      <c r="J48" s="164">
        <f t="shared" ref="J48:J51" si="40">H48+E48+C48</f>
        <v>0</v>
      </c>
      <c r="K48" s="68">
        <f>I48+F48+D48</f>
        <v>0</v>
      </c>
      <c r="L48" s="164"/>
      <c r="M48" s="68"/>
      <c r="N48" s="68"/>
      <c r="O48" s="68"/>
      <c r="P48" s="164">
        <f t="shared" si="32"/>
        <v>0</v>
      </c>
      <c r="Q48" s="68">
        <f t="shared" si="32"/>
        <v>0</v>
      </c>
      <c r="R48" s="164"/>
      <c r="S48" s="68"/>
      <c r="T48" s="133"/>
      <c r="U48" s="164"/>
      <c r="V48" s="68">
        <f>U48*T48</f>
        <v>0</v>
      </c>
      <c r="W48" s="164">
        <f t="shared" si="34"/>
        <v>0</v>
      </c>
      <c r="X48" s="68">
        <f t="shared" si="35"/>
        <v>0</v>
      </c>
      <c r="Y48" s="164"/>
      <c r="Z48" s="68"/>
      <c r="AA48" s="133"/>
      <c r="AB48" s="164"/>
      <c r="AC48" s="68">
        <f>AB48*AA48</f>
        <v>0</v>
      </c>
      <c r="AD48" s="164">
        <f t="shared" si="37"/>
        <v>0</v>
      </c>
      <c r="AE48" s="68">
        <f t="shared" si="38"/>
        <v>0</v>
      </c>
      <c r="AF48" s="24"/>
    </row>
    <row r="49" spans="1:32" s="18" customFormat="1">
      <c r="A49" s="21">
        <v>3.02</v>
      </c>
      <c r="B49" s="362" t="s">
        <v>23</v>
      </c>
      <c r="C49" s="24"/>
      <c r="D49" s="68"/>
      <c r="E49" s="24"/>
      <c r="F49" s="68"/>
      <c r="G49" s="107"/>
      <c r="H49" s="24"/>
      <c r="I49" s="68">
        <f t="shared" si="39"/>
        <v>0</v>
      </c>
      <c r="J49" s="164">
        <f t="shared" si="40"/>
        <v>0</v>
      </c>
      <c r="K49" s="68">
        <f>I49+F49+D49</f>
        <v>0</v>
      </c>
      <c r="L49" s="164"/>
      <c r="M49" s="68"/>
      <c r="N49" s="68"/>
      <c r="O49" s="68"/>
      <c r="P49" s="164">
        <f t="shared" si="32"/>
        <v>0</v>
      </c>
      <c r="Q49" s="68">
        <f t="shared" si="32"/>
        <v>0</v>
      </c>
      <c r="R49" s="164"/>
      <c r="S49" s="68"/>
      <c r="T49" s="133"/>
      <c r="U49" s="164"/>
      <c r="V49" s="68">
        <f>U49*T49</f>
        <v>0</v>
      </c>
      <c r="W49" s="164">
        <f t="shared" si="34"/>
        <v>0</v>
      </c>
      <c r="X49" s="68">
        <f t="shared" si="35"/>
        <v>0</v>
      </c>
      <c r="Y49" s="164"/>
      <c r="Z49" s="68"/>
      <c r="AA49" s="133"/>
      <c r="AB49" s="164"/>
      <c r="AC49" s="68">
        <f>AB49*AA49</f>
        <v>0</v>
      </c>
      <c r="AD49" s="164">
        <f t="shared" si="37"/>
        <v>0</v>
      </c>
      <c r="AE49" s="68">
        <f t="shared" si="38"/>
        <v>0</v>
      </c>
      <c r="AF49" s="24"/>
    </row>
    <row r="50" spans="1:32" s="18" customFormat="1">
      <c r="A50" s="21">
        <v>3.03</v>
      </c>
      <c r="B50" s="362" t="s">
        <v>24</v>
      </c>
      <c r="C50" s="24"/>
      <c r="D50" s="68"/>
      <c r="E50" s="24"/>
      <c r="F50" s="68"/>
      <c r="G50" s="107"/>
      <c r="H50" s="24"/>
      <c r="I50" s="68">
        <f t="shared" si="39"/>
        <v>0</v>
      </c>
      <c r="J50" s="164">
        <f t="shared" si="40"/>
        <v>0</v>
      </c>
      <c r="K50" s="68">
        <f>I50+F50+D50</f>
        <v>0</v>
      </c>
      <c r="L50" s="164"/>
      <c r="M50" s="68"/>
      <c r="N50" s="68"/>
      <c r="O50" s="68"/>
      <c r="P50" s="164">
        <f t="shared" si="32"/>
        <v>0</v>
      </c>
      <c r="Q50" s="68">
        <f t="shared" si="32"/>
        <v>0</v>
      </c>
      <c r="R50" s="164"/>
      <c r="S50" s="68"/>
      <c r="T50" s="133"/>
      <c r="U50" s="164"/>
      <c r="V50" s="68">
        <f>U50*T50</f>
        <v>0</v>
      </c>
      <c r="W50" s="164">
        <f t="shared" si="34"/>
        <v>0</v>
      </c>
      <c r="X50" s="68">
        <f t="shared" si="35"/>
        <v>0</v>
      </c>
      <c r="Y50" s="164"/>
      <c r="Z50" s="68"/>
      <c r="AA50" s="133"/>
      <c r="AB50" s="164"/>
      <c r="AC50" s="68">
        <f>AB50*AA50</f>
        <v>0</v>
      </c>
      <c r="AD50" s="164">
        <f t="shared" si="37"/>
        <v>0</v>
      </c>
      <c r="AE50" s="68">
        <f t="shared" si="38"/>
        <v>0</v>
      </c>
      <c r="AF50" s="24"/>
    </row>
    <row r="51" spans="1:32" s="18" customFormat="1" ht="56.25">
      <c r="A51" s="21">
        <v>3.04</v>
      </c>
      <c r="B51" s="362" t="s">
        <v>149</v>
      </c>
      <c r="C51" s="24"/>
      <c r="D51" s="68"/>
      <c r="E51" s="24"/>
      <c r="F51" s="68"/>
      <c r="G51" s="107">
        <v>0.75</v>
      </c>
      <c r="H51" s="24"/>
      <c r="I51" s="68">
        <f>H51*G51</f>
        <v>0</v>
      </c>
      <c r="J51" s="164">
        <f t="shared" si="40"/>
        <v>0</v>
      </c>
      <c r="K51" s="68">
        <f>I51+F51+D51</f>
        <v>0</v>
      </c>
      <c r="L51" s="164"/>
      <c r="M51" s="68"/>
      <c r="N51" s="68" t="e">
        <f t="shared" si="17"/>
        <v>#DIV/0!</v>
      </c>
      <c r="O51" s="68" t="e">
        <f t="shared" si="14"/>
        <v>#DIV/0!</v>
      </c>
      <c r="P51" s="164">
        <f t="shared" si="32"/>
        <v>0</v>
      </c>
      <c r="Q51" s="68">
        <f t="shared" si="32"/>
        <v>0</v>
      </c>
      <c r="R51" s="164"/>
      <c r="S51" s="68"/>
      <c r="T51" s="133">
        <v>0.75</v>
      </c>
      <c r="U51" s="164"/>
      <c r="V51" s="68">
        <f>U51*T51</f>
        <v>0</v>
      </c>
      <c r="W51" s="164">
        <f t="shared" si="34"/>
        <v>0</v>
      </c>
      <c r="X51" s="68">
        <f t="shared" si="35"/>
        <v>0</v>
      </c>
      <c r="Y51" s="164"/>
      <c r="Z51" s="68"/>
      <c r="AA51" s="133">
        <v>0.75</v>
      </c>
      <c r="AB51" s="164"/>
      <c r="AC51" s="68">
        <f>AB51*AA51</f>
        <v>0</v>
      </c>
      <c r="AD51" s="164">
        <f t="shared" si="37"/>
        <v>0</v>
      </c>
      <c r="AE51" s="68">
        <f t="shared" si="38"/>
        <v>0</v>
      </c>
      <c r="AF51" s="778" t="s">
        <v>484</v>
      </c>
    </row>
    <row r="52" spans="1:32" s="235" customFormat="1">
      <c r="A52" s="237"/>
      <c r="B52" s="363" t="s">
        <v>231</v>
      </c>
      <c r="C52" s="231">
        <f t="shared" ref="C52" si="41">SUM(C48:C51)</f>
        <v>0</v>
      </c>
      <c r="D52" s="237">
        <f>SUM(D48:D51)</f>
        <v>0</v>
      </c>
      <c r="E52" s="231">
        <f t="shared" ref="E52" si="42">SUM(E48:E51)</f>
        <v>0</v>
      </c>
      <c r="F52" s="237">
        <f>SUM(F48:F51)</f>
        <v>0</v>
      </c>
      <c r="G52" s="230"/>
      <c r="H52" s="231">
        <f t="shared" ref="H52:M52" si="43">SUM(H48:H51)</f>
        <v>0</v>
      </c>
      <c r="I52" s="237">
        <f>SUM(I48:I51)</f>
        <v>0</v>
      </c>
      <c r="J52" s="231">
        <f t="shared" si="43"/>
        <v>0</v>
      </c>
      <c r="K52" s="237">
        <f>SUM(K48:K51)</f>
        <v>0</v>
      </c>
      <c r="L52" s="231">
        <f t="shared" si="43"/>
        <v>0</v>
      </c>
      <c r="M52" s="237">
        <f t="shared" si="43"/>
        <v>0</v>
      </c>
      <c r="N52" s="232" t="e">
        <f t="shared" si="17"/>
        <v>#DIV/0!</v>
      </c>
      <c r="O52" s="232" t="e">
        <f>M52/K52%</f>
        <v>#DIV/0!</v>
      </c>
      <c r="P52" s="231">
        <f t="shared" ref="P52:S52" si="44">SUM(P48:P51)</f>
        <v>0</v>
      </c>
      <c r="Q52" s="237">
        <f t="shared" si="44"/>
        <v>0</v>
      </c>
      <c r="R52" s="231">
        <f t="shared" si="44"/>
        <v>0</v>
      </c>
      <c r="S52" s="237">
        <f t="shared" si="44"/>
        <v>0</v>
      </c>
      <c r="T52" s="233"/>
      <c r="U52" s="231">
        <f t="shared" ref="U52:W52" si="45">SUM(U48:U51)</f>
        <v>0</v>
      </c>
      <c r="V52" s="237">
        <f>SUM(V48:V51)</f>
        <v>0</v>
      </c>
      <c r="W52" s="231">
        <f t="shared" si="45"/>
        <v>0</v>
      </c>
      <c r="X52" s="237">
        <f>SUM(X48:X51)</f>
        <v>0</v>
      </c>
      <c r="Y52" s="231">
        <f t="shared" ref="Y52:Z52" si="46">SUM(Y48:Y51)</f>
        <v>0</v>
      </c>
      <c r="Z52" s="237">
        <f t="shared" si="46"/>
        <v>0</v>
      </c>
      <c r="AA52" s="233"/>
      <c r="AB52" s="231">
        <f t="shared" ref="AB52" si="47">SUM(AB48:AB51)</f>
        <v>0</v>
      </c>
      <c r="AC52" s="237">
        <f>SUM(AC48:AC51)</f>
        <v>0</v>
      </c>
      <c r="AD52" s="231">
        <f t="shared" ref="AD52" si="48">SUM(AD48:AD51)</f>
        <v>0</v>
      </c>
      <c r="AE52" s="237">
        <f>SUM(AE48:AE51)</f>
        <v>0</v>
      </c>
      <c r="AF52" s="227"/>
    </row>
    <row r="53" spans="1:32" s="25" customFormat="1">
      <c r="A53" s="338"/>
      <c r="B53" s="15" t="s">
        <v>26</v>
      </c>
      <c r="C53" s="22"/>
      <c r="D53" s="66"/>
      <c r="E53" s="22"/>
      <c r="F53" s="66"/>
      <c r="G53" s="108"/>
      <c r="H53" s="22"/>
      <c r="I53" s="66"/>
      <c r="J53" s="312"/>
      <c r="K53" s="66"/>
      <c r="L53" s="312"/>
      <c r="M53" s="66"/>
      <c r="N53" s="66"/>
      <c r="O53" s="66"/>
      <c r="P53" s="312"/>
      <c r="Q53" s="66"/>
      <c r="R53" s="312"/>
      <c r="S53" s="66"/>
      <c r="T53" s="134"/>
      <c r="U53" s="312"/>
      <c r="V53" s="66"/>
      <c r="W53" s="312"/>
      <c r="X53" s="66"/>
      <c r="Y53" s="312"/>
      <c r="Z53" s="66"/>
      <c r="AA53" s="134"/>
      <c r="AB53" s="312"/>
      <c r="AC53" s="66"/>
      <c r="AD53" s="312"/>
      <c r="AE53" s="66"/>
      <c r="AF53" s="22"/>
    </row>
    <row r="54" spans="1:32" s="18" customFormat="1">
      <c r="A54" s="21">
        <v>3.05</v>
      </c>
      <c r="B54" s="362" t="s">
        <v>205</v>
      </c>
      <c r="C54" s="24"/>
      <c r="D54" s="68"/>
      <c r="E54" s="24"/>
      <c r="F54" s="68"/>
      <c r="G54" s="107">
        <v>18</v>
      </c>
      <c r="H54" s="24"/>
      <c r="I54" s="68">
        <f t="shared" ref="I54:I75" si="49">H54*G54</f>
        <v>0</v>
      </c>
      <c r="J54" s="164">
        <f t="shared" ref="J54:K75" si="50">H54+E54+C54</f>
        <v>0</v>
      </c>
      <c r="K54" s="68">
        <f t="shared" si="50"/>
        <v>0</v>
      </c>
      <c r="L54" s="164"/>
      <c r="M54" s="68"/>
      <c r="N54" s="68" t="e">
        <f t="shared" ref="N54:O77" si="51">L54/J54%</f>
        <v>#DIV/0!</v>
      </c>
      <c r="O54" s="68" t="e">
        <f t="shared" si="51"/>
        <v>#DIV/0!</v>
      </c>
      <c r="P54" s="164">
        <f t="shared" ref="P54:Q75" si="52">J54-L54</f>
        <v>0</v>
      </c>
      <c r="Q54" s="68">
        <f t="shared" si="52"/>
        <v>0</v>
      </c>
      <c r="R54" s="164"/>
      <c r="S54" s="68"/>
      <c r="T54" s="133">
        <v>18</v>
      </c>
      <c r="U54" s="164"/>
      <c r="V54" s="68">
        <f t="shared" ref="V54:V75" si="53">U54*T54</f>
        <v>0</v>
      </c>
      <c r="W54" s="164">
        <f t="shared" ref="W54:W75" si="54">U54+R54</f>
        <v>0</v>
      </c>
      <c r="X54" s="68">
        <f t="shared" ref="X54:X75" si="55">V54+S54</f>
        <v>0</v>
      </c>
      <c r="Y54" s="164"/>
      <c r="Z54" s="68"/>
      <c r="AA54" s="133">
        <v>18</v>
      </c>
      <c r="AB54" s="164"/>
      <c r="AC54" s="68">
        <f t="shared" ref="AC54:AC75" si="56">AB54*AA54</f>
        <v>0</v>
      </c>
      <c r="AD54" s="164">
        <f t="shared" ref="AD54:AD75" si="57">AB54+Y54</f>
        <v>0</v>
      </c>
      <c r="AE54" s="68">
        <f t="shared" ref="AE54:AE75" si="58">AC54+Z54</f>
        <v>0</v>
      </c>
      <c r="AF54" s="24"/>
    </row>
    <row r="55" spans="1:32" s="18" customFormat="1">
      <c r="A55" s="21">
        <v>3.06</v>
      </c>
      <c r="B55" s="362" t="s">
        <v>206</v>
      </c>
      <c r="C55" s="24"/>
      <c r="D55" s="68"/>
      <c r="E55" s="24"/>
      <c r="F55" s="68"/>
      <c r="G55" s="107">
        <v>1.2</v>
      </c>
      <c r="H55" s="24"/>
      <c r="I55" s="68">
        <f t="shared" si="49"/>
        <v>0</v>
      </c>
      <c r="J55" s="164">
        <f t="shared" si="50"/>
        <v>0</v>
      </c>
      <c r="K55" s="68">
        <f t="shared" si="50"/>
        <v>0</v>
      </c>
      <c r="L55" s="164"/>
      <c r="M55" s="68"/>
      <c r="N55" s="68" t="e">
        <f t="shared" si="51"/>
        <v>#DIV/0!</v>
      </c>
      <c r="O55" s="68" t="e">
        <f t="shared" si="51"/>
        <v>#DIV/0!</v>
      </c>
      <c r="P55" s="164">
        <f t="shared" si="52"/>
        <v>0</v>
      </c>
      <c r="Q55" s="68">
        <f t="shared" si="52"/>
        <v>0</v>
      </c>
      <c r="R55" s="164"/>
      <c r="S55" s="68"/>
      <c r="T55" s="133">
        <v>1.2</v>
      </c>
      <c r="U55" s="164"/>
      <c r="V55" s="68">
        <f t="shared" si="53"/>
        <v>0</v>
      </c>
      <c r="W55" s="164">
        <f t="shared" si="54"/>
        <v>0</v>
      </c>
      <c r="X55" s="68">
        <f t="shared" si="55"/>
        <v>0</v>
      </c>
      <c r="Y55" s="164"/>
      <c r="Z55" s="68"/>
      <c r="AA55" s="133">
        <v>1.2</v>
      </c>
      <c r="AB55" s="164"/>
      <c r="AC55" s="68">
        <f t="shared" si="56"/>
        <v>0</v>
      </c>
      <c r="AD55" s="164">
        <f t="shared" si="57"/>
        <v>0</v>
      </c>
      <c r="AE55" s="68">
        <f t="shared" si="58"/>
        <v>0</v>
      </c>
      <c r="AF55" s="24"/>
    </row>
    <row r="56" spans="1:32" s="18" customFormat="1" ht="47.25">
      <c r="A56" s="21">
        <v>3.07</v>
      </c>
      <c r="B56" s="24" t="s">
        <v>226</v>
      </c>
      <c r="C56" s="24"/>
      <c r="D56" s="68"/>
      <c r="E56" s="24"/>
      <c r="F56" s="68"/>
      <c r="G56" s="107"/>
      <c r="H56" s="24"/>
      <c r="I56" s="68">
        <f t="shared" si="49"/>
        <v>0</v>
      </c>
      <c r="J56" s="164">
        <f t="shared" si="50"/>
        <v>0</v>
      </c>
      <c r="K56" s="68">
        <f t="shared" si="50"/>
        <v>0</v>
      </c>
      <c r="L56" s="164"/>
      <c r="M56" s="68"/>
      <c r="N56" s="68"/>
      <c r="O56" s="68"/>
      <c r="P56" s="164">
        <f t="shared" si="52"/>
        <v>0</v>
      </c>
      <c r="Q56" s="68">
        <f t="shared" si="52"/>
        <v>0</v>
      </c>
      <c r="R56" s="164"/>
      <c r="S56" s="68"/>
      <c r="T56" s="133">
        <v>1</v>
      </c>
      <c r="U56" s="164"/>
      <c r="V56" s="68">
        <f t="shared" si="53"/>
        <v>0</v>
      </c>
      <c r="W56" s="164">
        <f t="shared" si="54"/>
        <v>0</v>
      </c>
      <c r="X56" s="68">
        <f t="shared" si="55"/>
        <v>0</v>
      </c>
      <c r="Y56" s="164"/>
      <c r="Z56" s="68"/>
      <c r="AA56" s="133">
        <v>1</v>
      </c>
      <c r="AB56" s="164"/>
      <c r="AC56" s="68">
        <f t="shared" si="56"/>
        <v>0</v>
      </c>
      <c r="AD56" s="164">
        <f t="shared" si="57"/>
        <v>0</v>
      </c>
      <c r="AE56" s="68">
        <f t="shared" si="58"/>
        <v>0</v>
      </c>
      <c r="AF56" s="24"/>
    </row>
    <row r="57" spans="1:32" s="18" customFormat="1">
      <c r="A57" s="21">
        <v>3.08</v>
      </c>
      <c r="B57" s="362" t="s">
        <v>27</v>
      </c>
      <c r="C57" s="24"/>
      <c r="D57" s="68"/>
      <c r="E57" s="24"/>
      <c r="F57" s="68"/>
      <c r="G57" s="107"/>
      <c r="H57" s="24"/>
      <c r="I57" s="68">
        <f t="shared" si="49"/>
        <v>0</v>
      </c>
      <c r="J57" s="164">
        <f t="shared" si="50"/>
        <v>0</v>
      </c>
      <c r="K57" s="68">
        <f t="shared" si="50"/>
        <v>0</v>
      </c>
      <c r="L57" s="164"/>
      <c r="M57" s="68"/>
      <c r="N57" s="68"/>
      <c r="O57" s="68"/>
      <c r="P57" s="164">
        <f t="shared" si="52"/>
        <v>0</v>
      </c>
      <c r="Q57" s="68">
        <f t="shared" si="52"/>
        <v>0</v>
      </c>
      <c r="R57" s="164"/>
      <c r="S57" s="68"/>
      <c r="T57" s="133"/>
      <c r="U57" s="164"/>
      <c r="V57" s="68">
        <f t="shared" si="53"/>
        <v>0</v>
      </c>
      <c r="W57" s="164">
        <f t="shared" si="54"/>
        <v>0</v>
      </c>
      <c r="X57" s="68">
        <f t="shared" si="55"/>
        <v>0</v>
      </c>
      <c r="Y57" s="164"/>
      <c r="Z57" s="68"/>
      <c r="AA57" s="133"/>
      <c r="AB57" s="164"/>
      <c r="AC57" s="68">
        <f t="shared" si="56"/>
        <v>0</v>
      </c>
      <c r="AD57" s="164">
        <f t="shared" si="57"/>
        <v>0</v>
      </c>
      <c r="AE57" s="68">
        <f t="shared" si="58"/>
        <v>0</v>
      </c>
      <c r="AF57" s="24"/>
    </row>
    <row r="58" spans="1:32">
      <c r="A58" s="21" t="s">
        <v>212</v>
      </c>
      <c r="B58" s="24" t="s">
        <v>227</v>
      </c>
      <c r="C58" s="24"/>
      <c r="D58" s="68"/>
      <c r="E58" s="24"/>
      <c r="F58" s="68"/>
      <c r="G58" s="107">
        <v>3</v>
      </c>
      <c r="H58" s="24"/>
      <c r="I58" s="68">
        <f t="shared" si="49"/>
        <v>0</v>
      </c>
      <c r="J58" s="164">
        <f t="shared" si="50"/>
        <v>0</v>
      </c>
      <c r="K58" s="68">
        <f t="shared" si="50"/>
        <v>0</v>
      </c>
      <c r="L58" s="164"/>
      <c r="M58" s="68"/>
      <c r="N58" s="68" t="e">
        <f t="shared" si="51"/>
        <v>#DIV/0!</v>
      </c>
      <c r="O58" s="68" t="e">
        <f t="shared" si="51"/>
        <v>#DIV/0!</v>
      </c>
      <c r="P58" s="164">
        <f t="shared" si="52"/>
        <v>0</v>
      </c>
      <c r="Q58" s="68">
        <f t="shared" si="52"/>
        <v>0</v>
      </c>
      <c r="R58" s="164"/>
      <c r="S58" s="68"/>
      <c r="T58" s="133">
        <v>3</v>
      </c>
      <c r="U58" s="164"/>
      <c r="V58" s="68">
        <f t="shared" si="53"/>
        <v>0</v>
      </c>
      <c r="W58" s="164">
        <f t="shared" si="54"/>
        <v>0</v>
      </c>
      <c r="X58" s="68">
        <f t="shared" si="55"/>
        <v>0</v>
      </c>
      <c r="Y58" s="164"/>
      <c r="Z58" s="68"/>
      <c r="AA58" s="133">
        <v>3</v>
      </c>
      <c r="AB58" s="164"/>
      <c r="AC58" s="68">
        <f t="shared" si="56"/>
        <v>0</v>
      </c>
      <c r="AD58" s="164">
        <f t="shared" si="57"/>
        <v>0</v>
      </c>
      <c r="AE58" s="68">
        <f t="shared" si="58"/>
        <v>0</v>
      </c>
      <c r="AF58" s="24"/>
    </row>
    <row r="59" spans="1:32" ht="31.5">
      <c r="A59" s="21" t="s">
        <v>213</v>
      </c>
      <c r="B59" s="24" t="s">
        <v>228</v>
      </c>
      <c r="C59" s="24"/>
      <c r="D59" s="68"/>
      <c r="E59" s="24"/>
      <c r="F59" s="68"/>
      <c r="G59" s="107"/>
      <c r="H59" s="24"/>
      <c r="I59" s="68">
        <f t="shared" si="49"/>
        <v>0</v>
      </c>
      <c r="J59" s="164">
        <f t="shared" si="50"/>
        <v>0</v>
      </c>
      <c r="K59" s="68">
        <f t="shared" si="50"/>
        <v>0</v>
      </c>
      <c r="L59" s="164"/>
      <c r="M59" s="68"/>
      <c r="N59" s="68"/>
      <c r="O59" s="68"/>
      <c r="P59" s="164">
        <f t="shared" si="52"/>
        <v>0</v>
      </c>
      <c r="Q59" s="68">
        <f t="shared" si="52"/>
        <v>0</v>
      </c>
      <c r="R59" s="164"/>
      <c r="S59" s="68"/>
      <c r="T59" s="133"/>
      <c r="U59" s="164"/>
      <c r="V59" s="68">
        <f t="shared" si="53"/>
        <v>0</v>
      </c>
      <c r="W59" s="164">
        <f t="shared" si="54"/>
        <v>0</v>
      </c>
      <c r="X59" s="68">
        <f t="shared" si="55"/>
        <v>0</v>
      </c>
      <c r="Y59" s="164"/>
      <c r="Z59" s="68"/>
      <c r="AA59" s="133"/>
      <c r="AB59" s="164"/>
      <c r="AC59" s="68">
        <f t="shared" si="56"/>
        <v>0</v>
      </c>
      <c r="AD59" s="164">
        <f t="shared" si="57"/>
        <v>0</v>
      </c>
      <c r="AE59" s="68">
        <f t="shared" si="58"/>
        <v>0</v>
      </c>
      <c r="AF59" s="24"/>
    </row>
    <row r="60" spans="1:32" ht="31.5">
      <c r="A60" s="21" t="s">
        <v>214</v>
      </c>
      <c r="B60" s="24" t="s">
        <v>230</v>
      </c>
      <c r="C60" s="24"/>
      <c r="D60" s="68"/>
      <c r="E60" s="24"/>
      <c r="F60" s="68"/>
      <c r="G60" s="107"/>
      <c r="H60" s="24"/>
      <c r="I60" s="68">
        <f t="shared" si="49"/>
        <v>0</v>
      </c>
      <c r="J60" s="164">
        <f t="shared" si="50"/>
        <v>0</v>
      </c>
      <c r="K60" s="68">
        <f t="shared" si="50"/>
        <v>0</v>
      </c>
      <c r="L60" s="164"/>
      <c r="M60" s="68"/>
      <c r="N60" s="68"/>
      <c r="O60" s="68"/>
      <c r="P60" s="164">
        <f t="shared" si="52"/>
        <v>0</v>
      </c>
      <c r="Q60" s="68">
        <f t="shared" si="52"/>
        <v>0</v>
      </c>
      <c r="R60" s="164"/>
      <c r="S60" s="68"/>
      <c r="T60" s="133"/>
      <c r="U60" s="164"/>
      <c r="V60" s="68">
        <f t="shared" si="53"/>
        <v>0</v>
      </c>
      <c r="W60" s="164">
        <f t="shared" si="54"/>
        <v>0</v>
      </c>
      <c r="X60" s="68">
        <f t="shared" si="55"/>
        <v>0</v>
      </c>
      <c r="Y60" s="164"/>
      <c r="Z60" s="68"/>
      <c r="AA60" s="133"/>
      <c r="AB60" s="164"/>
      <c r="AC60" s="68">
        <f t="shared" si="56"/>
        <v>0</v>
      </c>
      <c r="AD60" s="164">
        <f t="shared" si="57"/>
        <v>0</v>
      </c>
      <c r="AE60" s="68">
        <f t="shared" si="58"/>
        <v>0</v>
      </c>
      <c r="AF60" s="24"/>
    </row>
    <row r="61" spans="1:32" ht="31.5">
      <c r="A61" s="21" t="s">
        <v>215</v>
      </c>
      <c r="B61" s="24" t="s">
        <v>204</v>
      </c>
      <c r="C61" s="24"/>
      <c r="D61" s="68"/>
      <c r="E61" s="24"/>
      <c r="F61" s="68"/>
      <c r="G61" s="107"/>
      <c r="H61" s="24"/>
      <c r="I61" s="68">
        <f t="shared" si="49"/>
        <v>0</v>
      </c>
      <c r="J61" s="164">
        <f t="shared" si="50"/>
        <v>0</v>
      </c>
      <c r="K61" s="68">
        <f t="shared" si="50"/>
        <v>0</v>
      </c>
      <c r="L61" s="164"/>
      <c r="M61" s="68"/>
      <c r="N61" s="68"/>
      <c r="O61" s="68"/>
      <c r="P61" s="164">
        <f t="shared" si="52"/>
        <v>0</v>
      </c>
      <c r="Q61" s="68">
        <f t="shared" si="52"/>
        <v>0</v>
      </c>
      <c r="R61" s="164"/>
      <c r="S61" s="68"/>
      <c r="T61" s="133"/>
      <c r="U61" s="164"/>
      <c r="V61" s="68">
        <f t="shared" si="53"/>
        <v>0</v>
      </c>
      <c r="W61" s="164">
        <f t="shared" si="54"/>
        <v>0</v>
      </c>
      <c r="X61" s="68">
        <f t="shared" si="55"/>
        <v>0</v>
      </c>
      <c r="Y61" s="164"/>
      <c r="Z61" s="68"/>
      <c r="AA61" s="133"/>
      <c r="AB61" s="164"/>
      <c r="AC61" s="68">
        <f t="shared" si="56"/>
        <v>0</v>
      </c>
      <c r="AD61" s="164">
        <f t="shared" si="57"/>
        <v>0</v>
      </c>
      <c r="AE61" s="68">
        <f t="shared" si="58"/>
        <v>0</v>
      </c>
      <c r="AF61" s="24"/>
    </row>
    <row r="62" spans="1:32">
      <c r="A62" s="21" t="s">
        <v>216</v>
      </c>
      <c r="B62" s="24" t="s">
        <v>267</v>
      </c>
      <c r="C62" s="24"/>
      <c r="D62" s="68"/>
      <c r="E62" s="24"/>
      <c r="F62" s="68"/>
      <c r="G62" s="107">
        <v>1.8</v>
      </c>
      <c r="H62" s="24"/>
      <c r="I62" s="68">
        <f t="shared" si="49"/>
        <v>0</v>
      </c>
      <c r="J62" s="164">
        <f t="shared" si="50"/>
        <v>0</v>
      </c>
      <c r="K62" s="68">
        <f t="shared" si="50"/>
        <v>0</v>
      </c>
      <c r="L62" s="164">
        <f>J62</f>
        <v>0</v>
      </c>
      <c r="M62" s="68"/>
      <c r="N62" s="68" t="e">
        <f t="shared" si="51"/>
        <v>#DIV/0!</v>
      </c>
      <c r="O62" s="68" t="e">
        <f t="shared" si="51"/>
        <v>#DIV/0!</v>
      </c>
      <c r="P62" s="164">
        <f t="shared" si="52"/>
        <v>0</v>
      </c>
      <c r="Q62" s="68">
        <f t="shared" si="52"/>
        <v>0</v>
      </c>
      <c r="R62" s="164"/>
      <c r="S62" s="68"/>
      <c r="T62" s="133">
        <v>1.8</v>
      </c>
      <c r="U62" s="164"/>
      <c r="V62" s="68">
        <f t="shared" si="53"/>
        <v>0</v>
      </c>
      <c r="W62" s="164">
        <f t="shared" si="54"/>
        <v>0</v>
      </c>
      <c r="X62" s="68">
        <f t="shared" si="55"/>
        <v>0</v>
      </c>
      <c r="Y62" s="164"/>
      <c r="Z62" s="68"/>
      <c r="AA62" s="133">
        <v>1.8</v>
      </c>
      <c r="AB62" s="164"/>
      <c r="AC62" s="68">
        <f t="shared" si="56"/>
        <v>0</v>
      </c>
      <c r="AD62" s="164">
        <f t="shared" si="57"/>
        <v>0</v>
      </c>
      <c r="AE62" s="68">
        <f t="shared" si="58"/>
        <v>0</v>
      </c>
      <c r="AF62" s="24"/>
    </row>
    <row r="63" spans="1:32">
      <c r="A63" s="21" t="s">
        <v>217</v>
      </c>
      <c r="B63" s="24" t="s">
        <v>268</v>
      </c>
      <c r="C63" s="24"/>
      <c r="D63" s="68"/>
      <c r="E63" s="24"/>
      <c r="F63" s="68"/>
      <c r="G63" s="107">
        <v>1.2</v>
      </c>
      <c r="H63" s="24"/>
      <c r="I63" s="68">
        <f t="shared" si="49"/>
        <v>0</v>
      </c>
      <c r="J63" s="164">
        <f t="shared" si="50"/>
        <v>0</v>
      </c>
      <c r="K63" s="68">
        <f t="shared" si="50"/>
        <v>0</v>
      </c>
      <c r="L63" s="164">
        <f t="shared" ref="L63:L65" si="59">J63</f>
        <v>0</v>
      </c>
      <c r="M63" s="68"/>
      <c r="N63" s="68" t="e">
        <f t="shared" si="51"/>
        <v>#DIV/0!</v>
      </c>
      <c r="O63" s="68" t="e">
        <f t="shared" si="51"/>
        <v>#DIV/0!</v>
      </c>
      <c r="P63" s="164">
        <f t="shared" si="52"/>
        <v>0</v>
      </c>
      <c r="Q63" s="68">
        <f t="shared" si="52"/>
        <v>0</v>
      </c>
      <c r="R63" s="164"/>
      <c r="S63" s="68"/>
      <c r="T63" s="133">
        <v>1.2</v>
      </c>
      <c r="U63" s="164"/>
      <c r="V63" s="68">
        <f t="shared" si="53"/>
        <v>0</v>
      </c>
      <c r="W63" s="164">
        <f t="shared" si="54"/>
        <v>0</v>
      </c>
      <c r="X63" s="68">
        <f t="shared" si="55"/>
        <v>0</v>
      </c>
      <c r="Y63" s="164"/>
      <c r="Z63" s="68"/>
      <c r="AA63" s="133">
        <v>1.2</v>
      </c>
      <c r="AB63" s="164"/>
      <c r="AC63" s="68">
        <f t="shared" si="56"/>
        <v>0</v>
      </c>
      <c r="AD63" s="164">
        <f t="shared" si="57"/>
        <v>0</v>
      </c>
      <c r="AE63" s="68">
        <f t="shared" si="58"/>
        <v>0</v>
      </c>
      <c r="AF63" s="24"/>
    </row>
    <row r="64" spans="1:32">
      <c r="A64" s="21" t="s">
        <v>218</v>
      </c>
      <c r="B64" s="24" t="s">
        <v>269</v>
      </c>
      <c r="C64" s="24"/>
      <c r="D64" s="68"/>
      <c r="E64" s="24"/>
      <c r="F64" s="68"/>
      <c r="G64" s="107">
        <v>1.2</v>
      </c>
      <c r="H64" s="24"/>
      <c r="I64" s="68">
        <f t="shared" si="49"/>
        <v>0</v>
      </c>
      <c r="J64" s="164">
        <f t="shared" si="50"/>
        <v>0</v>
      </c>
      <c r="K64" s="68">
        <f t="shared" si="50"/>
        <v>0</v>
      </c>
      <c r="L64" s="164">
        <f t="shared" si="59"/>
        <v>0</v>
      </c>
      <c r="M64" s="68"/>
      <c r="N64" s="68" t="e">
        <f t="shared" si="51"/>
        <v>#DIV/0!</v>
      </c>
      <c r="O64" s="68" t="e">
        <f t="shared" si="51"/>
        <v>#DIV/0!</v>
      </c>
      <c r="P64" s="164">
        <f t="shared" si="52"/>
        <v>0</v>
      </c>
      <c r="Q64" s="68">
        <f t="shared" si="52"/>
        <v>0</v>
      </c>
      <c r="R64" s="164"/>
      <c r="S64" s="68"/>
      <c r="T64" s="133">
        <v>1.2</v>
      </c>
      <c r="U64" s="164"/>
      <c r="V64" s="68">
        <f t="shared" si="53"/>
        <v>0</v>
      </c>
      <c r="W64" s="164">
        <f t="shared" si="54"/>
        <v>0</v>
      </c>
      <c r="X64" s="68">
        <f t="shared" si="55"/>
        <v>0</v>
      </c>
      <c r="Y64" s="164"/>
      <c r="Z64" s="68"/>
      <c r="AA64" s="133">
        <v>1.2</v>
      </c>
      <c r="AB64" s="164"/>
      <c r="AC64" s="68">
        <f t="shared" si="56"/>
        <v>0</v>
      </c>
      <c r="AD64" s="164">
        <f t="shared" si="57"/>
        <v>0</v>
      </c>
      <c r="AE64" s="68">
        <f t="shared" si="58"/>
        <v>0</v>
      </c>
      <c r="AF64" s="24"/>
    </row>
    <row r="65" spans="1:32" ht="31.5">
      <c r="A65" s="21" t="s">
        <v>229</v>
      </c>
      <c r="B65" s="24" t="s">
        <v>208</v>
      </c>
      <c r="C65" s="24"/>
      <c r="D65" s="68"/>
      <c r="E65" s="24"/>
      <c r="F65" s="68"/>
      <c r="G65" s="107">
        <v>1.8</v>
      </c>
      <c r="H65" s="24"/>
      <c r="I65" s="68">
        <f t="shared" si="49"/>
        <v>0</v>
      </c>
      <c r="J65" s="164">
        <f t="shared" si="50"/>
        <v>0</v>
      </c>
      <c r="K65" s="68">
        <f t="shared" si="50"/>
        <v>0</v>
      </c>
      <c r="L65" s="164">
        <f t="shared" si="59"/>
        <v>0</v>
      </c>
      <c r="M65" s="68"/>
      <c r="N65" s="68" t="e">
        <f t="shared" si="51"/>
        <v>#DIV/0!</v>
      </c>
      <c r="O65" s="68" t="e">
        <f t="shared" si="51"/>
        <v>#DIV/0!</v>
      </c>
      <c r="P65" s="164">
        <f t="shared" si="52"/>
        <v>0</v>
      </c>
      <c r="Q65" s="68">
        <f t="shared" si="52"/>
        <v>0</v>
      </c>
      <c r="R65" s="164"/>
      <c r="S65" s="68"/>
      <c r="T65" s="133">
        <v>1.8</v>
      </c>
      <c r="U65" s="164"/>
      <c r="V65" s="68">
        <f t="shared" si="53"/>
        <v>0</v>
      </c>
      <c r="W65" s="164">
        <f t="shared" si="54"/>
        <v>0</v>
      </c>
      <c r="X65" s="68">
        <f t="shared" si="55"/>
        <v>0</v>
      </c>
      <c r="Y65" s="164"/>
      <c r="Z65" s="68"/>
      <c r="AA65" s="133">
        <v>1.8</v>
      </c>
      <c r="AB65" s="164"/>
      <c r="AC65" s="68">
        <f t="shared" si="56"/>
        <v>0</v>
      </c>
      <c r="AD65" s="164">
        <f t="shared" si="57"/>
        <v>0</v>
      </c>
      <c r="AE65" s="68">
        <f t="shared" si="58"/>
        <v>0</v>
      </c>
      <c r="AF65" s="24"/>
    </row>
    <row r="66" spans="1:32" s="18" customFormat="1" ht="31.5">
      <c r="A66" s="21">
        <v>3.09</v>
      </c>
      <c r="B66" s="362" t="s">
        <v>220</v>
      </c>
      <c r="C66" s="24"/>
      <c r="D66" s="68"/>
      <c r="E66" s="24"/>
      <c r="F66" s="68"/>
      <c r="G66" s="107"/>
      <c r="H66" s="24"/>
      <c r="I66" s="68">
        <f t="shared" si="49"/>
        <v>0</v>
      </c>
      <c r="J66" s="164">
        <f t="shared" si="50"/>
        <v>0</v>
      </c>
      <c r="K66" s="68">
        <f t="shared" si="50"/>
        <v>0</v>
      </c>
      <c r="L66" s="164"/>
      <c r="M66" s="68"/>
      <c r="N66" s="68"/>
      <c r="O66" s="68"/>
      <c r="P66" s="164">
        <f t="shared" si="52"/>
        <v>0</v>
      </c>
      <c r="Q66" s="68">
        <f t="shared" si="52"/>
        <v>0</v>
      </c>
      <c r="R66" s="164"/>
      <c r="S66" s="68"/>
      <c r="T66" s="133"/>
      <c r="U66" s="164"/>
      <c r="V66" s="68">
        <f t="shared" si="53"/>
        <v>0</v>
      </c>
      <c r="W66" s="164">
        <f t="shared" si="54"/>
        <v>0</v>
      </c>
      <c r="X66" s="68">
        <f t="shared" si="55"/>
        <v>0</v>
      </c>
      <c r="Y66" s="164"/>
      <c r="Z66" s="68"/>
      <c r="AA66" s="133"/>
      <c r="AB66" s="164"/>
      <c r="AC66" s="68">
        <f t="shared" si="56"/>
        <v>0</v>
      </c>
      <c r="AD66" s="164">
        <f t="shared" si="57"/>
        <v>0</v>
      </c>
      <c r="AE66" s="68">
        <f t="shared" si="58"/>
        <v>0</v>
      </c>
      <c r="AF66" s="24"/>
    </row>
    <row r="67" spans="1:32" s="18" customFormat="1" ht="31.5">
      <c r="A67" s="21">
        <v>3.1</v>
      </c>
      <c r="B67" s="362" t="s">
        <v>221</v>
      </c>
      <c r="C67" s="24"/>
      <c r="D67" s="68"/>
      <c r="E67" s="24"/>
      <c r="F67" s="68"/>
      <c r="G67" s="107">
        <v>1</v>
      </c>
      <c r="H67" s="24"/>
      <c r="I67" s="68">
        <f t="shared" si="49"/>
        <v>0</v>
      </c>
      <c r="J67" s="164">
        <f t="shared" si="50"/>
        <v>0</v>
      </c>
      <c r="K67" s="68">
        <f t="shared" si="50"/>
        <v>0</v>
      </c>
      <c r="L67" s="164"/>
      <c r="M67" s="68"/>
      <c r="N67" s="68" t="e">
        <f t="shared" si="51"/>
        <v>#DIV/0!</v>
      </c>
      <c r="O67" s="68" t="e">
        <f t="shared" si="51"/>
        <v>#DIV/0!</v>
      </c>
      <c r="P67" s="164">
        <f t="shared" si="52"/>
        <v>0</v>
      </c>
      <c r="Q67" s="68">
        <f t="shared" si="52"/>
        <v>0</v>
      </c>
      <c r="R67" s="164"/>
      <c r="S67" s="68"/>
      <c r="T67" s="133">
        <v>1</v>
      </c>
      <c r="U67" s="164"/>
      <c r="V67" s="68">
        <f t="shared" si="53"/>
        <v>0</v>
      </c>
      <c r="W67" s="164">
        <f t="shared" si="54"/>
        <v>0</v>
      </c>
      <c r="X67" s="68">
        <f t="shared" si="55"/>
        <v>0</v>
      </c>
      <c r="Y67" s="164"/>
      <c r="Z67" s="68"/>
      <c r="AA67" s="133">
        <v>1</v>
      </c>
      <c r="AB67" s="164"/>
      <c r="AC67" s="68">
        <f t="shared" si="56"/>
        <v>0</v>
      </c>
      <c r="AD67" s="164">
        <f t="shared" si="57"/>
        <v>0</v>
      </c>
      <c r="AE67" s="68">
        <f t="shared" si="58"/>
        <v>0</v>
      </c>
      <c r="AF67" s="24"/>
    </row>
    <row r="68" spans="1:32" s="18" customFormat="1" ht="32.25" customHeight="1">
      <c r="A68" s="21">
        <v>3.11</v>
      </c>
      <c r="B68" s="364" t="s">
        <v>324</v>
      </c>
      <c r="C68" s="24"/>
      <c r="D68" s="68"/>
      <c r="E68" s="24"/>
      <c r="F68" s="68"/>
      <c r="G68" s="107">
        <v>1.25</v>
      </c>
      <c r="H68" s="24"/>
      <c r="I68" s="68">
        <f t="shared" si="49"/>
        <v>0</v>
      </c>
      <c r="J68" s="164">
        <f t="shared" si="50"/>
        <v>0</v>
      </c>
      <c r="K68" s="68">
        <f t="shared" si="50"/>
        <v>0</v>
      </c>
      <c r="L68" s="164"/>
      <c r="M68" s="68"/>
      <c r="N68" s="68" t="e">
        <f t="shared" si="51"/>
        <v>#DIV/0!</v>
      </c>
      <c r="O68" s="68" t="e">
        <f t="shared" si="51"/>
        <v>#DIV/0!</v>
      </c>
      <c r="P68" s="164">
        <f t="shared" si="52"/>
        <v>0</v>
      </c>
      <c r="Q68" s="68">
        <f t="shared" si="52"/>
        <v>0</v>
      </c>
      <c r="R68" s="164"/>
      <c r="S68" s="68"/>
      <c r="T68" s="133">
        <v>1.25</v>
      </c>
      <c r="U68" s="164"/>
      <c r="V68" s="68">
        <f t="shared" si="53"/>
        <v>0</v>
      </c>
      <c r="W68" s="164">
        <f t="shared" si="54"/>
        <v>0</v>
      </c>
      <c r="X68" s="68">
        <f t="shared" si="55"/>
        <v>0</v>
      </c>
      <c r="Y68" s="164"/>
      <c r="Z68" s="68"/>
      <c r="AA68" s="133">
        <v>1.25</v>
      </c>
      <c r="AB68" s="164"/>
      <c r="AC68" s="68">
        <f t="shared" si="56"/>
        <v>0</v>
      </c>
      <c r="AD68" s="164">
        <f t="shared" si="57"/>
        <v>0</v>
      </c>
      <c r="AE68" s="68">
        <f t="shared" si="58"/>
        <v>0</v>
      </c>
      <c r="AF68" s="24"/>
    </row>
    <row r="69" spans="1:32" s="18" customFormat="1">
      <c r="A69" s="21">
        <v>3.12</v>
      </c>
      <c r="B69" s="362" t="s">
        <v>223</v>
      </c>
      <c r="C69" s="24"/>
      <c r="D69" s="68"/>
      <c r="E69" s="24"/>
      <c r="F69" s="68"/>
      <c r="G69" s="107">
        <v>0.75</v>
      </c>
      <c r="H69" s="24"/>
      <c r="I69" s="68">
        <f t="shared" si="49"/>
        <v>0</v>
      </c>
      <c r="J69" s="164">
        <f t="shared" si="50"/>
        <v>0</v>
      </c>
      <c r="K69" s="68">
        <f t="shared" si="50"/>
        <v>0</v>
      </c>
      <c r="L69" s="164"/>
      <c r="M69" s="68"/>
      <c r="N69" s="68" t="e">
        <f t="shared" si="51"/>
        <v>#DIV/0!</v>
      </c>
      <c r="O69" s="68" t="e">
        <f t="shared" si="51"/>
        <v>#DIV/0!</v>
      </c>
      <c r="P69" s="164">
        <f t="shared" si="52"/>
        <v>0</v>
      </c>
      <c r="Q69" s="68">
        <f t="shared" si="52"/>
        <v>0</v>
      </c>
      <c r="R69" s="164"/>
      <c r="S69" s="68"/>
      <c r="T69" s="133">
        <v>0.75</v>
      </c>
      <c r="U69" s="164"/>
      <c r="V69" s="68">
        <f t="shared" si="53"/>
        <v>0</v>
      </c>
      <c r="W69" s="164">
        <f t="shared" si="54"/>
        <v>0</v>
      </c>
      <c r="X69" s="68">
        <f t="shared" si="55"/>
        <v>0</v>
      </c>
      <c r="Y69" s="164"/>
      <c r="Z69" s="68"/>
      <c r="AA69" s="133">
        <v>0.75</v>
      </c>
      <c r="AB69" s="164"/>
      <c r="AC69" s="68">
        <f t="shared" si="56"/>
        <v>0</v>
      </c>
      <c r="AD69" s="164">
        <f t="shared" si="57"/>
        <v>0</v>
      </c>
      <c r="AE69" s="68">
        <f t="shared" si="58"/>
        <v>0</v>
      </c>
      <c r="AF69" s="24"/>
    </row>
    <row r="70" spans="1:32" s="18" customFormat="1" ht="31.5">
      <c r="A70" s="21">
        <v>3.13</v>
      </c>
      <c r="B70" s="362" t="s">
        <v>224</v>
      </c>
      <c r="C70" s="24"/>
      <c r="D70" s="68"/>
      <c r="E70" s="24"/>
      <c r="F70" s="68"/>
      <c r="G70" s="107">
        <v>0.75</v>
      </c>
      <c r="H70" s="24"/>
      <c r="I70" s="68">
        <f t="shared" si="49"/>
        <v>0</v>
      </c>
      <c r="J70" s="164">
        <f t="shared" si="50"/>
        <v>0</v>
      </c>
      <c r="K70" s="68">
        <f t="shared" si="50"/>
        <v>0</v>
      </c>
      <c r="L70" s="164"/>
      <c r="M70" s="68"/>
      <c r="N70" s="68" t="e">
        <f t="shared" si="51"/>
        <v>#DIV/0!</v>
      </c>
      <c r="O70" s="68" t="e">
        <f t="shared" si="51"/>
        <v>#DIV/0!</v>
      </c>
      <c r="P70" s="164">
        <f t="shared" si="52"/>
        <v>0</v>
      </c>
      <c r="Q70" s="68">
        <f t="shared" si="52"/>
        <v>0</v>
      </c>
      <c r="R70" s="164"/>
      <c r="S70" s="68"/>
      <c r="T70" s="133">
        <v>0.75</v>
      </c>
      <c r="U70" s="164"/>
      <c r="V70" s="68">
        <f t="shared" si="53"/>
        <v>0</v>
      </c>
      <c r="W70" s="164">
        <f t="shared" si="54"/>
        <v>0</v>
      </c>
      <c r="X70" s="68">
        <f t="shared" si="55"/>
        <v>0</v>
      </c>
      <c r="Y70" s="164"/>
      <c r="Z70" s="68"/>
      <c r="AA70" s="133">
        <v>0.75</v>
      </c>
      <c r="AB70" s="164"/>
      <c r="AC70" s="68">
        <f t="shared" si="56"/>
        <v>0</v>
      </c>
      <c r="AD70" s="164">
        <f t="shared" si="57"/>
        <v>0</v>
      </c>
      <c r="AE70" s="68">
        <f t="shared" si="58"/>
        <v>0</v>
      </c>
      <c r="AF70" s="24"/>
    </row>
    <row r="71" spans="1:32" s="18" customFormat="1" ht="37.5">
      <c r="A71" s="21">
        <v>3.14</v>
      </c>
      <c r="B71" s="658" t="s">
        <v>606</v>
      </c>
      <c r="C71" s="24"/>
      <c r="D71" s="68"/>
      <c r="E71" s="24"/>
      <c r="F71" s="68"/>
      <c r="G71" s="107"/>
      <c r="H71" s="24"/>
      <c r="I71" s="68">
        <f t="shared" si="49"/>
        <v>0</v>
      </c>
      <c r="J71" s="164">
        <f t="shared" si="50"/>
        <v>0</v>
      </c>
      <c r="K71" s="68">
        <f t="shared" si="50"/>
        <v>0</v>
      </c>
      <c r="L71" s="164"/>
      <c r="M71" s="68"/>
      <c r="N71" s="68"/>
      <c r="O71" s="68"/>
      <c r="P71" s="164">
        <f t="shared" si="52"/>
        <v>0</v>
      </c>
      <c r="Q71" s="68">
        <f t="shared" si="52"/>
        <v>0</v>
      </c>
      <c r="R71" s="164"/>
      <c r="S71" s="68"/>
      <c r="T71" s="133"/>
      <c r="U71" s="164"/>
      <c r="V71" s="68">
        <f t="shared" si="53"/>
        <v>0</v>
      </c>
      <c r="W71" s="164">
        <f t="shared" si="54"/>
        <v>0</v>
      </c>
      <c r="X71" s="68">
        <f t="shared" si="55"/>
        <v>0</v>
      </c>
      <c r="Y71" s="164"/>
      <c r="Z71" s="68"/>
      <c r="AA71" s="133"/>
      <c r="AB71" s="164"/>
      <c r="AC71" s="68">
        <f t="shared" si="56"/>
        <v>0</v>
      </c>
      <c r="AD71" s="164">
        <f t="shared" si="57"/>
        <v>0</v>
      </c>
      <c r="AE71" s="68">
        <f t="shared" si="58"/>
        <v>0</v>
      </c>
      <c r="AF71" s="24"/>
    </row>
    <row r="72" spans="1:32" s="18" customFormat="1" ht="37.5">
      <c r="A72" s="21">
        <v>3.15</v>
      </c>
      <c r="B72" s="658" t="s">
        <v>605</v>
      </c>
      <c r="C72" s="24"/>
      <c r="D72" s="68"/>
      <c r="E72" s="24"/>
      <c r="F72" s="68"/>
      <c r="G72" s="107"/>
      <c r="H72" s="24"/>
      <c r="I72" s="68">
        <f t="shared" si="49"/>
        <v>0</v>
      </c>
      <c r="J72" s="164">
        <f t="shared" si="50"/>
        <v>0</v>
      </c>
      <c r="K72" s="68">
        <f t="shared" si="50"/>
        <v>0</v>
      </c>
      <c r="L72" s="164"/>
      <c r="M72" s="68"/>
      <c r="N72" s="68"/>
      <c r="O72" s="68"/>
      <c r="P72" s="164">
        <f t="shared" si="52"/>
        <v>0</v>
      </c>
      <c r="Q72" s="68">
        <f t="shared" si="52"/>
        <v>0</v>
      </c>
      <c r="R72" s="164"/>
      <c r="S72" s="68"/>
      <c r="T72" s="133">
        <v>0.3</v>
      </c>
      <c r="U72" s="164"/>
      <c r="V72" s="68">
        <f t="shared" si="53"/>
        <v>0</v>
      </c>
      <c r="W72" s="164">
        <f t="shared" si="54"/>
        <v>0</v>
      </c>
      <c r="X72" s="68">
        <f t="shared" si="55"/>
        <v>0</v>
      </c>
      <c r="Y72" s="164"/>
      <c r="Z72" s="68"/>
      <c r="AA72" s="133">
        <v>0.3</v>
      </c>
      <c r="AB72" s="164"/>
      <c r="AC72" s="68">
        <f t="shared" si="56"/>
        <v>0</v>
      </c>
      <c r="AD72" s="164">
        <f t="shared" si="57"/>
        <v>0</v>
      </c>
      <c r="AE72" s="68">
        <f t="shared" si="58"/>
        <v>0</v>
      </c>
      <c r="AF72" s="24"/>
    </row>
    <row r="73" spans="1:32" s="18" customFormat="1">
      <c r="A73" s="21">
        <v>3.16</v>
      </c>
      <c r="B73" s="362" t="s">
        <v>31</v>
      </c>
      <c r="C73" s="24"/>
      <c r="D73" s="68"/>
      <c r="E73" s="24"/>
      <c r="F73" s="68"/>
      <c r="G73" s="107"/>
      <c r="H73" s="24"/>
      <c r="I73" s="68">
        <f t="shared" si="49"/>
        <v>0</v>
      </c>
      <c r="J73" s="164">
        <f t="shared" si="50"/>
        <v>0</v>
      </c>
      <c r="K73" s="68">
        <f t="shared" si="50"/>
        <v>0</v>
      </c>
      <c r="L73" s="164"/>
      <c r="M73" s="68"/>
      <c r="N73" s="68"/>
      <c r="O73" s="68"/>
      <c r="P73" s="164">
        <f t="shared" si="52"/>
        <v>0</v>
      </c>
      <c r="Q73" s="68">
        <f t="shared" si="52"/>
        <v>0</v>
      </c>
      <c r="R73" s="164"/>
      <c r="S73" s="68"/>
      <c r="T73" s="133"/>
      <c r="U73" s="164"/>
      <c r="V73" s="68">
        <f t="shared" si="53"/>
        <v>0</v>
      </c>
      <c r="W73" s="164">
        <f t="shared" si="54"/>
        <v>0</v>
      </c>
      <c r="X73" s="68">
        <f t="shared" si="55"/>
        <v>0</v>
      </c>
      <c r="Y73" s="164"/>
      <c r="Z73" s="68"/>
      <c r="AA73" s="133"/>
      <c r="AB73" s="164"/>
      <c r="AC73" s="68">
        <f t="shared" si="56"/>
        <v>0</v>
      </c>
      <c r="AD73" s="164">
        <f t="shared" si="57"/>
        <v>0</v>
      </c>
      <c r="AE73" s="68">
        <f t="shared" si="58"/>
        <v>0</v>
      </c>
      <c r="AF73" s="24"/>
    </row>
    <row r="74" spans="1:32" s="18" customFormat="1" ht="31.5">
      <c r="A74" s="21">
        <v>3.17</v>
      </c>
      <c r="B74" s="362" t="s">
        <v>225</v>
      </c>
      <c r="C74" s="24"/>
      <c r="D74" s="68"/>
      <c r="E74" s="24"/>
      <c r="F74" s="68"/>
      <c r="G74" s="107">
        <v>0.5</v>
      </c>
      <c r="H74" s="24"/>
      <c r="I74" s="68">
        <f t="shared" si="49"/>
        <v>0</v>
      </c>
      <c r="J74" s="164">
        <f t="shared" si="50"/>
        <v>0</v>
      </c>
      <c r="K74" s="68">
        <f t="shared" si="50"/>
        <v>0</v>
      </c>
      <c r="L74" s="164">
        <v>16</v>
      </c>
      <c r="M74" s="68"/>
      <c r="N74" s="68" t="e">
        <f t="shared" si="51"/>
        <v>#DIV/0!</v>
      </c>
      <c r="O74" s="68" t="e">
        <f t="shared" si="51"/>
        <v>#DIV/0!</v>
      </c>
      <c r="P74" s="164">
        <f t="shared" si="52"/>
        <v>-16</v>
      </c>
      <c r="Q74" s="68">
        <f t="shared" si="52"/>
        <v>0</v>
      </c>
      <c r="R74" s="164"/>
      <c r="S74" s="68"/>
      <c r="T74" s="133">
        <v>0.5</v>
      </c>
      <c r="U74" s="164"/>
      <c r="V74" s="68">
        <f t="shared" si="53"/>
        <v>0</v>
      </c>
      <c r="W74" s="164">
        <f t="shared" si="54"/>
        <v>0</v>
      </c>
      <c r="X74" s="68">
        <f t="shared" si="55"/>
        <v>0</v>
      </c>
      <c r="Y74" s="164"/>
      <c r="Z74" s="68"/>
      <c r="AA74" s="133">
        <v>0.5</v>
      </c>
      <c r="AB74" s="164"/>
      <c r="AC74" s="68">
        <f t="shared" si="56"/>
        <v>0</v>
      </c>
      <c r="AD74" s="164">
        <f t="shared" si="57"/>
        <v>0</v>
      </c>
      <c r="AE74" s="68">
        <f t="shared" si="58"/>
        <v>0</v>
      </c>
      <c r="AF74" s="24"/>
    </row>
    <row r="75" spans="1:32" s="18" customFormat="1" ht="31.5">
      <c r="A75" s="21">
        <v>3.18</v>
      </c>
      <c r="B75" s="362" t="s">
        <v>203</v>
      </c>
      <c r="C75" s="24"/>
      <c r="D75" s="68"/>
      <c r="E75" s="24"/>
      <c r="F75" s="68"/>
      <c r="G75" s="107"/>
      <c r="H75" s="24"/>
      <c r="I75" s="68">
        <f t="shared" si="49"/>
        <v>0</v>
      </c>
      <c r="J75" s="164">
        <f t="shared" si="50"/>
        <v>0</v>
      </c>
      <c r="K75" s="68">
        <f t="shared" si="50"/>
        <v>0</v>
      </c>
      <c r="L75" s="164"/>
      <c r="M75" s="68"/>
      <c r="N75" s="68"/>
      <c r="O75" s="68"/>
      <c r="P75" s="164">
        <f t="shared" si="52"/>
        <v>0</v>
      </c>
      <c r="Q75" s="68">
        <f t="shared" si="52"/>
        <v>0</v>
      </c>
      <c r="R75" s="164"/>
      <c r="S75" s="68"/>
      <c r="T75" s="133"/>
      <c r="U75" s="164"/>
      <c r="V75" s="68">
        <f t="shared" si="53"/>
        <v>0</v>
      </c>
      <c r="W75" s="164">
        <f t="shared" si="54"/>
        <v>0</v>
      </c>
      <c r="X75" s="68">
        <f t="shared" si="55"/>
        <v>0</v>
      </c>
      <c r="Y75" s="164"/>
      <c r="Z75" s="68"/>
      <c r="AA75" s="133"/>
      <c r="AB75" s="164"/>
      <c r="AC75" s="68">
        <f t="shared" si="56"/>
        <v>0</v>
      </c>
      <c r="AD75" s="164">
        <f t="shared" si="57"/>
        <v>0</v>
      </c>
      <c r="AE75" s="68">
        <f t="shared" si="58"/>
        <v>0</v>
      </c>
      <c r="AF75" s="24"/>
    </row>
    <row r="76" spans="1:32" s="235" customFormat="1">
      <c r="A76" s="237"/>
      <c r="B76" s="363" t="s">
        <v>171</v>
      </c>
      <c r="C76" s="228">
        <f t="shared" ref="C76" si="60">SUM(C54:C75)</f>
        <v>0</v>
      </c>
      <c r="D76" s="229">
        <f>SUM(D54:D75)</f>
        <v>0</v>
      </c>
      <c r="E76" s="228">
        <f t="shared" ref="E76" si="61">SUM(E54:E75)</f>
        <v>0</v>
      </c>
      <c r="F76" s="229">
        <f>SUM(F54:F75)</f>
        <v>0</v>
      </c>
      <c r="G76" s="230"/>
      <c r="H76" s="228">
        <f t="shared" ref="H76" si="62">SUM(H54:H75)</f>
        <v>0</v>
      </c>
      <c r="I76" s="229">
        <f>SUM(I54:I75)</f>
        <v>0</v>
      </c>
      <c r="J76" s="228">
        <f t="shared" ref="J76" si="63">SUM(J54:J75)</f>
        <v>0</v>
      </c>
      <c r="K76" s="229">
        <f>SUM(K54:K75)</f>
        <v>0</v>
      </c>
      <c r="L76" s="355">
        <f>L62</f>
        <v>0</v>
      </c>
      <c r="M76" s="229">
        <f>SUM(M54:M75)</f>
        <v>0</v>
      </c>
      <c r="N76" s="232" t="e">
        <f t="shared" si="51"/>
        <v>#DIV/0!</v>
      </c>
      <c r="O76" s="232" t="e">
        <f t="shared" si="51"/>
        <v>#DIV/0!</v>
      </c>
      <c r="P76" s="228">
        <f>P54</f>
        <v>0</v>
      </c>
      <c r="Q76" s="229">
        <f>SUM(Q54:Q75)</f>
        <v>0</v>
      </c>
      <c r="R76" s="228">
        <f>SUM(R54:R75)</f>
        <v>0</v>
      </c>
      <c r="S76" s="229">
        <f>SUM(S54:S75)</f>
        <v>0</v>
      </c>
      <c r="T76" s="233"/>
      <c r="U76" s="355">
        <f>U54</f>
        <v>0</v>
      </c>
      <c r="V76" s="229">
        <f>SUM(V54:V75)</f>
        <v>0</v>
      </c>
      <c r="W76" s="355">
        <f>W54</f>
        <v>0</v>
      </c>
      <c r="X76" s="229">
        <f>SUM(X54:X75)</f>
        <v>0</v>
      </c>
      <c r="Y76" s="228">
        <f>SUM(Y54:Y75)</f>
        <v>0</v>
      </c>
      <c r="Z76" s="229">
        <f>SUM(Z54:Z75)</f>
        <v>0</v>
      </c>
      <c r="AA76" s="233"/>
      <c r="AB76" s="355">
        <f>AB54</f>
        <v>0</v>
      </c>
      <c r="AC76" s="229">
        <f>SUM(AC54:AC75)</f>
        <v>0</v>
      </c>
      <c r="AD76" s="355">
        <f>AD54</f>
        <v>0</v>
      </c>
      <c r="AE76" s="229">
        <f>SUM(AE54:AE75)</f>
        <v>0</v>
      </c>
      <c r="AF76" s="227"/>
    </row>
    <row r="77" spans="1:32" s="235" customFormat="1">
      <c r="A77" s="237"/>
      <c r="B77" s="363" t="s">
        <v>234</v>
      </c>
      <c r="C77" s="228">
        <f t="shared" ref="C77:F77" si="64">C76+C52</f>
        <v>0</v>
      </c>
      <c r="D77" s="229">
        <f t="shared" si="64"/>
        <v>0</v>
      </c>
      <c r="E77" s="228">
        <f t="shared" si="64"/>
        <v>0</v>
      </c>
      <c r="F77" s="229">
        <f t="shared" si="64"/>
        <v>0</v>
      </c>
      <c r="G77" s="230"/>
      <c r="H77" s="228">
        <f>H76+H52</f>
        <v>0</v>
      </c>
      <c r="I77" s="229">
        <f>I76+I52</f>
        <v>0</v>
      </c>
      <c r="J77" s="228">
        <f>J76+J52</f>
        <v>0</v>
      </c>
      <c r="K77" s="229">
        <f>K76+K52</f>
        <v>0</v>
      </c>
      <c r="L77" s="355">
        <f>L76</f>
        <v>0</v>
      </c>
      <c r="M77" s="229">
        <f>M76+M52</f>
        <v>0</v>
      </c>
      <c r="N77" s="232" t="e">
        <f t="shared" si="51"/>
        <v>#DIV/0!</v>
      </c>
      <c r="O77" s="232" t="e">
        <f t="shared" si="51"/>
        <v>#DIV/0!</v>
      </c>
      <c r="P77" s="228">
        <f>P76</f>
        <v>0</v>
      </c>
      <c r="Q77" s="229">
        <f>Q76+Q52</f>
        <v>0</v>
      </c>
      <c r="R77" s="228">
        <f>R76+R52</f>
        <v>0</v>
      </c>
      <c r="S77" s="229">
        <f>S76+S52</f>
        <v>0</v>
      </c>
      <c r="T77" s="233"/>
      <c r="U77" s="355">
        <f>U76</f>
        <v>0</v>
      </c>
      <c r="V77" s="229">
        <f>V76+V52</f>
        <v>0</v>
      </c>
      <c r="W77" s="355">
        <f>W76</f>
        <v>0</v>
      </c>
      <c r="X77" s="229">
        <f>X76+X52</f>
        <v>0</v>
      </c>
      <c r="Y77" s="228">
        <f>Y76+Y52</f>
        <v>0</v>
      </c>
      <c r="Z77" s="229">
        <f>Z76+Z52</f>
        <v>0</v>
      </c>
      <c r="AA77" s="233"/>
      <c r="AB77" s="355">
        <f>AB76</f>
        <v>0</v>
      </c>
      <c r="AC77" s="229">
        <f>AC76+AC52</f>
        <v>0</v>
      </c>
      <c r="AD77" s="355">
        <f>AD76</f>
        <v>0</v>
      </c>
      <c r="AE77" s="229">
        <f>AE76+AE52</f>
        <v>0</v>
      </c>
      <c r="AF77" s="227"/>
    </row>
    <row r="78" spans="1:32" s="18" customFormat="1">
      <c r="A78" s="21">
        <v>4</v>
      </c>
      <c r="B78" s="24" t="s">
        <v>32</v>
      </c>
      <c r="C78" s="24"/>
      <c r="D78" s="68"/>
      <c r="E78" s="24"/>
      <c r="F78" s="68"/>
      <c r="G78" s="107"/>
      <c r="H78" s="24"/>
      <c r="I78" s="68"/>
      <c r="J78" s="164"/>
      <c r="K78" s="68"/>
      <c r="L78" s="164"/>
      <c r="M78" s="68"/>
      <c r="N78" s="68"/>
      <c r="O78" s="68"/>
      <c r="P78" s="164">
        <f t="shared" ref="P78:Q80" si="65">J78-L78</f>
        <v>0</v>
      </c>
      <c r="Q78" s="68">
        <f t="shared" si="65"/>
        <v>0</v>
      </c>
      <c r="R78" s="164"/>
      <c r="S78" s="68"/>
      <c r="T78" s="133"/>
      <c r="U78" s="164"/>
      <c r="V78" s="68">
        <f t="shared" ref="V78" si="66">U78*T78</f>
        <v>0</v>
      </c>
      <c r="W78" s="164">
        <f t="shared" ref="W78:W80" si="67">U78+R78</f>
        <v>0</v>
      </c>
      <c r="X78" s="68">
        <f>V78+S78</f>
        <v>0</v>
      </c>
      <c r="Y78" s="164"/>
      <c r="Z78" s="68"/>
      <c r="AA78" s="133"/>
      <c r="AB78" s="164"/>
      <c r="AC78" s="68">
        <f t="shared" ref="AC78" si="68">AB78*AA78</f>
        <v>0</v>
      </c>
      <c r="AD78" s="164">
        <f t="shared" ref="AD78:AD80" si="69">AB78+Y78</f>
        <v>0</v>
      </c>
      <c r="AE78" s="68">
        <f>AC78+Z78</f>
        <v>0</v>
      </c>
      <c r="AF78" s="24"/>
    </row>
    <row r="79" spans="1:32" s="18" customFormat="1">
      <c r="A79" s="21">
        <v>4.01</v>
      </c>
      <c r="B79" s="23" t="s">
        <v>33</v>
      </c>
      <c r="C79" s="24"/>
      <c r="D79" s="68"/>
      <c r="E79" s="24"/>
      <c r="F79" s="68"/>
      <c r="G79" s="107">
        <v>0.03</v>
      </c>
      <c r="H79" s="24">
        <v>0</v>
      </c>
      <c r="I79" s="68">
        <f t="shared" ref="I79:I80" si="70">H79*G79</f>
        <v>0</v>
      </c>
      <c r="J79" s="164">
        <f t="shared" ref="J79:J80" si="71">H79+E79+C79</f>
        <v>0</v>
      </c>
      <c r="K79" s="68">
        <f>I79+F79+D79</f>
        <v>0</v>
      </c>
      <c r="L79" s="164"/>
      <c r="M79" s="68"/>
      <c r="N79" s="68" t="e">
        <f t="shared" ref="N79:O79" si="72">L79/H79%</f>
        <v>#DIV/0!</v>
      </c>
      <c r="O79" s="68" t="e">
        <f t="shared" si="72"/>
        <v>#DIV/0!</v>
      </c>
      <c r="P79" s="164">
        <f t="shared" si="65"/>
        <v>0</v>
      </c>
      <c r="Q79" s="68">
        <f t="shared" si="65"/>
        <v>0</v>
      </c>
      <c r="R79" s="164"/>
      <c r="S79" s="68"/>
      <c r="T79" s="133">
        <v>0.03</v>
      </c>
      <c r="U79" s="164">
        <v>84</v>
      </c>
      <c r="V79" s="68">
        <f>U79*T79</f>
        <v>2.52</v>
      </c>
      <c r="W79" s="164">
        <f t="shared" si="67"/>
        <v>84</v>
      </c>
      <c r="X79" s="68">
        <f>V79+S79</f>
        <v>2.52</v>
      </c>
      <c r="Y79" s="164"/>
      <c r="Z79" s="68"/>
      <c r="AA79" s="133">
        <v>0.03</v>
      </c>
      <c r="AB79" s="164">
        <v>84</v>
      </c>
      <c r="AC79" s="68">
        <f>AB79*AA79</f>
        <v>2.52</v>
      </c>
      <c r="AD79" s="164">
        <f t="shared" si="69"/>
        <v>84</v>
      </c>
      <c r="AE79" s="68">
        <f>AC79+Z79</f>
        <v>2.52</v>
      </c>
      <c r="AF79" s="24"/>
    </row>
    <row r="80" spans="1:32" s="18" customFormat="1" ht="35.25" customHeight="1">
      <c r="A80" s="21">
        <v>4.0199999999999996</v>
      </c>
      <c r="B80" s="23" t="s">
        <v>34</v>
      </c>
      <c r="C80" s="24"/>
      <c r="D80" s="68"/>
      <c r="E80" s="24"/>
      <c r="F80" s="68"/>
      <c r="G80" s="107"/>
      <c r="H80" s="24"/>
      <c r="I80" s="68">
        <f t="shared" si="70"/>
        <v>0</v>
      </c>
      <c r="J80" s="164">
        <f t="shared" si="71"/>
        <v>0</v>
      </c>
      <c r="K80" s="68">
        <f>I80+F80+D80</f>
        <v>0</v>
      </c>
      <c r="L80" s="164"/>
      <c r="M80" s="68"/>
      <c r="N80" s="68"/>
      <c r="O80" s="68"/>
      <c r="P80" s="164">
        <f t="shared" si="65"/>
        <v>0</v>
      </c>
      <c r="Q80" s="68">
        <f t="shared" si="65"/>
        <v>0</v>
      </c>
      <c r="R80" s="164"/>
      <c r="S80" s="68"/>
      <c r="T80" s="133"/>
      <c r="U80" s="164"/>
      <c r="V80" s="68">
        <f>U80*T80</f>
        <v>0</v>
      </c>
      <c r="W80" s="164">
        <f t="shared" si="67"/>
        <v>0</v>
      </c>
      <c r="X80" s="68">
        <f>V80+S80</f>
        <v>0</v>
      </c>
      <c r="Y80" s="164"/>
      <c r="Z80" s="68"/>
      <c r="AA80" s="133"/>
      <c r="AB80" s="164"/>
      <c r="AC80" s="68">
        <f>AB80*AA80</f>
        <v>0</v>
      </c>
      <c r="AD80" s="164">
        <f t="shared" si="69"/>
        <v>0</v>
      </c>
      <c r="AE80" s="68">
        <f>AC80+Z80</f>
        <v>0</v>
      </c>
      <c r="AF80" s="24"/>
    </row>
    <row r="81" spans="1:32" s="235" customFormat="1">
      <c r="A81" s="237"/>
      <c r="B81" s="227" t="s">
        <v>35</v>
      </c>
      <c r="C81" s="273">
        <f t="shared" ref="C81" si="73">SUM(C79:C80)</f>
        <v>0</v>
      </c>
      <c r="D81" s="263">
        <f>SUM(D79:D80)</f>
        <v>0</v>
      </c>
      <c r="E81" s="273">
        <f t="shared" ref="E81" si="74">SUM(E79:E80)</f>
        <v>0</v>
      </c>
      <c r="F81" s="263">
        <f>SUM(F79:F80)</f>
        <v>0</v>
      </c>
      <c r="G81" s="230"/>
      <c r="H81" s="273">
        <f t="shared" ref="H81:M81" si="75">SUM(H79:H80)</f>
        <v>0</v>
      </c>
      <c r="I81" s="263">
        <f>SUM(I79:I80)</f>
        <v>0</v>
      </c>
      <c r="J81" s="273">
        <f t="shared" si="75"/>
        <v>0</v>
      </c>
      <c r="K81" s="263">
        <f>SUM(K79:K80)</f>
        <v>0</v>
      </c>
      <c r="L81" s="273">
        <f t="shared" si="75"/>
        <v>0</v>
      </c>
      <c r="M81" s="263">
        <f t="shared" si="75"/>
        <v>0</v>
      </c>
      <c r="N81" s="232" t="e">
        <f t="shared" ref="N81:N83" si="76">L81/J81%</f>
        <v>#DIV/0!</v>
      </c>
      <c r="O81" s="232" t="e">
        <f>M81/K81%</f>
        <v>#DIV/0!</v>
      </c>
      <c r="P81" s="273">
        <f t="shared" ref="P81:S81" si="77">SUM(P79:P80)</f>
        <v>0</v>
      </c>
      <c r="Q81" s="263">
        <f t="shared" si="77"/>
        <v>0</v>
      </c>
      <c r="R81" s="273">
        <f t="shared" si="77"/>
        <v>0</v>
      </c>
      <c r="S81" s="263">
        <f t="shared" si="77"/>
        <v>0</v>
      </c>
      <c r="T81" s="233"/>
      <c r="U81" s="273">
        <f t="shared" ref="U81:W81" si="78">SUM(U79:U80)</f>
        <v>84</v>
      </c>
      <c r="V81" s="263">
        <f>SUM(V79:V80)</f>
        <v>2.52</v>
      </c>
      <c r="W81" s="273">
        <f t="shared" si="78"/>
        <v>84</v>
      </c>
      <c r="X81" s="263">
        <f>SUM(X79:X80)</f>
        <v>2.52</v>
      </c>
      <c r="Y81" s="273">
        <f t="shared" ref="Y81:Z81" si="79">SUM(Y79:Y80)</f>
        <v>0</v>
      </c>
      <c r="Z81" s="263">
        <f t="shared" si="79"/>
        <v>0</v>
      </c>
      <c r="AA81" s="233"/>
      <c r="AB81" s="273">
        <f t="shared" ref="AB81" si="80">SUM(AB79:AB80)</f>
        <v>84</v>
      </c>
      <c r="AC81" s="263">
        <f>SUM(AC79:AC80)</f>
        <v>2.52</v>
      </c>
      <c r="AD81" s="273">
        <f t="shared" ref="AD81" si="81">SUM(AD79:AD80)</f>
        <v>84</v>
      </c>
      <c r="AE81" s="263">
        <f>SUM(AE79:AE80)</f>
        <v>2.52</v>
      </c>
      <c r="AF81" s="227"/>
    </row>
    <row r="82" spans="1:32" s="18" customFormat="1" ht="78.75">
      <c r="A82" s="753">
        <v>5</v>
      </c>
      <c r="B82" s="20" t="s">
        <v>235</v>
      </c>
      <c r="C82" s="24">
        <v>2182</v>
      </c>
      <c r="D82" s="68">
        <v>0</v>
      </c>
      <c r="E82" s="24"/>
      <c r="F82" s="68"/>
      <c r="G82" s="107"/>
      <c r="H82" s="24">
        <v>3053</v>
      </c>
      <c r="I82" s="68">
        <v>0</v>
      </c>
      <c r="J82" s="164">
        <f t="shared" ref="J82" si="82">H82+E82+C82</f>
        <v>5235</v>
      </c>
      <c r="K82" s="68">
        <v>0</v>
      </c>
      <c r="L82" s="164"/>
      <c r="M82" s="68"/>
      <c r="N82" s="68">
        <f t="shared" si="76"/>
        <v>0</v>
      </c>
      <c r="O82" s="68" t="e">
        <f>M82/K82%</f>
        <v>#DIV/0!</v>
      </c>
      <c r="P82" s="164">
        <f>J82-L82</f>
        <v>5235</v>
      </c>
      <c r="Q82" s="68">
        <f>K82-M82</f>
        <v>0</v>
      </c>
      <c r="R82" s="164"/>
      <c r="S82" s="68"/>
      <c r="T82" s="133"/>
      <c r="U82" s="164">
        <v>3832</v>
      </c>
      <c r="V82" s="68">
        <v>578.57560000000001</v>
      </c>
      <c r="W82" s="164">
        <f>U82+R82</f>
        <v>3832</v>
      </c>
      <c r="X82" s="68">
        <f>V82+S82</f>
        <v>578.57560000000001</v>
      </c>
      <c r="Y82" s="164"/>
      <c r="Z82" s="68"/>
      <c r="AA82" s="133"/>
      <c r="AB82" s="164">
        <v>2983</v>
      </c>
      <c r="AC82" s="68">
        <v>186.83</v>
      </c>
      <c r="AD82" s="164">
        <f>AB82+Y82</f>
        <v>2983</v>
      </c>
      <c r="AE82" s="68">
        <f>AC82+Z82</f>
        <v>186.83</v>
      </c>
      <c r="AF82" s="24"/>
    </row>
    <row r="83" spans="1:32" s="235" customFormat="1">
      <c r="A83" s="237"/>
      <c r="B83" s="238" t="s">
        <v>35</v>
      </c>
      <c r="C83" s="228">
        <f t="shared" ref="C83:E83" si="83">C82</f>
        <v>2182</v>
      </c>
      <c r="D83" s="229">
        <f t="shared" si="83"/>
        <v>0</v>
      </c>
      <c r="E83" s="228">
        <f t="shared" si="83"/>
        <v>0</v>
      </c>
      <c r="F83" s="229">
        <f>F82</f>
        <v>0</v>
      </c>
      <c r="G83" s="230">
        <v>0</v>
      </c>
      <c r="H83" s="228">
        <f t="shared" ref="H83:M83" si="84">H82</f>
        <v>3053</v>
      </c>
      <c r="I83" s="229">
        <f>I82</f>
        <v>0</v>
      </c>
      <c r="J83" s="228">
        <f t="shared" si="84"/>
        <v>5235</v>
      </c>
      <c r="K83" s="229">
        <f>K82</f>
        <v>0</v>
      </c>
      <c r="L83" s="228">
        <f t="shared" si="84"/>
        <v>0</v>
      </c>
      <c r="M83" s="229">
        <f t="shared" si="84"/>
        <v>0</v>
      </c>
      <c r="N83" s="232">
        <f t="shared" si="76"/>
        <v>0</v>
      </c>
      <c r="O83" s="232" t="e">
        <f>M83/K83%</f>
        <v>#DIV/0!</v>
      </c>
      <c r="P83" s="228">
        <f t="shared" ref="P83:S83" si="85">P82</f>
        <v>5235</v>
      </c>
      <c r="Q83" s="229">
        <f t="shared" si="85"/>
        <v>0</v>
      </c>
      <c r="R83" s="228">
        <f t="shared" si="85"/>
        <v>0</v>
      </c>
      <c r="S83" s="229">
        <f t="shared" si="85"/>
        <v>0</v>
      </c>
      <c r="T83" s="233">
        <v>0</v>
      </c>
      <c r="U83" s="228">
        <f t="shared" ref="U83:W83" si="86">U82</f>
        <v>3832</v>
      </c>
      <c r="V83" s="229">
        <f>V82</f>
        <v>578.57560000000001</v>
      </c>
      <c r="W83" s="228">
        <f t="shared" si="86"/>
        <v>3832</v>
      </c>
      <c r="X83" s="229">
        <f>X82</f>
        <v>578.57560000000001</v>
      </c>
      <c r="Y83" s="228">
        <f t="shared" ref="Y83:Z83" si="87">Y82</f>
        <v>0</v>
      </c>
      <c r="Z83" s="229">
        <f t="shared" si="87"/>
        <v>0</v>
      </c>
      <c r="AA83" s="233">
        <v>0</v>
      </c>
      <c r="AB83" s="228">
        <f t="shared" ref="AB83" si="88">AB82</f>
        <v>2983</v>
      </c>
      <c r="AC83" s="229">
        <f>AC82</f>
        <v>186.83</v>
      </c>
      <c r="AD83" s="228">
        <f t="shared" ref="AD83" si="89">AD82</f>
        <v>2983</v>
      </c>
      <c r="AE83" s="229">
        <f>AE82</f>
        <v>186.83</v>
      </c>
      <c r="AF83" s="227"/>
    </row>
    <row r="84" spans="1:32" s="18" customFormat="1" ht="31.5">
      <c r="A84" s="338">
        <v>6</v>
      </c>
      <c r="B84" s="20" t="s">
        <v>36</v>
      </c>
      <c r="C84" s="24"/>
      <c r="D84" s="68"/>
      <c r="E84" s="24"/>
      <c r="F84" s="68"/>
      <c r="G84" s="107"/>
      <c r="H84" s="24"/>
      <c r="I84" s="68"/>
      <c r="J84" s="164"/>
      <c r="K84" s="68"/>
      <c r="L84" s="164"/>
      <c r="M84" s="68"/>
      <c r="N84" s="68"/>
      <c r="O84" s="68"/>
      <c r="P84" s="164">
        <f t="shared" ref="P84:Q89" si="90">J84-L84</f>
        <v>0</v>
      </c>
      <c r="Q84" s="68">
        <f t="shared" si="90"/>
        <v>0</v>
      </c>
      <c r="R84" s="164"/>
      <c r="S84" s="68"/>
      <c r="T84" s="133"/>
      <c r="U84" s="164"/>
      <c r="V84" s="68">
        <f t="shared" ref="V84:V85" si="91">U84*T84</f>
        <v>0</v>
      </c>
      <c r="W84" s="164">
        <f t="shared" ref="W84:W89" si="92">U84+R84</f>
        <v>0</v>
      </c>
      <c r="X84" s="68">
        <f t="shared" ref="X84:X89" si="93">V84+S84</f>
        <v>0</v>
      </c>
      <c r="Y84" s="164"/>
      <c r="Z84" s="68"/>
      <c r="AA84" s="133"/>
      <c r="AB84" s="164"/>
      <c r="AC84" s="68">
        <f t="shared" ref="AC84:AC85" si="94">AB84*AA84</f>
        <v>0</v>
      </c>
      <c r="AD84" s="164">
        <f t="shared" ref="AD84:AD89" si="95">AB84+Y84</f>
        <v>0</v>
      </c>
      <c r="AE84" s="68">
        <f t="shared" ref="AE84:AE89" si="96">AC84+Z84</f>
        <v>0</v>
      </c>
      <c r="AF84" s="24"/>
    </row>
    <row r="85" spans="1:32" s="18" customFormat="1">
      <c r="A85" s="338">
        <v>6.01</v>
      </c>
      <c r="B85" s="20" t="s">
        <v>37</v>
      </c>
      <c r="C85" s="24"/>
      <c r="D85" s="68"/>
      <c r="E85" s="24"/>
      <c r="F85" s="68"/>
      <c r="G85" s="107"/>
      <c r="H85" s="24"/>
      <c r="I85" s="68">
        <f t="shared" ref="I85:I86" si="97">H85*G85</f>
        <v>0</v>
      </c>
      <c r="J85" s="164">
        <f t="shared" ref="J85:J86" si="98">H85+E85+C85</f>
        <v>0</v>
      </c>
      <c r="K85" s="68">
        <f>I85+F85+D85</f>
        <v>0</v>
      </c>
      <c r="L85" s="164"/>
      <c r="M85" s="68"/>
      <c r="N85" s="68"/>
      <c r="O85" s="68"/>
      <c r="P85" s="164">
        <f t="shared" si="90"/>
        <v>0</v>
      </c>
      <c r="Q85" s="68">
        <f t="shared" si="90"/>
        <v>0</v>
      </c>
      <c r="R85" s="164"/>
      <c r="S85" s="68"/>
      <c r="T85" s="133"/>
      <c r="U85" s="164"/>
      <c r="V85" s="68">
        <f t="shared" si="91"/>
        <v>0</v>
      </c>
      <c r="W85" s="164">
        <f t="shared" si="92"/>
        <v>0</v>
      </c>
      <c r="X85" s="68">
        <f t="shared" si="93"/>
        <v>0</v>
      </c>
      <c r="Y85" s="164"/>
      <c r="Z85" s="68"/>
      <c r="AA85" s="133"/>
      <c r="AB85" s="164"/>
      <c r="AC85" s="68">
        <f t="shared" si="94"/>
        <v>0</v>
      </c>
      <c r="AD85" s="164">
        <f t="shared" si="95"/>
        <v>0</v>
      </c>
      <c r="AE85" s="68">
        <f t="shared" si="96"/>
        <v>0</v>
      </c>
      <c r="AF85" s="24"/>
    </row>
    <row r="86" spans="1:32" s="18" customFormat="1" ht="56.25">
      <c r="A86" s="21"/>
      <c r="B86" s="23" t="s">
        <v>38</v>
      </c>
      <c r="C86" s="24"/>
      <c r="D86" s="68"/>
      <c r="E86" s="24"/>
      <c r="F86" s="68"/>
      <c r="G86" s="107">
        <v>0.2</v>
      </c>
      <c r="H86" s="24"/>
      <c r="I86" s="68">
        <f t="shared" si="97"/>
        <v>0</v>
      </c>
      <c r="J86" s="164">
        <f t="shared" si="98"/>
        <v>0</v>
      </c>
      <c r="K86" s="68">
        <f>I86+F86+D86</f>
        <v>0</v>
      </c>
      <c r="L86" s="164"/>
      <c r="M86" s="68"/>
      <c r="N86" s="68" t="e">
        <f t="shared" ref="N86:O90" si="99">L86/J86%</f>
        <v>#DIV/0!</v>
      </c>
      <c r="O86" s="68" t="e">
        <f t="shared" si="99"/>
        <v>#DIV/0!</v>
      </c>
      <c r="P86" s="164">
        <f t="shared" si="90"/>
        <v>0</v>
      </c>
      <c r="Q86" s="68">
        <f t="shared" si="90"/>
        <v>0</v>
      </c>
      <c r="R86" s="164"/>
      <c r="S86" s="68"/>
      <c r="T86" s="133">
        <v>0.2</v>
      </c>
      <c r="U86" s="164"/>
      <c r="V86" s="68">
        <f>U86*T86</f>
        <v>0</v>
      </c>
      <c r="W86" s="164">
        <f t="shared" si="92"/>
        <v>0</v>
      </c>
      <c r="X86" s="68">
        <f t="shared" si="93"/>
        <v>0</v>
      </c>
      <c r="Y86" s="164"/>
      <c r="Z86" s="68"/>
      <c r="AA86" s="133">
        <v>0.2</v>
      </c>
      <c r="AB86" s="164"/>
      <c r="AC86" s="68">
        <f>AB86*AA86</f>
        <v>0</v>
      </c>
      <c r="AD86" s="164">
        <f t="shared" si="95"/>
        <v>0</v>
      </c>
      <c r="AE86" s="68">
        <f t="shared" si="96"/>
        <v>0</v>
      </c>
      <c r="AF86" s="778" t="s">
        <v>478</v>
      </c>
    </row>
    <row r="87" spans="1:32" s="18" customFormat="1">
      <c r="A87" s="21"/>
      <c r="B87" s="23" t="s">
        <v>39</v>
      </c>
      <c r="C87" s="24"/>
      <c r="D87" s="68"/>
      <c r="E87" s="24"/>
      <c r="F87" s="68"/>
      <c r="G87" s="107"/>
      <c r="H87" s="24"/>
      <c r="I87" s="68"/>
      <c r="J87" s="164"/>
      <c r="K87" s="68"/>
      <c r="L87" s="164"/>
      <c r="M87" s="68"/>
      <c r="N87" s="68"/>
      <c r="O87" s="68"/>
      <c r="P87" s="164">
        <f t="shared" si="90"/>
        <v>0</v>
      </c>
      <c r="Q87" s="68">
        <f t="shared" si="90"/>
        <v>0</v>
      </c>
      <c r="R87" s="164"/>
      <c r="S87" s="68"/>
      <c r="T87" s="133"/>
      <c r="U87" s="164"/>
      <c r="V87" s="68">
        <f t="shared" ref="V87:V89" si="100">U87*T87</f>
        <v>0</v>
      </c>
      <c r="W87" s="164">
        <f t="shared" si="92"/>
        <v>0</v>
      </c>
      <c r="X87" s="68">
        <f t="shared" si="93"/>
        <v>0</v>
      </c>
      <c r="Y87" s="164"/>
      <c r="Z87" s="68"/>
      <c r="AA87" s="133"/>
      <c r="AB87" s="164"/>
      <c r="AC87" s="68">
        <f t="shared" ref="AC87:AC89" si="101">AB87*AA87</f>
        <v>0</v>
      </c>
      <c r="AD87" s="164">
        <f t="shared" si="95"/>
        <v>0</v>
      </c>
      <c r="AE87" s="68">
        <f t="shared" si="96"/>
        <v>0</v>
      </c>
      <c r="AF87" s="24"/>
    </row>
    <row r="88" spans="1:32" s="18" customFormat="1" ht="36.75" customHeight="1">
      <c r="A88" s="21"/>
      <c r="B88" s="23" t="s">
        <v>40</v>
      </c>
      <c r="C88" s="24"/>
      <c r="D88" s="68"/>
      <c r="E88" s="24"/>
      <c r="F88" s="68"/>
      <c r="G88" s="107"/>
      <c r="H88" s="24"/>
      <c r="I88" s="68">
        <f t="shared" ref="I88:I89" si="102">H88*G88</f>
        <v>0</v>
      </c>
      <c r="J88" s="164">
        <f t="shared" ref="J88:J89" si="103">H88+E88+C88</f>
        <v>0</v>
      </c>
      <c r="K88" s="68">
        <f>I88+F88+D88</f>
        <v>0</v>
      </c>
      <c r="L88" s="164"/>
      <c r="M88" s="68"/>
      <c r="N88" s="68"/>
      <c r="O88" s="68"/>
      <c r="P88" s="164">
        <f t="shared" si="90"/>
        <v>0</v>
      </c>
      <c r="Q88" s="68">
        <f t="shared" si="90"/>
        <v>0</v>
      </c>
      <c r="R88" s="164"/>
      <c r="S88" s="68"/>
      <c r="T88" s="133"/>
      <c r="U88" s="164"/>
      <c r="V88" s="68">
        <f t="shared" si="100"/>
        <v>0</v>
      </c>
      <c r="W88" s="164">
        <f t="shared" si="92"/>
        <v>0</v>
      </c>
      <c r="X88" s="68">
        <f t="shared" si="93"/>
        <v>0</v>
      </c>
      <c r="Y88" s="164"/>
      <c r="Z88" s="68"/>
      <c r="AA88" s="133"/>
      <c r="AB88" s="164"/>
      <c r="AC88" s="68">
        <f t="shared" si="101"/>
        <v>0</v>
      </c>
      <c r="AD88" s="164">
        <f t="shared" si="95"/>
        <v>0</v>
      </c>
      <c r="AE88" s="68">
        <f t="shared" si="96"/>
        <v>0</v>
      </c>
      <c r="AF88" s="24"/>
    </row>
    <row r="89" spans="1:32" s="18" customFormat="1">
      <c r="A89" s="21"/>
      <c r="B89" s="23" t="s">
        <v>41</v>
      </c>
      <c r="C89" s="24"/>
      <c r="D89" s="68"/>
      <c r="E89" s="24"/>
      <c r="F89" s="68"/>
      <c r="G89" s="107"/>
      <c r="H89" s="24"/>
      <c r="I89" s="68">
        <f t="shared" si="102"/>
        <v>0</v>
      </c>
      <c r="J89" s="164">
        <f t="shared" si="103"/>
        <v>0</v>
      </c>
      <c r="K89" s="68">
        <f>I89+F89+D89</f>
        <v>0</v>
      </c>
      <c r="L89" s="164"/>
      <c r="M89" s="68"/>
      <c r="N89" s="68"/>
      <c r="O89" s="68"/>
      <c r="P89" s="164">
        <f t="shared" si="90"/>
        <v>0</v>
      </c>
      <c r="Q89" s="68">
        <f t="shared" si="90"/>
        <v>0</v>
      </c>
      <c r="R89" s="164"/>
      <c r="S89" s="68"/>
      <c r="T89" s="133"/>
      <c r="U89" s="164"/>
      <c r="V89" s="68">
        <f t="shared" si="100"/>
        <v>0</v>
      </c>
      <c r="W89" s="164">
        <f t="shared" si="92"/>
        <v>0</v>
      </c>
      <c r="X89" s="68">
        <f t="shared" si="93"/>
        <v>0</v>
      </c>
      <c r="Y89" s="164"/>
      <c r="Z89" s="68"/>
      <c r="AA89" s="133"/>
      <c r="AB89" s="164"/>
      <c r="AC89" s="68">
        <f t="shared" si="101"/>
        <v>0</v>
      </c>
      <c r="AD89" s="164">
        <f t="shared" si="95"/>
        <v>0</v>
      </c>
      <c r="AE89" s="68">
        <f t="shared" si="96"/>
        <v>0</v>
      </c>
      <c r="AF89" s="24"/>
    </row>
    <row r="90" spans="1:32" s="235" customFormat="1">
      <c r="A90" s="237"/>
      <c r="B90" s="238" t="s">
        <v>25</v>
      </c>
      <c r="C90" s="228">
        <f t="shared" ref="C90" si="104">SUM(C86:C89)</f>
        <v>0</v>
      </c>
      <c r="D90" s="229">
        <f>SUM(D86:D89)</f>
        <v>0</v>
      </c>
      <c r="E90" s="228">
        <f t="shared" ref="E90" si="105">SUM(E86:E89)</f>
        <v>0</v>
      </c>
      <c r="F90" s="229">
        <f>SUM(F86:F89)</f>
        <v>0</v>
      </c>
      <c r="G90" s="230"/>
      <c r="H90" s="228">
        <f t="shared" ref="H90:M90" si="106">SUM(H86:H89)</f>
        <v>0</v>
      </c>
      <c r="I90" s="229">
        <f>SUM(I86:I89)</f>
        <v>0</v>
      </c>
      <c r="J90" s="228">
        <f t="shared" si="106"/>
        <v>0</v>
      </c>
      <c r="K90" s="229">
        <f>SUM(K86:K89)</f>
        <v>0</v>
      </c>
      <c r="L90" s="228">
        <f t="shared" si="106"/>
        <v>0</v>
      </c>
      <c r="M90" s="229">
        <f t="shared" si="106"/>
        <v>0</v>
      </c>
      <c r="N90" s="232" t="e">
        <f t="shared" si="99"/>
        <v>#DIV/0!</v>
      </c>
      <c r="O90" s="232" t="e">
        <f>M90/K90%</f>
        <v>#DIV/0!</v>
      </c>
      <c r="P90" s="228">
        <f t="shared" ref="P90" si="107">SUM(P86:P89)</f>
        <v>0</v>
      </c>
      <c r="Q90" s="229">
        <f>SUM(Q86:Q89)</f>
        <v>0</v>
      </c>
      <c r="R90" s="228">
        <f t="shared" ref="R90" si="108">SUM(R86:R89)</f>
        <v>0</v>
      </c>
      <c r="S90" s="229">
        <f>SUM(S86:S89)</f>
        <v>0</v>
      </c>
      <c r="T90" s="233"/>
      <c r="U90" s="228">
        <f t="shared" ref="U90:W90" si="109">SUM(U86:U89)</f>
        <v>0</v>
      </c>
      <c r="V90" s="229">
        <f>SUM(V86:V89)</f>
        <v>0</v>
      </c>
      <c r="W90" s="228">
        <f t="shared" si="109"/>
        <v>0</v>
      </c>
      <c r="X90" s="229">
        <f>SUM(X86:X89)</f>
        <v>0</v>
      </c>
      <c r="Y90" s="228">
        <f t="shared" ref="Y90" si="110">SUM(Y86:Y89)</f>
        <v>0</v>
      </c>
      <c r="Z90" s="229">
        <f>SUM(Z86:Z89)</f>
        <v>0</v>
      </c>
      <c r="AA90" s="233"/>
      <c r="AB90" s="228">
        <f t="shared" ref="AB90" si="111">SUM(AB86:AB89)</f>
        <v>0</v>
      </c>
      <c r="AC90" s="229">
        <f>SUM(AC86:AC89)</f>
        <v>0</v>
      </c>
      <c r="AD90" s="228">
        <f t="shared" ref="AD90" si="112">SUM(AD86:AD89)</f>
        <v>0</v>
      </c>
      <c r="AE90" s="229">
        <f>SUM(AE86:AE89)</f>
        <v>0</v>
      </c>
      <c r="AF90" s="227"/>
    </row>
    <row r="91" spans="1:32" s="18" customFormat="1" ht="34.5" customHeight="1">
      <c r="A91" s="338">
        <v>6.02</v>
      </c>
      <c r="B91" s="20" t="s">
        <v>42</v>
      </c>
      <c r="C91" s="24"/>
      <c r="D91" s="68"/>
      <c r="E91" s="24"/>
      <c r="F91" s="68"/>
      <c r="G91" s="107"/>
      <c r="H91" s="24"/>
      <c r="I91" s="68"/>
      <c r="J91" s="164"/>
      <c r="K91" s="68"/>
      <c r="L91" s="164"/>
      <c r="M91" s="68"/>
      <c r="N91" s="68"/>
      <c r="O91" s="68"/>
      <c r="P91" s="164">
        <f t="shared" ref="P91:Q95" si="113">J91-L91</f>
        <v>0</v>
      </c>
      <c r="Q91" s="68">
        <f t="shared" si="113"/>
        <v>0</v>
      </c>
      <c r="R91" s="164"/>
      <c r="S91" s="68"/>
      <c r="T91" s="133"/>
      <c r="U91" s="164"/>
      <c r="V91" s="68">
        <f t="shared" ref="V91" si="114">U91*T91</f>
        <v>0</v>
      </c>
      <c r="W91" s="164">
        <f t="shared" ref="W91:W95" si="115">U91+R91</f>
        <v>0</v>
      </c>
      <c r="X91" s="68">
        <f>V91+S91</f>
        <v>0</v>
      </c>
      <c r="Y91" s="164"/>
      <c r="Z91" s="68"/>
      <c r="AA91" s="133"/>
      <c r="AB91" s="164"/>
      <c r="AC91" s="68">
        <f t="shared" ref="AC91" si="116">AB91*AA91</f>
        <v>0</v>
      </c>
      <c r="AD91" s="164">
        <f t="shared" ref="AD91:AD95" si="117">AB91+Y91</f>
        <v>0</v>
      </c>
      <c r="AE91" s="68">
        <f>AC91+Z91</f>
        <v>0</v>
      </c>
      <c r="AF91" s="24"/>
    </row>
    <row r="92" spans="1:32" s="18" customFormat="1" ht="56.25">
      <c r="A92" s="21"/>
      <c r="B92" s="23" t="s">
        <v>38</v>
      </c>
      <c r="C92" s="24"/>
      <c r="D92" s="68"/>
      <c r="E92" s="24"/>
      <c r="F92" s="68"/>
      <c r="G92" s="107"/>
      <c r="H92" s="24"/>
      <c r="I92" s="68">
        <f t="shared" ref="I92:I95" si="118">H92*G92</f>
        <v>0</v>
      </c>
      <c r="J92" s="164">
        <f t="shared" ref="J92:J95" si="119">H92+E92+C92</f>
        <v>0</v>
      </c>
      <c r="K92" s="68">
        <f>I92+F92+D92</f>
        <v>0</v>
      </c>
      <c r="L92" s="164"/>
      <c r="M92" s="68"/>
      <c r="N92" s="68" t="e">
        <f t="shared" ref="N92:O96" si="120">L92/J92%</f>
        <v>#DIV/0!</v>
      </c>
      <c r="O92" s="68" t="e">
        <f t="shared" si="120"/>
        <v>#DIV/0!</v>
      </c>
      <c r="P92" s="164">
        <f t="shared" si="113"/>
        <v>0</v>
      </c>
      <c r="Q92" s="68">
        <f t="shared" si="113"/>
        <v>0</v>
      </c>
      <c r="R92" s="164"/>
      <c r="S92" s="68"/>
      <c r="T92" s="133">
        <v>0.2</v>
      </c>
      <c r="U92" s="164"/>
      <c r="V92" s="68">
        <f>U92*T92</f>
        <v>0</v>
      </c>
      <c r="W92" s="164">
        <f t="shared" si="115"/>
        <v>0</v>
      </c>
      <c r="X92" s="68">
        <f>V92+S92</f>
        <v>0</v>
      </c>
      <c r="Y92" s="164"/>
      <c r="Z92" s="68"/>
      <c r="AA92" s="133">
        <v>0.2</v>
      </c>
      <c r="AB92" s="164"/>
      <c r="AC92" s="68">
        <f>AB92*AA92</f>
        <v>0</v>
      </c>
      <c r="AD92" s="164">
        <f t="shared" si="117"/>
        <v>0</v>
      </c>
      <c r="AE92" s="68">
        <f>AC92+Z92</f>
        <v>0</v>
      </c>
      <c r="AF92" s="778" t="s">
        <v>478</v>
      </c>
    </row>
    <row r="93" spans="1:32" s="18" customFormat="1">
      <c r="A93" s="21"/>
      <c r="B93" s="23" t="s">
        <v>39</v>
      </c>
      <c r="C93" s="24"/>
      <c r="D93" s="68"/>
      <c r="E93" s="24"/>
      <c r="F93" s="68"/>
      <c r="G93" s="107"/>
      <c r="H93" s="24"/>
      <c r="I93" s="68">
        <f t="shared" si="118"/>
        <v>0</v>
      </c>
      <c r="J93" s="164">
        <f t="shared" si="119"/>
        <v>0</v>
      </c>
      <c r="K93" s="68">
        <f>I93+F93+D93</f>
        <v>0</v>
      </c>
      <c r="L93" s="164"/>
      <c r="M93" s="68"/>
      <c r="N93" s="68" t="e">
        <f t="shared" si="120"/>
        <v>#DIV/0!</v>
      </c>
      <c r="O93" s="68" t="e">
        <f t="shared" si="120"/>
        <v>#DIV/0!</v>
      </c>
      <c r="P93" s="164">
        <f t="shared" si="113"/>
        <v>0</v>
      </c>
      <c r="Q93" s="68">
        <f t="shared" si="113"/>
        <v>0</v>
      </c>
      <c r="R93" s="164"/>
      <c r="S93" s="68"/>
      <c r="T93" s="133"/>
      <c r="U93" s="164"/>
      <c r="V93" s="68">
        <f>U93*T93</f>
        <v>0</v>
      </c>
      <c r="W93" s="164">
        <f t="shared" si="115"/>
        <v>0</v>
      </c>
      <c r="X93" s="68">
        <f>V93+S93</f>
        <v>0</v>
      </c>
      <c r="Y93" s="164"/>
      <c r="Z93" s="68"/>
      <c r="AA93" s="133"/>
      <c r="AB93" s="164"/>
      <c r="AC93" s="68">
        <f>AB93*AA93</f>
        <v>0</v>
      </c>
      <c r="AD93" s="164">
        <f t="shared" si="117"/>
        <v>0</v>
      </c>
      <c r="AE93" s="68">
        <f>AC93+Z93</f>
        <v>0</v>
      </c>
      <c r="AF93" s="24"/>
    </row>
    <row r="94" spans="1:32" s="18" customFormat="1">
      <c r="A94" s="21"/>
      <c r="B94" s="23" t="s">
        <v>40</v>
      </c>
      <c r="C94" s="24"/>
      <c r="D94" s="68"/>
      <c r="E94" s="24"/>
      <c r="F94" s="68"/>
      <c r="G94" s="107"/>
      <c r="H94" s="24"/>
      <c r="I94" s="68">
        <f t="shared" si="118"/>
        <v>0</v>
      </c>
      <c r="J94" s="164">
        <f t="shared" si="119"/>
        <v>0</v>
      </c>
      <c r="K94" s="68">
        <f>I94+F94+D94</f>
        <v>0</v>
      </c>
      <c r="L94" s="164"/>
      <c r="M94" s="68"/>
      <c r="N94" s="68" t="e">
        <f t="shared" si="120"/>
        <v>#DIV/0!</v>
      </c>
      <c r="O94" s="68" t="e">
        <f t="shared" si="120"/>
        <v>#DIV/0!</v>
      </c>
      <c r="P94" s="164">
        <f t="shared" si="113"/>
        <v>0</v>
      </c>
      <c r="Q94" s="68">
        <f t="shared" si="113"/>
        <v>0</v>
      </c>
      <c r="R94" s="164"/>
      <c r="S94" s="68"/>
      <c r="T94" s="133"/>
      <c r="U94" s="164"/>
      <c r="V94" s="68">
        <f>U94*T94</f>
        <v>0</v>
      </c>
      <c r="W94" s="164">
        <f t="shared" si="115"/>
        <v>0</v>
      </c>
      <c r="X94" s="68">
        <f>V94+S94</f>
        <v>0</v>
      </c>
      <c r="Y94" s="164"/>
      <c r="Z94" s="68"/>
      <c r="AA94" s="133"/>
      <c r="AB94" s="164"/>
      <c r="AC94" s="68">
        <f>AB94*AA94</f>
        <v>0</v>
      </c>
      <c r="AD94" s="164">
        <f t="shared" si="117"/>
        <v>0</v>
      </c>
      <c r="AE94" s="68">
        <f>AC94+Z94</f>
        <v>0</v>
      </c>
      <c r="AF94" s="24"/>
    </row>
    <row r="95" spans="1:32" s="18" customFormat="1">
      <c r="A95" s="21"/>
      <c r="B95" s="23" t="s">
        <v>41</v>
      </c>
      <c r="C95" s="24"/>
      <c r="D95" s="68"/>
      <c r="E95" s="24"/>
      <c r="F95" s="68"/>
      <c r="G95" s="107"/>
      <c r="H95" s="24"/>
      <c r="I95" s="68">
        <f t="shared" si="118"/>
        <v>0</v>
      </c>
      <c r="J95" s="164">
        <f t="shared" si="119"/>
        <v>0</v>
      </c>
      <c r="K95" s="68">
        <f>I95+F95+D95</f>
        <v>0</v>
      </c>
      <c r="L95" s="164"/>
      <c r="M95" s="68"/>
      <c r="N95" s="68" t="e">
        <f t="shared" si="120"/>
        <v>#DIV/0!</v>
      </c>
      <c r="O95" s="68" t="e">
        <f t="shared" si="120"/>
        <v>#DIV/0!</v>
      </c>
      <c r="P95" s="164">
        <f t="shared" si="113"/>
        <v>0</v>
      </c>
      <c r="Q95" s="68">
        <f t="shared" si="113"/>
        <v>0</v>
      </c>
      <c r="R95" s="164"/>
      <c r="S95" s="68"/>
      <c r="T95" s="133"/>
      <c r="U95" s="164"/>
      <c r="V95" s="68">
        <f>U95*T95</f>
        <v>0</v>
      </c>
      <c r="W95" s="164">
        <f t="shared" si="115"/>
        <v>0</v>
      </c>
      <c r="X95" s="68">
        <f>V95+S95</f>
        <v>0</v>
      </c>
      <c r="Y95" s="164"/>
      <c r="Z95" s="68"/>
      <c r="AA95" s="133"/>
      <c r="AB95" s="164"/>
      <c r="AC95" s="68">
        <f>AB95*AA95</f>
        <v>0</v>
      </c>
      <c r="AD95" s="164">
        <f t="shared" si="117"/>
        <v>0</v>
      </c>
      <c r="AE95" s="68">
        <f>AC95+Z95</f>
        <v>0</v>
      </c>
      <c r="AF95" s="24"/>
    </row>
    <row r="96" spans="1:32" s="235" customFormat="1">
      <c r="A96" s="237"/>
      <c r="B96" s="238" t="s">
        <v>25</v>
      </c>
      <c r="C96" s="228">
        <f t="shared" ref="C96" si="121">SUM(C92:C95)</f>
        <v>0</v>
      </c>
      <c r="D96" s="229">
        <f>SUM(D92:D95)</f>
        <v>0</v>
      </c>
      <c r="E96" s="228">
        <f t="shared" ref="E96" si="122">SUM(E92:E95)</f>
        <v>0</v>
      </c>
      <c r="F96" s="229">
        <f>SUM(F92:F95)</f>
        <v>0</v>
      </c>
      <c r="G96" s="230">
        <v>0</v>
      </c>
      <c r="H96" s="228">
        <f t="shared" ref="H96:M96" si="123">SUM(H92:H95)</f>
        <v>0</v>
      </c>
      <c r="I96" s="229">
        <f>SUM(I92:I95)</f>
        <v>0</v>
      </c>
      <c r="J96" s="228">
        <f t="shared" si="123"/>
        <v>0</v>
      </c>
      <c r="K96" s="229">
        <f>SUM(K92:K95)</f>
        <v>0</v>
      </c>
      <c r="L96" s="228">
        <f t="shared" si="123"/>
        <v>0</v>
      </c>
      <c r="M96" s="229">
        <f t="shared" si="123"/>
        <v>0</v>
      </c>
      <c r="N96" s="232" t="e">
        <f t="shared" si="120"/>
        <v>#DIV/0!</v>
      </c>
      <c r="O96" s="232" t="e">
        <f>M96/K96%</f>
        <v>#DIV/0!</v>
      </c>
      <c r="P96" s="228">
        <f t="shared" ref="P96:S96" si="124">SUM(P92:P95)</f>
        <v>0</v>
      </c>
      <c r="Q96" s="229">
        <f t="shared" si="124"/>
        <v>0</v>
      </c>
      <c r="R96" s="228">
        <f t="shared" si="124"/>
        <v>0</v>
      </c>
      <c r="S96" s="229">
        <f t="shared" si="124"/>
        <v>0</v>
      </c>
      <c r="T96" s="233">
        <v>0</v>
      </c>
      <c r="U96" s="228">
        <f t="shared" ref="U96:W96" si="125">SUM(U92:U95)</f>
        <v>0</v>
      </c>
      <c r="V96" s="229">
        <f>SUM(V92:V95)</f>
        <v>0</v>
      </c>
      <c r="W96" s="228">
        <f t="shared" si="125"/>
        <v>0</v>
      </c>
      <c r="X96" s="229">
        <f>SUM(X92:X95)</f>
        <v>0</v>
      </c>
      <c r="Y96" s="228">
        <f t="shared" ref="Y96:Z96" si="126">SUM(Y92:Y95)</f>
        <v>0</v>
      </c>
      <c r="Z96" s="229">
        <f t="shared" si="126"/>
        <v>0</v>
      </c>
      <c r="AA96" s="233">
        <v>0</v>
      </c>
      <c r="AB96" s="228">
        <f t="shared" ref="AB96" si="127">SUM(AB92:AB95)</f>
        <v>0</v>
      </c>
      <c r="AC96" s="229">
        <f>SUM(AC92:AC95)</f>
        <v>0</v>
      </c>
      <c r="AD96" s="228">
        <f t="shared" ref="AD96" si="128">SUM(AD92:AD95)</f>
        <v>0</v>
      </c>
      <c r="AE96" s="229">
        <f>SUM(AE92:AE95)</f>
        <v>0</v>
      </c>
      <c r="AF96" s="227"/>
    </row>
    <row r="97" spans="1:32" s="25" customFormat="1">
      <c r="A97" s="338">
        <v>6.03</v>
      </c>
      <c r="B97" s="20" t="s">
        <v>43</v>
      </c>
      <c r="C97" s="22"/>
      <c r="D97" s="66"/>
      <c r="E97" s="22"/>
      <c r="F97" s="66"/>
      <c r="G97" s="108"/>
      <c r="H97" s="22"/>
      <c r="I97" s="66"/>
      <c r="J97" s="312"/>
      <c r="K97" s="66"/>
      <c r="L97" s="312"/>
      <c r="M97" s="66"/>
      <c r="N97" s="68"/>
      <c r="O97" s="68"/>
      <c r="P97" s="164">
        <f t="shared" ref="P97:Q101" si="129">J97-L97</f>
        <v>0</v>
      </c>
      <c r="Q97" s="68">
        <f t="shared" si="129"/>
        <v>0</v>
      </c>
      <c r="R97" s="312"/>
      <c r="S97" s="66"/>
      <c r="T97" s="134"/>
      <c r="U97" s="312"/>
      <c r="V97" s="68">
        <f t="shared" ref="V97" si="130">U97*T97</f>
        <v>0</v>
      </c>
      <c r="W97" s="164">
        <f t="shared" ref="W97:W101" si="131">U97+R97</f>
        <v>0</v>
      </c>
      <c r="X97" s="68">
        <f>V97+S97</f>
        <v>0</v>
      </c>
      <c r="Y97" s="312"/>
      <c r="Z97" s="66"/>
      <c r="AA97" s="134"/>
      <c r="AB97" s="312"/>
      <c r="AC97" s="68">
        <f t="shared" ref="AC97" si="132">AB97*AA97</f>
        <v>0</v>
      </c>
      <c r="AD97" s="164">
        <f t="shared" ref="AD97:AD101" si="133">AB97+Y97</f>
        <v>0</v>
      </c>
      <c r="AE97" s="68">
        <f>AC97+Z97</f>
        <v>0</v>
      </c>
      <c r="AF97" s="22"/>
    </row>
    <row r="98" spans="1:32" s="18" customFormat="1">
      <c r="A98" s="21"/>
      <c r="B98" s="23" t="s">
        <v>38</v>
      </c>
      <c r="C98" s="24"/>
      <c r="D98" s="68"/>
      <c r="E98" s="24"/>
      <c r="F98" s="68"/>
      <c r="G98" s="107"/>
      <c r="H98" s="24"/>
      <c r="I98" s="68">
        <f t="shared" ref="I98:I101" si="134">H98*G98</f>
        <v>0</v>
      </c>
      <c r="J98" s="164">
        <f t="shared" ref="J98:J101" si="135">H98+E98+C98</f>
        <v>0</v>
      </c>
      <c r="K98" s="68">
        <f>I98+F98+D98</f>
        <v>0</v>
      </c>
      <c r="L98" s="164"/>
      <c r="M98" s="68"/>
      <c r="N98" s="68"/>
      <c r="O98" s="68"/>
      <c r="P98" s="164">
        <f t="shared" si="129"/>
        <v>0</v>
      </c>
      <c r="Q98" s="68">
        <f t="shared" si="129"/>
        <v>0</v>
      </c>
      <c r="R98" s="164"/>
      <c r="S98" s="68"/>
      <c r="T98" s="133"/>
      <c r="U98" s="164"/>
      <c r="V98" s="68">
        <f>U98*T98</f>
        <v>0</v>
      </c>
      <c r="W98" s="164">
        <f t="shared" si="131"/>
        <v>0</v>
      </c>
      <c r="X98" s="68">
        <f>V98+S98</f>
        <v>0</v>
      </c>
      <c r="Y98" s="164"/>
      <c r="Z98" s="68"/>
      <c r="AA98" s="133"/>
      <c r="AB98" s="164"/>
      <c r="AC98" s="68">
        <f>AB98*AA98</f>
        <v>0</v>
      </c>
      <c r="AD98" s="164">
        <f t="shared" si="133"/>
        <v>0</v>
      </c>
      <c r="AE98" s="68">
        <f>AC98+Z98</f>
        <v>0</v>
      </c>
      <c r="AF98" s="24"/>
    </row>
    <row r="99" spans="1:32" s="18" customFormat="1" ht="56.25">
      <c r="A99" s="21"/>
      <c r="B99" s="23" t="s">
        <v>39</v>
      </c>
      <c r="C99" s="24"/>
      <c r="D99" s="68"/>
      <c r="E99" s="24"/>
      <c r="F99" s="68"/>
      <c r="G99" s="107">
        <v>4.4999999999999998E-2</v>
      </c>
      <c r="H99" s="24"/>
      <c r="I99" s="68">
        <f t="shared" si="134"/>
        <v>0</v>
      </c>
      <c r="J99" s="164">
        <f t="shared" si="135"/>
        <v>0</v>
      </c>
      <c r="K99" s="68">
        <f>I99+F99+D99</f>
        <v>0</v>
      </c>
      <c r="L99" s="164"/>
      <c r="M99" s="68"/>
      <c r="N99" s="68" t="e">
        <f t="shared" ref="N99:O102" si="136">L99/J99%</f>
        <v>#DIV/0!</v>
      </c>
      <c r="O99" s="68" t="e">
        <f t="shared" si="136"/>
        <v>#DIV/0!</v>
      </c>
      <c r="P99" s="164">
        <f t="shared" si="129"/>
        <v>0</v>
      </c>
      <c r="Q99" s="68">
        <f t="shared" si="129"/>
        <v>0</v>
      </c>
      <c r="R99" s="164"/>
      <c r="S99" s="68"/>
      <c r="T99" s="133">
        <v>4.4999999999999998E-2</v>
      </c>
      <c r="U99" s="164"/>
      <c r="V99" s="68">
        <f>U99*T99</f>
        <v>0</v>
      </c>
      <c r="W99" s="164">
        <f t="shared" si="131"/>
        <v>0</v>
      </c>
      <c r="X99" s="68">
        <f>V99+S99</f>
        <v>0</v>
      </c>
      <c r="Y99" s="164"/>
      <c r="Z99" s="68"/>
      <c r="AA99" s="133">
        <v>4.4999999999999998E-2</v>
      </c>
      <c r="AB99" s="164"/>
      <c r="AC99" s="68">
        <f>AB99*AA99</f>
        <v>0</v>
      </c>
      <c r="AD99" s="164">
        <f t="shared" si="133"/>
        <v>0</v>
      </c>
      <c r="AE99" s="68">
        <f>AC99+Z99</f>
        <v>0</v>
      </c>
      <c r="AF99" s="778" t="s">
        <v>478</v>
      </c>
    </row>
    <row r="100" spans="1:32" s="18" customFormat="1" ht="56.25">
      <c r="A100" s="21"/>
      <c r="B100" s="23" t="s">
        <v>40</v>
      </c>
      <c r="C100" s="24"/>
      <c r="D100" s="68"/>
      <c r="E100" s="24"/>
      <c r="F100" s="68"/>
      <c r="G100" s="107">
        <v>0.03</v>
      </c>
      <c r="H100" s="24"/>
      <c r="I100" s="68">
        <f t="shared" si="134"/>
        <v>0</v>
      </c>
      <c r="J100" s="164">
        <f t="shared" si="135"/>
        <v>0</v>
      </c>
      <c r="K100" s="68">
        <f>I100+F100+D100</f>
        <v>0</v>
      </c>
      <c r="L100" s="164"/>
      <c r="M100" s="68"/>
      <c r="N100" s="68" t="e">
        <f t="shared" si="136"/>
        <v>#DIV/0!</v>
      </c>
      <c r="O100" s="68" t="e">
        <f t="shared" si="136"/>
        <v>#DIV/0!</v>
      </c>
      <c r="P100" s="164">
        <f t="shared" si="129"/>
        <v>0</v>
      </c>
      <c r="Q100" s="68">
        <f t="shared" si="129"/>
        <v>0</v>
      </c>
      <c r="R100" s="164"/>
      <c r="S100" s="68"/>
      <c r="T100" s="133">
        <v>0.03</v>
      </c>
      <c r="U100" s="164"/>
      <c r="V100" s="68">
        <f>U100*T100</f>
        <v>0</v>
      </c>
      <c r="W100" s="164">
        <f t="shared" si="131"/>
        <v>0</v>
      </c>
      <c r="X100" s="68">
        <f>V100+S100</f>
        <v>0</v>
      </c>
      <c r="Y100" s="164"/>
      <c r="Z100" s="68"/>
      <c r="AA100" s="133">
        <v>0.03</v>
      </c>
      <c r="AB100" s="164"/>
      <c r="AC100" s="68">
        <f>AB100*AA100</f>
        <v>0</v>
      </c>
      <c r="AD100" s="164">
        <f t="shared" si="133"/>
        <v>0</v>
      </c>
      <c r="AE100" s="68">
        <f>AC100+Z100</f>
        <v>0</v>
      </c>
      <c r="AF100" s="778" t="s">
        <v>478</v>
      </c>
    </row>
    <row r="101" spans="1:32" s="18" customFormat="1">
      <c r="A101" s="21"/>
      <c r="B101" s="23" t="s">
        <v>41</v>
      </c>
      <c r="C101" s="24"/>
      <c r="D101" s="68"/>
      <c r="E101" s="24"/>
      <c r="F101" s="68"/>
      <c r="G101" s="107"/>
      <c r="H101" s="24"/>
      <c r="I101" s="68">
        <f t="shared" si="134"/>
        <v>0</v>
      </c>
      <c r="J101" s="164">
        <f t="shared" si="135"/>
        <v>0</v>
      </c>
      <c r="K101" s="68">
        <f>I101+F101+D101</f>
        <v>0</v>
      </c>
      <c r="L101" s="164"/>
      <c r="M101" s="68"/>
      <c r="N101" s="68"/>
      <c r="O101" s="68"/>
      <c r="P101" s="164">
        <f t="shared" si="129"/>
        <v>0</v>
      </c>
      <c r="Q101" s="68">
        <f t="shared" si="129"/>
        <v>0</v>
      </c>
      <c r="R101" s="164"/>
      <c r="S101" s="68"/>
      <c r="T101" s="133"/>
      <c r="U101" s="164"/>
      <c r="V101" s="68">
        <f>U101*T101</f>
        <v>0</v>
      </c>
      <c r="W101" s="164">
        <f t="shared" si="131"/>
        <v>0</v>
      </c>
      <c r="X101" s="68">
        <f>V101+S101</f>
        <v>0</v>
      </c>
      <c r="Y101" s="164"/>
      <c r="Z101" s="68"/>
      <c r="AA101" s="133"/>
      <c r="AB101" s="164"/>
      <c r="AC101" s="68">
        <f>AB101*AA101</f>
        <v>0</v>
      </c>
      <c r="AD101" s="164">
        <f t="shared" si="133"/>
        <v>0</v>
      </c>
      <c r="AE101" s="68">
        <f>AC101+Z101</f>
        <v>0</v>
      </c>
      <c r="AF101" s="24"/>
    </row>
    <row r="102" spans="1:32" s="235" customFormat="1">
      <c r="A102" s="237"/>
      <c r="B102" s="238" t="s">
        <v>25</v>
      </c>
      <c r="C102" s="273">
        <f t="shared" ref="C102" si="137">SUM(C98:C101)</f>
        <v>0</v>
      </c>
      <c r="D102" s="234">
        <f>SUM(D98:D101)</f>
        <v>0</v>
      </c>
      <c r="E102" s="273">
        <f t="shared" ref="E102" si="138">SUM(E98:E101)</f>
        <v>0</v>
      </c>
      <c r="F102" s="234">
        <f>SUM(F98:F101)</f>
        <v>0</v>
      </c>
      <c r="G102" s="230"/>
      <c r="H102" s="273">
        <f t="shared" ref="H102:M102" si="139">SUM(H98:H101)</f>
        <v>0</v>
      </c>
      <c r="I102" s="234">
        <f>SUM(I98:I101)</f>
        <v>0</v>
      </c>
      <c r="J102" s="273">
        <f t="shared" si="139"/>
        <v>0</v>
      </c>
      <c r="K102" s="234">
        <f>SUM(K98:K101)</f>
        <v>0</v>
      </c>
      <c r="L102" s="273">
        <f t="shared" si="139"/>
        <v>0</v>
      </c>
      <c r="M102" s="234">
        <f t="shared" si="139"/>
        <v>0</v>
      </c>
      <c r="N102" s="232" t="e">
        <f t="shared" si="136"/>
        <v>#DIV/0!</v>
      </c>
      <c r="O102" s="232" t="e">
        <f>M102/K102%</f>
        <v>#DIV/0!</v>
      </c>
      <c r="P102" s="273">
        <f t="shared" ref="P102:S102" si="140">SUM(P98:P101)</f>
        <v>0</v>
      </c>
      <c r="Q102" s="234">
        <f t="shared" si="140"/>
        <v>0</v>
      </c>
      <c r="R102" s="273">
        <f t="shared" si="140"/>
        <v>0</v>
      </c>
      <c r="S102" s="234">
        <f t="shared" si="140"/>
        <v>0</v>
      </c>
      <c r="T102" s="233"/>
      <c r="U102" s="273">
        <f t="shared" ref="U102:W102" si="141">SUM(U98:U101)</f>
        <v>0</v>
      </c>
      <c r="V102" s="234">
        <f>SUM(V98:V101)</f>
        <v>0</v>
      </c>
      <c r="W102" s="273">
        <f t="shared" si="141"/>
        <v>0</v>
      </c>
      <c r="X102" s="234">
        <f>SUM(X98:X101)</f>
        <v>0</v>
      </c>
      <c r="Y102" s="273">
        <f t="shared" ref="Y102:Z102" si="142">SUM(Y98:Y101)</f>
        <v>0</v>
      </c>
      <c r="Z102" s="234">
        <f t="shared" si="142"/>
        <v>0</v>
      </c>
      <c r="AA102" s="233"/>
      <c r="AB102" s="273">
        <f t="shared" ref="AB102" si="143">SUM(AB98:AB101)</f>
        <v>0</v>
      </c>
      <c r="AC102" s="234">
        <f>SUM(AC98:AC101)</f>
        <v>0</v>
      </c>
      <c r="AD102" s="273">
        <f t="shared" ref="AD102" si="144">SUM(AD98:AD101)</f>
        <v>0</v>
      </c>
      <c r="AE102" s="234">
        <f>SUM(AE98:AE101)</f>
        <v>0</v>
      </c>
      <c r="AF102" s="227"/>
    </row>
    <row r="103" spans="1:32" s="25" customFormat="1" ht="31.5">
      <c r="A103" s="338">
        <v>6.04</v>
      </c>
      <c r="B103" s="20" t="s">
        <v>44</v>
      </c>
      <c r="C103" s="22"/>
      <c r="D103" s="66"/>
      <c r="E103" s="22"/>
      <c r="F103" s="66"/>
      <c r="G103" s="108"/>
      <c r="H103" s="22"/>
      <c r="I103" s="66"/>
      <c r="J103" s="312"/>
      <c r="K103" s="66"/>
      <c r="L103" s="312"/>
      <c r="M103" s="66"/>
      <c r="N103" s="68"/>
      <c r="O103" s="68"/>
      <c r="P103" s="164">
        <f t="shared" ref="P103:Q107" si="145">J103-L103</f>
        <v>0</v>
      </c>
      <c r="Q103" s="68">
        <f t="shared" si="145"/>
        <v>0</v>
      </c>
      <c r="R103" s="312"/>
      <c r="S103" s="66"/>
      <c r="T103" s="134"/>
      <c r="U103" s="312"/>
      <c r="V103" s="68">
        <f t="shared" ref="V103" si="146">U103*T103</f>
        <v>0</v>
      </c>
      <c r="W103" s="164">
        <f t="shared" ref="W103:W107" si="147">U103+R103</f>
        <v>0</v>
      </c>
      <c r="X103" s="68">
        <f>V103+S103</f>
        <v>0</v>
      </c>
      <c r="Y103" s="312"/>
      <c r="Z103" s="66"/>
      <c r="AA103" s="134"/>
      <c r="AB103" s="312"/>
      <c r="AC103" s="68">
        <f t="shared" ref="AC103" si="148">AB103*AA103</f>
        <v>0</v>
      </c>
      <c r="AD103" s="164">
        <f t="shared" ref="AD103:AD107" si="149">AB103+Y103</f>
        <v>0</v>
      </c>
      <c r="AE103" s="68">
        <f>AC103+Z103</f>
        <v>0</v>
      </c>
      <c r="AF103" s="22"/>
    </row>
    <row r="104" spans="1:32" s="18" customFormat="1">
      <c r="A104" s="21"/>
      <c r="B104" s="23" t="s">
        <v>38</v>
      </c>
      <c r="C104" s="24"/>
      <c r="D104" s="68"/>
      <c r="E104" s="24"/>
      <c r="F104" s="68"/>
      <c r="G104" s="107"/>
      <c r="H104" s="24"/>
      <c r="I104" s="68">
        <f t="shared" ref="I104:I107" si="150">H104*G104</f>
        <v>0</v>
      </c>
      <c r="J104" s="164">
        <f t="shared" ref="J104:J107" si="151">H104+E104+C104</f>
        <v>0</v>
      </c>
      <c r="K104" s="68">
        <f>I104+F104+D104</f>
        <v>0</v>
      </c>
      <c r="L104" s="164"/>
      <c r="M104" s="68"/>
      <c r="N104" s="68"/>
      <c r="O104" s="68"/>
      <c r="P104" s="164">
        <f t="shared" si="145"/>
        <v>0</v>
      </c>
      <c r="Q104" s="68">
        <f t="shared" si="145"/>
        <v>0</v>
      </c>
      <c r="R104" s="164"/>
      <c r="S104" s="68"/>
      <c r="T104" s="133"/>
      <c r="U104" s="164"/>
      <c r="V104" s="68">
        <f>U104*T104</f>
        <v>0</v>
      </c>
      <c r="W104" s="164">
        <f t="shared" si="147"/>
        <v>0</v>
      </c>
      <c r="X104" s="68">
        <f>V104+S104</f>
        <v>0</v>
      </c>
      <c r="Y104" s="164"/>
      <c r="Z104" s="68"/>
      <c r="AA104" s="133"/>
      <c r="AB104" s="164"/>
      <c r="AC104" s="68">
        <f>AB104*AA104</f>
        <v>0</v>
      </c>
      <c r="AD104" s="164">
        <f t="shared" si="149"/>
        <v>0</v>
      </c>
      <c r="AE104" s="68">
        <f>AC104+Z104</f>
        <v>0</v>
      </c>
      <c r="AF104" s="24"/>
    </row>
    <row r="105" spans="1:32" s="18" customFormat="1" ht="56.25">
      <c r="A105" s="21"/>
      <c r="B105" s="23" t="s">
        <v>39</v>
      </c>
      <c r="C105" s="24"/>
      <c r="D105" s="68"/>
      <c r="E105" s="24"/>
      <c r="F105" s="68"/>
      <c r="G105" s="107">
        <v>4.4999999999999998E-2</v>
      </c>
      <c r="H105" s="24"/>
      <c r="I105" s="68">
        <f t="shared" si="150"/>
        <v>0</v>
      </c>
      <c r="J105" s="164">
        <f t="shared" si="151"/>
        <v>0</v>
      </c>
      <c r="K105" s="68">
        <f>I105+F105+D105</f>
        <v>0</v>
      </c>
      <c r="L105" s="164"/>
      <c r="M105" s="68"/>
      <c r="N105" s="68" t="e">
        <f t="shared" ref="N105:O108" si="152">L105/J105%</f>
        <v>#DIV/0!</v>
      </c>
      <c r="O105" s="68" t="e">
        <f t="shared" si="152"/>
        <v>#DIV/0!</v>
      </c>
      <c r="P105" s="164">
        <f t="shared" si="145"/>
        <v>0</v>
      </c>
      <c r="Q105" s="68">
        <f t="shared" si="145"/>
        <v>0</v>
      </c>
      <c r="R105" s="164"/>
      <c r="S105" s="68"/>
      <c r="T105" s="133">
        <v>4.4999999999999998E-2</v>
      </c>
      <c r="U105" s="164"/>
      <c r="V105" s="68">
        <f>U105*T105</f>
        <v>0</v>
      </c>
      <c r="W105" s="164">
        <f t="shared" si="147"/>
        <v>0</v>
      </c>
      <c r="X105" s="68">
        <f>V105+S105</f>
        <v>0</v>
      </c>
      <c r="Y105" s="164"/>
      <c r="Z105" s="68"/>
      <c r="AA105" s="133">
        <v>4.4999999999999998E-2</v>
      </c>
      <c r="AB105" s="164"/>
      <c r="AC105" s="68">
        <f>AB105*AA105</f>
        <v>0</v>
      </c>
      <c r="AD105" s="164">
        <f t="shared" si="149"/>
        <v>0</v>
      </c>
      <c r="AE105" s="68">
        <f>AC105+Z105</f>
        <v>0</v>
      </c>
      <c r="AF105" s="778" t="s">
        <v>478</v>
      </c>
    </row>
    <row r="106" spans="1:32" s="18" customFormat="1">
      <c r="A106" s="21"/>
      <c r="B106" s="23" t="s">
        <v>40</v>
      </c>
      <c r="C106" s="24"/>
      <c r="D106" s="68"/>
      <c r="E106" s="24"/>
      <c r="F106" s="68"/>
      <c r="G106" s="107">
        <v>2.6749999999999999E-2</v>
      </c>
      <c r="H106" s="24"/>
      <c r="I106" s="68">
        <f t="shared" si="150"/>
        <v>0</v>
      </c>
      <c r="J106" s="164">
        <f t="shared" si="151"/>
        <v>0</v>
      </c>
      <c r="K106" s="68">
        <f>I106+F106+D106</f>
        <v>0</v>
      </c>
      <c r="L106" s="164"/>
      <c r="M106" s="68"/>
      <c r="N106" s="68"/>
      <c r="O106" s="68"/>
      <c r="P106" s="164">
        <f t="shared" si="145"/>
        <v>0</v>
      </c>
      <c r="Q106" s="68">
        <f t="shared" si="145"/>
        <v>0</v>
      </c>
      <c r="R106" s="164"/>
      <c r="S106" s="68"/>
      <c r="T106" s="133">
        <v>0.03</v>
      </c>
      <c r="U106" s="164"/>
      <c r="V106" s="68">
        <f>U106*T106</f>
        <v>0</v>
      </c>
      <c r="W106" s="164">
        <f t="shared" si="147"/>
        <v>0</v>
      </c>
      <c r="X106" s="68">
        <f>V106+S106</f>
        <v>0</v>
      </c>
      <c r="Y106" s="164"/>
      <c r="Z106" s="68"/>
      <c r="AA106" s="133">
        <v>0.03</v>
      </c>
      <c r="AB106" s="164"/>
      <c r="AC106" s="68">
        <f>AB106*AA106</f>
        <v>0</v>
      </c>
      <c r="AD106" s="164">
        <f t="shared" si="149"/>
        <v>0</v>
      </c>
      <c r="AE106" s="68">
        <f>AC106+Z106</f>
        <v>0</v>
      </c>
      <c r="AF106" s="24"/>
    </row>
    <row r="107" spans="1:32" s="18" customFormat="1">
      <c r="A107" s="21"/>
      <c r="B107" s="23" t="s">
        <v>41</v>
      </c>
      <c r="C107" s="24"/>
      <c r="D107" s="68"/>
      <c r="E107" s="24"/>
      <c r="F107" s="68"/>
      <c r="G107" s="107"/>
      <c r="H107" s="24"/>
      <c r="I107" s="68">
        <f t="shared" si="150"/>
        <v>0</v>
      </c>
      <c r="J107" s="164">
        <f t="shared" si="151"/>
        <v>0</v>
      </c>
      <c r="K107" s="68">
        <f>I107+F107+D107</f>
        <v>0</v>
      </c>
      <c r="L107" s="164"/>
      <c r="M107" s="68"/>
      <c r="N107" s="68"/>
      <c r="O107" s="68"/>
      <c r="P107" s="164">
        <f t="shared" si="145"/>
        <v>0</v>
      </c>
      <c r="Q107" s="68">
        <f t="shared" si="145"/>
        <v>0</v>
      </c>
      <c r="R107" s="164"/>
      <c r="S107" s="68"/>
      <c r="T107" s="133"/>
      <c r="U107" s="164"/>
      <c r="V107" s="68">
        <f>U107*T107</f>
        <v>0</v>
      </c>
      <c r="W107" s="164">
        <f t="shared" si="147"/>
        <v>0</v>
      </c>
      <c r="X107" s="68">
        <f>V107+S107</f>
        <v>0</v>
      </c>
      <c r="Y107" s="164"/>
      <c r="Z107" s="68"/>
      <c r="AA107" s="133"/>
      <c r="AB107" s="164"/>
      <c r="AC107" s="68">
        <f>AB107*AA107</f>
        <v>0</v>
      </c>
      <c r="AD107" s="164">
        <f t="shared" si="149"/>
        <v>0</v>
      </c>
      <c r="AE107" s="68">
        <f>AC107+Z107</f>
        <v>0</v>
      </c>
      <c r="AF107" s="24"/>
    </row>
    <row r="108" spans="1:32" s="235" customFormat="1">
      <c r="A108" s="237"/>
      <c r="B108" s="238" t="s">
        <v>25</v>
      </c>
      <c r="C108" s="228">
        <f t="shared" ref="C108" si="153">SUM(C104:C107)</f>
        <v>0</v>
      </c>
      <c r="D108" s="229">
        <f>SUM(D104:D107)</f>
        <v>0</v>
      </c>
      <c r="E108" s="228">
        <f t="shared" ref="E108" si="154">SUM(E104:E107)</f>
        <v>0</v>
      </c>
      <c r="F108" s="229">
        <f>SUM(F104:F107)</f>
        <v>0</v>
      </c>
      <c r="G108" s="230"/>
      <c r="H108" s="228">
        <f t="shared" ref="H108:M108" si="155">SUM(H104:H107)</f>
        <v>0</v>
      </c>
      <c r="I108" s="229">
        <f>SUM(I104:I107)</f>
        <v>0</v>
      </c>
      <c r="J108" s="228">
        <f t="shared" si="155"/>
        <v>0</v>
      </c>
      <c r="K108" s="229">
        <f>SUM(K104:K107)</f>
        <v>0</v>
      </c>
      <c r="L108" s="228">
        <f t="shared" si="155"/>
        <v>0</v>
      </c>
      <c r="M108" s="229">
        <f t="shared" si="155"/>
        <v>0</v>
      </c>
      <c r="N108" s="232" t="e">
        <f t="shared" si="152"/>
        <v>#DIV/0!</v>
      </c>
      <c r="O108" s="232" t="e">
        <f>M108/K108%</f>
        <v>#DIV/0!</v>
      </c>
      <c r="P108" s="228">
        <f t="shared" ref="P108:S108" si="156">SUM(P104:P107)</f>
        <v>0</v>
      </c>
      <c r="Q108" s="229">
        <f t="shared" si="156"/>
        <v>0</v>
      </c>
      <c r="R108" s="228">
        <f t="shared" si="156"/>
        <v>0</v>
      </c>
      <c r="S108" s="229">
        <f t="shared" si="156"/>
        <v>0</v>
      </c>
      <c r="T108" s="233"/>
      <c r="U108" s="228">
        <f t="shared" ref="U108:W108" si="157">SUM(U104:U107)</f>
        <v>0</v>
      </c>
      <c r="V108" s="229">
        <f>SUM(V104:V107)</f>
        <v>0</v>
      </c>
      <c r="W108" s="228">
        <f t="shared" si="157"/>
        <v>0</v>
      </c>
      <c r="X108" s="229">
        <f>SUM(X104:X107)</f>
        <v>0</v>
      </c>
      <c r="Y108" s="228">
        <f t="shared" ref="Y108:Z108" si="158">SUM(Y104:Y107)</f>
        <v>0</v>
      </c>
      <c r="Z108" s="229">
        <f t="shared" si="158"/>
        <v>0</v>
      </c>
      <c r="AA108" s="233"/>
      <c r="AB108" s="228">
        <f t="shared" ref="AB108" si="159">SUM(AB104:AB107)</f>
        <v>0</v>
      </c>
      <c r="AC108" s="229">
        <f>SUM(AC104:AC107)</f>
        <v>0</v>
      </c>
      <c r="AD108" s="228">
        <f t="shared" ref="AD108" si="160">SUM(AD104:AD107)</f>
        <v>0</v>
      </c>
      <c r="AE108" s="229">
        <f>SUM(AE104:AE107)</f>
        <v>0</v>
      </c>
      <c r="AF108" s="227"/>
    </row>
    <row r="109" spans="1:32" s="25" customFormat="1">
      <c r="A109" s="338">
        <v>6.05</v>
      </c>
      <c r="B109" s="20" t="s">
        <v>190</v>
      </c>
      <c r="C109" s="22"/>
      <c r="D109" s="66"/>
      <c r="E109" s="22"/>
      <c r="F109" s="66"/>
      <c r="G109" s="108"/>
      <c r="H109" s="22"/>
      <c r="I109" s="66"/>
      <c r="J109" s="312"/>
      <c r="K109" s="66"/>
      <c r="L109" s="312"/>
      <c r="M109" s="66"/>
      <c r="N109" s="68"/>
      <c r="O109" s="68"/>
      <c r="P109" s="164">
        <f t="shared" ref="P109:Q113" si="161">J109-L109</f>
        <v>0</v>
      </c>
      <c r="Q109" s="68">
        <f t="shared" si="161"/>
        <v>0</v>
      </c>
      <c r="R109" s="312"/>
      <c r="S109" s="66"/>
      <c r="T109" s="134"/>
      <c r="U109" s="312"/>
      <c r="V109" s="68">
        <f>U109*T109</f>
        <v>0</v>
      </c>
      <c r="W109" s="164">
        <f t="shared" ref="W109:W113" si="162">U109+R109</f>
        <v>0</v>
      </c>
      <c r="X109" s="68">
        <f>V109+S109</f>
        <v>0</v>
      </c>
      <c r="Y109" s="312"/>
      <c r="Z109" s="66"/>
      <c r="AA109" s="134"/>
      <c r="AB109" s="312"/>
      <c r="AC109" s="68">
        <f>AB109*AA109</f>
        <v>0</v>
      </c>
      <c r="AD109" s="164">
        <f t="shared" ref="AD109:AD113" si="163">AB109+Y109</f>
        <v>0</v>
      </c>
      <c r="AE109" s="68">
        <f>AC109+Z109</f>
        <v>0</v>
      </c>
      <c r="AF109" s="22"/>
    </row>
    <row r="110" spans="1:32" s="18" customFormat="1">
      <c r="A110" s="21"/>
      <c r="B110" s="23" t="s">
        <v>38</v>
      </c>
      <c r="C110" s="24"/>
      <c r="D110" s="68"/>
      <c r="E110" s="24"/>
      <c r="F110" s="68"/>
      <c r="G110" s="107"/>
      <c r="H110" s="24"/>
      <c r="I110" s="68">
        <f t="shared" ref="I110:I113" si="164">H110*G110</f>
        <v>0</v>
      </c>
      <c r="J110" s="164">
        <f t="shared" ref="J110:J113" si="165">H110+E110+C110</f>
        <v>0</v>
      </c>
      <c r="K110" s="68">
        <f>I110+F110+D110</f>
        <v>0</v>
      </c>
      <c r="L110" s="164"/>
      <c r="M110" s="68"/>
      <c r="N110" s="68"/>
      <c r="O110" s="68"/>
      <c r="P110" s="164">
        <f t="shared" si="161"/>
        <v>0</v>
      </c>
      <c r="Q110" s="68">
        <f t="shared" si="161"/>
        <v>0</v>
      </c>
      <c r="R110" s="164"/>
      <c r="S110" s="68"/>
      <c r="T110" s="133"/>
      <c r="U110" s="164"/>
      <c r="V110" s="68">
        <f>U110*T110</f>
        <v>0</v>
      </c>
      <c r="W110" s="164">
        <f t="shared" si="162"/>
        <v>0</v>
      </c>
      <c r="X110" s="68">
        <f>V110+S110</f>
        <v>0</v>
      </c>
      <c r="Y110" s="164"/>
      <c r="Z110" s="68"/>
      <c r="AA110" s="133"/>
      <c r="AB110" s="164"/>
      <c r="AC110" s="68">
        <f>AB110*AA110</f>
        <v>0</v>
      </c>
      <c r="AD110" s="164">
        <f t="shared" si="163"/>
        <v>0</v>
      </c>
      <c r="AE110" s="68">
        <f>AC110+Z110</f>
        <v>0</v>
      </c>
      <c r="AF110" s="24"/>
    </row>
    <row r="111" spans="1:32" s="18" customFormat="1">
      <c r="A111" s="21"/>
      <c r="B111" s="23" t="s">
        <v>39</v>
      </c>
      <c r="C111" s="24"/>
      <c r="D111" s="68"/>
      <c r="E111" s="24"/>
      <c r="F111" s="68"/>
      <c r="G111" s="107"/>
      <c r="H111" s="24"/>
      <c r="I111" s="68">
        <f t="shared" si="164"/>
        <v>0</v>
      </c>
      <c r="J111" s="164">
        <f t="shared" si="165"/>
        <v>0</v>
      </c>
      <c r="K111" s="68">
        <f>I111+F111+D111</f>
        <v>0</v>
      </c>
      <c r="L111" s="164"/>
      <c r="M111" s="68"/>
      <c r="N111" s="68"/>
      <c r="O111" s="68"/>
      <c r="P111" s="164">
        <f t="shared" si="161"/>
        <v>0</v>
      </c>
      <c r="Q111" s="68">
        <f t="shared" si="161"/>
        <v>0</v>
      </c>
      <c r="R111" s="164"/>
      <c r="S111" s="68"/>
      <c r="T111" s="133"/>
      <c r="U111" s="164"/>
      <c r="V111" s="68">
        <f>U111*T111</f>
        <v>0</v>
      </c>
      <c r="W111" s="164">
        <f t="shared" si="162"/>
        <v>0</v>
      </c>
      <c r="X111" s="68">
        <f>V111+S111</f>
        <v>0</v>
      </c>
      <c r="Y111" s="164"/>
      <c r="Z111" s="68"/>
      <c r="AA111" s="133"/>
      <c r="AB111" s="164"/>
      <c r="AC111" s="68">
        <f>AB111*AA111</f>
        <v>0</v>
      </c>
      <c r="AD111" s="164">
        <f t="shared" si="163"/>
        <v>0</v>
      </c>
      <c r="AE111" s="68">
        <f>AC111+Z111</f>
        <v>0</v>
      </c>
      <c r="AF111" s="24"/>
    </row>
    <row r="112" spans="1:32" s="18" customFormat="1">
      <c r="A112" s="21"/>
      <c r="B112" s="23" t="s">
        <v>40</v>
      </c>
      <c r="C112" s="24"/>
      <c r="D112" s="68"/>
      <c r="E112" s="24"/>
      <c r="F112" s="68"/>
      <c r="G112" s="107"/>
      <c r="H112" s="24"/>
      <c r="I112" s="68">
        <f t="shared" si="164"/>
        <v>0</v>
      </c>
      <c r="J112" s="164">
        <f t="shared" si="165"/>
        <v>0</v>
      </c>
      <c r="K112" s="68">
        <f>I112+F112+D112</f>
        <v>0</v>
      </c>
      <c r="L112" s="164"/>
      <c r="M112" s="68"/>
      <c r="N112" s="68"/>
      <c r="O112" s="68"/>
      <c r="P112" s="164">
        <f t="shared" si="161"/>
        <v>0</v>
      </c>
      <c r="Q112" s="68">
        <f t="shared" si="161"/>
        <v>0</v>
      </c>
      <c r="R112" s="164"/>
      <c r="S112" s="68"/>
      <c r="T112" s="133"/>
      <c r="U112" s="164"/>
      <c r="V112" s="68">
        <f>U112*T112</f>
        <v>0</v>
      </c>
      <c r="W112" s="164">
        <f t="shared" si="162"/>
        <v>0</v>
      </c>
      <c r="X112" s="68">
        <f>V112+S112</f>
        <v>0</v>
      </c>
      <c r="Y112" s="164"/>
      <c r="Z112" s="68"/>
      <c r="AA112" s="133"/>
      <c r="AB112" s="164"/>
      <c r="AC112" s="68">
        <f>AB112*AA112</f>
        <v>0</v>
      </c>
      <c r="AD112" s="164">
        <f t="shared" si="163"/>
        <v>0</v>
      </c>
      <c r="AE112" s="68">
        <f>AC112+Z112</f>
        <v>0</v>
      </c>
      <c r="AF112" s="24"/>
    </row>
    <row r="113" spans="1:32" s="18" customFormat="1">
      <c r="A113" s="21"/>
      <c r="B113" s="23" t="s">
        <v>41</v>
      </c>
      <c r="C113" s="24"/>
      <c r="D113" s="68"/>
      <c r="E113" s="24"/>
      <c r="F113" s="68"/>
      <c r="G113" s="107"/>
      <c r="H113" s="24"/>
      <c r="I113" s="68">
        <f t="shared" si="164"/>
        <v>0</v>
      </c>
      <c r="J113" s="164">
        <f t="shared" si="165"/>
        <v>0</v>
      </c>
      <c r="K113" s="68">
        <f>I113+F113+D113</f>
        <v>0</v>
      </c>
      <c r="L113" s="164"/>
      <c r="M113" s="68"/>
      <c r="N113" s="68"/>
      <c r="O113" s="68"/>
      <c r="P113" s="164">
        <f t="shared" si="161"/>
        <v>0</v>
      </c>
      <c r="Q113" s="68">
        <f t="shared" si="161"/>
        <v>0</v>
      </c>
      <c r="R113" s="164"/>
      <c r="S113" s="68"/>
      <c r="T113" s="133"/>
      <c r="U113" s="164"/>
      <c r="V113" s="68">
        <f>U113*T113</f>
        <v>0</v>
      </c>
      <c r="W113" s="164">
        <f t="shared" si="162"/>
        <v>0</v>
      </c>
      <c r="X113" s="68">
        <f>V113+S113</f>
        <v>0</v>
      </c>
      <c r="Y113" s="164"/>
      <c r="Z113" s="68"/>
      <c r="AA113" s="133"/>
      <c r="AB113" s="164"/>
      <c r="AC113" s="68">
        <f>AB113*AA113</f>
        <v>0</v>
      </c>
      <c r="AD113" s="164">
        <f t="shared" si="163"/>
        <v>0</v>
      </c>
      <c r="AE113" s="68">
        <f>AC113+Z113</f>
        <v>0</v>
      </c>
      <c r="AF113" s="24"/>
    </row>
    <row r="114" spans="1:32" s="235" customFormat="1">
      <c r="A114" s="237"/>
      <c r="B114" s="238" t="s">
        <v>35</v>
      </c>
      <c r="C114" s="228">
        <f t="shared" ref="C114" si="166">SUM(C110:C113)</f>
        <v>0</v>
      </c>
      <c r="D114" s="229">
        <f>SUM(D110:D113)</f>
        <v>0</v>
      </c>
      <c r="E114" s="228">
        <f t="shared" ref="E114" si="167">SUM(E110:E113)</f>
        <v>0</v>
      </c>
      <c r="F114" s="229">
        <f>SUM(F110:F113)</f>
        <v>0</v>
      </c>
      <c r="G114" s="230"/>
      <c r="H114" s="228">
        <f t="shared" ref="H114:M114" si="168">SUM(H110:H113)</f>
        <v>0</v>
      </c>
      <c r="I114" s="229">
        <f>SUM(I110:I113)</f>
        <v>0</v>
      </c>
      <c r="J114" s="228">
        <f t="shared" si="168"/>
        <v>0</v>
      </c>
      <c r="K114" s="229">
        <f>SUM(K110:K113)</f>
        <v>0</v>
      </c>
      <c r="L114" s="228">
        <f t="shared" si="168"/>
        <v>0</v>
      </c>
      <c r="M114" s="229">
        <f t="shared" si="168"/>
        <v>0</v>
      </c>
      <c r="N114" s="232" t="e">
        <f t="shared" ref="N114" si="169">L114/J114%</f>
        <v>#DIV/0!</v>
      </c>
      <c r="O114" s="232" t="e">
        <f>M114/K114%</f>
        <v>#DIV/0!</v>
      </c>
      <c r="P114" s="228">
        <f t="shared" ref="P114:S114" si="170">SUM(P110:P113)</f>
        <v>0</v>
      </c>
      <c r="Q114" s="229">
        <f t="shared" si="170"/>
        <v>0</v>
      </c>
      <c r="R114" s="228">
        <f t="shared" si="170"/>
        <v>0</v>
      </c>
      <c r="S114" s="229">
        <f t="shared" si="170"/>
        <v>0</v>
      </c>
      <c r="T114" s="233"/>
      <c r="U114" s="228">
        <f t="shared" ref="U114:W114" si="171">SUM(U110:U113)</f>
        <v>0</v>
      </c>
      <c r="V114" s="229">
        <f>SUM(V110:V113)</f>
        <v>0</v>
      </c>
      <c r="W114" s="228">
        <f t="shared" si="171"/>
        <v>0</v>
      </c>
      <c r="X114" s="229">
        <f>SUM(X110:X113)</f>
        <v>0</v>
      </c>
      <c r="Y114" s="228">
        <f t="shared" ref="Y114:Z114" si="172">SUM(Y110:Y113)</f>
        <v>0</v>
      </c>
      <c r="Z114" s="229">
        <f t="shared" si="172"/>
        <v>0</v>
      </c>
      <c r="AA114" s="233"/>
      <c r="AB114" s="228">
        <f t="shared" ref="AB114" si="173">SUM(AB110:AB113)</f>
        <v>0</v>
      </c>
      <c r="AC114" s="229">
        <f>SUM(AC110:AC113)</f>
        <v>0</v>
      </c>
      <c r="AD114" s="228">
        <f t="shared" ref="AD114" si="174">SUM(AD110:AD113)</f>
        <v>0</v>
      </c>
      <c r="AE114" s="229">
        <f>SUM(AE110:AE113)</f>
        <v>0</v>
      </c>
      <c r="AF114" s="227"/>
    </row>
    <row r="115" spans="1:32" s="25" customFormat="1">
      <c r="A115" s="338">
        <v>6.06</v>
      </c>
      <c r="B115" s="20" t="s">
        <v>45</v>
      </c>
      <c r="C115" s="22"/>
      <c r="D115" s="66"/>
      <c r="E115" s="22"/>
      <c r="F115" s="66"/>
      <c r="G115" s="108"/>
      <c r="H115" s="22"/>
      <c r="I115" s="66"/>
      <c r="J115" s="312"/>
      <c r="K115" s="66"/>
      <c r="L115" s="312"/>
      <c r="M115" s="66"/>
      <c r="N115" s="66"/>
      <c r="O115" s="66"/>
      <c r="P115" s="312"/>
      <c r="Q115" s="66"/>
      <c r="R115" s="312"/>
      <c r="S115" s="66"/>
      <c r="T115" s="134"/>
      <c r="U115" s="312"/>
      <c r="V115" s="66"/>
      <c r="W115" s="312"/>
      <c r="X115" s="66"/>
      <c r="Y115" s="312"/>
      <c r="Z115" s="66"/>
      <c r="AA115" s="134"/>
      <c r="AB115" s="312"/>
      <c r="AC115" s="66"/>
      <c r="AD115" s="312"/>
      <c r="AE115" s="66"/>
      <c r="AF115" s="22"/>
    </row>
    <row r="116" spans="1:32" s="18" customFormat="1">
      <c r="A116" s="21"/>
      <c r="B116" s="23" t="s">
        <v>38</v>
      </c>
      <c r="C116" s="24"/>
      <c r="D116" s="68"/>
      <c r="E116" s="24"/>
      <c r="F116" s="68"/>
      <c r="G116" s="107"/>
      <c r="H116" s="24"/>
      <c r="I116" s="68">
        <f t="shared" ref="I116:I119" si="175">H116*G116</f>
        <v>0</v>
      </c>
      <c r="J116" s="164">
        <f t="shared" ref="J116:J119" si="176">H116+E116+C116</f>
        <v>0</v>
      </c>
      <c r="K116" s="68">
        <f>I116+F116+D116</f>
        <v>0</v>
      </c>
      <c r="L116" s="164"/>
      <c r="M116" s="68"/>
      <c r="N116" s="68"/>
      <c r="O116" s="68"/>
      <c r="P116" s="164">
        <f t="shared" ref="P116:Q119" si="177">J116-L116</f>
        <v>0</v>
      </c>
      <c r="Q116" s="68">
        <f t="shared" si="177"/>
        <v>0</v>
      </c>
      <c r="R116" s="164"/>
      <c r="S116" s="68"/>
      <c r="T116" s="133"/>
      <c r="U116" s="164"/>
      <c r="V116" s="68">
        <f>U116*T116</f>
        <v>0</v>
      </c>
      <c r="W116" s="164">
        <f t="shared" ref="W116:W119" si="178">U116+R116</f>
        <v>0</v>
      </c>
      <c r="X116" s="68">
        <f>V116+S116</f>
        <v>0</v>
      </c>
      <c r="Y116" s="164"/>
      <c r="Z116" s="68"/>
      <c r="AA116" s="133"/>
      <c r="AB116" s="164"/>
      <c r="AC116" s="68">
        <f>AB116*AA116</f>
        <v>0</v>
      </c>
      <c r="AD116" s="164">
        <f t="shared" ref="AD116:AD119" si="179">AB116+Y116</f>
        <v>0</v>
      </c>
      <c r="AE116" s="68">
        <f>AC116+Z116</f>
        <v>0</v>
      </c>
      <c r="AF116" s="24"/>
    </row>
    <row r="117" spans="1:32" s="18" customFormat="1">
      <c r="A117" s="21"/>
      <c r="B117" s="23" t="s">
        <v>39</v>
      </c>
      <c r="C117" s="24"/>
      <c r="D117" s="68"/>
      <c r="E117" s="24"/>
      <c r="F117" s="68"/>
      <c r="G117" s="107"/>
      <c r="H117" s="24"/>
      <c r="I117" s="68">
        <f t="shared" si="175"/>
        <v>0</v>
      </c>
      <c r="J117" s="164">
        <f t="shared" si="176"/>
        <v>0</v>
      </c>
      <c r="K117" s="68">
        <f>I117+F117+D117</f>
        <v>0</v>
      </c>
      <c r="L117" s="164"/>
      <c r="M117" s="68"/>
      <c r="N117" s="68"/>
      <c r="O117" s="68"/>
      <c r="P117" s="164">
        <f t="shared" si="177"/>
        <v>0</v>
      </c>
      <c r="Q117" s="68">
        <f t="shared" si="177"/>
        <v>0</v>
      </c>
      <c r="R117" s="164"/>
      <c r="S117" s="68"/>
      <c r="T117" s="133"/>
      <c r="U117" s="164"/>
      <c r="V117" s="68">
        <f>U117*T117</f>
        <v>0</v>
      </c>
      <c r="W117" s="164">
        <f t="shared" si="178"/>
        <v>0</v>
      </c>
      <c r="X117" s="68">
        <f>V117+S117</f>
        <v>0</v>
      </c>
      <c r="Y117" s="164"/>
      <c r="Z117" s="68"/>
      <c r="AA117" s="133"/>
      <c r="AB117" s="164"/>
      <c r="AC117" s="68">
        <f>AB117*AA117</f>
        <v>0</v>
      </c>
      <c r="AD117" s="164">
        <f t="shared" si="179"/>
        <v>0</v>
      </c>
      <c r="AE117" s="68">
        <f>AC117+Z117</f>
        <v>0</v>
      </c>
      <c r="AF117" s="24"/>
    </row>
    <row r="118" spans="1:32" s="18" customFormat="1">
      <c r="A118" s="21"/>
      <c r="B118" s="23" t="s">
        <v>40</v>
      </c>
      <c r="C118" s="24"/>
      <c r="D118" s="68"/>
      <c r="E118" s="24"/>
      <c r="F118" s="68"/>
      <c r="G118" s="107"/>
      <c r="H118" s="24"/>
      <c r="I118" s="68">
        <f t="shared" si="175"/>
        <v>0</v>
      </c>
      <c r="J118" s="164">
        <f t="shared" si="176"/>
        <v>0</v>
      </c>
      <c r="K118" s="68"/>
      <c r="L118" s="164"/>
      <c r="M118" s="68"/>
      <c r="N118" s="68"/>
      <c r="O118" s="68"/>
      <c r="P118" s="164">
        <f t="shared" si="177"/>
        <v>0</v>
      </c>
      <c r="Q118" s="68">
        <f t="shared" si="177"/>
        <v>0</v>
      </c>
      <c r="R118" s="164"/>
      <c r="S118" s="68"/>
      <c r="T118" s="133"/>
      <c r="U118" s="164"/>
      <c r="V118" s="68">
        <f>U118*T118</f>
        <v>0</v>
      </c>
      <c r="W118" s="164">
        <f t="shared" si="178"/>
        <v>0</v>
      </c>
      <c r="X118" s="68">
        <f>V118+S118</f>
        <v>0</v>
      </c>
      <c r="Y118" s="164"/>
      <c r="Z118" s="68"/>
      <c r="AA118" s="133"/>
      <c r="AB118" s="164"/>
      <c r="AC118" s="68">
        <f>AB118*AA118</f>
        <v>0</v>
      </c>
      <c r="AD118" s="164">
        <f t="shared" si="179"/>
        <v>0</v>
      </c>
      <c r="AE118" s="68">
        <f>AC118+Z118</f>
        <v>0</v>
      </c>
      <c r="AF118" s="24"/>
    </row>
    <row r="119" spans="1:32" s="18" customFormat="1">
      <c r="A119" s="21"/>
      <c r="B119" s="23" t="s">
        <v>41</v>
      </c>
      <c r="C119" s="24"/>
      <c r="D119" s="68"/>
      <c r="E119" s="24"/>
      <c r="F119" s="68"/>
      <c r="G119" s="107"/>
      <c r="H119" s="24"/>
      <c r="I119" s="68">
        <f t="shared" si="175"/>
        <v>0</v>
      </c>
      <c r="J119" s="164">
        <f t="shared" si="176"/>
        <v>0</v>
      </c>
      <c r="K119" s="68">
        <f>I119+F119+D119</f>
        <v>0</v>
      </c>
      <c r="L119" s="164"/>
      <c r="M119" s="68"/>
      <c r="N119" s="68"/>
      <c r="O119" s="68"/>
      <c r="P119" s="164">
        <f t="shared" si="177"/>
        <v>0</v>
      </c>
      <c r="Q119" s="68">
        <f t="shared" si="177"/>
        <v>0</v>
      </c>
      <c r="R119" s="164"/>
      <c r="S119" s="68"/>
      <c r="T119" s="133"/>
      <c r="U119" s="164"/>
      <c r="V119" s="68">
        <f>U119*T119</f>
        <v>0</v>
      </c>
      <c r="W119" s="164">
        <f t="shared" si="178"/>
        <v>0</v>
      </c>
      <c r="X119" s="68">
        <f>V119+S119</f>
        <v>0</v>
      </c>
      <c r="Y119" s="164"/>
      <c r="Z119" s="68"/>
      <c r="AA119" s="133"/>
      <c r="AB119" s="164"/>
      <c r="AC119" s="68">
        <f>AB119*AA119</f>
        <v>0</v>
      </c>
      <c r="AD119" s="164">
        <f t="shared" si="179"/>
        <v>0</v>
      </c>
      <c r="AE119" s="68">
        <f>AC119+Z119</f>
        <v>0</v>
      </c>
      <c r="AF119" s="24"/>
    </row>
    <row r="120" spans="1:32" s="235" customFormat="1">
      <c r="A120" s="237"/>
      <c r="B120" s="346" t="s">
        <v>35</v>
      </c>
      <c r="C120" s="228">
        <f t="shared" ref="C120" si="180">SUM(C116:C119)</f>
        <v>0</v>
      </c>
      <c r="D120" s="229">
        <f>SUM(D116:D119)</f>
        <v>0</v>
      </c>
      <c r="E120" s="228">
        <f t="shared" ref="E120" si="181">SUM(E116:E119)</f>
        <v>0</v>
      </c>
      <c r="F120" s="229">
        <f>SUM(F116:F119)</f>
        <v>0</v>
      </c>
      <c r="G120" s="230"/>
      <c r="H120" s="228">
        <f t="shared" ref="H120" si="182">SUM(H116:H119)</f>
        <v>0</v>
      </c>
      <c r="I120" s="229">
        <f>SUM(I116:I119)</f>
        <v>0</v>
      </c>
      <c r="J120" s="228">
        <f t="shared" ref="J120:M120" si="183">SUM(J116:J119)</f>
        <v>0</v>
      </c>
      <c r="K120" s="229">
        <f>SUM(K116:K119)</f>
        <v>0</v>
      </c>
      <c r="L120" s="228">
        <f t="shared" si="183"/>
        <v>0</v>
      </c>
      <c r="M120" s="229">
        <f t="shared" si="183"/>
        <v>0</v>
      </c>
      <c r="N120" s="232" t="e">
        <f t="shared" ref="N120:N121" si="184">L120/J120%</f>
        <v>#DIV/0!</v>
      </c>
      <c r="O120" s="232" t="e">
        <f>M120/K120%</f>
        <v>#DIV/0!</v>
      </c>
      <c r="P120" s="228">
        <f t="shared" ref="P120:S120" si="185">SUM(P116:P119)</f>
        <v>0</v>
      </c>
      <c r="Q120" s="229">
        <f t="shared" si="185"/>
        <v>0</v>
      </c>
      <c r="R120" s="228">
        <f t="shared" si="185"/>
        <v>0</v>
      </c>
      <c r="S120" s="229">
        <f t="shared" si="185"/>
        <v>0</v>
      </c>
      <c r="T120" s="233"/>
      <c r="U120" s="228">
        <f t="shared" ref="U120:W120" si="186">SUM(U116:U119)</f>
        <v>0</v>
      </c>
      <c r="V120" s="229">
        <f>SUM(V116:V119)</f>
        <v>0</v>
      </c>
      <c r="W120" s="228">
        <f t="shared" si="186"/>
        <v>0</v>
      </c>
      <c r="X120" s="229">
        <f>SUM(X116:X119)</f>
        <v>0</v>
      </c>
      <c r="Y120" s="228">
        <f t="shared" ref="Y120:Z120" si="187">SUM(Y116:Y119)</f>
        <v>0</v>
      </c>
      <c r="Z120" s="229">
        <f t="shared" si="187"/>
        <v>0</v>
      </c>
      <c r="AA120" s="233"/>
      <c r="AB120" s="228">
        <f t="shared" ref="AB120" si="188">SUM(AB116:AB119)</f>
        <v>0</v>
      </c>
      <c r="AC120" s="229">
        <f>SUM(AC116:AC119)</f>
        <v>0</v>
      </c>
      <c r="AD120" s="228">
        <f t="shared" ref="AD120" si="189">SUM(AD116:AD119)</f>
        <v>0</v>
      </c>
      <c r="AE120" s="229">
        <f>SUM(AE116:AE119)</f>
        <v>0</v>
      </c>
      <c r="AF120" s="227"/>
    </row>
    <row r="121" spans="1:32" s="235" customFormat="1">
      <c r="A121" s="237"/>
      <c r="B121" s="238" t="s">
        <v>29</v>
      </c>
      <c r="C121" s="228">
        <f t="shared" ref="C121" si="190">C120+C114+C108+C102+C96+C90</f>
        <v>0</v>
      </c>
      <c r="D121" s="229">
        <f>D120+D114+D108+D102+D96+D90</f>
        <v>0</v>
      </c>
      <c r="E121" s="228">
        <f t="shared" ref="E121" si="191">E120+E114+E108+E102+E96+E90</f>
        <v>0</v>
      </c>
      <c r="F121" s="229">
        <f>F120+F114+F108+F102+F96+F90</f>
        <v>0</v>
      </c>
      <c r="G121" s="230"/>
      <c r="H121" s="228">
        <f t="shared" ref="H121" si="192">H120+H114+H108+H102+H96+H90</f>
        <v>0</v>
      </c>
      <c r="I121" s="229">
        <f>I120+I114+I108+I102+I96+I90</f>
        <v>0</v>
      </c>
      <c r="J121" s="228">
        <f t="shared" ref="J121:M121" si="193">J120+J114+J108+J102+J96+J90</f>
        <v>0</v>
      </c>
      <c r="K121" s="229">
        <f>K120+K114+K108+K102+K96+K90</f>
        <v>0</v>
      </c>
      <c r="L121" s="228">
        <f t="shared" si="193"/>
        <v>0</v>
      </c>
      <c r="M121" s="229">
        <f t="shared" si="193"/>
        <v>0</v>
      </c>
      <c r="N121" s="232" t="e">
        <f t="shared" si="184"/>
        <v>#DIV/0!</v>
      </c>
      <c r="O121" s="232" t="e">
        <f>M121/K121%</f>
        <v>#DIV/0!</v>
      </c>
      <c r="P121" s="228">
        <f t="shared" ref="P121:S121" si="194">P120+P114+P108+P102+P96+P90</f>
        <v>0</v>
      </c>
      <c r="Q121" s="229">
        <f t="shared" si="194"/>
        <v>0</v>
      </c>
      <c r="R121" s="228">
        <f t="shared" si="194"/>
        <v>0</v>
      </c>
      <c r="S121" s="229">
        <f t="shared" si="194"/>
        <v>0</v>
      </c>
      <c r="T121" s="233"/>
      <c r="U121" s="228">
        <f t="shared" ref="U121:W121" si="195">U120+U114+U108+U102+U96+U90</f>
        <v>0</v>
      </c>
      <c r="V121" s="229">
        <f>V120+V114+V108+V102+V96+V90</f>
        <v>0</v>
      </c>
      <c r="W121" s="228">
        <f t="shared" si="195"/>
        <v>0</v>
      </c>
      <c r="X121" s="229">
        <f>X120+X114+X108+X102+X96+X90</f>
        <v>0</v>
      </c>
      <c r="Y121" s="228">
        <f t="shared" ref="Y121:Z121" si="196">Y120+Y114+Y108+Y102+Y96+Y90</f>
        <v>0</v>
      </c>
      <c r="Z121" s="229">
        <f t="shared" si="196"/>
        <v>0</v>
      </c>
      <c r="AA121" s="233"/>
      <c r="AB121" s="228">
        <f t="shared" ref="AB121" si="197">AB120+AB114+AB108+AB102+AB96+AB90</f>
        <v>0</v>
      </c>
      <c r="AC121" s="229">
        <f>AC120+AC114+AC108+AC102+AC96+AC90</f>
        <v>0</v>
      </c>
      <c r="AD121" s="228">
        <f t="shared" ref="AD121" si="198">AD120+AD114+AD108+AD102+AD96+AD90</f>
        <v>0</v>
      </c>
      <c r="AE121" s="229">
        <f>AE120+AE114+AE108+AE102+AE96+AE90</f>
        <v>0</v>
      </c>
      <c r="AF121" s="227"/>
    </row>
    <row r="122" spans="1:32" s="25" customFormat="1">
      <c r="A122" s="338" t="s">
        <v>46</v>
      </c>
      <c r="B122" s="20" t="s">
        <v>47</v>
      </c>
      <c r="C122" s="22"/>
      <c r="D122" s="66"/>
      <c r="E122" s="22"/>
      <c r="F122" s="66"/>
      <c r="G122" s="108"/>
      <c r="H122" s="22"/>
      <c r="I122" s="66"/>
      <c r="J122" s="312"/>
      <c r="K122" s="66"/>
      <c r="L122" s="312"/>
      <c r="M122" s="66"/>
      <c r="N122" s="66"/>
      <c r="O122" s="66"/>
      <c r="P122" s="312"/>
      <c r="Q122" s="66"/>
      <c r="R122" s="312"/>
      <c r="S122" s="66"/>
      <c r="T122" s="134"/>
      <c r="U122" s="312"/>
      <c r="V122" s="66"/>
      <c r="W122" s="312"/>
      <c r="X122" s="66"/>
      <c r="Y122" s="312"/>
      <c r="Z122" s="66"/>
      <c r="AA122" s="134"/>
      <c r="AB122" s="312"/>
      <c r="AC122" s="66"/>
      <c r="AD122" s="312"/>
      <c r="AE122" s="66"/>
      <c r="AF122" s="22"/>
    </row>
    <row r="123" spans="1:32" s="25" customFormat="1">
      <c r="A123" s="338">
        <v>7</v>
      </c>
      <c r="B123" s="20" t="s">
        <v>48</v>
      </c>
      <c r="C123" s="22"/>
      <c r="D123" s="66"/>
      <c r="E123" s="22"/>
      <c r="F123" s="66"/>
      <c r="G123" s="108"/>
      <c r="H123" s="22"/>
      <c r="I123" s="66"/>
      <c r="J123" s="312">
        <f t="shared" ref="J123:K133" si="199">H123+E123+C123</f>
        <v>0</v>
      </c>
      <c r="K123" s="66">
        <f t="shared" si="199"/>
        <v>0</v>
      </c>
      <c r="L123" s="312"/>
      <c r="M123" s="66"/>
      <c r="N123" s="66"/>
      <c r="O123" s="66"/>
      <c r="P123" s="312"/>
      <c r="Q123" s="66"/>
      <c r="R123" s="312"/>
      <c r="S123" s="66"/>
      <c r="T123" s="134"/>
      <c r="U123" s="312"/>
      <c r="V123" s="66"/>
      <c r="W123" s="312"/>
      <c r="X123" s="66"/>
      <c r="Y123" s="312"/>
      <c r="Z123" s="66"/>
      <c r="AA123" s="134"/>
      <c r="AB123" s="312"/>
      <c r="AC123" s="66"/>
      <c r="AD123" s="312"/>
      <c r="AE123" s="66"/>
      <c r="AF123" s="22"/>
    </row>
    <row r="124" spans="1:32" s="18" customFormat="1">
      <c r="A124" s="21">
        <v>7.01</v>
      </c>
      <c r="B124" s="23" t="s">
        <v>49</v>
      </c>
      <c r="C124" s="24"/>
      <c r="D124" s="68"/>
      <c r="E124" s="24"/>
      <c r="F124" s="68"/>
      <c r="G124" s="107"/>
      <c r="H124" s="24"/>
      <c r="I124" s="68"/>
      <c r="J124" s="164">
        <f t="shared" si="199"/>
        <v>0</v>
      </c>
      <c r="K124" s="68">
        <f t="shared" si="199"/>
        <v>0</v>
      </c>
      <c r="L124" s="164"/>
      <c r="M124" s="68"/>
      <c r="N124" s="68"/>
      <c r="O124" s="68"/>
      <c r="P124" s="164">
        <f t="shared" ref="P124:Q133" si="200">J124-L124</f>
        <v>0</v>
      </c>
      <c r="Q124" s="68">
        <f t="shared" si="200"/>
        <v>0</v>
      </c>
      <c r="R124" s="164"/>
      <c r="S124" s="68"/>
      <c r="T124" s="133"/>
      <c r="U124" s="164"/>
      <c r="V124" s="68">
        <f t="shared" ref="V124:V133" si="201">U124*T124</f>
        <v>0</v>
      </c>
      <c r="W124" s="164">
        <f t="shared" ref="W124:W133" si="202">U124+R124</f>
        <v>0</v>
      </c>
      <c r="X124" s="68">
        <f t="shared" ref="X124:X133" si="203">V124+S124</f>
        <v>0</v>
      </c>
      <c r="Y124" s="164"/>
      <c r="Z124" s="68"/>
      <c r="AA124" s="133"/>
      <c r="AB124" s="164"/>
      <c r="AC124" s="68">
        <f t="shared" ref="AC124:AC133" si="204">AB124*AA124</f>
        <v>0</v>
      </c>
      <c r="AD124" s="164">
        <f t="shared" ref="AD124:AD133" si="205">AB124+Y124</f>
        <v>0</v>
      </c>
      <c r="AE124" s="68">
        <f t="shared" ref="AE124:AE133" si="206">AC124+Z124</f>
        <v>0</v>
      </c>
      <c r="AF124" s="24"/>
    </row>
    <row r="125" spans="1:32" s="18" customFormat="1">
      <c r="A125" s="21"/>
      <c r="B125" s="23" t="s">
        <v>236</v>
      </c>
      <c r="C125" s="24"/>
      <c r="D125" s="68"/>
      <c r="E125" s="24"/>
      <c r="F125" s="68"/>
      <c r="G125" s="107">
        <v>1.5E-3</v>
      </c>
      <c r="H125" s="24">
        <v>6409</v>
      </c>
      <c r="I125" s="68">
        <f t="shared" ref="I125" si="207">H125*G125</f>
        <v>9.6135000000000002</v>
      </c>
      <c r="J125" s="164">
        <f t="shared" si="199"/>
        <v>6409</v>
      </c>
      <c r="K125" s="68">
        <f t="shared" si="199"/>
        <v>9.6135000000000002</v>
      </c>
      <c r="L125" s="164"/>
      <c r="M125" s="68">
        <v>3.9</v>
      </c>
      <c r="N125" s="68">
        <f t="shared" ref="N125:O134" si="208">L125/J125%</f>
        <v>0</v>
      </c>
      <c r="O125" s="68">
        <f t="shared" si="208"/>
        <v>40.56795131845842</v>
      </c>
      <c r="P125" s="164">
        <f t="shared" si="200"/>
        <v>6409</v>
      </c>
      <c r="Q125" s="68">
        <f t="shared" si="200"/>
        <v>5.7134999999999998</v>
      </c>
      <c r="R125" s="164"/>
      <c r="S125" s="68"/>
      <c r="T125" s="133">
        <v>1.5E-3</v>
      </c>
      <c r="U125" s="164">
        <v>6140</v>
      </c>
      <c r="V125" s="68">
        <f t="shared" si="201"/>
        <v>9.2100000000000009</v>
      </c>
      <c r="W125" s="164">
        <f t="shared" si="202"/>
        <v>6140</v>
      </c>
      <c r="X125" s="68">
        <f t="shared" si="203"/>
        <v>9.2100000000000009</v>
      </c>
      <c r="Y125" s="164"/>
      <c r="Z125" s="68"/>
      <c r="AA125" s="133">
        <v>1.5E-3</v>
      </c>
      <c r="AB125" s="164">
        <v>6140</v>
      </c>
      <c r="AC125" s="68">
        <f t="shared" si="204"/>
        <v>9.2100000000000009</v>
      </c>
      <c r="AD125" s="164">
        <f t="shared" si="205"/>
        <v>6140</v>
      </c>
      <c r="AE125" s="68">
        <f t="shared" si="206"/>
        <v>9.2100000000000009</v>
      </c>
      <c r="AF125" s="24"/>
    </row>
    <row r="126" spans="1:32" s="18" customFormat="1">
      <c r="A126" s="21"/>
      <c r="B126" s="23" t="s">
        <v>278</v>
      </c>
      <c r="C126" s="24"/>
      <c r="D126" s="68"/>
      <c r="E126" s="24"/>
      <c r="F126" s="68"/>
      <c r="G126" s="107">
        <v>1.5E-3</v>
      </c>
      <c r="H126" s="24"/>
      <c r="I126" s="68">
        <f>H126*G126</f>
        <v>0</v>
      </c>
      <c r="J126" s="164">
        <f t="shared" si="199"/>
        <v>0</v>
      </c>
      <c r="K126" s="68">
        <f t="shared" si="199"/>
        <v>0</v>
      </c>
      <c r="L126" s="164"/>
      <c r="M126" s="68"/>
      <c r="N126" s="68" t="e">
        <f t="shared" si="208"/>
        <v>#DIV/0!</v>
      </c>
      <c r="O126" s="68" t="e">
        <f t="shared" si="208"/>
        <v>#DIV/0!</v>
      </c>
      <c r="P126" s="164">
        <f t="shared" si="200"/>
        <v>0</v>
      </c>
      <c r="Q126" s="68">
        <f t="shared" si="200"/>
        <v>0</v>
      </c>
      <c r="R126" s="164"/>
      <c r="S126" s="68"/>
      <c r="T126" s="133">
        <v>1.5E-3</v>
      </c>
      <c r="U126" s="164">
        <v>1</v>
      </c>
      <c r="V126" s="68">
        <f t="shared" si="201"/>
        <v>1.5E-3</v>
      </c>
      <c r="W126" s="164">
        <f t="shared" si="202"/>
        <v>1</v>
      </c>
      <c r="X126" s="68">
        <f t="shared" si="203"/>
        <v>1.5E-3</v>
      </c>
      <c r="Y126" s="164"/>
      <c r="Z126" s="68"/>
      <c r="AA126" s="133">
        <v>1.5E-3</v>
      </c>
      <c r="AB126" s="164">
        <v>1</v>
      </c>
      <c r="AC126" s="68">
        <f t="shared" si="204"/>
        <v>1.5E-3</v>
      </c>
      <c r="AD126" s="164">
        <f t="shared" si="205"/>
        <v>1</v>
      </c>
      <c r="AE126" s="68">
        <f t="shared" si="206"/>
        <v>1.5E-3</v>
      </c>
      <c r="AF126" s="24"/>
    </row>
    <row r="127" spans="1:32" s="18" customFormat="1">
      <c r="A127" s="21"/>
      <c r="B127" s="23" t="s">
        <v>280</v>
      </c>
      <c r="C127" s="24"/>
      <c r="D127" s="68"/>
      <c r="E127" s="24"/>
      <c r="F127" s="68"/>
      <c r="G127" s="107">
        <v>1.5E-3</v>
      </c>
      <c r="H127" s="24"/>
      <c r="I127" s="68">
        <f>H127*G127</f>
        <v>0</v>
      </c>
      <c r="J127" s="164">
        <f t="shared" si="199"/>
        <v>0</v>
      </c>
      <c r="K127" s="68">
        <f t="shared" si="199"/>
        <v>0</v>
      </c>
      <c r="L127" s="164"/>
      <c r="M127" s="68"/>
      <c r="N127" s="68"/>
      <c r="O127" s="68"/>
      <c r="P127" s="164">
        <f t="shared" si="200"/>
        <v>0</v>
      </c>
      <c r="Q127" s="68">
        <f t="shared" si="200"/>
        <v>0</v>
      </c>
      <c r="R127" s="164"/>
      <c r="S127" s="68"/>
      <c r="T127" s="133">
        <v>1.5E-3</v>
      </c>
      <c r="U127" s="164"/>
      <c r="V127" s="68">
        <f t="shared" si="201"/>
        <v>0</v>
      </c>
      <c r="W127" s="164">
        <f t="shared" si="202"/>
        <v>0</v>
      </c>
      <c r="X127" s="68">
        <f t="shared" si="203"/>
        <v>0</v>
      </c>
      <c r="Y127" s="164"/>
      <c r="Z127" s="68"/>
      <c r="AA127" s="133">
        <v>1.5E-3</v>
      </c>
      <c r="AB127" s="164"/>
      <c r="AC127" s="68">
        <f t="shared" si="204"/>
        <v>0</v>
      </c>
      <c r="AD127" s="164">
        <f t="shared" si="205"/>
        <v>0</v>
      </c>
      <c r="AE127" s="68">
        <f t="shared" si="206"/>
        <v>0</v>
      </c>
      <c r="AF127" s="24"/>
    </row>
    <row r="128" spans="1:32" s="18" customFormat="1">
      <c r="A128" s="21"/>
      <c r="B128" s="23" t="s">
        <v>279</v>
      </c>
      <c r="C128" s="24"/>
      <c r="D128" s="68"/>
      <c r="E128" s="24"/>
      <c r="F128" s="68"/>
      <c r="G128" s="107">
        <v>1.5E-3</v>
      </c>
      <c r="H128" s="24">
        <v>10376</v>
      </c>
      <c r="I128" s="68">
        <f t="shared" ref="I128:I133" si="209">H128*G128</f>
        <v>15.564</v>
      </c>
      <c r="J128" s="164">
        <f t="shared" si="199"/>
        <v>10376</v>
      </c>
      <c r="K128" s="68">
        <f t="shared" si="199"/>
        <v>15.564</v>
      </c>
      <c r="L128" s="164"/>
      <c r="M128" s="68">
        <v>4.9000000000000004</v>
      </c>
      <c r="N128" s="68">
        <f t="shared" si="208"/>
        <v>0</v>
      </c>
      <c r="O128" s="68">
        <f t="shared" si="208"/>
        <v>31.482909277820614</v>
      </c>
      <c r="P128" s="164">
        <f t="shared" si="200"/>
        <v>10376</v>
      </c>
      <c r="Q128" s="68">
        <f t="shared" si="200"/>
        <v>10.664</v>
      </c>
      <c r="R128" s="164"/>
      <c r="S128" s="68"/>
      <c r="T128" s="133">
        <v>1.5E-3</v>
      </c>
      <c r="U128" s="164">
        <v>9929</v>
      </c>
      <c r="V128" s="68">
        <f t="shared" si="201"/>
        <v>14.8935</v>
      </c>
      <c r="W128" s="164">
        <f t="shared" si="202"/>
        <v>9929</v>
      </c>
      <c r="X128" s="68">
        <f t="shared" si="203"/>
        <v>14.8935</v>
      </c>
      <c r="Y128" s="164"/>
      <c r="Z128" s="68"/>
      <c r="AA128" s="133">
        <v>1.5E-3</v>
      </c>
      <c r="AB128" s="164">
        <v>9929</v>
      </c>
      <c r="AC128" s="68">
        <f t="shared" si="204"/>
        <v>14.8935</v>
      </c>
      <c r="AD128" s="164">
        <f t="shared" si="205"/>
        <v>9929</v>
      </c>
      <c r="AE128" s="68">
        <f t="shared" si="206"/>
        <v>14.8935</v>
      </c>
      <c r="AF128" s="24"/>
    </row>
    <row r="129" spans="1:32" s="18" customFormat="1">
      <c r="A129" s="21"/>
      <c r="B129" s="23" t="s">
        <v>281</v>
      </c>
      <c r="C129" s="24"/>
      <c r="D129" s="68"/>
      <c r="E129" s="24"/>
      <c r="F129" s="68"/>
      <c r="G129" s="107">
        <v>1.5E-3</v>
      </c>
      <c r="H129" s="24"/>
      <c r="I129" s="68">
        <f t="shared" si="209"/>
        <v>0</v>
      </c>
      <c r="J129" s="164">
        <f t="shared" si="199"/>
        <v>0</v>
      </c>
      <c r="K129" s="68">
        <f t="shared" si="199"/>
        <v>0</v>
      </c>
      <c r="L129" s="164"/>
      <c r="M129" s="68"/>
      <c r="N129" s="68" t="e">
        <f t="shared" si="208"/>
        <v>#DIV/0!</v>
      </c>
      <c r="O129" s="68" t="e">
        <f t="shared" si="208"/>
        <v>#DIV/0!</v>
      </c>
      <c r="P129" s="164">
        <f t="shared" si="200"/>
        <v>0</v>
      </c>
      <c r="Q129" s="68">
        <f t="shared" si="200"/>
        <v>0</v>
      </c>
      <c r="R129" s="164"/>
      <c r="S129" s="68"/>
      <c r="T129" s="133">
        <v>1.5E-3</v>
      </c>
      <c r="U129" s="164">
        <v>2</v>
      </c>
      <c r="V129" s="68">
        <f t="shared" si="201"/>
        <v>3.0000000000000001E-3</v>
      </c>
      <c r="W129" s="164">
        <f t="shared" si="202"/>
        <v>2</v>
      </c>
      <c r="X129" s="68">
        <f t="shared" si="203"/>
        <v>3.0000000000000001E-3</v>
      </c>
      <c r="Y129" s="164"/>
      <c r="Z129" s="68"/>
      <c r="AA129" s="133">
        <v>1.5E-3</v>
      </c>
      <c r="AB129" s="164">
        <v>2</v>
      </c>
      <c r="AC129" s="68">
        <f t="shared" si="204"/>
        <v>3.0000000000000001E-3</v>
      </c>
      <c r="AD129" s="164">
        <f t="shared" si="205"/>
        <v>2</v>
      </c>
      <c r="AE129" s="68">
        <f t="shared" si="206"/>
        <v>3.0000000000000001E-3</v>
      </c>
      <c r="AF129" s="24"/>
    </row>
    <row r="130" spans="1:32" s="18" customFormat="1">
      <c r="A130" s="21"/>
      <c r="B130" s="23" t="s">
        <v>282</v>
      </c>
      <c r="C130" s="24"/>
      <c r="D130" s="68"/>
      <c r="E130" s="24"/>
      <c r="F130" s="68"/>
      <c r="G130" s="107">
        <v>1.5E-3</v>
      </c>
      <c r="H130" s="24"/>
      <c r="I130" s="68">
        <f t="shared" si="209"/>
        <v>0</v>
      </c>
      <c r="J130" s="164">
        <f t="shared" si="199"/>
        <v>0</v>
      </c>
      <c r="K130" s="68">
        <f t="shared" si="199"/>
        <v>0</v>
      </c>
      <c r="L130" s="164"/>
      <c r="M130" s="68"/>
      <c r="N130" s="68" t="e">
        <f t="shared" si="208"/>
        <v>#DIV/0!</v>
      </c>
      <c r="O130" s="68" t="e">
        <f t="shared" si="208"/>
        <v>#DIV/0!</v>
      </c>
      <c r="P130" s="164">
        <f t="shared" si="200"/>
        <v>0</v>
      </c>
      <c r="Q130" s="68">
        <f t="shared" si="200"/>
        <v>0</v>
      </c>
      <c r="R130" s="164"/>
      <c r="S130" s="68"/>
      <c r="T130" s="133">
        <v>1.5E-3</v>
      </c>
      <c r="U130" s="164">
        <v>16</v>
      </c>
      <c r="V130" s="68">
        <f t="shared" si="201"/>
        <v>2.4E-2</v>
      </c>
      <c r="W130" s="164">
        <f t="shared" si="202"/>
        <v>16</v>
      </c>
      <c r="X130" s="68">
        <f t="shared" si="203"/>
        <v>2.4E-2</v>
      </c>
      <c r="Y130" s="164"/>
      <c r="Z130" s="68"/>
      <c r="AA130" s="133">
        <v>1.5E-3</v>
      </c>
      <c r="AB130" s="164">
        <v>16</v>
      </c>
      <c r="AC130" s="68">
        <f t="shared" si="204"/>
        <v>2.4E-2</v>
      </c>
      <c r="AD130" s="164">
        <f t="shared" si="205"/>
        <v>16</v>
      </c>
      <c r="AE130" s="68">
        <f t="shared" si="206"/>
        <v>2.4E-2</v>
      </c>
      <c r="AF130" s="24"/>
    </row>
    <row r="131" spans="1:32" s="18" customFormat="1">
      <c r="A131" s="21">
        <v>7.02</v>
      </c>
      <c r="B131" s="23" t="s">
        <v>50</v>
      </c>
      <c r="C131" s="24"/>
      <c r="D131" s="68"/>
      <c r="E131" s="24"/>
      <c r="F131" s="68"/>
      <c r="G131" s="107">
        <v>2.5000000000000001E-3</v>
      </c>
      <c r="H131" s="24">
        <v>13294</v>
      </c>
      <c r="I131" s="68">
        <f t="shared" si="209"/>
        <v>33.234999999999999</v>
      </c>
      <c r="J131" s="164">
        <f t="shared" si="199"/>
        <v>13294</v>
      </c>
      <c r="K131" s="68">
        <f t="shared" si="199"/>
        <v>33.234999999999999</v>
      </c>
      <c r="L131" s="164"/>
      <c r="M131" s="68">
        <v>4.6399999999999997</v>
      </c>
      <c r="N131" s="68">
        <f t="shared" si="208"/>
        <v>0</v>
      </c>
      <c r="O131" s="68">
        <f t="shared" si="208"/>
        <v>13.961185497216789</v>
      </c>
      <c r="P131" s="164">
        <f t="shared" si="200"/>
        <v>13294</v>
      </c>
      <c r="Q131" s="68">
        <f t="shared" si="200"/>
        <v>28.594999999999999</v>
      </c>
      <c r="R131" s="164"/>
      <c r="S131" s="68"/>
      <c r="T131" s="133">
        <v>2.5000000000000001E-3</v>
      </c>
      <c r="U131" s="164">
        <v>12799</v>
      </c>
      <c r="V131" s="68">
        <f t="shared" si="201"/>
        <v>31.997500000000002</v>
      </c>
      <c r="W131" s="164">
        <f t="shared" si="202"/>
        <v>12799</v>
      </c>
      <c r="X131" s="68">
        <f t="shared" si="203"/>
        <v>31.997500000000002</v>
      </c>
      <c r="Y131" s="164"/>
      <c r="Z131" s="68"/>
      <c r="AA131" s="133">
        <v>2.5000000000000001E-3</v>
      </c>
      <c r="AB131" s="164">
        <v>12799</v>
      </c>
      <c r="AC131" s="68">
        <f t="shared" si="204"/>
        <v>31.997500000000002</v>
      </c>
      <c r="AD131" s="164">
        <f t="shared" si="205"/>
        <v>12799</v>
      </c>
      <c r="AE131" s="68">
        <f t="shared" si="206"/>
        <v>31.997500000000002</v>
      </c>
      <c r="AF131" s="24"/>
    </row>
    <row r="132" spans="1:32" s="18" customFormat="1">
      <c r="A132" s="21">
        <v>7.03</v>
      </c>
      <c r="B132" s="23" t="s">
        <v>51</v>
      </c>
      <c r="C132" s="24"/>
      <c r="D132" s="68"/>
      <c r="E132" s="24"/>
      <c r="F132" s="68"/>
      <c r="G132" s="107">
        <v>2.5000000000000001E-3</v>
      </c>
      <c r="H132" s="24"/>
      <c r="I132" s="68">
        <f t="shared" si="209"/>
        <v>0</v>
      </c>
      <c r="J132" s="164">
        <f t="shared" si="199"/>
        <v>0</v>
      </c>
      <c r="K132" s="68">
        <f t="shared" si="199"/>
        <v>0</v>
      </c>
      <c r="L132" s="164"/>
      <c r="M132" s="68"/>
      <c r="N132" s="68" t="e">
        <f t="shared" si="208"/>
        <v>#DIV/0!</v>
      </c>
      <c r="O132" s="68" t="e">
        <f t="shared" si="208"/>
        <v>#DIV/0!</v>
      </c>
      <c r="P132" s="164">
        <f t="shared" si="200"/>
        <v>0</v>
      </c>
      <c r="Q132" s="68">
        <f t="shared" si="200"/>
        <v>0</v>
      </c>
      <c r="R132" s="164"/>
      <c r="S132" s="68"/>
      <c r="T132" s="133">
        <v>2.5000000000000001E-3</v>
      </c>
      <c r="U132" s="164"/>
      <c r="V132" s="68">
        <f t="shared" si="201"/>
        <v>0</v>
      </c>
      <c r="W132" s="164">
        <f t="shared" si="202"/>
        <v>0</v>
      </c>
      <c r="X132" s="68">
        <f t="shared" si="203"/>
        <v>0</v>
      </c>
      <c r="Y132" s="164"/>
      <c r="Z132" s="68"/>
      <c r="AA132" s="133">
        <v>2.5000000000000001E-3</v>
      </c>
      <c r="AB132" s="164"/>
      <c r="AC132" s="68">
        <f t="shared" si="204"/>
        <v>0</v>
      </c>
      <c r="AD132" s="164">
        <f t="shared" si="205"/>
        <v>0</v>
      </c>
      <c r="AE132" s="68">
        <f t="shared" si="206"/>
        <v>0</v>
      </c>
      <c r="AF132" s="24"/>
    </row>
    <row r="133" spans="1:32" s="18" customFormat="1">
      <c r="A133" s="21">
        <v>7.04</v>
      </c>
      <c r="B133" s="23" t="s">
        <v>52</v>
      </c>
      <c r="C133" s="24"/>
      <c r="D133" s="68"/>
      <c r="E133" s="24"/>
      <c r="F133" s="68"/>
      <c r="G133" s="107">
        <v>2.5000000000000001E-3</v>
      </c>
      <c r="H133" s="24"/>
      <c r="I133" s="68">
        <f t="shared" si="209"/>
        <v>0</v>
      </c>
      <c r="J133" s="164">
        <f t="shared" si="199"/>
        <v>0</v>
      </c>
      <c r="K133" s="68">
        <f t="shared" si="199"/>
        <v>0</v>
      </c>
      <c r="L133" s="164"/>
      <c r="M133" s="68"/>
      <c r="N133" s="68" t="e">
        <f t="shared" si="208"/>
        <v>#DIV/0!</v>
      </c>
      <c r="O133" s="68" t="e">
        <f t="shared" si="208"/>
        <v>#DIV/0!</v>
      </c>
      <c r="P133" s="164">
        <f t="shared" si="200"/>
        <v>0</v>
      </c>
      <c r="Q133" s="68">
        <f t="shared" si="200"/>
        <v>0</v>
      </c>
      <c r="R133" s="164"/>
      <c r="S133" s="68"/>
      <c r="T133" s="133">
        <v>2.5000000000000001E-3</v>
      </c>
      <c r="U133" s="164">
        <v>7</v>
      </c>
      <c r="V133" s="68">
        <f t="shared" si="201"/>
        <v>1.7500000000000002E-2</v>
      </c>
      <c r="W133" s="164">
        <f t="shared" si="202"/>
        <v>7</v>
      </c>
      <c r="X133" s="68">
        <f t="shared" si="203"/>
        <v>1.7500000000000002E-2</v>
      </c>
      <c r="Y133" s="164"/>
      <c r="Z133" s="68"/>
      <c r="AA133" s="133">
        <v>2.5000000000000001E-3</v>
      </c>
      <c r="AB133" s="164">
        <v>7</v>
      </c>
      <c r="AC133" s="68">
        <f t="shared" si="204"/>
        <v>1.7500000000000002E-2</v>
      </c>
      <c r="AD133" s="164">
        <f t="shared" si="205"/>
        <v>7</v>
      </c>
      <c r="AE133" s="68">
        <f t="shared" si="206"/>
        <v>1.7500000000000002E-2</v>
      </c>
      <c r="AF133" s="24"/>
    </row>
    <row r="134" spans="1:32" s="235" customFormat="1">
      <c r="A134" s="237"/>
      <c r="B134" s="238" t="s">
        <v>25</v>
      </c>
      <c r="C134" s="228">
        <f t="shared" ref="C134" si="210">SUM(C125:C133)</f>
        <v>0</v>
      </c>
      <c r="D134" s="229">
        <f>SUM(D125:D133)</f>
        <v>0</v>
      </c>
      <c r="E134" s="228">
        <f t="shared" ref="E134" si="211">SUM(E125:E133)</f>
        <v>0</v>
      </c>
      <c r="F134" s="229">
        <f>SUM(F125:F133)</f>
        <v>0</v>
      </c>
      <c r="G134" s="230"/>
      <c r="H134" s="228">
        <f t="shared" ref="H134:M134" si="212">SUM(H125:H133)</f>
        <v>30079</v>
      </c>
      <c r="I134" s="229">
        <f>SUM(I125:I133)</f>
        <v>58.412500000000001</v>
      </c>
      <c r="J134" s="228">
        <f t="shared" si="212"/>
        <v>30079</v>
      </c>
      <c r="K134" s="229">
        <f>SUM(K125:K133)</f>
        <v>58.412500000000001</v>
      </c>
      <c r="L134" s="228">
        <f t="shared" si="212"/>
        <v>0</v>
      </c>
      <c r="M134" s="229">
        <f t="shared" si="212"/>
        <v>13.440000000000001</v>
      </c>
      <c r="N134" s="232">
        <f t="shared" si="208"/>
        <v>0</v>
      </c>
      <c r="O134" s="232">
        <f>M134/K134%</f>
        <v>23.008773806976247</v>
      </c>
      <c r="P134" s="228">
        <f t="shared" ref="P134" si="213">SUM(P125:P133)</f>
        <v>30079</v>
      </c>
      <c r="Q134" s="229">
        <f>SUM(Q125:Q133)</f>
        <v>44.972499999999997</v>
      </c>
      <c r="R134" s="228">
        <f t="shared" ref="R134" si="214">SUM(R125:R133)</f>
        <v>0</v>
      </c>
      <c r="S134" s="229">
        <f>SUM(S125:S133)</f>
        <v>0</v>
      </c>
      <c r="T134" s="233"/>
      <c r="U134" s="228">
        <f t="shared" ref="U134" si="215">SUM(U125:U133)</f>
        <v>28894</v>
      </c>
      <c r="V134" s="229">
        <f>SUM(V125:V133)</f>
        <v>56.147000000000006</v>
      </c>
      <c r="W134" s="228">
        <f t="shared" ref="W134" si="216">SUM(W125:W133)</f>
        <v>28894</v>
      </c>
      <c r="X134" s="229">
        <f>SUM(X125:X133)</f>
        <v>56.147000000000006</v>
      </c>
      <c r="Y134" s="228">
        <f t="shared" ref="Y134" si="217">SUM(Y125:Y133)</f>
        <v>0</v>
      </c>
      <c r="Z134" s="229">
        <f>SUM(Z125:Z133)</f>
        <v>0</v>
      </c>
      <c r="AA134" s="233"/>
      <c r="AB134" s="228">
        <f t="shared" ref="AB134" si="218">SUM(AB125:AB133)</f>
        <v>28894</v>
      </c>
      <c r="AC134" s="229">
        <f>SUM(AC125:AC133)</f>
        <v>56.147000000000006</v>
      </c>
      <c r="AD134" s="228">
        <f t="shared" ref="AD134" si="219">SUM(AD125:AD133)</f>
        <v>28894</v>
      </c>
      <c r="AE134" s="229">
        <f>SUM(AE125:AE133)</f>
        <v>56.147000000000006</v>
      </c>
      <c r="AF134" s="227"/>
    </row>
    <row r="135" spans="1:32" s="25" customFormat="1">
      <c r="A135" s="338">
        <v>8</v>
      </c>
      <c r="B135" s="20" t="s">
        <v>53</v>
      </c>
      <c r="C135" s="22"/>
      <c r="D135" s="66"/>
      <c r="E135" s="22"/>
      <c r="F135" s="66"/>
      <c r="G135" s="108"/>
      <c r="H135" s="22"/>
      <c r="I135" s="66"/>
      <c r="J135" s="312"/>
      <c r="K135" s="66"/>
      <c r="L135" s="312"/>
      <c r="M135" s="66"/>
      <c r="N135" s="66"/>
      <c r="O135" s="66"/>
      <c r="P135" s="312"/>
      <c r="Q135" s="66"/>
      <c r="R135" s="312"/>
      <c r="S135" s="66"/>
      <c r="T135" s="134"/>
      <c r="U135" s="312"/>
      <c r="V135" s="66"/>
      <c r="W135" s="312"/>
      <c r="X135" s="66"/>
      <c r="Y135" s="312"/>
      <c r="Z135" s="66"/>
      <c r="AA135" s="134"/>
      <c r="AB135" s="312"/>
      <c r="AC135" s="66"/>
      <c r="AD135" s="312"/>
      <c r="AE135" s="66"/>
      <c r="AF135" s="22"/>
    </row>
    <row r="136" spans="1:32" s="18" customFormat="1">
      <c r="A136" s="21">
        <v>8.01</v>
      </c>
      <c r="B136" s="23" t="s">
        <v>54</v>
      </c>
      <c r="C136" s="24"/>
      <c r="D136" s="68"/>
      <c r="E136" s="24"/>
      <c r="F136" s="68"/>
      <c r="G136" s="107">
        <v>4.0000000000000001E-3</v>
      </c>
      <c r="H136" s="24">
        <v>21167</v>
      </c>
      <c r="I136" s="68">
        <f t="shared" ref="I136:I139" si="220">H136*G136</f>
        <v>84.668000000000006</v>
      </c>
      <c r="J136" s="164">
        <f t="shared" ref="J136:J139" si="221">H136+E136+C136</f>
        <v>21167</v>
      </c>
      <c r="K136" s="68">
        <f>I136+F136+D136</f>
        <v>84.668000000000006</v>
      </c>
      <c r="L136" s="164">
        <v>20842</v>
      </c>
      <c r="M136" s="107">
        <f>81.708+1.66</f>
        <v>83.367999999999995</v>
      </c>
      <c r="N136" s="68">
        <f t="shared" ref="N136:O140" si="222">L136/J136%</f>
        <v>98.464591108801443</v>
      </c>
      <c r="O136" s="68">
        <f t="shared" si="222"/>
        <v>98.464591108801415</v>
      </c>
      <c r="P136" s="164">
        <f t="shared" ref="P136:Q139" si="223">J136-L136</f>
        <v>325</v>
      </c>
      <c r="Q136" s="68">
        <f t="shared" si="223"/>
        <v>1.3000000000000114</v>
      </c>
      <c r="R136" s="164"/>
      <c r="S136" s="68"/>
      <c r="T136" s="133">
        <v>4.0000000000000001E-3</v>
      </c>
      <c r="U136" s="164">
        <v>20083</v>
      </c>
      <c r="V136" s="68">
        <f>U136*T136</f>
        <v>80.332000000000008</v>
      </c>
      <c r="W136" s="164">
        <f t="shared" ref="W136:W139" si="224">U136+R136</f>
        <v>20083</v>
      </c>
      <c r="X136" s="68">
        <f>V136+S136</f>
        <v>80.332000000000008</v>
      </c>
      <c r="Y136" s="164"/>
      <c r="Z136" s="68"/>
      <c r="AA136" s="133">
        <v>4.0000000000000001E-3</v>
      </c>
      <c r="AB136" s="164">
        <v>20083</v>
      </c>
      <c r="AC136" s="68">
        <f>AB136*AA136</f>
        <v>80.332000000000008</v>
      </c>
      <c r="AD136" s="164">
        <f t="shared" ref="AD136:AD139" si="225">AB136+Y136</f>
        <v>20083</v>
      </c>
      <c r="AE136" s="68">
        <f>AC136+Z136</f>
        <v>80.332000000000008</v>
      </c>
      <c r="AF136" s="24"/>
    </row>
    <row r="137" spans="1:32" s="18" customFormat="1">
      <c r="A137" s="21">
        <v>8.02</v>
      </c>
      <c r="B137" s="23" t="s">
        <v>55</v>
      </c>
      <c r="C137" s="24"/>
      <c r="D137" s="68"/>
      <c r="E137" s="24"/>
      <c r="F137" s="68"/>
      <c r="G137" s="107">
        <v>4.0000000000000001E-3</v>
      </c>
      <c r="H137" s="24">
        <v>7861</v>
      </c>
      <c r="I137" s="68">
        <f t="shared" si="220"/>
        <v>31.443999999999999</v>
      </c>
      <c r="J137" s="164">
        <f t="shared" si="221"/>
        <v>7861</v>
      </c>
      <c r="K137" s="68">
        <f>I137+F137+D137</f>
        <v>31.443999999999999</v>
      </c>
      <c r="L137" s="164">
        <v>7790</v>
      </c>
      <c r="M137" s="107">
        <f>30.76+0.4</f>
        <v>31.16</v>
      </c>
      <c r="N137" s="68">
        <f t="shared" si="222"/>
        <v>99.096807022007383</v>
      </c>
      <c r="O137" s="68">
        <f t="shared" si="222"/>
        <v>99.096807022007383</v>
      </c>
      <c r="P137" s="164">
        <f t="shared" si="223"/>
        <v>71</v>
      </c>
      <c r="Q137" s="68">
        <f t="shared" si="223"/>
        <v>0.28399999999999892</v>
      </c>
      <c r="R137" s="164"/>
      <c r="S137" s="68"/>
      <c r="T137" s="133">
        <v>4.0000000000000001E-3</v>
      </c>
      <c r="U137" s="164">
        <v>7703</v>
      </c>
      <c r="V137" s="68">
        <f>U137*T137</f>
        <v>30.812000000000001</v>
      </c>
      <c r="W137" s="164">
        <f t="shared" si="224"/>
        <v>7703</v>
      </c>
      <c r="X137" s="68">
        <f>V137+S137</f>
        <v>30.812000000000001</v>
      </c>
      <c r="Y137" s="164"/>
      <c r="Z137" s="68"/>
      <c r="AA137" s="133">
        <v>4.0000000000000001E-3</v>
      </c>
      <c r="AB137" s="164">
        <v>7703</v>
      </c>
      <c r="AC137" s="68">
        <f>AB137*AA137</f>
        <v>30.812000000000001</v>
      </c>
      <c r="AD137" s="164">
        <f t="shared" si="225"/>
        <v>7703</v>
      </c>
      <c r="AE137" s="68">
        <f>AC137+Z137</f>
        <v>30.812000000000001</v>
      </c>
      <c r="AF137" s="24"/>
    </row>
    <row r="138" spans="1:32" s="18" customFormat="1">
      <c r="A138" s="21">
        <v>8.0299999999999994</v>
      </c>
      <c r="B138" s="23" t="s">
        <v>56</v>
      </c>
      <c r="C138" s="24"/>
      <c r="D138" s="68"/>
      <c r="E138" s="24"/>
      <c r="F138" s="68"/>
      <c r="G138" s="107">
        <v>4.0000000000000001E-3</v>
      </c>
      <c r="H138" s="24">
        <v>352</v>
      </c>
      <c r="I138" s="68">
        <f t="shared" si="220"/>
        <v>1.4079999999999999</v>
      </c>
      <c r="J138" s="164">
        <f t="shared" si="221"/>
        <v>352</v>
      </c>
      <c r="K138" s="68">
        <f>I138+F138+D138</f>
        <v>1.4079999999999999</v>
      </c>
      <c r="L138" s="164">
        <v>350</v>
      </c>
      <c r="M138" s="107">
        <f>1.4</f>
        <v>1.4</v>
      </c>
      <c r="N138" s="68">
        <f t="shared" si="222"/>
        <v>99.431818181818187</v>
      </c>
      <c r="O138" s="68">
        <f t="shared" si="222"/>
        <v>99.431818181818187</v>
      </c>
      <c r="P138" s="164">
        <f t="shared" si="223"/>
        <v>2</v>
      </c>
      <c r="Q138" s="68">
        <f t="shared" si="223"/>
        <v>8.0000000000000071E-3</v>
      </c>
      <c r="R138" s="164"/>
      <c r="S138" s="68"/>
      <c r="T138" s="133">
        <v>4.0000000000000001E-3</v>
      </c>
      <c r="U138" s="164">
        <v>365</v>
      </c>
      <c r="V138" s="68">
        <f>U138*T138</f>
        <v>1.46</v>
      </c>
      <c r="W138" s="164">
        <f t="shared" si="224"/>
        <v>365</v>
      </c>
      <c r="X138" s="68">
        <f>V138+S138</f>
        <v>1.46</v>
      </c>
      <c r="Y138" s="164"/>
      <c r="Z138" s="68"/>
      <c r="AA138" s="133">
        <v>4.0000000000000001E-3</v>
      </c>
      <c r="AB138" s="164">
        <v>365</v>
      </c>
      <c r="AC138" s="68">
        <f>AB138*AA138</f>
        <v>1.46</v>
      </c>
      <c r="AD138" s="164">
        <f t="shared" si="225"/>
        <v>365</v>
      </c>
      <c r="AE138" s="68">
        <f>AC138+Z138</f>
        <v>1.46</v>
      </c>
      <c r="AF138" s="24"/>
    </row>
    <row r="139" spans="1:32" s="18" customFormat="1">
      <c r="A139" s="21">
        <v>8.0399999999999991</v>
      </c>
      <c r="B139" s="23" t="s">
        <v>57</v>
      </c>
      <c r="C139" s="24"/>
      <c r="D139" s="68"/>
      <c r="E139" s="24"/>
      <c r="F139" s="68"/>
      <c r="G139" s="107">
        <v>4.0000000000000001E-3</v>
      </c>
      <c r="H139" s="24">
        <v>9559</v>
      </c>
      <c r="I139" s="68">
        <f t="shared" si="220"/>
        <v>38.236000000000004</v>
      </c>
      <c r="J139" s="164">
        <f t="shared" si="221"/>
        <v>9559</v>
      </c>
      <c r="K139" s="68">
        <f>I139+F139+D139</f>
        <v>38.236000000000004</v>
      </c>
      <c r="L139" s="164">
        <v>9319</v>
      </c>
      <c r="M139" s="107">
        <f>36.912+0.364</f>
        <v>37.275999999999996</v>
      </c>
      <c r="N139" s="68">
        <f t="shared" si="222"/>
        <v>97.489277121037759</v>
      </c>
      <c r="O139" s="68">
        <f t="shared" si="222"/>
        <v>97.489277121037745</v>
      </c>
      <c r="P139" s="164">
        <f t="shared" si="223"/>
        <v>240</v>
      </c>
      <c r="Q139" s="68">
        <f t="shared" si="223"/>
        <v>0.96000000000000796</v>
      </c>
      <c r="R139" s="164"/>
      <c r="S139" s="68"/>
      <c r="T139" s="133">
        <v>4.0000000000000001E-3</v>
      </c>
      <c r="U139" s="164">
        <v>9046</v>
      </c>
      <c r="V139" s="68">
        <f>U139*T139</f>
        <v>36.183999999999997</v>
      </c>
      <c r="W139" s="164">
        <f t="shared" si="224"/>
        <v>9046</v>
      </c>
      <c r="X139" s="68">
        <f>V139+S139</f>
        <v>36.183999999999997</v>
      </c>
      <c r="Y139" s="164"/>
      <c r="Z139" s="68"/>
      <c r="AA139" s="133">
        <v>4.0000000000000001E-3</v>
      </c>
      <c r="AB139" s="164">
        <v>9046</v>
      </c>
      <c r="AC139" s="68">
        <f>AB139*AA139</f>
        <v>36.183999999999997</v>
      </c>
      <c r="AD139" s="164">
        <f t="shared" si="225"/>
        <v>9046</v>
      </c>
      <c r="AE139" s="68">
        <f>AC139+Z139</f>
        <v>36.183999999999997</v>
      </c>
      <c r="AF139" s="24"/>
    </row>
    <row r="140" spans="1:32" s="235" customFormat="1">
      <c r="A140" s="237"/>
      <c r="B140" s="238" t="s">
        <v>35</v>
      </c>
      <c r="C140" s="228">
        <f t="shared" ref="C140" si="226">SUM(C136:C139)</f>
        <v>0</v>
      </c>
      <c r="D140" s="229">
        <f>SUM(D136:D139)</f>
        <v>0</v>
      </c>
      <c r="E140" s="228">
        <f t="shared" ref="E140" si="227">SUM(E136:E139)</f>
        <v>0</v>
      </c>
      <c r="F140" s="229">
        <f>SUM(F136:F139)</f>
        <v>0</v>
      </c>
      <c r="G140" s="230"/>
      <c r="H140" s="228">
        <f t="shared" ref="H140:L140" si="228">SUM(H136:H139)</f>
        <v>38939</v>
      </c>
      <c r="I140" s="229">
        <f>SUM(I136:I139)</f>
        <v>155.75600000000003</v>
      </c>
      <c r="J140" s="228">
        <f t="shared" si="228"/>
        <v>38939</v>
      </c>
      <c r="K140" s="229">
        <f>SUM(K136:K139)</f>
        <v>155.75600000000003</v>
      </c>
      <c r="L140" s="228">
        <f t="shared" si="228"/>
        <v>38301</v>
      </c>
      <c r="M140" s="229">
        <f>SUM(M136:M139)</f>
        <v>153.20400000000001</v>
      </c>
      <c r="N140" s="232">
        <f t="shared" si="222"/>
        <v>98.361539844371976</v>
      </c>
      <c r="O140" s="232">
        <f>M140/K140%</f>
        <v>98.361539844371947</v>
      </c>
      <c r="P140" s="228">
        <f t="shared" ref="P140:S140" si="229">SUM(P136:P139)</f>
        <v>638</v>
      </c>
      <c r="Q140" s="229">
        <f t="shared" si="229"/>
        <v>2.5520000000000183</v>
      </c>
      <c r="R140" s="228">
        <f t="shared" si="229"/>
        <v>0</v>
      </c>
      <c r="S140" s="229">
        <f t="shared" si="229"/>
        <v>0</v>
      </c>
      <c r="T140" s="233"/>
      <c r="U140" s="228">
        <f t="shared" ref="U140:W140" si="230">SUM(U136:U139)</f>
        <v>37197</v>
      </c>
      <c r="V140" s="229">
        <f>SUM(V136:V139)</f>
        <v>148.78800000000001</v>
      </c>
      <c r="W140" s="228">
        <f t="shared" si="230"/>
        <v>37197</v>
      </c>
      <c r="X140" s="229">
        <f>SUM(X136:X139)</f>
        <v>148.78800000000001</v>
      </c>
      <c r="Y140" s="228">
        <f t="shared" ref="Y140:Z140" si="231">SUM(Y136:Y139)</f>
        <v>0</v>
      </c>
      <c r="Z140" s="229">
        <f t="shared" si="231"/>
        <v>0</v>
      </c>
      <c r="AA140" s="233"/>
      <c r="AB140" s="228">
        <f t="shared" ref="AB140" si="232">SUM(AB136:AB139)</f>
        <v>37197</v>
      </c>
      <c r="AC140" s="229">
        <f>SUM(AC136:AC139)</f>
        <v>148.78800000000001</v>
      </c>
      <c r="AD140" s="228">
        <f t="shared" ref="AD140" si="233">SUM(AD136:AD139)</f>
        <v>37197</v>
      </c>
      <c r="AE140" s="229">
        <f>SUM(AE136:AE139)</f>
        <v>148.78800000000001</v>
      </c>
      <c r="AF140" s="227"/>
    </row>
    <row r="141" spans="1:32" s="25" customFormat="1">
      <c r="A141" s="338">
        <v>9</v>
      </c>
      <c r="B141" s="20" t="s">
        <v>58</v>
      </c>
      <c r="C141" s="22"/>
      <c r="D141" s="66"/>
      <c r="E141" s="22"/>
      <c r="F141" s="66"/>
      <c r="G141" s="108"/>
      <c r="H141" s="22"/>
      <c r="I141" s="66"/>
      <c r="J141" s="312">
        <f t="shared" ref="J141:J143" si="234">H141+E141+C141</f>
        <v>0</v>
      </c>
      <c r="K141" s="66">
        <f>I141+F141+D141</f>
        <v>0</v>
      </c>
      <c r="L141" s="312"/>
      <c r="M141" s="66"/>
      <c r="N141" s="66"/>
      <c r="O141" s="66"/>
      <c r="P141" s="312"/>
      <c r="Q141" s="66"/>
      <c r="R141" s="312"/>
      <c r="S141" s="66"/>
      <c r="T141" s="134"/>
      <c r="U141" s="312"/>
      <c r="V141" s="66"/>
      <c r="W141" s="312"/>
      <c r="X141" s="66"/>
      <c r="Y141" s="312"/>
      <c r="Z141" s="66"/>
      <c r="AA141" s="134"/>
      <c r="AB141" s="312"/>
      <c r="AC141" s="66"/>
      <c r="AD141" s="312"/>
      <c r="AE141" s="66"/>
      <c r="AF141" s="22"/>
    </row>
    <row r="142" spans="1:32" s="18" customFormat="1">
      <c r="A142" s="21">
        <v>9.01</v>
      </c>
      <c r="B142" s="23" t="s">
        <v>59</v>
      </c>
      <c r="C142" s="24"/>
      <c r="D142" s="68"/>
      <c r="E142" s="24"/>
      <c r="F142" s="68"/>
      <c r="G142" s="107"/>
      <c r="H142" s="24"/>
      <c r="I142" s="68">
        <f t="shared" ref="I142:I143" si="235">H142*G142</f>
        <v>0</v>
      </c>
      <c r="J142" s="164">
        <f t="shared" si="234"/>
        <v>0</v>
      </c>
      <c r="K142" s="68">
        <f>I142+F142+D142</f>
        <v>0</v>
      </c>
      <c r="L142" s="164"/>
      <c r="M142" s="191"/>
      <c r="N142" s="68"/>
      <c r="O142" s="68"/>
      <c r="P142" s="164">
        <f>J142-L142</f>
        <v>0</v>
      </c>
      <c r="Q142" s="68">
        <f>K142-M142</f>
        <v>0</v>
      </c>
      <c r="R142" s="164"/>
      <c r="S142" s="68"/>
      <c r="T142" s="133"/>
      <c r="U142" s="164"/>
      <c r="V142" s="68">
        <f t="shared" ref="V142" si="236">U142*T142</f>
        <v>0</v>
      </c>
      <c r="W142" s="164">
        <f t="shared" ref="W142:W143" si="237">U142+R142</f>
        <v>0</v>
      </c>
      <c r="X142" s="68">
        <f>V142+S142</f>
        <v>0</v>
      </c>
      <c r="Y142" s="164"/>
      <c r="Z142" s="68"/>
      <c r="AA142" s="133"/>
      <c r="AB142" s="164"/>
      <c r="AC142" s="68">
        <f t="shared" ref="AC142" si="238">AB142*AA142</f>
        <v>0</v>
      </c>
      <c r="AD142" s="164">
        <f t="shared" ref="AD142:AD143" si="239">AB142+Y142</f>
        <v>0</v>
      </c>
      <c r="AE142" s="68">
        <f>AC142+Z142</f>
        <v>0</v>
      </c>
      <c r="AF142" s="24"/>
    </row>
    <row r="143" spans="1:32" s="18" customFormat="1">
      <c r="A143" s="21">
        <v>9.02</v>
      </c>
      <c r="B143" s="23" t="s">
        <v>60</v>
      </c>
      <c r="C143" s="24"/>
      <c r="D143" s="68"/>
      <c r="E143" s="24"/>
      <c r="F143" s="68"/>
      <c r="G143" s="107"/>
      <c r="H143" s="24"/>
      <c r="I143" s="68">
        <f t="shared" si="235"/>
        <v>0</v>
      </c>
      <c r="J143" s="164">
        <f t="shared" si="234"/>
        <v>0</v>
      </c>
      <c r="K143" s="68">
        <f>I143+F143+D143</f>
        <v>0</v>
      </c>
      <c r="L143" s="164"/>
      <c r="M143" s="68"/>
      <c r="N143" s="68"/>
      <c r="O143" s="68"/>
      <c r="P143" s="164">
        <f>J143-L143</f>
        <v>0</v>
      </c>
      <c r="Q143" s="68">
        <f>K143-M143</f>
        <v>0</v>
      </c>
      <c r="R143" s="164"/>
      <c r="S143" s="68"/>
      <c r="T143" s="133">
        <v>0.5</v>
      </c>
      <c r="U143" s="164"/>
      <c r="V143" s="68">
        <f>U143*T143</f>
        <v>0</v>
      </c>
      <c r="W143" s="164">
        <f t="shared" si="237"/>
        <v>0</v>
      </c>
      <c r="X143" s="68">
        <f>V143+S143</f>
        <v>0</v>
      </c>
      <c r="Y143" s="164"/>
      <c r="Z143" s="68"/>
      <c r="AA143" s="133">
        <v>0.5</v>
      </c>
      <c r="AB143" s="164"/>
      <c r="AC143" s="68">
        <f>AB143*AA143</f>
        <v>0</v>
      </c>
      <c r="AD143" s="164">
        <f t="shared" si="239"/>
        <v>0</v>
      </c>
      <c r="AE143" s="68">
        <f>AC143+Z143</f>
        <v>0</v>
      </c>
      <c r="AF143" s="24"/>
    </row>
    <row r="144" spans="1:32" s="235" customFormat="1">
      <c r="A144" s="237"/>
      <c r="B144" s="238" t="s">
        <v>35</v>
      </c>
      <c r="C144" s="228">
        <f t="shared" ref="C144" si="240">SUM(C142:C143)</f>
        <v>0</v>
      </c>
      <c r="D144" s="229">
        <f>SUM(D142:D143)</f>
        <v>0</v>
      </c>
      <c r="E144" s="228">
        <f t="shared" ref="E144" si="241">SUM(E142:E143)</f>
        <v>0</v>
      </c>
      <c r="F144" s="229">
        <f>SUM(F142:F143)</f>
        <v>0</v>
      </c>
      <c r="G144" s="230"/>
      <c r="H144" s="228">
        <f t="shared" ref="H144:S144" si="242">SUM(H142:H143)</f>
        <v>0</v>
      </c>
      <c r="I144" s="229">
        <f>SUM(I142:I143)</f>
        <v>0</v>
      </c>
      <c r="J144" s="228">
        <f t="shared" si="242"/>
        <v>0</v>
      </c>
      <c r="K144" s="229">
        <f>SUM(K142:K143)</f>
        <v>0</v>
      </c>
      <c r="L144" s="228">
        <f t="shared" si="242"/>
        <v>0</v>
      </c>
      <c r="M144" s="229">
        <f t="shared" si="242"/>
        <v>0</v>
      </c>
      <c r="N144" s="232" t="e">
        <f t="shared" ref="N144" si="243">L144/J144%</f>
        <v>#DIV/0!</v>
      </c>
      <c r="O144" s="232" t="e">
        <f>M144/K144%</f>
        <v>#DIV/0!</v>
      </c>
      <c r="P144" s="228">
        <f t="shared" si="242"/>
        <v>0</v>
      </c>
      <c r="Q144" s="229">
        <f t="shared" si="242"/>
        <v>0</v>
      </c>
      <c r="R144" s="228">
        <f t="shared" si="242"/>
        <v>0</v>
      </c>
      <c r="S144" s="229">
        <f t="shared" si="242"/>
        <v>0</v>
      </c>
      <c r="T144" s="233"/>
      <c r="U144" s="228">
        <f t="shared" ref="U144:W144" si="244">SUM(U142:U143)</f>
        <v>0</v>
      </c>
      <c r="V144" s="229">
        <f>SUM(V142:V143)</f>
        <v>0</v>
      </c>
      <c r="W144" s="228">
        <f t="shared" si="244"/>
        <v>0</v>
      </c>
      <c r="X144" s="229">
        <f>SUM(X142:X143)</f>
        <v>0</v>
      </c>
      <c r="Y144" s="228">
        <f t="shared" ref="Y144:Z144" si="245">SUM(Y142:Y143)</f>
        <v>0</v>
      </c>
      <c r="Z144" s="229">
        <f t="shared" si="245"/>
        <v>0</v>
      </c>
      <c r="AA144" s="233"/>
      <c r="AB144" s="228">
        <f t="shared" ref="AB144" si="246">SUM(AB142:AB143)</f>
        <v>0</v>
      </c>
      <c r="AC144" s="229">
        <f>SUM(AC142:AC143)</f>
        <v>0</v>
      </c>
      <c r="AD144" s="228">
        <f t="shared" ref="AD144" si="247">SUM(AD142:AD143)</f>
        <v>0</v>
      </c>
      <c r="AE144" s="229">
        <f>SUM(AE142:AE143)</f>
        <v>0</v>
      </c>
      <c r="AF144" s="227"/>
    </row>
    <row r="145" spans="1:32" s="25" customFormat="1">
      <c r="A145" s="338" t="s">
        <v>61</v>
      </c>
      <c r="B145" s="20" t="s">
        <v>62</v>
      </c>
      <c r="C145" s="22"/>
      <c r="D145" s="66"/>
      <c r="E145" s="22"/>
      <c r="F145" s="66"/>
      <c r="G145" s="108"/>
      <c r="H145" s="22"/>
      <c r="I145" s="66"/>
      <c r="J145" s="312"/>
      <c r="K145" s="66"/>
      <c r="L145" s="312"/>
      <c r="M145" s="66"/>
      <c r="N145" s="66"/>
      <c r="O145" s="66"/>
      <c r="P145" s="312"/>
      <c r="Q145" s="66"/>
      <c r="R145" s="312"/>
      <c r="S145" s="66"/>
      <c r="T145" s="134"/>
      <c r="U145" s="312"/>
      <c r="V145" s="66"/>
      <c r="W145" s="312"/>
      <c r="X145" s="66"/>
      <c r="Y145" s="312"/>
      <c r="Z145" s="66"/>
      <c r="AA145" s="134"/>
      <c r="AB145" s="312"/>
      <c r="AC145" s="66"/>
      <c r="AD145" s="312"/>
      <c r="AE145" s="66"/>
      <c r="AF145" s="22"/>
    </row>
    <row r="146" spans="1:32" s="25" customFormat="1">
      <c r="A146" s="338">
        <v>10</v>
      </c>
      <c r="B146" s="20" t="s">
        <v>63</v>
      </c>
      <c r="C146" s="22"/>
      <c r="D146" s="66"/>
      <c r="E146" s="22"/>
      <c r="F146" s="66"/>
      <c r="G146" s="108"/>
      <c r="H146" s="22"/>
      <c r="I146" s="66"/>
      <c r="J146" s="312">
        <f t="shared" ref="J146" si="248">H146+E146+C146</f>
        <v>0</v>
      </c>
      <c r="K146" s="66">
        <f>I146+F146+D146</f>
        <v>0</v>
      </c>
      <c r="L146" s="312"/>
      <c r="M146" s="66"/>
      <c r="N146" s="66"/>
      <c r="O146" s="66"/>
      <c r="P146" s="312"/>
      <c r="Q146" s="66"/>
      <c r="R146" s="312"/>
      <c r="S146" s="66"/>
      <c r="T146" s="134"/>
      <c r="U146" s="312"/>
      <c r="V146" s="66"/>
      <c r="W146" s="312"/>
      <c r="X146" s="66"/>
      <c r="Y146" s="312"/>
      <c r="Z146" s="66"/>
      <c r="AA146" s="134"/>
      <c r="AB146" s="312"/>
      <c r="AC146" s="66"/>
      <c r="AD146" s="312"/>
      <c r="AE146" s="66"/>
      <c r="AF146" s="22"/>
    </row>
    <row r="147" spans="1:32" s="25" customFormat="1">
      <c r="A147" s="338"/>
      <c r="B147" s="20" t="s">
        <v>288</v>
      </c>
      <c r="C147" s="22"/>
      <c r="D147" s="66"/>
      <c r="E147" s="22"/>
      <c r="F147" s="66"/>
      <c r="G147" s="108"/>
      <c r="H147" s="22"/>
      <c r="I147" s="66"/>
      <c r="J147" s="312"/>
      <c r="K147" s="66"/>
      <c r="L147" s="312"/>
      <c r="M147" s="66"/>
      <c r="N147" s="66"/>
      <c r="O147" s="66"/>
      <c r="P147" s="312"/>
      <c r="Q147" s="66"/>
      <c r="R147" s="312"/>
      <c r="S147" s="66"/>
      <c r="T147" s="134"/>
      <c r="U147" s="312"/>
      <c r="V147" s="66"/>
      <c r="W147" s="312"/>
      <c r="X147" s="66"/>
      <c r="Y147" s="312"/>
      <c r="Z147" s="66"/>
      <c r="AA147" s="134"/>
      <c r="AB147" s="312"/>
      <c r="AC147" s="66"/>
      <c r="AD147" s="312"/>
      <c r="AE147" s="66"/>
      <c r="AF147" s="22"/>
    </row>
    <row r="148" spans="1:32" s="18" customFormat="1">
      <c r="A148" s="35">
        <v>10.01</v>
      </c>
      <c r="B148" s="16" t="s">
        <v>64</v>
      </c>
      <c r="C148" s="24"/>
      <c r="D148" s="68"/>
      <c r="E148" s="24"/>
      <c r="F148" s="68"/>
      <c r="G148" s="107">
        <v>0.52</v>
      </c>
      <c r="H148" s="24"/>
      <c r="I148" s="68">
        <f>H148*G148*12</f>
        <v>0</v>
      </c>
      <c r="J148" s="164">
        <f t="shared" ref="J148:K164" si="249">H148+E148+C148</f>
        <v>0</v>
      </c>
      <c r="K148" s="68">
        <f t="shared" si="249"/>
        <v>0</v>
      </c>
      <c r="L148" s="164"/>
      <c r="M148" s="68"/>
      <c r="N148" s="68"/>
      <c r="O148" s="68"/>
      <c r="P148" s="164">
        <f t="shared" ref="P148:Q164" si="250">J148-L148</f>
        <v>0</v>
      </c>
      <c r="Q148" s="68">
        <f t="shared" si="250"/>
        <v>0</v>
      </c>
      <c r="R148" s="164"/>
      <c r="S148" s="68"/>
      <c r="T148" s="133">
        <v>0.65</v>
      </c>
      <c r="U148" s="164"/>
      <c r="V148" s="68">
        <f t="shared" ref="V148:V164" si="251">U148*T148*12</f>
        <v>0</v>
      </c>
      <c r="W148" s="164">
        <f t="shared" ref="W148:W164" si="252">U148+R148</f>
        <v>0</v>
      </c>
      <c r="X148" s="68">
        <f t="shared" ref="X148:X164" si="253">V148+S148</f>
        <v>0</v>
      </c>
      <c r="Y148" s="164"/>
      <c r="Z148" s="68"/>
      <c r="AA148" s="133">
        <v>0.65</v>
      </c>
      <c r="AB148" s="164"/>
      <c r="AC148" s="68">
        <f t="shared" ref="AC148:AC164" si="254">AB148*AA148*12</f>
        <v>0</v>
      </c>
      <c r="AD148" s="164">
        <f t="shared" ref="AD148:AD164" si="255">AB148+Y148</f>
        <v>0</v>
      </c>
      <c r="AE148" s="68">
        <f t="shared" ref="AE148:AE164" si="256">AC148+Z148</f>
        <v>0</v>
      </c>
      <c r="AF148" s="24"/>
    </row>
    <row r="149" spans="1:32" s="18" customFormat="1">
      <c r="A149" s="35">
        <v>10.02</v>
      </c>
      <c r="B149" s="16" t="s">
        <v>289</v>
      </c>
      <c r="C149" s="24"/>
      <c r="D149" s="68"/>
      <c r="E149" s="24"/>
      <c r="F149" s="68"/>
      <c r="G149" s="107">
        <v>0.13</v>
      </c>
      <c r="H149" s="24"/>
      <c r="I149" s="68">
        <f>H149*G149*12</f>
        <v>0</v>
      </c>
      <c r="J149" s="164">
        <f t="shared" si="249"/>
        <v>0</v>
      </c>
      <c r="K149" s="68">
        <f t="shared" si="249"/>
        <v>0</v>
      </c>
      <c r="L149" s="164"/>
      <c r="M149" s="68"/>
      <c r="N149" s="68"/>
      <c r="O149" s="68"/>
      <c r="P149" s="164">
        <f t="shared" si="250"/>
        <v>0</v>
      </c>
      <c r="Q149" s="68">
        <f t="shared" si="250"/>
        <v>0</v>
      </c>
      <c r="R149" s="164"/>
      <c r="S149" s="68"/>
      <c r="T149" s="133">
        <v>0.13</v>
      </c>
      <c r="U149" s="164"/>
      <c r="V149" s="68">
        <f t="shared" si="251"/>
        <v>0</v>
      </c>
      <c r="W149" s="164">
        <f t="shared" si="252"/>
        <v>0</v>
      </c>
      <c r="X149" s="68">
        <f t="shared" si="253"/>
        <v>0</v>
      </c>
      <c r="Y149" s="164"/>
      <c r="Z149" s="68"/>
      <c r="AA149" s="133">
        <v>0.13</v>
      </c>
      <c r="AB149" s="164"/>
      <c r="AC149" s="68">
        <f t="shared" si="254"/>
        <v>0</v>
      </c>
      <c r="AD149" s="164">
        <f t="shared" si="255"/>
        <v>0</v>
      </c>
      <c r="AE149" s="68">
        <f t="shared" si="256"/>
        <v>0</v>
      </c>
      <c r="AF149" s="24"/>
    </row>
    <row r="150" spans="1:32" s="18" customFormat="1" ht="48.75" customHeight="1">
      <c r="A150" s="35">
        <v>10.029999999999999</v>
      </c>
      <c r="B150" s="16" t="s">
        <v>68</v>
      </c>
      <c r="C150" s="24"/>
      <c r="D150" s="68"/>
      <c r="E150" s="24"/>
      <c r="F150" s="68"/>
      <c r="G150" s="107"/>
      <c r="H150" s="24"/>
      <c r="I150" s="68">
        <f t="shared" ref="I150:I161" si="257">H150*G150*12</f>
        <v>0</v>
      </c>
      <c r="J150" s="164">
        <f t="shared" si="249"/>
        <v>0</v>
      </c>
      <c r="K150" s="68">
        <f t="shared" si="249"/>
        <v>0</v>
      </c>
      <c r="L150" s="164"/>
      <c r="M150" s="68"/>
      <c r="N150" s="68"/>
      <c r="O150" s="68"/>
      <c r="P150" s="164">
        <f t="shared" si="250"/>
        <v>0</v>
      </c>
      <c r="Q150" s="68">
        <f t="shared" si="250"/>
        <v>0</v>
      </c>
      <c r="R150" s="164"/>
      <c r="S150" s="68"/>
      <c r="T150" s="133"/>
      <c r="U150" s="164"/>
      <c r="V150" s="68">
        <f t="shared" si="251"/>
        <v>0</v>
      </c>
      <c r="W150" s="164">
        <f t="shared" si="252"/>
        <v>0</v>
      </c>
      <c r="X150" s="68">
        <f t="shared" si="253"/>
        <v>0</v>
      </c>
      <c r="Y150" s="164"/>
      <c r="Z150" s="68"/>
      <c r="AA150" s="133"/>
      <c r="AB150" s="164"/>
      <c r="AC150" s="68">
        <f t="shared" si="254"/>
        <v>0</v>
      </c>
      <c r="AD150" s="164">
        <f t="shared" si="255"/>
        <v>0</v>
      </c>
      <c r="AE150" s="68">
        <f t="shared" si="256"/>
        <v>0</v>
      </c>
      <c r="AF150" s="24"/>
    </row>
    <row r="151" spans="1:32" s="25" customFormat="1">
      <c r="A151" s="84"/>
      <c r="B151" s="15" t="s">
        <v>73</v>
      </c>
      <c r="C151" s="22"/>
      <c r="D151" s="66"/>
      <c r="E151" s="22"/>
      <c r="F151" s="66"/>
      <c r="G151" s="108"/>
      <c r="H151" s="22"/>
      <c r="I151" s="66">
        <f t="shared" si="257"/>
        <v>0</v>
      </c>
      <c r="J151" s="312">
        <f t="shared" si="249"/>
        <v>0</v>
      </c>
      <c r="K151" s="66">
        <f t="shared" si="249"/>
        <v>0</v>
      </c>
      <c r="L151" s="312"/>
      <c r="M151" s="66"/>
      <c r="N151" s="68"/>
      <c r="O151" s="68"/>
      <c r="P151" s="164">
        <f t="shared" si="250"/>
        <v>0</v>
      </c>
      <c r="Q151" s="68">
        <f t="shared" si="250"/>
        <v>0</v>
      </c>
      <c r="R151" s="312"/>
      <c r="S151" s="66"/>
      <c r="T151" s="134"/>
      <c r="U151" s="312"/>
      <c r="V151" s="68">
        <f t="shared" si="251"/>
        <v>0</v>
      </c>
      <c r="W151" s="164">
        <f t="shared" si="252"/>
        <v>0</v>
      </c>
      <c r="X151" s="68">
        <f t="shared" si="253"/>
        <v>0</v>
      </c>
      <c r="Y151" s="312"/>
      <c r="Z151" s="66"/>
      <c r="AA151" s="134"/>
      <c r="AB151" s="312"/>
      <c r="AC151" s="68">
        <f t="shared" si="254"/>
        <v>0</v>
      </c>
      <c r="AD151" s="164">
        <f t="shared" si="255"/>
        <v>0</v>
      </c>
      <c r="AE151" s="68">
        <f t="shared" si="256"/>
        <v>0</v>
      </c>
      <c r="AF151" s="22"/>
    </row>
    <row r="152" spans="1:32" s="18" customFormat="1" ht="31.5">
      <c r="A152" s="35">
        <v>10.039999999999999</v>
      </c>
      <c r="B152" s="16" t="s">
        <v>290</v>
      </c>
      <c r="C152" s="24"/>
      <c r="D152" s="68"/>
      <c r="E152" s="24"/>
      <c r="F152" s="68"/>
      <c r="G152" s="107"/>
      <c r="H152" s="24"/>
      <c r="I152" s="68">
        <f t="shared" si="257"/>
        <v>0</v>
      </c>
      <c r="J152" s="164">
        <f t="shared" si="249"/>
        <v>0</v>
      </c>
      <c r="K152" s="68">
        <f t="shared" si="249"/>
        <v>0</v>
      </c>
      <c r="L152" s="164"/>
      <c r="M152" s="68"/>
      <c r="N152" s="68"/>
      <c r="O152" s="68"/>
      <c r="P152" s="164">
        <f t="shared" si="250"/>
        <v>0</v>
      </c>
      <c r="Q152" s="68">
        <f t="shared" si="250"/>
        <v>0</v>
      </c>
      <c r="R152" s="164"/>
      <c r="S152" s="68"/>
      <c r="T152" s="133"/>
      <c r="U152" s="164"/>
      <c r="V152" s="68">
        <f t="shared" si="251"/>
        <v>0</v>
      </c>
      <c r="W152" s="164">
        <f t="shared" si="252"/>
        <v>0</v>
      </c>
      <c r="X152" s="68">
        <f t="shared" si="253"/>
        <v>0</v>
      </c>
      <c r="Y152" s="164"/>
      <c r="Z152" s="68"/>
      <c r="AA152" s="133"/>
      <c r="AB152" s="164"/>
      <c r="AC152" s="68">
        <f t="shared" si="254"/>
        <v>0</v>
      </c>
      <c r="AD152" s="164">
        <f t="shared" si="255"/>
        <v>0</v>
      </c>
      <c r="AE152" s="68">
        <f t="shared" si="256"/>
        <v>0</v>
      </c>
      <c r="AF152" s="24"/>
    </row>
    <row r="153" spans="1:32" s="18" customFormat="1">
      <c r="A153" s="35"/>
      <c r="B153" s="17" t="s">
        <v>65</v>
      </c>
      <c r="C153" s="24"/>
      <c r="D153" s="68"/>
      <c r="E153" s="24"/>
      <c r="F153" s="68"/>
      <c r="G153" s="107">
        <v>0.6</v>
      </c>
      <c r="H153" s="24"/>
      <c r="I153" s="68">
        <f t="shared" si="257"/>
        <v>0</v>
      </c>
      <c r="J153" s="164">
        <f t="shared" si="249"/>
        <v>0</v>
      </c>
      <c r="K153" s="68">
        <f t="shared" si="249"/>
        <v>0</v>
      </c>
      <c r="L153" s="164"/>
      <c r="M153" s="68"/>
      <c r="N153" s="68"/>
      <c r="O153" s="68"/>
      <c r="P153" s="164">
        <f t="shared" si="250"/>
        <v>0</v>
      </c>
      <c r="Q153" s="68">
        <f t="shared" si="250"/>
        <v>0</v>
      </c>
      <c r="R153" s="164"/>
      <c r="S153" s="68"/>
      <c r="T153" s="133">
        <v>0.75</v>
      </c>
      <c r="U153" s="164"/>
      <c r="V153" s="68">
        <f t="shared" si="251"/>
        <v>0</v>
      </c>
      <c r="W153" s="164">
        <f t="shared" si="252"/>
        <v>0</v>
      </c>
      <c r="X153" s="68">
        <f t="shared" si="253"/>
        <v>0</v>
      </c>
      <c r="Y153" s="164"/>
      <c r="Z153" s="68"/>
      <c r="AA153" s="133">
        <v>0.75</v>
      </c>
      <c r="AB153" s="164"/>
      <c r="AC153" s="68">
        <f t="shared" si="254"/>
        <v>0</v>
      </c>
      <c r="AD153" s="164">
        <f t="shared" si="255"/>
        <v>0</v>
      </c>
      <c r="AE153" s="68">
        <f t="shared" si="256"/>
        <v>0</v>
      </c>
      <c r="AF153" s="24"/>
    </row>
    <row r="154" spans="1:32" s="18" customFormat="1">
      <c r="A154" s="35"/>
      <c r="B154" s="17" t="s">
        <v>66</v>
      </c>
      <c r="C154" s="24"/>
      <c r="D154" s="68"/>
      <c r="E154" s="24"/>
      <c r="F154" s="68"/>
      <c r="G154" s="107">
        <v>0.6</v>
      </c>
      <c r="H154" s="24"/>
      <c r="I154" s="68">
        <f t="shared" si="257"/>
        <v>0</v>
      </c>
      <c r="J154" s="164">
        <f t="shared" si="249"/>
        <v>0</v>
      </c>
      <c r="K154" s="68">
        <f t="shared" si="249"/>
        <v>0</v>
      </c>
      <c r="L154" s="164"/>
      <c r="M154" s="68"/>
      <c r="N154" s="68"/>
      <c r="O154" s="68"/>
      <c r="P154" s="164">
        <f t="shared" si="250"/>
        <v>0</v>
      </c>
      <c r="Q154" s="68">
        <f t="shared" si="250"/>
        <v>0</v>
      </c>
      <c r="R154" s="164"/>
      <c r="S154" s="68"/>
      <c r="T154" s="133">
        <v>0.75</v>
      </c>
      <c r="U154" s="164"/>
      <c r="V154" s="68">
        <f t="shared" si="251"/>
        <v>0</v>
      </c>
      <c r="W154" s="164">
        <f t="shared" si="252"/>
        <v>0</v>
      </c>
      <c r="X154" s="68">
        <f t="shared" si="253"/>
        <v>0</v>
      </c>
      <c r="Y154" s="164"/>
      <c r="Z154" s="68"/>
      <c r="AA154" s="133">
        <v>0.75</v>
      </c>
      <c r="AB154" s="164"/>
      <c r="AC154" s="68">
        <f t="shared" si="254"/>
        <v>0</v>
      </c>
      <c r="AD154" s="164">
        <f t="shared" si="255"/>
        <v>0</v>
      </c>
      <c r="AE154" s="68">
        <f t="shared" si="256"/>
        <v>0</v>
      </c>
      <c r="AF154" s="24"/>
    </row>
    <row r="155" spans="1:32" s="18" customFormat="1">
      <c r="A155" s="35"/>
      <c r="B155" s="17" t="s">
        <v>67</v>
      </c>
      <c r="C155" s="24"/>
      <c r="D155" s="68"/>
      <c r="E155" s="24"/>
      <c r="F155" s="68"/>
      <c r="G155" s="107">
        <v>0.6</v>
      </c>
      <c r="H155" s="24"/>
      <c r="I155" s="68">
        <f t="shared" si="257"/>
        <v>0</v>
      </c>
      <c r="J155" s="164">
        <f t="shared" si="249"/>
        <v>0</v>
      </c>
      <c r="K155" s="68">
        <f t="shared" si="249"/>
        <v>0</v>
      </c>
      <c r="L155" s="164"/>
      <c r="M155" s="68"/>
      <c r="N155" s="68"/>
      <c r="O155" s="68"/>
      <c r="P155" s="164">
        <f t="shared" si="250"/>
        <v>0</v>
      </c>
      <c r="Q155" s="68">
        <f t="shared" si="250"/>
        <v>0</v>
      </c>
      <c r="R155" s="164"/>
      <c r="S155" s="68"/>
      <c r="T155" s="133">
        <v>0.75</v>
      </c>
      <c r="U155" s="164"/>
      <c r="V155" s="68">
        <f t="shared" si="251"/>
        <v>0</v>
      </c>
      <c r="W155" s="164">
        <f t="shared" si="252"/>
        <v>0</v>
      </c>
      <c r="X155" s="68">
        <f t="shared" si="253"/>
        <v>0</v>
      </c>
      <c r="Y155" s="164"/>
      <c r="Z155" s="68"/>
      <c r="AA155" s="133">
        <v>0.75</v>
      </c>
      <c r="AB155" s="164"/>
      <c r="AC155" s="68">
        <f t="shared" si="254"/>
        <v>0</v>
      </c>
      <c r="AD155" s="164">
        <f t="shared" si="255"/>
        <v>0</v>
      </c>
      <c r="AE155" s="68">
        <f t="shared" si="256"/>
        <v>0</v>
      </c>
      <c r="AF155" s="24"/>
    </row>
    <row r="156" spans="1:32" s="18" customFormat="1" ht="31.5">
      <c r="A156" s="35">
        <v>10.050000000000001</v>
      </c>
      <c r="B156" s="16" t="s">
        <v>291</v>
      </c>
      <c r="C156" s="24"/>
      <c r="D156" s="68"/>
      <c r="E156" s="24"/>
      <c r="F156" s="68"/>
      <c r="G156" s="107"/>
      <c r="H156" s="24"/>
      <c r="I156" s="68">
        <f t="shared" si="257"/>
        <v>0</v>
      </c>
      <c r="J156" s="164">
        <f t="shared" si="249"/>
        <v>0</v>
      </c>
      <c r="K156" s="68">
        <f t="shared" si="249"/>
        <v>0</v>
      </c>
      <c r="L156" s="164"/>
      <c r="M156" s="68"/>
      <c r="N156" s="68"/>
      <c r="O156" s="68"/>
      <c r="P156" s="164">
        <f t="shared" si="250"/>
        <v>0</v>
      </c>
      <c r="Q156" s="68">
        <f t="shared" si="250"/>
        <v>0</v>
      </c>
      <c r="R156" s="164"/>
      <c r="S156" s="68"/>
      <c r="T156" s="133"/>
      <c r="U156" s="164"/>
      <c r="V156" s="68">
        <f t="shared" si="251"/>
        <v>0</v>
      </c>
      <c r="W156" s="164">
        <f t="shared" si="252"/>
        <v>0</v>
      </c>
      <c r="X156" s="68">
        <f t="shared" si="253"/>
        <v>0</v>
      </c>
      <c r="Y156" s="164"/>
      <c r="Z156" s="68"/>
      <c r="AA156" s="133"/>
      <c r="AB156" s="164"/>
      <c r="AC156" s="68">
        <f t="shared" si="254"/>
        <v>0</v>
      </c>
      <c r="AD156" s="164">
        <f t="shared" si="255"/>
        <v>0</v>
      </c>
      <c r="AE156" s="68">
        <f t="shared" si="256"/>
        <v>0</v>
      </c>
      <c r="AF156" s="24"/>
    </row>
    <row r="157" spans="1:32" s="18" customFormat="1">
      <c r="A157" s="35"/>
      <c r="B157" s="17" t="s">
        <v>65</v>
      </c>
      <c r="C157" s="24"/>
      <c r="D157" s="68"/>
      <c r="E157" s="24"/>
      <c r="F157" s="68"/>
      <c r="G157" s="107"/>
      <c r="H157" s="24"/>
      <c r="I157" s="68">
        <f t="shared" si="257"/>
        <v>0</v>
      </c>
      <c r="J157" s="164">
        <f t="shared" si="249"/>
        <v>0</v>
      </c>
      <c r="K157" s="68">
        <f t="shared" si="249"/>
        <v>0</v>
      </c>
      <c r="L157" s="164"/>
      <c r="M157" s="68"/>
      <c r="N157" s="68"/>
      <c r="O157" s="68"/>
      <c r="P157" s="164">
        <f t="shared" si="250"/>
        <v>0</v>
      </c>
      <c r="Q157" s="68">
        <f t="shared" si="250"/>
        <v>0</v>
      </c>
      <c r="R157" s="164"/>
      <c r="S157" s="68"/>
      <c r="T157" s="133"/>
      <c r="U157" s="164"/>
      <c r="V157" s="68">
        <f t="shared" si="251"/>
        <v>0</v>
      </c>
      <c r="W157" s="164">
        <f t="shared" si="252"/>
        <v>0</v>
      </c>
      <c r="X157" s="68">
        <f t="shared" si="253"/>
        <v>0</v>
      </c>
      <c r="Y157" s="164"/>
      <c r="Z157" s="68"/>
      <c r="AA157" s="133"/>
      <c r="AB157" s="164"/>
      <c r="AC157" s="68">
        <f t="shared" si="254"/>
        <v>0</v>
      </c>
      <c r="AD157" s="164">
        <f t="shared" si="255"/>
        <v>0</v>
      </c>
      <c r="AE157" s="68">
        <f t="shared" si="256"/>
        <v>0</v>
      </c>
      <c r="AF157" s="24"/>
    </row>
    <row r="158" spans="1:32" s="18" customFormat="1">
      <c r="A158" s="35"/>
      <c r="B158" s="17" t="s">
        <v>66</v>
      </c>
      <c r="C158" s="24"/>
      <c r="D158" s="68"/>
      <c r="E158" s="24"/>
      <c r="F158" s="68"/>
      <c r="G158" s="107"/>
      <c r="H158" s="24"/>
      <c r="I158" s="68">
        <f t="shared" si="257"/>
        <v>0</v>
      </c>
      <c r="J158" s="164">
        <f t="shared" si="249"/>
        <v>0</v>
      </c>
      <c r="K158" s="68">
        <f t="shared" si="249"/>
        <v>0</v>
      </c>
      <c r="L158" s="164"/>
      <c r="M158" s="68"/>
      <c r="N158" s="68"/>
      <c r="O158" s="68"/>
      <c r="P158" s="164">
        <f t="shared" si="250"/>
        <v>0</v>
      </c>
      <c r="Q158" s="68">
        <f t="shared" si="250"/>
        <v>0</v>
      </c>
      <c r="R158" s="164"/>
      <c r="S158" s="68"/>
      <c r="T158" s="133"/>
      <c r="U158" s="164"/>
      <c r="V158" s="68">
        <f t="shared" si="251"/>
        <v>0</v>
      </c>
      <c r="W158" s="164">
        <f t="shared" si="252"/>
        <v>0</v>
      </c>
      <c r="X158" s="68">
        <f t="shared" si="253"/>
        <v>0</v>
      </c>
      <c r="Y158" s="164"/>
      <c r="Z158" s="68"/>
      <c r="AA158" s="133"/>
      <c r="AB158" s="164"/>
      <c r="AC158" s="68">
        <f t="shared" si="254"/>
        <v>0</v>
      </c>
      <c r="AD158" s="164">
        <f t="shared" si="255"/>
        <v>0</v>
      </c>
      <c r="AE158" s="68">
        <f t="shared" si="256"/>
        <v>0</v>
      </c>
      <c r="AF158" s="24"/>
    </row>
    <row r="159" spans="1:32" s="18" customFormat="1">
      <c r="A159" s="35"/>
      <c r="B159" s="17" t="s">
        <v>67</v>
      </c>
      <c r="C159" s="24"/>
      <c r="D159" s="68"/>
      <c r="E159" s="24"/>
      <c r="F159" s="68"/>
      <c r="G159" s="107"/>
      <c r="H159" s="24"/>
      <c r="I159" s="68">
        <f t="shared" si="257"/>
        <v>0</v>
      </c>
      <c r="J159" s="164">
        <f t="shared" si="249"/>
        <v>0</v>
      </c>
      <c r="K159" s="68">
        <f t="shared" si="249"/>
        <v>0</v>
      </c>
      <c r="L159" s="164"/>
      <c r="M159" s="68"/>
      <c r="N159" s="68"/>
      <c r="O159" s="68"/>
      <c r="P159" s="164">
        <f t="shared" si="250"/>
        <v>0</v>
      </c>
      <c r="Q159" s="68">
        <f t="shared" si="250"/>
        <v>0</v>
      </c>
      <c r="R159" s="164"/>
      <c r="S159" s="68"/>
      <c r="T159" s="133"/>
      <c r="U159" s="164"/>
      <c r="V159" s="68">
        <f t="shared" si="251"/>
        <v>0</v>
      </c>
      <c r="W159" s="164">
        <f t="shared" si="252"/>
        <v>0</v>
      </c>
      <c r="X159" s="68">
        <f t="shared" si="253"/>
        <v>0</v>
      </c>
      <c r="Y159" s="164"/>
      <c r="Z159" s="68"/>
      <c r="AA159" s="133"/>
      <c r="AB159" s="164"/>
      <c r="AC159" s="68">
        <f t="shared" si="254"/>
        <v>0</v>
      </c>
      <c r="AD159" s="164">
        <f t="shared" si="255"/>
        <v>0</v>
      </c>
      <c r="AE159" s="68">
        <f t="shared" si="256"/>
        <v>0</v>
      </c>
      <c r="AF159" s="24"/>
    </row>
    <row r="160" spans="1:32" s="18" customFormat="1" ht="31.5">
      <c r="A160" s="35">
        <v>10.06</v>
      </c>
      <c r="B160" s="17" t="s">
        <v>292</v>
      </c>
      <c r="C160" s="24"/>
      <c r="D160" s="68"/>
      <c r="E160" s="24"/>
      <c r="F160" s="68"/>
      <c r="G160" s="107"/>
      <c r="H160" s="24"/>
      <c r="I160" s="68">
        <f t="shared" si="257"/>
        <v>0</v>
      </c>
      <c r="J160" s="164">
        <f t="shared" si="249"/>
        <v>0</v>
      </c>
      <c r="K160" s="68">
        <f t="shared" si="249"/>
        <v>0</v>
      </c>
      <c r="L160" s="164"/>
      <c r="M160" s="68"/>
      <c r="N160" s="68"/>
      <c r="O160" s="68"/>
      <c r="P160" s="164">
        <f t="shared" si="250"/>
        <v>0</v>
      </c>
      <c r="Q160" s="68">
        <f t="shared" si="250"/>
        <v>0</v>
      </c>
      <c r="R160" s="164"/>
      <c r="S160" s="68"/>
      <c r="T160" s="133"/>
      <c r="U160" s="164"/>
      <c r="V160" s="68">
        <f t="shared" si="251"/>
        <v>0</v>
      </c>
      <c r="W160" s="164">
        <f t="shared" si="252"/>
        <v>0</v>
      </c>
      <c r="X160" s="68">
        <f t="shared" si="253"/>
        <v>0</v>
      </c>
      <c r="Y160" s="164"/>
      <c r="Z160" s="68"/>
      <c r="AA160" s="133"/>
      <c r="AB160" s="164"/>
      <c r="AC160" s="68">
        <f t="shared" si="254"/>
        <v>0</v>
      </c>
      <c r="AD160" s="164">
        <f t="shared" si="255"/>
        <v>0</v>
      </c>
      <c r="AE160" s="68">
        <f t="shared" si="256"/>
        <v>0</v>
      </c>
      <c r="AF160" s="24"/>
    </row>
    <row r="161" spans="1:32" s="18" customFormat="1" ht="31.5">
      <c r="A161" s="31">
        <v>10.07</v>
      </c>
      <c r="B161" s="16" t="s">
        <v>69</v>
      </c>
      <c r="C161" s="24"/>
      <c r="D161" s="68"/>
      <c r="E161" s="24"/>
      <c r="F161" s="68"/>
      <c r="G161" s="107"/>
      <c r="H161" s="24"/>
      <c r="I161" s="68">
        <f t="shared" si="257"/>
        <v>0</v>
      </c>
      <c r="J161" s="164">
        <f t="shared" si="249"/>
        <v>0</v>
      </c>
      <c r="K161" s="68">
        <f t="shared" si="249"/>
        <v>0</v>
      </c>
      <c r="L161" s="164"/>
      <c r="M161" s="68"/>
      <c r="N161" s="68"/>
      <c r="O161" s="68"/>
      <c r="P161" s="164">
        <f t="shared" si="250"/>
        <v>0</v>
      </c>
      <c r="Q161" s="68">
        <f t="shared" si="250"/>
        <v>0</v>
      </c>
      <c r="R161" s="164"/>
      <c r="S161" s="68"/>
      <c r="T161" s="133"/>
      <c r="U161" s="164"/>
      <c r="V161" s="68">
        <f t="shared" si="251"/>
        <v>0</v>
      </c>
      <c r="W161" s="164">
        <f t="shared" si="252"/>
        <v>0</v>
      </c>
      <c r="X161" s="68">
        <f t="shared" si="253"/>
        <v>0</v>
      </c>
      <c r="Y161" s="164"/>
      <c r="Z161" s="68"/>
      <c r="AA161" s="133"/>
      <c r="AB161" s="164"/>
      <c r="AC161" s="68">
        <f t="shared" si="254"/>
        <v>0</v>
      </c>
      <c r="AD161" s="164">
        <f t="shared" si="255"/>
        <v>0</v>
      </c>
      <c r="AE161" s="68">
        <f t="shared" si="256"/>
        <v>0</v>
      </c>
      <c r="AF161" s="24"/>
    </row>
    <row r="162" spans="1:32" s="18" customFormat="1">
      <c r="A162" s="31"/>
      <c r="B162" s="16" t="s">
        <v>70</v>
      </c>
      <c r="C162" s="24"/>
      <c r="D162" s="68"/>
      <c r="E162" s="24"/>
      <c r="F162" s="68"/>
      <c r="G162" s="107">
        <v>0.08</v>
      </c>
      <c r="H162" s="24"/>
      <c r="I162" s="68">
        <f>H162*G162*12</f>
        <v>0</v>
      </c>
      <c r="J162" s="164">
        <f t="shared" si="249"/>
        <v>0</v>
      </c>
      <c r="K162" s="68">
        <f t="shared" si="249"/>
        <v>0</v>
      </c>
      <c r="L162" s="164"/>
      <c r="M162" s="68"/>
      <c r="N162" s="68"/>
      <c r="O162" s="68"/>
      <c r="P162" s="164">
        <f t="shared" si="250"/>
        <v>0</v>
      </c>
      <c r="Q162" s="68">
        <f t="shared" si="250"/>
        <v>0</v>
      </c>
      <c r="R162" s="164"/>
      <c r="S162" s="68"/>
      <c r="T162" s="133">
        <v>8.0000000000000002E-3</v>
      </c>
      <c r="U162" s="164"/>
      <c r="V162" s="68">
        <f t="shared" si="251"/>
        <v>0</v>
      </c>
      <c r="W162" s="164">
        <f t="shared" si="252"/>
        <v>0</v>
      </c>
      <c r="X162" s="68">
        <f t="shared" si="253"/>
        <v>0</v>
      </c>
      <c r="Y162" s="164"/>
      <c r="Z162" s="68"/>
      <c r="AA162" s="133">
        <v>8.0000000000000002E-3</v>
      </c>
      <c r="AB162" s="164"/>
      <c r="AC162" s="68">
        <f t="shared" si="254"/>
        <v>0</v>
      </c>
      <c r="AD162" s="164">
        <f t="shared" si="255"/>
        <v>0</v>
      </c>
      <c r="AE162" s="68">
        <f t="shared" si="256"/>
        <v>0</v>
      </c>
      <c r="AF162" s="24"/>
    </row>
    <row r="163" spans="1:32" s="18" customFormat="1">
      <c r="A163" s="31"/>
      <c r="B163" s="16" t="s">
        <v>71</v>
      </c>
      <c r="C163" s="24"/>
      <c r="D163" s="68"/>
      <c r="E163" s="24"/>
      <c r="F163" s="68"/>
      <c r="G163" s="107">
        <v>0.08</v>
      </c>
      <c r="H163" s="24"/>
      <c r="I163" s="68">
        <f t="shared" ref="I163:I164" si="258">H163*G163*12</f>
        <v>0</v>
      </c>
      <c r="J163" s="164">
        <f t="shared" si="249"/>
        <v>0</v>
      </c>
      <c r="K163" s="68">
        <f t="shared" si="249"/>
        <v>0</v>
      </c>
      <c r="L163" s="164"/>
      <c r="M163" s="68"/>
      <c r="N163" s="68"/>
      <c r="O163" s="68"/>
      <c r="P163" s="164">
        <f t="shared" si="250"/>
        <v>0</v>
      </c>
      <c r="Q163" s="68">
        <f t="shared" si="250"/>
        <v>0</v>
      </c>
      <c r="R163" s="164"/>
      <c r="S163" s="68"/>
      <c r="T163" s="133">
        <v>8.0000000000000002E-3</v>
      </c>
      <c r="U163" s="164"/>
      <c r="V163" s="68">
        <f t="shared" si="251"/>
        <v>0</v>
      </c>
      <c r="W163" s="164">
        <f t="shared" si="252"/>
        <v>0</v>
      </c>
      <c r="X163" s="68">
        <f t="shared" si="253"/>
        <v>0</v>
      </c>
      <c r="Y163" s="164"/>
      <c r="Z163" s="68"/>
      <c r="AA163" s="133">
        <v>8.0000000000000002E-3</v>
      </c>
      <c r="AB163" s="164"/>
      <c r="AC163" s="68">
        <f t="shared" si="254"/>
        <v>0</v>
      </c>
      <c r="AD163" s="164">
        <f t="shared" si="255"/>
        <v>0</v>
      </c>
      <c r="AE163" s="68">
        <f t="shared" si="256"/>
        <v>0</v>
      </c>
      <c r="AF163" s="24"/>
    </row>
    <row r="164" spans="1:32" s="18" customFormat="1">
      <c r="A164" s="31"/>
      <c r="B164" s="16" t="s">
        <v>72</v>
      </c>
      <c r="C164" s="24"/>
      <c r="D164" s="68"/>
      <c r="E164" s="24"/>
      <c r="F164" s="68"/>
      <c r="G164" s="107">
        <v>0.08</v>
      </c>
      <c r="H164" s="24"/>
      <c r="I164" s="68">
        <f t="shared" si="258"/>
        <v>0</v>
      </c>
      <c r="J164" s="164">
        <f t="shared" si="249"/>
        <v>0</v>
      </c>
      <c r="K164" s="68">
        <f t="shared" si="249"/>
        <v>0</v>
      </c>
      <c r="L164" s="164"/>
      <c r="M164" s="68"/>
      <c r="N164" s="68"/>
      <c r="O164" s="68"/>
      <c r="P164" s="164">
        <f t="shared" si="250"/>
        <v>0</v>
      </c>
      <c r="Q164" s="68">
        <f t="shared" si="250"/>
        <v>0</v>
      </c>
      <c r="R164" s="164"/>
      <c r="S164" s="68"/>
      <c r="T164" s="133">
        <v>8.0000000000000002E-3</v>
      </c>
      <c r="U164" s="164"/>
      <c r="V164" s="68">
        <f t="shared" si="251"/>
        <v>0</v>
      </c>
      <c r="W164" s="164">
        <f t="shared" si="252"/>
        <v>0</v>
      </c>
      <c r="X164" s="68">
        <f t="shared" si="253"/>
        <v>0</v>
      </c>
      <c r="Y164" s="164"/>
      <c r="Z164" s="68"/>
      <c r="AA164" s="133">
        <v>8.0000000000000002E-3</v>
      </c>
      <c r="AB164" s="164"/>
      <c r="AC164" s="68">
        <f t="shared" si="254"/>
        <v>0</v>
      </c>
      <c r="AD164" s="164">
        <f t="shared" si="255"/>
        <v>0</v>
      </c>
      <c r="AE164" s="68">
        <f t="shared" si="256"/>
        <v>0</v>
      </c>
      <c r="AF164" s="24"/>
    </row>
    <row r="165" spans="1:32" s="235" customFormat="1">
      <c r="A165" s="266"/>
      <c r="B165" s="267" t="s">
        <v>35</v>
      </c>
      <c r="C165" s="228">
        <f t="shared" ref="C165:F165" si="259">SUM(C148:C164)</f>
        <v>0</v>
      </c>
      <c r="D165" s="229">
        <f t="shared" si="259"/>
        <v>0</v>
      </c>
      <c r="E165" s="228">
        <f t="shared" si="259"/>
        <v>0</v>
      </c>
      <c r="F165" s="229">
        <f t="shared" si="259"/>
        <v>0</v>
      </c>
      <c r="G165" s="230"/>
      <c r="H165" s="228">
        <f>SUM(H148:H164)</f>
        <v>0</v>
      </c>
      <c r="I165" s="229">
        <f>SUM(I148:I164)</f>
        <v>0</v>
      </c>
      <c r="J165" s="228">
        <f t="shared" ref="J165:K165" si="260">SUM(J148:J164)</f>
        <v>0</v>
      </c>
      <c r="K165" s="229">
        <f t="shared" si="260"/>
        <v>0</v>
      </c>
      <c r="L165" s="228">
        <f>SUM(L148:L164)</f>
        <v>0</v>
      </c>
      <c r="M165" s="229">
        <f>SUM(M148:M164)</f>
        <v>0</v>
      </c>
      <c r="N165" s="232" t="e">
        <f t="shared" ref="N165:O166" si="261">L165/J165%</f>
        <v>#DIV/0!</v>
      </c>
      <c r="O165" s="232" t="e">
        <f t="shared" si="261"/>
        <v>#DIV/0!</v>
      </c>
      <c r="P165" s="228">
        <f t="shared" ref="P165:S165" si="262">SUM(P148:P164)</f>
        <v>0</v>
      </c>
      <c r="Q165" s="229">
        <f t="shared" si="262"/>
        <v>0</v>
      </c>
      <c r="R165" s="228">
        <f t="shared" si="262"/>
        <v>0</v>
      </c>
      <c r="S165" s="229">
        <f t="shared" si="262"/>
        <v>0</v>
      </c>
      <c r="T165" s="233"/>
      <c r="U165" s="228">
        <f t="shared" ref="U165:W165" si="263">SUM(U148:U164)</f>
        <v>0</v>
      </c>
      <c r="V165" s="229">
        <f>SUM(V148:V164)</f>
        <v>0</v>
      </c>
      <c r="W165" s="228">
        <f t="shared" si="263"/>
        <v>0</v>
      </c>
      <c r="X165" s="229">
        <f>SUM(X148:X164)</f>
        <v>0</v>
      </c>
      <c r="Y165" s="228">
        <f t="shared" ref="Y165:Z165" si="264">SUM(Y148:Y164)</f>
        <v>0</v>
      </c>
      <c r="Z165" s="229">
        <f t="shared" si="264"/>
        <v>0</v>
      </c>
      <c r="AA165" s="233"/>
      <c r="AB165" s="228">
        <f t="shared" ref="AB165" si="265">SUM(AB148:AB164)</f>
        <v>0</v>
      </c>
      <c r="AC165" s="229">
        <f>SUM(AC148:AC164)</f>
        <v>0</v>
      </c>
      <c r="AD165" s="228">
        <f t="shared" ref="AD165" si="266">SUM(AD148:AD164)</f>
        <v>0</v>
      </c>
      <c r="AE165" s="229">
        <f>SUM(AE148:AE164)</f>
        <v>0</v>
      </c>
      <c r="AF165" s="227"/>
    </row>
    <row r="166" spans="1:32" s="235" customFormat="1">
      <c r="A166" s="266"/>
      <c r="B166" s="267" t="s">
        <v>29</v>
      </c>
      <c r="C166" s="228">
        <f t="shared" ref="C166:F166" si="267">C165</f>
        <v>0</v>
      </c>
      <c r="D166" s="229">
        <f t="shared" si="267"/>
        <v>0</v>
      </c>
      <c r="E166" s="228">
        <f t="shared" si="267"/>
        <v>0</v>
      </c>
      <c r="F166" s="229">
        <f t="shared" si="267"/>
        <v>0</v>
      </c>
      <c r="G166" s="230"/>
      <c r="H166" s="228">
        <f>H165</f>
        <v>0</v>
      </c>
      <c r="I166" s="229">
        <f>I165</f>
        <v>0</v>
      </c>
      <c r="J166" s="228">
        <f t="shared" ref="J166:K166" si="268">J165</f>
        <v>0</v>
      </c>
      <c r="K166" s="229">
        <f t="shared" si="268"/>
        <v>0</v>
      </c>
      <c r="L166" s="228">
        <f>L165</f>
        <v>0</v>
      </c>
      <c r="M166" s="229">
        <f>M165</f>
        <v>0</v>
      </c>
      <c r="N166" s="232" t="e">
        <f t="shared" si="261"/>
        <v>#DIV/0!</v>
      </c>
      <c r="O166" s="232" t="e">
        <f t="shared" si="261"/>
        <v>#DIV/0!</v>
      </c>
      <c r="P166" s="228">
        <f t="shared" ref="P166:S166" si="269">P165</f>
        <v>0</v>
      </c>
      <c r="Q166" s="229">
        <f t="shared" si="269"/>
        <v>0</v>
      </c>
      <c r="R166" s="228">
        <f t="shared" si="269"/>
        <v>0</v>
      </c>
      <c r="S166" s="229">
        <f t="shared" si="269"/>
        <v>0</v>
      </c>
      <c r="T166" s="233"/>
      <c r="U166" s="228">
        <f t="shared" ref="U166:W166" si="270">U165</f>
        <v>0</v>
      </c>
      <c r="V166" s="229">
        <f>V165</f>
        <v>0</v>
      </c>
      <c r="W166" s="228">
        <f t="shared" si="270"/>
        <v>0</v>
      </c>
      <c r="X166" s="229">
        <f>X165</f>
        <v>0</v>
      </c>
      <c r="Y166" s="228">
        <f t="shared" ref="Y166:Z166" si="271">Y165</f>
        <v>0</v>
      </c>
      <c r="Z166" s="229">
        <f t="shared" si="271"/>
        <v>0</v>
      </c>
      <c r="AA166" s="233"/>
      <c r="AB166" s="228">
        <f t="shared" ref="AB166" si="272">AB165</f>
        <v>0</v>
      </c>
      <c r="AC166" s="229">
        <f>AC165</f>
        <v>0</v>
      </c>
      <c r="AD166" s="228">
        <f t="shared" ref="AD166" si="273">AD165</f>
        <v>0</v>
      </c>
      <c r="AE166" s="229">
        <f>AE165</f>
        <v>0</v>
      </c>
      <c r="AF166" s="227"/>
    </row>
    <row r="167" spans="1:32" s="25" customFormat="1" ht="31.5">
      <c r="A167" s="365"/>
      <c r="B167" s="20" t="s">
        <v>293</v>
      </c>
      <c r="C167" s="22"/>
      <c r="D167" s="66"/>
      <c r="E167" s="22"/>
      <c r="F167" s="66"/>
      <c r="G167" s="108"/>
      <c r="H167" s="22"/>
      <c r="I167" s="66"/>
      <c r="J167" s="312"/>
      <c r="K167" s="66"/>
      <c r="L167" s="312"/>
      <c r="M167" s="66"/>
      <c r="N167" s="66"/>
      <c r="O167" s="66"/>
      <c r="P167" s="312"/>
      <c r="Q167" s="66"/>
      <c r="R167" s="312"/>
      <c r="S167" s="66"/>
      <c r="T167" s="134"/>
      <c r="U167" s="312"/>
      <c r="V167" s="66"/>
      <c r="W167" s="312"/>
      <c r="X167" s="66"/>
      <c r="Y167" s="312"/>
      <c r="Z167" s="66"/>
      <c r="AA167" s="134"/>
      <c r="AB167" s="312"/>
      <c r="AC167" s="66"/>
      <c r="AD167" s="312"/>
      <c r="AE167" s="66"/>
      <c r="AF167" s="22"/>
    </row>
    <row r="168" spans="1:32" s="25" customFormat="1">
      <c r="A168" s="365"/>
      <c r="B168" s="20" t="s">
        <v>288</v>
      </c>
      <c r="C168" s="22"/>
      <c r="D168" s="66"/>
      <c r="E168" s="22"/>
      <c r="F168" s="66"/>
      <c r="G168" s="108"/>
      <c r="H168" s="22"/>
      <c r="I168" s="66">
        <f t="shared" ref="I168" si="274">H168*G168</f>
        <v>0</v>
      </c>
      <c r="J168" s="312"/>
      <c r="K168" s="66"/>
      <c r="L168" s="312"/>
      <c r="M168" s="66"/>
      <c r="N168" s="66"/>
      <c r="O168" s="66"/>
      <c r="P168" s="312"/>
      <c r="Q168" s="66"/>
      <c r="R168" s="312"/>
      <c r="S168" s="66"/>
      <c r="T168" s="134"/>
      <c r="U168" s="312"/>
      <c r="V168" s="66"/>
      <c r="W168" s="312"/>
      <c r="X168" s="66"/>
      <c r="Y168" s="312"/>
      <c r="Z168" s="66"/>
      <c r="AA168" s="134"/>
      <c r="AB168" s="312"/>
      <c r="AC168" s="66"/>
      <c r="AD168" s="312"/>
      <c r="AE168" s="66"/>
      <c r="AF168" s="22"/>
    </row>
    <row r="169" spans="1:32" s="18" customFormat="1" ht="36" customHeight="1">
      <c r="A169" s="31">
        <v>10.08</v>
      </c>
      <c r="B169" s="23" t="s">
        <v>294</v>
      </c>
      <c r="C169" s="24"/>
      <c r="D169" s="68"/>
      <c r="E169" s="24"/>
      <c r="F169" s="68"/>
      <c r="G169" s="107">
        <v>0.5</v>
      </c>
      <c r="H169" s="24">
        <v>142</v>
      </c>
      <c r="I169" s="68">
        <f t="shared" ref="I169:I173" si="275">H169*G169*12</f>
        <v>852</v>
      </c>
      <c r="J169" s="164">
        <f t="shared" ref="J169:K185" si="276">H169+E169+C169</f>
        <v>142</v>
      </c>
      <c r="K169" s="68">
        <f t="shared" si="276"/>
        <v>852</v>
      </c>
      <c r="L169" s="164">
        <v>123</v>
      </c>
      <c r="M169" s="68">
        <f>417.368+55.8+56+13.64+8.68</f>
        <v>551.48799999999994</v>
      </c>
      <c r="N169" s="68">
        <f t="shared" ref="N169:O188" si="277">L169/J169%</f>
        <v>86.619718309859152</v>
      </c>
      <c r="O169" s="68">
        <f t="shared" si="277"/>
        <v>64.728638497652582</v>
      </c>
      <c r="P169" s="164">
        <f t="shared" ref="P169:Q171" si="278">J169-L169</f>
        <v>19</v>
      </c>
      <c r="Q169" s="68">
        <f t="shared" si="278"/>
        <v>300.51200000000006</v>
      </c>
      <c r="R169" s="164"/>
      <c r="S169" s="68"/>
      <c r="T169" s="133">
        <v>0.65</v>
      </c>
      <c r="U169" s="164">
        <v>124</v>
      </c>
      <c r="V169" s="68">
        <f t="shared" ref="V169:V185" si="279">U169*T169*12</f>
        <v>967.2</v>
      </c>
      <c r="W169" s="164">
        <f t="shared" ref="W169:W185" si="280">U169+R169</f>
        <v>124</v>
      </c>
      <c r="X169" s="68">
        <f t="shared" ref="X169:X185" si="281">V169+S169</f>
        <v>967.2</v>
      </c>
      <c r="Y169" s="164"/>
      <c r="Z169" s="68"/>
      <c r="AA169" s="133">
        <v>0.65</v>
      </c>
      <c r="AB169" s="164">
        <v>124</v>
      </c>
      <c r="AC169" s="68">
        <f t="shared" ref="AC169:AC185" si="282">AB169*AA169*12</f>
        <v>967.2</v>
      </c>
      <c r="AD169" s="164">
        <f t="shared" ref="AD169:AD185" si="283">AB169+Y169</f>
        <v>124</v>
      </c>
      <c r="AE169" s="68">
        <f t="shared" ref="AE169:AE185" si="284">AC169+Z169</f>
        <v>967.2</v>
      </c>
      <c r="AF169" s="24"/>
    </row>
    <row r="170" spans="1:32" s="18" customFormat="1" ht="31.5">
      <c r="A170" s="31">
        <v>10.09</v>
      </c>
      <c r="B170" s="23" t="s">
        <v>295</v>
      </c>
      <c r="C170" s="24"/>
      <c r="D170" s="68"/>
      <c r="E170" s="24"/>
      <c r="F170" s="68"/>
      <c r="G170" s="107">
        <v>0.13</v>
      </c>
      <c r="H170" s="24">
        <v>24</v>
      </c>
      <c r="I170" s="68">
        <f t="shared" si="275"/>
        <v>37.44</v>
      </c>
      <c r="J170" s="164">
        <f t="shared" si="276"/>
        <v>24</v>
      </c>
      <c r="K170" s="68">
        <f t="shared" si="276"/>
        <v>37.44</v>
      </c>
      <c r="L170" s="164">
        <v>24</v>
      </c>
      <c r="M170" s="68">
        <f>30.94+6.24</f>
        <v>37.18</v>
      </c>
      <c r="N170" s="68">
        <f t="shared" si="277"/>
        <v>100</v>
      </c>
      <c r="O170" s="68">
        <f t="shared" si="277"/>
        <v>99.305555555555571</v>
      </c>
      <c r="P170" s="164">
        <f t="shared" si="278"/>
        <v>0</v>
      </c>
      <c r="Q170" s="68">
        <f t="shared" si="278"/>
        <v>0.25999999999999801</v>
      </c>
      <c r="R170" s="164"/>
      <c r="S170" s="68"/>
      <c r="T170" s="133">
        <v>0.15</v>
      </c>
      <c r="U170" s="164">
        <v>24</v>
      </c>
      <c r="V170" s="68">
        <f t="shared" si="279"/>
        <v>43.199999999999996</v>
      </c>
      <c r="W170" s="164">
        <f t="shared" si="280"/>
        <v>24</v>
      </c>
      <c r="X170" s="68">
        <f t="shared" si="281"/>
        <v>43.199999999999996</v>
      </c>
      <c r="Y170" s="164"/>
      <c r="Z170" s="68"/>
      <c r="AA170" s="133">
        <v>0.15</v>
      </c>
      <c r="AB170" s="164">
        <v>24</v>
      </c>
      <c r="AC170" s="68">
        <f t="shared" si="282"/>
        <v>43.199999999999996</v>
      </c>
      <c r="AD170" s="164">
        <f t="shared" si="283"/>
        <v>24</v>
      </c>
      <c r="AE170" s="68">
        <f t="shared" si="284"/>
        <v>43.199999999999996</v>
      </c>
      <c r="AF170" s="24"/>
    </row>
    <row r="171" spans="1:32" s="18" customFormat="1">
      <c r="A171" s="31">
        <v>10.1</v>
      </c>
      <c r="B171" s="16" t="s">
        <v>154</v>
      </c>
      <c r="C171" s="24"/>
      <c r="D171" s="68"/>
      <c r="E171" s="24"/>
      <c r="F171" s="68"/>
      <c r="G171" s="107"/>
      <c r="H171" s="24"/>
      <c r="I171" s="68">
        <f t="shared" si="275"/>
        <v>0</v>
      </c>
      <c r="J171" s="164">
        <f t="shared" si="276"/>
        <v>0</v>
      </c>
      <c r="K171" s="68">
        <f t="shared" si="276"/>
        <v>0</v>
      </c>
      <c r="L171" s="164"/>
      <c r="M171" s="68"/>
      <c r="N171" s="68"/>
      <c r="O171" s="68"/>
      <c r="P171" s="164">
        <f t="shared" si="278"/>
        <v>0</v>
      </c>
      <c r="Q171" s="68">
        <f t="shared" si="278"/>
        <v>0</v>
      </c>
      <c r="R171" s="164"/>
      <c r="S171" s="68"/>
      <c r="T171" s="133"/>
      <c r="U171" s="164"/>
      <c r="V171" s="68">
        <f t="shared" si="279"/>
        <v>0</v>
      </c>
      <c r="W171" s="164">
        <f t="shared" si="280"/>
        <v>0</v>
      </c>
      <c r="X171" s="68">
        <f t="shared" si="281"/>
        <v>0</v>
      </c>
      <c r="Y171" s="164"/>
      <c r="Z171" s="68"/>
      <c r="AA171" s="133"/>
      <c r="AB171" s="164"/>
      <c r="AC171" s="68">
        <f t="shared" si="282"/>
        <v>0</v>
      </c>
      <c r="AD171" s="164">
        <f t="shared" si="283"/>
        <v>0</v>
      </c>
      <c r="AE171" s="68">
        <f t="shared" si="284"/>
        <v>0</v>
      </c>
      <c r="AF171" s="24"/>
    </row>
    <row r="172" spans="1:32" s="18" customFormat="1">
      <c r="A172" s="31"/>
      <c r="B172" s="23" t="s">
        <v>296</v>
      </c>
      <c r="C172" s="24"/>
      <c r="D172" s="68"/>
      <c r="E172" s="24"/>
      <c r="F172" s="68"/>
      <c r="G172" s="107"/>
      <c r="H172" s="24"/>
      <c r="I172" s="68">
        <f t="shared" si="275"/>
        <v>0</v>
      </c>
      <c r="J172" s="164">
        <f t="shared" si="276"/>
        <v>0</v>
      </c>
      <c r="K172" s="68">
        <f t="shared" si="276"/>
        <v>0</v>
      </c>
      <c r="L172" s="164"/>
      <c r="M172" s="68"/>
      <c r="N172" s="68"/>
      <c r="O172" s="68"/>
      <c r="P172" s="164"/>
      <c r="Q172" s="68"/>
      <c r="R172" s="164"/>
      <c r="S172" s="68"/>
      <c r="T172" s="133"/>
      <c r="U172" s="164"/>
      <c r="V172" s="68">
        <f t="shared" si="279"/>
        <v>0</v>
      </c>
      <c r="W172" s="164">
        <f t="shared" si="280"/>
        <v>0</v>
      </c>
      <c r="X172" s="68">
        <f t="shared" si="281"/>
        <v>0</v>
      </c>
      <c r="Y172" s="164"/>
      <c r="Z172" s="68"/>
      <c r="AA172" s="133"/>
      <c r="AB172" s="164"/>
      <c r="AC172" s="68">
        <f t="shared" si="282"/>
        <v>0</v>
      </c>
      <c r="AD172" s="164">
        <f t="shared" si="283"/>
        <v>0</v>
      </c>
      <c r="AE172" s="68">
        <f t="shared" si="284"/>
        <v>0</v>
      </c>
      <c r="AF172" s="24"/>
    </row>
    <row r="173" spans="1:32" s="18" customFormat="1" ht="31.5">
      <c r="A173" s="31">
        <v>10.11</v>
      </c>
      <c r="B173" s="16" t="s">
        <v>297</v>
      </c>
      <c r="C173" s="24"/>
      <c r="D173" s="68"/>
      <c r="E173" s="24"/>
      <c r="F173" s="68"/>
      <c r="G173" s="107"/>
      <c r="H173" s="24"/>
      <c r="I173" s="68">
        <f t="shared" si="275"/>
        <v>0</v>
      </c>
      <c r="J173" s="164">
        <f t="shared" si="276"/>
        <v>0</v>
      </c>
      <c r="K173" s="68">
        <f t="shared" si="276"/>
        <v>0</v>
      </c>
      <c r="L173" s="164"/>
      <c r="M173" s="68"/>
      <c r="N173" s="68"/>
      <c r="O173" s="68"/>
      <c r="P173" s="164">
        <f t="shared" ref="P173:Q185" si="285">J173-L173</f>
        <v>0</v>
      </c>
      <c r="Q173" s="68">
        <f t="shared" si="285"/>
        <v>0</v>
      </c>
      <c r="R173" s="164"/>
      <c r="S173" s="68"/>
      <c r="T173" s="133"/>
      <c r="U173" s="164"/>
      <c r="V173" s="68">
        <f t="shared" si="279"/>
        <v>0</v>
      </c>
      <c r="W173" s="164">
        <f t="shared" si="280"/>
        <v>0</v>
      </c>
      <c r="X173" s="68">
        <f t="shared" si="281"/>
        <v>0</v>
      </c>
      <c r="Y173" s="164"/>
      <c r="Z173" s="68"/>
      <c r="AA173" s="133"/>
      <c r="AB173" s="164"/>
      <c r="AC173" s="68">
        <f t="shared" si="282"/>
        <v>0</v>
      </c>
      <c r="AD173" s="164">
        <f t="shared" si="283"/>
        <v>0</v>
      </c>
      <c r="AE173" s="68">
        <f t="shared" si="284"/>
        <v>0</v>
      </c>
      <c r="AF173" s="24"/>
    </row>
    <row r="174" spans="1:32" s="18" customFormat="1">
      <c r="A174" s="35"/>
      <c r="B174" s="17" t="s">
        <v>65</v>
      </c>
      <c r="C174" s="24"/>
      <c r="D174" s="68"/>
      <c r="E174" s="24"/>
      <c r="F174" s="68"/>
      <c r="G174" s="107">
        <v>0.56999999999999995</v>
      </c>
      <c r="H174" s="24">
        <v>100</v>
      </c>
      <c r="I174" s="68">
        <f>H174*G174*12</f>
        <v>683.99999999999989</v>
      </c>
      <c r="J174" s="164">
        <f t="shared" si="276"/>
        <v>100</v>
      </c>
      <c r="K174" s="68">
        <f t="shared" si="276"/>
        <v>683.99999999999989</v>
      </c>
      <c r="L174" s="164">
        <v>98</v>
      </c>
      <c r="M174" s="68">
        <f>378.665+149.02067</f>
        <v>527.68567000000007</v>
      </c>
      <c r="N174" s="68">
        <f t="shared" si="277"/>
        <v>98</v>
      </c>
      <c r="O174" s="68">
        <f t="shared" si="277"/>
        <v>77.147027777777794</v>
      </c>
      <c r="P174" s="164">
        <f t="shared" si="285"/>
        <v>2</v>
      </c>
      <c r="Q174" s="68">
        <f t="shared" si="285"/>
        <v>156.31432999999981</v>
      </c>
      <c r="R174" s="164"/>
      <c r="S174" s="68"/>
      <c r="T174" s="133">
        <v>0.75</v>
      </c>
      <c r="U174" s="164">
        <v>106</v>
      </c>
      <c r="V174" s="68">
        <f t="shared" si="279"/>
        <v>954</v>
      </c>
      <c r="W174" s="164">
        <f t="shared" si="280"/>
        <v>106</v>
      </c>
      <c r="X174" s="68">
        <f t="shared" si="281"/>
        <v>954</v>
      </c>
      <c r="Y174" s="164"/>
      <c r="Z174" s="68"/>
      <c r="AA174" s="133">
        <v>0.75</v>
      </c>
      <c r="AB174" s="164">
        <v>106</v>
      </c>
      <c r="AC174" s="68">
        <f t="shared" si="282"/>
        <v>954</v>
      </c>
      <c r="AD174" s="164">
        <f t="shared" si="283"/>
        <v>106</v>
      </c>
      <c r="AE174" s="68">
        <f t="shared" si="284"/>
        <v>954</v>
      </c>
      <c r="AF174" s="24"/>
    </row>
    <row r="175" spans="1:32" s="18" customFormat="1">
      <c r="A175" s="35"/>
      <c r="B175" s="17" t="s">
        <v>66</v>
      </c>
      <c r="C175" s="24"/>
      <c r="D175" s="68"/>
      <c r="E175" s="24"/>
      <c r="F175" s="68"/>
      <c r="G175" s="107">
        <v>0.56999999999999995</v>
      </c>
      <c r="H175" s="24">
        <v>114</v>
      </c>
      <c r="I175" s="68">
        <f>H175*G175*12</f>
        <v>779.75999999999988</v>
      </c>
      <c r="J175" s="164">
        <f t="shared" si="276"/>
        <v>114</v>
      </c>
      <c r="K175" s="68">
        <f t="shared" si="276"/>
        <v>779.75999999999988</v>
      </c>
      <c r="L175" s="164">
        <v>113</v>
      </c>
      <c r="M175" s="68">
        <f>515.414+169.47667</f>
        <v>684.89067</v>
      </c>
      <c r="N175" s="68">
        <f t="shared" si="277"/>
        <v>99.122807017543863</v>
      </c>
      <c r="O175" s="68">
        <f t="shared" si="277"/>
        <v>87.833521852877823</v>
      </c>
      <c r="P175" s="164">
        <f t="shared" si="285"/>
        <v>1</v>
      </c>
      <c r="Q175" s="68">
        <f t="shared" si="285"/>
        <v>94.869329999999877</v>
      </c>
      <c r="R175" s="164"/>
      <c r="S175" s="68"/>
      <c r="T175" s="133">
        <v>0.75</v>
      </c>
      <c r="U175" s="164">
        <v>117</v>
      </c>
      <c r="V175" s="68">
        <f t="shared" si="279"/>
        <v>1053</v>
      </c>
      <c r="W175" s="164">
        <f t="shared" si="280"/>
        <v>117</v>
      </c>
      <c r="X175" s="68">
        <f t="shared" si="281"/>
        <v>1053</v>
      </c>
      <c r="Y175" s="164"/>
      <c r="Z175" s="68"/>
      <c r="AA175" s="133">
        <v>0.75</v>
      </c>
      <c r="AB175" s="164">
        <v>117</v>
      </c>
      <c r="AC175" s="68">
        <f t="shared" si="282"/>
        <v>1053</v>
      </c>
      <c r="AD175" s="164">
        <f t="shared" si="283"/>
        <v>117</v>
      </c>
      <c r="AE175" s="68">
        <f t="shared" si="284"/>
        <v>1053</v>
      </c>
      <c r="AF175" s="24"/>
    </row>
    <row r="176" spans="1:32" s="18" customFormat="1">
      <c r="A176" s="35"/>
      <c r="B176" s="17" t="s">
        <v>67</v>
      </c>
      <c r="C176" s="24"/>
      <c r="D176" s="68"/>
      <c r="E176" s="24"/>
      <c r="F176" s="68"/>
      <c r="G176" s="107">
        <v>0.56999999999999995</v>
      </c>
      <c r="H176" s="24">
        <v>112</v>
      </c>
      <c r="I176" s="68">
        <f>H176*G176*12</f>
        <v>766.07999999999993</v>
      </c>
      <c r="J176" s="164">
        <f t="shared" si="276"/>
        <v>112</v>
      </c>
      <c r="K176" s="68">
        <f t="shared" si="276"/>
        <v>766.07999999999993</v>
      </c>
      <c r="L176" s="164">
        <v>112</v>
      </c>
      <c r="M176" s="68">
        <f>453.531+180.16964</f>
        <v>633.70064000000002</v>
      </c>
      <c r="N176" s="68">
        <f t="shared" si="277"/>
        <v>99.999999999999986</v>
      </c>
      <c r="O176" s="68">
        <f t="shared" si="277"/>
        <v>82.719903926482885</v>
      </c>
      <c r="P176" s="164">
        <f t="shared" si="285"/>
        <v>0</v>
      </c>
      <c r="Q176" s="68">
        <f t="shared" si="285"/>
        <v>132.37935999999991</v>
      </c>
      <c r="R176" s="164"/>
      <c r="S176" s="68"/>
      <c r="T176" s="133">
        <v>0.75</v>
      </c>
      <c r="U176" s="164">
        <v>101</v>
      </c>
      <c r="V176" s="68">
        <f t="shared" si="279"/>
        <v>909</v>
      </c>
      <c r="W176" s="164">
        <f t="shared" si="280"/>
        <v>101</v>
      </c>
      <c r="X176" s="68">
        <f t="shared" si="281"/>
        <v>909</v>
      </c>
      <c r="Y176" s="164"/>
      <c r="Z176" s="68"/>
      <c r="AA176" s="133">
        <v>0.75</v>
      </c>
      <c r="AB176" s="164">
        <v>101</v>
      </c>
      <c r="AC176" s="68">
        <f t="shared" si="282"/>
        <v>909</v>
      </c>
      <c r="AD176" s="164">
        <f t="shared" si="283"/>
        <v>101</v>
      </c>
      <c r="AE176" s="68">
        <f t="shared" si="284"/>
        <v>909</v>
      </c>
      <c r="AF176" s="24"/>
    </row>
    <row r="177" spans="1:32" s="18" customFormat="1" ht="31.5">
      <c r="A177" s="35">
        <v>10.119999999999999</v>
      </c>
      <c r="B177" s="16" t="s">
        <v>298</v>
      </c>
      <c r="C177" s="24"/>
      <c r="D177" s="68"/>
      <c r="E177" s="24"/>
      <c r="F177" s="68"/>
      <c r="G177" s="107"/>
      <c r="H177" s="24"/>
      <c r="I177" s="68">
        <f t="shared" ref="I177:I182" si="286">H177*G177*12</f>
        <v>0</v>
      </c>
      <c r="J177" s="164">
        <f t="shared" si="276"/>
        <v>0</v>
      </c>
      <c r="K177" s="68">
        <f t="shared" si="276"/>
        <v>0</v>
      </c>
      <c r="L177" s="164"/>
      <c r="M177" s="68"/>
      <c r="N177" s="68"/>
      <c r="O177" s="68"/>
      <c r="P177" s="164">
        <f t="shared" si="285"/>
        <v>0</v>
      </c>
      <c r="Q177" s="68">
        <f t="shared" si="285"/>
        <v>0</v>
      </c>
      <c r="R177" s="164"/>
      <c r="S177" s="68"/>
      <c r="T177" s="133"/>
      <c r="U177" s="164"/>
      <c r="V177" s="68">
        <f t="shared" si="279"/>
        <v>0</v>
      </c>
      <c r="W177" s="164">
        <f t="shared" si="280"/>
        <v>0</v>
      </c>
      <c r="X177" s="68">
        <f t="shared" si="281"/>
        <v>0</v>
      </c>
      <c r="Y177" s="164"/>
      <c r="Z177" s="68"/>
      <c r="AA177" s="133"/>
      <c r="AB177" s="164"/>
      <c r="AC177" s="68">
        <f t="shared" si="282"/>
        <v>0</v>
      </c>
      <c r="AD177" s="164">
        <f t="shared" si="283"/>
        <v>0</v>
      </c>
      <c r="AE177" s="68">
        <f t="shared" si="284"/>
        <v>0</v>
      </c>
      <c r="AF177" s="24"/>
    </row>
    <row r="178" spans="1:32" s="18" customFormat="1">
      <c r="A178" s="35"/>
      <c r="B178" s="17" t="s">
        <v>65</v>
      </c>
      <c r="C178" s="24"/>
      <c r="D178" s="68"/>
      <c r="E178" s="24"/>
      <c r="F178" s="68"/>
      <c r="G178" s="107"/>
      <c r="H178" s="24"/>
      <c r="I178" s="68">
        <f t="shared" si="286"/>
        <v>0</v>
      </c>
      <c r="J178" s="164">
        <f t="shared" si="276"/>
        <v>0</v>
      </c>
      <c r="K178" s="68">
        <f t="shared" si="276"/>
        <v>0</v>
      </c>
      <c r="L178" s="164"/>
      <c r="M178" s="68"/>
      <c r="N178" s="68"/>
      <c r="O178" s="68"/>
      <c r="P178" s="164">
        <f t="shared" si="285"/>
        <v>0</v>
      </c>
      <c r="Q178" s="68">
        <f t="shared" si="285"/>
        <v>0</v>
      </c>
      <c r="R178" s="164"/>
      <c r="S178" s="68"/>
      <c r="T178" s="133"/>
      <c r="U178" s="164"/>
      <c r="V178" s="68">
        <f t="shared" si="279"/>
        <v>0</v>
      </c>
      <c r="W178" s="164">
        <f t="shared" si="280"/>
        <v>0</v>
      </c>
      <c r="X178" s="68">
        <f t="shared" si="281"/>
        <v>0</v>
      </c>
      <c r="Y178" s="164"/>
      <c r="Z178" s="68"/>
      <c r="AA178" s="133"/>
      <c r="AB178" s="164"/>
      <c r="AC178" s="68">
        <f t="shared" si="282"/>
        <v>0</v>
      </c>
      <c r="AD178" s="164">
        <f t="shared" si="283"/>
        <v>0</v>
      </c>
      <c r="AE178" s="68">
        <f t="shared" si="284"/>
        <v>0</v>
      </c>
      <c r="AF178" s="24"/>
    </row>
    <row r="179" spans="1:32" s="18" customFormat="1">
      <c r="A179" s="35"/>
      <c r="B179" s="17" t="s">
        <v>66</v>
      </c>
      <c r="C179" s="24"/>
      <c r="D179" s="68"/>
      <c r="E179" s="24"/>
      <c r="F179" s="68"/>
      <c r="G179" s="107"/>
      <c r="H179" s="24"/>
      <c r="I179" s="68">
        <f t="shared" si="286"/>
        <v>0</v>
      </c>
      <c r="J179" s="164">
        <f t="shared" si="276"/>
        <v>0</v>
      </c>
      <c r="K179" s="68">
        <f t="shared" si="276"/>
        <v>0</v>
      </c>
      <c r="L179" s="164"/>
      <c r="M179" s="68"/>
      <c r="N179" s="68"/>
      <c r="O179" s="68"/>
      <c r="P179" s="164">
        <f t="shared" si="285"/>
        <v>0</v>
      </c>
      <c r="Q179" s="68">
        <f t="shared" si="285"/>
        <v>0</v>
      </c>
      <c r="R179" s="164"/>
      <c r="S179" s="68"/>
      <c r="T179" s="133"/>
      <c r="U179" s="164"/>
      <c r="V179" s="68">
        <f t="shared" si="279"/>
        <v>0</v>
      </c>
      <c r="W179" s="164">
        <f t="shared" si="280"/>
        <v>0</v>
      </c>
      <c r="X179" s="68">
        <f t="shared" si="281"/>
        <v>0</v>
      </c>
      <c r="Y179" s="164"/>
      <c r="Z179" s="68"/>
      <c r="AA179" s="133"/>
      <c r="AB179" s="164"/>
      <c r="AC179" s="68">
        <f t="shared" si="282"/>
        <v>0</v>
      </c>
      <c r="AD179" s="164">
        <f t="shared" si="283"/>
        <v>0</v>
      </c>
      <c r="AE179" s="68">
        <f t="shared" si="284"/>
        <v>0</v>
      </c>
      <c r="AF179" s="24"/>
    </row>
    <row r="180" spans="1:32" s="18" customFormat="1">
      <c r="A180" s="35"/>
      <c r="B180" s="17" t="s">
        <v>67</v>
      </c>
      <c r="C180" s="24"/>
      <c r="D180" s="68"/>
      <c r="E180" s="24"/>
      <c r="F180" s="68"/>
      <c r="G180" s="107"/>
      <c r="H180" s="24"/>
      <c r="I180" s="68">
        <f t="shared" si="286"/>
        <v>0</v>
      </c>
      <c r="J180" s="164">
        <f t="shared" si="276"/>
        <v>0</v>
      </c>
      <c r="K180" s="68">
        <f t="shared" si="276"/>
        <v>0</v>
      </c>
      <c r="L180" s="164"/>
      <c r="M180" s="68"/>
      <c r="N180" s="68"/>
      <c r="O180" s="68"/>
      <c r="P180" s="164">
        <f t="shared" si="285"/>
        <v>0</v>
      </c>
      <c r="Q180" s="68">
        <f t="shared" si="285"/>
        <v>0</v>
      </c>
      <c r="R180" s="164"/>
      <c r="S180" s="68"/>
      <c r="T180" s="133"/>
      <c r="U180" s="164"/>
      <c r="V180" s="68">
        <f t="shared" si="279"/>
        <v>0</v>
      </c>
      <c r="W180" s="164">
        <f t="shared" si="280"/>
        <v>0</v>
      </c>
      <c r="X180" s="68">
        <f t="shared" si="281"/>
        <v>0</v>
      </c>
      <c r="Y180" s="164"/>
      <c r="Z180" s="68"/>
      <c r="AA180" s="133"/>
      <c r="AB180" s="164"/>
      <c r="AC180" s="68">
        <f t="shared" si="282"/>
        <v>0</v>
      </c>
      <c r="AD180" s="164">
        <f t="shared" si="283"/>
        <v>0</v>
      </c>
      <c r="AE180" s="68">
        <f t="shared" si="284"/>
        <v>0</v>
      </c>
      <c r="AF180" s="24"/>
    </row>
    <row r="181" spans="1:32" s="18" customFormat="1" ht="33.75" customHeight="1">
      <c r="A181" s="31">
        <v>10.130000000000001</v>
      </c>
      <c r="B181" s="23" t="s">
        <v>299</v>
      </c>
      <c r="C181" s="24"/>
      <c r="D181" s="68"/>
      <c r="E181" s="24"/>
      <c r="F181" s="68"/>
      <c r="G181" s="107"/>
      <c r="H181" s="24"/>
      <c r="I181" s="68">
        <f t="shared" si="286"/>
        <v>0</v>
      </c>
      <c r="J181" s="164">
        <f t="shared" si="276"/>
        <v>0</v>
      </c>
      <c r="K181" s="68">
        <f t="shared" si="276"/>
        <v>0</v>
      </c>
      <c r="L181" s="164"/>
      <c r="M181" s="68"/>
      <c r="N181" s="68"/>
      <c r="O181" s="68"/>
      <c r="P181" s="164">
        <f t="shared" si="285"/>
        <v>0</v>
      </c>
      <c r="Q181" s="68">
        <f t="shared" si="285"/>
        <v>0</v>
      </c>
      <c r="R181" s="164"/>
      <c r="S181" s="68"/>
      <c r="T181" s="133"/>
      <c r="U181" s="164"/>
      <c r="V181" s="68">
        <f t="shared" si="279"/>
        <v>0</v>
      </c>
      <c r="W181" s="164">
        <f t="shared" si="280"/>
        <v>0</v>
      </c>
      <c r="X181" s="68">
        <f t="shared" si="281"/>
        <v>0</v>
      </c>
      <c r="Y181" s="164"/>
      <c r="Z181" s="68"/>
      <c r="AA181" s="133"/>
      <c r="AB181" s="164"/>
      <c r="AC181" s="68">
        <f t="shared" si="282"/>
        <v>0</v>
      </c>
      <c r="AD181" s="164">
        <f t="shared" si="283"/>
        <v>0</v>
      </c>
      <c r="AE181" s="68">
        <f t="shared" si="284"/>
        <v>0</v>
      </c>
      <c r="AF181" s="24"/>
    </row>
    <row r="182" spans="1:32" s="18" customFormat="1">
      <c r="A182" s="35">
        <v>10.14</v>
      </c>
      <c r="B182" s="16" t="s">
        <v>155</v>
      </c>
      <c r="C182" s="24"/>
      <c r="D182" s="68"/>
      <c r="E182" s="24"/>
      <c r="F182" s="68"/>
      <c r="G182" s="107"/>
      <c r="H182" s="24"/>
      <c r="I182" s="68">
        <f t="shared" si="286"/>
        <v>0</v>
      </c>
      <c r="J182" s="164">
        <f t="shared" si="276"/>
        <v>0</v>
      </c>
      <c r="K182" s="68">
        <f t="shared" si="276"/>
        <v>0</v>
      </c>
      <c r="L182" s="164"/>
      <c r="M182" s="68"/>
      <c r="N182" s="68"/>
      <c r="O182" s="68"/>
      <c r="P182" s="164">
        <f t="shared" si="285"/>
        <v>0</v>
      </c>
      <c r="Q182" s="68">
        <f t="shared" si="285"/>
        <v>0</v>
      </c>
      <c r="R182" s="164"/>
      <c r="S182" s="68"/>
      <c r="T182" s="133"/>
      <c r="U182" s="164"/>
      <c r="V182" s="68">
        <f t="shared" si="279"/>
        <v>0</v>
      </c>
      <c r="W182" s="164">
        <f t="shared" si="280"/>
        <v>0</v>
      </c>
      <c r="X182" s="68">
        <f t="shared" si="281"/>
        <v>0</v>
      </c>
      <c r="Y182" s="164"/>
      <c r="Z182" s="68"/>
      <c r="AA182" s="133"/>
      <c r="AB182" s="164"/>
      <c r="AC182" s="68">
        <f t="shared" si="282"/>
        <v>0</v>
      </c>
      <c r="AD182" s="164">
        <f t="shared" si="283"/>
        <v>0</v>
      </c>
      <c r="AE182" s="68">
        <f t="shared" si="284"/>
        <v>0</v>
      </c>
      <c r="AF182" s="24"/>
    </row>
    <row r="183" spans="1:32" s="18" customFormat="1">
      <c r="A183" s="35"/>
      <c r="B183" s="16" t="s">
        <v>70</v>
      </c>
      <c r="C183" s="24"/>
      <c r="D183" s="68"/>
      <c r="E183" s="24"/>
      <c r="F183" s="68"/>
      <c r="G183" s="107"/>
      <c r="H183" s="24"/>
      <c r="I183" s="68">
        <f>H183*G183*12</f>
        <v>0</v>
      </c>
      <c r="J183" s="164">
        <f t="shared" si="276"/>
        <v>0</v>
      </c>
      <c r="K183" s="68">
        <f t="shared" si="276"/>
        <v>0</v>
      </c>
      <c r="L183" s="164"/>
      <c r="M183" s="68"/>
      <c r="N183" s="68"/>
      <c r="O183" s="68"/>
      <c r="P183" s="164">
        <f t="shared" si="285"/>
        <v>0</v>
      </c>
      <c r="Q183" s="68">
        <f t="shared" si="285"/>
        <v>0</v>
      </c>
      <c r="R183" s="164"/>
      <c r="S183" s="68"/>
      <c r="T183" s="133">
        <v>0.08</v>
      </c>
      <c r="U183" s="164">
        <v>2</v>
      </c>
      <c r="V183" s="68">
        <f t="shared" si="279"/>
        <v>1.92</v>
      </c>
      <c r="W183" s="164">
        <f t="shared" si="280"/>
        <v>2</v>
      </c>
      <c r="X183" s="68">
        <f t="shared" si="281"/>
        <v>1.92</v>
      </c>
      <c r="Y183" s="164"/>
      <c r="Z183" s="68"/>
      <c r="AA183" s="133">
        <v>0.08</v>
      </c>
      <c r="AB183" s="164"/>
      <c r="AC183" s="68">
        <f t="shared" si="282"/>
        <v>0</v>
      </c>
      <c r="AD183" s="164">
        <f t="shared" si="283"/>
        <v>0</v>
      </c>
      <c r="AE183" s="68">
        <f t="shared" si="284"/>
        <v>0</v>
      </c>
      <c r="AF183" s="24"/>
    </row>
    <row r="184" spans="1:32" s="18" customFormat="1">
      <c r="A184" s="35"/>
      <c r="B184" s="16" t="s">
        <v>71</v>
      </c>
      <c r="C184" s="24"/>
      <c r="D184" s="68"/>
      <c r="E184" s="24"/>
      <c r="F184" s="68"/>
      <c r="G184" s="107"/>
      <c r="H184" s="24"/>
      <c r="I184" s="68">
        <f>H184*G184*12</f>
        <v>0</v>
      </c>
      <c r="J184" s="164">
        <f t="shared" si="276"/>
        <v>0</v>
      </c>
      <c r="K184" s="68">
        <f t="shared" si="276"/>
        <v>0</v>
      </c>
      <c r="L184" s="164"/>
      <c r="M184" s="68"/>
      <c r="N184" s="68"/>
      <c r="O184" s="68"/>
      <c r="P184" s="164">
        <f t="shared" si="285"/>
        <v>0</v>
      </c>
      <c r="Q184" s="68">
        <f t="shared" si="285"/>
        <v>0</v>
      </c>
      <c r="R184" s="164"/>
      <c r="S184" s="68"/>
      <c r="T184" s="133">
        <v>0.08</v>
      </c>
      <c r="U184" s="164">
        <v>2</v>
      </c>
      <c r="V184" s="68">
        <f t="shared" si="279"/>
        <v>1.92</v>
      </c>
      <c r="W184" s="164">
        <f t="shared" si="280"/>
        <v>2</v>
      </c>
      <c r="X184" s="68">
        <f t="shared" si="281"/>
        <v>1.92</v>
      </c>
      <c r="Y184" s="164"/>
      <c r="Z184" s="68"/>
      <c r="AA184" s="133">
        <v>0.08</v>
      </c>
      <c r="AB184" s="164"/>
      <c r="AC184" s="68">
        <f t="shared" si="282"/>
        <v>0</v>
      </c>
      <c r="AD184" s="164">
        <f t="shared" si="283"/>
        <v>0</v>
      </c>
      <c r="AE184" s="68">
        <f t="shared" si="284"/>
        <v>0</v>
      </c>
      <c r="AF184" s="24"/>
    </row>
    <row r="185" spans="1:32" s="18" customFormat="1">
      <c r="A185" s="35"/>
      <c r="B185" s="16" t="s">
        <v>74</v>
      </c>
      <c r="C185" s="24"/>
      <c r="D185" s="68"/>
      <c r="E185" s="24"/>
      <c r="F185" s="68"/>
      <c r="G185" s="107"/>
      <c r="H185" s="24"/>
      <c r="I185" s="68">
        <f>H185*G185*12</f>
        <v>0</v>
      </c>
      <c r="J185" s="164">
        <f t="shared" si="276"/>
        <v>0</v>
      </c>
      <c r="K185" s="68">
        <f t="shared" si="276"/>
        <v>0</v>
      </c>
      <c r="L185" s="164"/>
      <c r="M185" s="68"/>
      <c r="N185" s="68"/>
      <c r="O185" s="68"/>
      <c r="P185" s="164">
        <f t="shared" si="285"/>
        <v>0</v>
      </c>
      <c r="Q185" s="68">
        <f t="shared" si="285"/>
        <v>0</v>
      </c>
      <c r="R185" s="164"/>
      <c r="S185" s="68"/>
      <c r="T185" s="133">
        <v>0.08</v>
      </c>
      <c r="U185" s="164">
        <v>28</v>
      </c>
      <c r="V185" s="68">
        <f t="shared" si="279"/>
        <v>26.880000000000003</v>
      </c>
      <c r="W185" s="164">
        <f t="shared" si="280"/>
        <v>28</v>
      </c>
      <c r="X185" s="68">
        <f t="shared" si="281"/>
        <v>26.880000000000003</v>
      </c>
      <c r="Y185" s="164"/>
      <c r="Z185" s="68"/>
      <c r="AA185" s="133">
        <v>0.08</v>
      </c>
      <c r="AB185" s="164"/>
      <c r="AC185" s="68">
        <f t="shared" si="282"/>
        <v>0</v>
      </c>
      <c r="AD185" s="164">
        <f t="shared" si="283"/>
        <v>0</v>
      </c>
      <c r="AE185" s="68">
        <f t="shared" si="284"/>
        <v>0</v>
      </c>
      <c r="AF185" s="24"/>
    </row>
    <row r="186" spans="1:32" s="235" customFormat="1">
      <c r="A186" s="266"/>
      <c r="B186" s="238" t="s">
        <v>35</v>
      </c>
      <c r="C186" s="228">
        <f t="shared" ref="C186:F186" si="287">SUM(C169:C185)</f>
        <v>0</v>
      </c>
      <c r="D186" s="229">
        <f t="shared" si="287"/>
        <v>0</v>
      </c>
      <c r="E186" s="228">
        <f t="shared" si="287"/>
        <v>0</v>
      </c>
      <c r="F186" s="229">
        <f t="shared" si="287"/>
        <v>0</v>
      </c>
      <c r="G186" s="230"/>
      <c r="H186" s="228">
        <f>SUM(H169:H185)</f>
        <v>492</v>
      </c>
      <c r="I186" s="229">
        <f>SUM(I169:I185)</f>
        <v>3119.2799999999997</v>
      </c>
      <c r="J186" s="228">
        <f>SUM(J169:J185)</f>
        <v>492</v>
      </c>
      <c r="K186" s="229">
        <f>SUM(K169:K185)</f>
        <v>3119.2799999999997</v>
      </c>
      <c r="L186" s="228">
        <f t="shared" ref="L186:M186" si="288">SUM(L169:L185)</f>
        <v>470</v>
      </c>
      <c r="M186" s="229">
        <f t="shared" si="288"/>
        <v>2434.9449800000002</v>
      </c>
      <c r="N186" s="232">
        <f t="shared" si="277"/>
        <v>95.528455284552848</v>
      </c>
      <c r="O186" s="232">
        <f t="shared" si="277"/>
        <v>78.061122438511461</v>
      </c>
      <c r="P186" s="228">
        <f t="shared" ref="P186:S186" si="289">SUM(P169:P185)</f>
        <v>22</v>
      </c>
      <c r="Q186" s="229">
        <f t="shared" si="289"/>
        <v>684.33501999999964</v>
      </c>
      <c r="R186" s="228">
        <f t="shared" si="289"/>
        <v>0</v>
      </c>
      <c r="S186" s="229">
        <f t="shared" si="289"/>
        <v>0</v>
      </c>
      <c r="T186" s="233"/>
      <c r="U186" s="228">
        <f t="shared" ref="U186:W186" si="290">SUM(U169:U185)</f>
        <v>504</v>
      </c>
      <c r="V186" s="229">
        <f>SUM(V169:V185)</f>
        <v>3957.1200000000003</v>
      </c>
      <c r="W186" s="228">
        <f t="shared" si="290"/>
        <v>504</v>
      </c>
      <c r="X186" s="229">
        <f>SUM(X169:X185)</f>
        <v>3957.1200000000003</v>
      </c>
      <c r="Y186" s="228">
        <f t="shared" ref="Y186:Z186" si="291">SUM(Y169:Y185)</f>
        <v>0</v>
      </c>
      <c r="Z186" s="229">
        <f t="shared" si="291"/>
        <v>0</v>
      </c>
      <c r="AA186" s="233"/>
      <c r="AB186" s="228">
        <f t="shared" ref="AB186" si="292">SUM(AB169:AB185)</f>
        <v>472</v>
      </c>
      <c r="AC186" s="229">
        <f>SUM(AC169:AC185)</f>
        <v>3926.4</v>
      </c>
      <c r="AD186" s="228">
        <f t="shared" ref="AD186" si="293">SUM(AD169:AD185)</f>
        <v>472</v>
      </c>
      <c r="AE186" s="229">
        <f>SUM(AE169:AE185)</f>
        <v>3926.4</v>
      </c>
      <c r="AF186" s="227"/>
    </row>
    <row r="187" spans="1:32" s="235" customFormat="1" ht="15.75" customHeight="1">
      <c r="A187" s="266"/>
      <c r="B187" s="346" t="s">
        <v>5</v>
      </c>
      <c r="C187" s="355">
        <f t="shared" ref="C187:F187" si="294">C186</f>
        <v>0</v>
      </c>
      <c r="D187" s="234">
        <f t="shared" si="294"/>
        <v>0</v>
      </c>
      <c r="E187" s="355">
        <f t="shared" si="294"/>
        <v>0</v>
      </c>
      <c r="F187" s="234">
        <f t="shared" si="294"/>
        <v>0</v>
      </c>
      <c r="G187" s="230"/>
      <c r="H187" s="355">
        <f>H186</f>
        <v>492</v>
      </c>
      <c r="I187" s="234">
        <f>I186</f>
        <v>3119.2799999999997</v>
      </c>
      <c r="J187" s="355">
        <f>J186</f>
        <v>492</v>
      </c>
      <c r="K187" s="234">
        <f>K186</f>
        <v>3119.2799999999997</v>
      </c>
      <c r="L187" s="355">
        <f t="shared" ref="L187:M187" si="295">L186</f>
        <v>470</v>
      </c>
      <c r="M187" s="234">
        <f t="shared" si="295"/>
        <v>2434.9449800000002</v>
      </c>
      <c r="N187" s="232">
        <f t="shared" si="277"/>
        <v>95.528455284552848</v>
      </c>
      <c r="O187" s="232">
        <f t="shared" si="277"/>
        <v>78.061122438511461</v>
      </c>
      <c r="P187" s="355">
        <f t="shared" ref="P187:S187" si="296">P186</f>
        <v>22</v>
      </c>
      <c r="Q187" s="234">
        <f t="shared" si="296"/>
        <v>684.33501999999964</v>
      </c>
      <c r="R187" s="355">
        <f t="shared" si="296"/>
        <v>0</v>
      </c>
      <c r="S187" s="234">
        <f t="shared" si="296"/>
        <v>0</v>
      </c>
      <c r="T187" s="233"/>
      <c r="U187" s="355">
        <f t="shared" ref="U187:W187" si="297">U186</f>
        <v>504</v>
      </c>
      <c r="V187" s="234">
        <f>V186</f>
        <v>3957.1200000000003</v>
      </c>
      <c r="W187" s="355">
        <f t="shared" si="297"/>
        <v>504</v>
      </c>
      <c r="X187" s="234">
        <f>X186</f>
        <v>3957.1200000000003</v>
      </c>
      <c r="Y187" s="355">
        <f t="shared" ref="Y187:Z187" si="298">Y186</f>
        <v>0</v>
      </c>
      <c r="Z187" s="234">
        <f t="shared" si="298"/>
        <v>0</v>
      </c>
      <c r="AA187" s="233"/>
      <c r="AB187" s="355">
        <f t="shared" ref="AB187" si="299">AB186</f>
        <v>472</v>
      </c>
      <c r="AC187" s="234">
        <f>AC186</f>
        <v>3926.4</v>
      </c>
      <c r="AD187" s="355">
        <f t="shared" ref="AD187" si="300">AD186</f>
        <v>472</v>
      </c>
      <c r="AE187" s="234">
        <f>AE186</f>
        <v>3926.4</v>
      </c>
      <c r="AF187" s="227"/>
    </row>
    <row r="188" spans="1:32" s="235" customFormat="1" ht="15.75" customHeight="1">
      <c r="A188" s="266"/>
      <c r="B188" s="218" t="s">
        <v>75</v>
      </c>
      <c r="C188" s="228">
        <f>C187+C166</f>
        <v>0</v>
      </c>
      <c r="D188" s="229">
        <f>SUM(D187+D166)</f>
        <v>0</v>
      </c>
      <c r="E188" s="228">
        <f>E187+E166</f>
        <v>0</v>
      </c>
      <c r="F188" s="229">
        <f>SUM(F187+F166)</f>
        <v>0</v>
      </c>
      <c r="G188" s="230"/>
      <c r="H188" s="228">
        <f>H187+H166</f>
        <v>492</v>
      </c>
      <c r="I188" s="229">
        <f>SUM(I187+I166)</f>
        <v>3119.2799999999997</v>
      </c>
      <c r="J188" s="228">
        <f>J187+J166</f>
        <v>492</v>
      </c>
      <c r="K188" s="229">
        <f>SUM(K187+K166)</f>
        <v>3119.2799999999997</v>
      </c>
      <c r="L188" s="228">
        <f t="shared" ref="L188" si="301">L187+L166</f>
        <v>470</v>
      </c>
      <c r="M188" s="229">
        <f t="shared" ref="M188" si="302">SUM(M187+M166)</f>
        <v>2434.9449800000002</v>
      </c>
      <c r="N188" s="232">
        <f t="shared" si="277"/>
        <v>95.528455284552848</v>
      </c>
      <c r="O188" s="232">
        <f t="shared" si="277"/>
        <v>78.061122438511461</v>
      </c>
      <c r="P188" s="228">
        <f t="shared" ref="P188" si="303">P187+P166</f>
        <v>22</v>
      </c>
      <c r="Q188" s="229">
        <f t="shared" ref="Q188" si="304">SUM(Q187+Q166)</f>
        <v>684.33501999999964</v>
      </c>
      <c r="R188" s="228">
        <f t="shared" ref="R188" si="305">R187+R166</f>
        <v>0</v>
      </c>
      <c r="S188" s="229">
        <f t="shared" ref="S188" si="306">SUM(S187+S166)</f>
        <v>0</v>
      </c>
      <c r="T188" s="233"/>
      <c r="U188" s="228">
        <f t="shared" ref="U188" si="307">U187+U166</f>
        <v>504</v>
      </c>
      <c r="V188" s="229">
        <f>SUM(V187+V166)</f>
        <v>3957.1200000000003</v>
      </c>
      <c r="W188" s="228">
        <f t="shared" ref="W188" si="308">W187+W166</f>
        <v>504</v>
      </c>
      <c r="X188" s="229">
        <f>SUM(X187+X166)</f>
        <v>3957.1200000000003</v>
      </c>
      <c r="Y188" s="228">
        <f t="shared" ref="Y188" si="309">Y187+Y166</f>
        <v>0</v>
      </c>
      <c r="Z188" s="229">
        <f t="shared" ref="Z188" si="310">SUM(Z187+Z166)</f>
        <v>0</v>
      </c>
      <c r="AA188" s="233"/>
      <c r="AB188" s="228">
        <f t="shared" ref="AB188" si="311">AB187+AB166</f>
        <v>472</v>
      </c>
      <c r="AC188" s="229">
        <f>SUM(AC187+AC166)</f>
        <v>3926.4</v>
      </c>
      <c r="AD188" s="228">
        <f t="shared" ref="AD188" si="312">AD187+AD166</f>
        <v>472</v>
      </c>
      <c r="AE188" s="229">
        <f>SUM(AE187+AE166)</f>
        <v>3926.4</v>
      </c>
      <c r="AF188" s="227"/>
    </row>
    <row r="189" spans="1:32" s="25" customFormat="1">
      <c r="A189" s="338">
        <v>11</v>
      </c>
      <c r="B189" s="20" t="s">
        <v>76</v>
      </c>
      <c r="C189" s="22"/>
      <c r="D189" s="66"/>
      <c r="E189" s="22"/>
      <c r="F189" s="66"/>
      <c r="G189" s="108"/>
      <c r="H189" s="22"/>
      <c r="I189" s="66"/>
      <c r="J189" s="312"/>
      <c r="K189" s="66"/>
      <c r="L189" s="312"/>
      <c r="M189" s="66"/>
      <c r="N189" s="66"/>
      <c r="O189" s="66"/>
      <c r="P189" s="312"/>
      <c r="Q189" s="66"/>
      <c r="R189" s="312"/>
      <c r="S189" s="66"/>
      <c r="T189" s="134"/>
      <c r="U189" s="312"/>
      <c r="V189" s="66"/>
      <c r="W189" s="312"/>
      <c r="X189" s="66"/>
      <c r="Y189" s="312"/>
      <c r="Z189" s="66"/>
      <c r="AA189" s="134"/>
      <c r="AB189" s="312"/>
      <c r="AC189" s="66"/>
      <c r="AD189" s="312"/>
      <c r="AE189" s="66"/>
      <c r="AF189" s="22"/>
    </row>
    <row r="190" spans="1:32" s="25" customFormat="1">
      <c r="A190" s="338"/>
      <c r="B190" s="20" t="s">
        <v>283</v>
      </c>
      <c r="C190" s="22"/>
      <c r="D190" s="66"/>
      <c r="E190" s="22"/>
      <c r="F190" s="66"/>
      <c r="G190" s="108"/>
      <c r="H190" s="22"/>
      <c r="I190" s="66"/>
      <c r="J190" s="312"/>
      <c r="K190" s="66"/>
      <c r="L190" s="312"/>
      <c r="M190" s="66"/>
      <c r="N190" s="66"/>
      <c r="O190" s="66"/>
      <c r="P190" s="312"/>
      <c r="Q190" s="66"/>
      <c r="R190" s="312"/>
      <c r="S190" s="66"/>
      <c r="T190" s="134"/>
      <c r="U190" s="312"/>
      <c r="V190" s="66"/>
      <c r="W190" s="312"/>
      <c r="X190" s="66"/>
      <c r="Y190" s="312"/>
      <c r="Z190" s="66"/>
      <c r="AA190" s="134"/>
      <c r="AB190" s="312"/>
      <c r="AC190" s="66"/>
      <c r="AD190" s="312"/>
      <c r="AE190" s="66"/>
      <c r="AF190" s="22"/>
    </row>
    <row r="191" spans="1:32" s="18" customFormat="1" ht="31.5">
      <c r="A191" s="21">
        <v>11.01</v>
      </c>
      <c r="B191" s="98" t="s">
        <v>240</v>
      </c>
      <c r="C191" s="24"/>
      <c r="D191" s="68"/>
      <c r="E191" s="24"/>
      <c r="F191" s="68"/>
      <c r="G191" s="107"/>
      <c r="H191" s="24"/>
      <c r="I191" s="68"/>
      <c r="J191" s="164"/>
      <c r="K191" s="68"/>
      <c r="L191" s="164"/>
      <c r="M191" s="68"/>
      <c r="N191" s="68"/>
      <c r="O191" s="68"/>
      <c r="P191" s="164"/>
      <c r="Q191" s="68"/>
      <c r="R191" s="164"/>
      <c r="S191" s="68"/>
      <c r="T191" s="133"/>
      <c r="U191" s="164"/>
      <c r="V191" s="68"/>
      <c r="W191" s="164"/>
      <c r="X191" s="68"/>
      <c r="Y191" s="164"/>
      <c r="Z191" s="68"/>
      <c r="AA191" s="133"/>
      <c r="AB191" s="164"/>
      <c r="AC191" s="68"/>
      <c r="AD191" s="164"/>
      <c r="AE191" s="68"/>
      <c r="AF191" s="24"/>
    </row>
    <row r="192" spans="1:32" s="18" customFormat="1">
      <c r="A192" s="21"/>
      <c r="B192" s="98" t="s">
        <v>236</v>
      </c>
      <c r="C192" s="24"/>
      <c r="D192" s="68"/>
      <c r="E192" s="24"/>
      <c r="F192" s="68"/>
      <c r="G192" s="107">
        <v>0.01</v>
      </c>
      <c r="H192" s="24">
        <v>1050</v>
      </c>
      <c r="I192" s="68">
        <f>H192*G192</f>
        <v>10.5</v>
      </c>
      <c r="J192" s="164">
        <f t="shared" ref="J192:K207" si="313">H192+E192+C192</f>
        <v>1050</v>
      </c>
      <c r="K192" s="68">
        <f t="shared" si="313"/>
        <v>10.5</v>
      </c>
      <c r="L192" s="164">
        <f>866+40</f>
        <v>906</v>
      </c>
      <c r="M192" s="68">
        <f>7.82+0.4</f>
        <v>8.2200000000000006</v>
      </c>
      <c r="N192" s="68">
        <f t="shared" ref="N192:O211" si="314">L192/J192%</f>
        <v>86.285714285714292</v>
      </c>
      <c r="O192" s="68">
        <f t="shared" si="314"/>
        <v>78.285714285714292</v>
      </c>
      <c r="P192" s="164">
        <f t="shared" ref="P192:Q210" si="315">J192-L192</f>
        <v>144</v>
      </c>
      <c r="Q192" s="68">
        <f t="shared" si="315"/>
        <v>2.2799999999999994</v>
      </c>
      <c r="R192" s="164"/>
      <c r="S192" s="68"/>
      <c r="T192" s="133">
        <v>1.2E-2</v>
      </c>
      <c r="U192" s="164">
        <v>1050</v>
      </c>
      <c r="V192" s="68">
        <f t="shared" ref="V192:V210" si="316">U192*T192</f>
        <v>12.6</v>
      </c>
      <c r="W192" s="164">
        <f t="shared" ref="W192:W209" si="317">U192+R192</f>
        <v>1050</v>
      </c>
      <c r="X192" s="68">
        <f t="shared" ref="X192:X210" si="318">V192+S192</f>
        <v>12.6</v>
      </c>
      <c r="Y192" s="164"/>
      <c r="Z192" s="68"/>
      <c r="AA192" s="133">
        <v>1.2E-2</v>
      </c>
      <c r="AB192" s="164">
        <v>1050</v>
      </c>
      <c r="AC192" s="68">
        <f t="shared" ref="AC192:AC210" si="319">AB192*AA192</f>
        <v>12.6</v>
      </c>
      <c r="AD192" s="164">
        <f t="shared" ref="AD192:AD209" si="320">AB192+Y192</f>
        <v>1050</v>
      </c>
      <c r="AE192" s="68">
        <f t="shared" ref="AE192:AE210" si="321">AC192+Z192</f>
        <v>12.6</v>
      </c>
      <c r="AF192" s="24"/>
    </row>
    <row r="193" spans="1:32" s="18" customFormat="1">
      <c r="A193" s="21"/>
      <c r="B193" s="98" t="s">
        <v>237</v>
      </c>
      <c r="C193" s="24"/>
      <c r="D193" s="68"/>
      <c r="E193" s="24"/>
      <c r="F193" s="68"/>
      <c r="G193" s="107">
        <v>0.01</v>
      </c>
      <c r="H193" s="24">
        <v>950</v>
      </c>
      <c r="I193" s="68">
        <f t="shared" ref="I193:I199" si="322">H193*G193</f>
        <v>9.5</v>
      </c>
      <c r="J193" s="164">
        <f t="shared" si="313"/>
        <v>950</v>
      </c>
      <c r="K193" s="68">
        <f t="shared" si="313"/>
        <v>9.5</v>
      </c>
      <c r="L193" s="164">
        <v>768</v>
      </c>
      <c r="M193" s="68">
        <v>6.59</v>
      </c>
      <c r="N193" s="68">
        <f t="shared" si="314"/>
        <v>80.84210526315789</v>
      </c>
      <c r="O193" s="68">
        <f t="shared" si="314"/>
        <v>69.368421052631575</v>
      </c>
      <c r="P193" s="164">
        <f t="shared" si="315"/>
        <v>182</v>
      </c>
      <c r="Q193" s="68">
        <f t="shared" si="315"/>
        <v>2.91</v>
      </c>
      <c r="R193" s="164"/>
      <c r="S193" s="68"/>
      <c r="T193" s="133">
        <v>1.2E-2</v>
      </c>
      <c r="U193" s="164">
        <v>950</v>
      </c>
      <c r="V193" s="68">
        <f t="shared" si="316"/>
        <v>11.4</v>
      </c>
      <c r="W193" s="164">
        <f t="shared" si="317"/>
        <v>950</v>
      </c>
      <c r="X193" s="68">
        <f t="shared" si="318"/>
        <v>11.4</v>
      </c>
      <c r="Y193" s="164"/>
      <c r="Z193" s="68"/>
      <c r="AA193" s="133">
        <v>1.2E-2</v>
      </c>
      <c r="AB193" s="164">
        <v>950</v>
      </c>
      <c r="AC193" s="68">
        <f t="shared" si="319"/>
        <v>11.4</v>
      </c>
      <c r="AD193" s="164">
        <f t="shared" si="320"/>
        <v>950</v>
      </c>
      <c r="AE193" s="68">
        <f t="shared" si="321"/>
        <v>11.4</v>
      </c>
      <c r="AF193" s="24"/>
    </row>
    <row r="194" spans="1:32" s="18" customFormat="1">
      <c r="A194" s="21"/>
      <c r="B194" s="98" t="s">
        <v>241</v>
      </c>
      <c r="C194" s="24"/>
      <c r="D194" s="68"/>
      <c r="E194" s="24"/>
      <c r="F194" s="68"/>
      <c r="G194" s="107">
        <v>0.01</v>
      </c>
      <c r="H194" s="24">
        <v>422</v>
      </c>
      <c r="I194" s="68">
        <f t="shared" si="322"/>
        <v>4.22</v>
      </c>
      <c r="J194" s="164">
        <f t="shared" si="313"/>
        <v>422</v>
      </c>
      <c r="K194" s="68">
        <f t="shared" si="313"/>
        <v>4.22</v>
      </c>
      <c r="L194" s="164">
        <v>422</v>
      </c>
      <c r="M194" s="68">
        <v>4.22</v>
      </c>
      <c r="N194" s="68">
        <f t="shared" si="314"/>
        <v>100</v>
      </c>
      <c r="O194" s="68">
        <f t="shared" si="314"/>
        <v>100.00000000000001</v>
      </c>
      <c r="P194" s="164">
        <f t="shared" si="315"/>
        <v>0</v>
      </c>
      <c r="Q194" s="68">
        <f t="shared" si="315"/>
        <v>0</v>
      </c>
      <c r="R194" s="164"/>
      <c r="S194" s="68"/>
      <c r="T194" s="133">
        <v>1.2E-2</v>
      </c>
      <c r="U194" s="164">
        <v>450</v>
      </c>
      <c r="V194" s="68">
        <f t="shared" si="316"/>
        <v>5.4</v>
      </c>
      <c r="W194" s="164">
        <f t="shared" si="317"/>
        <v>450</v>
      </c>
      <c r="X194" s="68">
        <f t="shared" si="318"/>
        <v>5.4</v>
      </c>
      <c r="Y194" s="164"/>
      <c r="Z194" s="68"/>
      <c r="AA194" s="133">
        <v>1.2E-2</v>
      </c>
      <c r="AB194" s="164">
        <v>450</v>
      </c>
      <c r="AC194" s="68">
        <f t="shared" si="319"/>
        <v>5.4</v>
      </c>
      <c r="AD194" s="164">
        <f t="shared" si="320"/>
        <v>450</v>
      </c>
      <c r="AE194" s="68">
        <f t="shared" si="321"/>
        <v>5.4</v>
      </c>
      <c r="AF194" s="24"/>
    </row>
    <row r="195" spans="1:32" s="18" customFormat="1">
      <c r="A195" s="21">
        <v>11.02</v>
      </c>
      <c r="B195" s="98" t="s">
        <v>242</v>
      </c>
      <c r="C195" s="24"/>
      <c r="D195" s="68"/>
      <c r="E195" s="24"/>
      <c r="F195" s="68"/>
      <c r="G195" s="107"/>
      <c r="H195" s="24"/>
      <c r="I195" s="68">
        <f t="shared" si="322"/>
        <v>0</v>
      </c>
      <c r="J195" s="164">
        <f t="shared" si="313"/>
        <v>0</v>
      </c>
      <c r="K195" s="68">
        <f t="shared" si="313"/>
        <v>0</v>
      </c>
      <c r="L195" s="164"/>
      <c r="M195" s="68"/>
      <c r="N195" s="68"/>
      <c r="O195" s="68"/>
      <c r="P195" s="164">
        <f t="shared" si="315"/>
        <v>0</v>
      </c>
      <c r="Q195" s="68">
        <f t="shared" si="315"/>
        <v>0</v>
      </c>
      <c r="R195" s="164"/>
      <c r="S195" s="68"/>
      <c r="T195" s="133"/>
      <c r="U195" s="164"/>
      <c r="V195" s="68">
        <f t="shared" si="316"/>
        <v>0</v>
      </c>
      <c r="W195" s="164">
        <f t="shared" si="317"/>
        <v>0</v>
      </c>
      <c r="X195" s="68">
        <f t="shared" si="318"/>
        <v>0</v>
      </c>
      <c r="Y195" s="164"/>
      <c r="Z195" s="68"/>
      <c r="AA195" s="133"/>
      <c r="AB195" s="164"/>
      <c r="AC195" s="68">
        <f t="shared" si="319"/>
        <v>0</v>
      </c>
      <c r="AD195" s="164">
        <f t="shared" si="320"/>
        <v>0</v>
      </c>
      <c r="AE195" s="68">
        <f t="shared" si="321"/>
        <v>0</v>
      </c>
      <c r="AF195" s="24"/>
    </row>
    <row r="196" spans="1:32" s="18" customFormat="1">
      <c r="A196" s="21"/>
      <c r="B196" s="98" t="s">
        <v>236</v>
      </c>
      <c r="C196" s="24"/>
      <c r="D196" s="68"/>
      <c r="E196" s="24"/>
      <c r="F196" s="68"/>
      <c r="G196" s="107">
        <v>5.0000000000000001E-3</v>
      </c>
      <c r="H196" s="24">
        <v>1050</v>
      </c>
      <c r="I196" s="68">
        <f t="shared" si="322"/>
        <v>5.25</v>
      </c>
      <c r="J196" s="164">
        <f t="shared" si="313"/>
        <v>1050</v>
      </c>
      <c r="K196" s="68">
        <f t="shared" si="313"/>
        <v>5.25</v>
      </c>
      <c r="L196" s="164">
        <v>866</v>
      </c>
      <c r="M196" s="68">
        <f>L196*0.005</f>
        <v>4.33</v>
      </c>
      <c r="N196" s="68">
        <f t="shared" si="314"/>
        <v>82.476190476190482</v>
      </c>
      <c r="O196" s="68">
        <f t="shared" si="314"/>
        <v>82.476190476190482</v>
      </c>
      <c r="P196" s="164">
        <f t="shared" si="315"/>
        <v>184</v>
      </c>
      <c r="Q196" s="68">
        <f t="shared" si="315"/>
        <v>0.91999999999999993</v>
      </c>
      <c r="R196" s="164"/>
      <c r="S196" s="68"/>
      <c r="T196" s="133">
        <v>0.01</v>
      </c>
      <c r="U196" s="164">
        <v>1050</v>
      </c>
      <c r="V196" s="68">
        <f t="shared" si="316"/>
        <v>10.5</v>
      </c>
      <c r="W196" s="164">
        <f t="shared" si="317"/>
        <v>1050</v>
      </c>
      <c r="X196" s="68">
        <f t="shared" si="318"/>
        <v>10.5</v>
      </c>
      <c r="Y196" s="164"/>
      <c r="Z196" s="68"/>
      <c r="AA196" s="133">
        <v>0.01</v>
      </c>
      <c r="AB196" s="164">
        <v>1050</v>
      </c>
      <c r="AC196" s="68">
        <f t="shared" si="319"/>
        <v>10.5</v>
      </c>
      <c r="AD196" s="164">
        <f t="shared" si="320"/>
        <v>1050</v>
      </c>
      <c r="AE196" s="68">
        <f t="shared" si="321"/>
        <v>10.5</v>
      </c>
      <c r="AF196" s="24"/>
    </row>
    <row r="197" spans="1:32" s="18" customFormat="1">
      <c r="A197" s="21"/>
      <c r="B197" s="98" t="s">
        <v>237</v>
      </c>
      <c r="C197" s="24"/>
      <c r="D197" s="68"/>
      <c r="E197" s="24"/>
      <c r="F197" s="68"/>
      <c r="G197" s="107">
        <v>5.0000000000000001E-3</v>
      </c>
      <c r="H197" s="24">
        <v>950</v>
      </c>
      <c r="I197" s="68">
        <f t="shared" si="322"/>
        <v>4.75</v>
      </c>
      <c r="J197" s="164">
        <f t="shared" si="313"/>
        <v>950</v>
      </c>
      <c r="K197" s="68">
        <f t="shared" si="313"/>
        <v>4.75</v>
      </c>
      <c r="L197" s="164">
        <v>768</v>
      </c>
      <c r="M197" s="68">
        <f>L197*0.005</f>
        <v>3.84</v>
      </c>
      <c r="N197" s="68">
        <f t="shared" si="314"/>
        <v>80.84210526315789</v>
      </c>
      <c r="O197" s="68">
        <f t="shared" si="314"/>
        <v>80.84210526315789</v>
      </c>
      <c r="P197" s="164">
        <f t="shared" si="315"/>
        <v>182</v>
      </c>
      <c r="Q197" s="68">
        <f t="shared" si="315"/>
        <v>0.91000000000000014</v>
      </c>
      <c r="R197" s="164"/>
      <c r="S197" s="68"/>
      <c r="T197" s="133">
        <v>0.01</v>
      </c>
      <c r="U197" s="164">
        <v>950</v>
      </c>
      <c r="V197" s="68">
        <f t="shared" si="316"/>
        <v>9.5</v>
      </c>
      <c r="W197" s="164">
        <f t="shared" si="317"/>
        <v>950</v>
      </c>
      <c r="X197" s="68">
        <f t="shared" si="318"/>
        <v>9.5</v>
      </c>
      <c r="Y197" s="164"/>
      <c r="Z197" s="68"/>
      <c r="AA197" s="133">
        <v>0.01</v>
      </c>
      <c r="AB197" s="164">
        <v>950</v>
      </c>
      <c r="AC197" s="68">
        <f t="shared" si="319"/>
        <v>9.5</v>
      </c>
      <c r="AD197" s="164">
        <f t="shared" si="320"/>
        <v>950</v>
      </c>
      <c r="AE197" s="68">
        <f t="shared" si="321"/>
        <v>9.5</v>
      </c>
      <c r="AF197" s="24"/>
    </row>
    <row r="198" spans="1:32" s="18" customFormat="1">
      <c r="A198" s="21"/>
      <c r="B198" s="98" t="s">
        <v>241</v>
      </c>
      <c r="C198" s="24"/>
      <c r="D198" s="68"/>
      <c r="E198" s="24"/>
      <c r="F198" s="68"/>
      <c r="G198" s="107">
        <v>5.0000000000000001E-3</v>
      </c>
      <c r="H198" s="24">
        <v>422</v>
      </c>
      <c r="I198" s="68">
        <f t="shared" si="322"/>
        <v>2.11</v>
      </c>
      <c r="J198" s="164">
        <f t="shared" si="313"/>
        <v>422</v>
      </c>
      <c r="K198" s="68">
        <f t="shared" si="313"/>
        <v>2.11</v>
      </c>
      <c r="L198" s="164">
        <v>422</v>
      </c>
      <c r="M198" s="68">
        <f>L198*0.005</f>
        <v>2.11</v>
      </c>
      <c r="N198" s="68">
        <f t="shared" si="314"/>
        <v>100</v>
      </c>
      <c r="O198" s="68">
        <f t="shared" si="314"/>
        <v>100.00000000000001</v>
      </c>
      <c r="P198" s="164">
        <f t="shared" si="315"/>
        <v>0</v>
      </c>
      <c r="Q198" s="68">
        <f t="shared" si="315"/>
        <v>0</v>
      </c>
      <c r="R198" s="164"/>
      <c r="S198" s="68"/>
      <c r="T198" s="133">
        <v>0.01</v>
      </c>
      <c r="U198" s="164">
        <v>450</v>
      </c>
      <c r="V198" s="68">
        <f t="shared" si="316"/>
        <v>4.5</v>
      </c>
      <c r="W198" s="164">
        <f t="shared" si="317"/>
        <v>450</v>
      </c>
      <c r="X198" s="68">
        <f t="shared" si="318"/>
        <v>4.5</v>
      </c>
      <c r="Y198" s="164"/>
      <c r="Z198" s="68"/>
      <c r="AA198" s="133">
        <v>0.01</v>
      </c>
      <c r="AB198" s="164">
        <v>450</v>
      </c>
      <c r="AC198" s="68">
        <f t="shared" si="319"/>
        <v>4.5</v>
      </c>
      <c r="AD198" s="164">
        <f t="shared" si="320"/>
        <v>450</v>
      </c>
      <c r="AE198" s="68">
        <f t="shared" si="321"/>
        <v>4.5</v>
      </c>
      <c r="AF198" s="24"/>
    </row>
    <row r="199" spans="1:32" s="18" customFormat="1" ht="31.5">
      <c r="A199" s="21">
        <v>11.03</v>
      </c>
      <c r="B199" s="3" t="s">
        <v>243</v>
      </c>
      <c r="C199" s="24"/>
      <c r="D199" s="68"/>
      <c r="E199" s="24"/>
      <c r="F199" s="68"/>
      <c r="G199" s="107"/>
      <c r="H199" s="24"/>
      <c r="I199" s="68">
        <f t="shared" si="322"/>
        <v>0</v>
      </c>
      <c r="J199" s="164">
        <f t="shared" si="313"/>
        <v>0</v>
      </c>
      <c r="K199" s="68">
        <f t="shared" si="313"/>
        <v>0</v>
      </c>
      <c r="L199" s="164"/>
      <c r="M199" s="68"/>
      <c r="N199" s="68"/>
      <c r="O199" s="68"/>
      <c r="P199" s="164">
        <f t="shared" si="315"/>
        <v>0</v>
      </c>
      <c r="Q199" s="68">
        <f t="shared" si="315"/>
        <v>0</v>
      </c>
      <c r="R199" s="164"/>
      <c r="S199" s="68"/>
      <c r="T199" s="133"/>
      <c r="U199" s="164"/>
      <c r="V199" s="68">
        <f t="shared" si="316"/>
        <v>0</v>
      </c>
      <c r="W199" s="164">
        <f t="shared" si="317"/>
        <v>0</v>
      </c>
      <c r="X199" s="68">
        <f t="shared" si="318"/>
        <v>0</v>
      </c>
      <c r="Y199" s="164"/>
      <c r="Z199" s="68"/>
      <c r="AA199" s="133"/>
      <c r="AB199" s="164"/>
      <c r="AC199" s="68">
        <f t="shared" si="319"/>
        <v>0</v>
      </c>
      <c r="AD199" s="164">
        <f t="shared" si="320"/>
        <v>0</v>
      </c>
      <c r="AE199" s="68">
        <f t="shared" si="321"/>
        <v>0</v>
      </c>
      <c r="AF199" s="24"/>
    </row>
    <row r="200" spans="1:32" s="18" customFormat="1">
      <c r="A200" s="21">
        <v>11.04</v>
      </c>
      <c r="B200" s="3" t="s">
        <v>244</v>
      </c>
      <c r="C200" s="24"/>
      <c r="D200" s="68"/>
      <c r="E200" s="24"/>
      <c r="F200" s="68"/>
      <c r="G200" s="107"/>
      <c r="H200" s="24"/>
      <c r="I200" s="68"/>
      <c r="J200" s="164"/>
      <c r="K200" s="68">
        <f t="shared" si="313"/>
        <v>0</v>
      </c>
      <c r="L200" s="164"/>
      <c r="M200" s="68"/>
      <c r="N200" s="68"/>
      <c r="O200" s="68"/>
      <c r="P200" s="164">
        <f t="shared" si="315"/>
        <v>0</v>
      </c>
      <c r="Q200" s="68">
        <f t="shared" si="315"/>
        <v>0</v>
      </c>
      <c r="R200" s="164"/>
      <c r="S200" s="68"/>
      <c r="T200" s="133"/>
      <c r="U200" s="164"/>
      <c r="V200" s="68">
        <f t="shared" si="316"/>
        <v>0</v>
      </c>
      <c r="W200" s="164">
        <f t="shared" si="317"/>
        <v>0</v>
      </c>
      <c r="X200" s="68">
        <f t="shared" si="318"/>
        <v>0</v>
      </c>
      <c r="Y200" s="164"/>
      <c r="Z200" s="68"/>
      <c r="AA200" s="133"/>
      <c r="AB200" s="164"/>
      <c r="AC200" s="68">
        <f t="shared" si="319"/>
        <v>0</v>
      </c>
      <c r="AD200" s="164">
        <f t="shared" si="320"/>
        <v>0</v>
      </c>
      <c r="AE200" s="68">
        <f t="shared" si="321"/>
        <v>0</v>
      </c>
      <c r="AF200" s="24"/>
    </row>
    <row r="201" spans="1:32" s="18" customFormat="1" ht="48" customHeight="1">
      <c r="A201" s="21"/>
      <c r="B201" s="3" t="s">
        <v>245</v>
      </c>
      <c r="C201" s="24"/>
      <c r="D201" s="68"/>
      <c r="E201" s="24"/>
      <c r="F201" s="68"/>
      <c r="G201" s="107"/>
      <c r="H201" s="24"/>
      <c r="I201" s="68">
        <f t="shared" ref="I201:I203" si="323">H201*G201</f>
        <v>0</v>
      </c>
      <c r="J201" s="164">
        <f t="shared" ref="J201:J203" si="324">H201+E201+C201</f>
        <v>0</v>
      </c>
      <c r="K201" s="68">
        <f t="shared" si="313"/>
        <v>0</v>
      </c>
      <c r="L201" s="164"/>
      <c r="M201" s="68"/>
      <c r="N201" s="68"/>
      <c r="O201" s="68"/>
      <c r="P201" s="164">
        <f t="shared" si="315"/>
        <v>0</v>
      </c>
      <c r="Q201" s="68">
        <f t="shared" si="315"/>
        <v>0</v>
      </c>
      <c r="R201" s="164"/>
      <c r="S201" s="68"/>
      <c r="T201" s="133"/>
      <c r="U201" s="164"/>
      <c r="V201" s="68">
        <f t="shared" si="316"/>
        <v>0</v>
      </c>
      <c r="W201" s="164">
        <f t="shared" si="317"/>
        <v>0</v>
      </c>
      <c r="X201" s="68">
        <f t="shared" si="318"/>
        <v>0</v>
      </c>
      <c r="Y201" s="164"/>
      <c r="Z201" s="68"/>
      <c r="AA201" s="133"/>
      <c r="AB201" s="164"/>
      <c r="AC201" s="68">
        <f t="shared" si="319"/>
        <v>0</v>
      </c>
      <c r="AD201" s="164">
        <f t="shared" si="320"/>
        <v>0</v>
      </c>
      <c r="AE201" s="68">
        <f t="shared" si="321"/>
        <v>0</v>
      </c>
      <c r="AF201" s="24"/>
    </row>
    <row r="202" spans="1:32" s="18" customFormat="1" ht="47.25">
      <c r="A202" s="21"/>
      <c r="B202" s="3" t="s">
        <v>246</v>
      </c>
      <c r="C202" s="24"/>
      <c r="D202" s="68"/>
      <c r="E202" s="24"/>
      <c r="F202" s="68"/>
      <c r="G202" s="107"/>
      <c r="H202" s="24"/>
      <c r="I202" s="68">
        <f t="shared" si="323"/>
        <v>0</v>
      </c>
      <c r="J202" s="164">
        <f t="shared" si="324"/>
        <v>0</v>
      </c>
      <c r="K202" s="68">
        <f t="shared" si="313"/>
        <v>0</v>
      </c>
      <c r="L202" s="164"/>
      <c r="M202" s="68"/>
      <c r="N202" s="68"/>
      <c r="O202" s="68"/>
      <c r="P202" s="164">
        <f t="shared" si="315"/>
        <v>0</v>
      </c>
      <c r="Q202" s="68">
        <f t="shared" si="315"/>
        <v>0</v>
      </c>
      <c r="R202" s="164"/>
      <c r="S202" s="68"/>
      <c r="T202" s="133"/>
      <c r="U202" s="164"/>
      <c r="V202" s="68">
        <f t="shared" si="316"/>
        <v>0</v>
      </c>
      <c r="W202" s="164">
        <f t="shared" si="317"/>
        <v>0</v>
      </c>
      <c r="X202" s="68">
        <f t="shared" si="318"/>
        <v>0</v>
      </c>
      <c r="Y202" s="164"/>
      <c r="Z202" s="68"/>
      <c r="AA202" s="133"/>
      <c r="AB202" s="164"/>
      <c r="AC202" s="68">
        <f t="shared" si="319"/>
        <v>0</v>
      </c>
      <c r="AD202" s="164">
        <f t="shared" si="320"/>
        <v>0</v>
      </c>
      <c r="AE202" s="68">
        <f t="shared" si="321"/>
        <v>0</v>
      </c>
      <c r="AF202" s="24"/>
    </row>
    <row r="203" spans="1:32" s="18" customFormat="1">
      <c r="A203" s="21"/>
      <c r="B203" s="3" t="s">
        <v>247</v>
      </c>
      <c r="C203" s="24"/>
      <c r="D203" s="68"/>
      <c r="E203" s="24"/>
      <c r="F203" s="68"/>
      <c r="G203" s="107"/>
      <c r="H203" s="24"/>
      <c r="I203" s="68">
        <f t="shared" si="323"/>
        <v>0</v>
      </c>
      <c r="J203" s="164">
        <f t="shared" si="324"/>
        <v>0</v>
      </c>
      <c r="K203" s="68">
        <f t="shared" si="313"/>
        <v>0</v>
      </c>
      <c r="L203" s="164"/>
      <c r="M203" s="68"/>
      <c r="N203" s="68"/>
      <c r="O203" s="68"/>
      <c r="P203" s="164">
        <f t="shared" si="315"/>
        <v>0</v>
      </c>
      <c r="Q203" s="68">
        <f t="shared" si="315"/>
        <v>0</v>
      </c>
      <c r="R203" s="164"/>
      <c r="S203" s="68"/>
      <c r="T203" s="133"/>
      <c r="U203" s="164"/>
      <c r="V203" s="68">
        <f t="shared" si="316"/>
        <v>0</v>
      </c>
      <c r="W203" s="164">
        <f t="shared" si="317"/>
        <v>0</v>
      </c>
      <c r="X203" s="68">
        <f t="shared" si="318"/>
        <v>0</v>
      </c>
      <c r="Y203" s="164"/>
      <c r="Z203" s="68"/>
      <c r="AA203" s="133"/>
      <c r="AB203" s="164"/>
      <c r="AC203" s="68">
        <f t="shared" si="319"/>
        <v>0</v>
      </c>
      <c r="AD203" s="164">
        <f t="shared" si="320"/>
        <v>0</v>
      </c>
      <c r="AE203" s="68">
        <f t="shared" si="321"/>
        <v>0</v>
      </c>
      <c r="AF203" s="24"/>
    </row>
    <row r="204" spans="1:32" s="18" customFormat="1" ht="81.75" customHeight="1">
      <c r="A204" s="21">
        <v>11.05</v>
      </c>
      <c r="B204" s="3" t="s">
        <v>248</v>
      </c>
      <c r="C204" s="24"/>
      <c r="D204" s="68"/>
      <c r="E204" s="24"/>
      <c r="F204" s="68"/>
      <c r="G204" s="107"/>
      <c r="H204" s="24"/>
      <c r="I204" s="68"/>
      <c r="J204" s="164"/>
      <c r="K204" s="68">
        <f t="shared" si="313"/>
        <v>0</v>
      </c>
      <c r="L204" s="164"/>
      <c r="M204" s="68"/>
      <c r="N204" s="68"/>
      <c r="O204" s="68"/>
      <c r="P204" s="164">
        <f t="shared" si="315"/>
        <v>0</v>
      </c>
      <c r="Q204" s="68">
        <f t="shared" si="315"/>
        <v>0</v>
      </c>
      <c r="R204" s="164"/>
      <c r="S204" s="68"/>
      <c r="T204" s="133"/>
      <c r="U204" s="164"/>
      <c r="V204" s="68">
        <f t="shared" si="316"/>
        <v>0</v>
      </c>
      <c r="W204" s="164">
        <f t="shared" si="317"/>
        <v>0</v>
      </c>
      <c r="X204" s="68">
        <f t="shared" si="318"/>
        <v>0</v>
      </c>
      <c r="Y204" s="164"/>
      <c r="Z204" s="68"/>
      <c r="AA204" s="133"/>
      <c r="AB204" s="164"/>
      <c r="AC204" s="68">
        <f t="shared" si="319"/>
        <v>0</v>
      </c>
      <c r="AD204" s="164">
        <f t="shared" si="320"/>
        <v>0</v>
      </c>
      <c r="AE204" s="68">
        <f t="shared" si="321"/>
        <v>0</v>
      </c>
      <c r="AF204" s="24"/>
    </row>
    <row r="205" spans="1:32" s="18" customFormat="1">
      <c r="A205" s="21"/>
      <c r="B205" s="98" t="s">
        <v>236</v>
      </c>
      <c r="C205" s="24"/>
      <c r="D205" s="68"/>
      <c r="E205" s="24"/>
      <c r="F205" s="68"/>
      <c r="G205" s="107">
        <v>0.01</v>
      </c>
      <c r="H205" s="24">
        <v>24</v>
      </c>
      <c r="I205" s="68">
        <f t="shared" ref="I205:I208" si="325">H205*G205</f>
        <v>0.24</v>
      </c>
      <c r="J205" s="164">
        <v>24</v>
      </c>
      <c r="K205" s="68">
        <v>0.24</v>
      </c>
      <c r="L205" s="164">
        <v>24</v>
      </c>
      <c r="M205" s="68">
        <v>0.24</v>
      </c>
      <c r="N205" s="68">
        <f t="shared" si="314"/>
        <v>100</v>
      </c>
      <c r="O205" s="68">
        <f t="shared" si="314"/>
        <v>100</v>
      </c>
      <c r="P205" s="164">
        <f t="shared" si="315"/>
        <v>0</v>
      </c>
      <c r="Q205" s="68">
        <f t="shared" si="315"/>
        <v>0</v>
      </c>
      <c r="R205" s="164"/>
      <c r="S205" s="68"/>
      <c r="T205" s="133">
        <v>1.2E-2</v>
      </c>
      <c r="U205" s="164">
        <v>44</v>
      </c>
      <c r="V205" s="68">
        <f t="shared" si="316"/>
        <v>0.52800000000000002</v>
      </c>
      <c r="W205" s="164">
        <f t="shared" si="317"/>
        <v>44</v>
      </c>
      <c r="X205" s="68">
        <f t="shared" si="318"/>
        <v>0.52800000000000002</v>
      </c>
      <c r="Y205" s="164"/>
      <c r="Z205" s="68"/>
      <c r="AA205" s="133">
        <v>1.2E-2</v>
      </c>
      <c r="AB205" s="164">
        <v>44</v>
      </c>
      <c r="AC205" s="68">
        <f t="shared" si="319"/>
        <v>0.52800000000000002</v>
      </c>
      <c r="AD205" s="164">
        <f t="shared" si="320"/>
        <v>44</v>
      </c>
      <c r="AE205" s="68">
        <f t="shared" si="321"/>
        <v>0.52800000000000002</v>
      </c>
      <c r="AF205" s="24"/>
    </row>
    <row r="206" spans="1:32" s="18" customFormat="1">
      <c r="A206" s="21"/>
      <c r="B206" s="98" t="s">
        <v>237</v>
      </c>
      <c r="C206" s="24"/>
      <c r="D206" s="68"/>
      <c r="E206" s="24"/>
      <c r="F206" s="68"/>
      <c r="G206" s="107">
        <v>0.01</v>
      </c>
      <c r="H206" s="24">
        <v>24</v>
      </c>
      <c r="I206" s="68">
        <f t="shared" si="325"/>
        <v>0.24</v>
      </c>
      <c r="J206" s="164">
        <f t="shared" ref="J206:J207" si="326">H206+E206+C206</f>
        <v>24</v>
      </c>
      <c r="K206" s="68">
        <f t="shared" si="313"/>
        <v>0.24</v>
      </c>
      <c r="L206" s="164">
        <v>24</v>
      </c>
      <c r="M206" s="68">
        <v>0.24</v>
      </c>
      <c r="N206" s="68">
        <f t="shared" si="314"/>
        <v>100</v>
      </c>
      <c r="O206" s="68">
        <f t="shared" si="314"/>
        <v>100</v>
      </c>
      <c r="P206" s="164">
        <f t="shared" si="315"/>
        <v>0</v>
      </c>
      <c r="Q206" s="68">
        <f t="shared" si="315"/>
        <v>0</v>
      </c>
      <c r="R206" s="164"/>
      <c r="S206" s="68"/>
      <c r="T206" s="133">
        <v>1.2E-2</v>
      </c>
      <c r="U206" s="164">
        <v>44</v>
      </c>
      <c r="V206" s="68">
        <f t="shared" si="316"/>
        <v>0.52800000000000002</v>
      </c>
      <c r="W206" s="164">
        <f t="shared" si="317"/>
        <v>44</v>
      </c>
      <c r="X206" s="68">
        <f t="shared" si="318"/>
        <v>0.52800000000000002</v>
      </c>
      <c r="Y206" s="164"/>
      <c r="Z206" s="68"/>
      <c r="AA206" s="133">
        <v>1.2E-2</v>
      </c>
      <c r="AB206" s="164">
        <v>44</v>
      </c>
      <c r="AC206" s="68">
        <f t="shared" si="319"/>
        <v>0.52800000000000002</v>
      </c>
      <c r="AD206" s="164">
        <f t="shared" si="320"/>
        <v>44</v>
      </c>
      <c r="AE206" s="68">
        <f t="shared" si="321"/>
        <v>0.52800000000000002</v>
      </c>
      <c r="AF206" s="24"/>
    </row>
    <row r="207" spans="1:32" s="18" customFormat="1">
      <c r="A207" s="21"/>
      <c r="B207" s="98" t="s">
        <v>241</v>
      </c>
      <c r="C207" s="24"/>
      <c r="D207" s="68"/>
      <c r="E207" s="24"/>
      <c r="F207" s="68"/>
      <c r="G207" s="107">
        <v>0.01</v>
      </c>
      <c r="H207" s="24">
        <v>24</v>
      </c>
      <c r="I207" s="68">
        <f t="shared" si="325"/>
        <v>0.24</v>
      </c>
      <c r="J207" s="164">
        <f t="shared" si="326"/>
        <v>24</v>
      </c>
      <c r="K207" s="68">
        <f t="shared" si="313"/>
        <v>0.24</v>
      </c>
      <c r="L207" s="164">
        <v>24</v>
      </c>
      <c r="M207" s="68">
        <v>0.24</v>
      </c>
      <c r="N207" s="68">
        <f t="shared" si="314"/>
        <v>100</v>
      </c>
      <c r="O207" s="68">
        <f t="shared" si="314"/>
        <v>100</v>
      </c>
      <c r="P207" s="164">
        <f t="shared" si="315"/>
        <v>0</v>
      </c>
      <c r="Q207" s="68">
        <f t="shared" si="315"/>
        <v>0</v>
      </c>
      <c r="R207" s="164"/>
      <c r="S207" s="68"/>
      <c r="T207" s="133">
        <v>1.2E-2</v>
      </c>
      <c r="U207" s="164">
        <v>44</v>
      </c>
      <c r="V207" s="68">
        <f t="shared" si="316"/>
        <v>0.52800000000000002</v>
      </c>
      <c r="W207" s="164">
        <f t="shared" si="317"/>
        <v>44</v>
      </c>
      <c r="X207" s="68">
        <f t="shared" si="318"/>
        <v>0.52800000000000002</v>
      </c>
      <c r="Y207" s="164"/>
      <c r="Z207" s="68"/>
      <c r="AA207" s="133">
        <v>1.2E-2</v>
      </c>
      <c r="AB207" s="164">
        <v>44</v>
      </c>
      <c r="AC207" s="68">
        <f t="shared" si="319"/>
        <v>0.52800000000000002</v>
      </c>
      <c r="AD207" s="164">
        <f t="shared" si="320"/>
        <v>44</v>
      </c>
      <c r="AE207" s="68">
        <f t="shared" si="321"/>
        <v>0.52800000000000002</v>
      </c>
      <c r="AF207" s="24"/>
    </row>
    <row r="208" spans="1:32" s="18" customFormat="1">
      <c r="A208" s="21"/>
      <c r="B208" s="3" t="s">
        <v>250</v>
      </c>
      <c r="C208" s="24"/>
      <c r="D208" s="68"/>
      <c r="E208" s="24"/>
      <c r="F208" s="68"/>
      <c r="G208" s="107"/>
      <c r="H208" s="24"/>
      <c r="I208" s="68">
        <f t="shared" si="325"/>
        <v>0</v>
      </c>
      <c r="J208" s="164"/>
      <c r="K208" s="68">
        <f t="shared" ref="K208:K210" si="327">I208+F208+D208</f>
        <v>0</v>
      </c>
      <c r="L208" s="164"/>
      <c r="M208" s="68"/>
      <c r="N208" s="68"/>
      <c r="O208" s="68"/>
      <c r="P208" s="164">
        <f t="shared" si="315"/>
        <v>0</v>
      </c>
      <c r="Q208" s="68">
        <f t="shared" si="315"/>
        <v>0</v>
      </c>
      <c r="R208" s="164"/>
      <c r="S208" s="68"/>
      <c r="T208" s="133"/>
      <c r="U208" s="164"/>
      <c r="V208" s="68">
        <f t="shared" si="316"/>
        <v>0</v>
      </c>
      <c r="W208" s="164">
        <f t="shared" si="317"/>
        <v>0</v>
      </c>
      <c r="X208" s="68">
        <f t="shared" si="318"/>
        <v>0</v>
      </c>
      <c r="Y208" s="164"/>
      <c r="Z208" s="68"/>
      <c r="AA208" s="133"/>
      <c r="AB208" s="164"/>
      <c r="AC208" s="68">
        <f t="shared" si="319"/>
        <v>0</v>
      </c>
      <c r="AD208" s="164">
        <f t="shared" si="320"/>
        <v>0</v>
      </c>
      <c r="AE208" s="68">
        <f t="shared" si="321"/>
        <v>0</v>
      </c>
      <c r="AF208" s="24"/>
    </row>
    <row r="209" spans="1:32" s="18" customFormat="1">
      <c r="A209" s="21">
        <v>11.06</v>
      </c>
      <c r="B209" s="23" t="s">
        <v>249</v>
      </c>
      <c r="C209" s="24"/>
      <c r="D209" s="68"/>
      <c r="E209" s="24"/>
      <c r="F209" s="68"/>
      <c r="G209" s="107">
        <v>0.02</v>
      </c>
      <c r="H209" s="24">
        <v>10</v>
      </c>
      <c r="I209" s="68">
        <f>H209*G209</f>
        <v>0.2</v>
      </c>
      <c r="J209" s="164">
        <f t="shared" ref="J209:J210" si="328">H209+E209+C209</f>
        <v>10</v>
      </c>
      <c r="K209" s="68">
        <f t="shared" si="327"/>
        <v>0.2</v>
      </c>
      <c r="L209" s="164">
        <v>10</v>
      </c>
      <c r="M209" s="68">
        <v>0.2</v>
      </c>
      <c r="N209" s="68">
        <f t="shared" si="314"/>
        <v>100</v>
      </c>
      <c r="O209" s="68">
        <f t="shared" si="314"/>
        <v>100</v>
      </c>
      <c r="P209" s="164">
        <f t="shared" si="315"/>
        <v>0</v>
      </c>
      <c r="Q209" s="68">
        <f t="shared" si="315"/>
        <v>0</v>
      </c>
      <c r="R209" s="164"/>
      <c r="S209" s="68"/>
      <c r="T209" s="133">
        <v>0.02</v>
      </c>
      <c r="U209" s="164">
        <v>10</v>
      </c>
      <c r="V209" s="68">
        <f t="shared" si="316"/>
        <v>0.2</v>
      </c>
      <c r="W209" s="164">
        <f t="shared" si="317"/>
        <v>10</v>
      </c>
      <c r="X209" s="68">
        <f t="shared" si="318"/>
        <v>0.2</v>
      </c>
      <c r="Y209" s="164"/>
      <c r="Z209" s="68"/>
      <c r="AA209" s="133">
        <v>0.02</v>
      </c>
      <c r="AB209" s="164">
        <v>10</v>
      </c>
      <c r="AC209" s="68">
        <f t="shared" si="319"/>
        <v>0.2</v>
      </c>
      <c r="AD209" s="164">
        <f t="shared" si="320"/>
        <v>10</v>
      </c>
      <c r="AE209" s="68">
        <f t="shared" si="321"/>
        <v>0.2</v>
      </c>
      <c r="AF209" s="24"/>
    </row>
    <row r="210" spans="1:32" s="18" customFormat="1">
      <c r="A210" s="21">
        <v>11.07</v>
      </c>
      <c r="B210" s="23" t="s">
        <v>238</v>
      </c>
      <c r="C210" s="24"/>
      <c r="D210" s="68"/>
      <c r="E210" s="24"/>
      <c r="F210" s="68"/>
      <c r="G210" s="107">
        <v>1.6E-2</v>
      </c>
      <c r="H210" s="24">
        <v>130</v>
      </c>
      <c r="I210" s="68">
        <f>H210*G210</f>
        <v>2.08</v>
      </c>
      <c r="J210" s="164">
        <f t="shared" si="328"/>
        <v>130</v>
      </c>
      <c r="K210" s="68">
        <f t="shared" si="327"/>
        <v>2.08</v>
      </c>
      <c r="L210" s="164">
        <v>130</v>
      </c>
      <c r="M210" s="68">
        <v>2.08</v>
      </c>
      <c r="N210" s="68">
        <f t="shared" si="314"/>
        <v>100</v>
      </c>
      <c r="O210" s="68">
        <f t="shared" si="314"/>
        <v>100.00000000000001</v>
      </c>
      <c r="P210" s="164">
        <f t="shared" si="315"/>
        <v>0</v>
      </c>
      <c r="Q210" s="68">
        <f t="shared" si="315"/>
        <v>0</v>
      </c>
      <c r="R210" s="164"/>
      <c r="S210" s="68"/>
      <c r="T210" s="133">
        <v>1.6E-2</v>
      </c>
      <c r="U210" s="164">
        <v>40</v>
      </c>
      <c r="V210" s="68">
        <f t="shared" si="316"/>
        <v>0.64</v>
      </c>
      <c r="W210" s="164">
        <f>U210+R210</f>
        <v>40</v>
      </c>
      <c r="X210" s="68">
        <f t="shared" si="318"/>
        <v>0.64</v>
      </c>
      <c r="Y210" s="164"/>
      <c r="Z210" s="68"/>
      <c r="AA210" s="133">
        <v>1.6E-2</v>
      </c>
      <c r="AB210" s="164">
        <v>40</v>
      </c>
      <c r="AC210" s="68">
        <f t="shared" si="319"/>
        <v>0.64</v>
      </c>
      <c r="AD210" s="164">
        <f>AB210+Y210</f>
        <v>40</v>
      </c>
      <c r="AE210" s="68">
        <f t="shared" si="321"/>
        <v>0.64</v>
      </c>
      <c r="AF210" s="24"/>
    </row>
    <row r="211" spans="1:32" s="235" customFormat="1">
      <c r="A211" s="237"/>
      <c r="B211" s="238" t="s">
        <v>35</v>
      </c>
      <c r="C211" s="228">
        <f t="shared" ref="C211" si="329">SUM(C192:C210)</f>
        <v>0</v>
      </c>
      <c r="D211" s="229">
        <f>SUM(D192:D210)</f>
        <v>0</v>
      </c>
      <c r="E211" s="228">
        <f t="shared" ref="E211" si="330">SUM(E192:E210)</f>
        <v>0</v>
      </c>
      <c r="F211" s="229">
        <f>SUM(F192:F210)</f>
        <v>0</v>
      </c>
      <c r="G211" s="230"/>
      <c r="H211" s="228">
        <f>SUM(H196:H210)</f>
        <v>2634</v>
      </c>
      <c r="I211" s="229">
        <f>SUM(I192:I210)</f>
        <v>39.330000000000005</v>
      </c>
      <c r="J211" s="228">
        <f>SUM(J196:J210)</f>
        <v>2634</v>
      </c>
      <c r="K211" s="229">
        <f>SUM(K192:K210)</f>
        <v>39.330000000000005</v>
      </c>
      <c r="L211" s="228">
        <f>SUM(L196:L210)</f>
        <v>2268</v>
      </c>
      <c r="M211" s="229">
        <f t="shared" ref="M211" si="331">SUM(M192:M210)</f>
        <v>32.309999999999995</v>
      </c>
      <c r="N211" s="232">
        <f t="shared" si="314"/>
        <v>86.104783599088833</v>
      </c>
      <c r="O211" s="232">
        <f>M211/K211%</f>
        <v>82.151029748283733</v>
      </c>
      <c r="P211" s="228">
        <f>SUM(P196:P210)</f>
        <v>366</v>
      </c>
      <c r="Q211" s="229">
        <f>SUM(Q192:Q210)</f>
        <v>7.02</v>
      </c>
      <c r="R211" s="228">
        <f t="shared" ref="R211" si="332">SUM(R192:R210)</f>
        <v>0</v>
      </c>
      <c r="S211" s="229">
        <f>SUM(S192:S210)</f>
        <v>0</v>
      </c>
      <c r="T211" s="233"/>
      <c r="U211" s="228">
        <f>SUM(U196:U210)</f>
        <v>2632</v>
      </c>
      <c r="V211" s="229">
        <f>SUM(V192:V210)</f>
        <v>56.323999999999998</v>
      </c>
      <c r="W211" s="228">
        <f>SUM(W196:W210)</f>
        <v>2632</v>
      </c>
      <c r="X211" s="229">
        <f>SUM(X192:X210)</f>
        <v>56.323999999999998</v>
      </c>
      <c r="Y211" s="228">
        <f t="shared" ref="Y211" si="333">SUM(Y192:Y210)</f>
        <v>0</v>
      </c>
      <c r="Z211" s="229">
        <f>SUM(Z192:Z210)</f>
        <v>0</v>
      </c>
      <c r="AA211" s="233"/>
      <c r="AB211" s="228">
        <f>SUM(AB196:AB210)</f>
        <v>2632</v>
      </c>
      <c r="AC211" s="229">
        <f>SUM(AC192:AC210)</f>
        <v>56.323999999999998</v>
      </c>
      <c r="AD211" s="228">
        <f>SUM(AD196:AD210)</f>
        <v>2632</v>
      </c>
      <c r="AE211" s="229">
        <f>SUM(AE192:AE210)</f>
        <v>56.323999999999998</v>
      </c>
      <c r="AF211" s="227"/>
    </row>
    <row r="212" spans="1:32" s="25" customFormat="1" ht="31.5">
      <c r="A212" s="338">
        <v>12</v>
      </c>
      <c r="B212" s="20" t="s">
        <v>77</v>
      </c>
      <c r="C212" s="22"/>
      <c r="D212" s="66"/>
      <c r="E212" s="22"/>
      <c r="F212" s="66"/>
      <c r="G212" s="108"/>
      <c r="H212" s="22"/>
      <c r="I212" s="66"/>
      <c r="J212" s="312"/>
      <c r="K212" s="66"/>
      <c r="L212" s="312"/>
      <c r="M212" s="66"/>
      <c r="N212" s="66"/>
      <c r="O212" s="66"/>
      <c r="P212" s="312"/>
      <c r="Q212" s="66"/>
      <c r="R212" s="312"/>
      <c r="S212" s="66"/>
      <c r="T212" s="134"/>
      <c r="U212" s="312"/>
      <c r="V212" s="66"/>
      <c r="W212" s="312"/>
      <c r="X212" s="66"/>
      <c r="Y212" s="312"/>
      <c r="Z212" s="66"/>
      <c r="AA212" s="134"/>
      <c r="AB212" s="312"/>
      <c r="AC212" s="66"/>
      <c r="AD212" s="312"/>
      <c r="AE212" s="66"/>
      <c r="AF212" s="22"/>
    </row>
    <row r="213" spans="1:32" s="25" customFormat="1">
      <c r="A213" s="338">
        <v>12.01</v>
      </c>
      <c r="B213" s="20" t="s">
        <v>78</v>
      </c>
      <c r="C213" s="22"/>
      <c r="D213" s="66"/>
      <c r="E213" s="22"/>
      <c r="F213" s="66"/>
      <c r="G213" s="108"/>
      <c r="H213" s="22"/>
      <c r="I213" s="66"/>
      <c r="J213" s="312">
        <f t="shared" ref="J213:K224" si="334">H213+E213+C213</f>
        <v>0</v>
      </c>
      <c r="K213" s="66">
        <f t="shared" si="334"/>
        <v>0</v>
      </c>
      <c r="L213" s="312"/>
      <c r="M213" s="66"/>
      <c r="N213" s="66"/>
      <c r="O213" s="66"/>
      <c r="P213" s="312"/>
      <c r="Q213" s="66"/>
      <c r="R213" s="312"/>
      <c r="S213" s="66"/>
      <c r="T213" s="134"/>
      <c r="U213" s="312"/>
      <c r="V213" s="66"/>
      <c r="W213" s="312"/>
      <c r="X213" s="66"/>
      <c r="Y213" s="312"/>
      <c r="Z213" s="66"/>
      <c r="AA213" s="134"/>
      <c r="AB213" s="312"/>
      <c r="AC213" s="66"/>
      <c r="AD213" s="312"/>
      <c r="AE213" s="66"/>
      <c r="AF213" s="22"/>
    </row>
    <row r="214" spans="1:32" s="18" customFormat="1" ht="35.25" customHeight="1">
      <c r="A214" s="21"/>
      <c r="B214" s="16" t="s">
        <v>175</v>
      </c>
      <c r="C214" s="24"/>
      <c r="D214" s="68"/>
      <c r="E214" s="24"/>
      <c r="F214" s="68"/>
      <c r="G214" s="107">
        <v>0.56999999999999995</v>
      </c>
      <c r="H214" s="24">
        <v>0</v>
      </c>
      <c r="I214" s="68">
        <f>H214*G214*12</f>
        <v>0</v>
      </c>
      <c r="J214" s="164">
        <f t="shared" si="334"/>
        <v>0</v>
      </c>
      <c r="K214" s="68">
        <f t="shared" si="334"/>
        <v>0</v>
      </c>
      <c r="L214" s="164"/>
      <c r="M214" s="68"/>
      <c r="N214" s="68"/>
      <c r="O214" s="68"/>
      <c r="P214" s="164">
        <f t="shared" ref="P214:Q224" si="335">J214-L214</f>
        <v>0</v>
      </c>
      <c r="Q214" s="68">
        <f t="shared" si="335"/>
        <v>0</v>
      </c>
      <c r="R214" s="164"/>
      <c r="S214" s="68"/>
      <c r="T214" s="133">
        <v>0.75</v>
      </c>
      <c r="U214" s="164">
        <v>8</v>
      </c>
      <c r="V214" s="68">
        <f>U214*T214*12</f>
        <v>72</v>
      </c>
      <c r="W214" s="164">
        <f t="shared" ref="W214:W224" si="336">U214+R214</f>
        <v>8</v>
      </c>
      <c r="X214" s="68">
        <f t="shared" ref="X214:X224" si="337">V214+S214</f>
        <v>72</v>
      </c>
      <c r="Y214" s="164"/>
      <c r="Z214" s="68"/>
      <c r="AA214" s="133">
        <v>0.75</v>
      </c>
      <c r="AB214" s="164">
        <v>8</v>
      </c>
      <c r="AC214" s="68">
        <f>AB214*AA214*12</f>
        <v>72</v>
      </c>
      <c r="AD214" s="164">
        <f t="shared" ref="AD214:AD224" si="338">AB214+Y214</f>
        <v>8</v>
      </c>
      <c r="AE214" s="68">
        <f t="shared" ref="AE214:AE224" si="339">AC214+Z214</f>
        <v>72</v>
      </c>
      <c r="AF214" s="24"/>
    </row>
    <row r="215" spans="1:32" s="18" customFormat="1">
      <c r="A215" s="21"/>
      <c r="B215" s="16" t="s">
        <v>197</v>
      </c>
      <c r="C215" s="24"/>
      <c r="D215" s="68"/>
      <c r="E215" s="24"/>
      <c r="F215" s="68"/>
      <c r="G215" s="107"/>
      <c r="H215" s="24"/>
      <c r="I215" s="68">
        <f>H215*G215*12</f>
        <v>0</v>
      </c>
      <c r="J215" s="164">
        <f t="shared" si="334"/>
        <v>0</v>
      </c>
      <c r="K215" s="68">
        <f t="shared" si="334"/>
        <v>0</v>
      </c>
      <c r="L215" s="164"/>
      <c r="M215" s="68"/>
      <c r="N215" s="68"/>
      <c r="O215" s="68"/>
      <c r="P215" s="164">
        <f t="shared" si="335"/>
        <v>0</v>
      </c>
      <c r="Q215" s="68">
        <f t="shared" si="335"/>
        <v>0</v>
      </c>
      <c r="R215" s="164"/>
      <c r="S215" s="68"/>
      <c r="T215" s="133">
        <v>0.16</v>
      </c>
      <c r="U215" s="164">
        <v>16</v>
      </c>
      <c r="V215" s="68">
        <f>U215*T215*12</f>
        <v>30.72</v>
      </c>
      <c r="W215" s="164">
        <f t="shared" si="336"/>
        <v>16</v>
      </c>
      <c r="X215" s="68">
        <f t="shared" si="337"/>
        <v>30.72</v>
      </c>
      <c r="Y215" s="164"/>
      <c r="Z215" s="68"/>
      <c r="AA215" s="133">
        <v>0.16</v>
      </c>
      <c r="AB215" s="164"/>
      <c r="AC215" s="68">
        <f>AB215*AA215*12</f>
        <v>0</v>
      </c>
      <c r="AD215" s="164">
        <f t="shared" si="338"/>
        <v>0</v>
      </c>
      <c r="AE215" s="68">
        <f t="shared" si="339"/>
        <v>0</v>
      </c>
      <c r="AF215" s="24"/>
    </row>
    <row r="216" spans="1:32" s="18" customFormat="1">
      <c r="A216" s="21"/>
      <c r="B216" s="16" t="s">
        <v>198</v>
      </c>
      <c r="C216" s="24"/>
      <c r="D216" s="68"/>
      <c r="E216" s="24"/>
      <c r="F216" s="68"/>
      <c r="G216" s="107"/>
      <c r="H216" s="24"/>
      <c r="I216" s="68">
        <f>H216*G216*12</f>
        <v>0</v>
      </c>
      <c r="J216" s="164">
        <f t="shared" si="334"/>
        <v>0</v>
      </c>
      <c r="K216" s="68">
        <f t="shared" si="334"/>
        <v>0</v>
      </c>
      <c r="L216" s="164"/>
      <c r="M216" s="68"/>
      <c r="N216" s="68"/>
      <c r="O216" s="68"/>
      <c r="P216" s="164">
        <f t="shared" si="335"/>
        <v>0</v>
      </c>
      <c r="Q216" s="68">
        <f t="shared" si="335"/>
        <v>0</v>
      </c>
      <c r="R216" s="164"/>
      <c r="S216" s="68"/>
      <c r="T216" s="133"/>
      <c r="U216" s="164"/>
      <c r="V216" s="68">
        <f>U216*T216*12</f>
        <v>0</v>
      </c>
      <c r="W216" s="164">
        <f t="shared" si="336"/>
        <v>0</v>
      </c>
      <c r="X216" s="68">
        <f t="shared" si="337"/>
        <v>0</v>
      </c>
      <c r="Y216" s="164"/>
      <c r="Z216" s="68"/>
      <c r="AA216" s="133"/>
      <c r="AB216" s="164"/>
      <c r="AC216" s="68">
        <f>AB216*AA216*12</f>
        <v>0</v>
      </c>
      <c r="AD216" s="164">
        <f t="shared" si="338"/>
        <v>0</v>
      </c>
      <c r="AE216" s="68">
        <f t="shared" si="339"/>
        <v>0</v>
      </c>
      <c r="AF216" s="24"/>
    </row>
    <row r="217" spans="1:32" s="18" customFormat="1" ht="60" customHeight="1">
      <c r="A217" s="21"/>
      <c r="B217" s="16" t="s">
        <v>270</v>
      </c>
      <c r="C217" s="24"/>
      <c r="D217" s="68"/>
      <c r="E217" s="24"/>
      <c r="F217" s="68"/>
      <c r="G217" s="107">
        <v>0.12</v>
      </c>
      <c r="H217" s="24">
        <v>8</v>
      </c>
      <c r="I217" s="68">
        <f>H217*G217*12</f>
        <v>11.52</v>
      </c>
      <c r="J217" s="164">
        <f t="shared" si="334"/>
        <v>8</v>
      </c>
      <c r="K217" s="68">
        <f t="shared" si="334"/>
        <v>11.52</v>
      </c>
      <c r="L217" s="164">
        <v>8</v>
      </c>
      <c r="M217" s="68">
        <f>11.52</f>
        <v>11.52</v>
      </c>
      <c r="N217" s="68">
        <f t="shared" ref="N217:O225" si="340">L217/J217%</f>
        <v>100</v>
      </c>
      <c r="O217" s="68">
        <f t="shared" si="340"/>
        <v>100</v>
      </c>
      <c r="P217" s="164">
        <f t="shared" si="335"/>
        <v>0</v>
      </c>
      <c r="Q217" s="68">
        <f t="shared" si="335"/>
        <v>0</v>
      </c>
      <c r="R217" s="164"/>
      <c r="S217" s="68"/>
      <c r="T217" s="133">
        <v>0.16</v>
      </c>
      <c r="U217" s="164">
        <v>8</v>
      </c>
      <c r="V217" s="68">
        <f>U217*T217*12</f>
        <v>15.36</v>
      </c>
      <c r="W217" s="164">
        <f t="shared" si="336"/>
        <v>8</v>
      </c>
      <c r="X217" s="68">
        <f t="shared" si="337"/>
        <v>15.36</v>
      </c>
      <c r="Y217" s="164"/>
      <c r="Z217" s="68"/>
      <c r="AA217" s="133">
        <v>0.16</v>
      </c>
      <c r="AB217" s="164">
        <v>8</v>
      </c>
      <c r="AC217" s="68">
        <f>AB217*AA217*12</f>
        <v>15.36</v>
      </c>
      <c r="AD217" s="164">
        <f t="shared" si="338"/>
        <v>8</v>
      </c>
      <c r="AE217" s="68">
        <f t="shared" si="339"/>
        <v>15.36</v>
      </c>
      <c r="AF217" s="24"/>
    </row>
    <row r="218" spans="1:32" s="18" customFormat="1" ht="69.75" customHeight="1">
      <c r="A218" s="21"/>
      <c r="B218" s="16" t="s">
        <v>200</v>
      </c>
      <c r="C218" s="24"/>
      <c r="D218" s="68"/>
      <c r="E218" s="24"/>
      <c r="F218" s="68"/>
      <c r="G218" s="107">
        <v>0.12</v>
      </c>
      <c r="H218" s="24"/>
      <c r="I218" s="68">
        <f>H218*G218*12</f>
        <v>0</v>
      </c>
      <c r="J218" s="164">
        <f t="shared" si="334"/>
        <v>0</v>
      </c>
      <c r="K218" s="68">
        <f t="shared" si="334"/>
        <v>0</v>
      </c>
      <c r="L218" s="164"/>
      <c r="M218" s="68"/>
      <c r="N218" s="68"/>
      <c r="O218" s="68"/>
      <c r="P218" s="164">
        <f t="shared" si="335"/>
        <v>0</v>
      </c>
      <c r="Q218" s="68">
        <f t="shared" si="335"/>
        <v>0</v>
      </c>
      <c r="R218" s="164"/>
      <c r="S218" s="68"/>
      <c r="T218" s="133">
        <v>0.16</v>
      </c>
      <c r="U218" s="164"/>
      <c r="V218" s="68">
        <f>U218*T218*12</f>
        <v>0</v>
      </c>
      <c r="W218" s="164">
        <f t="shared" si="336"/>
        <v>0</v>
      </c>
      <c r="X218" s="68">
        <f t="shared" si="337"/>
        <v>0</v>
      </c>
      <c r="Y218" s="164"/>
      <c r="Z218" s="68"/>
      <c r="AA218" s="133">
        <v>0.16</v>
      </c>
      <c r="AB218" s="164"/>
      <c r="AC218" s="68">
        <f>AB218*AA218*12</f>
        <v>0</v>
      </c>
      <c r="AD218" s="164">
        <f t="shared" si="338"/>
        <v>0</v>
      </c>
      <c r="AE218" s="68">
        <f t="shared" si="339"/>
        <v>0</v>
      </c>
      <c r="AF218" s="24"/>
    </row>
    <row r="219" spans="1:32" s="18" customFormat="1">
      <c r="A219" s="21">
        <v>12.02</v>
      </c>
      <c r="B219" s="16" t="s">
        <v>79</v>
      </c>
      <c r="C219" s="24"/>
      <c r="D219" s="68"/>
      <c r="E219" s="24"/>
      <c r="F219" s="68"/>
      <c r="G219" s="107"/>
      <c r="H219" s="24"/>
      <c r="I219" s="68">
        <f t="shared" ref="I219:I224" si="341">H219*G219</f>
        <v>0</v>
      </c>
      <c r="J219" s="164">
        <f t="shared" si="334"/>
        <v>0</v>
      </c>
      <c r="K219" s="68">
        <f t="shared" si="334"/>
        <v>0</v>
      </c>
      <c r="L219" s="164"/>
      <c r="M219" s="68"/>
      <c r="N219" s="68"/>
      <c r="O219" s="68"/>
      <c r="P219" s="164">
        <f t="shared" si="335"/>
        <v>0</v>
      </c>
      <c r="Q219" s="68">
        <f t="shared" si="335"/>
        <v>0</v>
      </c>
      <c r="R219" s="164"/>
      <c r="S219" s="68"/>
      <c r="T219" s="133"/>
      <c r="U219" s="164"/>
      <c r="V219" s="68">
        <f t="shared" ref="V219:V224" si="342">U219*T219</f>
        <v>0</v>
      </c>
      <c r="W219" s="164">
        <f t="shared" si="336"/>
        <v>0</v>
      </c>
      <c r="X219" s="68">
        <f t="shared" si="337"/>
        <v>0</v>
      </c>
      <c r="Y219" s="164"/>
      <c r="Z219" s="68"/>
      <c r="AA219" s="133"/>
      <c r="AB219" s="164"/>
      <c r="AC219" s="68">
        <f t="shared" ref="AC219:AC224" si="343">AB219*AA219</f>
        <v>0</v>
      </c>
      <c r="AD219" s="164">
        <f t="shared" si="338"/>
        <v>0</v>
      </c>
      <c r="AE219" s="68">
        <f t="shared" si="339"/>
        <v>0</v>
      </c>
      <c r="AF219" s="24"/>
    </row>
    <row r="220" spans="1:32" s="18" customFormat="1">
      <c r="A220" s="21">
        <v>12.03</v>
      </c>
      <c r="B220" s="16" t="s">
        <v>80</v>
      </c>
      <c r="C220" s="24"/>
      <c r="D220" s="68"/>
      <c r="E220" s="24"/>
      <c r="F220" s="68"/>
      <c r="G220" s="107"/>
      <c r="H220" s="24"/>
      <c r="I220" s="68">
        <f t="shared" si="341"/>
        <v>0</v>
      </c>
      <c r="J220" s="164">
        <f t="shared" si="334"/>
        <v>0</v>
      </c>
      <c r="K220" s="68">
        <f t="shared" si="334"/>
        <v>0</v>
      </c>
      <c r="L220" s="164"/>
      <c r="M220" s="68"/>
      <c r="N220" s="68"/>
      <c r="O220" s="68"/>
      <c r="P220" s="164">
        <f t="shared" si="335"/>
        <v>0</v>
      </c>
      <c r="Q220" s="68">
        <f t="shared" si="335"/>
        <v>0</v>
      </c>
      <c r="R220" s="164"/>
      <c r="S220" s="68"/>
      <c r="T220" s="133"/>
      <c r="U220" s="164"/>
      <c r="V220" s="68">
        <f t="shared" si="342"/>
        <v>0</v>
      </c>
      <c r="W220" s="164">
        <f t="shared" si="336"/>
        <v>0</v>
      </c>
      <c r="X220" s="68">
        <f t="shared" si="337"/>
        <v>0</v>
      </c>
      <c r="Y220" s="164"/>
      <c r="Z220" s="68"/>
      <c r="AA220" s="133"/>
      <c r="AB220" s="164"/>
      <c r="AC220" s="68">
        <f t="shared" si="343"/>
        <v>0</v>
      </c>
      <c r="AD220" s="164">
        <f t="shared" si="338"/>
        <v>0</v>
      </c>
      <c r="AE220" s="68">
        <f t="shared" si="339"/>
        <v>0</v>
      </c>
      <c r="AF220" s="24"/>
    </row>
    <row r="221" spans="1:32" s="18" customFormat="1" ht="56.25">
      <c r="A221" s="21">
        <v>12.04</v>
      </c>
      <c r="B221" s="23" t="s">
        <v>81</v>
      </c>
      <c r="C221" s="24"/>
      <c r="D221" s="68"/>
      <c r="E221" s="24"/>
      <c r="F221" s="68"/>
      <c r="G221" s="107">
        <v>0.5</v>
      </c>
      <c r="H221" s="24">
        <v>8</v>
      </c>
      <c r="I221" s="68">
        <f t="shared" si="341"/>
        <v>4</v>
      </c>
      <c r="J221" s="164">
        <f t="shared" si="334"/>
        <v>8</v>
      </c>
      <c r="K221" s="68">
        <f t="shared" si="334"/>
        <v>4</v>
      </c>
      <c r="L221" s="164">
        <v>8</v>
      </c>
      <c r="M221" s="68">
        <v>4</v>
      </c>
      <c r="N221" s="68">
        <f t="shared" si="340"/>
        <v>100</v>
      </c>
      <c r="O221" s="68">
        <f t="shared" si="340"/>
        <v>100</v>
      </c>
      <c r="P221" s="164">
        <f t="shared" si="335"/>
        <v>0</v>
      </c>
      <c r="Q221" s="68">
        <f t="shared" si="335"/>
        <v>0</v>
      </c>
      <c r="R221" s="164"/>
      <c r="S221" s="68"/>
      <c r="T221" s="133">
        <v>0.5</v>
      </c>
      <c r="U221" s="164">
        <v>8</v>
      </c>
      <c r="V221" s="68">
        <f t="shared" si="342"/>
        <v>4</v>
      </c>
      <c r="W221" s="164">
        <f t="shared" si="336"/>
        <v>8</v>
      </c>
      <c r="X221" s="68">
        <f t="shared" si="337"/>
        <v>4</v>
      </c>
      <c r="Y221" s="164"/>
      <c r="Z221" s="68"/>
      <c r="AA221" s="133">
        <v>0.5</v>
      </c>
      <c r="AB221" s="164">
        <v>8</v>
      </c>
      <c r="AC221" s="68">
        <f t="shared" si="343"/>
        <v>4</v>
      </c>
      <c r="AD221" s="164">
        <f t="shared" si="338"/>
        <v>8</v>
      </c>
      <c r="AE221" s="68">
        <f t="shared" si="339"/>
        <v>4</v>
      </c>
      <c r="AF221" s="778" t="s">
        <v>478</v>
      </c>
    </row>
    <row r="222" spans="1:32" s="18" customFormat="1" ht="56.25">
      <c r="A222" s="21">
        <v>12.05</v>
      </c>
      <c r="B222" s="23" t="s">
        <v>156</v>
      </c>
      <c r="C222" s="24"/>
      <c r="D222" s="68"/>
      <c r="E222" s="24"/>
      <c r="F222" s="68"/>
      <c r="G222" s="107">
        <v>0.3</v>
      </c>
      <c r="H222" s="24">
        <v>8</v>
      </c>
      <c r="I222" s="68">
        <f t="shared" si="341"/>
        <v>2.4</v>
      </c>
      <c r="J222" s="164">
        <f t="shared" si="334"/>
        <v>8</v>
      </c>
      <c r="K222" s="68">
        <f t="shared" si="334"/>
        <v>2.4</v>
      </c>
      <c r="L222" s="164">
        <v>8</v>
      </c>
      <c r="M222" s="68">
        <v>2.4</v>
      </c>
      <c r="N222" s="68">
        <f t="shared" si="340"/>
        <v>100</v>
      </c>
      <c r="O222" s="68">
        <f t="shared" si="340"/>
        <v>100</v>
      </c>
      <c r="P222" s="164">
        <f t="shared" si="335"/>
        <v>0</v>
      </c>
      <c r="Q222" s="68">
        <f t="shared" si="335"/>
        <v>0</v>
      </c>
      <c r="R222" s="164"/>
      <c r="S222" s="68"/>
      <c r="T222" s="133">
        <v>0.3</v>
      </c>
      <c r="U222" s="164">
        <v>8</v>
      </c>
      <c r="V222" s="68">
        <f t="shared" si="342"/>
        <v>2.4</v>
      </c>
      <c r="W222" s="164">
        <f t="shared" si="336"/>
        <v>8</v>
      </c>
      <c r="X222" s="68">
        <f t="shared" si="337"/>
        <v>2.4</v>
      </c>
      <c r="Y222" s="164"/>
      <c r="Z222" s="68"/>
      <c r="AA222" s="133">
        <v>0.3</v>
      </c>
      <c r="AB222" s="164">
        <v>8</v>
      </c>
      <c r="AC222" s="68">
        <f t="shared" si="343"/>
        <v>2.4</v>
      </c>
      <c r="AD222" s="164">
        <f t="shared" si="338"/>
        <v>8</v>
      </c>
      <c r="AE222" s="68">
        <f t="shared" si="339"/>
        <v>2.4</v>
      </c>
      <c r="AF222" s="778" t="s">
        <v>478</v>
      </c>
    </row>
    <row r="223" spans="1:32" s="18" customFormat="1">
      <c r="A223" s="21">
        <v>12.06</v>
      </c>
      <c r="B223" s="23" t="s">
        <v>83</v>
      </c>
      <c r="C223" s="24"/>
      <c r="D223" s="68"/>
      <c r="E223" s="24"/>
      <c r="F223" s="68"/>
      <c r="G223" s="107"/>
      <c r="H223" s="24"/>
      <c r="I223" s="68">
        <f t="shared" si="341"/>
        <v>0</v>
      </c>
      <c r="J223" s="164">
        <f t="shared" si="334"/>
        <v>0</v>
      </c>
      <c r="K223" s="68">
        <f t="shared" si="334"/>
        <v>0</v>
      </c>
      <c r="L223" s="164"/>
      <c r="M223" s="68"/>
      <c r="N223" s="68"/>
      <c r="O223" s="68"/>
      <c r="P223" s="164">
        <f t="shared" si="335"/>
        <v>0</v>
      </c>
      <c r="Q223" s="68">
        <f t="shared" si="335"/>
        <v>0</v>
      </c>
      <c r="R223" s="164"/>
      <c r="S223" s="68"/>
      <c r="T223" s="133"/>
      <c r="U223" s="164"/>
      <c r="V223" s="68">
        <f t="shared" si="342"/>
        <v>0</v>
      </c>
      <c r="W223" s="164">
        <f t="shared" si="336"/>
        <v>0</v>
      </c>
      <c r="X223" s="68">
        <f t="shared" si="337"/>
        <v>0</v>
      </c>
      <c r="Y223" s="164"/>
      <c r="Z223" s="68"/>
      <c r="AA223" s="133"/>
      <c r="AB223" s="164"/>
      <c r="AC223" s="68">
        <f t="shared" si="343"/>
        <v>0</v>
      </c>
      <c r="AD223" s="164">
        <f t="shared" si="338"/>
        <v>0</v>
      </c>
      <c r="AE223" s="68">
        <f t="shared" si="339"/>
        <v>0</v>
      </c>
      <c r="AF223" s="24"/>
    </row>
    <row r="224" spans="1:32" s="18" customFormat="1">
      <c r="A224" s="21">
        <v>12.07</v>
      </c>
      <c r="B224" s="23" t="s">
        <v>84</v>
      </c>
      <c r="C224" s="24"/>
      <c r="D224" s="68"/>
      <c r="E224" s="24"/>
      <c r="F224" s="68"/>
      <c r="G224" s="107"/>
      <c r="H224" s="24"/>
      <c r="I224" s="68">
        <f t="shared" si="341"/>
        <v>0</v>
      </c>
      <c r="J224" s="164">
        <f t="shared" si="334"/>
        <v>0</v>
      </c>
      <c r="K224" s="68">
        <f t="shared" si="334"/>
        <v>0</v>
      </c>
      <c r="L224" s="164"/>
      <c r="M224" s="68"/>
      <c r="N224" s="68"/>
      <c r="O224" s="68"/>
      <c r="P224" s="164">
        <f t="shared" si="335"/>
        <v>0</v>
      </c>
      <c r="Q224" s="68">
        <f t="shared" si="335"/>
        <v>0</v>
      </c>
      <c r="R224" s="164"/>
      <c r="S224" s="68"/>
      <c r="T224" s="133"/>
      <c r="U224" s="164"/>
      <c r="V224" s="68">
        <f t="shared" si="342"/>
        <v>0</v>
      </c>
      <c r="W224" s="164">
        <f t="shared" si="336"/>
        <v>0</v>
      </c>
      <c r="X224" s="68">
        <f t="shared" si="337"/>
        <v>0</v>
      </c>
      <c r="Y224" s="164"/>
      <c r="Z224" s="68"/>
      <c r="AA224" s="133"/>
      <c r="AB224" s="164"/>
      <c r="AC224" s="68">
        <f t="shared" si="343"/>
        <v>0</v>
      </c>
      <c r="AD224" s="164">
        <f t="shared" si="338"/>
        <v>0</v>
      </c>
      <c r="AE224" s="68">
        <f t="shared" si="339"/>
        <v>0</v>
      </c>
      <c r="AF224" s="24"/>
    </row>
    <row r="225" spans="1:32" s="235" customFormat="1">
      <c r="A225" s="237"/>
      <c r="B225" s="238" t="s">
        <v>35</v>
      </c>
      <c r="C225" s="228">
        <f t="shared" ref="C225" si="344">SUM(C214:C224)</f>
        <v>0</v>
      </c>
      <c r="D225" s="229">
        <f>SUM(D214:D224)</f>
        <v>0</v>
      </c>
      <c r="E225" s="228">
        <f t="shared" ref="E225" si="345">SUM(E214:E224)</f>
        <v>0</v>
      </c>
      <c r="F225" s="229">
        <f>SUM(F214:F224)</f>
        <v>0</v>
      </c>
      <c r="G225" s="228">
        <f t="shared" ref="G225:M225" si="346">SUM(G214:G224)</f>
        <v>1.61</v>
      </c>
      <c r="H225" s="229">
        <f>SUM(H214:H224)</f>
        <v>24</v>
      </c>
      <c r="I225" s="229">
        <f t="shared" si="346"/>
        <v>17.919999999999998</v>
      </c>
      <c r="J225" s="228">
        <f t="shared" si="346"/>
        <v>24</v>
      </c>
      <c r="K225" s="229">
        <f>SUM(K214:K224)</f>
        <v>17.919999999999998</v>
      </c>
      <c r="L225" s="228">
        <f>L221</f>
        <v>8</v>
      </c>
      <c r="M225" s="229">
        <f t="shared" si="346"/>
        <v>17.919999999999998</v>
      </c>
      <c r="N225" s="232">
        <f t="shared" si="340"/>
        <v>33.333333333333336</v>
      </c>
      <c r="O225" s="232">
        <f>M225/K225%</f>
        <v>100</v>
      </c>
      <c r="P225" s="228">
        <f>P221</f>
        <v>0</v>
      </c>
      <c r="Q225" s="229">
        <f t="shared" ref="Q225" si="347">SUM(Q214:Q224)</f>
        <v>0</v>
      </c>
      <c r="R225" s="228">
        <f>SUM(R214:R224)</f>
        <v>0</v>
      </c>
      <c r="S225" s="229">
        <f t="shared" ref="S225" si="348">SUM(S214:S224)</f>
        <v>0</v>
      </c>
      <c r="T225" s="233">
        <v>1.61</v>
      </c>
      <c r="U225" s="228">
        <f>U221</f>
        <v>8</v>
      </c>
      <c r="V225" s="229">
        <f>SUM(V214:V224)</f>
        <v>124.48</v>
      </c>
      <c r="W225" s="228">
        <f>W221</f>
        <v>8</v>
      </c>
      <c r="X225" s="229">
        <f>SUM(X214:X224)</f>
        <v>124.48</v>
      </c>
      <c r="Y225" s="228">
        <f>SUM(Y214:Y224)</f>
        <v>0</v>
      </c>
      <c r="Z225" s="229">
        <f t="shared" ref="Z225" si="349">SUM(Z214:Z224)</f>
        <v>0</v>
      </c>
      <c r="AA225" s="233">
        <v>1.61</v>
      </c>
      <c r="AB225" s="228">
        <f>AB221</f>
        <v>8</v>
      </c>
      <c r="AC225" s="229">
        <f>SUM(AC214:AC224)</f>
        <v>93.76</v>
      </c>
      <c r="AD225" s="228">
        <f>AD221</f>
        <v>8</v>
      </c>
      <c r="AE225" s="229">
        <f>SUM(AE214:AE224)</f>
        <v>93.76</v>
      </c>
      <c r="AF225" s="227"/>
    </row>
    <row r="226" spans="1:32" s="25" customFormat="1" ht="39" customHeight="1">
      <c r="A226" s="338">
        <v>13</v>
      </c>
      <c r="B226" s="20" t="s">
        <v>85</v>
      </c>
      <c r="C226" s="22"/>
      <c r="D226" s="66"/>
      <c r="E226" s="22"/>
      <c r="F226" s="66"/>
      <c r="G226" s="108"/>
      <c r="H226" s="22"/>
      <c r="I226" s="66"/>
      <c r="J226" s="312"/>
      <c r="K226" s="66"/>
      <c r="L226" s="312"/>
      <c r="M226" s="66"/>
      <c r="N226" s="66"/>
      <c r="O226" s="66"/>
      <c r="P226" s="312"/>
      <c r="Q226" s="66"/>
      <c r="R226" s="312"/>
      <c r="S226" s="66"/>
      <c r="T226" s="134"/>
      <c r="U226" s="312"/>
      <c r="V226" s="66"/>
      <c r="W226" s="312"/>
      <c r="X226" s="66"/>
      <c r="Y226" s="312"/>
      <c r="Z226" s="66"/>
      <c r="AA226" s="134"/>
      <c r="AB226" s="312"/>
      <c r="AC226" s="66"/>
      <c r="AD226" s="312"/>
      <c r="AE226" s="66"/>
      <c r="AF226" s="22"/>
    </row>
    <row r="227" spans="1:32" s="18" customFormat="1" ht="31.5">
      <c r="A227" s="21">
        <v>13.01</v>
      </c>
      <c r="B227" s="24" t="s">
        <v>251</v>
      </c>
      <c r="C227" s="24"/>
      <c r="D227" s="68"/>
      <c r="E227" s="24"/>
      <c r="F227" s="68"/>
      <c r="G227" s="107">
        <v>0.56999999999999995</v>
      </c>
      <c r="H227" s="24">
        <v>20</v>
      </c>
      <c r="I227" s="68">
        <f t="shared" ref="I227" si="350">H227*G227*12</f>
        <v>136.79999999999998</v>
      </c>
      <c r="J227" s="164">
        <f t="shared" ref="J227:K233" si="351">H227+E227+C227</f>
        <v>20</v>
      </c>
      <c r="K227" s="68">
        <f t="shared" si="351"/>
        <v>136.79999999999998</v>
      </c>
      <c r="L227" s="164">
        <v>16</v>
      </c>
      <c r="M227" s="68">
        <f>59.188+17.778</f>
        <v>76.966000000000008</v>
      </c>
      <c r="N227" s="68">
        <f t="shared" ref="N227:O234" si="352">L227/J227%</f>
        <v>80</v>
      </c>
      <c r="O227" s="68">
        <f t="shared" si="352"/>
        <v>56.261695906432756</v>
      </c>
      <c r="P227" s="164">
        <f t="shared" ref="P227:Q233" si="353">J227-L227</f>
        <v>4</v>
      </c>
      <c r="Q227" s="68">
        <f t="shared" si="353"/>
        <v>59.833999999999975</v>
      </c>
      <c r="R227" s="164"/>
      <c r="S227" s="68"/>
      <c r="T227" s="133">
        <v>0.75</v>
      </c>
      <c r="U227" s="164">
        <v>45</v>
      </c>
      <c r="V227" s="68">
        <f>U227*T227*12</f>
        <v>405</v>
      </c>
      <c r="W227" s="164">
        <f t="shared" ref="W227:W233" si="354">U227+R227</f>
        <v>45</v>
      </c>
      <c r="X227" s="68">
        <f t="shared" ref="X227:X233" si="355">V227+S227</f>
        <v>405</v>
      </c>
      <c r="Y227" s="164"/>
      <c r="Z227" s="68"/>
      <c r="AA227" s="133">
        <v>0.75</v>
      </c>
      <c r="AB227" s="164">
        <v>45</v>
      </c>
      <c r="AC227" s="68">
        <f>AB227*AA227*12</f>
        <v>405</v>
      </c>
      <c r="AD227" s="164">
        <f t="shared" ref="AD227:AD233" si="356">AB227+Y227</f>
        <v>45</v>
      </c>
      <c r="AE227" s="68">
        <f t="shared" ref="AE227:AE233" si="357">AC227+Z227</f>
        <v>405</v>
      </c>
      <c r="AF227" s="24"/>
    </row>
    <row r="228" spans="1:32" s="18" customFormat="1">
      <c r="A228" s="21">
        <v>13.02</v>
      </c>
      <c r="B228" s="23" t="s">
        <v>79</v>
      </c>
      <c r="C228" s="24"/>
      <c r="D228" s="68"/>
      <c r="E228" s="24"/>
      <c r="F228" s="68"/>
      <c r="G228" s="107"/>
      <c r="H228" s="24"/>
      <c r="I228" s="68">
        <f t="shared" ref="I228:I233" si="358">H228*G228</f>
        <v>0</v>
      </c>
      <c r="J228" s="164">
        <f t="shared" si="351"/>
        <v>0</v>
      </c>
      <c r="K228" s="68">
        <f t="shared" si="351"/>
        <v>0</v>
      </c>
      <c r="L228" s="164"/>
      <c r="M228" s="68"/>
      <c r="N228" s="68" t="e">
        <f t="shared" si="352"/>
        <v>#DIV/0!</v>
      </c>
      <c r="O228" s="68" t="e">
        <f t="shared" si="352"/>
        <v>#DIV/0!</v>
      </c>
      <c r="P228" s="164">
        <f t="shared" si="353"/>
        <v>0</v>
      </c>
      <c r="Q228" s="68">
        <f t="shared" si="353"/>
        <v>0</v>
      </c>
      <c r="R228" s="164"/>
      <c r="S228" s="68"/>
      <c r="T228" s="133"/>
      <c r="U228" s="164"/>
      <c r="V228" s="68">
        <f t="shared" ref="V228:V233" si="359">U228*T228</f>
        <v>0</v>
      </c>
      <c r="W228" s="164">
        <f t="shared" si="354"/>
        <v>0</v>
      </c>
      <c r="X228" s="68">
        <f t="shared" si="355"/>
        <v>0</v>
      </c>
      <c r="Y228" s="164"/>
      <c r="Z228" s="68"/>
      <c r="AA228" s="133"/>
      <c r="AB228" s="164"/>
      <c r="AC228" s="68">
        <f t="shared" ref="AC228:AC233" si="360">AB228*AA228</f>
        <v>0</v>
      </c>
      <c r="AD228" s="164">
        <f t="shared" si="356"/>
        <v>0</v>
      </c>
      <c r="AE228" s="68">
        <f t="shared" si="357"/>
        <v>0</v>
      </c>
      <c r="AF228" s="24"/>
    </row>
    <row r="229" spans="1:32" s="18" customFormat="1">
      <c r="A229" s="21">
        <v>13.03</v>
      </c>
      <c r="B229" s="7" t="s">
        <v>86</v>
      </c>
      <c r="C229" s="24"/>
      <c r="D229" s="68"/>
      <c r="E229" s="24"/>
      <c r="F229" s="68"/>
      <c r="G229" s="107"/>
      <c r="H229" s="24"/>
      <c r="I229" s="68">
        <f t="shared" si="358"/>
        <v>0</v>
      </c>
      <c r="J229" s="164">
        <f t="shared" si="351"/>
        <v>0</v>
      </c>
      <c r="K229" s="68">
        <f t="shared" si="351"/>
        <v>0</v>
      </c>
      <c r="L229" s="164"/>
      <c r="M229" s="68"/>
      <c r="N229" s="68" t="e">
        <f t="shared" si="352"/>
        <v>#DIV/0!</v>
      </c>
      <c r="O229" s="68" t="e">
        <f t="shared" si="352"/>
        <v>#DIV/0!</v>
      </c>
      <c r="P229" s="164">
        <f t="shared" si="353"/>
        <v>0</v>
      </c>
      <c r="Q229" s="68">
        <f t="shared" si="353"/>
        <v>0</v>
      </c>
      <c r="R229" s="164"/>
      <c r="S229" s="68"/>
      <c r="T229" s="133"/>
      <c r="U229" s="164"/>
      <c r="V229" s="68">
        <f t="shared" si="359"/>
        <v>0</v>
      </c>
      <c r="W229" s="164">
        <f t="shared" si="354"/>
        <v>0</v>
      </c>
      <c r="X229" s="68">
        <f t="shared" si="355"/>
        <v>0</v>
      </c>
      <c r="Y229" s="164"/>
      <c r="Z229" s="68"/>
      <c r="AA229" s="133"/>
      <c r="AB229" s="164"/>
      <c r="AC229" s="68">
        <f t="shared" si="360"/>
        <v>0</v>
      </c>
      <c r="AD229" s="164">
        <f t="shared" si="356"/>
        <v>0</v>
      </c>
      <c r="AE229" s="68">
        <f t="shared" si="357"/>
        <v>0</v>
      </c>
      <c r="AF229" s="24"/>
    </row>
    <row r="230" spans="1:32" s="18" customFormat="1" ht="56.25">
      <c r="A230" s="21">
        <v>13.04</v>
      </c>
      <c r="B230" s="23" t="s">
        <v>81</v>
      </c>
      <c r="C230" s="24"/>
      <c r="D230" s="68"/>
      <c r="E230" s="24"/>
      <c r="F230" s="68"/>
      <c r="G230" s="107">
        <v>0.1</v>
      </c>
      <c r="H230" s="24">
        <v>92</v>
      </c>
      <c r="I230" s="68">
        <f t="shared" si="358"/>
        <v>9.2000000000000011</v>
      </c>
      <c r="J230" s="164">
        <f t="shared" si="351"/>
        <v>92</v>
      </c>
      <c r="K230" s="68">
        <f t="shared" si="351"/>
        <v>9.2000000000000011</v>
      </c>
      <c r="L230" s="164">
        <v>92</v>
      </c>
      <c r="M230" s="68">
        <v>9.1999999999999993</v>
      </c>
      <c r="N230" s="68">
        <f t="shared" si="352"/>
        <v>100</v>
      </c>
      <c r="O230" s="68">
        <f t="shared" si="352"/>
        <v>99.999999999999986</v>
      </c>
      <c r="P230" s="164">
        <f t="shared" si="353"/>
        <v>0</v>
      </c>
      <c r="Q230" s="68">
        <f t="shared" si="353"/>
        <v>0</v>
      </c>
      <c r="R230" s="164"/>
      <c r="S230" s="68"/>
      <c r="T230" s="133">
        <v>0.1</v>
      </c>
      <c r="U230" s="164">
        <v>92</v>
      </c>
      <c r="V230" s="68">
        <f t="shared" si="359"/>
        <v>9.2000000000000011</v>
      </c>
      <c r="W230" s="164">
        <f t="shared" si="354"/>
        <v>92</v>
      </c>
      <c r="X230" s="68">
        <f t="shared" si="355"/>
        <v>9.2000000000000011</v>
      </c>
      <c r="Y230" s="164"/>
      <c r="Z230" s="68"/>
      <c r="AA230" s="133">
        <v>0.1</v>
      </c>
      <c r="AB230" s="164">
        <v>92</v>
      </c>
      <c r="AC230" s="68">
        <f t="shared" si="360"/>
        <v>9.2000000000000011</v>
      </c>
      <c r="AD230" s="164">
        <f t="shared" si="356"/>
        <v>92</v>
      </c>
      <c r="AE230" s="68">
        <f t="shared" si="357"/>
        <v>9.2000000000000011</v>
      </c>
      <c r="AF230" s="778" t="s">
        <v>478</v>
      </c>
    </row>
    <row r="231" spans="1:32" s="18" customFormat="1" ht="25.5" customHeight="1">
      <c r="A231" s="21">
        <v>13.05</v>
      </c>
      <c r="B231" s="23" t="s">
        <v>156</v>
      </c>
      <c r="C231" s="24"/>
      <c r="D231" s="68"/>
      <c r="E231" s="24"/>
      <c r="F231" s="68"/>
      <c r="G231" s="107">
        <v>0.12</v>
      </c>
      <c r="H231" s="24">
        <v>92</v>
      </c>
      <c r="I231" s="68">
        <f t="shared" si="358"/>
        <v>11.04</v>
      </c>
      <c r="J231" s="164">
        <f t="shared" si="351"/>
        <v>92</v>
      </c>
      <c r="K231" s="68">
        <f t="shared" si="351"/>
        <v>11.04</v>
      </c>
      <c r="L231" s="164">
        <v>92</v>
      </c>
      <c r="M231" s="68">
        <v>11.04</v>
      </c>
      <c r="N231" s="68">
        <f t="shared" si="352"/>
        <v>100</v>
      </c>
      <c r="O231" s="68">
        <f t="shared" si="352"/>
        <v>100</v>
      </c>
      <c r="P231" s="164">
        <f t="shared" si="353"/>
        <v>0</v>
      </c>
      <c r="Q231" s="68">
        <f t="shared" si="353"/>
        <v>0</v>
      </c>
      <c r="R231" s="164"/>
      <c r="S231" s="68"/>
      <c r="T231" s="133">
        <v>0.12</v>
      </c>
      <c r="U231" s="164">
        <v>92</v>
      </c>
      <c r="V231" s="68">
        <f t="shared" si="359"/>
        <v>11.04</v>
      </c>
      <c r="W231" s="164">
        <f t="shared" si="354"/>
        <v>92</v>
      </c>
      <c r="X231" s="68">
        <f t="shared" si="355"/>
        <v>11.04</v>
      </c>
      <c r="Y231" s="164"/>
      <c r="Z231" s="68"/>
      <c r="AA231" s="133">
        <v>0.12</v>
      </c>
      <c r="AB231" s="164">
        <v>92</v>
      </c>
      <c r="AC231" s="68">
        <f t="shared" si="360"/>
        <v>11.04</v>
      </c>
      <c r="AD231" s="164">
        <f t="shared" si="356"/>
        <v>92</v>
      </c>
      <c r="AE231" s="68">
        <f t="shared" si="357"/>
        <v>11.04</v>
      </c>
      <c r="AF231" s="778" t="s">
        <v>478</v>
      </c>
    </row>
    <row r="232" spans="1:32" s="18" customFormat="1" ht="25.5" customHeight="1">
      <c r="A232" s="21">
        <v>13.06</v>
      </c>
      <c r="B232" s="23" t="s">
        <v>83</v>
      </c>
      <c r="C232" s="24"/>
      <c r="D232" s="68"/>
      <c r="E232" s="24"/>
      <c r="F232" s="68"/>
      <c r="G232" s="107"/>
      <c r="H232" s="24"/>
      <c r="I232" s="68">
        <f t="shared" si="358"/>
        <v>0</v>
      </c>
      <c r="J232" s="164">
        <f t="shared" si="351"/>
        <v>0</v>
      </c>
      <c r="K232" s="68">
        <f t="shared" si="351"/>
        <v>0</v>
      </c>
      <c r="L232" s="164"/>
      <c r="M232" s="68"/>
      <c r="N232" s="68" t="e">
        <f t="shared" si="352"/>
        <v>#DIV/0!</v>
      </c>
      <c r="O232" s="68" t="e">
        <f t="shared" si="352"/>
        <v>#DIV/0!</v>
      </c>
      <c r="P232" s="164">
        <f t="shared" si="353"/>
        <v>0</v>
      </c>
      <c r="Q232" s="68">
        <f t="shared" si="353"/>
        <v>0</v>
      </c>
      <c r="R232" s="164"/>
      <c r="S232" s="68"/>
      <c r="T232" s="133"/>
      <c r="U232" s="164"/>
      <c r="V232" s="68">
        <f t="shared" si="359"/>
        <v>0</v>
      </c>
      <c r="W232" s="164">
        <f t="shared" si="354"/>
        <v>0</v>
      </c>
      <c r="X232" s="68">
        <f t="shared" si="355"/>
        <v>0</v>
      </c>
      <c r="Y232" s="164"/>
      <c r="Z232" s="68"/>
      <c r="AA232" s="133"/>
      <c r="AB232" s="164"/>
      <c r="AC232" s="68">
        <f t="shared" si="360"/>
        <v>0</v>
      </c>
      <c r="AD232" s="164">
        <f t="shared" si="356"/>
        <v>0</v>
      </c>
      <c r="AE232" s="68">
        <f t="shared" si="357"/>
        <v>0</v>
      </c>
      <c r="AF232" s="24"/>
    </row>
    <row r="233" spans="1:32" s="18" customFormat="1" ht="25.5" customHeight="1">
      <c r="A233" s="21">
        <v>13.07</v>
      </c>
      <c r="B233" s="23" t="s">
        <v>84</v>
      </c>
      <c r="C233" s="24"/>
      <c r="D233" s="68"/>
      <c r="E233" s="24"/>
      <c r="F233" s="68"/>
      <c r="G233" s="107"/>
      <c r="H233" s="24"/>
      <c r="I233" s="68">
        <f t="shared" si="358"/>
        <v>0</v>
      </c>
      <c r="J233" s="164">
        <f t="shared" si="351"/>
        <v>0</v>
      </c>
      <c r="K233" s="68">
        <f t="shared" si="351"/>
        <v>0</v>
      </c>
      <c r="L233" s="164"/>
      <c r="M233" s="68"/>
      <c r="N233" s="68" t="e">
        <f t="shared" si="352"/>
        <v>#DIV/0!</v>
      </c>
      <c r="O233" s="68" t="e">
        <f t="shared" si="352"/>
        <v>#DIV/0!</v>
      </c>
      <c r="P233" s="164">
        <f t="shared" si="353"/>
        <v>0</v>
      </c>
      <c r="Q233" s="68">
        <f t="shared" si="353"/>
        <v>0</v>
      </c>
      <c r="R233" s="164"/>
      <c r="S233" s="68"/>
      <c r="T233" s="133"/>
      <c r="U233" s="164"/>
      <c r="V233" s="68">
        <f t="shared" si="359"/>
        <v>0</v>
      </c>
      <c r="W233" s="164">
        <f t="shared" si="354"/>
        <v>0</v>
      </c>
      <c r="X233" s="68">
        <f t="shared" si="355"/>
        <v>0</v>
      </c>
      <c r="Y233" s="164"/>
      <c r="Z233" s="68"/>
      <c r="AA233" s="133"/>
      <c r="AB233" s="164"/>
      <c r="AC233" s="68">
        <f t="shared" si="360"/>
        <v>0</v>
      </c>
      <c r="AD233" s="164">
        <f t="shared" si="356"/>
        <v>0</v>
      </c>
      <c r="AE233" s="68">
        <f t="shared" si="357"/>
        <v>0</v>
      </c>
      <c r="AF233" s="24"/>
    </row>
    <row r="234" spans="1:32" s="235" customFormat="1">
      <c r="A234" s="237"/>
      <c r="B234" s="238" t="s">
        <v>35</v>
      </c>
      <c r="C234" s="228">
        <f t="shared" ref="C234" si="361">SUM(C227:C233)</f>
        <v>0</v>
      </c>
      <c r="D234" s="229">
        <f>SUM(D227:D233)</f>
        <v>0</v>
      </c>
      <c r="E234" s="228">
        <f t="shared" ref="E234" si="362">SUM(E227:E233)</f>
        <v>0</v>
      </c>
      <c r="F234" s="229">
        <f>SUM(F227:F233)</f>
        <v>0</v>
      </c>
      <c r="G234" s="230"/>
      <c r="H234" s="228">
        <f t="shared" ref="H234:J234" si="363">SUM(H227:H233)</f>
        <v>204</v>
      </c>
      <c r="I234" s="229">
        <f>SUM(I227:I233)</f>
        <v>157.03999999999996</v>
      </c>
      <c r="J234" s="228">
        <f t="shared" si="363"/>
        <v>204</v>
      </c>
      <c r="K234" s="229">
        <f>SUM(K227:K233)</f>
        <v>157.03999999999996</v>
      </c>
      <c r="L234" s="228">
        <f>L230</f>
        <v>92</v>
      </c>
      <c r="M234" s="229">
        <f>SUM(M227:M233)</f>
        <v>97.206000000000017</v>
      </c>
      <c r="N234" s="232">
        <f t="shared" si="352"/>
        <v>45.098039215686271</v>
      </c>
      <c r="O234" s="232">
        <f>M234/K234%</f>
        <v>61.898879266428963</v>
      </c>
      <c r="P234" s="228">
        <f>P230</f>
        <v>0</v>
      </c>
      <c r="Q234" s="229">
        <f t="shared" ref="Q234:S234" si="364">SUM(Q227:Q233)</f>
        <v>59.833999999999975</v>
      </c>
      <c r="R234" s="228">
        <f t="shared" si="364"/>
        <v>0</v>
      </c>
      <c r="S234" s="229">
        <f t="shared" si="364"/>
        <v>0</v>
      </c>
      <c r="T234" s="233"/>
      <c r="U234" s="228">
        <f>U230</f>
        <v>92</v>
      </c>
      <c r="V234" s="229">
        <f>SUM(V227:V233)</f>
        <v>425.24</v>
      </c>
      <c r="W234" s="228">
        <f>W230</f>
        <v>92</v>
      </c>
      <c r="X234" s="229">
        <f>SUM(X227:X233)</f>
        <v>425.24</v>
      </c>
      <c r="Y234" s="228">
        <f t="shared" ref="Y234:Z234" si="365">SUM(Y227:Y233)</f>
        <v>0</v>
      </c>
      <c r="Z234" s="229">
        <f t="shared" si="365"/>
        <v>0</v>
      </c>
      <c r="AA234" s="233"/>
      <c r="AB234" s="228">
        <f>AB230</f>
        <v>92</v>
      </c>
      <c r="AC234" s="229">
        <f>SUM(AC227:AC233)</f>
        <v>425.24</v>
      </c>
      <c r="AD234" s="228">
        <f>AD230</f>
        <v>92</v>
      </c>
      <c r="AE234" s="229">
        <f>SUM(AE227:AE233)</f>
        <v>425.24</v>
      </c>
      <c r="AF234" s="227"/>
    </row>
    <row r="235" spans="1:32" s="25" customFormat="1" ht="31.5">
      <c r="A235" s="338">
        <v>14</v>
      </c>
      <c r="B235" s="20" t="s">
        <v>87</v>
      </c>
      <c r="C235" s="22"/>
      <c r="D235" s="66"/>
      <c r="E235" s="22"/>
      <c r="F235" s="66"/>
      <c r="G235" s="108"/>
      <c r="H235" s="22"/>
      <c r="I235" s="66"/>
      <c r="J235" s="312"/>
      <c r="K235" s="66"/>
      <c r="L235" s="312"/>
      <c r="M235" s="66"/>
      <c r="N235" s="66"/>
      <c r="O235" s="66"/>
      <c r="P235" s="312"/>
      <c r="Q235" s="66"/>
      <c r="R235" s="312"/>
      <c r="S235" s="66"/>
      <c r="T235" s="134"/>
      <c r="U235" s="312"/>
      <c r="V235" s="66"/>
      <c r="W235" s="312"/>
      <c r="X235" s="66"/>
      <c r="Y235" s="312"/>
      <c r="Z235" s="66"/>
      <c r="AA235" s="134"/>
      <c r="AB235" s="312"/>
      <c r="AC235" s="66"/>
      <c r="AD235" s="312"/>
      <c r="AE235" s="66"/>
      <c r="AF235" s="22"/>
    </row>
    <row r="236" spans="1:32" s="18" customFormat="1" ht="47.25">
      <c r="A236" s="21">
        <v>14.01</v>
      </c>
      <c r="B236" s="23" t="s">
        <v>284</v>
      </c>
      <c r="C236" s="24"/>
      <c r="D236" s="68"/>
      <c r="E236" s="24"/>
      <c r="F236" s="68"/>
      <c r="G236" s="107"/>
      <c r="H236" s="24"/>
      <c r="I236" s="68"/>
      <c r="J236" s="164">
        <f t="shared" ref="J236:J238" si="366">H236+E236+C236</f>
        <v>0</v>
      </c>
      <c r="K236" s="68">
        <f>I236+F236+D236</f>
        <v>0</v>
      </c>
      <c r="L236" s="164"/>
      <c r="M236" s="68"/>
      <c r="N236" s="68" t="e">
        <f t="shared" ref="N236:O239" si="367">L236/J236%</f>
        <v>#DIV/0!</v>
      </c>
      <c r="O236" s="68" t="e">
        <f t="shared" si="367"/>
        <v>#DIV/0!</v>
      </c>
      <c r="P236" s="164"/>
      <c r="Q236" s="68"/>
      <c r="R236" s="164"/>
      <c r="S236" s="68"/>
      <c r="T236" s="133"/>
      <c r="U236" s="164"/>
      <c r="V236" s="68"/>
      <c r="W236" s="164"/>
      <c r="X236" s="68"/>
      <c r="Y236" s="164"/>
      <c r="Z236" s="68"/>
      <c r="AA236" s="133"/>
      <c r="AB236" s="164"/>
      <c r="AC236" s="68"/>
      <c r="AD236" s="164"/>
      <c r="AE236" s="68"/>
      <c r="AF236" s="24"/>
    </row>
    <row r="237" spans="1:32" s="18" customFormat="1" ht="78" customHeight="1">
      <c r="A237" s="21"/>
      <c r="B237" s="23" t="s">
        <v>285</v>
      </c>
      <c r="C237" s="24"/>
      <c r="D237" s="68"/>
      <c r="E237" s="24"/>
      <c r="F237" s="68"/>
      <c r="G237" s="107">
        <v>47.486153846153798</v>
      </c>
      <c r="H237" s="24">
        <v>1</v>
      </c>
      <c r="I237" s="68">
        <f>+G237*H237</f>
        <v>47.486153846153798</v>
      </c>
      <c r="J237" s="164">
        <f t="shared" si="366"/>
        <v>1</v>
      </c>
      <c r="K237" s="68">
        <f>I237+F237+D237</f>
        <v>47.486153846153798</v>
      </c>
      <c r="L237" s="164"/>
      <c r="M237" s="68">
        <v>0</v>
      </c>
      <c r="N237" s="68">
        <f t="shared" si="367"/>
        <v>0</v>
      </c>
      <c r="O237" s="68">
        <f t="shared" si="367"/>
        <v>0</v>
      </c>
      <c r="P237" s="164">
        <f>J237-L237</f>
        <v>1</v>
      </c>
      <c r="Q237" s="68">
        <f>K237-M237</f>
        <v>47.486153846153798</v>
      </c>
      <c r="R237" s="164"/>
      <c r="S237" s="68"/>
      <c r="T237" s="133">
        <v>50</v>
      </c>
      <c r="U237" s="164">
        <v>1</v>
      </c>
      <c r="V237" s="68">
        <f>U237*T237</f>
        <v>50</v>
      </c>
      <c r="W237" s="164">
        <f t="shared" ref="W237:W238" si="368">U237+R237</f>
        <v>1</v>
      </c>
      <c r="X237" s="68">
        <f>V237+S237</f>
        <v>50</v>
      </c>
      <c r="Y237" s="164"/>
      <c r="Z237" s="68"/>
      <c r="AA237" s="133">
        <v>50</v>
      </c>
      <c r="AB237" s="164">
        <v>1</v>
      </c>
      <c r="AC237" s="68">
        <f>AB237*AA237</f>
        <v>50</v>
      </c>
      <c r="AD237" s="164">
        <f t="shared" ref="AD237:AD238" si="369">AB237+Y237</f>
        <v>1</v>
      </c>
      <c r="AE237" s="68">
        <f>AC237+Z237</f>
        <v>50</v>
      </c>
      <c r="AF237" s="778" t="s">
        <v>631</v>
      </c>
    </row>
    <row r="238" spans="1:32" s="18" customFormat="1" ht="18.75">
      <c r="A238" s="21"/>
      <c r="B238" s="357" t="s">
        <v>343</v>
      </c>
      <c r="C238" s="24"/>
      <c r="D238" s="68"/>
      <c r="E238" s="24"/>
      <c r="F238" s="68"/>
      <c r="G238" s="107"/>
      <c r="H238" s="24">
        <v>21</v>
      </c>
      <c r="I238" s="68"/>
      <c r="J238" s="164">
        <f t="shared" si="366"/>
        <v>21</v>
      </c>
      <c r="K238" s="68"/>
      <c r="L238" s="164"/>
      <c r="M238" s="68"/>
      <c r="N238" s="68">
        <f t="shared" si="367"/>
        <v>0</v>
      </c>
      <c r="O238" s="68" t="e">
        <f t="shared" si="367"/>
        <v>#DIV/0!</v>
      </c>
      <c r="P238" s="164">
        <f>J238-L238</f>
        <v>21</v>
      </c>
      <c r="Q238" s="68">
        <f>K238-M238</f>
        <v>0</v>
      </c>
      <c r="R238" s="164"/>
      <c r="S238" s="68"/>
      <c r="T238" s="133"/>
      <c r="U238" s="164">
        <v>10</v>
      </c>
      <c r="V238" s="68">
        <f t="shared" ref="V238" si="370">U238*T238</f>
        <v>0</v>
      </c>
      <c r="W238" s="164">
        <f t="shared" si="368"/>
        <v>10</v>
      </c>
      <c r="X238" s="68">
        <f>V238+S238</f>
        <v>0</v>
      </c>
      <c r="Y238" s="164"/>
      <c r="Z238" s="68"/>
      <c r="AA238" s="133"/>
      <c r="AB238" s="164">
        <v>10</v>
      </c>
      <c r="AC238" s="68">
        <f t="shared" ref="AC238" si="371">AB238*AA238</f>
        <v>0</v>
      </c>
      <c r="AD238" s="164">
        <f t="shared" si="369"/>
        <v>10</v>
      </c>
      <c r="AE238" s="68">
        <f>AC238+Z238</f>
        <v>0</v>
      </c>
      <c r="AF238" s="24"/>
    </row>
    <row r="239" spans="1:32" s="235" customFormat="1" ht="18.75">
      <c r="A239" s="237"/>
      <c r="B239" s="238" t="s">
        <v>25</v>
      </c>
      <c r="C239" s="228">
        <f t="shared" ref="C239" si="372">C238+C237</f>
        <v>0</v>
      </c>
      <c r="D239" s="229">
        <f>D238+D237</f>
        <v>0</v>
      </c>
      <c r="E239" s="228">
        <f t="shared" ref="E239" si="373">E238+E237</f>
        <v>0</v>
      </c>
      <c r="F239" s="229">
        <f>F238+F237</f>
        <v>0</v>
      </c>
      <c r="G239" s="230"/>
      <c r="H239" s="228">
        <f>H237</f>
        <v>1</v>
      </c>
      <c r="I239" s="229">
        <f>I238+I237</f>
        <v>47.486153846153798</v>
      </c>
      <c r="J239" s="668">
        <f>J237</f>
        <v>1</v>
      </c>
      <c r="K239" s="229">
        <f>K238+K237</f>
        <v>47.486153846153798</v>
      </c>
      <c r="L239" s="228">
        <f>L237</f>
        <v>0</v>
      </c>
      <c r="M239" s="229">
        <f>M238+M237</f>
        <v>0</v>
      </c>
      <c r="N239" s="232">
        <f t="shared" si="367"/>
        <v>0</v>
      </c>
      <c r="O239" s="232">
        <f>M239/K239%</f>
        <v>0</v>
      </c>
      <c r="P239" s="228">
        <f t="shared" ref="P239" si="374">P238+P237</f>
        <v>22</v>
      </c>
      <c r="Q239" s="229">
        <f>Q238+Q237</f>
        <v>47.486153846153798</v>
      </c>
      <c r="R239" s="228">
        <f t="shared" ref="R239" si="375">R238+R237</f>
        <v>0</v>
      </c>
      <c r="S239" s="229">
        <f>S238+S237</f>
        <v>0</v>
      </c>
      <c r="T239" s="233"/>
      <c r="U239" s="229"/>
      <c r="V239" s="229">
        <f>V238+V237</f>
        <v>50</v>
      </c>
      <c r="W239" s="229"/>
      <c r="X239" s="229">
        <f>X238+X237</f>
        <v>50</v>
      </c>
      <c r="Y239" s="228">
        <f t="shared" ref="Y239" si="376">Y238+Y237</f>
        <v>0</v>
      </c>
      <c r="Z239" s="229">
        <f>Z238+Z237</f>
        <v>0</v>
      </c>
      <c r="AA239" s="233"/>
      <c r="AB239" s="229"/>
      <c r="AC239" s="229">
        <f>AC238+AC237</f>
        <v>50</v>
      </c>
      <c r="AD239" s="229"/>
      <c r="AE239" s="229">
        <f>AE238+AE237</f>
        <v>50</v>
      </c>
      <c r="AF239" s="227"/>
    </row>
    <row r="240" spans="1:32" s="25" customFormat="1">
      <c r="A240" s="338">
        <v>15</v>
      </c>
      <c r="B240" s="20" t="s">
        <v>88</v>
      </c>
      <c r="C240" s="22"/>
      <c r="D240" s="66"/>
      <c r="E240" s="22"/>
      <c r="F240" s="66"/>
      <c r="G240" s="108"/>
      <c r="H240" s="22"/>
      <c r="I240" s="66"/>
      <c r="J240" s="312"/>
      <c r="K240" s="66"/>
      <c r="L240" s="312"/>
      <c r="M240" s="66"/>
      <c r="N240" s="66"/>
      <c r="O240" s="66"/>
      <c r="P240" s="312"/>
      <c r="Q240" s="66"/>
      <c r="R240" s="312"/>
      <c r="S240" s="66"/>
      <c r="T240" s="134"/>
      <c r="U240" s="312"/>
      <c r="V240" s="66"/>
      <c r="W240" s="312"/>
      <c r="X240" s="66"/>
      <c r="Y240" s="312"/>
      <c r="Z240" s="66"/>
      <c r="AA240" s="134"/>
      <c r="AB240" s="312"/>
      <c r="AC240" s="66"/>
      <c r="AD240" s="312"/>
      <c r="AE240" s="66"/>
      <c r="AF240" s="22"/>
    </row>
    <row r="241" spans="1:32" s="18" customFormat="1">
      <c r="A241" s="21">
        <v>15.01</v>
      </c>
      <c r="B241" s="23" t="s">
        <v>92</v>
      </c>
      <c r="C241" s="24"/>
      <c r="D241" s="68"/>
      <c r="E241" s="24"/>
      <c r="F241" s="68"/>
      <c r="G241" s="107"/>
      <c r="H241" s="24"/>
      <c r="I241" s="68">
        <f t="shared" ref="I241:I242" si="377">H241*G241</f>
        <v>0</v>
      </c>
      <c r="J241" s="164">
        <f t="shared" ref="J241:J242" si="378">H241+E241+C241</f>
        <v>0</v>
      </c>
      <c r="K241" s="68">
        <f>I241+F241+D241</f>
        <v>0</v>
      </c>
      <c r="L241" s="164"/>
      <c r="M241" s="68"/>
      <c r="N241" s="68"/>
      <c r="O241" s="68"/>
      <c r="P241" s="164">
        <f>J241-L241</f>
        <v>0</v>
      </c>
      <c r="Q241" s="68">
        <f>K241-M241</f>
        <v>0</v>
      </c>
      <c r="R241" s="164"/>
      <c r="S241" s="68"/>
      <c r="T241" s="133"/>
      <c r="U241" s="164"/>
      <c r="V241" s="68">
        <f>U241*T241</f>
        <v>0</v>
      </c>
      <c r="W241" s="164">
        <f>U241+R241</f>
        <v>0</v>
      </c>
      <c r="X241" s="68">
        <f>V241+S241</f>
        <v>0</v>
      </c>
      <c r="Y241" s="164"/>
      <c r="Z241" s="68"/>
      <c r="AA241" s="133"/>
      <c r="AB241" s="164"/>
      <c r="AC241" s="68">
        <f>AB241*AA241</f>
        <v>0</v>
      </c>
      <c r="AD241" s="164">
        <f>AB241+Y241</f>
        <v>0</v>
      </c>
      <c r="AE241" s="68">
        <f>AC241+Z241</f>
        <v>0</v>
      </c>
      <c r="AF241" s="24"/>
    </row>
    <row r="242" spans="1:32" s="18" customFormat="1">
      <c r="A242" s="21">
        <v>15.02</v>
      </c>
      <c r="B242" s="23" t="s">
        <v>93</v>
      </c>
      <c r="C242" s="24"/>
      <c r="D242" s="68"/>
      <c r="E242" s="24"/>
      <c r="F242" s="68"/>
      <c r="G242" s="107"/>
      <c r="H242" s="24"/>
      <c r="I242" s="68">
        <f t="shared" si="377"/>
        <v>0</v>
      </c>
      <c r="J242" s="164">
        <f t="shared" si="378"/>
        <v>0</v>
      </c>
      <c r="K242" s="68">
        <f>I242+F242+D242</f>
        <v>0</v>
      </c>
      <c r="L242" s="164"/>
      <c r="M242" s="68"/>
      <c r="N242" s="68"/>
      <c r="O242" s="68"/>
      <c r="P242" s="164">
        <f>J242-L242</f>
        <v>0</v>
      </c>
      <c r="Q242" s="68">
        <f>K242-M242</f>
        <v>0</v>
      </c>
      <c r="R242" s="164"/>
      <c r="S242" s="68"/>
      <c r="T242" s="133"/>
      <c r="U242" s="164"/>
      <c r="V242" s="68">
        <f>U242*T242</f>
        <v>0</v>
      </c>
      <c r="W242" s="164">
        <f>U242+R242</f>
        <v>0</v>
      </c>
      <c r="X242" s="68">
        <f>V242+S242</f>
        <v>0</v>
      </c>
      <c r="Y242" s="164"/>
      <c r="Z242" s="68"/>
      <c r="AA242" s="133"/>
      <c r="AB242" s="164"/>
      <c r="AC242" s="68">
        <f>AB242*AA242</f>
        <v>0</v>
      </c>
      <c r="AD242" s="164">
        <f>AB242+Y242</f>
        <v>0</v>
      </c>
      <c r="AE242" s="68">
        <f>AC242+Z242</f>
        <v>0</v>
      </c>
      <c r="AF242" s="24"/>
    </row>
    <row r="243" spans="1:32" s="235" customFormat="1">
      <c r="A243" s="237"/>
      <c r="B243" s="238" t="s">
        <v>25</v>
      </c>
      <c r="C243" s="228">
        <f t="shared" ref="C243" si="379">SUM(C241:C242)</f>
        <v>0</v>
      </c>
      <c r="D243" s="229">
        <f>SUM(D241:D242)</f>
        <v>0</v>
      </c>
      <c r="E243" s="228">
        <f t="shared" ref="E243" si="380">SUM(E241:E242)</f>
        <v>0</v>
      </c>
      <c r="F243" s="229">
        <f>SUM(F241:F242)</f>
        <v>0</v>
      </c>
      <c r="G243" s="230"/>
      <c r="H243" s="228">
        <f t="shared" ref="H243:M243" si="381">SUM(H241:H242)</f>
        <v>0</v>
      </c>
      <c r="I243" s="229">
        <f>SUM(I241:I242)</f>
        <v>0</v>
      </c>
      <c r="J243" s="228">
        <f t="shared" si="381"/>
        <v>0</v>
      </c>
      <c r="K243" s="229">
        <f>SUM(K241:K242)</f>
        <v>0</v>
      </c>
      <c r="L243" s="228">
        <f t="shared" si="381"/>
        <v>0</v>
      </c>
      <c r="M243" s="229">
        <f t="shared" si="381"/>
        <v>0</v>
      </c>
      <c r="N243" s="232"/>
      <c r="O243" s="232"/>
      <c r="P243" s="228">
        <f t="shared" ref="P243:S243" si="382">SUM(P241:P242)</f>
        <v>0</v>
      </c>
      <c r="Q243" s="229">
        <f t="shared" si="382"/>
        <v>0</v>
      </c>
      <c r="R243" s="228">
        <f t="shared" si="382"/>
        <v>0</v>
      </c>
      <c r="S243" s="229">
        <f t="shared" si="382"/>
        <v>0</v>
      </c>
      <c r="T243" s="233"/>
      <c r="U243" s="228">
        <f t="shared" ref="U243:W243" si="383">SUM(U241:U242)</f>
        <v>0</v>
      </c>
      <c r="V243" s="229">
        <f>SUM(V241:V242)</f>
        <v>0</v>
      </c>
      <c r="W243" s="228">
        <f t="shared" si="383"/>
        <v>0</v>
      </c>
      <c r="X243" s="229">
        <f>SUM(X241:X242)</f>
        <v>0</v>
      </c>
      <c r="Y243" s="228">
        <f t="shared" ref="Y243:Z243" si="384">SUM(Y241:Y242)</f>
        <v>0</v>
      </c>
      <c r="Z243" s="229">
        <f t="shared" si="384"/>
        <v>0</v>
      </c>
      <c r="AA243" s="233"/>
      <c r="AB243" s="228">
        <f t="shared" ref="AB243" si="385">SUM(AB241:AB242)</f>
        <v>0</v>
      </c>
      <c r="AC243" s="229">
        <f>SUM(AC241:AC242)</f>
        <v>0</v>
      </c>
      <c r="AD243" s="228">
        <f t="shared" ref="AD243" si="386">SUM(AD241:AD242)</f>
        <v>0</v>
      </c>
      <c r="AE243" s="229">
        <f>SUM(AE241:AE242)</f>
        <v>0</v>
      </c>
      <c r="AF243" s="227"/>
    </row>
    <row r="244" spans="1:32" s="25" customFormat="1">
      <c r="A244" s="338" t="s">
        <v>89</v>
      </c>
      <c r="B244" s="20" t="s">
        <v>90</v>
      </c>
      <c r="C244" s="22"/>
      <c r="D244" s="66"/>
      <c r="E244" s="22"/>
      <c r="F244" s="66"/>
      <c r="G244" s="108"/>
      <c r="H244" s="22"/>
      <c r="I244" s="66"/>
      <c r="J244" s="312"/>
      <c r="K244" s="66"/>
      <c r="L244" s="312"/>
      <c r="M244" s="66"/>
      <c r="N244" s="66"/>
      <c r="O244" s="66"/>
      <c r="P244" s="312"/>
      <c r="Q244" s="66"/>
      <c r="R244" s="312"/>
      <c r="S244" s="66"/>
      <c r="T244" s="134"/>
      <c r="U244" s="312"/>
      <c r="V244" s="66"/>
      <c r="W244" s="312"/>
      <c r="X244" s="66"/>
      <c r="Y244" s="312"/>
      <c r="Z244" s="66"/>
      <c r="AA244" s="134"/>
      <c r="AB244" s="312"/>
      <c r="AC244" s="66"/>
      <c r="AD244" s="312"/>
      <c r="AE244" s="66"/>
      <c r="AF244" s="22"/>
    </row>
    <row r="245" spans="1:32" s="25" customFormat="1">
      <c r="A245" s="338">
        <v>16</v>
      </c>
      <c r="B245" s="20" t="s">
        <v>91</v>
      </c>
      <c r="C245" s="22"/>
      <c r="D245" s="66"/>
      <c r="E245" s="22"/>
      <c r="F245" s="66"/>
      <c r="G245" s="108"/>
      <c r="H245" s="22"/>
      <c r="I245" s="66">
        <f t="shared" ref="I245:I246" si="387">H245*G245</f>
        <v>0</v>
      </c>
      <c r="J245" s="312"/>
      <c r="K245" s="66"/>
      <c r="L245" s="312"/>
      <c r="M245" s="66"/>
      <c r="N245" s="66"/>
      <c r="O245" s="66"/>
      <c r="P245" s="312"/>
      <c r="Q245" s="66"/>
      <c r="R245" s="312"/>
      <c r="S245" s="66"/>
      <c r="T245" s="134"/>
      <c r="U245" s="312"/>
      <c r="V245" s="66"/>
      <c r="W245" s="312"/>
      <c r="X245" s="66"/>
      <c r="Y245" s="312"/>
      <c r="Z245" s="66"/>
      <c r="AA245" s="134"/>
      <c r="AB245" s="312"/>
      <c r="AC245" s="66"/>
      <c r="AD245" s="312"/>
      <c r="AE245" s="66"/>
      <c r="AF245" s="22"/>
    </row>
    <row r="246" spans="1:32" s="25" customFormat="1">
      <c r="A246" s="338">
        <v>16.010000000000002</v>
      </c>
      <c r="B246" s="20" t="s">
        <v>92</v>
      </c>
      <c r="C246" s="22"/>
      <c r="D246" s="66"/>
      <c r="E246" s="22"/>
      <c r="F246" s="66"/>
      <c r="G246" s="108"/>
      <c r="H246" s="22"/>
      <c r="I246" s="66">
        <f t="shared" si="387"/>
        <v>0</v>
      </c>
      <c r="J246" s="312">
        <f t="shared" ref="J246:J249" si="388">H246+E246+C246</f>
        <v>0</v>
      </c>
      <c r="K246" s="66">
        <f>I246+F246+D246</f>
        <v>0</v>
      </c>
      <c r="L246" s="312"/>
      <c r="M246" s="66"/>
      <c r="N246" s="68" t="e">
        <f t="shared" ref="N246:O250" si="389">L246/J246%</f>
        <v>#DIV/0!</v>
      </c>
      <c r="O246" s="68" t="e">
        <f t="shared" si="389"/>
        <v>#DIV/0!</v>
      </c>
      <c r="P246" s="164"/>
      <c r="Q246" s="68"/>
      <c r="R246" s="164"/>
      <c r="S246" s="66"/>
      <c r="T246" s="134"/>
      <c r="U246" s="312"/>
      <c r="V246" s="66"/>
      <c r="W246" s="312"/>
      <c r="X246" s="66"/>
      <c r="Y246" s="164"/>
      <c r="Z246" s="66"/>
      <c r="AA246" s="134"/>
      <c r="AB246" s="312"/>
      <c r="AC246" s="66"/>
      <c r="AD246" s="312"/>
      <c r="AE246" s="66"/>
      <c r="AF246" s="22"/>
    </row>
    <row r="247" spans="1:32" s="18" customFormat="1" ht="56.25">
      <c r="A247" s="21"/>
      <c r="B247" s="23" t="s">
        <v>236</v>
      </c>
      <c r="C247" s="24"/>
      <c r="D247" s="68"/>
      <c r="E247" s="24"/>
      <c r="F247" s="68"/>
      <c r="G247" s="107">
        <v>5.0000000000000001E-3</v>
      </c>
      <c r="H247" s="24">
        <v>1050</v>
      </c>
      <c r="I247" s="68">
        <f>+G247*H247</f>
        <v>5.25</v>
      </c>
      <c r="J247" s="164">
        <f t="shared" si="388"/>
        <v>1050</v>
      </c>
      <c r="K247" s="68">
        <f>I247+F247+D247</f>
        <v>5.25</v>
      </c>
      <c r="L247" s="164">
        <f>866+40</f>
        <v>906</v>
      </c>
      <c r="M247" s="68">
        <v>4.53</v>
      </c>
      <c r="N247" s="68">
        <f t="shared" si="389"/>
        <v>86.285714285714292</v>
      </c>
      <c r="O247" s="68">
        <f t="shared" si="389"/>
        <v>86.285714285714292</v>
      </c>
      <c r="P247" s="164">
        <f t="shared" ref="P247:Q249" si="390">J247-L247</f>
        <v>144</v>
      </c>
      <c r="Q247" s="68">
        <f t="shared" si="390"/>
        <v>0.71999999999999975</v>
      </c>
      <c r="R247" s="164"/>
      <c r="S247" s="68"/>
      <c r="T247" s="133">
        <v>5.0000000000000001E-3</v>
      </c>
      <c r="U247" s="164">
        <v>1424</v>
      </c>
      <c r="V247" s="68">
        <f>U247*T247</f>
        <v>7.12</v>
      </c>
      <c r="W247" s="164">
        <f t="shared" ref="W247:W249" si="391">U247+R247</f>
        <v>1424</v>
      </c>
      <c r="X247" s="68">
        <f>V247+S247</f>
        <v>7.12</v>
      </c>
      <c r="Y247" s="164"/>
      <c r="Z247" s="68"/>
      <c r="AA247" s="133">
        <v>5.0000000000000001E-3</v>
      </c>
      <c r="AB247" s="164">
        <v>1424</v>
      </c>
      <c r="AC247" s="68">
        <f>AB247*AA247</f>
        <v>7.12</v>
      </c>
      <c r="AD247" s="164">
        <f t="shared" ref="AD247:AD249" si="392">AB247+Y247</f>
        <v>1424</v>
      </c>
      <c r="AE247" s="68">
        <f>AC247+Z247</f>
        <v>7.12</v>
      </c>
      <c r="AF247" s="778" t="s">
        <v>478</v>
      </c>
    </row>
    <row r="248" spans="1:32" s="18" customFormat="1" ht="56.25">
      <c r="A248" s="21"/>
      <c r="B248" s="23" t="s">
        <v>237</v>
      </c>
      <c r="C248" s="24"/>
      <c r="D248" s="68"/>
      <c r="E248" s="24"/>
      <c r="F248" s="68"/>
      <c r="G248" s="107">
        <v>5.0000000000000001E-3</v>
      </c>
      <c r="H248" s="24">
        <v>1220</v>
      </c>
      <c r="I248" s="68">
        <f t="shared" ref="I248:I249" si="393">+G248*H248</f>
        <v>6.1000000000000005</v>
      </c>
      <c r="J248" s="164">
        <f t="shared" si="388"/>
        <v>1220</v>
      </c>
      <c r="K248" s="68">
        <f>I248+F248+D248</f>
        <v>6.1000000000000005</v>
      </c>
      <c r="L248" s="164">
        <v>768</v>
      </c>
      <c r="M248" s="68">
        <v>3.84</v>
      </c>
      <c r="N248" s="68">
        <f t="shared" si="389"/>
        <v>62.950819672131153</v>
      </c>
      <c r="O248" s="68">
        <f t="shared" si="389"/>
        <v>62.950819672131139</v>
      </c>
      <c r="P248" s="164">
        <f t="shared" si="390"/>
        <v>452</v>
      </c>
      <c r="Q248" s="68">
        <f t="shared" si="390"/>
        <v>2.2600000000000007</v>
      </c>
      <c r="R248" s="164"/>
      <c r="S248" s="68"/>
      <c r="T248" s="133">
        <v>5.0000000000000001E-3</v>
      </c>
      <c r="U248" s="164">
        <v>1024</v>
      </c>
      <c r="V248" s="68">
        <f>U248*T248</f>
        <v>5.12</v>
      </c>
      <c r="W248" s="164">
        <f t="shared" si="391"/>
        <v>1024</v>
      </c>
      <c r="X248" s="68">
        <f>V248+S248</f>
        <v>5.12</v>
      </c>
      <c r="Y248" s="164"/>
      <c r="Z248" s="68"/>
      <c r="AA248" s="133">
        <v>5.0000000000000001E-3</v>
      </c>
      <c r="AB248" s="164">
        <v>1024</v>
      </c>
      <c r="AC248" s="68">
        <f>AB248*AA248</f>
        <v>5.12</v>
      </c>
      <c r="AD248" s="164">
        <f t="shared" si="392"/>
        <v>1024</v>
      </c>
      <c r="AE248" s="68">
        <f>AC248+Z248</f>
        <v>5.12</v>
      </c>
      <c r="AF248" s="778" t="s">
        <v>478</v>
      </c>
    </row>
    <row r="249" spans="1:32" s="18" customFormat="1" ht="56.25">
      <c r="A249" s="21">
        <v>16.02</v>
      </c>
      <c r="B249" s="23" t="s">
        <v>252</v>
      </c>
      <c r="C249" s="24"/>
      <c r="D249" s="68"/>
      <c r="E249" s="24"/>
      <c r="F249" s="68"/>
      <c r="G249" s="107">
        <v>5.0000000000000001E-3</v>
      </c>
      <c r="H249" s="24">
        <v>982</v>
      </c>
      <c r="I249" s="68">
        <f t="shared" si="393"/>
        <v>4.91</v>
      </c>
      <c r="J249" s="164">
        <f t="shared" si="388"/>
        <v>982</v>
      </c>
      <c r="K249" s="68">
        <f>I249+F249+D249</f>
        <v>4.91</v>
      </c>
      <c r="L249" s="164">
        <v>422</v>
      </c>
      <c r="M249" s="68">
        <v>2.11</v>
      </c>
      <c r="N249" s="68">
        <f t="shared" si="389"/>
        <v>42.973523421588595</v>
      </c>
      <c r="O249" s="68">
        <f t="shared" si="389"/>
        <v>42.973523421588588</v>
      </c>
      <c r="P249" s="164">
        <f t="shared" si="390"/>
        <v>560</v>
      </c>
      <c r="Q249" s="68">
        <f t="shared" si="390"/>
        <v>2.8000000000000003</v>
      </c>
      <c r="R249" s="164"/>
      <c r="S249" s="68"/>
      <c r="T249" s="133">
        <v>5.0000000000000001E-3</v>
      </c>
      <c r="U249" s="164">
        <v>1031</v>
      </c>
      <c r="V249" s="68">
        <f>U249*T249</f>
        <v>5.1550000000000002</v>
      </c>
      <c r="W249" s="164">
        <f t="shared" si="391"/>
        <v>1031</v>
      </c>
      <c r="X249" s="68">
        <f>V249+S249</f>
        <v>5.1550000000000002</v>
      </c>
      <c r="Y249" s="164"/>
      <c r="Z249" s="68"/>
      <c r="AA249" s="133">
        <v>5.0000000000000001E-3</v>
      </c>
      <c r="AB249" s="164">
        <v>1031</v>
      </c>
      <c r="AC249" s="68">
        <f>AB249*AA249</f>
        <v>5.1550000000000002</v>
      </c>
      <c r="AD249" s="164">
        <f t="shared" si="392"/>
        <v>1031</v>
      </c>
      <c r="AE249" s="68">
        <f>AC249+Z249</f>
        <v>5.1550000000000002</v>
      </c>
      <c r="AF249" s="778" t="s">
        <v>478</v>
      </c>
    </row>
    <row r="250" spans="1:32" s="235" customFormat="1">
      <c r="A250" s="237"/>
      <c r="B250" s="238" t="s">
        <v>35</v>
      </c>
      <c r="C250" s="228">
        <f t="shared" ref="C250" si="394">SUM(C247:C249)</f>
        <v>0</v>
      </c>
      <c r="D250" s="229">
        <f>SUM(D247:D249)</f>
        <v>0</v>
      </c>
      <c r="E250" s="228">
        <f t="shared" ref="E250" si="395">SUM(E247:E249)</f>
        <v>0</v>
      </c>
      <c r="F250" s="229">
        <f>SUM(F247:F249)</f>
        <v>0</v>
      </c>
      <c r="G250" s="230"/>
      <c r="H250" s="228">
        <f t="shared" ref="H250:L250" si="396">SUM(H247:H249)</f>
        <v>3252</v>
      </c>
      <c r="I250" s="229">
        <f>SUM(I247:I249)</f>
        <v>16.260000000000002</v>
      </c>
      <c r="J250" s="228">
        <f t="shared" si="396"/>
        <v>3252</v>
      </c>
      <c r="K250" s="229">
        <f>SUM(K247:K249)</f>
        <v>16.260000000000002</v>
      </c>
      <c r="L250" s="228">
        <f t="shared" si="396"/>
        <v>2096</v>
      </c>
      <c r="M250" s="229">
        <f>SUM(M247:M249)</f>
        <v>10.48</v>
      </c>
      <c r="N250" s="232">
        <f t="shared" si="389"/>
        <v>64.452644526445255</v>
      </c>
      <c r="O250" s="232">
        <f>M250/K250%</f>
        <v>64.452644526445255</v>
      </c>
      <c r="P250" s="228">
        <f t="shared" ref="P250" si="397">SUM(P247:P249)</f>
        <v>1156</v>
      </c>
      <c r="Q250" s="229">
        <f>SUM(Q247:Q249)</f>
        <v>5.7800000000000011</v>
      </c>
      <c r="R250" s="228">
        <f t="shared" ref="R250" si="398">SUM(R247:R249)</f>
        <v>0</v>
      </c>
      <c r="S250" s="229">
        <f>SUM(S247:S249)</f>
        <v>0</v>
      </c>
      <c r="T250" s="233"/>
      <c r="U250" s="228">
        <f t="shared" ref="U250" si="399">SUM(U247:U249)</f>
        <v>3479</v>
      </c>
      <c r="V250" s="229">
        <f>SUM(V247:V249)</f>
        <v>17.395</v>
      </c>
      <c r="W250" s="228">
        <f t="shared" ref="W250" si="400">SUM(W247:W249)</f>
        <v>3479</v>
      </c>
      <c r="X250" s="229">
        <f>SUM(X247:X249)</f>
        <v>17.395</v>
      </c>
      <c r="Y250" s="228">
        <f t="shared" ref="Y250" si="401">SUM(Y247:Y249)</f>
        <v>0</v>
      </c>
      <c r="Z250" s="229">
        <f>SUM(Z247:Z249)</f>
        <v>0</v>
      </c>
      <c r="AA250" s="233"/>
      <c r="AB250" s="228">
        <f t="shared" ref="AB250" si="402">SUM(AB247:AB249)</f>
        <v>3479</v>
      </c>
      <c r="AC250" s="229">
        <f>SUM(AC247:AC249)</f>
        <v>17.395</v>
      </c>
      <c r="AD250" s="228">
        <f t="shared" ref="AD250" si="403">SUM(AD247:AD249)</f>
        <v>3479</v>
      </c>
      <c r="AE250" s="229">
        <f>SUM(AE247:AE249)</f>
        <v>17.395</v>
      </c>
      <c r="AF250" s="227"/>
    </row>
    <row r="251" spans="1:32" s="25" customFormat="1">
      <c r="A251" s="338">
        <v>17</v>
      </c>
      <c r="B251" s="20" t="s">
        <v>94</v>
      </c>
      <c r="C251" s="22"/>
      <c r="D251" s="66"/>
      <c r="E251" s="22"/>
      <c r="F251" s="66"/>
      <c r="G251" s="108"/>
      <c r="H251" s="22"/>
      <c r="I251" s="66"/>
      <c r="J251" s="312"/>
      <c r="K251" s="66"/>
      <c r="L251" s="312"/>
      <c r="M251" s="66"/>
      <c r="N251" s="66"/>
      <c r="O251" s="66"/>
      <c r="P251" s="312"/>
      <c r="Q251" s="66"/>
      <c r="R251" s="312"/>
      <c r="S251" s="66"/>
      <c r="T251" s="134"/>
      <c r="U251" s="312"/>
      <c r="V251" s="66"/>
      <c r="W251" s="312"/>
      <c r="X251" s="66"/>
      <c r="Y251" s="312"/>
      <c r="Z251" s="66"/>
      <c r="AA251" s="134"/>
      <c r="AB251" s="312"/>
      <c r="AC251" s="66"/>
      <c r="AD251" s="312"/>
      <c r="AE251" s="66"/>
      <c r="AF251" s="22"/>
    </row>
    <row r="252" spans="1:32" s="18" customFormat="1">
      <c r="A252" s="21">
        <v>17.010000000000002</v>
      </c>
      <c r="B252" s="23" t="s">
        <v>92</v>
      </c>
      <c r="C252" s="24"/>
      <c r="D252" s="68"/>
      <c r="E252" s="24"/>
      <c r="F252" s="68"/>
      <c r="G252" s="107">
        <v>0.05</v>
      </c>
      <c r="H252" s="24">
        <v>1077</v>
      </c>
      <c r="I252" s="68">
        <f t="shared" ref="I252:I253" si="404">H252*G252</f>
        <v>53.85</v>
      </c>
      <c r="J252" s="164">
        <f t="shared" ref="J252:J253" si="405">H252+E252+C252</f>
        <v>1077</v>
      </c>
      <c r="K252" s="68">
        <f>I252+F252+D252</f>
        <v>53.85</v>
      </c>
      <c r="L252" s="164">
        <v>1012</v>
      </c>
      <c r="M252" s="68">
        <v>50.6</v>
      </c>
      <c r="N252" s="68">
        <f t="shared" ref="N252:O254" si="406">L252/J252%</f>
        <v>93.96471680594243</v>
      </c>
      <c r="O252" s="68">
        <f t="shared" si="406"/>
        <v>93.964716805942444</v>
      </c>
      <c r="P252" s="164">
        <f>J252-L252</f>
        <v>65</v>
      </c>
      <c r="Q252" s="68">
        <f>K252-M252</f>
        <v>3.25</v>
      </c>
      <c r="R252" s="164"/>
      <c r="S252" s="68"/>
      <c r="T252" s="133">
        <v>0.05</v>
      </c>
      <c r="U252" s="164">
        <v>1132</v>
      </c>
      <c r="V252" s="68">
        <f>U252*T252</f>
        <v>56.6</v>
      </c>
      <c r="W252" s="164">
        <f t="shared" ref="W252:W253" si="407">U252+R252</f>
        <v>1132</v>
      </c>
      <c r="X252" s="68">
        <f>V252+S252</f>
        <v>56.6</v>
      </c>
      <c r="Y252" s="164"/>
      <c r="Z252" s="68"/>
      <c r="AA252" s="133">
        <v>0.05</v>
      </c>
      <c r="AB252" s="164">
        <v>1132</v>
      </c>
      <c r="AC252" s="68">
        <f>AB252*AA252</f>
        <v>56.6</v>
      </c>
      <c r="AD252" s="164">
        <f t="shared" ref="AD252:AD253" si="408">AB252+Y252</f>
        <v>1132</v>
      </c>
      <c r="AE252" s="68">
        <f>AC252+Z252</f>
        <v>56.6</v>
      </c>
      <c r="AF252" s="24"/>
    </row>
    <row r="253" spans="1:32" s="18" customFormat="1" ht="21" customHeight="1">
      <c r="A253" s="21">
        <v>17.02</v>
      </c>
      <c r="B253" s="23" t="s">
        <v>93</v>
      </c>
      <c r="C253" s="24"/>
      <c r="D253" s="68"/>
      <c r="E253" s="24"/>
      <c r="F253" s="68"/>
      <c r="G253" s="107">
        <v>7.0000000000000007E-2</v>
      </c>
      <c r="H253" s="24">
        <v>441</v>
      </c>
      <c r="I253" s="68">
        <f t="shared" si="404"/>
        <v>30.870000000000005</v>
      </c>
      <c r="J253" s="164">
        <f t="shared" si="405"/>
        <v>441</v>
      </c>
      <c r="K253" s="68">
        <f>I253+F253+D253</f>
        <v>30.870000000000005</v>
      </c>
      <c r="L253" s="164">
        <v>423</v>
      </c>
      <c r="M253" s="68">
        <v>29.610000000000003</v>
      </c>
      <c r="N253" s="68">
        <f t="shared" si="406"/>
        <v>95.918367346938766</v>
      </c>
      <c r="O253" s="68">
        <f t="shared" si="406"/>
        <v>95.91836734693878</v>
      </c>
      <c r="P253" s="164">
        <f>J253-L253</f>
        <v>18</v>
      </c>
      <c r="Q253" s="68">
        <f>K253-M253</f>
        <v>1.2600000000000016</v>
      </c>
      <c r="R253" s="164"/>
      <c r="S253" s="68"/>
      <c r="T253" s="133">
        <v>7.0000000000000007E-2</v>
      </c>
      <c r="U253" s="164">
        <v>456</v>
      </c>
      <c r="V253" s="68">
        <f>U253*T253</f>
        <v>31.92</v>
      </c>
      <c r="W253" s="164">
        <f t="shared" si="407"/>
        <v>456</v>
      </c>
      <c r="X253" s="68">
        <f>V253+S253</f>
        <v>31.92</v>
      </c>
      <c r="Y253" s="164"/>
      <c r="Z253" s="68"/>
      <c r="AA253" s="133">
        <v>7.0000000000000007E-2</v>
      </c>
      <c r="AB253" s="164">
        <v>456</v>
      </c>
      <c r="AC253" s="68">
        <f>AB253*AA253</f>
        <v>31.92</v>
      </c>
      <c r="AD253" s="164">
        <f t="shared" si="408"/>
        <v>456</v>
      </c>
      <c r="AE253" s="68">
        <f>AC253+Z253</f>
        <v>31.92</v>
      </c>
      <c r="AF253" s="24"/>
    </row>
    <row r="254" spans="1:32" s="235" customFormat="1">
      <c r="A254" s="237"/>
      <c r="B254" s="238" t="s">
        <v>35</v>
      </c>
      <c r="C254" s="228">
        <f t="shared" ref="C254" si="409">SUM(C252:C253)</f>
        <v>0</v>
      </c>
      <c r="D254" s="229">
        <f>SUM(D252:D253)</f>
        <v>0</v>
      </c>
      <c r="E254" s="228">
        <f t="shared" ref="E254" si="410">SUM(E252:E253)</f>
        <v>0</v>
      </c>
      <c r="F254" s="229">
        <f>SUM(F252:F253)</f>
        <v>0</v>
      </c>
      <c r="G254" s="230"/>
      <c r="H254" s="228">
        <f t="shared" ref="H254:L254" si="411">SUM(H252:H253)</f>
        <v>1518</v>
      </c>
      <c r="I254" s="229">
        <f>SUM(I252:I253)</f>
        <v>84.72</v>
      </c>
      <c r="J254" s="228">
        <f t="shared" si="411"/>
        <v>1518</v>
      </c>
      <c r="K254" s="229">
        <f>SUM(K252:K253)</f>
        <v>84.72</v>
      </c>
      <c r="L254" s="228">
        <f t="shared" si="411"/>
        <v>1435</v>
      </c>
      <c r="M254" s="229">
        <f>SUM(M252:M253)</f>
        <v>80.210000000000008</v>
      </c>
      <c r="N254" s="232">
        <f t="shared" si="406"/>
        <v>94.532279314888015</v>
      </c>
      <c r="O254" s="232">
        <f>M254/K254%</f>
        <v>94.676581680830992</v>
      </c>
      <c r="P254" s="228">
        <f t="shared" ref="P254" si="412">SUM(P252:P253)</f>
        <v>83</v>
      </c>
      <c r="Q254" s="229">
        <f>SUM(Q252:Q253)</f>
        <v>4.5100000000000016</v>
      </c>
      <c r="R254" s="228">
        <f t="shared" ref="R254" si="413">SUM(R252:R253)</f>
        <v>0</v>
      </c>
      <c r="S254" s="229">
        <f>SUM(S252:S253)</f>
        <v>0</v>
      </c>
      <c r="T254" s="233"/>
      <c r="U254" s="228">
        <f t="shared" ref="U254" si="414">SUM(U252:U253)</f>
        <v>1588</v>
      </c>
      <c r="V254" s="229">
        <f>SUM(V252:V253)</f>
        <v>88.52000000000001</v>
      </c>
      <c r="W254" s="228">
        <f t="shared" ref="W254" si="415">SUM(W252:W253)</f>
        <v>1588</v>
      </c>
      <c r="X254" s="229">
        <f>SUM(X252:X253)</f>
        <v>88.52000000000001</v>
      </c>
      <c r="Y254" s="228">
        <f t="shared" ref="Y254" si="416">SUM(Y252:Y253)</f>
        <v>0</v>
      </c>
      <c r="Z254" s="229">
        <f>SUM(Z252:Z253)</f>
        <v>0</v>
      </c>
      <c r="AA254" s="233"/>
      <c r="AB254" s="228">
        <f t="shared" ref="AB254" si="417">SUM(AB252:AB253)</f>
        <v>1588</v>
      </c>
      <c r="AC254" s="229">
        <f>SUM(AC252:AC253)</f>
        <v>88.52000000000001</v>
      </c>
      <c r="AD254" s="228">
        <f t="shared" ref="AD254" si="418">SUM(AD252:AD253)</f>
        <v>1588</v>
      </c>
      <c r="AE254" s="229">
        <f>SUM(AE252:AE253)</f>
        <v>88.52000000000001</v>
      </c>
      <c r="AF254" s="227"/>
    </row>
    <row r="255" spans="1:32" s="25" customFormat="1" ht="31.5">
      <c r="A255" s="338">
        <v>18</v>
      </c>
      <c r="B255" s="20" t="s">
        <v>95</v>
      </c>
      <c r="C255" s="22"/>
      <c r="D255" s="66"/>
      <c r="E255" s="22"/>
      <c r="F255" s="66"/>
      <c r="G255" s="108"/>
      <c r="H255" s="22"/>
      <c r="I255" s="66"/>
      <c r="J255" s="312"/>
      <c r="K255" s="66"/>
      <c r="L255" s="312"/>
      <c r="M255" s="66"/>
      <c r="N255" s="66"/>
      <c r="O255" s="66"/>
      <c r="P255" s="312"/>
      <c r="Q255" s="66"/>
      <c r="R255" s="312"/>
      <c r="S255" s="66"/>
      <c r="T255" s="134"/>
      <c r="U255" s="312"/>
      <c r="V255" s="66"/>
      <c r="W255" s="312"/>
      <c r="X255" s="66"/>
      <c r="Y255" s="312"/>
      <c r="Z255" s="66"/>
      <c r="AA255" s="134"/>
      <c r="AB255" s="312"/>
      <c r="AC255" s="66"/>
      <c r="AD255" s="312"/>
      <c r="AE255" s="66"/>
      <c r="AF255" s="22"/>
    </row>
    <row r="256" spans="1:32" s="18" customFormat="1" ht="24" customHeight="1">
      <c r="A256" s="21">
        <v>18.010000000000002</v>
      </c>
      <c r="B256" s="23" t="s">
        <v>96</v>
      </c>
      <c r="C256" s="24"/>
      <c r="D256" s="68"/>
      <c r="E256" s="24"/>
      <c r="F256" s="68"/>
      <c r="G256" s="107"/>
      <c r="H256" s="24"/>
      <c r="I256" s="68"/>
      <c r="J256" s="164">
        <f t="shared" ref="J256:J257" si="419">H256+E256+C256</f>
        <v>0</v>
      </c>
      <c r="K256" s="68">
        <f>I256+F256+D256</f>
        <v>0</v>
      </c>
      <c r="L256" s="164"/>
      <c r="M256" s="68"/>
      <c r="N256" s="68"/>
      <c r="O256" s="68"/>
      <c r="P256" s="164">
        <f>J256-L256</f>
        <v>0</v>
      </c>
      <c r="Q256" s="68">
        <f>K256-M256</f>
        <v>0</v>
      </c>
      <c r="R256" s="164"/>
      <c r="S256" s="68"/>
      <c r="T256" s="133"/>
      <c r="U256" s="164"/>
      <c r="V256" s="68">
        <f>U256*T256</f>
        <v>0</v>
      </c>
      <c r="W256" s="164">
        <f>U256+R256</f>
        <v>0</v>
      </c>
      <c r="X256" s="68">
        <f>V256+S256</f>
        <v>0</v>
      </c>
      <c r="Y256" s="164"/>
      <c r="Z256" s="68"/>
      <c r="AA256" s="133"/>
      <c r="AB256" s="164"/>
      <c r="AC256" s="68">
        <f>AB256*AA256</f>
        <v>0</v>
      </c>
      <c r="AD256" s="164">
        <f>AB256+Y256</f>
        <v>0</v>
      </c>
      <c r="AE256" s="68">
        <f>AC256+Z256</f>
        <v>0</v>
      </c>
      <c r="AF256" s="24"/>
    </row>
    <row r="257" spans="1:32" s="18" customFormat="1">
      <c r="A257" s="21">
        <v>18.02</v>
      </c>
      <c r="B257" s="23" t="s">
        <v>239</v>
      </c>
      <c r="C257" s="24"/>
      <c r="D257" s="68"/>
      <c r="E257" s="24"/>
      <c r="F257" s="68"/>
      <c r="G257" s="107"/>
      <c r="H257" s="24"/>
      <c r="I257" s="68">
        <f t="shared" ref="I257" si="420">H257*G257</f>
        <v>0</v>
      </c>
      <c r="J257" s="164">
        <f t="shared" si="419"/>
        <v>0</v>
      </c>
      <c r="K257" s="68">
        <f>I257+F257+D257</f>
        <v>0</v>
      </c>
      <c r="L257" s="164"/>
      <c r="M257" s="68"/>
      <c r="N257" s="68"/>
      <c r="O257" s="68"/>
      <c r="P257" s="164">
        <f>J257-L257</f>
        <v>0</v>
      </c>
      <c r="Q257" s="68">
        <f>K257-M257</f>
        <v>0</v>
      </c>
      <c r="R257" s="164"/>
      <c r="S257" s="68"/>
      <c r="T257" s="133"/>
      <c r="U257" s="164"/>
      <c r="V257" s="68">
        <f>U257*T257</f>
        <v>0</v>
      </c>
      <c r="W257" s="164">
        <f>U257+R257</f>
        <v>0</v>
      </c>
      <c r="X257" s="68">
        <f>V257+S257</f>
        <v>0</v>
      </c>
      <c r="Y257" s="164"/>
      <c r="Z257" s="68"/>
      <c r="AA257" s="133"/>
      <c r="AB257" s="164"/>
      <c r="AC257" s="68">
        <f>AB257*AA257</f>
        <v>0</v>
      </c>
      <c r="AD257" s="164">
        <f>AB257+Y257</f>
        <v>0</v>
      </c>
      <c r="AE257" s="68">
        <f>AC257+Z257</f>
        <v>0</v>
      </c>
      <c r="AF257" s="24"/>
    </row>
    <row r="258" spans="1:32" s="235" customFormat="1">
      <c r="A258" s="237"/>
      <c r="B258" s="238" t="s">
        <v>35</v>
      </c>
      <c r="C258" s="228">
        <f t="shared" ref="C258" si="421">SUM(C256:C257)</f>
        <v>0</v>
      </c>
      <c r="D258" s="229">
        <f>SUM(D256:D257)</f>
        <v>0</v>
      </c>
      <c r="E258" s="228">
        <f t="shared" ref="E258" si="422">SUM(E256:E257)</f>
        <v>0</v>
      </c>
      <c r="F258" s="229">
        <f>SUM(F256:F257)</f>
        <v>0</v>
      </c>
      <c r="G258" s="230"/>
      <c r="H258" s="228">
        <f t="shared" ref="H258:L258" si="423">SUM(H256:H257)</f>
        <v>0</v>
      </c>
      <c r="I258" s="229">
        <f>SUM(I256:I257)</f>
        <v>0</v>
      </c>
      <c r="J258" s="228">
        <f t="shared" si="423"/>
        <v>0</v>
      </c>
      <c r="K258" s="229">
        <f>SUM(K256:K257)</f>
        <v>0</v>
      </c>
      <c r="L258" s="228">
        <f t="shared" si="423"/>
        <v>0</v>
      </c>
      <c r="M258" s="229">
        <f>SUM(M256:M257)</f>
        <v>0</v>
      </c>
      <c r="N258" s="232"/>
      <c r="O258" s="232"/>
      <c r="P258" s="228">
        <f t="shared" ref="P258" si="424">SUM(P256:P257)</f>
        <v>0</v>
      </c>
      <c r="Q258" s="229">
        <f>SUM(Q256:Q257)</f>
        <v>0</v>
      </c>
      <c r="R258" s="228">
        <f t="shared" ref="R258" si="425">SUM(R256:R257)</f>
        <v>0</v>
      </c>
      <c r="S258" s="229">
        <f>SUM(S256:S257)</f>
        <v>0</v>
      </c>
      <c r="T258" s="233"/>
      <c r="U258" s="228">
        <f t="shared" ref="U258" si="426">SUM(U256:U257)</f>
        <v>0</v>
      </c>
      <c r="V258" s="229">
        <f>SUM(V256:V257)</f>
        <v>0</v>
      </c>
      <c r="W258" s="228">
        <f t="shared" ref="W258" si="427">SUM(W256:W257)</f>
        <v>0</v>
      </c>
      <c r="X258" s="229">
        <f>SUM(X256:X257)</f>
        <v>0</v>
      </c>
      <c r="Y258" s="228">
        <f t="shared" ref="Y258" si="428">SUM(Y256:Y257)</f>
        <v>0</v>
      </c>
      <c r="Z258" s="229">
        <f>SUM(Z256:Z257)</f>
        <v>0</v>
      </c>
      <c r="AA258" s="233"/>
      <c r="AB258" s="228">
        <f t="shared" ref="AB258" si="429">SUM(AB256:AB257)</f>
        <v>0</v>
      </c>
      <c r="AC258" s="229">
        <f>SUM(AC256:AC257)</f>
        <v>0</v>
      </c>
      <c r="AD258" s="228">
        <f t="shared" ref="AD258" si="430">SUM(AD256:AD257)</f>
        <v>0</v>
      </c>
      <c r="AE258" s="229">
        <f>SUM(AE256:AE257)</f>
        <v>0</v>
      </c>
      <c r="AF258" s="227"/>
    </row>
    <row r="259" spans="1:32" s="25" customFormat="1" ht="24" customHeight="1">
      <c r="A259" s="338">
        <v>19</v>
      </c>
      <c r="B259" s="20" t="s">
        <v>84</v>
      </c>
      <c r="C259" s="22"/>
      <c r="D259" s="66"/>
      <c r="E259" s="22"/>
      <c r="F259" s="66"/>
      <c r="G259" s="108"/>
      <c r="H259" s="22"/>
      <c r="I259" s="66"/>
      <c r="J259" s="312"/>
      <c r="K259" s="66"/>
      <c r="L259" s="312"/>
      <c r="M259" s="66"/>
      <c r="N259" s="66"/>
      <c r="O259" s="66"/>
      <c r="P259" s="312"/>
      <c r="Q259" s="66"/>
      <c r="R259" s="312"/>
      <c r="S259" s="66"/>
      <c r="T259" s="134"/>
      <c r="U259" s="312"/>
      <c r="V259" s="66"/>
      <c r="W259" s="312"/>
      <c r="X259" s="66"/>
      <c r="Y259" s="312"/>
      <c r="Z259" s="66"/>
      <c r="AA259" s="134"/>
      <c r="AB259" s="312"/>
      <c r="AC259" s="66"/>
      <c r="AD259" s="312"/>
      <c r="AE259" s="66"/>
      <c r="AF259" s="22"/>
    </row>
    <row r="260" spans="1:32" s="18" customFormat="1" ht="56.25">
      <c r="A260" s="754">
        <v>19.010000000000002</v>
      </c>
      <c r="B260" s="2" t="s">
        <v>201</v>
      </c>
      <c r="C260" s="24"/>
      <c r="D260" s="68"/>
      <c r="E260" s="24"/>
      <c r="F260" s="68"/>
      <c r="G260" s="107">
        <v>7.4999999999999997E-2</v>
      </c>
      <c r="H260" s="24">
        <v>1597</v>
      </c>
      <c r="I260" s="68">
        <v>89.25</v>
      </c>
      <c r="J260" s="164">
        <f t="shared" ref="J260" si="431">H260+E260+C260</f>
        <v>1597</v>
      </c>
      <c r="K260" s="68">
        <f>I260+F260+D260</f>
        <v>89.25</v>
      </c>
      <c r="L260" s="164">
        <v>1550</v>
      </c>
      <c r="M260" s="68">
        <v>77.5</v>
      </c>
      <c r="N260" s="68">
        <f t="shared" ref="N260:N261" si="432">L260/J260%</f>
        <v>97.056981840951778</v>
      </c>
      <c r="O260" s="68">
        <f>M260/K260%</f>
        <v>86.834733893557427</v>
      </c>
      <c r="P260" s="164">
        <f>J260-L260</f>
        <v>47</v>
      </c>
      <c r="Q260" s="68">
        <f>K260-M260</f>
        <v>11.75</v>
      </c>
      <c r="R260" s="164"/>
      <c r="S260" s="68"/>
      <c r="T260" s="133">
        <v>7.4999999999999997E-2</v>
      </c>
      <c r="U260" s="164">
        <v>1518</v>
      </c>
      <c r="V260" s="68">
        <v>85.7</v>
      </c>
      <c r="W260" s="164">
        <f>U260+R260</f>
        <v>1518</v>
      </c>
      <c r="X260" s="68">
        <f>V260+S260</f>
        <v>85.7</v>
      </c>
      <c r="Y260" s="164"/>
      <c r="Z260" s="68"/>
      <c r="AA260" s="133">
        <v>7.4999999999999997E-2</v>
      </c>
      <c r="AB260" s="164">
        <v>1518</v>
      </c>
      <c r="AC260" s="68">
        <v>85.7</v>
      </c>
      <c r="AD260" s="164">
        <f>AB260+Y260</f>
        <v>1518</v>
      </c>
      <c r="AE260" s="68">
        <f>AC260+Z260</f>
        <v>85.7</v>
      </c>
      <c r="AF260" s="778" t="s">
        <v>487</v>
      </c>
    </row>
    <row r="261" spans="1:32" s="235" customFormat="1">
      <c r="A261" s="237"/>
      <c r="B261" s="238" t="s">
        <v>35</v>
      </c>
      <c r="C261" s="228">
        <f t="shared" ref="C261" si="433">C260</f>
        <v>0</v>
      </c>
      <c r="D261" s="229">
        <f>D260</f>
        <v>0</v>
      </c>
      <c r="E261" s="228">
        <f t="shared" ref="E261" si="434">E260</f>
        <v>0</v>
      </c>
      <c r="F261" s="229">
        <f>F260</f>
        <v>0</v>
      </c>
      <c r="G261" s="230"/>
      <c r="H261" s="228">
        <f t="shared" ref="H261:L261" si="435">H260</f>
        <v>1597</v>
      </c>
      <c r="I261" s="229">
        <f>I260</f>
        <v>89.25</v>
      </c>
      <c r="J261" s="228">
        <f t="shared" si="435"/>
        <v>1597</v>
      </c>
      <c r="K261" s="229">
        <f>K260</f>
        <v>89.25</v>
      </c>
      <c r="L261" s="228">
        <f t="shared" si="435"/>
        <v>1550</v>
      </c>
      <c r="M261" s="229">
        <f>M260</f>
        <v>77.5</v>
      </c>
      <c r="N261" s="232">
        <f t="shared" si="432"/>
        <v>97.056981840951778</v>
      </c>
      <c r="O261" s="232">
        <f>M261/K261%</f>
        <v>86.834733893557427</v>
      </c>
      <c r="P261" s="228">
        <f t="shared" ref="P261" si="436">P260</f>
        <v>47</v>
      </c>
      <c r="Q261" s="229">
        <f>Q260</f>
        <v>11.75</v>
      </c>
      <c r="R261" s="228">
        <f t="shared" ref="R261" si="437">R260</f>
        <v>0</v>
      </c>
      <c r="S261" s="229">
        <f>S260</f>
        <v>0</v>
      </c>
      <c r="T261" s="233"/>
      <c r="U261" s="228">
        <f t="shared" ref="U261" si="438">U260</f>
        <v>1518</v>
      </c>
      <c r="V261" s="229">
        <f>V260</f>
        <v>85.7</v>
      </c>
      <c r="W261" s="228">
        <f t="shared" ref="W261" si="439">W260</f>
        <v>1518</v>
      </c>
      <c r="X261" s="229">
        <f>X260</f>
        <v>85.7</v>
      </c>
      <c r="Y261" s="228">
        <f t="shared" ref="Y261" si="440">Y260</f>
        <v>0</v>
      </c>
      <c r="Z261" s="229">
        <f>Z260</f>
        <v>0</v>
      </c>
      <c r="AA261" s="233"/>
      <c r="AB261" s="228">
        <f t="shared" ref="AB261" si="441">AB260</f>
        <v>1518</v>
      </c>
      <c r="AC261" s="229">
        <f>AC260</f>
        <v>85.7</v>
      </c>
      <c r="AD261" s="228">
        <f t="shared" ref="AD261" si="442">AD260</f>
        <v>1518</v>
      </c>
      <c r="AE261" s="229">
        <f>AE260</f>
        <v>85.7</v>
      </c>
      <c r="AF261" s="227"/>
    </row>
    <row r="262" spans="1:32" s="25" customFormat="1" ht="31.5">
      <c r="A262" s="338" t="s">
        <v>97</v>
      </c>
      <c r="B262" s="20" t="s">
        <v>98</v>
      </c>
      <c r="C262" s="22"/>
      <c r="D262" s="66"/>
      <c r="E262" s="22"/>
      <c r="F262" s="66"/>
      <c r="G262" s="108"/>
      <c r="H262" s="22"/>
      <c r="I262" s="66"/>
      <c r="J262" s="312"/>
      <c r="K262" s="66"/>
      <c r="L262" s="312"/>
      <c r="M262" s="66"/>
      <c r="N262" s="66"/>
      <c r="O262" s="66"/>
      <c r="P262" s="312"/>
      <c r="Q262" s="66"/>
      <c r="R262" s="312"/>
      <c r="S262" s="66"/>
      <c r="T262" s="134"/>
      <c r="U262" s="312"/>
      <c r="V262" s="66"/>
      <c r="W262" s="312"/>
      <c r="X262" s="66"/>
      <c r="Y262" s="312"/>
      <c r="Z262" s="66"/>
      <c r="AA262" s="134"/>
      <c r="AB262" s="312"/>
      <c r="AC262" s="66"/>
      <c r="AD262" s="312"/>
      <c r="AE262" s="66"/>
      <c r="AF262" s="22"/>
    </row>
    <row r="263" spans="1:32" s="25" customFormat="1">
      <c r="A263" s="338">
        <v>20</v>
      </c>
      <c r="B263" s="20" t="s">
        <v>99</v>
      </c>
      <c r="C263" s="22"/>
      <c r="D263" s="66"/>
      <c r="E263" s="22"/>
      <c r="F263" s="66"/>
      <c r="G263" s="108"/>
      <c r="H263" s="22"/>
      <c r="I263" s="66"/>
      <c r="J263" s="312"/>
      <c r="K263" s="66"/>
      <c r="L263" s="312"/>
      <c r="M263" s="66"/>
      <c r="N263" s="66"/>
      <c r="O263" s="66"/>
      <c r="P263" s="312"/>
      <c r="Q263" s="66"/>
      <c r="R263" s="312"/>
      <c r="S263" s="66"/>
      <c r="T263" s="134"/>
      <c r="U263" s="312"/>
      <c r="V263" s="66"/>
      <c r="W263" s="312"/>
      <c r="X263" s="66"/>
      <c r="Y263" s="312"/>
      <c r="Z263" s="66"/>
      <c r="AA263" s="134"/>
      <c r="AB263" s="312"/>
      <c r="AC263" s="66"/>
      <c r="AD263" s="312"/>
      <c r="AE263" s="66"/>
      <c r="AF263" s="22"/>
    </row>
    <row r="264" spans="1:32" s="18" customFormat="1">
      <c r="A264" s="21">
        <v>20.010000000000002</v>
      </c>
      <c r="B264" s="23" t="s">
        <v>100</v>
      </c>
      <c r="C264" s="24"/>
      <c r="D264" s="68"/>
      <c r="E264" s="24"/>
      <c r="F264" s="68"/>
      <c r="G264" s="107">
        <v>0.03</v>
      </c>
      <c r="H264" s="24">
        <v>577</v>
      </c>
      <c r="I264" s="68">
        <f t="shared" ref="I264" si="443">H264*G264</f>
        <v>17.309999999999999</v>
      </c>
      <c r="J264" s="164">
        <f t="shared" ref="J264" si="444">H264+E264+C264</f>
        <v>577</v>
      </c>
      <c r="K264" s="68">
        <f>I264+F264+D264</f>
        <v>17.309999999999999</v>
      </c>
      <c r="L264" s="164"/>
      <c r="M264" s="68">
        <v>15.1</v>
      </c>
      <c r="N264" s="68">
        <f t="shared" ref="N264:N265" si="445">L264/J264%</f>
        <v>0</v>
      </c>
      <c r="O264" s="68">
        <f>M264/K264%</f>
        <v>87.232813402657428</v>
      </c>
      <c r="P264" s="164">
        <f>J264-L264</f>
        <v>577</v>
      </c>
      <c r="Q264" s="68">
        <f>K264-M264</f>
        <v>2.2099999999999991</v>
      </c>
      <c r="R264" s="164"/>
      <c r="S264" s="68"/>
      <c r="T264" s="133">
        <v>0.03</v>
      </c>
      <c r="U264" s="164">
        <v>408</v>
      </c>
      <c r="V264" s="68">
        <f>U264*T264</f>
        <v>12.24</v>
      </c>
      <c r="W264" s="164">
        <f>U264+R264</f>
        <v>408</v>
      </c>
      <c r="X264" s="68">
        <f>V264+S264</f>
        <v>12.24</v>
      </c>
      <c r="Y264" s="164"/>
      <c r="Z264" s="68"/>
      <c r="AA264" s="133">
        <v>0.03</v>
      </c>
      <c r="AB264" s="164">
        <v>316</v>
      </c>
      <c r="AC264" s="68">
        <f>AB264*AA264</f>
        <v>9.48</v>
      </c>
      <c r="AD264" s="164">
        <f>AB264+Y264</f>
        <v>316</v>
      </c>
      <c r="AE264" s="68">
        <f>AC264+Z264</f>
        <v>9.48</v>
      </c>
      <c r="AF264" s="24"/>
    </row>
    <row r="265" spans="1:32" s="274" customFormat="1">
      <c r="A265" s="237"/>
      <c r="B265" s="238" t="s">
        <v>35</v>
      </c>
      <c r="C265" s="273">
        <f t="shared" ref="C265" si="446">C264</f>
        <v>0</v>
      </c>
      <c r="D265" s="229">
        <f>D264</f>
        <v>0</v>
      </c>
      <c r="E265" s="273">
        <f t="shared" ref="E265" si="447">E264</f>
        <v>0</v>
      </c>
      <c r="F265" s="229">
        <f>F264</f>
        <v>0</v>
      </c>
      <c r="G265" s="220"/>
      <c r="H265" s="273">
        <f t="shared" ref="H265:L265" si="448">H264</f>
        <v>577</v>
      </c>
      <c r="I265" s="229">
        <f>I264</f>
        <v>17.309999999999999</v>
      </c>
      <c r="J265" s="273">
        <f t="shared" si="448"/>
        <v>577</v>
      </c>
      <c r="K265" s="229">
        <f>K264</f>
        <v>17.309999999999999</v>
      </c>
      <c r="L265" s="273">
        <f t="shared" si="448"/>
        <v>0</v>
      </c>
      <c r="M265" s="229">
        <f>M264</f>
        <v>15.1</v>
      </c>
      <c r="N265" s="232">
        <f t="shared" si="445"/>
        <v>0</v>
      </c>
      <c r="O265" s="232">
        <f>M265/K265%</f>
        <v>87.232813402657428</v>
      </c>
      <c r="P265" s="273">
        <f t="shared" ref="P265" si="449">P264</f>
        <v>577</v>
      </c>
      <c r="Q265" s="229">
        <f>Q264</f>
        <v>2.2099999999999991</v>
      </c>
      <c r="R265" s="273">
        <f t="shared" ref="R265" si="450">R264</f>
        <v>0</v>
      </c>
      <c r="S265" s="229">
        <f>S264</f>
        <v>0</v>
      </c>
      <c r="T265" s="262"/>
      <c r="U265" s="273">
        <f t="shared" ref="U265" si="451">U264</f>
        <v>408</v>
      </c>
      <c r="V265" s="229">
        <f>V264</f>
        <v>12.24</v>
      </c>
      <c r="W265" s="273">
        <f t="shared" ref="W265" si="452">W264</f>
        <v>408</v>
      </c>
      <c r="X265" s="229">
        <f>X264</f>
        <v>12.24</v>
      </c>
      <c r="Y265" s="273">
        <f t="shared" ref="Y265" si="453">Y264</f>
        <v>0</v>
      </c>
      <c r="Z265" s="229">
        <f>Z264</f>
        <v>0</v>
      </c>
      <c r="AA265" s="262"/>
      <c r="AB265" s="273">
        <f t="shared" ref="AB265" si="454">AB264</f>
        <v>316</v>
      </c>
      <c r="AC265" s="229">
        <f>AC264</f>
        <v>9.48</v>
      </c>
      <c r="AD265" s="273">
        <f t="shared" ref="AD265" si="455">AD264</f>
        <v>316</v>
      </c>
      <c r="AE265" s="229">
        <f>AE264</f>
        <v>9.48</v>
      </c>
      <c r="AF265" s="218"/>
    </row>
    <row r="266" spans="1:32" s="25" customFormat="1" ht="31.5">
      <c r="A266" s="338">
        <v>21</v>
      </c>
      <c r="B266" s="20" t="s">
        <v>101</v>
      </c>
      <c r="C266" s="22"/>
      <c r="D266" s="66"/>
      <c r="E266" s="22"/>
      <c r="F266" s="66"/>
      <c r="G266" s="108"/>
      <c r="H266" s="22"/>
      <c r="I266" s="66"/>
      <c r="J266" s="312"/>
      <c r="K266" s="66"/>
      <c r="L266" s="312"/>
      <c r="M266" s="66"/>
      <c r="N266" s="66"/>
      <c r="O266" s="66"/>
      <c r="P266" s="312"/>
      <c r="Q266" s="66"/>
      <c r="R266" s="312"/>
      <c r="S266" s="66"/>
      <c r="T266" s="134"/>
      <c r="U266" s="312"/>
      <c r="V266" s="66"/>
      <c r="W266" s="312"/>
      <c r="X266" s="66"/>
      <c r="Y266" s="312"/>
      <c r="Z266" s="66"/>
      <c r="AA266" s="134"/>
      <c r="AB266" s="312"/>
      <c r="AC266" s="66"/>
      <c r="AD266" s="312"/>
      <c r="AE266" s="66"/>
      <c r="AF266" s="22"/>
    </row>
    <row r="267" spans="1:32" s="18" customFormat="1">
      <c r="A267" s="21">
        <v>21.01</v>
      </c>
      <c r="B267" s="23" t="s">
        <v>102</v>
      </c>
      <c r="C267" s="24"/>
      <c r="D267" s="68"/>
      <c r="E267" s="24"/>
      <c r="F267" s="68"/>
      <c r="G267" s="107">
        <v>12.5</v>
      </c>
      <c r="H267" s="24">
        <v>1</v>
      </c>
      <c r="I267" s="68">
        <f>+G267*H267</f>
        <v>12.5</v>
      </c>
      <c r="J267" s="164">
        <f t="shared" ref="J267" si="456">H267+E267+C267</f>
        <v>1</v>
      </c>
      <c r="K267" s="68">
        <f>I267+F267+D267</f>
        <v>12.5</v>
      </c>
      <c r="L267" s="164">
        <v>1</v>
      </c>
      <c r="M267" s="68">
        <v>2.1</v>
      </c>
      <c r="N267" s="68">
        <f t="shared" ref="N267:O272" si="457">L267/J267%</f>
        <v>100</v>
      </c>
      <c r="O267" s="68">
        <f t="shared" si="457"/>
        <v>16.8</v>
      </c>
      <c r="P267" s="164">
        <f t="shared" ref="P267:Q271" si="458">J267-L267</f>
        <v>0</v>
      </c>
      <c r="Q267" s="68">
        <f t="shared" si="458"/>
        <v>10.4</v>
      </c>
      <c r="R267" s="164"/>
      <c r="S267" s="68"/>
      <c r="T267" s="133"/>
      <c r="U267" s="164">
        <v>1</v>
      </c>
      <c r="V267" s="68">
        <v>11.7</v>
      </c>
      <c r="W267" s="164">
        <f t="shared" ref="W267:W271" si="459">U267+R267</f>
        <v>1</v>
      </c>
      <c r="X267" s="68">
        <f>V267+S267</f>
        <v>11.7</v>
      </c>
      <c r="Y267" s="164"/>
      <c r="Z267" s="68"/>
      <c r="AA267" s="133">
        <v>12.5</v>
      </c>
      <c r="AB267" s="164">
        <v>1</v>
      </c>
      <c r="AC267" s="68">
        <f>AB267*AA267</f>
        <v>12.5</v>
      </c>
      <c r="AD267" s="164">
        <f t="shared" ref="AD267:AD271" si="460">AB267+Y267</f>
        <v>1</v>
      </c>
      <c r="AE267" s="68">
        <f>AC267+Z267</f>
        <v>12.5</v>
      </c>
      <c r="AF267" s="24"/>
    </row>
    <row r="268" spans="1:32" s="18" customFormat="1">
      <c r="A268" s="21">
        <v>21.02</v>
      </c>
      <c r="B268" s="23" t="s">
        <v>308</v>
      </c>
      <c r="C268" s="24"/>
      <c r="D268" s="68"/>
      <c r="E268" s="24"/>
      <c r="F268" s="68"/>
      <c r="G268" s="107"/>
      <c r="H268" s="24"/>
      <c r="I268" s="68"/>
      <c r="J268" s="164">
        <f>H268+E268+C268</f>
        <v>0</v>
      </c>
      <c r="K268" s="68">
        <f>I268+F268+D268</f>
        <v>0</v>
      </c>
      <c r="L268" s="164"/>
      <c r="M268" s="68"/>
      <c r="N268" s="68"/>
      <c r="O268" s="68"/>
      <c r="P268" s="164">
        <f t="shared" si="458"/>
        <v>0</v>
      </c>
      <c r="Q268" s="68">
        <f t="shared" si="458"/>
        <v>0</v>
      </c>
      <c r="R268" s="164"/>
      <c r="S268" s="68"/>
      <c r="T268" s="133"/>
      <c r="U268" s="164"/>
      <c r="V268" s="68">
        <f t="shared" ref="V268" si="461">U268*T268</f>
        <v>0</v>
      </c>
      <c r="W268" s="164">
        <f t="shared" si="459"/>
        <v>0</v>
      </c>
      <c r="X268" s="68">
        <f>V268+S268</f>
        <v>0</v>
      </c>
      <c r="Y268" s="164"/>
      <c r="Z268" s="68"/>
      <c r="AA268" s="133"/>
      <c r="AB268" s="164"/>
      <c r="AC268" s="68">
        <f t="shared" ref="AC268" si="462">AB268*AA268</f>
        <v>0</v>
      </c>
      <c r="AD268" s="164">
        <f t="shared" si="460"/>
        <v>0</v>
      </c>
      <c r="AE268" s="68">
        <f>AC268+Z268</f>
        <v>0</v>
      </c>
      <c r="AF268" s="24"/>
    </row>
    <row r="269" spans="1:32" s="18" customFormat="1">
      <c r="A269" s="21">
        <v>21.03</v>
      </c>
      <c r="B269" s="23" t="s">
        <v>103</v>
      </c>
      <c r="C269" s="24"/>
      <c r="D269" s="68"/>
      <c r="E269" s="24"/>
      <c r="F269" s="68"/>
      <c r="G269" s="107">
        <v>12.5</v>
      </c>
      <c r="H269" s="24">
        <v>1</v>
      </c>
      <c r="I269" s="68">
        <f t="shared" ref="I269:I271" si="463">+G269*H269</f>
        <v>12.5</v>
      </c>
      <c r="J269" s="164">
        <f t="shared" ref="J269:J271" si="464">H269+E269+C269</f>
        <v>1</v>
      </c>
      <c r="K269" s="68">
        <f>I269+F269+D269</f>
        <v>12.5</v>
      </c>
      <c r="L269" s="164">
        <v>1</v>
      </c>
      <c r="M269" s="68">
        <v>2.1</v>
      </c>
      <c r="N269" s="68">
        <f t="shared" si="457"/>
        <v>100</v>
      </c>
      <c r="O269" s="68">
        <f t="shared" si="457"/>
        <v>16.8</v>
      </c>
      <c r="P269" s="164">
        <f t="shared" si="458"/>
        <v>0</v>
      </c>
      <c r="Q269" s="68">
        <f t="shared" si="458"/>
        <v>10.4</v>
      </c>
      <c r="R269" s="164"/>
      <c r="S269" s="68"/>
      <c r="T269" s="133"/>
      <c r="U269" s="164">
        <v>1</v>
      </c>
      <c r="V269" s="68">
        <v>8.9</v>
      </c>
      <c r="W269" s="164">
        <f t="shared" si="459"/>
        <v>1</v>
      </c>
      <c r="X269" s="68">
        <f>V269+S269</f>
        <v>8.9</v>
      </c>
      <c r="Y269" s="164"/>
      <c r="Z269" s="68"/>
      <c r="AA269" s="133">
        <v>12.5</v>
      </c>
      <c r="AB269" s="164">
        <v>1</v>
      </c>
      <c r="AC269" s="68">
        <f>AB269*AA269</f>
        <v>12.5</v>
      </c>
      <c r="AD269" s="164">
        <f t="shared" si="460"/>
        <v>1</v>
      </c>
      <c r="AE269" s="68">
        <f>AC269+Z269</f>
        <v>12.5</v>
      </c>
      <c r="AF269" s="24"/>
    </row>
    <row r="270" spans="1:32" s="18" customFormat="1">
      <c r="A270" s="21">
        <v>21.04</v>
      </c>
      <c r="B270" s="23" t="s">
        <v>104</v>
      </c>
      <c r="C270" s="24"/>
      <c r="D270" s="68"/>
      <c r="E270" s="24"/>
      <c r="F270" s="68"/>
      <c r="G270" s="107">
        <v>12.5</v>
      </c>
      <c r="H270" s="24">
        <v>1</v>
      </c>
      <c r="I270" s="68">
        <f t="shared" si="463"/>
        <v>12.5</v>
      </c>
      <c r="J270" s="164">
        <f t="shared" si="464"/>
        <v>1</v>
      </c>
      <c r="K270" s="68">
        <f>I270+F270+D270</f>
        <v>12.5</v>
      </c>
      <c r="L270" s="164">
        <v>1</v>
      </c>
      <c r="M270" s="68">
        <v>2.1</v>
      </c>
      <c r="N270" s="68">
        <f t="shared" si="457"/>
        <v>100</v>
      </c>
      <c r="O270" s="68">
        <f t="shared" si="457"/>
        <v>16.8</v>
      </c>
      <c r="P270" s="164">
        <f t="shared" si="458"/>
        <v>0</v>
      </c>
      <c r="Q270" s="68">
        <f t="shared" si="458"/>
        <v>10.4</v>
      </c>
      <c r="R270" s="164"/>
      <c r="S270" s="68"/>
      <c r="T270" s="133"/>
      <c r="U270" s="164"/>
      <c r="V270" s="68"/>
      <c r="W270" s="164">
        <f t="shared" si="459"/>
        <v>0</v>
      </c>
      <c r="X270" s="68">
        <f>V270+S270</f>
        <v>0</v>
      </c>
      <c r="Y270" s="164"/>
      <c r="Z270" s="68"/>
      <c r="AA270" s="133">
        <v>12.5</v>
      </c>
      <c r="AB270" s="164">
        <v>1</v>
      </c>
      <c r="AC270" s="68">
        <f>AB270*AA270</f>
        <v>12.5</v>
      </c>
      <c r="AD270" s="164">
        <f t="shared" si="460"/>
        <v>1</v>
      </c>
      <c r="AE270" s="68">
        <f>AC270+Z270</f>
        <v>12.5</v>
      </c>
      <c r="AF270" s="24"/>
    </row>
    <row r="271" spans="1:32" s="18" customFormat="1">
      <c r="A271" s="21">
        <v>21.05</v>
      </c>
      <c r="B271" s="23" t="s">
        <v>105</v>
      </c>
      <c r="C271" s="24"/>
      <c r="D271" s="68"/>
      <c r="E271" s="24"/>
      <c r="F271" s="68"/>
      <c r="G271" s="107">
        <v>12.5</v>
      </c>
      <c r="H271" s="24">
        <v>1</v>
      </c>
      <c r="I271" s="68">
        <f t="shared" si="463"/>
        <v>12.5</v>
      </c>
      <c r="J271" s="164">
        <f t="shared" si="464"/>
        <v>1</v>
      </c>
      <c r="K271" s="68">
        <f>I271+F271+D271</f>
        <v>12.5</v>
      </c>
      <c r="L271" s="164">
        <v>1</v>
      </c>
      <c r="M271" s="68">
        <v>2.1</v>
      </c>
      <c r="N271" s="68">
        <f t="shared" si="457"/>
        <v>100</v>
      </c>
      <c r="O271" s="68">
        <f t="shared" si="457"/>
        <v>16.8</v>
      </c>
      <c r="P271" s="164">
        <f t="shared" si="458"/>
        <v>0</v>
      </c>
      <c r="Q271" s="68">
        <f t="shared" si="458"/>
        <v>10.4</v>
      </c>
      <c r="R271" s="164"/>
      <c r="S271" s="68"/>
      <c r="T271" s="133">
        <v>0.03</v>
      </c>
      <c r="U271" s="164"/>
      <c r="V271" s="68">
        <f>U271*T271</f>
        <v>0</v>
      </c>
      <c r="W271" s="164">
        <f t="shared" si="459"/>
        <v>0</v>
      </c>
      <c r="X271" s="68">
        <f>V271+S271</f>
        <v>0</v>
      </c>
      <c r="Y271" s="164"/>
      <c r="Z271" s="68"/>
      <c r="AA271" s="133">
        <v>12.5</v>
      </c>
      <c r="AB271" s="164">
        <v>1</v>
      </c>
      <c r="AC271" s="68">
        <f>AB271*AA271</f>
        <v>12.5</v>
      </c>
      <c r="AD271" s="164">
        <f t="shared" si="460"/>
        <v>1</v>
      </c>
      <c r="AE271" s="68">
        <f>AC271+Z271</f>
        <v>12.5</v>
      </c>
      <c r="AF271" s="24"/>
    </row>
    <row r="272" spans="1:32" s="235" customFormat="1" ht="18.75">
      <c r="A272" s="237"/>
      <c r="B272" s="238" t="s">
        <v>35</v>
      </c>
      <c r="C272" s="228">
        <f t="shared" ref="C272" si="465">SUM(C267:C271)</f>
        <v>0</v>
      </c>
      <c r="D272" s="229">
        <f>SUM(D267:D271)</f>
        <v>0</v>
      </c>
      <c r="E272" s="228">
        <f t="shared" ref="E272" si="466">SUM(E267:E271)</f>
        <v>0</v>
      </c>
      <c r="F272" s="229">
        <f>SUM(F267:F271)</f>
        <v>0</v>
      </c>
      <c r="G272" s="230"/>
      <c r="H272" s="228">
        <f>H267</f>
        <v>1</v>
      </c>
      <c r="I272" s="229">
        <f>SUM(I267:I271)</f>
        <v>50</v>
      </c>
      <c r="J272" s="228">
        <f>J267</f>
        <v>1</v>
      </c>
      <c r="K272" s="229">
        <f>SUM(K267:K271)</f>
        <v>50</v>
      </c>
      <c r="L272" s="228">
        <f>L267</f>
        <v>1</v>
      </c>
      <c r="M272" s="229">
        <f>SUM(M267:M271)</f>
        <v>8.4</v>
      </c>
      <c r="N272" s="232">
        <f t="shared" si="457"/>
        <v>100</v>
      </c>
      <c r="O272" s="232">
        <f>M272/K272%</f>
        <v>16.8</v>
      </c>
      <c r="P272" s="668">
        <f>P267</f>
        <v>0</v>
      </c>
      <c r="Q272" s="229">
        <f>SUM(Q267:Q271)</f>
        <v>41.6</v>
      </c>
      <c r="R272" s="228">
        <f t="shared" ref="R272" si="467">SUM(R267:R271)</f>
        <v>0</v>
      </c>
      <c r="S272" s="229">
        <f>SUM(S267:S271)</f>
        <v>0</v>
      </c>
      <c r="T272" s="233"/>
      <c r="U272" s="228">
        <f t="shared" ref="U272" si="468">SUM(U267:U271)</f>
        <v>2</v>
      </c>
      <c r="V272" s="229">
        <f>SUM(V267:V271)</f>
        <v>20.6</v>
      </c>
      <c r="W272" s="228">
        <f t="shared" ref="W272" si="469">SUM(W267:W271)</f>
        <v>2</v>
      </c>
      <c r="X272" s="229">
        <f>SUM(X267:X271)</f>
        <v>20.6</v>
      </c>
      <c r="Y272" s="228">
        <f t="shared" ref="Y272" si="470">SUM(Y267:Y271)</f>
        <v>0</v>
      </c>
      <c r="Z272" s="229">
        <f>SUM(Z267:Z271)</f>
        <v>0</v>
      </c>
      <c r="AA272" s="233"/>
      <c r="AB272" s="228">
        <f>AB267</f>
        <v>1</v>
      </c>
      <c r="AC272" s="229">
        <f>SUM(AC267:AC271)</f>
        <v>50</v>
      </c>
      <c r="AD272" s="228">
        <f>AD267</f>
        <v>1</v>
      </c>
      <c r="AE272" s="229">
        <f>SUM(AE267:AE271)</f>
        <v>50</v>
      </c>
      <c r="AF272" s="227"/>
    </row>
    <row r="273" spans="1:32" s="25" customFormat="1">
      <c r="A273" s="338">
        <v>22</v>
      </c>
      <c r="B273" s="20" t="s">
        <v>106</v>
      </c>
      <c r="C273" s="22"/>
      <c r="D273" s="66"/>
      <c r="E273" s="22"/>
      <c r="F273" s="66"/>
      <c r="G273" s="108"/>
      <c r="H273" s="22"/>
      <c r="I273" s="66"/>
      <c r="J273" s="312"/>
      <c r="K273" s="66"/>
      <c r="L273" s="312"/>
      <c r="M273" s="66"/>
      <c r="N273" s="66"/>
      <c r="O273" s="66"/>
      <c r="P273" s="312"/>
      <c r="Q273" s="66"/>
      <c r="R273" s="312"/>
      <c r="S273" s="66"/>
      <c r="T273" s="134"/>
      <c r="U273" s="312"/>
      <c r="V273" s="66"/>
      <c r="W273" s="312"/>
      <c r="X273" s="66"/>
      <c r="Y273" s="312"/>
      <c r="Z273" s="66"/>
      <c r="AA273" s="134"/>
      <c r="AB273" s="312"/>
      <c r="AC273" s="66"/>
      <c r="AD273" s="312"/>
      <c r="AE273" s="66"/>
      <c r="AF273" s="22"/>
    </row>
    <row r="274" spans="1:32" s="18" customFormat="1">
      <c r="A274" s="21">
        <v>22.01</v>
      </c>
      <c r="B274" s="24" t="s">
        <v>107</v>
      </c>
      <c r="C274" s="24"/>
      <c r="D274" s="68"/>
      <c r="E274" s="24"/>
      <c r="F274" s="68"/>
      <c r="G274" s="107"/>
      <c r="H274" s="24"/>
      <c r="I274" s="68">
        <f t="shared" ref="I274:I275" si="471">H274*G274</f>
        <v>0</v>
      </c>
      <c r="J274" s="164">
        <f t="shared" ref="J274:K275" si="472">H274+E274+C274</f>
        <v>0</v>
      </c>
      <c r="K274" s="68">
        <f t="shared" si="472"/>
        <v>0</v>
      </c>
      <c r="L274" s="164"/>
      <c r="M274" s="68"/>
      <c r="N274" s="68"/>
      <c r="O274" s="68"/>
      <c r="P274" s="164"/>
      <c r="Q274" s="68"/>
      <c r="R274" s="164"/>
      <c r="S274" s="68"/>
      <c r="T274" s="133"/>
      <c r="U274" s="164"/>
      <c r="V274" s="68">
        <f>U274*T274</f>
        <v>0</v>
      </c>
      <c r="W274" s="164">
        <f>U274+R274</f>
        <v>0</v>
      </c>
      <c r="X274" s="68">
        <f>V274+S274</f>
        <v>0</v>
      </c>
      <c r="Y274" s="164"/>
      <c r="Z274" s="68"/>
      <c r="AA274" s="133"/>
      <c r="AB274" s="164"/>
      <c r="AC274" s="68">
        <f>AB274*AA274</f>
        <v>0</v>
      </c>
      <c r="AD274" s="164">
        <f>AB274+Y274</f>
        <v>0</v>
      </c>
      <c r="AE274" s="68">
        <f>AC274+Z274</f>
        <v>0</v>
      </c>
      <c r="AF274" s="24"/>
    </row>
    <row r="275" spans="1:32" s="18" customFormat="1">
      <c r="A275" s="21">
        <v>22.02</v>
      </c>
      <c r="B275" s="24" t="s">
        <v>108</v>
      </c>
      <c r="C275" s="24"/>
      <c r="D275" s="68"/>
      <c r="E275" s="24"/>
      <c r="F275" s="68"/>
      <c r="G275" s="107">
        <v>3.0000000000000001E-3</v>
      </c>
      <c r="H275" s="24">
        <v>9396</v>
      </c>
      <c r="I275" s="68">
        <f t="shared" si="471"/>
        <v>28.187999999999999</v>
      </c>
      <c r="J275" s="164">
        <f t="shared" si="472"/>
        <v>9396</v>
      </c>
      <c r="K275" s="68">
        <f>I275+F275+D275</f>
        <v>28.187999999999999</v>
      </c>
      <c r="L275" s="164">
        <v>8300</v>
      </c>
      <c r="M275" s="68">
        <f>13.57+9.98</f>
        <v>23.55</v>
      </c>
      <c r="N275" s="68">
        <f t="shared" ref="N275:N276" si="473">L275/J275%</f>
        <v>88.335461898680293</v>
      </c>
      <c r="O275" s="68">
        <f>M275/K275%</f>
        <v>83.546189868028961</v>
      </c>
      <c r="P275" s="164">
        <f t="shared" ref="P275:Q275" si="474">J275-L275</f>
        <v>1096</v>
      </c>
      <c r="Q275" s="68">
        <f t="shared" si="474"/>
        <v>4.6379999999999981</v>
      </c>
      <c r="R275" s="164"/>
      <c r="S275" s="68"/>
      <c r="T275" s="133">
        <v>3.0000000000000001E-3</v>
      </c>
      <c r="U275" s="164">
        <v>9798</v>
      </c>
      <c r="V275" s="68">
        <f>U275*T275</f>
        <v>29.394000000000002</v>
      </c>
      <c r="W275" s="164">
        <f>U275+R275</f>
        <v>9798</v>
      </c>
      <c r="X275" s="68">
        <f>V275+S275</f>
        <v>29.394000000000002</v>
      </c>
      <c r="Y275" s="164"/>
      <c r="Z275" s="68"/>
      <c r="AA275" s="133">
        <v>3.0000000000000001E-3</v>
      </c>
      <c r="AB275" s="164">
        <v>9798</v>
      </c>
      <c r="AC275" s="68">
        <f>AB275*AA275</f>
        <v>29.394000000000002</v>
      </c>
      <c r="AD275" s="164">
        <f>AB275+Y275</f>
        <v>9798</v>
      </c>
      <c r="AE275" s="68">
        <f>AC275+Z275</f>
        <v>29.394000000000002</v>
      </c>
      <c r="AF275" s="24"/>
    </row>
    <row r="276" spans="1:32" s="235" customFormat="1">
      <c r="A276" s="237"/>
      <c r="B276" s="227" t="s">
        <v>25</v>
      </c>
      <c r="C276" s="273">
        <f t="shared" ref="C276" si="475">SUM(C274:C275)</f>
        <v>0</v>
      </c>
      <c r="D276" s="263">
        <f>SUM(D274:D275)</f>
        <v>0</v>
      </c>
      <c r="E276" s="273">
        <f t="shared" ref="E276" si="476">SUM(E274:E275)</f>
        <v>0</v>
      </c>
      <c r="F276" s="263">
        <f>SUM(F274:F275)</f>
        <v>0</v>
      </c>
      <c r="G276" s="230"/>
      <c r="H276" s="273">
        <f t="shared" ref="H276:L276" si="477">SUM(H274:H275)</f>
        <v>9396</v>
      </c>
      <c r="I276" s="263">
        <f>SUM(I274:I275)</f>
        <v>28.187999999999999</v>
      </c>
      <c r="J276" s="273">
        <f t="shared" si="477"/>
        <v>9396</v>
      </c>
      <c r="K276" s="263">
        <f>SUM(K274:K275)</f>
        <v>28.187999999999999</v>
      </c>
      <c r="L276" s="273">
        <f t="shared" si="477"/>
        <v>8300</v>
      </c>
      <c r="M276" s="263">
        <f>SUM(M274:M275)</f>
        <v>23.55</v>
      </c>
      <c r="N276" s="232">
        <f t="shared" si="473"/>
        <v>88.335461898680293</v>
      </c>
      <c r="O276" s="232">
        <f>M276/K276%</f>
        <v>83.546189868028961</v>
      </c>
      <c r="P276" s="273">
        <f t="shared" ref="P276" si="478">SUM(P274:P275)</f>
        <v>1096</v>
      </c>
      <c r="Q276" s="263">
        <f>SUM(Q274:Q275)</f>
        <v>4.6379999999999981</v>
      </c>
      <c r="R276" s="273">
        <f t="shared" ref="R276" si="479">SUM(R274:R275)</f>
        <v>0</v>
      </c>
      <c r="S276" s="263">
        <f>SUM(S274:S275)</f>
        <v>0</v>
      </c>
      <c r="T276" s="233"/>
      <c r="U276" s="273">
        <v>9396</v>
      </c>
      <c r="V276" s="263">
        <f>SUM(V274:V275)</f>
        <v>29.394000000000002</v>
      </c>
      <c r="W276" s="273">
        <f t="shared" ref="W276" si="480">SUM(W274:W275)</f>
        <v>9798</v>
      </c>
      <c r="X276" s="263">
        <f>SUM(X274:X275)</f>
        <v>29.394000000000002</v>
      </c>
      <c r="Y276" s="273">
        <f t="shared" ref="Y276" si="481">SUM(Y274:Y275)</f>
        <v>0</v>
      </c>
      <c r="Z276" s="263">
        <f>SUM(Z274:Z275)</f>
        <v>0</v>
      </c>
      <c r="AA276" s="233"/>
      <c r="AB276" s="273">
        <v>9396</v>
      </c>
      <c r="AC276" s="263">
        <f>SUM(AC274:AC275)</f>
        <v>29.394000000000002</v>
      </c>
      <c r="AD276" s="273">
        <f t="shared" ref="AD276" si="482">SUM(AD274:AD275)</f>
        <v>9798</v>
      </c>
      <c r="AE276" s="263">
        <f>SUM(AE274:AE275)</f>
        <v>29.394000000000002</v>
      </c>
      <c r="AF276" s="227"/>
    </row>
    <row r="277" spans="1:32" s="25" customFormat="1">
      <c r="A277" s="338" t="s">
        <v>97</v>
      </c>
      <c r="B277" s="20" t="s">
        <v>109</v>
      </c>
      <c r="C277" s="22"/>
      <c r="D277" s="66"/>
      <c r="E277" s="22"/>
      <c r="F277" s="66"/>
      <c r="G277" s="108"/>
      <c r="H277" s="22"/>
      <c r="I277" s="66"/>
      <c r="J277" s="312"/>
      <c r="K277" s="66"/>
      <c r="L277" s="312"/>
      <c r="M277" s="66"/>
      <c r="N277" s="66"/>
      <c r="O277" s="66"/>
      <c r="P277" s="312"/>
      <c r="Q277" s="66"/>
      <c r="R277" s="312"/>
      <c r="S277" s="66"/>
      <c r="T277" s="134"/>
      <c r="U277" s="312"/>
      <c r="V277" s="66"/>
      <c r="W277" s="312"/>
      <c r="X277" s="66"/>
      <c r="Y277" s="312"/>
      <c r="Z277" s="66"/>
      <c r="AA277" s="134"/>
      <c r="AB277" s="312"/>
      <c r="AC277" s="66"/>
      <c r="AD277" s="312"/>
      <c r="AE277" s="66"/>
      <c r="AF277" s="22"/>
    </row>
    <row r="278" spans="1:32" s="25" customFormat="1">
      <c r="A278" s="338">
        <v>23</v>
      </c>
      <c r="B278" s="20" t="s">
        <v>110</v>
      </c>
      <c r="C278" s="22"/>
      <c r="D278" s="66"/>
      <c r="E278" s="22"/>
      <c r="F278" s="66"/>
      <c r="G278" s="108"/>
      <c r="H278" s="22"/>
      <c r="I278" s="66"/>
      <c r="J278" s="312"/>
      <c r="K278" s="66"/>
      <c r="L278" s="312"/>
      <c r="M278" s="66"/>
      <c r="N278" s="66"/>
      <c r="O278" s="66"/>
      <c r="P278" s="312"/>
      <c r="Q278" s="66"/>
      <c r="R278" s="312"/>
      <c r="S278" s="66"/>
      <c r="T278" s="134"/>
      <c r="U278" s="312"/>
      <c r="V278" s="66"/>
      <c r="W278" s="312"/>
      <c r="X278" s="66"/>
      <c r="Y278" s="312"/>
      <c r="Z278" s="66"/>
      <c r="AA278" s="134"/>
      <c r="AB278" s="312"/>
      <c r="AC278" s="66"/>
      <c r="AD278" s="312"/>
      <c r="AE278" s="66"/>
      <c r="AF278" s="22"/>
    </row>
    <row r="279" spans="1:32" s="18" customFormat="1">
      <c r="A279" s="21">
        <v>23.01</v>
      </c>
      <c r="B279" s="23" t="s">
        <v>309</v>
      </c>
      <c r="C279" s="24"/>
      <c r="D279" s="68"/>
      <c r="E279" s="24"/>
      <c r="F279" s="68"/>
      <c r="G279" s="107"/>
      <c r="H279" s="24"/>
      <c r="I279" s="68"/>
      <c r="J279" s="164">
        <f t="shared" ref="J279:K325" si="483">H279+E279+C279</f>
        <v>0</v>
      </c>
      <c r="K279" s="68">
        <f t="shared" si="483"/>
        <v>0</v>
      </c>
      <c r="L279" s="164"/>
      <c r="M279" s="68"/>
      <c r="N279" s="68" t="e">
        <f t="shared" ref="N279:O326" si="484">L279/J279%</f>
        <v>#DIV/0!</v>
      </c>
      <c r="O279" s="68" t="e">
        <f t="shared" si="484"/>
        <v>#DIV/0!</v>
      </c>
      <c r="P279" s="164">
        <f t="shared" ref="P279:Q325" si="485">J279-L279</f>
        <v>0</v>
      </c>
      <c r="Q279" s="68">
        <f t="shared" si="485"/>
        <v>0</v>
      </c>
      <c r="R279" s="164"/>
      <c r="S279" s="68"/>
      <c r="T279" s="133"/>
      <c r="U279" s="164"/>
      <c r="V279" s="68">
        <f t="shared" ref="V279:V324" si="486">U279*T279</f>
        <v>0</v>
      </c>
      <c r="W279" s="164">
        <f t="shared" ref="W279:W325" si="487">U279+R279</f>
        <v>0</v>
      </c>
      <c r="X279" s="68">
        <f t="shared" ref="X279:X325" si="488">V279+S279</f>
        <v>0</v>
      </c>
      <c r="Y279" s="164">
        <f>R279</f>
        <v>0</v>
      </c>
      <c r="Z279" s="68">
        <f>S279</f>
        <v>0</v>
      </c>
      <c r="AA279" s="133"/>
      <c r="AB279" s="164"/>
      <c r="AC279" s="68">
        <f t="shared" ref="AC279:AC280" si="489">AB279*AA279</f>
        <v>0</v>
      </c>
      <c r="AD279" s="164">
        <f t="shared" ref="AD279:AD325" si="490">AB279+Y279</f>
        <v>0</v>
      </c>
      <c r="AE279" s="68">
        <f t="shared" ref="AE279:AE325" si="491">AC279+Z279</f>
        <v>0</v>
      </c>
      <c r="AF279" s="24"/>
    </row>
    <row r="280" spans="1:32" s="18" customFormat="1">
      <c r="A280" s="21">
        <v>23.02</v>
      </c>
      <c r="B280" s="23" t="s">
        <v>310</v>
      </c>
      <c r="C280" s="24"/>
      <c r="D280" s="68"/>
      <c r="E280" s="24"/>
      <c r="F280" s="68"/>
      <c r="G280" s="107"/>
      <c r="H280" s="24"/>
      <c r="I280" s="68"/>
      <c r="J280" s="164">
        <f t="shared" si="483"/>
        <v>0</v>
      </c>
      <c r="K280" s="68">
        <f t="shared" si="483"/>
        <v>0</v>
      </c>
      <c r="L280" s="164"/>
      <c r="M280" s="68"/>
      <c r="N280" s="68" t="e">
        <f t="shared" si="484"/>
        <v>#DIV/0!</v>
      </c>
      <c r="O280" s="68" t="e">
        <f t="shared" si="484"/>
        <v>#DIV/0!</v>
      </c>
      <c r="P280" s="164">
        <f t="shared" si="485"/>
        <v>0</v>
      </c>
      <c r="Q280" s="68">
        <f t="shared" si="485"/>
        <v>0</v>
      </c>
      <c r="R280" s="164"/>
      <c r="S280" s="68"/>
      <c r="T280" s="133"/>
      <c r="U280" s="164"/>
      <c r="V280" s="68">
        <f t="shared" si="486"/>
        <v>0</v>
      </c>
      <c r="W280" s="164">
        <f t="shared" si="487"/>
        <v>0</v>
      </c>
      <c r="X280" s="68">
        <f t="shared" si="488"/>
        <v>0</v>
      </c>
      <c r="Y280" s="164">
        <f t="shared" ref="Y280:Y325" si="492">R280</f>
        <v>0</v>
      </c>
      <c r="Z280" s="68">
        <f t="shared" ref="Z280:Z325" si="493">S280</f>
        <v>0</v>
      </c>
      <c r="AA280" s="133"/>
      <c r="AB280" s="164"/>
      <c r="AC280" s="68">
        <f t="shared" si="489"/>
        <v>0</v>
      </c>
      <c r="AD280" s="164">
        <f t="shared" si="490"/>
        <v>0</v>
      </c>
      <c r="AE280" s="68">
        <f t="shared" si="491"/>
        <v>0</v>
      </c>
      <c r="AF280" s="24"/>
    </row>
    <row r="281" spans="1:32" s="18" customFormat="1">
      <c r="A281" s="21">
        <v>23.03</v>
      </c>
      <c r="B281" s="23" t="s">
        <v>170</v>
      </c>
      <c r="C281" s="24"/>
      <c r="D281" s="68"/>
      <c r="E281" s="24"/>
      <c r="F281" s="68"/>
      <c r="G281" s="107">
        <v>20.45</v>
      </c>
      <c r="H281" s="24">
        <v>0</v>
      </c>
      <c r="I281" s="68">
        <f t="shared" ref="I281:I286" si="494">H281*G281</f>
        <v>0</v>
      </c>
      <c r="J281" s="164">
        <f t="shared" si="483"/>
        <v>0</v>
      </c>
      <c r="K281" s="68">
        <f t="shared" si="483"/>
        <v>0</v>
      </c>
      <c r="L281" s="164"/>
      <c r="M281" s="68"/>
      <c r="N281" s="68" t="e">
        <f t="shared" si="484"/>
        <v>#DIV/0!</v>
      </c>
      <c r="O281" s="68" t="e">
        <f t="shared" si="484"/>
        <v>#DIV/0!</v>
      </c>
      <c r="P281" s="164">
        <f t="shared" si="485"/>
        <v>0</v>
      </c>
      <c r="Q281" s="68">
        <f t="shared" si="485"/>
        <v>0</v>
      </c>
      <c r="R281" s="164"/>
      <c r="S281" s="68"/>
      <c r="T281" s="133">
        <v>20.45</v>
      </c>
      <c r="U281" s="164">
        <v>0</v>
      </c>
      <c r="V281" s="68">
        <f>U281*T281</f>
        <v>0</v>
      </c>
      <c r="W281" s="164">
        <f t="shared" si="487"/>
        <v>0</v>
      </c>
      <c r="X281" s="68">
        <f t="shared" si="488"/>
        <v>0</v>
      </c>
      <c r="Y281" s="164">
        <f t="shared" si="492"/>
        <v>0</v>
      </c>
      <c r="Z281" s="68">
        <f t="shared" si="493"/>
        <v>0</v>
      </c>
      <c r="AA281" s="133">
        <v>20.45</v>
      </c>
      <c r="AB281" s="164">
        <v>0</v>
      </c>
      <c r="AC281" s="68">
        <f>AB281*AA281</f>
        <v>0</v>
      </c>
      <c r="AD281" s="164">
        <f t="shared" si="490"/>
        <v>0</v>
      </c>
      <c r="AE281" s="68">
        <f t="shared" si="491"/>
        <v>0</v>
      </c>
      <c r="AF281" s="24"/>
    </row>
    <row r="282" spans="1:32" s="18" customFormat="1">
      <c r="A282" s="21">
        <v>23.04</v>
      </c>
      <c r="B282" s="23" t="s">
        <v>111</v>
      </c>
      <c r="C282" s="24"/>
      <c r="D282" s="68"/>
      <c r="E282" s="24"/>
      <c r="F282" s="68"/>
      <c r="G282" s="107">
        <v>19.25</v>
      </c>
      <c r="H282" s="24"/>
      <c r="I282" s="68">
        <f t="shared" si="494"/>
        <v>0</v>
      </c>
      <c r="J282" s="164">
        <f t="shared" si="483"/>
        <v>0</v>
      </c>
      <c r="K282" s="68">
        <f t="shared" si="483"/>
        <v>0</v>
      </c>
      <c r="L282" s="164"/>
      <c r="M282" s="68"/>
      <c r="N282" s="68" t="e">
        <f t="shared" si="484"/>
        <v>#DIV/0!</v>
      </c>
      <c r="O282" s="68" t="e">
        <f t="shared" si="484"/>
        <v>#DIV/0!</v>
      </c>
      <c r="P282" s="164">
        <f t="shared" si="485"/>
        <v>0</v>
      </c>
      <c r="Q282" s="68">
        <f t="shared" si="485"/>
        <v>0</v>
      </c>
      <c r="R282" s="164"/>
      <c r="S282" s="68"/>
      <c r="T282" s="133">
        <v>19.25</v>
      </c>
      <c r="U282" s="164"/>
      <c r="V282" s="68">
        <f>U282*T282</f>
        <v>0</v>
      </c>
      <c r="W282" s="164">
        <f t="shared" si="487"/>
        <v>0</v>
      </c>
      <c r="X282" s="68">
        <f t="shared" si="488"/>
        <v>0</v>
      </c>
      <c r="Y282" s="164">
        <f t="shared" si="492"/>
        <v>0</v>
      </c>
      <c r="Z282" s="68">
        <f t="shared" si="493"/>
        <v>0</v>
      </c>
      <c r="AA282" s="133">
        <v>19.25</v>
      </c>
      <c r="AB282" s="164"/>
      <c r="AC282" s="68">
        <f>AB282*AA282</f>
        <v>0</v>
      </c>
      <c r="AD282" s="164">
        <f t="shared" si="490"/>
        <v>0</v>
      </c>
      <c r="AE282" s="68">
        <f t="shared" si="491"/>
        <v>0</v>
      </c>
      <c r="AF282" s="24"/>
    </row>
    <row r="283" spans="1:32" s="18" customFormat="1">
      <c r="A283" s="21">
        <v>23.05</v>
      </c>
      <c r="B283" s="23" t="s">
        <v>112</v>
      </c>
      <c r="C283" s="24"/>
      <c r="D283" s="68"/>
      <c r="E283" s="24"/>
      <c r="F283" s="68"/>
      <c r="G283" s="107">
        <v>26.69</v>
      </c>
      <c r="H283" s="24">
        <v>0</v>
      </c>
      <c r="I283" s="68">
        <f t="shared" si="494"/>
        <v>0</v>
      </c>
      <c r="J283" s="164">
        <f t="shared" si="483"/>
        <v>0</v>
      </c>
      <c r="K283" s="68">
        <f t="shared" si="483"/>
        <v>0</v>
      </c>
      <c r="L283" s="164"/>
      <c r="M283" s="68"/>
      <c r="N283" s="68" t="e">
        <f t="shared" si="484"/>
        <v>#DIV/0!</v>
      </c>
      <c r="O283" s="68" t="e">
        <f t="shared" si="484"/>
        <v>#DIV/0!</v>
      </c>
      <c r="P283" s="164">
        <f t="shared" si="485"/>
        <v>0</v>
      </c>
      <c r="Q283" s="68">
        <f t="shared" si="485"/>
        <v>0</v>
      </c>
      <c r="R283" s="164"/>
      <c r="S283" s="68"/>
      <c r="T283" s="133">
        <v>26.69</v>
      </c>
      <c r="U283" s="164"/>
      <c r="V283" s="68">
        <f>U283*T283</f>
        <v>0</v>
      </c>
      <c r="W283" s="164">
        <f t="shared" si="487"/>
        <v>0</v>
      </c>
      <c r="X283" s="68">
        <f t="shared" si="488"/>
        <v>0</v>
      </c>
      <c r="Y283" s="164">
        <f t="shared" si="492"/>
        <v>0</v>
      </c>
      <c r="Z283" s="68">
        <f t="shared" si="493"/>
        <v>0</v>
      </c>
      <c r="AA283" s="133">
        <v>26.69</v>
      </c>
      <c r="AB283" s="164"/>
      <c r="AC283" s="68">
        <f>AB283*AA283</f>
        <v>0</v>
      </c>
      <c r="AD283" s="164">
        <f t="shared" si="490"/>
        <v>0</v>
      </c>
      <c r="AE283" s="68">
        <f t="shared" si="491"/>
        <v>0</v>
      </c>
      <c r="AF283" s="24"/>
    </row>
    <row r="284" spans="1:32" s="18" customFormat="1">
      <c r="A284" s="21">
        <v>23.06</v>
      </c>
      <c r="B284" s="23" t="s">
        <v>113</v>
      </c>
      <c r="C284" s="24"/>
      <c r="D284" s="68"/>
      <c r="E284" s="24"/>
      <c r="F284" s="68"/>
      <c r="G284" s="107">
        <v>24.57</v>
      </c>
      <c r="H284" s="24"/>
      <c r="I284" s="68">
        <f t="shared" si="494"/>
        <v>0</v>
      </c>
      <c r="J284" s="164">
        <f t="shared" si="483"/>
        <v>0</v>
      </c>
      <c r="K284" s="68">
        <f t="shared" si="483"/>
        <v>0</v>
      </c>
      <c r="L284" s="164"/>
      <c r="M284" s="68"/>
      <c r="N284" s="68" t="e">
        <f t="shared" si="484"/>
        <v>#DIV/0!</v>
      </c>
      <c r="O284" s="68" t="e">
        <f t="shared" si="484"/>
        <v>#DIV/0!</v>
      </c>
      <c r="P284" s="164">
        <f t="shared" si="485"/>
        <v>0</v>
      </c>
      <c r="Q284" s="68">
        <f t="shared" si="485"/>
        <v>0</v>
      </c>
      <c r="R284" s="164"/>
      <c r="S284" s="68"/>
      <c r="T284" s="133">
        <v>24.57</v>
      </c>
      <c r="U284" s="164"/>
      <c r="V284" s="68">
        <f>U284*T284</f>
        <v>0</v>
      </c>
      <c r="W284" s="164">
        <f t="shared" si="487"/>
        <v>0</v>
      </c>
      <c r="X284" s="68">
        <f t="shared" si="488"/>
        <v>0</v>
      </c>
      <c r="Y284" s="164">
        <f t="shared" si="492"/>
        <v>0</v>
      </c>
      <c r="Z284" s="68">
        <f t="shared" si="493"/>
        <v>0</v>
      </c>
      <c r="AA284" s="133">
        <v>24.57</v>
      </c>
      <c r="AB284" s="164"/>
      <c r="AC284" s="68">
        <f>AB284*AA284</f>
        <v>0</v>
      </c>
      <c r="AD284" s="164">
        <f t="shared" si="490"/>
        <v>0</v>
      </c>
      <c r="AE284" s="68">
        <f t="shared" si="491"/>
        <v>0</v>
      </c>
      <c r="AF284" s="24"/>
    </row>
    <row r="285" spans="1:32" s="18" customFormat="1" ht="31.5">
      <c r="A285" s="21">
        <v>23.07</v>
      </c>
      <c r="B285" s="24" t="s">
        <v>186</v>
      </c>
      <c r="C285" s="24"/>
      <c r="D285" s="68"/>
      <c r="E285" s="24"/>
      <c r="F285" s="68"/>
      <c r="G285" s="107"/>
      <c r="H285" s="24"/>
      <c r="I285" s="68">
        <f t="shared" si="494"/>
        <v>0</v>
      </c>
      <c r="J285" s="164">
        <f t="shared" si="483"/>
        <v>0</v>
      </c>
      <c r="K285" s="68">
        <f t="shared" si="483"/>
        <v>0</v>
      </c>
      <c r="L285" s="164"/>
      <c r="M285" s="68"/>
      <c r="N285" s="68" t="e">
        <f t="shared" si="484"/>
        <v>#DIV/0!</v>
      </c>
      <c r="O285" s="68" t="e">
        <f t="shared" si="484"/>
        <v>#DIV/0!</v>
      </c>
      <c r="P285" s="164">
        <f t="shared" si="485"/>
        <v>0</v>
      </c>
      <c r="Q285" s="68">
        <f t="shared" si="485"/>
        <v>0</v>
      </c>
      <c r="R285" s="164"/>
      <c r="S285" s="68"/>
      <c r="T285" s="133"/>
      <c r="U285" s="164"/>
      <c r="V285" s="68">
        <f t="shared" si="486"/>
        <v>0</v>
      </c>
      <c r="W285" s="164">
        <f t="shared" si="487"/>
        <v>0</v>
      </c>
      <c r="X285" s="68">
        <f t="shared" si="488"/>
        <v>0</v>
      </c>
      <c r="Y285" s="164">
        <f t="shared" si="492"/>
        <v>0</v>
      </c>
      <c r="Z285" s="68">
        <f t="shared" si="493"/>
        <v>0</v>
      </c>
      <c r="AA285" s="133"/>
      <c r="AB285" s="164"/>
      <c r="AC285" s="68">
        <f t="shared" ref="AC285:AC303" si="495">AB285*AA285</f>
        <v>0</v>
      </c>
      <c r="AD285" s="164">
        <f t="shared" si="490"/>
        <v>0</v>
      </c>
      <c r="AE285" s="68">
        <f t="shared" si="491"/>
        <v>0</v>
      </c>
      <c r="AF285" s="24"/>
    </row>
    <row r="286" spans="1:32" s="18" customFormat="1" ht="31.5" customHeight="1">
      <c r="A286" s="21">
        <v>23.08</v>
      </c>
      <c r="B286" s="24" t="s">
        <v>187</v>
      </c>
      <c r="C286" s="24"/>
      <c r="D286" s="68"/>
      <c r="E286" s="24"/>
      <c r="F286" s="68"/>
      <c r="G286" s="107"/>
      <c r="H286" s="24"/>
      <c r="I286" s="68">
        <f t="shared" si="494"/>
        <v>0</v>
      </c>
      <c r="J286" s="164">
        <f t="shared" si="483"/>
        <v>0</v>
      </c>
      <c r="K286" s="68">
        <f t="shared" si="483"/>
        <v>0</v>
      </c>
      <c r="L286" s="164"/>
      <c r="M286" s="68"/>
      <c r="N286" s="68" t="e">
        <f t="shared" si="484"/>
        <v>#DIV/0!</v>
      </c>
      <c r="O286" s="68" t="e">
        <f t="shared" si="484"/>
        <v>#DIV/0!</v>
      </c>
      <c r="P286" s="164">
        <f t="shared" si="485"/>
        <v>0</v>
      </c>
      <c r="Q286" s="68">
        <f t="shared" si="485"/>
        <v>0</v>
      </c>
      <c r="R286" s="164"/>
      <c r="S286" s="68"/>
      <c r="T286" s="133"/>
      <c r="U286" s="164"/>
      <c r="V286" s="68">
        <f t="shared" si="486"/>
        <v>0</v>
      </c>
      <c r="W286" s="164">
        <f t="shared" si="487"/>
        <v>0</v>
      </c>
      <c r="X286" s="68">
        <f t="shared" si="488"/>
        <v>0</v>
      </c>
      <c r="Y286" s="164">
        <f t="shared" si="492"/>
        <v>0</v>
      </c>
      <c r="Z286" s="68">
        <f t="shared" si="493"/>
        <v>0</v>
      </c>
      <c r="AA286" s="133"/>
      <c r="AB286" s="164"/>
      <c r="AC286" s="68">
        <f t="shared" si="495"/>
        <v>0</v>
      </c>
      <c r="AD286" s="164">
        <f t="shared" si="490"/>
        <v>0</v>
      </c>
      <c r="AE286" s="68">
        <f t="shared" si="491"/>
        <v>0</v>
      </c>
      <c r="AF286" s="24"/>
    </row>
    <row r="287" spans="1:32" s="18" customFormat="1" ht="18.75">
      <c r="A287" s="21">
        <v>23.09</v>
      </c>
      <c r="B287" s="24" t="s">
        <v>311</v>
      </c>
      <c r="C287" s="24"/>
      <c r="D287" s="68"/>
      <c r="E287" s="24"/>
      <c r="F287" s="68"/>
      <c r="G287" s="107">
        <v>20.45</v>
      </c>
      <c r="H287" s="24">
        <v>0</v>
      </c>
      <c r="I287" s="68"/>
      <c r="J287" s="164">
        <f t="shared" si="483"/>
        <v>0</v>
      </c>
      <c r="K287" s="68">
        <f t="shared" si="483"/>
        <v>0</v>
      </c>
      <c r="L287" s="164"/>
      <c r="M287" s="68"/>
      <c r="N287" s="68" t="e">
        <f t="shared" si="484"/>
        <v>#DIV/0!</v>
      </c>
      <c r="O287" s="68" t="e">
        <f t="shared" si="484"/>
        <v>#DIV/0!</v>
      </c>
      <c r="P287" s="164">
        <f t="shared" si="485"/>
        <v>0</v>
      </c>
      <c r="Q287" s="68">
        <f t="shared" si="485"/>
        <v>0</v>
      </c>
      <c r="R287" s="164"/>
      <c r="S287" s="68"/>
      <c r="T287" s="827">
        <v>27.12</v>
      </c>
      <c r="U287" s="164"/>
      <c r="V287" s="68">
        <f t="shared" ref="V287:V294" si="496">U287*T287</f>
        <v>0</v>
      </c>
      <c r="W287" s="164">
        <f t="shared" si="487"/>
        <v>0</v>
      </c>
      <c r="X287" s="68">
        <f t="shared" si="488"/>
        <v>0</v>
      </c>
      <c r="Y287" s="164">
        <f t="shared" si="492"/>
        <v>0</v>
      </c>
      <c r="Z287" s="68">
        <f t="shared" si="493"/>
        <v>0</v>
      </c>
      <c r="AA287" s="827">
        <v>27.12</v>
      </c>
      <c r="AB287" s="164"/>
      <c r="AC287" s="68">
        <f t="shared" si="495"/>
        <v>0</v>
      </c>
      <c r="AD287" s="164">
        <f t="shared" si="490"/>
        <v>0</v>
      </c>
      <c r="AE287" s="68">
        <f t="shared" si="491"/>
        <v>0</v>
      </c>
      <c r="AF287" s="24"/>
    </row>
    <row r="288" spans="1:32" s="18" customFormat="1" ht="18.75">
      <c r="A288" s="21">
        <v>23.1</v>
      </c>
      <c r="B288" s="24" t="s">
        <v>312</v>
      </c>
      <c r="C288" s="24"/>
      <c r="D288" s="68"/>
      <c r="E288" s="24"/>
      <c r="F288" s="68"/>
      <c r="G288" s="107">
        <v>19.25</v>
      </c>
      <c r="H288" s="24"/>
      <c r="I288" s="68"/>
      <c r="J288" s="164">
        <f t="shared" si="483"/>
        <v>0</v>
      </c>
      <c r="K288" s="68">
        <f t="shared" si="483"/>
        <v>0</v>
      </c>
      <c r="L288" s="164"/>
      <c r="M288" s="68"/>
      <c r="N288" s="68" t="e">
        <f t="shared" si="484"/>
        <v>#DIV/0!</v>
      </c>
      <c r="O288" s="68" t="e">
        <f t="shared" si="484"/>
        <v>#DIV/0!</v>
      </c>
      <c r="P288" s="164">
        <f t="shared" si="485"/>
        <v>0</v>
      </c>
      <c r="Q288" s="68">
        <f t="shared" si="485"/>
        <v>0</v>
      </c>
      <c r="R288" s="164"/>
      <c r="S288" s="68"/>
      <c r="T288" s="827">
        <v>22.474</v>
      </c>
      <c r="U288" s="164"/>
      <c r="V288" s="68">
        <f t="shared" si="496"/>
        <v>0</v>
      </c>
      <c r="W288" s="164">
        <f t="shared" si="487"/>
        <v>0</v>
      </c>
      <c r="X288" s="68">
        <f t="shared" si="488"/>
        <v>0</v>
      </c>
      <c r="Y288" s="164">
        <f t="shared" si="492"/>
        <v>0</v>
      </c>
      <c r="Z288" s="68">
        <f t="shared" si="493"/>
        <v>0</v>
      </c>
      <c r="AA288" s="827">
        <v>22.474</v>
      </c>
      <c r="AB288" s="164"/>
      <c r="AC288" s="68">
        <f t="shared" si="495"/>
        <v>0</v>
      </c>
      <c r="AD288" s="164">
        <f t="shared" si="490"/>
        <v>0</v>
      </c>
      <c r="AE288" s="68">
        <f t="shared" si="491"/>
        <v>0</v>
      </c>
      <c r="AF288" s="24"/>
    </row>
    <row r="289" spans="1:32" s="18" customFormat="1" ht="18.75">
      <c r="A289" s="21">
        <v>23.11</v>
      </c>
      <c r="B289" s="24" t="s">
        <v>314</v>
      </c>
      <c r="C289" s="24"/>
      <c r="D289" s="68"/>
      <c r="E289" s="24"/>
      <c r="F289" s="68"/>
      <c r="G289" s="107">
        <v>26.69</v>
      </c>
      <c r="H289" s="24"/>
      <c r="I289" s="68"/>
      <c r="J289" s="164">
        <f t="shared" si="483"/>
        <v>0</v>
      </c>
      <c r="K289" s="68">
        <f t="shared" si="483"/>
        <v>0</v>
      </c>
      <c r="L289" s="164"/>
      <c r="M289" s="68"/>
      <c r="N289" s="68" t="e">
        <f t="shared" si="484"/>
        <v>#DIV/0!</v>
      </c>
      <c r="O289" s="68" t="e">
        <f t="shared" si="484"/>
        <v>#DIV/0!</v>
      </c>
      <c r="P289" s="164">
        <f t="shared" si="485"/>
        <v>0</v>
      </c>
      <c r="Q289" s="68">
        <f t="shared" si="485"/>
        <v>0</v>
      </c>
      <c r="R289" s="164"/>
      <c r="S289" s="68"/>
      <c r="T289" s="690">
        <v>34.630000000000003</v>
      </c>
      <c r="U289" s="164"/>
      <c r="V289" s="68">
        <f t="shared" si="496"/>
        <v>0</v>
      </c>
      <c r="W289" s="164">
        <f t="shared" si="487"/>
        <v>0</v>
      </c>
      <c r="X289" s="68">
        <f t="shared" si="488"/>
        <v>0</v>
      </c>
      <c r="Y289" s="164">
        <f t="shared" si="492"/>
        <v>0</v>
      </c>
      <c r="Z289" s="68">
        <f t="shared" si="493"/>
        <v>0</v>
      </c>
      <c r="AA289" s="690">
        <v>34.630000000000003</v>
      </c>
      <c r="AB289" s="164"/>
      <c r="AC289" s="68">
        <f t="shared" si="495"/>
        <v>0</v>
      </c>
      <c r="AD289" s="164">
        <f t="shared" si="490"/>
        <v>0</v>
      </c>
      <c r="AE289" s="68">
        <f t="shared" si="491"/>
        <v>0</v>
      </c>
      <c r="AF289" s="24"/>
    </row>
    <row r="290" spans="1:32" s="18" customFormat="1" ht="18.75">
      <c r="A290" s="21">
        <v>23.12</v>
      </c>
      <c r="B290" s="24" t="s">
        <v>313</v>
      </c>
      <c r="C290" s="24"/>
      <c r="D290" s="68"/>
      <c r="E290" s="24"/>
      <c r="F290" s="68"/>
      <c r="G290" s="107">
        <v>24.57</v>
      </c>
      <c r="H290" s="24"/>
      <c r="I290" s="68"/>
      <c r="J290" s="164">
        <f t="shared" si="483"/>
        <v>0</v>
      </c>
      <c r="K290" s="68">
        <f t="shared" si="483"/>
        <v>0</v>
      </c>
      <c r="L290" s="164"/>
      <c r="M290" s="68"/>
      <c r="N290" s="68" t="e">
        <f t="shared" si="484"/>
        <v>#DIV/0!</v>
      </c>
      <c r="O290" s="68" t="e">
        <f t="shared" si="484"/>
        <v>#DIV/0!</v>
      </c>
      <c r="P290" s="164">
        <f t="shared" si="485"/>
        <v>0</v>
      </c>
      <c r="Q290" s="68">
        <f t="shared" si="485"/>
        <v>0</v>
      </c>
      <c r="R290" s="164"/>
      <c r="S290" s="68"/>
      <c r="T290" s="690">
        <v>26.71</v>
      </c>
      <c r="U290" s="164"/>
      <c r="V290" s="68">
        <f t="shared" si="496"/>
        <v>0</v>
      </c>
      <c r="W290" s="164">
        <f t="shared" si="487"/>
        <v>0</v>
      </c>
      <c r="X290" s="68">
        <f t="shared" si="488"/>
        <v>0</v>
      </c>
      <c r="Y290" s="164">
        <f t="shared" si="492"/>
        <v>0</v>
      </c>
      <c r="Z290" s="68">
        <f t="shared" si="493"/>
        <v>0</v>
      </c>
      <c r="AA290" s="690">
        <v>26.71</v>
      </c>
      <c r="AB290" s="164"/>
      <c r="AC290" s="68">
        <f t="shared" si="495"/>
        <v>0</v>
      </c>
      <c r="AD290" s="164">
        <f t="shared" si="490"/>
        <v>0</v>
      </c>
      <c r="AE290" s="68">
        <f t="shared" si="491"/>
        <v>0</v>
      </c>
      <c r="AF290" s="24"/>
    </row>
    <row r="291" spans="1:32" s="18" customFormat="1" ht="18.75">
      <c r="A291" s="21">
        <v>23.13</v>
      </c>
      <c r="B291" s="23" t="s">
        <v>114</v>
      </c>
      <c r="C291" s="24"/>
      <c r="D291" s="68"/>
      <c r="E291" s="24"/>
      <c r="F291" s="68"/>
      <c r="G291" s="101">
        <v>12.86</v>
      </c>
      <c r="H291" s="24">
        <v>29</v>
      </c>
      <c r="I291" s="68">
        <v>372.94</v>
      </c>
      <c r="J291" s="164">
        <f t="shared" si="483"/>
        <v>29</v>
      </c>
      <c r="K291" s="68">
        <f t="shared" si="483"/>
        <v>372.94</v>
      </c>
      <c r="L291" s="164"/>
      <c r="M291" s="68">
        <v>216</v>
      </c>
      <c r="N291" s="68">
        <f t="shared" si="484"/>
        <v>0</v>
      </c>
      <c r="O291" s="68">
        <f t="shared" si="484"/>
        <v>57.918163779696464</v>
      </c>
      <c r="P291" s="164">
        <f t="shared" si="485"/>
        <v>29</v>
      </c>
      <c r="Q291" s="68">
        <f t="shared" si="485"/>
        <v>156.94</v>
      </c>
      <c r="R291" s="164">
        <v>29</v>
      </c>
      <c r="S291" s="68">
        <v>156.94</v>
      </c>
      <c r="T291" s="827">
        <v>19.34</v>
      </c>
      <c r="U291" s="164">
        <v>67</v>
      </c>
      <c r="V291" s="68">
        <f t="shared" si="496"/>
        <v>1295.78</v>
      </c>
      <c r="W291" s="164">
        <f t="shared" si="487"/>
        <v>96</v>
      </c>
      <c r="X291" s="68">
        <f t="shared" si="488"/>
        <v>1452.72</v>
      </c>
      <c r="Y291" s="164">
        <f t="shared" si="492"/>
        <v>29</v>
      </c>
      <c r="Z291" s="68">
        <f t="shared" si="493"/>
        <v>156.94</v>
      </c>
      <c r="AA291" s="827">
        <v>19.34</v>
      </c>
      <c r="AB291" s="164">
        <v>21</v>
      </c>
      <c r="AC291" s="68">
        <f t="shared" si="495"/>
        <v>406.14</v>
      </c>
      <c r="AD291" s="164">
        <f t="shared" si="490"/>
        <v>50</v>
      </c>
      <c r="AE291" s="68">
        <f t="shared" si="491"/>
        <v>563.07999999999993</v>
      </c>
      <c r="AF291" s="24"/>
    </row>
    <row r="292" spans="1:32" s="18" customFormat="1" ht="18.75">
      <c r="A292" s="21">
        <v>23.14</v>
      </c>
      <c r="B292" s="23" t="s">
        <v>115</v>
      </c>
      <c r="C292" s="24"/>
      <c r="D292" s="68"/>
      <c r="E292" s="24"/>
      <c r="F292" s="68"/>
      <c r="G292" s="107">
        <v>11.41</v>
      </c>
      <c r="H292" s="24">
        <v>0</v>
      </c>
      <c r="I292" s="68">
        <f t="shared" ref="I292:I305" si="497">H292*G292</f>
        <v>0</v>
      </c>
      <c r="J292" s="164">
        <f t="shared" si="483"/>
        <v>0</v>
      </c>
      <c r="K292" s="68">
        <f t="shared" si="483"/>
        <v>0</v>
      </c>
      <c r="L292" s="164"/>
      <c r="M292" s="68"/>
      <c r="N292" s="68" t="e">
        <f t="shared" si="484"/>
        <v>#DIV/0!</v>
      </c>
      <c r="O292" s="68" t="e">
        <f t="shared" si="484"/>
        <v>#DIV/0!</v>
      </c>
      <c r="P292" s="164">
        <f t="shared" si="485"/>
        <v>0</v>
      </c>
      <c r="Q292" s="68">
        <f t="shared" si="485"/>
        <v>0</v>
      </c>
      <c r="R292" s="164"/>
      <c r="S292" s="68"/>
      <c r="T292" s="827">
        <v>15.43</v>
      </c>
      <c r="U292" s="164"/>
      <c r="V292" s="68">
        <f t="shared" si="496"/>
        <v>0</v>
      </c>
      <c r="W292" s="164">
        <f t="shared" si="487"/>
        <v>0</v>
      </c>
      <c r="X292" s="68">
        <f t="shared" si="488"/>
        <v>0</v>
      </c>
      <c r="Y292" s="164">
        <f t="shared" si="492"/>
        <v>0</v>
      </c>
      <c r="Z292" s="68">
        <f t="shared" si="493"/>
        <v>0</v>
      </c>
      <c r="AA292" s="827">
        <v>15.43</v>
      </c>
      <c r="AB292" s="164"/>
      <c r="AC292" s="68">
        <f t="shared" si="495"/>
        <v>0</v>
      </c>
      <c r="AD292" s="164">
        <f t="shared" si="490"/>
        <v>0</v>
      </c>
      <c r="AE292" s="68">
        <f t="shared" si="491"/>
        <v>0</v>
      </c>
      <c r="AF292" s="24"/>
    </row>
    <row r="293" spans="1:32" s="18" customFormat="1" ht="18.75">
      <c r="A293" s="21">
        <v>23.15</v>
      </c>
      <c r="B293" s="23" t="s">
        <v>176</v>
      </c>
      <c r="C293" s="24"/>
      <c r="D293" s="68"/>
      <c r="E293" s="24"/>
      <c r="F293" s="68"/>
      <c r="G293" s="101">
        <v>17.420000000000002</v>
      </c>
      <c r="H293" s="24">
        <v>1</v>
      </c>
      <c r="I293" s="68">
        <v>17.420000000000002</v>
      </c>
      <c r="J293" s="164">
        <f t="shared" si="483"/>
        <v>1</v>
      </c>
      <c r="K293" s="68">
        <f t="shared" si="483"/>
        <v>17.420000000000002</v>
      </c>
      <c r="L293" s="164"/>
      <c r="M293" s="68">
        <v>15.000000000000002</v>
      </c>
      <c r="N293" s="68">
        <f t="shared" si="484"/>
        <v>0</v>
      </c>
      <c r="O293" s="68">
        <f t="shared" si="484"/>
        <v>86.107921928817447</v>
      </c>
      <c r="P293" s="164">
        <f t="shared" si="485"/>
        <v>1</v>
      </c>
      <c r="Q293" s="68">
        <f t="shared" si="485"/>
        <v>2.42</v>
      </c>
      <c r="R293" s="164">
        <v>1</v>
      </c>
      <c r="S293" s="68">
        <v>2.42</v>
      </c>
      <c r="T293" s="827">
        <v>25.18</v>
      </c>
      <c r="U293" s="164"/>
      <c r="V293" s="68">
        <f t="shared" si="496"/>
        <v>0</v>
      </c>
      <c r="W293" s="164">
        <f t="shared" si="487"/>
        <v>1</v>
      </c>
      <c r="X293" s="68">
        <f t="shared" si="488"/>
        <v>2.42</v>
      </c>
      <c r="Y293" s="164">
        <f t="shared" si="492"/>
        <v>1</v>
      </c>
      <c r="Z293" s="68">
        <f t="shared" si="493"/>
        <v>2.42</v>
      </c>
      <c r="AA293" s="827">
        <v>25.18</v>
      </c>
      <c r="AB293" s="164"/>
      <c r="AC293" s="68">
        <f t="shared" si="495"/>
        <v>0</v>
      </c>
      <c r="AD293" s="164">
        <f t="shared" si="490"/>
        <v>1</v>
      </c>
      <c r="AE293" s="68">
        <f t="shared" si="491"/>
        <v>2.42</v>
      </c>
      <c r="AF293" s="24"/>
    </row>
    <row r="294" spans="1:32" s="18" customFormat="1" ht="18.75">
      <c r="A294" s="21">
        <v>23.16</v>
      </c>
      <c r="B294" s="23" t="s">
        <v>177</v>
      </c>
      <c r="C294" s="24"/>
      <c r="D294" s="68"/>
      <c r="E294" s="24"/>
      <c r="F294" s="68"/>
      <c r="G294" s="107">
        <v>14.82</v>
      </c>
      <c r="H294" s="24">
        <v>0</v>
      </c>
      <c r="I294" s="68">
        <f t="shared" si="497"/>
        <v>0</v>
      </c>
      <c r="J294" s="164">
        <f t="shared" si="483"/>
        <v>0</v>
      </c>
      <c r="K294" s="68">
        <f t="shared" si="483"/>
        <v>0</v>
      </c>
      <c r="L294" s="164"/>
      <c r="M294" s="68"/>
      <c r="N294" s="68" t="e">
        <f t="shared" si="484"/>
        <v>#DIV/0!</v>
      </c>
      <c r="O294" s="68" t="e">
        <f t="shared" si="484"/>
        <v>#DIV/0!</v>
      </c>
      <c r="P294" s="164">
        <f t="shared" si="485"/>
        <v>0</v>
      </c>
      <c r="Q294" s="68">
        <f t="shared" si="485"/>
        <v>0</v>
      </c>
      <c r="R294" s="164"/>
      <c r="S294" s="68"/>
      <c r="T294" s="827">
        <v>17.489999999999998</v>
      </c>
      <c r="U294" s="164"/>
      <c r="V294" s="68">
        <f t="shared" si="496"/>
        <v>0</v>
      </c>
      <c r="W294" s="164">
        <f t="shared" si="487"/>
        <v>0</v>
      </c>
      <c r="X294" s="68">
        <f t="shared" si="488"/>
        <v>0</v>
      </c>
      <c r="Y294" s="164">
        <f t="shared" si="492"/>
        <v>0</v>
      </c>
      <c r="Z294" s="68">
        <f t="shared" si="493"/>
        <v>0</v>
      </c>
      <c r="AA294" s="827">
        <v>17.489999999999998</v>
      </c>
      <c r="AB294" s="164"/>
      <c r="AC294" s="68">
        <f t="shared" si="495"/>
        <v>0</v>
      </c>
      <c r="AD294" s="164">
        <f t="shared" si="490"/>
        <v>0</v>
      </c>
      <c r="AE294" s="68">
        <f t="shared" si="491"/>
        <v>0</v>
      </c>
      <c r="AF294" s="24"/>
    </row>
    <row r="295" spans="1:32" s="18" customFormat="1" ht="18.75">
      <c r="A295" s="21">
        <v>23.17</v>
      </c>
      <c r="B295" s="23" t="s">
        <v>300</v>
      </c>
      <c r="C295" s="24"/>
      <c r="D295" s="68"/>
      <c r="E295" s="24"/>
      <c r="F295" s="68"/>
      <c r="G295" s="107"/>
      <c r="H295" s="24"/>
      <c r="I295" s="68">
        <f t="shared" si="497"/>
        <v>0</v>
      </c>
      <c r="J295" s="164">
        <f t="shared" si="483"/>
        <v>0</v>
      </c>
      <c r="K295" s="68">
        <f t="shared" si="483"/>
        <v>0</v>
      </c>
      <c r="L295" s="164"/>
      <c r="M295" s="68"/>
      <c r="N295" s="68" t="e">
        <f t="shared" si="484"/>
        <v>#DIV/0!</v>
      </c>
      <c r="O295" s="68" t="e">
        <f t="shared" si="484"/>
        <v>#DIV/0!</v>
      </c>
      <c r="P295" s="164">
        <f t="shared" si="485"/>
        <v>0</v>
      </c>
      <c r="Q295" s="68">
        <f t="shared" si="485"/>
        <v>0</v>
      </c>
      <c r="R295" s="164"/>
      <c r="S295" s="68"/>
      <c r="T295" s="690"/>
      <c r="U295" s="164"/>
      <c r="V295" s="68">
        <f t="shared" si="486"/>
        <v>0</v>
      </c>
      <c r="W295" s="164">
        <f t="shared" si="487"/>
        <v>0</v>
      </c>
      <c r="X295" s="68">
        <f t="shared" si="488"/>
        <v>0</v>
      </c>
      <c r="Y295" s="164">
        <f t="shared" si="492"/>
        <v>0</v>
      </c>
      <c r="Z295" s="68">
        <f t="shared" si="493"/>
        <v>0</v>
      </c>
      <c r="AA295" s="690"/>
      <c r="AB295" s="164"/>
      <c r="AC295" s="68">
        <f t="shared" si="495"/>
        <v>0</v>
      </c>
      <c r="AD295" s="164">
        <f t="shared" si="490"/>
        <v>0</v>
      </c>
      <c r="AE295" s="68">
        <f t="shared" si="491"/>
        <v>0</v>
      </c>
      <c r="AF295" s="24"/>
    </row>
    <row r="296" spans="1:32" s="18" customFormat="1" ht="18.75">
      <c r="A296" s="21">
        <v>23.18</v>
      </c>
      <c r="B296" s="23" t="s">
        <v>157</v>
      </c>
      <c r="C296" s="24"/>
      <c r="D296" s="68"/>
      <c r="E296" s="24"/>
      <c r="F296" s="68"/>
      <c r="G296" s="107">
        <v>5.79</v>
      </c>
      <c r="H296" s="24">
        <v>0</v>
      </c>
      <c r="I296" s="68">
        <f t="shared" si="497"/>
        <v>0</v>
      </c>
      <c r="J296" s="164">
        <f t="shared" si="483"/>
        <v>0</v>
      </c>
      <c r="K296" s="68">
        <f t="shared" si="483"/>
        <v>0</v>
      </c>
      <c r="L296" s="164"/>
      <c r="M296" s="68"/>
      <c r="N296" s="68" t="e">
        <f t="shared" si="484"/>
        <v>#DIV/0!</v>
      </c>
      <c r="O296" s="68" t="e">
        <f t="shared" si="484"/>
        <v>#DIV/0!</v>
      </c>
      <c r="P296" s="164">
        <f t="shared" si="485"/>
        <v>0</v>
      </c>
      <c r="Q296" s="68">
        <f t="shared" si="485"/>
        <v>0</v>
      </c>
      <c r="R296" s="164"/>
      <c r="S296" s="68"/>
      <c r="T296" s="827">
        <v>7.92</v>
      </c>
      <c r="U296" s="164"/>
      <c r="V296" s="68">
        <f t="shared" ref="V296:V303" si="498">U296*T296</f>
        <v>0</v>
      </c>
      <c r="W296" s="164">
        <f t="shared" si="487"/>
        <v>0</v>
      </c>
      <c r="X296" s="68">
        <f t="shared" si="488"/>
        <v>0</v>
      </c>
      <c r="Y296" s="164">
        <f t="shared" si="492"/>
        <v>0</v>
      </c>
      <c r="Z296" s="68">
        <f t="shared" si="493"/>
        <v>0</v>
      </c>
      <c r="AA296" s="827">
        <v>7.92</v>
      </c>
      <c r="AB296" s="164"/>
      <c r="AC296" s="68">
        <f t="shared" si="495"/>
        <v>0</v>
      </c>
      <c r="AD296" s="164">
        <f t="shared" si="490"/>
        <v>0</v>
      </c>
      <c r="AE296" s="68">
        <f t="shared" si="491"/>
        <v>0</v>
      </c>
      <c r="AF296" s="24"/>
    </row>
    <row r="297" spans="1:32" s="18" customFormat="1" ht="18.75">
      <c r="A297" s="21">
        <v>23.19</v>
      </c>
      <c r="B297" s="23" t="s">
        <v>342</v>
      </c>
      <c r="C297" s="24"/>
      <c r="D297" s="68"/>
      <c r="E297" s="24"/>
      <c r="F297" s="68"/>
      <c r="G297" s="107">
        <v>4.83</v>
      </c>
      <c r="H297" s="24">
        <v>0</v>
      </c>
      <c r="I297" s="68">
        <f t="shared" si="497"/>
        <v>0</v>
      </c>
      <c r="J297" s="164">
        <f t="shared" si="483"/>
        <v>0</v>
      </c>
      <c r="K297" s="68">
        <f t="shared" si="483"/>
        <v>0</v>
      </c>
      <c r="L297" s="164"/>
      <c r="M297" s="68"/>
      <c r="N297" s="68" t="e">
        <f t="shared" si="484"/>
        <v>#DIV/0!</v>
      </c>
      <c r="O297" s="68" t="e">
        <f t="shared" si="484"/>
        <v>#DIV/0!</v>
      </c>
      <c r="P297" s="164">
        <f t="shared" si="485"/>
        <v>0</v>
      </c>
      <c r="Q297" s="68">
        <f t="shared" si="485"/>
        <v>0</v>
      </c>
      <c r="R297" s="164"/>
      <c r="S297" s="68"/>
      <c r="T297" s="827">
        <v>6.25</v>
      </c>
      <c r="U297" s="164"/>
      <c r="V297" s="68">
        <f t="shared" si="498"/>
        <v>0</v>
      </c>
      <c r="W297" s="164">
        <f t="shared" si="487"/>
        <v>0</v>
      </c>
      <c r="X297" s="68">
        <f t="shared" si="488"/>
        <v>0</v>
      </c>
      <c r="Y297" s="164">
        <f t="shared" si="492"/>
        <v>0</v>
      </c>
      <c r="Z297" s="68">
        <f t="shared" si="493"/>
        <v>0</v>
      </c>
      <c r="AA297" s="827">
        <v>6.25</v>
      </c>
      <c r="AB297" s="164"/>
      <c r="AC297" s="68">
        <f t="shared" si="495"/>
        <v>0</v>
      </c>
      <c r="AD297" s="164">
        <f t="shared" si="490"/>
        <v>0</v>
      </c>
      <c r="AE297" s="68">
        <f t="shared" si="491"/>
        <v>0</v>
      </c>
      <c r="AF297" s="24"/>
    </row>
    <row r="298" spans="1:32" s="18" customFormat="1" ht="18.75">
      <c r="A298" s="21">
        <v>23.2</v>
      </c>
      <c r="B298" s="23" t="s">
        <v>302</v>
      </c>
      <c r="C298" s="24"/>
      <c r="D298" s="68"/>
      <c r="E298" s="24"/>
      <c r="F298" s="68"/>
      <c r="G298" s="107">
        <v>2.14</v>
      </c>
      <c r="H298" s="24">
        <v>0</v>
      </c>
      <c r="I298" s="68">
        <f t="shared" si="497"/>
        <v>0</v>
      </c>
      <c r="J298" s="164">
        <f t="shared" si="483"/>
        <v>0</v>
      </c>
      <c r="K298" s="68">
        <f t="shared" si="483"/>
        <v>0</v>
      </c>
      <c r="L298" s="164"/>
      <c r="M298" s="68"/>
      <c r="N298" s="68" t="e">
        <f t="shared" si="484"/>
        <v>#DIV/0!</v>
      </c>
      <c r="O298" s="68" t="e">
        <f t="shared" si="484"/>
        <v>#DIV/0!</v>
      </c>
      <c r="P298" s="164">
        <f t="shared" si="485"/>
        <v>0</v>
      </c>
      <c r="Q298" s="68">
        <f t="shared" si="485"/>
        <v>0</v>
      </c>
      <c r="R298" s="164"/>
      <c r="S298" s="68"/>
      <c r="T298" s="827">
        <v>2.72</v>
      </c>
      <c r="U298" s="164">
        <v>58</v>
      </c>
      <c r="V298" s="68">
        <f t="shared" si="498"/>
        <v>157.76000000000002</v>
      </c>
      <c r="W298" s="164">
        <f t="shared" si="487"/>
        <v>58</v>
      </c>
      <c r="X298" s="68">
        <f t="shared" si="488"/>
        <v>157.76000000000002</v>
      </c>
      <c r="Y298" s="164">
        <f t="shared" si="492"/>
        <v>0</v>
      </c>
      <c r="Z298" s="68">
        <f t="shared" si="493"/>
        <v>0</v>
      </c>
      <c r="AA298" s="827">
        <v>2.72</v>
      </c>
      <c r="AB298" s="164">
        <v>28</v>
      </c>
      <c r="AC298" s="68">
        <f t="shared" si="495"/>
        <v>76.160000000000011</v>
      </c>
      <c r="AD298" s="164">
        <f t="shared" si="490"/>
        <v>28</v>
      </c>
      <c r="AE298" s="68">
        <f t="shared" si="491"/>
        <v>76.160000000000011</v>
      </c>
      <c r="AF298" s="24"/>
    </row>
    <row r="299" spans="1:32" s="18" customFormat="1" ht="18.75">
      <c r="A299" s="21">
        <v>23.21</v>
      </c>
      <c r="B299" s="23" t="s">
        <v>301</v>
      </c>
      <c r="C299" s="24"/>
      <c r="D299" s="68"/>
      <c r="E299" s="24"/>
      <c r="F299" s="68"/>
      <c r="G299" s="107">
        <v>1.76</v>
      </c>
      <c r="H299" s="24">
        <v>0</v>
      </c>
      <c r="I299" s="68">
        <f t="shared" si="497"/>
        <v>0</v>
      </c>
      <c r="J299" s="164">
        <f t="shared" si="483"/>
        <v>0</v>
      </c>
      <c r="K299" s="68">
        <f t="shared" si="483"/>
        <v>0</v>
      </c>
      <c r="L299" s="164"/>
      <c r="M299" s="68"/>
      <c r="N299" s="68" t="e">
        <f t="shared" si="484"/>
        <v>#DIV/0!</v>
      </c>
      <c r="O299" s="68" t="e">
        <f t="shared" si="484"/>
        <v>#DIV/0!</v>
      </c>
      <c r="P299" s="164">
        <f t="shared" si="485"/>
        <v>0</v>
      </c>
      <c r="Q299" s="68">
        <f t="shared" si="485"/>
        <v>0</v>
      </c>
      <c r="R299" s="164"/>
      <c r="S299" s="68"/>
      <c r="T299" s="827">
        <v>2</v>
      </c>
      <c r="U299" s="164"/>
      <c r="V299" s="68">
        <f t="shared" si="498"/>
        <v>0</v>
      </c>
      <c r="W299" s="164">
        <f t="shared" si="487"/>
        <v>0</v>
      </c>
      <c r="X299" s="68">
        <f t="shared" si="488"/>
        <v>0</v>
      </c>
      <c r="Y299" s="164">
        <f t="shared" si="492"/>
        <v>0</v>
      </c>
      <c r="Z299" s="68">
        <f t="shared" si="493"/>
        <v>0</v>
      </c>
      <c r="AA299" s="827">
        <v>2</v>
      </c>
      <c r="AB299" s="164"/>
      <c r="AC299" s="68">
        <f t="shared" si="495"/>
        <v>0</v>
      </c>
      <c r="AD299" s="164">
        <f t="shared" si="490"/>
        <v>0</v>
      </c>
      <c r="AE299" s="68">
        <f t="shared" si="491"/>
        <v>0</v>
      </c>
      <c r="AF299" s="24"/>
    </row>
    <row r="300" spans="1:32" s="18" customFormat="1" ht="18.75">
      <c r="A300" s="21">
        <v>23.22</v>
      </c>
      <c r="B300" s="23" t="s">
        <v>181</v>
      </c>
      <c r="C300" s="24"/>
      <c r="D300" s="68"/>
      <c r="E300" s="24"/>
      <c r="F300" s="68"/>
      <c r="G300" s="107">
        <v>2.14</v>
      </c>
      <c r="H300" s="24"/>
      <c r="I300" s="68">
        <f t="shared" si="497"/>
        <v>0</v>
      </c>
      <c r="J300" s="164">
        <f t="shared" si="483"/>
        <v>0</v>
      </c>
      <c r="K300" s="68">
        <f t="shared" si="483"/>
        <v>0</v>
      </c>
      <c r="L300" s="164"/>
      <c r="M300" s="68"/>
      <c r="N300" s="68" t="e">
        <f t="shared" si="484"/>
        <v>#DIV/0!</v>
      </c>
      <c r="O300" s="68" t="e">
        <f t="shared" si="484"/>
        <v>#DIV/0!</v>
      </c>
      <c r="P300" s="164">
        <f t="shared" si="485"/>
        <v>0</v>
      </c>
      <c r="Q300" s="68">
        <f t="shared" si="485"/>
        <v>0</v>
      </c>
      <c r="R300" s="164"/>
      <c r="S300" s="68"/>
      <c r="T300" s="827">
        <v>2.72</v>
      </c>
      <c r="U300" s="164">
        <v>138</v>
      </c>
      <c r="V300" s="68">
        <f t="shared" si="498"/>
        <v>375.36</v>
      </c>
      <c r="W300" s="164">
        <f t="shared" si="487"/>
        <v>138</v>
      </c>
      <c r="X300" s="68">
        <f t="shared" si="488"/>
        <v>375.36</v>
      </c>
      <c r="Y300" s="164">
        <f t="shared" si="492"/>
        <v>0</v>
      </c>
      <c r="Z300" s="68">
        <f t="shared" si="493"/>
        <v>0</v>
      </c>
      <c r="AA300" s="827">
        <v>2.72</v>
      </c>
      <c r="AB300" s="164">
        <v>123</v>
      </c>
      <c r="AC300" s="68">
        <f t="shared" si="495"/>
        <v>334.56</v>
      </c>
      <c r="AD300" s="164">
        <f t="shared" si="490"/>
        <v>123</v>
      </c>
      <c r="AE300" s="68">
        <f t="shared" si="491"/>
        <v>334.56</v>
      </c>
      <c r="AF300" s="24"/>
    </row>
    <row r="301" spans="1:32" s="18" customFormat="1" ht="18.75">
      <c r="A301" s="21">
        <v>23.23</v>
      </c>
      <c r="B301" s="23" t="s">
        <v>182</v>
      </c>
      <c r="C301" s="24"/>
      <c r="D301" s="68"/>
      <c r="E301" s="24"/>
      <c r="F301" s="68"/>
      <c r="G301" s="107">
        <v>1.76</v>
      </c>
      <c r="H301" s="24">
        <v>0</v>
      </c>
      <c r="I301" s="68">
        <f t="shared" si="497"/>
        <v>0</v>
      </c>
      <c r="J301" s="164">
        <f t="shared" si="483"/>
        <v>0</v>
      </c>
      <c r="K301" s="68">
        <f t="shared" si="483"/>
        <v>0</v>
      </c>
      <c r="L301" s="164"/>
      <c r="M301" s="68"/>
      <c r="N301" s="68" t="e">
        <f t="shared" si="484"/>
        <v>#DIV/0!</v>
      </c>
      <c r="O301" s="68" t="e">
        <f t="shared" si="484"/>
        <v>#DIV/0!</v>
      </c>
      <c r="P301" s="164">
        <f t="shared" si="485"/>
        <v>0</v>
      </c>
      <c r="Q301" s="68">
        <f t="shared" si="485"/>
        <v>0</v>
      </c>
      <c r="R301" s="164"/>
      <c r="S301" s="68"/>
      <c r="T301" s="827">
        <v>2</v>
      </c>
      <c r="U301" s="164"/>
      <c r="V301" s="68">
        <f t="shared" si="498"/>
        <v>0</v>
      </c>
      <c r="W301" s="164">
        <f t="shared" si="487"/>
        <v>0</v>
      </c>
      <c r="X301" s="68">
        <f t="shared" si="488"/>
        <v>0</v>
      </c>
      <c r="Y301" s="164">
        <f t="shared" si="492"/>
        <v>0</v>
      </c>
      <c r="Z301" s="68">
        <f t="shared" si="493"/>
        <v>0</v>
      </c>
      <c r="AA301" s="827">
        <v>2</v>
      </c>
      <c r="AB301" s="164"/>
      <c r="AC301" s="68">
        <f t="shared" si="495"/>
        <v>0</v>
      </c>
      <c r="AD301" s="164">
        <f t="shared" si="490"/>
        <v>0</v>
      </c>
      <c r="AE301" s="68">
        <f t="shared" si="491"/>
        <v>0</v>
      </c>
      <c r="AF301" s="24"/>
    </row>
    <row r="302" spans="1:32" s="18" customFormat="1">
      <c r="A302" s="21">
        <v>23.24</v>
      </c>
      <c r="B302" s="23" t="s">
        <v>183</v>
      </c>
      <c r="C302" s="24"/>
      <c r="D302" s="68"/>
      <c r="E302" s="24"/>
      <c r="F302" s="68"/>
      <c r="G302" s="107">
        <v>2.14</v>
      </c>
      <c r="H302" s="24"/>
      <c r="I302" s="68">
        <f t="shared" si="497"/>
        <v>0</v>
      </c>
      <c r="J302" s="164">
        <f t="shared" si="483"/>
        <v>0</v>
      </c>
      <c r="K302" s="68">
        <f t="shared" si="483"/>
        <v>0</v>
      </c>
      <c r="L302" s="164"/>
      <c r="M302" s="68"/>
      <c r="N302" s="68" t="e">
        <f t="shared" si="484"/>
        <v>#DIV/0!</v>
      </c>
      <c r="O302" s="68" t="e">
        <f t="shared" si="484"/>
        <v>#DIV/0!</v>
      </c>
      <c r="P302" s="164">
        <f t="shared" si="485"/>
        <v>0</v>
      </c>
      <c r="Q302" s="68">
        <f t="shared" si="485"/>
        <v>0</v>
      </c>
      <c r="R302" s="164"/>
      <c r="S302" s="68"/>
      <c r="T302" s="133">
        <v>2.14</v>
      </c>
      <c r="U302" s="164"/>
      <c r="V302" s="68">
        <f t="shared" si="498"/>
        <v>0</v>
      </c>
      <c r="W302" s="164">
        <f t="shared" si="487"/>
        <v>0</v>
      </c>
      <c r="X302" s="68">
        <f t="shared" si="488"/>
        <v>0</v>
      </c>
      <c r="Y302" s="164">
        <f t="shared" si="492"/>
        <v>0</v>
      </c>
      <c r="Z302" s="68">
        <f t="shared" si="493"/>
        <v>0</v>
      </c>
      <c r="AA302" s="133">
        <v>2.14</v>
      </c>
      <c r="AB302" s="164"/>
      <c r="AC302" s="68">
        <f t="shared" si="495"/>
        <v>0</v>
      </c>
      <c r="AD302" s="164">
        <f t="shared" si="490"/>
        <v>0</v>
      </c>
      <c r="AE302" s="68">
        <f t="shared" si="491"/>
        <v>0</v>
      </c>
      <c r="AF302" s="24"/>
    </row>
    <row r="303" spans="1:32" s="18" customFormat="1">
      <c r="A303" s="21">
        <v>23.25</v>
      </c>
      <c r="B303" s="23" t="s">
        <v>184</v>
      </c>
      <c r="C303" s="24"/>
      <c r="D303" s="68"/>
      <c r="E303" s="24"/>
      <c r="F303" s="68"/>
      <c r="G303" s="107">
        <v>1.76</v>
      </c>
      <c r="H303" s="24"/>
      <c r="I303" s="68">
        <f t="shared" si="497"/>
        <v>0</v>
      </c>
      <c r="J303" s="164">
        <f t="shared" si="483"/>
        <v>0</v>
      </c>
      <c r="K303" s="68">
        <f t="shared" si="483"/>
        <v>0</v>
      </c>
      <c r="L303" s="164"/>
      <c r="M303" s="68"/>
      <c r="N303" s="68" t="e">
        <f t="shared" si="484"/>
        <v>#DIV/0!</v>
      </c>
      <c r="O303" s="68" t="e">
        <f t="shared" si="484"/>
        <v>#DIV/0!</v>
      </c>
      <c r="P303" s="164">
        <f t="shared" si="485"/>
        <v>0</v>
      </c>
      <c r="Q303" s="68">
        <f t="shared" si="485"/>
        <v>0</v>
      </c>
      <c r="R303" s="164"/>
      <c r="S303" s="68"/>
      <c r="T303" s="133">
        <v>1.76</v>
      </c>
      <c r="U303" s="164"/>
      <c r="V303" s="68">
        <f t="shared" si="498"/>
        <v>0</v>
      </c>
      <c r="W303" s="164">
        <f t="shared" si="487"/>
        <v>0</v>
      </c>
      <c r="X303" s="68">
        <f t="shared" si="488"/>
        <v>0</v>
      </c>
      <c r="Y303" s="164">
        <f t="shared" si="492"/>
        <v>0</v>
      </c>
      <c r="Z303" s="68">
        <f t="shared" si="493"/>
        <v>0</v>
      </c>
      <c r="AA303" s="133">
        <v>1.76</v>
      </c>
      <c r="AB303" s="164"/>
      <c r="AC303" s="68">
        <f t="shared" si="495"/>
        <v>0</v>
      </c>
      <c r="AD303" s="164">
        <f t="shared" si="490"/>
        <v>0</v>
      </c>
      <c r="AE303" s="68">
        <f t="shared" si="491"/>
        <v>0</v>
      </c>
      <c r="AF303" s="24"/>
    </row>
    <row r="304" spans="1:32" s="18" customFormat="1">
      <c r="A304" s="21">
        <v>23.26</v>
      </c>
      <c r="B304" s="23" t="s">
        <v>316</v>
      </c>
      <c r="C304" s="24"/>
      <c r="D304" s="68"/>
      <c r="E304" s="24"/>
      <c r="F304" s="68"/>
      <c r="G304" s="107"/>
      <c r="H304" s="24">
        <v>0</v>
      </c>
      <c r="I304" s="68">
        <v>0</v>
      </c>
      <c r="J304" s="164">
        <f t="shared" si="483"/>
        <v>0</v>
      </c>
      <c r="K304" s="68">
        <f t="shared" si="483"/>
        <v>0</v>
      </c>
      <c r="L304" s="164"/>
      <c r="M304" s="68"/>
      <c r="N304" s="68" t="e">
        <f t="shared" si="484"/>
        <v>#DIV/0!</v>
      </c>
      <c r="O304" s="68" t="e">
        <f t="shared" si="484"/>
        <v>#DIV/0!</v>
      </c>
      <c r="P304" s="164">
        <f t="shared" si="485"/>
        <v>0</v>
      </c>
      <c r="Q304" s="68">
        <f t="shared" si="485"/>
        <v>0</v>
      </c>
      <c r="R304" s="164"/>
      <c r="S304" s="68"/>
      <c r="T304" s="133"/>
      <c r="U304" s="164"/>
      <c r="V304" s="68"/>
      <c r="W304" s="164">
        <f t="shared" si="487"/>
        <v>0</v>
      </c>
      <c r="X304" s="68">
        <f t="shared" si="488"/>
        <v>0</v>
      </c>
      <c r="Y304" s="164">
        <f t="shared" si="492"/>
        <v>0</v>
      </c>
      <c r="Z304" s="68">
        <f t="shared" si="493"/>
        <v>0</v>
      </c>
      <c r="AA304" s="133"/>
      <c r="AB304" s="164"/>
      <c r="AC304" s="68"/>
      <c r="AD304" s="164">
        <f t="shared" si="490"/>
        <v>0</v>
      </c>
      <c r="AE304" s="68">
        <f t="shared" si="491"/>
        <v>0</v>
      </c>
      <c r="AF304" s="24"/>
    </row>
    <row r="305" spans="1:32" s="18" customFormat="1">
      <c r="A305" s="21">
        <v>23.2699999999999</v>
      </c>
      <c r="B305" s="23" t="s">
        <v>202</v>
      </c>
      <c r="C305" s="24"/>
      <c r="D305" s="68"/>
      <c r="E305" s="24"/>
      <c r="F305" s="68"/>
      <c r="G305" s="107">
        <v>0.4</v>
      </c>
      <c r="H305" s="24">
        <v>0</v>
      </c>
      <c r="I305" s="68">
        <f t="shared" si="497"/>
        <v>0</v>
      </c>
      <c r="J305" s="164">
        <f t="shared" si="483"/>
        <v>0</v>
      </c>
      <c r="K305" s="68">
        <f t="shared" si="483"/>
        <v>0</v>
      </c>
      <c r="L305" s="164"/>
      <c r="M305" s="68"/>
      <c r="N305" s="68" t="e">
        <f t="shared" si="484"/>
        <v>#DIV/0!</v>
      </c>
      <c r="O305" s="68" t="e">
        <f t="shared" si="484"/>
        <v>#DIV/0!</v>
      </c>
      <c r="P305" s="164">
        <f t="shared" si="485"/>
        <v>0</v>
      </c>
      <c r="Q305" s="68">
        <f t="shared" si="485"/>
        <v>0</v>
      </c>
      <c r="R305" s="164"/>
      <c r="S305" s="68"/>
      <c r="T305" s="133"/>
      <c r="U305" s="164">
        <v>89</v>
      </c>
      <c r="V305" s="68">
        <v>35.6</v>
      </c>
      <c r="W305" s="164">
        <f t="shared" si="487"/>
        <v>89</v>
      </c>
      <c r="X305" s="68">
        <f t="shared" si="488"/>
        <v>35.6</v>
      </c>
      <c r="Y305" s="164">
        <f t="shared" si="492"/>
        <v>0</v>
      </c>
      <c r="Z305" s="68">
        <f t="shared" si="493"/>
        <v>0</v>
      </c>
      <c r="AA305" s="133"/>
      <c r="AB305" s="164"/>
      <c r="AC305" s="68"/>
      <c r="AD305" s="164">
        <f t="shared" si="490"/>
        <v>0</v>
      </c>
      <c r="AE305" s="68">
        <f t="shared" si="491"/>
        <v>0</v>
      </c>
      <c r="AF305" s="24"/>
    </row>
    <row r="306" spans="1:32" s="18" customFormat="1">
      <c r="A306" s="21">
        <v>23.279999999999902</v>
      </c>
      <c r="B306" s="23" t="s">
        <v>118</v>
      </c>
      <c r="C306" s="24"/>
      <c r="D306" s="68">
        <v>392.9</v>
      </c>
      <c r="E306" s="24"/>
      <c r="F306" s="68"/>
      <c r="G306" s="107"/>
      <c r="H306" s="24">
        <v>0</v>
      </c>
      <c r="I306" s="68">
        <v>0</v>
      </c>
      <c r="J306" s="164">
        <f t="shared" si="483"/>
        <v>0</v>
      </c>
      <c r="K306" s="68">
        <f t="shared" si="483"/>
        <v>392.9</v>
      </c>
      <c r="L306" s="164"/>
      <c r="M306" s="68">
        <v>16.089999999999975</v>
      </c>
      <c r="N306" s="68" t="e">
        <f t="shared" si="484"/>
        <v>#DIV/0!</v>
      </c>
      <c r="O306" s="68">
        <f t="shared" si="484"/>
        <v>4.0951896156782839</v>
      </c>
      <c r="P306" s="164">
        <f t="shared" si="485"/>
        <v>0</v>
      </c>
      <c r="Q306" s="68">
        <f t="shared" si="485"/>
        <v>376.81</v>
      </c>
      <c r="R306" s="164"/>
      <c r="S306" s="68">
        <v>376.81</v>
      </c>
      <c r="T306" s="133"/>
      <c r="U306" s="164"/>
      <c r="V306" s="68"/>
      <c r="W306" s="164">
        <f t="shared" si="487"/>
        <v>0</v>
      </c>
      <c r="X306" s="68">
        <f t="shared" si="488"/>
        <v>376.81</v>
      </c>
      <c r="Y306" s="164">
        <f t="shared" si="492"/>
        <v>0</v>
      </c>
      <c r="Z306" s="68">
        <f t="shared" si="493"/>
        <v>376.81</v>
      </c>
      <c r="AA306" s="133"/>
      <c r="AB306" s="164"/>
      <c r="AC306" s="68"/>
      <c r="AD306" s="164">
        <f t="shared" si="490"/>
        <v>0</v>
      </c>
      <c r="AE306" s="68">
        <f t="shared" si="491"/>
        <v>376.81</v>
      </c>
      <c r="AF306" s="24"/>
    </row>
    <row r="307" spans="1:32" s="18" customFormat="1">
      <c r="A307" s="21">
        <v>23.2899999999999</v>
      </c>
      <c r="B307" s="3" t="s">
        <v>119</v>
      </c>
      <c r="C307" s="24"/>
      <c r="D307" s="68"/>
      <c r="E307" s="24"/>
      <c r="F307" s="68"/>
      <c r="G307" s="107">
        <v>0.3</v>
      </c>
      <c r="H307" s="24">
        <v>0</v>
      </c>
      <c r="I307" s="68">
        <f>H307*G307</f>
        <v>0</v>
      </c>
      <c r="J307" s="164">
        <f t="shared" si="483"/>
        <v>0</v>
      </c>
      <c r="K307" s="68">
        <f t="shared" si="483"/>
        <v>0</v>
      </c>
      <c r="L307" s="164"/>
      <c r="M307" s="68"/>
      <c r="N307" s="68" t="e">
        <f t="shared" si="484"/>
        <v>#DIV/0!</v>
      </c>
      <c r="O307" s="68" t="e">
        <f t="shared" si="484"/>
        <v>#DIV/0!</v>
      </c>
      <c r="P307" s="164">
        <f t="shared" si="485"/>
        <v>0</v>
      </c>
      <c r="Q307" s="68">
        <f t="shared" si="485"/>
        <v>0</v>
      </c>
      <c r="R307" s="164"/>
      <c r="S307" s="68"/>
      <c r="T307" s="133"/>
      <c r="U307" s="164">
        <v>725</v>
      </c>
      <c r="V307" s="68">
        <v>217.5</v>
      </c>
      <c r="W307" s="164">
        <f t="shared" si="487"/>
        <v>725</v>
      </c>
      <c r="X307" s="68">
        <f t="shared" si="488"/>
        <v>217.5</v>
      </c>
      <c r="Y307" s="164">
        <f t="shared" si="492"/>
        <v>0</v>
      </c>
      <c r="Z307" s="68">
        <f t="shared" si="493"/>
        <v>0</v>
      </c>
      <c r="AA307" s="133"/>
      <c r="AB307" s="164"/>
      <c r="AC307" s="68"/>
      <c r="AD307" s="164">
        <f t="shared" si="490"/>
        <v>0</v>
      </c>
      <c r="AE307" s="68">
        <f t="shared" si="491"/>
        <v>0</v>
      </c>
      <c r="AF307" s="24"/>
    </row>
    <row r="308" spans="1:32" s="18" customFormat="1" ht="31.5">
      <c r="A308" s="21">
        <v>23.299999999999901</v>
      </c>
      <c r="B308" s="16" t="s">
        <v>173</v>
      </c>
      <c r="C308" s="24"/>
      <c r="D308" s="68"/>
      <c r="E308" s="24"/>
      <c r="F308" s="68"/>
      <c r="G308" s="107">
        <v>7.3</v>
      </c>
      <c r="H308" s="24"/>
      <c r="I308" s="68">
        <f t="shared" ref="I308:I312" si="499">H308*G308</f>
        <v>0</v>
      </c>
      <c r="J308" s="164">
        <f t="shared" si="483"/>
        <v>0</v>
      </c>
      <c r="K308" s="68">
        <f t="shared" si="483"/>
        <v>0</v>
      </c>
      <c r="L308" s="164"/>
      <c r="M308" s="68"/>
      <c r="N308" s="68" t="e">
        <f t="shared" si="484"/>
        <v>#DIV/0!</v>
      </c>
      <c r="O308" s="68" t="e">
        <f t="shared" si="484"/>
        <v>#DIV/0!</v>
      </c>
      <c r="P308" s="164">
        <f t="shared" si="485"/>
        <v>0</v>
      </c>
      <c r="Q308" s="68">
        <f t="shared" si="485"/>
        <v>0</v>
      </c>
      <c r="R308" s="164"/>
      <c r="S308" s="68"/>
      <c r="T308" s="133">
        <v>7.3</v>
      </c>
      <c r="U308" s="164"/>
      <c r="V308" s="68">
        <f>U308*T308</f>
        <v>0</v>
      </c>
      <c r="W308" s="164">
        <f t="shared" si="487"/>
        <v>0</v>
      </c>
      <c r="X308" s="68">
        <f t="shared" si="488"/>
        <v>0</v>
      </c>
      <c r="Y308" s="164">
        <f t="shared" si="492"/>
        <v>0</v>
      </c>
      <c r="Z308" s="68">
        <f t="shared" si="493"/>
        <v>0</v>
      </c>
      <c r="AA308" s="133">
        <v>7.3</v>
      </c>
      <c r="AB308" s="164"/>
      <c r="AC308" s="68">
        <f>AB308*AA308</f>
        <v>0</v>
      </c>
      <c r="AD308" s="164">
        <f t="shared" si="490"/>
        <v>0</v>
      </c>
      <c r="AE308" s="68">
        <f t="shared" si="491"/>
        <v>0</v>
      </c>
      <c r="AF308" s="24"/>
    </row>
    <row r="309" spans="1:32" s="18" customFormat="1" ht="31.5">
      <c r="A309" s="21">
        <v>23.309999999999899</v>
      </c>
      <c r="B309" s="16" t="s">
        <v>178</v>
      </c>
      <c r="C309" s="24"/>
      <c r="D309" s="68"/>
      <c r="E309" s="24"/>
      <c r="F309" s="68"/>
      <c r="G309" s="107">
        <v>6.32</v>
      </c>
      <c r="H309" s="24">
        <v>0</v>
      </c>
      <c r="I309" s="68">
        <f t="shared" si="499"/>
        <v>0</v>
      </c>
      <c r="J309" s="164">
        <f t="shared" si="483"/>
        <v>0</v>
      </c>
      <c r="K309" s="68">
        <f t="shared" si="483"/>
        <v>0</v>
      </c>
      <c r="L309" s="164"/>
      <c r="M309" s="68"/>
      <c r="N309" s="68" t="e">
        <f t="shared" si="484"/>
        <v>#DIV/0!</v>
      </c>
      <c r="O309" s="68" t="e">
        <f t="shared" si="484"/>
        <v>#DIV/0!</v>
      </c>
      <c r="P309" s="164">
        <f t="shared" si="485"/>
        <v>0</v>
      </c>
      <c r="Q309" s="68">
        <f t="shared" si="485"/>
        <v>0</v>
      </c>
      <c r="R309" s="164"/>
      <c r="S309" s="68"/>
      <c r="T309" s="133">
        <v>6.32</v>
      </c>
      <c r="U309" s="164"/>
      <c r="V309" s="68">
        <f>U309*T309</f>
        <v>0</v>
      </c>
      <c r="W309" s="164">
        <f t="shared" si="487"/>
        <v>0</v>
      </c>
      <c r="X309" s="68">
        <f t="shared" si="488"/>
        <v>0</v>
      </c>
      <c r="Y309" s="164">
        <f t="shared" si="492"/>
        <v>0</v>
      </c>
      <c r="Z309" s="68">
        <f t="shared" si="493"/>
        <v>0</v>
      </c>
      <c r="AA309" s="133">
        <v>6.32</v>
      </c>
      <c r="AB309" s="164"/>
      <c r="AC309" s="68">
        <f>AB309*AA309</f>
        <v>0</v>
      </c>
      <c r="AD309" s="164">
        <f t="shared" si="490"/>
        <v>0</v>
      </c>
      <c r="AE309" s="68">
        <f t="shared" si="491"/>
        <v>0</v>
      </c>
      <c r="AF309" s="24"/>
    </row>
    <row r="310" spans="1:32" s="18" customFormat="1" ht="31.5">
      <c r="A310" s="21">
        <v>23.319999999999901</v>
      </c>
      <c r="B310" s="16" t="s">
        <v>174</v>
      </c>
      <c r="C310" s="24"/>
      <c r="D310" s="68"/>
      <c r="E310" s="24"/>
      <c r="F310" s="68"/>
      <c r="G310" s="107">
        <v>7.3</v>
      </c>
      <c r="H310" s="24">
        <v>0</v>
      </c>
      <c r="I310" s="68">
        <f t="shared" si="499"/>
        <v>0</v>
      </c>
      <c r="J310" s="164">
        <f t="shared" si="483"/>
        <v>0</v>
      </c>
      <c r="K310" s="68">
        <f t="shared" si="483"/>
        <v>0</v>
      </c>
      <c r="L310" s="164"/>
      <c r="M310" s="68"/>
      <c r="N310" s="68" t="e">
        <f t="shared" si="484"/>
        <v>#DIV/0!</v>
      </c>
      <c r="O310" s="68" t="e">
        <f t="shared" si="484"/>
        <v>#DIV/0!</v>
      </c>
      <c r="P310" s="164">
        <f t="shared" si="485"/>
        <v>0</v>
      </c>
      <c r="Q310" s="68">
        <f t="shared" si="485"/>
        <v>0</v>
      </c>
      <c r="R310" s="164"/>
      <c r="S310" s="68"/>
      <c r="T310" s="133">
        <v>7.3</v>
      </c>
      <c r="U310" s="164"/>
      <c r="V310" s="68">
        <f>U310*T310</f>
        <v>0</v>
      </c>
      <c r="W310" s="164">
        <f t="shared" si="487"/>
        <v>0</v>
      </c>
      <c r="X310" s="68">
        <f t="shared" si="488"/>
        <v>0</v>
      </c>
      <c r="Y310" s="164">
        <f t="shared" si="492"/>
        <v>0</v>
      </c>
      <c r="Z310" s="68">
        <f t="shared" si="493"/>
        <v>0</v>
      </c>
      <c r="AA310" s="133">
        <v>7.3</v>
      </c>
      <c r="AB310" s="164"/>
      <c r="AC310" s="68">
        <f>AB310*AA310</f>
        <v>0</v>
      </c>
      <c r="AD310" s="164">
        <f t="shared" si="490"/>
        <v>0</v>
      </c>
      <c r="AE310" s="68">
        <f t="shared" si="491"/>
        <v>0</v>
      </c>
      <c r="AF310" s="24"/>
    </row>
    <row r="311" spans="1:32" s="18" customFormat="1" ht="31.5">
      <c r="A311" s="21">
        <v>23.329999999999899</v>
      </c>
      <c r="B311" s="16" t="s">
        <v>123</v>
      </c>
      <c r="C311" s="24"/>
      <c r="D311" s="68"/>
      <c r="E311" s="24"/>
      <c r="F311" s="68"/>
      <c r="G311" s="107">
        <v>6.32</v>
      </c>
      <c r="H311" s="24"/>
      <c r="I311" s="68">
        <f t="shared" si="499"/>
        <v>0</v>
      </c>
      <c r="J311" s="164">
        <f t="shared" si="483"/>
        <v>0</v>
      </c>
      <c r="K311" s="68">
        <f t="shared" si="483"/>
        <v>0</v>
      </c>
      <c r="L311" s="164"/>
      <c r="M311" s="68"/>
      <c r="N311" s="68" t="e">
        <f t="shared" si="484"/>
        <v>#DIV/0!</v>
      </c>
      <c r="O311" s="68" t="e">
        <f t="shared" si="484"/>
        <v>#DIV/0!</v>
      </c>
      <c r="P311" s="164">
        <f t="shared" si="485"/>
        <v>0</v>
      </c>
      <c r="Q311" s="68">
        <f t="shared" si="485"/>
        <v>0</v>
      </c>
      <c r="R311" s="164"/>
      <c r="S311" s="68"/>
      <c r="T311" s="133">
        <v>6.32</v>
      </c>
      <c r="U311" s="164"/>
      <c r="V311" s="68">
        <f>U311*T311</f>
        <v>0</v>
      </c>
      <c r="W311" s="164">
        <f t="shared" si="487"/>
        <v>0</v>
      </c>
      <c r="X311" s="68">
        <f t="shared" si="488"/>
        <v>0</v>
      </c>
      <c r="Y311" s="164">
        <f t="shared" si="492"/>
        <v>0</v>
      </c>
      <c r="Z311" s="68">
        <f t="shared" si="493"/>
        <v>0</v>
      </c>
      <c r="AA311" s="133">
        <v>6.32</v>
      </c>
      <c r="AB311" s="164"/>
      <c r="AC311" s="68">
        <f>AB311*AA311</f>
        <v>0</v>
      </c>
      <c r="AD311" s="164">
        <f t="shared" si="490"/>
        <v>0</v>
      </c>
      <c r="AE311" s="68">
        <f t="shared" si="491"/>
        <v>0</v>
      </c>
      <c r="AF311" s="24"/>
    </row>
    <row r="312" spans="1:32" s="18" customFormat="1" ht="31.5">
      <c r="A312" s="21">
        <v>23.3399999999999</v>
      </c>
      <c r="B312" s="16" t="s">
        <v>124</v>
      </c>
      <c r="C312" s="24"/>
      <c r="D312" s="68"/>
      <c r="E312" s="24"/>
      <c r="F312" s="68"/>
      <c r="G312" s="107"/>
      <c r="H312" s="24"/>
      <c r="I312" s="68">
        <f t="shared" si="499"/>
        <v>0</v>
      </c>
      <c r="J312" s="164">
        <f t="shared" si="483"/>
        <v>0</v>
      </c>
      <c r="K312" s="68">
        <f t="shared" si="483"/>
        <v>0</v>
      </c>
      <c r="L312" s="164"/>
      <c r="M312" s="68"/>
      <c r="N312" s="68" t="e">
        <f t="shared" si="484"/>
        <v>#DIV/0!</v>
      </c>
      <c r="O312" s="68" t="e">
        <f t="shared" si="484"/>
        <v>#DIV/0!</v>
      </c>
      <c r="P312" s="164">
        <f t="shared" si="485"/>
        <v>0</v>
      </c>
      <c r="Q312" s="68">
        <f t="shared" si="485"/>
        <v>0</v>
      </c>
      <c r="R312" s="164"/>
      <c r="S312" s="68"/>
      <c r="T312" s="133"/>
      <c r="U312" s="164"/>
      <c r="V312" s="68">
        <f t="shared" si="486"/>
        <v>0</v>
      </c>
      <c r="W312" s="164">
        <f t="shared" si="487"/>
        <v>0</v>
      </c>
      <c r="X312" s="68">
        <f t="shared" si="488"/>
        <v>0</v>
      </c>
      <c r="Y312" s="164">
        <f t="shared" si="492"/>
        <v>0</v>
      </c>
      <c r="Z312" s="68">
        <f t="shared" si="493"/>
        <v>0</v>
      </c>
      <c r="AA312" s="133"/>
      <c r="AB312" s="164"/>
      <c r="AC312" s="68"/>
      <c r="AD312" s="164">
        <f t="shared" si="490"/>
        <v>0</v>
      </c>
      <c r="AE312" s="68">
        <f t="shared" si="491"/>
        <v>0</v>
      </c>
      <c r="AF312" s="24"/>
    </row>
    <row r="313" spans="1:32" s="18" customFormat="1">
      <c r="A313" s="21">
        <v>23.349999999999898</v>
      </c>
      <c r="B313" s="16" t="s">
        <v>315</v>
      </c>
      <c r="C313" s="24"/>
      <c r="D313" s="68"/>
      <c r="E313" s="24"/>
      <c r="F313" s="68"/>
      <c r="G313" s="107"/>
      <c r="H313" s="24"/>
      <c r="I313" s="68"/>
      <c r="J313" s="164">
        <f t="shared" si="483"/>
        <v>0</v>
      </c>
      <c r="K313" s="68">
        <f t="shared" si="483"/>
        <v>0</v>
      </c>
      <c r="L313" s="164"/>
      <c r="M313" s="68"/>
      <c r="N313" s="68" t="e">
        <f t="shared" si="484"/>
        <v>#DIV/0!</v>
      </c>
      <c r="O313" s="68" t="e">
        <f t="shared" si="484"/>
        <v>#DIV/0!</v>
      </c>
      <c r="P313" s="164">
        <f t="shared" si="485"/>
        <v>0</v>
      </c>
      <c r="Q313" s="68">
        <f t="shared" si="485"/>
        <v>0</v>
      </c>
      <c r="R313" s="164"/>
      <c r="S313" s="68"/>
      <c r="T313" s="133"/>
      <c r="U313" s="164"/>
      <c r="V313" s="68">
        <f t="shared" si="486"/>
        <v>0</v>
      </c>
      <c r="W313" s="164">
        <f t="shared" si="487"/>
        <v>0</v>
      </c>
      <c r="X313" s="68">
        <f t="shared" si="488"/>
        <v>0</v>
      </c>
      <c r="Y313" s="164">
        <f t="shared" si="492"/>
        <v>0</v>
      </c>
      <c r="Z313" s="68">
        <f t="shared" si="493"/>
        <v>0</v>
      </c>
      <c r="AA313" s="133"/>
      <c r="AB313" s="164"/>
      <c r="AC313" s="68">
        <f t="shared" ref="AC313" si="500">AB313*AA313</f>
        <v>0</v>
      </c>
      <c r="AD313" s="164">
        <f t="shared" si="490"/>
        <v>0</v>
      </c>
      <c r="AE313" s="68">
        <f t="shared" si="491"/>
        <v>0</v>
      </c>
      <c r="AF313" s="24"/>
    </row>
    <row r="314" spans="1:32" s="18" customFormat="1" ht="35.25" customHeight="1">
      <c r="A314" s="21">
        <v>23.3599999999999</v>
      </c>
      <c r="B314" s="3" t="s">
        <v>125</v>
      </c>
      <c r="C314" s="24"/>
      <c r="D314" s="68"/>
      <c r="E314" s="24"/>
      <c r="F314" s="68"/>
      <c r="G314" s="107"/>
      <c r="H314" s="24"/>
      <c r="I314" s="68">
        <f t="shared" ref="I314:I316" si="501">H314*G314</f>
        <v>0</v>
      </c>
      <c r="J314" s="164">
        <f t="shared" si="483"/>
        <v>0</v>
      </c>
      <c r="K314" s="68">
        <f t="shared" si="483"/>
        <v>0</v>
      </c>
      <c r="L314" s="164"/>
      <c r="M314" s="68"/>
      <c r="N314" s="68"/>
      <c r="O314" s="68"/>
      <c r="P314" s="164">
        <f t="shared" si="485"/>
        <v>0</v>
      </c>
      <c r="Q314" s="68">
        <f t="shared" si="485"/>
        <v>0</v>
      </c>
      <c r="R314" s="164"/>
      <c r="S314" s="68"/>
      <c r="T314" s="133">
        <v>0.15</v>
      </c>
      <c r="U314" s="164">
        <v>278</v>
      </c>
      <c r="V314" s="68">
        <f>U314*T314</f>
        <v>41.699999999999996</v>
      </c>
      <c r="W314" s="164">
        <f t="shared" si="487"/>
        <v>278</v>
      </c>
      <c r="X314" s="68">
        <f t="shared" si="488"/>
        <v>41.699999999999996</v>
      </c>
      <c r="Y314" s="164">
        <f t="shared" si="492"/>
        <v>0</v>
      </c>
      <c r="Z314" s="68">
        <f t="shared" si="493"/>
        <v>0</v>
      </c>
      <c r="AA314" s="133">
        <v>0.15</v>
      </c>
      <c r="AB314" s="164">
        <v>278</v>
      </c>
      <c r="AC314" s="68">
        <f>AB314*AA314</f>
        <v>41.699999999999996</v>
      </c>
      <c r="AD314" s="164">
        <f t="shared" si="490"/>
        <v>278</v>
      </c>
      <c r="AE314" s="68">
        <f t="shared" si="491"/>
        <v>41.699999999999996</v>
      </c>
      <c r="AF314" s="24"/>
    </row>
    <row r="315" spans="1:32" s="18" customFormat="1">
      <c r="A315" s="21">
        <v>23.369999999999902</v>
      </c>
      <c r="B315" s="3" t="s">
        <v>126</v>
      </c>
      <c r="C315" s="24"/>
      <c r="D315" s="68"/>
      <c r="E315" s="24"/>
      <c r="F315" s="68"/>
      <c r="G315" s="107"/>
      <c r="H315" s="24"/>
      <c r="I315" s="68">
        <f t="shared" si="501"/>
        <v>0</v>
      </c>
      <c r="J315" s="164">
        <f t="shared" si="483"/>
        <v>0</v>
      </c>
      <c r="K315" s="68">
        <f t="shared" si="483"/>
        <v>0</v>
      </c>
      <c r="L315" s="164"/>
      <c r="M315" s="68"/>
      <c r="N315" s="68"/>
      <c r="O315" s="68"/>
      <c r="P315" s="164">
        <f t="shared" si="485"/>
        <v>0</v>
      </c>
      <c r="Q315" s="68">
        <f t="shared" si="485"/>
        <v>0</v>
      </c>
      <c r="R315" s="164"/>
      <c r="S315" s="68"/>
      <c r="T315" s="133"/>
      <c r="U315" s="164"/>
      <c r="V315" s="68">
        <f>U315*T315</f>
        <v>0</v>
      </c>
      <c r="W315" s="164">
        <f t="shared" si="487"/>
        <v>0</v>
      </c>
      <c r="X315" s="68">
        <f t="shared" si="488"/>
        <v>0</v>
      </c>
      <c r="Y315" s="164">
        <f t="shared" si="492"/>
        <v>0</v>
      </c>
      <c r="Z315" s="68">
        <f t="shared" si="493"/>
        <v>0</v>
      </c>
      <c r="AA315" s="133"/>
      <c r="AB315" s="164"/>
      <c r="AC315" s="68">
        <f>AB315*AA315</f>
        <v>0</v>
      </c>
      <c r="AD315" s="164">
        <f t="shared" si="490"/>
        <v>0</v>
      </c>
      <c r="AE315" s="68">
        <f t="shared" si="491"/>
        <v>0</v>
      </c>
      <c r="AF315" s="24"/>
    </row>
    <row r="316" spans="1:32" s="18" customFormat="1">
      <c r="A316" s="21">
        <v>23.3799999999999</v>
      </c>
      <c r="B316" s="3" t="s">
        <v>130</v>
      </c>
      <c r="C316" s="24"/>
      <c r="D316" s="68"/>
      <c r="E316" s="24"/>
      <c r="F316" s="68"/>
      <c r="G316" s="107"/>
      <c r="H316" s="24"/>
      <c r="I316" s="68">
        <f t="shared" si="501"/>
        <v>0</v>
      </c>
      <c r="J316" s="164">
        <f t="shared" si="483"/>
        <v>0</v>
      </c>
      <c r="K316" s="68">
        <f t="shared" si="483"/>
        <v>0</v>
      </c>
      <c r="L316" s="164"/>
      <c r="M316" s="68"/>
      <c r="N316" s="68"/>
      <c r="O316" s="68"/>
      <c r="P316" s="164">
        <f t="shared" si="485"/>
        <v>0</v>
      </c>
      <c r="Q316" s="68">
        <f t="shared" si="485"/>
        <v>0</v>
      </c>
      <c r="R316" s="164"/>
      <c r="S316" s="68"/>
      <c r="T316" s="133"/>
      <c r="U316" s="164"/>
      <c r="V316" s="68">
        <f>U316*T316</f>
        <v>0</v>
      </c>
      <c r="W316" s="164">
        <f t="shared" si="487"/>
        <v>0</v>
      </c>
      <c r="X316" s="68">
        <f t="shared" si="488"/>
        <v>0</v>
      </c>
      <c r="Y316" s="164">
        <f t="shared" si="492"/>
        <v>0</v>
      </c>
      <c r="Z316" s="68">
        <f t="shared" si="493"/>
        <v>0</v>
      </c>
      <c r="AA316" s="133"/>
      <c r="AB316" s="164"/>
      <c r="AC316" s="68">
        <f>AB316*AA316</f>
        <v>0</v>
      </c>
      <c r="AD316" s="164">
        <f t="shared" si="490"/>
        <v>0</v>
      </c>
      <c r="AE316" s="68">
        <f t="shared" si="491"/>
        <v>0</v>
      </c>
      <c r="AF316" s="24"/>
    </row>
    <row r="317" spans="1:32" s="18" customFormat="1" ht="29.25" customHeight="1">
      <c r="A317" s="21">
        <v>23.389999999999901</v>
      </c>
      <c r="B317" s="24" t="s">
        <v>303</v>
      </c>
      <c r="C317" s="24">
        <v>0</v>
      </c>
      <c r="D317" s="68"/>
      <c r="E317" s="24"/>
      <c r="F317" s="68"/>
      <c r="G317" s="107"/>
      <c r="H317" s="24">
        <v>3</v>
      </c>
      <c r="I317" s="68">
        <v>14.83</v>
      </c>
      <c r="J317" s="164">
        <f t="shared" si="483"/>
        <v>3</v>
      </c>
      <c r="K317" s="68">
        <f t="shared" si="483"/>
        <v>14.83</v>
      </c>
      <c r="L317" s="164">
        <v>3</v>
      </c>
      <c r="M317" s="68">
        <v>14.83</v>
      </c>
      <c r="N317" s="68">
        <f t="shared" si="484"/>
        <v>100</v>
      </c>
      <c r="O317" s="68">
        <f t="shared" si="484"/>
        <v>100.00000000000001</v>
      </c>
      <c r="P317" s="164">
        <f t="shared" si="485"/>
        <v>0</v>
      </c>
      <c r="Q317" s="68">
        <f t="shared" si="485"/>
        <v>0</v>
      </c>
      <c r="R317" s="164"/>
      <c r="S317" s="68"/>
      <c r="T317" s="133"/>
      <c r="U317" s="164">
        <v>148</v>
      </c>
      <c r="V317" s="68">
        <v>711.25</v>
      </c>
      <c r="W317" s="164">
        <f t="shared" si="487"/>
        <v>148</v>
      </c>
      <c r="X317" s="68">
        <f t="shared" si="488"/>
        <v>711.25</v>
      </c>
      <c r="Y317" s="164"/>
      <c r="Z317" s="68"/>
      <c r="AA317" s="133"/>
      <c r="AB317" s="164">
        <v>3</v>
      </c>
      <c r="AC317" s="68">
        <v>14.67</v>
      </c>
      <c r="AD317" s="164">
        <f t="shared" si="490"/>
        <v>3</v>
      </c>
      <c r="AE317" s="68">
        <f t="shared" si="491"/>
        <v>14.67</v>
      </c>
      <c r="AF317" s="24"/>
    </row>
    <row r="318" spans="1:32" s="18" customFormat="1" ht="31.5" customHeight="1">
      <c r="A318" s="21">
        <v>23.399999999999899</v>
      </c>
      <c r="B318" s="23" t="s">
        <v>131</v>
      </c>
      <c r="C318" s="24"/>
      <c r="D318" s="68"/>
      <c r="E318" s="24"/>
      <c r="F318" s="68"/>
      <c r="G318" s="107"/>
      <c r="H318" s="24">
        <v>1</v>
      </c>
      <c r="I318" s="68">
        <v>5.32</v>
      </c>
      <c r="J318" s="164">
        <f t="shared" si="483"/>
        <v>1</v>
      </c>
      <c r="K318" s="68">
        <f t="shared" si="483"/>
        <v>5.32</v>
      </c>
      <c r="L318" s="164">
        <v>1</v>
      </c>
      <c r="M318" s="68">
        <v>5.32</v>
      </c>
      <c r="N318" s="68">
        <f t="shared" si="484"/>
        <v>100</v>
      </c>
      <c r="O318" s="68">
        <f t="shared" si="484"/>
        <v>100</v>
      </c>
      <c r="P318" s="164">
        <f t="shared" si="485"/>
        <v>0</v>
      </c>
      <c r="Q318" s="68">
        <f t="shared" si="485"/>
        <v>0</v>
      </c>
      <c r="R318" s="164"/>
      <c r="S318" s="68"/>
      <c r="T318" s="133"/>
      <c r="U318" s="164">
        <v>16</v>
      </c>
      <c r="V318" s="68">
        <v>83.9</v>
      </c>
      <c r="W318" s="164">
        <f t="shared" si="487"/>
        <v>16</v>
      </c>
      <c r="X318" s="68">
        <f t="shared" si="488"/>
        <v>83.9</v>
      </c>
      <c r="Y318" s="164"/>
      <c r="Z318" s="68"/>
      <c r="AA318" s="133"/>
      <c r="AB318" s="164">
        <v>1</v>
      </c>
      <c r="AC318" s="68">
        <v>4.4000000000000004</v>
      </c>
      <c r="AD318" s="164">
        <f t="shared" si="490"/>
        <v>1</v>
      </c>
      <c r="AE318" s="68">
        <f t="shared" si="491"/>
        <v>4.4000000000000004</v>
      </c>
      <c r="AF318" s="24"/>
    </row>
    <row r="319" spans="1:32" s="18" customFormat="1" ht="31.5">
      <c r="A319" s="21">
        <v>23.409999999999901</v>
      </c>
      <c r="B319" s="3" t="s">
        <v>304</v>
      </c>
      <c r="C319" s="24"/>
      <c r="D319" s="68"/>
      <c r="E319" s="24"/>
      <c r="F319" s="68"/>
      <c r="G319" s="107"/>
      <c r="H319" s="24"/>
      <c r="I319" s="68">
        <f t="shared" ref="I319:I324" si="502">H319*G319</f>
        <v>0</v>
      </c>
      <c r="J319" s="164">
        <f t="shared" si="483"/>
        <v>0</v>
      </c>
      <c r="K319" s="68">
        <f t="shared" si="483"/>
        <v>0</v>
      </c>
      <c r="L319" s="164"/>
      <c r="M319" s="68"/>
      <c r="N319" s="68"/>
      <c r="O319" s="68"/>
      <c r="P319" s="164">
        <f t="shared" si="485"/>
        <v>0</v>
      </c>
      <c r="Q319" s="68">
        <f t="shared" si="485"/>
        <v>0</v>
      </c>
      <c r="R319" s="164"/>
      <c r="S319" s="68"/>
      <c r="T319" s="133"/>
      <c r="U319" s="164"/>
      <c r="V319" s="68">
        <f t="shared" si="486"/>
        <v>0</v>
      </c>
      <c r="W319" s="164">
        <f t="shared" si="487"/>
        <v>0</v>
      </c>
      <c r="X319" s="68">
        <f t="shared" si="488"/>
        <v>0</v>
      </c>
      <c r="Y319" s="164">
        <f t="shared" si="492"/>
        <v>0</v>
      </c>
      <c r="Z319" s="68">
        <f t="shared" si="493"/>
        <v>0</v>
      </c>
      <c r="AA319" s="133"/>
      <c r="AB319" s="164"/>
      <c r="AC319" s="68">
        <f t="shared" ref="AC319:AC324" si="503">AB319*AA319</f>
        <v>0</v>
      </c>
      <c r="AD319" s="164">
        <f t="shared" si="490"/>
        <v>0</v>
      </c>
      <c r="AE319" s="68">
        <f t="shared" si="491"/>
        <v>0</v>
      </c>
      <c r="AF319" s="24"/>
    </row>
    <row r="320" spans="1:32" s="18" customFormat="1" ht="47.25">
      <c r="A320" s="911"/>
      <c r="B320" s="3" t="s">
        <v>127</v>
      </c>
      <c r="C320" s="24"/>
      <c r="D320" s="68"/>
      <c r="E320" s="24"/>
      <c r="F320" s="68"/>
      <c r="G320" s="107"/>
      <c r="H320" s="24"/>
      <c r="I320" s="68">
        <f t="shared" si="502"/>
        <v>0</v>
      </c>
      <c r="J320" s="164">
        <f t="shared" si="483"/>
        <v>0</v>
      </c>
      <c r="K320" s="68">
        <f t="shared" si="483"/>
        <v>0</v>
      </c>
      <c r="L320" s="164"/>
      <c r="M320" s="68"/>
      <c r="N320" s="68"/>
      <c r="O320" s="68"/>
      <c r="P320" s="164">
        <f t="shared" si="485"/>
        <v>0</v>
      </c>
      <c r="Q320" s="68">
        <f t="shared" si="485"/>
        <v>0</v>
      </c>
      <c r="R320" s="164"/>
      <c r="S320" s="68"/>
      <c r="T320" s="133"/>
      <c r="U320" s="164"/>
      <c r="V320" s="68">
        <f t="shared" si="486"/>
        <v>0</v>
      </c>
      <c r="W320" s="164">
        <f t="shared" si="487"/>
        <v>0</v>
      </c>
      <c r="X320" s="68">
        <f t="shared" si="488"/>
        <v>0</v>
      </c>
      <c r="Y320" s="164">
        <f t="shared" si="492"/>
        <v>0</v>
      </c>
      <c r="Z320" s="68">
        <f t="shared" si="493"/>
        <v>0</v>
      </c>
      <c r="AA320" s="133"/>
      <c r="AB320" s="164"/>
      <c r="AC320" s="68">
        <f t="shared" si="503"/>
        <v>0</v>
      </c>
      <c r="AD320" s="164">
        <f t="shared" si="490"/>
        <v>0</v>
      </c>
      <c r="AE320" s="68">
        <f t="shared" si="491"/>
        <v>0</v>
      </c>
      <c r="AF320" s="24"/>
    </row>
    <row r="321" spans="1:33" s="18" customFormat="1">
      <c r="A321" s="911"/>
      <c r="B321" s="3" t="s">
        <v>128</v>
      </c>
      <c r="C321" s="24"/>
      <c r="D321" s="68"/>
      <c r="E321" s="24"/>
      <c r="F321" s="68"/>
      <c r="G321" s="107"/>
      <c r="H321" s="24"/>
      <c r="I321" s="68">
        <f t="shared" si="502"/>
        <v>0</v>
      </c>
      <c r="J321" s="164">
        <f t="shared" si="483"/>
        <v>0</v>
      </c>
      <c r="K321" s="68">
        <f t="shared" si="483"/>
        <v>0</v>
      </c>
      <c r="L321" s="164"/>
      <c r="M321" s="68"/>
      <c r="N321" s="68"/>
      <c r="O321" s="68"/>
      <c r="P321" s="164">
        <f t="shared" si="485"/>
        <v>0</v>
      </c>
      <c r="Q321" s="68">
        <f t="shared" si="485"/>
        <v>0</v>
      </c>
      <c r="R321" s="164"/>
      <c r="S321" s="68"/>
      <c r="T321" s="133"/>
      <c r="U321" s="164"/>
      <c r="V321" s="68">
        <f t="shared" si="486"/>
        <v>0</v>
      </c>
      <c r="W321" s="164">
        <f t="shared" si="487"/>
        <v>0</v>
      </c>
      <c r="X321" s="68">
        <f t="shared" si="488"/>
        <v>0</v>
      </c>
      <c r="Y321" s="164">
        <f t="shared" si="492"/>
        <v>0</v>
      </c>
      <c r="Z321" s="68">
        <f t="shared" si="493"/>
        <v>0</v>
      </c>
      <c r="AA321" s="133"/>
      <c r="AB321" s="164"/>
      <c r="AC321" s="68">
        <f t="shared" si="503"/>
        <v>0</v>
      </c>
      <c r="AD321" s="164">
        <f t="shared" si="490"/>
        <v>0</v>
      </c>
      <c r="AE321" s="68">
        <f t="shared" si="491"/>
        <v>0</v>
      </c>
      <c r="AF321" s="24"/>
    </row>
    <row r="322" spans="1:33" s="18" customFormat="1" ht="56.25">
      <c r="A322" s="911"/>
      <c r="B322" s="3" t="s">
        <v>129</v>
      </c>
      <c r="C322" s="24"/>
      <c r="D322" s="68"/>
      <c r="E322" s="24"/>
      <c r="F322" s="68"/>
      <c r="G322" s="107"/>
      <c r="H322" s="24"/>
      <c r="I322" s="68">
        <f t="shared" si="502"/>
        <v>0</v>
      </c>
      <c r="J322" s="164">
        <f t="shared" si="483"/>
        <v>0</v>
      </c>
      <c r="K322" s="68">
        <f t="shared" si="483"/>
        <v>0</v>
      </c>
      <c r="L322" s="164"/>
      <c r="M322" s="68"/>
      <c r="N322" s="68" t="e">
        <f t="shared" si="484"/>
        <v>#DIV/0!</v>
      </c>
      <c r="O322" s="68" t="e">
        <f t="shared" si="484"/>
        <v>#DIV/0!</v>
      </c>
      <c r="P322" s="164">
        <f t="shared" si="485"/>
        <v>0</v>
      </c>
      <c r="Q322" s="68">
        <f t="shared" si="485"/>
        <v>0</v>
      </c>
      <c r="R322" s="164"/>
      <c r="S322" s="68"/>
      <c r="T322" s="133"/>
      <c r="U322" s="164"/>
      <c r="V322" s="68">
        <f t="shared" si="486"/>
        <v>0</v>
      </c>
      <c r="W322" s="164">
        <f t="shared" si="487"/>
        <v>0</v>
      </c>
      <c r="X322" s="68">
        <f t="shared" si="488"/>
        <v>0</v>
      </c>
      <c r="Y322" s="164">
        <f t="shared" si="492"/>
        <v>0</v>
      </c>
      <c r="Z322" s="68">
        <f t="shared" si="493"/>
        <v>0</v>
      </c>
      <c r="AA322" s="133"/>
      <c r="AB322" s="164"/>
      <c r="AC322" s="68"/>
      <c r="AD322" s="164">
        <f t="shared" si="490"/>
        <v>0</v>
      </c>
      <c r="AE322" s="68">
        <f t="shared" si="491"/>
        <v>0</v>
      </c>
      <c r="AF322" s="783" t="s">
        <v>637</v>
      </c>
    </row>
    <row r="323" spans="1:33" s="18" customFormat="1" ht="31.5">
      <c r="A323" s="21"/>
      <c r="B323" s="3" t="s">
        <v>305</v>
      </c>
      <c r="C323" s="24"/>
      <c r="D323" s="68"/>
      <c r="E323" s="24"/>
      <c r="F323" s="68"/>
      <c r="G323" s="107"/>
      <c r="H323" s="24"/>
      <c r="I323" s="68">
        <f t="shared" si="502"/>
        <v>0</v>
      </c>
      <c r="J323" s="164">
        <f t="shared" si="483"/>
        <v>0</v>
      </c>
      <c r="K323" s="68">
        <f t="shared" si="483"/>
        <v>0</v>
      </c>
      <c r="L323" s="164"/>
      <c r="M323" s="68"/>
      <c r="N323" s="68"/>
      <c r="O323" s="68"/>
      <c r="P323" s="164">
        <f t="shared" si="485"/>
        <v>0</v>
      </c>
      <c r="Q323" s="68">
        <f t="shared" si="485"/>
        <v>0</v>
      </c>
      <c r="R323" s="164"/>
      <c r="S323" s="68"/>
      <c r="T323" s="133"/>
      <c r="U323" s="164"/>
      <c r="V323" s="68">
        <f t="shared" si="486"/>
        <v>0</v>
      </c>
      <c r="W323" s="164">
        <f t="shared" si="487"/>
        <v>0</v>
      </c>
      <c r="X323" s="68">
        <f t="shared" si="488"/>
        <v>0</v>
      </c>
      <c r="Y323" s="164">
        <f t="shared" si="492"/>
        <v>0</v>
      </c>
      <c r="Z323" s="68">
        <f t="shared" si="493"/>
        <v>0</v>
      </c>
      <c r="AA323" s="133"/>
      <c r="AB323" s="164"/>
      <c r="AC323" s="68">
        <f t="shared" si="503"/>
        <v>0</v>
      </c>
      <c r="AD323" s="164">
        <f t="shared" si="490"/>
        <v>0</v>
      </c>
      <c r="AE323" s="68">
        <f t="shared" si="491"/>
        <v>0</v>
      </c>
      <c r="AF323" s="24"/>
    </row>
    <row r="324" spans="1:33" s="18" customFormat="1">
      <c r="A324" s="21">
        <v>23.42</v>
      </c>
      <c r="B324" s="23" t="s">
        <v>130</v>
      </c>
      <c r="C324" s="24"/>
      <c r="D324" s="68"/>
      <c r="E324" s="24"/>
      <c r="F324" s="68"/>
      <c r="G324" s="107"/>
      <c r="H324" s="24"/>
      <c r="I324" s="68">
        <f t="shared" si="502"/>
        <v>0</v>
      </c>
      <c r="J324" s="164">
        <f t="shared" si="483"/>
        <v>0</v>
      </c>
      <c r="K324" s="68">
        <f t="shared" si="483"/>
        <v>0</v>
      </c>
      <c r="L324" s="164"/>
      <c r="M324" s="68"/>
      <c r="N324" s="68"/>
      <c r="O324" s="68"/>
      <c r="P324" s="164">
        <f t="shared" si="485"/>
        <v>0</v>
      </c>
      <c r="Q324" s="68">
        <f t="shared" si="485"/>
        <v>0</v>
      </c>
      <c r="R324" s="164"/>
      <c r="S324" s="68"/>
      <c r="T324" s="133"/>
      <c r="U324" s="164"/>
      <c r="V324" s="68">
        <f t="shared" si="486"/>
        <v>0</v>
      </c>
      <c r="W324" s="164">
        <f t="shared" si="487"/>
        <v>0</v>
      </c>
      <c r="X324" s="68">
        <f t="shared" si="488"/>
        <v>0</v>
      </c>
      <c r="Y324" s="164">
        <f t="shared" si="492"/>
        <v>0</v>
      </c>
      <c r="Z324" s="68">
        <f t="shared" si="493"/>
        <v>0</v>
      </c>
      <c r="AA324" s="133"/>
      <c r="AB324" s="164"/>
      <c r="AC324" s="68">
        <f t="shared" si="503"/>
        <v>0</v>
      </c>
      <c r="AD324" s="164">
        <f t="shared" si="490"/>
        <v>0</v>
      </c>
      <c r="AE324" s="68">
        <f t="shared" si="491"/>
        <v>0</v>
      </c>
      <c r="AF324" s="24"/>
    </row>
    <row r="325" spans="1:33" s="18" customFormat="1" ht="56.25">
      <c r="A325" s="21">
        <v>23.43</v>
      </c>
      <c r="B325" s="3" t="s">
        <v>344</v>
      </c>
      <c r="C325" s="24"/>
      <c r="D325" s="68"/>
      <c r="E325" s="24"/>
      <c r="F325" s="68"/>
      <c r="G325" s="107"/>
      <c r="H325" s="24">
        <v>0</v>
      </c>
      <c r="I325" s="68">
        <v>0</v>
      </c>
      <c r="J325" s="164">
        <f t="shared" si="483"/>
        <v>0</v>
      </c>
      <c r="K325" s="68">
        <f t="shared" si="483"/>
        <v>0</v>
      </c>
      <c r="L325" s="164"/>
      <c r="M325" s="68"/>
      <c r="N325" s="68"/>
      <c r="O325" s="68"/>
      <c r="P325" s="164">
        <f t="shared" si="485"/>
        <v>0</v>
      </c>
      <c r="Q325" s="68">
        <f t="shared" si="485"/>
        <v>0</v>
      </c>
      <c r="R325" s="164"/>
      <c r="S325" s="68"/>
      <c r="T325" s="133"/>
      <c r="U325" s="164">
        <v>1355</v>
      </c>
      <c r="V325" s="68">
        <v>276.42</v>
      </c>
      <c r="W325" s="164">
        <f t="shared" si="487"/>
        <v>1355</v>
      </c>
      <c r="X325" s="68">
        <f t="shared" si="488"/>
        <v>276.42</v>
      </c>
      <c r="Y325" s="164">
        <f t="shared" si="492"/>
        <v>0</v>
      </c>
      <c r="Z325" s="68">
        <f t="shared" si="493"/>
        <v>0</v>
      </c>
      <c r="AA325" s="133"/>
      <c r="AB325" s="164"/>
      <c r="AC325" s="68"/>
      <c r="AD325" s="164">
        <f t="shared" si="490"/>
        <v>0</v>
      </c>
      <c r="AE325" s="68">
        <f t="shared" si="491"/>
        <v>0</v>
      </c>
      <c r="AF325" s="783" t="s">
        <v>637</v>
      </c>
    </row>
    <row r="326" spans="1:33" s="235" customFormat="1" ht="16.5" customHeight="1">
      <c r="A326" s="237"/>
      <c r="B326" s="238" t="s">
        <v>25</v>
      </c>
      <c r="C326" s="228">
        <f t="shared" ref="C326:F326" si="504">SUM(C279:C325)</f>
        <v>0</v>
      </c>
      <c r="D326" s="229">
        <f t="shared" si="504"/>
        <v>392.9</v>
      </c>
      <c r="E326" s="228">
        <f t="shared" si="504"/>
        <v>0</v>
      </c>
      <c r="F326" s="229">
        <f t="shared" si="504"/>
        <v>0</v>
      </c>
      <c r="G326" s="230"/>
      <c r="H326" s="228">
        <f t="shared" ref="H326:M326" si="505">SUM(H279:H325)</f>
        <v>34</v>
      </c>
      <c r="I326" s="229">
        <f t="shared" si="505"/>
        <v>410.51</v>
      </c>
      <c r="J326" s="228">
        <f t="shared" si="505"/>
        <v>34</v>
      </c>
      <c r="K326" s="229">
        <f t="shared" si="505"/>
        <v>803.41000000000008</v>
      </c>
      <c r="L326" s="228">
        <f t="shared" si="505"/>
        <v>4</v>
      </c>
      <c r="M326" s="229">
        <f t="shared" si="505"/>
        <v>267.23999999999995</v>
      </c>
      <c r="N326" s="234">
        <f t="shared" si="484"/>
        <v>11.76470588235294</v>
      </c>
      <c r="O326" s="234">
        <f>M326/K326%</f>
        <v>33.263215543744778</v>
      </c>
      <c r="P326" s="228">
        <f>SUM(P279:P325)</f>
        <v>30</v>
      </c>
      <c r="Q326" s="229">
        <f>SUM(Q279:Q325)</f>
        <v>536.16999999999996</v>
      </c>
      <c r="R326" s="228">
        <f>SUM(R279:R325)</f>
        <v>30</v>
      </c>
      <c r="S326" s="229">
        <f>SUM(S279:S325)</f>
        <v>536.16999999999996</v>
      </c>
      <c r="T326" s="233"/>
      <c r="U326" s="228">
        <f t="shared" ref="U326:Z326" si="506">SUM(U279:U325)</f>
        <v>2874</v>
      </c>
      <c r="V326" s="229">
        <f t="shared" si="506"/>
        <v>3195.27</v>
      </c>
      <c r="W326" s="228">
        <f t="shared" si="506"/>
        <v>2904</v>
      </c>
      <c r="X326" s="229">
        <f t="shared" si="506"/>
        <v>3731.44</v>
      </c>
      <c r="Y326" s="228">
        <f t="shared" si="506"/>
        <v>30</v>
      </c>
      <c r="Z326" s="229">
        <f t="shared" si="506"/>
        <v>536.16999999999996</v>
      </c>
      <c r="AA326" s="233"/>
      <c r="AB326" s="228">
        <f>SUM(AB279:AB325)</f>
        <v>454</v>
      </c>
      <c r="AC326" s="229">
        <f>SUM(AC279:AC325)</f>
        <v>877.63</v>
      </c>
      <c r="AD326" s="228">
        <f>SUM(AD279:AD325)</f>
        <v>484</v>
      </c>
      <c r="AE326" s="229">
        <f>SUM(AE279:AE325)</f>
        <v>1413.8</v>
      </c>
      <c r="AF326" s="227"/>
    </row>
    <row r="327" spans="1:33" s="25" customFormat="1">
      <c r="A327" s="338" t="s">
        <v>132</v>
      </c>
      <c r="B327" s="20" t="s">
        <v>133</v>
      </c>
      <c r="C327" s="22"/>
      <c r="D327" s="66"/>
      <c r="E327" s="22"/>
      <c r="F327" s="66"/>
      <c r="G327" s="108"/>
      <c r="H327" s="22"/>
      <c r="I327" s="66"/>
      <c r="J327" s="312"/>
      <c r="K327" s="66"/>
      <c r="L327" s="312"/>
      <c r="M327" s="66"/>
      <c r="N327" s="66"/>
      <c r="O327" s="66"/>
      <c r="P327" s="312"/>
      <c r="Q327" s="66"/>
      <c r="R327" s="312"/>
      <c r="S327" s="66"/>
      <c r="T327" s="134"/>
      <c r="U327" s="312"/>
      <c r="V327" s="66"/>
      <c r="W327" s="312"/>
      <c r="X327" s="66"/>
      <c r="Y327" s="312"/>
      <c r="Z327" s="66"/>
      <c r="AA327" s="134"/>
      <c r="AB327" s="312"/>
      <c r="AC327" s="66"/>
      <c r="AD327" s="312"/>
      <c r="AE327" s="66"/>
      <c r="AF327" s="22"/>
    </row>
    <row r="328" spans="1:33" s="25" customFormat="1">
      <c r="A328" s="338">
        <v>24</v>
      </c>
      <c r="B328" s="20" t="s">
        <v>134</v>
      </c>
      <c r="C328" s="22"/>
      <c r="D328" s="66"/>
      <c r="E328" s="22"/>
      <c r="F328" s="66"/>
      <c r="G328" s="108"/>
      <c r="H328" s="22"/>
      <c r="I328" s="66"/>
      <c r="J328" s="312"/>
      <c r="K328" s="66"/>
      <c r="L328" s="312"/>
      <c r="M328" s="66"/>
      <c r="N328" s="66"/>
      <c r="O328" s="66"/>
      <c r="P328" s="312"/>
      <c r="Q328" s="66"/>
      <c r="R328" s="312"/>
      <c r="S328" s="66"/>
      <c r="T328" s="134"/>
      <c r="U328" s="312"/>
      <c r="V328" s="66"/>
      <c r="W328" s="312"/>
      <c r="X328" s="66"/>
      <c r="Y328" s="312"/>
      <c r="Z328" s="66"/>
      <c r="AA328" s="134"/>
      <c r="AB328" s="312"/>
      <c r="AC328" s="66"/>
      <c r="AD328" s="312"/>
      <c r="AE328" s="66"/>
      <c r="AF328" s="22"/>
    </row>
    <row r="329" spans="1:33" s="18" customFormat="1">
      <c r="A329" s="21">
        <v>24.01</v>
      </c>
      <c r="B329" s="23" t="s">
        <v>135</v>
      </c>
      <c r="C329" s="24"/>
      <c r="D329" s="68"/>
      <c r="E329" s="24"/>
      <c r="F329" s="68"/>
      <c r="G329" s="107"/>
      <c r="H329" s="24"/>
      <c r="I329" s="68"/>
      <c r="J329" s="164">
        <f t="shared" ref="J329:J332" si="507">H329+E329+C329</f>
        <v>0</v>
      </c>
      <c r="K329" s="68">
        <f>I329+F329+D329</f>
        <v>0</v>
      </c>
      <c r="L329" s="164"/>
      <c r="M329" s="68"/>
      <c r="N329" s="68"/>
      <c r="O329" s="68"/>
      <c r="P329" s="164"/>
      <c r="Q329" s="68"/>
      <c r="R329" s="164"/>
      <c r="S329" s="68"/>
      <c r="T329" s="133"/>
      <c r="U329" s="164"/>
      <c r="V329" s="68"/>
      <c r="W329" s="164"/>
      <c r="X329" s="68">
        <f>V329+S329</f>
        <v>0</v>
      </c>
      <c r="Y329" s="164"/>
      <c r="Z329" s="68"/>
      <c r="AA329" s="133"/>
      <c r="AB329" s="164"/>
      <c r="AC329" s="68"/>
      <c r="AD329" s="164"/>
      <c r="AE329" s="68">
        <f>AC329+Z329</f>
        <v>0</v>
      </c>
      <c r="AF329" s="24"/>
    </row>
    <row r="330" spans="1:33" s="18" customFormat="1" ht="21" customHeight="1">
      <c r="A330" s="21"/>
      <c r="B330" s="23" t="s">
        <v>136</v>
      </c>
      <c r="C330" s="24"/>
      <c r="D330" s="68"/>
      <c r="E330" s="24"/>
      <c r="F330" s="68"/>
      <c r="G330" s="107"/>
      <c r="H330" s="24">
        <v>1</v>
      </c>
      <c r="I330" s="68">
        <v>103.75</v>
      </c>
      <c r="J330" s="164">
        <f t="shared" si="507"/>
        <v>1</v>
      </c>
      <c r="K330" s="68">
        <f>I330+F330+D330</f>
        <v>103.75</v>
      </c>
      <c r="L330" s="164">
        <v>1</v>
      </c>
      <c r="M330" s="68">
        <f>49.709+25.89</f>
        <v>75.599000000000004</v>
      </c>
      <c r="N330" s="68">
        <f t="shared" ref="N330:O333" si="508">L330/J330%</f>
        <v>100</v>
      </c>
      <c r="O330" s="68">
        <f t="shared" si="508"/>
        <v>72.866506024096381</v>
      </c>
      <c r="P330" s="164">
        <f>J330-L330</f>
        <v>0</v>
      </c>
      <c r="Q330" s="68">
        <f>K330-M330</f>
        <v>28.150999999999996</v>
      </c>
      <c r="R330" s="164"/>
      <c r="S330" s="68"/>
      <c r="T330" s="133"/>
      <c r="U330" s="164">
        <v>1</v>
      </c>
      <c r="V330" s="68">
        <v>170</v>
      </c>
      <c r="W330" s="164">
        <f>U330+R330</f>
        <v>1</v>
      </c>
      <c r="X330" s="68">
        <f>V330+S330</f>
        <v>170</v>
      </c>
      <c r="Y330" s="164"/>
      <c r="Z330" s="68"/>
      <c r="AA330" s="133"/>
      <c r="AB330" s="164">
        <v>1</v>
      </c>
      <c r="AC330" s="68">
        <v>168.60399999999998</v>
      </c>
      <c r="AD330" s="164">
        <f>AB330+Y330</f>
        <v>1</v>
      </c>
      <c r="AE330" s="68">
        <f>AC330+Z330</f>
        <v>168.60399999999998</v>
      </c>
      <c r="AF330" s="24"/>
    </row>
    <row r="331" spans="1:33" s="18" customFormat="1" ht="22.15" customHeight="1">
      <c r="A331" s="21"/>
      <c r="B331" s="3" t="s">
        <v>137</v>
      </c>
      <c r="C331" s="24"/>
      <c r="D331" s="68"/>
      <c r="E331" s="24"/>
      <c r="F331" s="68"/>
      <c r="G331" s="107"/>
      <c r="H331" s="24"/>
      <c r="I331" s="68"/>
      <c r="J331" s="164">
        <f t="shared" si="507"/>
        <v>0</v>
      </c>
      <c r="K331" s="68">
        <f>I331+F331+D331</f>
        <v>0</v>
      </c>
      <c r="L331" s="164"/>
      <c r="M331" s="68"/>
      <c r="N331" s="68"/>
      <c r="O331" s="68"/>
      <c r="P331" s="164"/>
      <c r="Q331" s="68"/>
      <c r="R331" s="164"/>
      <c r="S331" s="68"/>
      <c r="T331" s="133"/>
      <c r="U331" s="164"/>
      <c r="V331" s="68"/>
      <c r="W331" s="164"/>
      <c r="X331" s="68">
        <f>V331+S331</f>
        <v>0</v>
      </c>
      <c r="Y331" s="164"/>
      <c r="Z331" s="68"/>
      <c r="AA331" s="133"/>
      <c r="AB331" s="164"/>
      <c r="AC331" s="68"/>
      <c r="AD331" s="164"/>
      <c r="AE331" s="68">
        <f>AC331+Z331</f>
        <v>0</v>
      </c>
      <c r="AF331" s="24"/>
    </row>
    <row r="332" spans="1:33" s="18" customFormat="1">
      <c r="A332" s="21"/>
      <c r="B332" s="23" t="s">
        <v>138</v>
      </c>
      <c r="C332" s="24"/>
      <c r="D332" s="68"/>
      <c r="E332" s="24"/>
      <c r="F332" s="68"/>
      <c r="G332" s="107"/>
      <c r="H332" s="24"/>
      <c r="I332" s="68"/>
      <c r="J332" s="164">
        <f t="shared" si="507"/>
        <v>0</v>
      </c>
      <c r="K332" s="68">
        <f>I332+F332+D332</f>
        <v>0</v>
      </c>
      <c r="L332" s="164"/>
      <c r="M332" s="68"/>
      <c r="N332" s="68"/>
      <c r="O332" s="68"/>
      <c r="P332" s="164"/>
      <c r="Q332" s="68"/>
      <c r="R332" s="164"/>
      <c r="S332" s="68"/>
      <c r="T332" s="133"/>
      <c r="U332" s="164"/>
      <c r="V332" s="68"/>
      <c r="W332" s="164"/>
      <c r="X332" s="68">
        <f>V332+S332</f>
        <v>0</v>
      </c>
      <c r="Y332" s="164"/>
      <c r="Z332" s="68"/>
      <c r="AA332" s="133"/>
      <c r="AB332" s="164"/>
      <c r="AC332" s="68"/>
      <c r="AD332" s="164"/>
      <c r="AE332" s="68">
        <f>AC332+Z332</f>
        <v>0</v>
      </c>
      <c r="AF332" s="24"/>
    </row>
    <row r="333" spans="1:33" s="235" customFormat="1">
      <c r="A333" s="237"/>
      <c r="B333" s="238" t="s">
        <v>35</v>
      </c>
      <c r="C333" s="228">
        <f t="shared" ref="C333" si="509">SUM(C330:C332)</f>
        <v>0</v>
      </c>
      <c r="D333" s="229">
        <f>SUM(D330:D332)</f>
        <v>0</v>
      </c>
      <c r="E333" s="228">
        <f t="shared" ref="E333" si="510">SUM(E330:E332)</f>
        <v>0</v>
      </c>
      <c r="F333" s="229">
        <f>SUM(F330:F332)</f>
        <v>0</v>
      </c>
      <c r="G333" s="230"/>
      <c r="H333" s="228">
        <f t="shared" ref="H333:L333" si="511">SUM(H330:H332)</f>
        <v>1</v>
      </c>
      <c r="I333" s="229">
        <f>SUM(I330:I332)</f>
        <v>103.75</v>
      </c>
      <c r="J333" s="228">
        <f t="shared" si="511"/>
        <v>1</v>
      </c>
      <c r="K333" s="229">
        <f>SUM(K330:K332)</f>
        <v>103.75</v>
      </c>
      <c r="L333" s="228">
        <f t="shared" si="511"/>
        <v>1</v>
      </c>
      <c r="M333" s="229">
        <f>SUM(M330:M332)</f>
        <v>75.599000000000004</v>
      </c>
      <c r="N333" s="234">
        <f t="shared" si="508"/>
        <v>100</v>
      </c>
      <c r="O333" s="234">
        <f>M333/K333%</f>
        <v>72.866506024096381</v>
      </c>
      <c r="P333" s="228">
        <f t="shared" ref="P333" si="512">SUM(P330:P332)</f>
        <v>0</v>
      </c>
      <c r="Q333" s="229">
        <f>SUM(Q330:Q332)</f>
        <v>28.150999999999996</v>
      </c>
      <c r="R333" s="228">
        <f t="shared" ref="R333" si="513">SUM(R330:R332)</f>
        <v>0</v>
      </c>
      <c r="S333" s="229">
        <f>SUM(S330:S332)</f>
        <v>0</v>
      </c>
      <c r="T333" s="233"/>
      <c r="U333" s="228">
        <f t="shared" ref="U333" si="514">SUM(U330:U332)</f>
        <v>1</v>
      </c>
      <c r="V333" s="229">
        <f>SUM(V330:V332)</f>
        <v>170</v>
      </c>
      <c r="W333" s="228">
        <f t="shared" ref="W333" si="515">SUM(W330:W332)</f>
        <v>1</v>
      </c>
      <c r="X333" s="229">
        <f>SUM(X330:X332)</f>
        <v>170</v>
      </c>
      <c r="Y333" s="228">
        <f t="shared" ref="Y333" si="516">SUM(Y330:Y332)</f>
        <v>0</v>
      </c>
      <c r="Z333" s="229">
        <f>SUM(Z330:Z332)</f>
        <v>0</v>
      </c>
      <c r="AA333" s="233"/>
      <c r="AB333" s="228">
        <f t="shared" ref="AB333" si="517">SUM(AB330:AB332)</f>
        <v>1</v>
      </c>
      <c r="AC333" s="229">
        <f>SUM(AC330:AC332)</f>
        <v>168.60399999999998</v>
      </c>
      <c r="AD333" s="228">
        <f t="shared" ref="AD333" si="518">SUM(AD330:AD332)</f>
        <v>1</v>
      </c>
      <c r="AE333" s="229">
        <f>SUM(AE330:AE332)</f>
        <v>168.60399999999998</v>
      </c>
      <c r="AF333" s="234">
        <f>AE333/AE382*100</f>
        <v>2.4066613818520586</v>
      </c>
    </row>
    <row r="334" spans="1:33" s="25" customFormat="1" ht="38.25">
      <c r="A334" s="338">
        <v>24.02</v>
      </c>
      <c r="B334" s="189" t="s">
        <v>253</v>
      </c>
      <c r="C334" s="22"/>
      <c r="D334" s="66"/>
      <c r="E334" s="22"/>
      <c r="F334" s="66"/>
      <c r="G334" s="108"/>
      <c r="H334" s="22"/>
      <c r="I334" s="66"/>
      <c r="J334" s="312">
        <f t="shared" ref="J334:J338" si="519">H334+E334+C334</f>
        <v>0</v>
      </c>
      <c r="K334" s="66"/>
      <c r="L334" s="312"/>
      <c r="M334" s="66"/>
      <c r="N334" s="68"/>
      <c r="O334" s="68"/>
      <c r="P334" s="164"/>
      <c r="Q334" s="68"/>
      <c r="R334" s="312"/>
      <c r="S334" s="66"/>
      <c r="T334" s="134"/>
      <c r="U334" s="312"/>
      <c r="V334" s="66"/>
      <c r="W334" s="312"/>
      <c r="X334" s="66"/>
      <c r="Y334" s="312"/>
      <c r="Z334" s="66"/>
      <c r="AA334" s="134"/>
      <c r="AB334" s="312"/>
      <c r="AC334" s="66"/>
      <c r="AD334" s="312"/>
      <c r="AE334" s="66"/>
      <c r="AF334" s="22"/>
    </row>
    <row r="335" spans="1:33" s="18" customFormat="1">
      <c r="A335" s="21"/>
      <c r="B335" s="23" t="s">
        <v>236</v>
      </c>
      <c r="C335" s="24"/>
      <c r="D335" s="68"/>
      <c r="E335" s="24"/>
      <c r="F335" s="68"/>
      <c r="G335" s="117">
        <v>1.2880000000000001E-3</v>
      </c>
      <c r="H335" s="24">
        <v>8469</v>
      </c>
      <c r="I335" s="68">
        <f>+G335*H335</f>
        <v>10.908072000000001</v>
      </c>
      <c r="J335" s="164">
        <f t="shared" si="519"/>
        <v>8469</v>
      </c>
      <c r="K335" s="68">
        <f>I335+F335+D335</f>
        <v>10.908072000000001</v>
      </c>
      <c r="L335" s="164">
        <v>8200</v>
      </c>
      <c r="M335" s="68">
        <v>9.8699999999999992</v>
      </c>
      <c r="N335" s="68">
        <f t="shared" ref="N335:O340" si="520">L335/J335%</f>
        <v>96.823710001180785</v>
      </c>
      <c r="O335" s="68">
        <f t="shared" si="520"/>
        <v>90.4834511543378</v>
      </c>
      <c r="P335" s="164">
        <f t="shared" ref="P335:Q338" si="521">J335-L335</f>
        <v>269</v>
      </c>
      <c r="Q335" s="68">
        <f t="shared" si="521"/>
        <v>1.0380720000000014</v>
      </c>
      <c r="R335" s="164"/>
      <c r="S335" s="68"/>
      <c r="T335" s="133">
        <v>1.1999999999999999E-3</v>
      </c>
      <c r="U335" s="164">
        <v>8165</v>
      </c>
      <c r="V335" s="68">
        <v>27.171500000000002</v>
      </c>
      <c r="W335" s="164">
        <f t="shared" ref="W335:W338" si="522">U335+R335</f>
        <v>8165</v>
      </c>
      <c r="X335" s="68">
        <f>V335+S335</f>
        <v>27.171500000000002</v>
      </c>
      <c r="Y335" s="164"/>
      <c r="Z335" s="68"/>
      <c r="AA335" s="133">
        <v>1.1999999999999999E-3</v>
      </c>
      <c r="AB335" s="164">
        <v>8165</v>
      </c>
      <c r="AC335" s="68">
        <v>27.171500000000002</v>
      </c>
      <c r="AD335" s="164">
        <f t="shared" ref="AD335:AD338" si="523">AB335+Y335</f>
        <v>8165</v>
      </c>
      <c r="AE335" s="68">
        <f>AC335+Z335</f>
        <v>27.171500000000002</v>
      </c>
      <c r="AF335" s="24"/>
      <c r="AG335" s="79">
        <f>X335-AE335</f>
        <v>0</v>
      </c>
    </row>
    <row r="336" spans="1:33" s="18" customFormat="1">
      <c r="A336" s="21"/>
      <c r="B336" s="23" t="s">
        <v>237</v>
      </c>
      <c r="C336" s="24"/>
      <c r="D336" s="68"/>
      <c r="E336" s="24"/>
      <c r="F336" s="68"/>
      <c r="G336" s="117">
        <v>1.325E-3</v>
      </c>
      <c r="H336" s="24">
        <v>13514</v>
      </c>
      <c r="I336" s="68">
        <f t="shared" ref="I336:I337" si="524">+G336*H336</f>
        <v>17.90605</v>
      </c>
      <c r="J336" s="164">
        <f t="shared" si="519"/>
        <v>13514</v>
      </c>
      <c r="K336" s="68">
        <f>I336+F336+D336</f>
        <v>17.90605</v>
      </c>
      <c r="L336" s="164">
        <v>11300</v>
      </c>
      <c r="M336" s="68">
        <v>15.91</v>
      </c>
      <c r="N336" s="68">
        <f t="shared" si="520"/>
        <v>83.616989788367633</v>
      </c>
      <c r="O336" s="68">
        <f t="shared" si="520"/>
        <v>88.852650361190769</v>
      </c>
      <c r="P336" s="164">
        <f t="shared" si="521"/>
        <v>2214</v>
      </c>
      <c r="Q336" s="68">
        <f t="shared" si="521"/>
        <v>1.9960500000000003</v>
      </c>
      <c r="R336" s="164"/>
      <c r="S336" s="68"/>
      <c r="T336" s="133">
        <v>1.1999999999999999E-3</v>
      </c>
      <c r="U336" s="164">
        <v>13002</v>
      </c>
      <c r="V336" s="68">
        <v>27.912199999999999</v>
      </c>
      <c r="W336" s="164">
        <f t="shared" si="522"/>
        <v>13002</v>
      </c>
      <c r="X336" s="68">
        <f>V336+S336</f>
        <v>27.912199999999999</v>
      </c>
      <c r="Y336" s="164"/>
      <c r="Z336" s="68"/>
      <c r="AA336" s="133">
        <v>1.1999999999999999E-3</v>
      </c>
      <c r="AB336" s="164">
        <v>13002</v>
      </c>
      <c r="AC336" s="68">
        <v>27.912199999999999</v>
      </c>
      <c r="AD336" s="164">
        <f t="shared" si="523"/>
        <v>13002</v>
      </c>
      <c r="AE336" s="68">
        <f>AC336+Z336</f>
        <v>27.912199999999999</v>
      </c>
      <c r="AF336" s="24"/>
      <c r="AG336" s="79">
        <f t="shared" ref="AG336:AG337" si="525">X336-AE336</f>
        <v>0</v>
      </c>
    </row>
    <row r="337" spans="1:33" s="18" customFormat="1">
      <c r="A337" s="21"/>
      <c r="B337" s="23" t="s">
        <v>241</v>
      </c>
      <c r="C337" s="24"/>
      <c r="D337" s="68"/>
      <c r="E337" s="24"/>
      <c r="F337" s="68"/>
      <c r="G337" s="117">
        <v>1.5870000000000001E-3</v>
      </c>
      <c r="H337" s="24">
        <v>17878</v>
      </c>
      <c r="I337" s="68">
        <f t="shared" si="524"/>
        <v>28.372386000000002</v>
      </c>
      <c r="J337" s="164">
        <f t="shared" si="519"/>
        <v>17878</v>
      </c>
      <c r="K337" s="68">
        <f>I337+F337+D337</f>
        <v>28.372386000000002</v>
      </c>
      <c r="L337" s="164">
        <v>14858</v>
      </c>
      <c r="M337" s="68">
        <v>23.78</v>
      </c>
      <c r="N337" s="68">
        <f t="shared" si="520"/>
        <v>83.107730171160085</v>
      </c>
      <c r="O337" s="68">
        <f t="shared" si="520"/>
        <v>83.813888616910816</v>
      </c>
      <c r="P337" s="164">
        <f t="shared" si="521"/>
        <v>3020</v>
      </c>
      <c r="Q337" s="68">
        <f t="shared" si="521"/>
        <v>4.5923860000000012</v>
      </c>
      <c r="R337" s="164"/>
      <c r="S337" s="68"/>
      <c r="T337" s="133"/>
      <c r="U337" s="164">
        <v>17366</v>
      </c>
      <c r="V337" s="68">
        <v>85.102599999999995</v>
      </c>
      <c r="W337" s="164">
        <f t="shared" si="522"/>
        <v>17366</v>
      </c>
      <c r="X337" s="68">
        <f>V337+S337</f>
        <v>85.102599999999995</v>
      </c>
      <c r="Y337" s="164"/>
      <c r="Z337" s="68"/>
      <c r="AA337" s="133"/>
      <c r="AB337" s="164">
        <v>17366</v>
      </c>
      <c r="AC337" s="68">
        <v>85.102599999999995</v>
      </c>
      <c r="AD337" s="164">
        <f t="shared" si="523"/>
        <v>17366</v>
      </c>
      <c r="AE337" s="68">
        <f>AC337+Z337</f>
        <v>85.102599999999995</v>
      </c>
      <c r="AF337" s="68">
        <f>(AE335+AE336+AE337)/AE382*100</f>
        <v>2.0010258029152763</v>
      </c>
      <c r="AG337" s="79">
        <f t="shared" si="525"/>
        <v>0</v>
      </c>
    </row>
    <row r="338" spans="1:33" s="18" customFormat="1" ht="31.5">
      <c r="A338" s="21">
        <v>24.03</v>
      </c>
      <c r="B338" s="23" t="s">
        <v>307</v>
      </c>
      <c r="C338" s="24"/>
      <c r="D338" s="68"/>
      <c r="E338" s="24"/>
      <c r="F338" s="68"/>
      <c r="G338" s="107"/>
      <c r="H338" s="24">
        <v>1</v>
      </c>
      <c r="I338" s="68">
        <v>21</v>
      </c>
      <c r="J338" s="164">
        <f t="shared" si="519"/>
        <v>1</v>
      </c>
      <c r="K338" s="68">
        <f>I338+F338+D338</f>
        <v>21</v>
      </c>
      <c r="L338" s="164">
        <v>1</v>
      </c>
      <c r="M338" s="68">
        <v>17.14</v>
      </c>
      <c r="N338" s="68">
        <f t="shared" si="520"/>
        <v>100</v>
      </c>
      <c r="O338" s="68">
        <f t="shared" si="520"/>
        <v>81.61904761904762</v>
      </c>
      <c r="P338" s="164">
        <f t="shared" si="521"/>
        <v>0</v>
      </c>
      <c r="Q338" s="68">
        <f t="shared" si="521"/>
        <v>3.8599999999999994</v>
      </c>
      <c r="R338" s="164"/>
      <c r="S338" s="68"/>
      <c r="T338" s="133"/>
      <c r="U338" s="164">
        <v>1</v>
      </c>
      <c r="V338" s="68">
        <v>35.048455100000005</v>
      </c>
      <c r="W338" s="164">
        <f t="shared" si="522"/>
        <v>1</v>
      </c>
      <c r="X338" s="68">
        <f>V338+S338</f>
        <v>35.048455100000005</v>
      </c>
      <c r="Y338" s="164"/>
      <c r="Z338" s="68"/>
      <c r="AA338" s="133"/>
      <c r="AB338" s="164">
        <v>1</v>
      </c>
      <c r="AC338" s="68">
        <v>35.048455100000005</v>
      </c>
      <c r="AD338" s="164">
        <f t="shared" si="523"/>
        <v>1</v>
      </c>
      <c r="AE338" s="68">
        <f>AC338+Z338</f>
        <v>35.048455100000005</v>
      </c>
      <c r="AF338" s="68">
        <f>AE338/AE382*100</f>
        <v>0.50028328736415417</v>
      </c>
    </row>
    <row r="339" spans="1:33" s="235" customFormat="1">
      <c r="A339" s="237"/>
      <c r="B339" s="238" t="s">
        <v>35</v>
      </c>
      <c r="C339" s="228">
        <f t="shared" ref="C339" si="526">SUM(C335:C338)</f>
        <v>0</v>
      </c>
      <c r="D339" s="229">
        <f>SUM(D335:D338)</f>
        <v>0</v>
      </c>
      <c r="E339" s="228">
        <f t="shared" ref="E339" si="527">SUM(E335:E338)</f>
        <v>0</v>
      </c>
      <c r="F339" s="229">
        <f>SUM(F335:F338)</f>
        <v>0</v>
      </c>
      <c r="G339" s="230"/>
      <c r="H339" s="228">
        <f t="shared" ref="H339" si="528">SUM(H335:H338)</f>
        <v>39862</v>
      </c>
      <c r="I339" s="229">
        <f>SUM(I335:I338)</f>
        <v>78.186508000000003</v>
      </c>
      <c r="J339" s="228">
        <f t="shared" ref="J339" si="529">SUM(J335:J338)</f>
        <v>39862</v>
      </c>
      <c r="K339" s="229">
        <f>SUM(K335:K338)</f>
        <v>78.186508000000003</v>
      </c>
      <c r="L339" s="228">
        <f t="shared" ref="L339" si="530">SUM(L335:L338)</f>
        <v>34359</v>
      </c>
      <c r="M339" s="229">
        <f>SUM(M335:M338)</f>
        <v>66.7</v>
      </c>
      <c r="N339" s="234">
        <f t="shared" si="520"/>
        <v>86.194872309467669</v>
      </c>
      <c r="O339" s="234">
        <f t="shared" si="520"/>
        <v>85.308836148559038</v>
      </c>
      <c r="P339" s="228">
        <f t="shared" ref="P339" si="531">SUM(P335:P338)</f>
        <v>5503</v>
      </c>
      <c r="Q339" s="229">
        <f>SUM(Q335:Q338)</f>
        <v>11.486508000000002</v>
      </c>
      <c r="R339" s="228">
        <f t="shared" ref="R339" si="532">SUM(R335:R338)</f>
        <v>0</v>
      </c>
      <c r="S339" s="229">
        <f>SUM(S335:S338)</f>
        <v>0</v>
      </c>
      <c r="T339" s="233"/>
      <c r="U339" s="228">
        <f t="shared" ref="U339" si="533">SUM(U335:U338)</f>
        <v>38534</v>
      </c>
      <c r="V339" s="229">
        <f>SUM(V335:V338)</f>
        <v>175.2347551</v>
      </c>
      <c r="W339" s="228">
        <f t="shared" ref="W339" si="534">SUM(W335:W338)</f>
        <v>38534</v>
      </c>
      <c r="X339" s="229">
        <f>SUM(X335:X338)</f>
        <v>175.2347551</v>
      </c>
      <c r="Y339" s="228">
        <f t="shared" ref="Y339" si="535">SUM(Y335:Y338)</f>
        <v>0</v>
      </c>
      <c r="Z339" s="229">
        <f>SUM(Z335:Z338)</f>
        <v>0</v>
      </c>
      <c r="AA339" s="233"/>
      <c r="AB339" s="228">
        <f t="shared" ref="AB339" si="536">SUM(AB335:AB338)</f>
        <v>38534</v>
      </c>
      <c r="AC339" s="229">
        <f>SUM(AC335:AC338)</f>
        <v>175.2347551</v>
      </c>
      <c r="AD339" s="228">
        <f t="shared" ref="AD339" si="537">SUM(AD335:AD338)</f>
        <v>38534</v>
      </c>
      <c r="AE339" s="229">
        <f>SUM(AE335:AE338)</f>
        <v>175.2347551</v>
      </c>
      <c r="AF339" s="234">
        <f>AF333+AF337+AF338</f>
        <v>4.9079704721314892</v>
      </c>
    </row>
    <row r="340" spans="1:33" s="235" customFormat="1">
      <c r="A340" s="237"/>
      <c r="B340" s="238" t="s">
        <v>140</v>
      </c>
      <c r="C340" s="228">
        <f>C339+C333+C326+C276+C272+C265+C261+C258+C254+C250+C243+C239+C234+C225+C211+C188+C144+C140+C134+C121+C83+C81+C77+C45</f>
        <v>2182</v>
      </c>
      <c r="D340" s="229">
        <f t="shared" ref="D340:F340" si="538">D339+D333+D326+D276+D272+D265+D261+D258+D254+D250+D243+D239+D234+D225+D211+D188+D144+D140+D134+D121+D83+D81+D77+D45</f>
        <v>392.9</v>
      </c>
      <c r="E340" s="228">
        <f t="shared" si="538"/>
        <v>0</v>
      </c>
      <c r="F340" s="229">
        <f t="shared" si="538"/>
        <v>0</v>
      </c>
      <c r="G340" s="230"/>
      <c r="H340" s="228">
        <f t="shared" ref="H340:M340" si="539">H339+H333+H326+H276+H272+H265+H261+H258+H254+H250+H243+H239+H234+H225+H211+H188+H144+H140+H134+H121+H83+H81+H77+H45</f>
        <v>131664</v>
      </c>
      <c r="I340" s="229">
        <f t="shared" si="539"/>
        <v>4473.3991618461541</v>
      </c>
      <c r="J340" s="228">
        <f t="shared" si="539"/>
        <v>133846</v>
      </c>
      <c r="K340" s="229">
        <f t="shared" si="539"/>
        <v>4866.2991618461538</v>
      </c>
      <c r="L340" s="228">
        <f t="shared" si="539"/>
        <v>88885</v>
      </c>
      <c r="M340" s="229">
        <f t="shared" si="539"/>
        <v>3373.8039800000006</v>
      </c>
      <c r="N340" s="234">
        <f t="shared" si="520"/>
        <v>66.4084096648387</v>
      </c>
      <c r="O340" s="234">
        <f t="shared" si="520"/>
        <v>69.329974746560026</v>
      </c>
      <c r="P340" s="228">
        <f>P339+P333+P326+P276+P272+P265+P261+P258+P254+P250+P243+P239+P234+P225+P211+P188+P144+P140+P134+P121+P83+P81+P77+P45</f>
        <v>44854</v>
      </c>
      <c r="Q340" s="229">
        <f>Q339+Q333+Q326+Q276+Q272+Q265+Q261+Q258+Q254+Q250+Q243+Q239+Q234+Q225+Q211+Q188+Q144+Q140+Q134+Q121+Q83+Q81+Q77+Q45</f>
        <v>1492.4951818461534</v>
      </c>
      <c r="R340" s="228">
        <f>R339+R333+R326+R276+R272+R265+R261+R258+R254+R250+R243+R239+R234+R225+R211+R188+R144+R140+R134+R121+R83+R81+R77+R45</f>
        <v>30</v>
      </c>
      <c r="S340" s="229">
        <f>S339+S333+S326+S276+S272+S265+S261+S258+S254+S250+S243+S239+S234+S225+S211+S188+S144+S140+S134+S121+S83+S81+S77+S45</f>
        <v>536.16999999999996</v>
      </c>
      <c r="T340" s="233"/>
      <c r="U340" s="228">
        <f t="shared" ref="U340:Z340" si="540">U339+U333+U326+U276+U272+U265+U261+U258+U254+U250+U243+U239+U234+U225+U211+U188+U144+U140+U134+U121+U83+U81+U77+U45</f>
        <v>131043</v>
      </c>
      <c r="V340" s="229">
        <f t="shared" si="540"/>
        <v>9193.5483550999998</v>
      </c>
      <c r="W340" s="228">
        <f t="shared" si="540"/>
        <v>131475</v>
      </c>
      <c r="X340" s="229">
        <f t="shared" si="540"/>
        <v>9729.7183551000016</v>
      </c>
      <c r="Y340" s="228">
        <f t="shared" si="540"/>
        <v>30</v>
      </c>
      <c r="Z340" s="229">
        <f t="shared" si="540"/>
        <v>536.16999999999996</v>
      </c>
      <c r="AA340" s="233"/>
      <c r="AB340" s="228">
        <f>AB339+AB333+AB326+AB276+AB272+AB265+AB261+AB258+AB254+AB250+AB243+AB239+AB234+AB225+AB211+AB188+AB144+AB140+AB134+AB121+AB83+AB81+AB77+AB45</f>
        <v>127649</v>
      </c>
      <c r="AC340" s="229">
        <f>AC339+AC333+AC326+AC276+AC272+AC265+AC261+AC258+AC254+AC250+AC243+AC239+AC234+AC225+AC211+AC188+AC144+AC140+AC134+AC121+AC83+AC81+AC77+AC45</f>
        <v>6447.9667551000011</v>
      </c>
      <c r="AD340" s="228">
        <f>AD339+AD333+AD326+AD276+AD272+AD265+AD261+AD258+AD254+AD250+AD243+AD239+AD234+AD225+AD211+AD188+AD144+AD140+AD134+AD121+AD83+AD81+AD77+AD45</f>
        <v>128081</v>
      </c>
      <c r="AE340" s="229">
        <f>AE339+AE333+AE326+AE276+AE272+AE265+AE261+AE258+AE254+AE250+AE243+AE239+AE234+AE225+AE211+AE188+AE144+AE140+AE134+AE121+AE83+AE81+AE77+AE45</f>
        <v>6984.1367551000012</v>
      </c>
      <c r="AF340" s="227"/>
    </row>
    <row r="341" spans="1:33" s="25" customFormat="1">
      <c r="A341" s="338">
        <v>25</v>
      </c>
      <c r="B341" s="20" t="s">
        <v>141</v>
      </c>
      <c r="C341" s="22"/>
      <c r="D341" s="66"/>
      <c r="E341" s="22"/>
      <c r="F341" s="66"/>
      <c r="G341" s="108"/>
      <c r="H341" s="22"/>
      <c r="I341" s="66"/>
      <c r="J341" s="312"/>
      <c r="K341" s="66"/>
      <c r="L341" s="312"/>
      <c r="M341" s="66"/>
      <c r="N341" s="66"/>
      <c r="O341" s="66"/>
      <c r="P341" s="312"/>
      <c r="Q341" s="66"/>
      <c r="R341" s="312"/>
      <c r="S341" s="66"/>
      <c r="T341" s="134"/>
      <c r="U341" s="312"/>
      <c r="V341" s="66"/>
      <c r="W341" s="312"/>
      <c r="X341" s="66"/>
      <c r="Y341" s="312"/>
      <c r="Z341" s="66"/>
      <c r="AA341" s="134"/>
      <c r="AB341" s="312"/>
      <c r="AC341" s="66"/>
      <c r="AD341" s="312"/>
      <c r="AE341" s="66"/>
      <c r="AF341" s="22"/>
    </row>
    <row r="342" spans="1:33" s="18" customFormat="1">
      <c r="A342" s="21">
        <v>25.01</v>
      </c>
      <c r="B342" s="23" t="s">
        <v>142</v>
      </c>
      <c r="C342" s="24"/>
      <c r="D342" s="68"/>
      <c r="E342" s="24"/>
      <c r="F342" s="68"/>
      <c r="G342" s="107"/>
      <c r="H342" s="24"/>
      <c r="I342" s="68"/>
      <c r="J342" s="164">
        <f t="shared" ref="J342:J343" si="541">H342+E342+C342</f>
        <v>0</v>
      </c>
      <c r="K342" s="68">
        <f>I342+F342+D342</f>
        <v>0</v>
      </c>
      <c r="L342" s="164"/>
      <c r="M342" s="68"/>
      <c r="N342" s="68" t="e">
        <f t="shared" ref="N342:O345" si="542">L342/J342%</f>
        <v>#DIV/0!</v>
      </c>
      <c r="O342" s="68" t="e">
        <f t="shared" si="542"/>
        <v>#DIV/0!</v>
      </c>
      <c r="P342" s="164">
        <f>J342-L342</f>
        <v>0</v>
      </c>
      <c r="Q342" s="68">
        <f>K342-M342</f>
        <v>0</v>
      </c>
      <c r="R342" s="164"/>
      <c r="S342" s="68"/>
      <c r="T342" s="133"/>
      <c r="U342" s="164"/>
      <c r="V342" s="68">
        <f>U342*T342</f>
        <v>0</v>
      </c>
      <c r="W342" s="164">
        <f>U342+R342</f>
        <v>0</v>
      </c>
      <c r="X342" s="68">
        <f>V342+S342</f>
        <v>0</v>
      </c>
      <c r="Y342" s="164"/>
      <c r="Z342" s="68"/>
      <c r="AA342" s="133"/>
      <c r="AB342" s="164"/>
      <c r="AC342" s="68">
        <f>AB342*AA342</f>
        <v>0</v>
      </c>
      <c r="AD342" s="164">
        <f>AB342+Y342</f>
        <v>0</v>
      </c>
      <c r="AE342" s="68">
        <f>AC342+Z342</f>
        <v>0</v>
      </c>
      <c r="AF342" s="24"/>
    </row>
    <row r="343" spans="1:33" s="18" customFormat="1">
      <c r="A343" s="21">
        <v>25.02</v>
      </c>
      <c r="B343" s="23" t="s">
        <v>143</v>
      </c>
      <c r="C343" s="24"/>
      <c r="D343" s="68"/>
      <c r="E343" s="24"/>
      <c r="F343" s="68"/>
      <c r="G343" s="107">
        <v>6.0000000000000001E-3</v>
      </c>
      <c r="H343" s="24"/>
      <c r="I343" s="68">
        <f t="shared" ref="I343" si="543">H343*G343</f>
        <v>0</v>
      </c>
      <c r="J343" s="164">
        <f t="shared" si="541"/>
        <v>0</v>
      </c>
      <c r="K343" s="68">
        <f>I343+F343+D343</f>
        <v>0</v>
      </c>
      <c r="L343" s="164"/>
      <c r="M343" s="68"/>
      <c r="N343" s="68" t="e">
        <f t="shared" si="542"/>
        <v>#DIV/0!</v>
      </c>
      <c r="O343" s="68" t="e">
        <f t="shared" si="542"/>
        <v>#DIV/0!</v>
      </c>
      <c r="P343" s="164">
        <f>J343-L343</f>
        <v>0</v>
      </c>
      <c r="Q343" s="68">
        <f>K343-M343</f>
        <v>0</v>
      </c>
      <c r="R343" s="164"/>
      <c r="S343" s="68"/>
      <c r="T343" s="133"/>
      <c r="U343" s="164"/>
      <c r="V343" s="68">
        <f>U343*T343</f>
        <v>0</v>
      </c>
      <c r="W343" s="164">
        <f>U343+R343</f>
        <v>0</v>
      </c>
      <c r="X343" s="68">
        <f>V343+S343</f>
        <v>0</v>
      </c>
      <c r="Y343" s="164"/>
      <c r="Z343" s="68"/>
      <c r="AA343" s="133"/>
      <c r="AB343" s="164"/>
      <c r="AC343" s="68">
        <f>AB343*AA343</f>
        <v>0</v>
      </c>
      <c r="AD343" s="164">
        <f>AB343+Y343</f>
        <v>0</v>
      </c>
      <c r="AE343" s="68">
        <f>AC343+Z343</f>
        <v>0</v>
      </c>
      <c r="AF343" s="24"/>
    </row>
    <row r="344" spans="1:33" s="235" customFormat="1">
      <c r="A344" s="237"/>
      <c r="B344" s="238" t="s">
        <v>35</v>
      </c>
      <c r="C344" s="228">
        <f t="shared" ref="C344" si="544">SUM(C342:C343)</f>
        <v>0</v>
      </c>
      <c r="D344" s="229">
        <f>SUM(D342:D343)</f>
        <v>0</v>
      </c>
      <c r="E344" s="228">
        <f t="shared" ref="E344" si="545">SUM(E342:E343)</f>
        <v>0</v>
      </c>
      <c r="F344" s="229">
        <f>SUM(F342:F343)</f>
        <v>0</v>
      </c>
      <c r="G344" s="230"/>
      <c r="H344" s="228">
        <f t="shared" ref="H344" si="546">SUM(H342:H343)</f>
        <v>0</v>
      </c>
      <c r="I344" s="229">
        <f>SUM(I342:I343)</f>
        <v>0</v>
      </c>
      <c r="J344" s="228">
        <f t="shared" ref="J344" si="547">SUM(J342:J343)</f>
        <v>0</v>
      </c>
      <c r="K344" s="229">
        <f>SUM(K342:K343)</f>
        <v>0</v>
      </c>
      <c r="L344" s="228">
        <f t="shared" ref="L344" si="548">SUM(L342:L343)</f>
        <v>0</v>
      </c>
      <c r="M344" s="229">
        <f>SUM(M342:M343)</f>
        <v>0</v>
      </c>
      <c r="N344" s="232" t="e">
        <f t="shared" si="542"/>
        <v>#DIV/0!</v>
      </c>
      <c r="O344" s="232" t="e">
        <f t="shared" si="542"/>
        <v>#DIV/0!</v>
      </c>
      <c r="P344" s="228">
        <f t="shared" ref="P344" si="549">SUM(P342:P343)</f>
        <v>0</v>
      </c>
      <c r="Q344" s="229">
        <f>SUM(Q342:Q343)</f>
        <v>0</v>
      </c>
      <c r="R344" s="228">
        <f t="shared" ref="R344" si="550">SUM(R342:R343)</f>
        <v>0</v>
      </c>
      <c r="S344" s="229">
        <f>SUM(S342:S343)</f>
        <v>0</v>
      </c>
      <c r="T344" s="233"/>
      <c r="U344" s="228">
        <f t="shared" ref="U344" si="551">SUM(U342:U343)</f>
        <v>0</v>
      </c>
      <c r="V344" s="229">
        <f>SUM(V342:V343)</f>
        <v>0</v>
      </c>
      <c r="W344" s="228">
        <f t="shared" ref="W344" si="552">SUM(W342:W343)</f>
        <v>0</v>
      </c>
      <c r="X344" s="229">
        <f>SUM(X342:X343)</f>
        <v>0</v>
      </c>
      <c r="Y344" s="228">
        <f t="shared" ref="Y344" si="553">SUM(Y342:Y343)</f>
        <v>0</v>
      </c>
      <c r="Z344" s="229">
        <f>SUM(Z342:Z343)</f>
        <v>0</v>
      </c>
      <c r="AA344" s="233"/>
      <c r="AB344" s="228">
        <f t="shared" ref="AB344" si="554">SUM(AB342:AB343)</f>
        <v>0</v>
      </c>
      <c r="AC344" s="229">
        <f>SUM(AC342:AC343)</f>
        <v>0</v>
      </c>
      <c r="AD344" s="228">
        <f t="shared" ref="AD344" si="555">SUM(AD342:AD343)</f>
        <v>0</v>
      </c>
      <c r="AE344" s="229">
        <f>SUM(AE342:AE343)</f>
        <v>0</v>
      </c>
      <c r="AF344" s="227"/>
    </row>
    <row r="345" spans="1:33" s="235" customFormat="1">
      <c r="A345" s="237"/>
      <c r="B345" s="238" t="s">
        <v>144</v>
      </c>
      <c r="C345" s="228">
        <f t="shared" ref="C345" si="556">C344+C340</f>
        <v>2182</v>
      </c>
      <c r="D345" s="229">
        <f>D344+D340</f>
        <v>392.9</v>
      </c>
      <c r="E345" s="228">
        <f t="shared" ref="E345" si="557">E344+E340</f>
        <v>0</v>
      </c>
      <c r="F345" s="229">
        <f>F344+F340</f>
        <v>0</v>
      </c>
      <c r="G345" s="230"/>
      <c r="H345" s="228">
        <f t="shared" ref="H345" si="558">H344+H340</f>
        <v>131664</v>
      </c>
      <c r="I345" s="229">
        <f>I344+I340</f>
        <v>4473.3991618461541</v>
      </c>
      <c r="J345" s="228">
        <f t="shared" ref="J345" si="559">J344+J340</f>
        <v>133846</v>
      </c>
      <c r="K345" s="229">
        <f>K344+K340</f>
        <v>4866.2991618461538</v>
      </c>
      <c r="L345" s="228">
        <f t="shared" ref="L345" si="560">L344+L340</f>
        <v>88885</v>
      </c>
      <c r="M345" s="229">
        <f>M344+M340</f>
        <v>3373.8039800000006</v>
      </c>
      <c r="N345" s="232">
        <f t="shared" si="542"/>
        <v>66.4084096648387</v>
      </c>
      <c r="O345" s="232">
        <f t="shared" si="542"/>
        <v>69.329974746560026</v>
      </c>
      <c r="P345" s="228">
        <f t="shared" ref="P345" si="561">P344+P340</f>
        <v>44854</v>
      </c>
      <c r="Q345" s="229">
        <f>Q344+Q340</f>
        <v>1492.4951818461534</v>
      </c>
      <c r="R345" s="228">
        <f t="shared" ref="R345" si="562">R344+R340</f>
        <v>30</v>
      </c>
      <c r="S345" s="229">
        <f>S344+S340</f>
        <v>536.16999999999996</v>
      </c>
      <c r="T345" s="233"/>
      <c r="U345" s="228">
        <f t="shared" ref="U345" si="563">U344+U340</f>
        <v>131043</v>
      </c>
      <c r="V345" s="229">
        <f>V344+V340</f>
        <v>9193.5483550999998</v>
      </c>
      <c r="W345" s="228">
        <f t="shared" ref="W345" si="564">W344+W340</f>
        <v>131475</v>
      </c>
      <c r="X345" s="229">
        <f>X344+X340</f>
        <v>9729.7183551000016</v>
      </c>
      <c r="Y345" s="228">
        <f t="shared" ref="Y345" si="565">Y344+Y340</f>
        <v>30</v>
      </c>
      <c r="Z345" s="229">
        <f>Z344+Z340</f>
        <v>536.16999999999996</v>
      </c>
      <c r="AA345" s="233"/>
      <c r="AB345" s="228">
        <f t="shared" ref="AB345" si="566">AB344+AB340</f>
        <v>127649</v>
      </c>
      <c r="AC345" s="229">
        <f>AC344+AC340</f>
        <v>6447.9667551000011</v>
      </c>
      <c r="AD345" s="228">
        <f t="shared" ref="AD345" si="567">AD344+AD340</f>
        <v>128081</v>
      </c>
      <c r="AE345" s="229">
        <f>AE344+AE340</f>
        <v>6984.1367551000012</v>
      </c>
      <c r="AF345" s="227"/>
    </row>
    <row r="346" spans="1:33" s="25" customFormat="1" ht="31.5">
      <c r="A346" s="338">
        <v>26</v>
      </c>
      <c r="B346" s="20" t="s">
        <v>159</v>
      </c>
      <c r="C346" s="22"/>
      <c r="D346" s="66"/>
      <c r="E346" s="22"/>
      <c r="F346" s="66"/>
      <c r="G346" s="108"/>
      <c r="H346" s="22"/>
      <c r="I346" s="66"/>
      <c r="J346" s="312"/>
      <c r="K346" s="66"/>
      <c r="L346" s="312"/>
      <c r="M346" s="66"/>
      <c r="N346" s="66"/>
      <c r="O346" s="66"/>
      <c r="P346" s="312"/>
      <c r="Q346" s="66"/>
      <c r="R346" s="312"/>
      <c r="S346" s="66"/>
      <c r="T346" s="134"/>
      <c r="U346" s="312"/>
      <c r="V346" s="66"/>
      <c r="W346" s="312"/>
      <c r="X346" s="66"/>
      <c r="Y346" s="312"/>
      <c r="Z346" s="66"/>
      <c r="AA346" s="134"/>
      <c r="AB346" s="312"/>
      <c r="AC346" s="66"/>
      <c r="AD346" s="312"/>
      <c r="AE346" s="66"/>
      <c r="AF346" s="22"/>
    </row>
    <row r="347" spans="1:33" s="25" customFormat="1" ht="31.5">
      <c r="A347" s="338"/>
      <c r="B347" s="20" t="s">
        <v>160</v>
      </c>
      <c r="C347" s="22"/>
      <c r="D347" s="66"/>
      <c r="E347" s="22"/>
      <c r="F347" s="66"/>
      <c r="G347" s="108"/>
      <c r="H347" s="22"/>
      <c r="I347" s="66"/>
      <c r="J347" s="312">
        <f t="shared" ref="J347:K357" si="568">H347+E347+C347</f>
        <v>0</v>
      </c>
      <c r="K347" s="66">
        <f t="shared" si="568"/>
        <v>0</v>
      </c>
      <c r="L347" s="312"/>
      <c r="M347" s="66"/>
      <c r="N347" s="66"/>
      <c r="O347" s="66"/>
      <c r="P347" s="312"/>
      <c r="Q347" s="66"/>
      <c r="R347" s="312"/>
      <c r="S347" s="66"/>
      <c r="T347" s="134"/>
      <c r="U347" s="312"/>
      <c r="V347" s="66"/>
      <c r="W347" s="312"/>
      <c r="X347" s="66"/>
      <c r="Y347" s="312"/>
      <c r="Z347" s="66"/>
      <c r="AA347" s="134"/>
      <c r="AB347" s="312"/>
      <c r="AC347" s="66"/>
      <c r="AD347" s="312"/>
      <c r="AE347" s="66"/>
      <c r="AF347" s="22"/>
    </row>
    <row r="348" spans="1:33">
      <c r="A348" s="21">
        <v>26.01</v>
      </c>
      <c r="B348" s="24" t="s">
        <v>179</v>
      </c>
      <c r="C348" s="24"/>
      <c r="D348" s="68"/>
      <c r="E348" s="24"/>
      <c r="F348" s="68"/>
      <c r="G348" s="107"/>
      <c r="H348" s="24"/>
      <c r="I348" s="68">
        <f t="shared" ref="I348:I349" si="569">H348*G348</f>
        <v>0</v>
      </c>
      <c r="J348" s="164">
        <f t="shared" si="568"/>
        <v>0</v>
      </c>
      <c r="K348" s="68">
        <f t="shared" si="568"/>
        <v>0</v>
      </c>
      <c r="L348" s="164"/>
      <c r="M348" s="68"/>
      <c r="N348" s="68"/>
      <c r="O348" s="68"/>
      <c r="P348" s="164">
        <f t="shared" ref="P348:Q357" si="570">J348-L348</f>
        <v>0</v>
      </c>
      <c r="Q348" s="68">
        <f t="shared" si="570"/>
        <v>0</v>
      </c>
      <c r="R348" s="164"/>
      <c r="S348" s="68"/>
      <c r="T348" s="133"/>
      <c r="U348" s="164"/>
      <c r="V348" s="68">
        <f t="shared" ref="V348:V356" si="571">U348*T348</f>
        <v>0</v>
      </c>
      <c r="W348" s="164">
        <f t="shared" ref="W348:W357" si="572">U348+R348</f>
        <v>0</v>
      </c>
      <c r="X348" s="68">
        <f t="shared" ref="X348:X357" si="573">V348+S348</f>
        <v>0</v>
      </c>
      <c r="Y348" s="164"/>
      <c r="Z348" s="68"/>
      <c r="AA348" s="133"/>
      <c r="AB348" s="164"/>
      <c r="AC348" s="68">
        <f t="shared" ref="AC348:AC356" si="574">AB348*AA348</f>
        <v>0</v>
      </c>
      <c r="AD348" s="164">
        <f t="shared" ref="AD348:AD357" si="575">AB348+Y348</f>
        <v>0</v>
      </c>
      <c r="AE348" s="68">
        <f t="shared" ref="AE348:AE357" si="576">AC348+Z348</f>
        <v>0</v>
      </c>
      <c r="AF348" s="24"/>
    </row>
    <row r="349" spans="1:33">
      <c r="A349" s="21">
        <v>26.02</v>
      </c>
      <c r="B349" s="24" t="s">
        <v>180</v>
      </c>
      <c r="C349" s="24"/>
      <c r="D349" s="68"/>
      <c r="E349" s="24"/>
      <c r="F349" s="68"/>
      <c r="G349" s="107"/>
      <c r="H349" s="24"/>
      <c r="I349" s="68">
        <f t="shared" si="569"/>
        <v>0</v>
      </c>
      <c r="J349" s="164">
        <f t="shared" si="568"/>
        <v>0</v>
      </c>
      <c r="K349" s="68">
        <f t="shared" si="568"/>
        <v>0</v>
      </c>
      <c r="L349" s="164"/>
      <c r="M349" s="68"/>
      <c r="N349" s="68"/>
      <c r="O349" s="68"/>
      <c r="P349" s="164">
        <f t="shared" si="570"/>
        <v>0</v>
      </c>
      <c r="Q349" s="68">
        <f t="shared" si="570"/>
        <v>0</v>
      </c>
      <c r="R349" s="164"/>
      <c r="S349" s="68"/>
      <c r="T349" s="133"/>
      <c r="U349" s="164"/>
      <c r="V349" s="68">
        <f t="shared" si="571"/>
        <v>0</v>
      </c>
      <c r="W349" s="164">
        <f t="shared" si="572"/>
        <v>0</v>
      </c>
      <c r="X349" s="68">
        <f t="shared" si="573"/>
        <v>0</v>
      </c>
      <c r="Y349" s="164"/>
      <c r="Z349" s="68"/>
      <c r="AA349" s="133"/>
      <c r="AB349" s="164"/>
      <c r="AC349" s="68">
        <f t="shared" si="574"/>
        <v>0</v>
      </c>
      <c r="AD349" s="164">
        <f t="shared" si="575"/>
        <v>0</v>
      </c>
      <c r="AE349" s="68">
        <f t="shared" si="576"/>
        <v>0</v>
      </c>
      <c r="AF349" s="24"/>
    </row>
    <row r="350" spans="1:33" ht="31.5">
      <c r="A350" s="21">
        <v>26.03</v>
      </c>
      <c r="B350" s="24" t="s">
        <v>317</v>
      </c>
      <c r="C350" s="24"/>
      <c r="D350" s="68"/>
      <c r="E350" s="24"/>
      <c r="F350" s="68"/>
      <c r="G350" s="107"/>
      <c r="H350" s="24"/>
      <c r="I350" s="68">
        <f>H350*G350</f>
        <v>0</v>
      </c>
      <c r="J350" s="164">
        <f t="shared" si="568"/>
        <v>0</v>
      </c>
      <c r="K350" s="68">
        <f t="shared" si="568"/>
        <v>0</v>
      </c>
      <c r="L350" s="164"/>
      <c r="M350" s="68"/>
      <c r="N350" s="68"/>
      <c r="O350" s="68"/>
      <c r="P350" s="164">
        <f t="shared" si="570"/>
        <v>0</v>
      </c>
      <c r="Q350" s="68">
        <f t="shared" si="570"/>
        <v>0</v>
      </c>
      <c r="R350" s="164"/>
      <c r="S350" s="68"/>
      <c r="T350" s="133"/>
      <c r="U350" s="164"/>
      <c r="V350" s="68">
        <f t="shared" si="571"/>
        <v>0</v>
      </c>
      <c r="W350" s="164">
        <f t="shared" si="572"/>
        <v>0</v>
      </c>
      <c r="X350" s="68">
        <f t="shared" si="573"/>
        <v>0</v>
      </c>
      <c r="Y350" s="164"/>
      <c r="Z350" s="68"/>
      <c r="AA350" s="133"/>
      <c r="AB350" s="164"/>
      <c r="AC350" s="68">
        <f t="shared" si="574"/>
        <v>0</v>
      </c>
      <c r="AD350" s="164">
        <f t="shared" si="575"/>
        <v>0</v>
      </c>
      <c r="AE350" s="68">
        <f t="shared" si="576"/>
        <v>0</v>
      </c>
      <c r="AF350" s="24"/>
    </row>
    <row r="351" spans="1:33">
      <c r="A351" s="21">
        <v>26.04</v>
      </c>
      <c r="B351" s="24" t="s">
        <v>118</v>
      </c>
      <c r="C351" s="24"/>
      <c r="D351" s="68"/>
      <c r="E351" s="24"/>
      <c r="F351" s="68"/>
      <c r="G351" s="107"/>
      <c r="H351" s="24"/>
      <c r="I351" s="68">
        <f t="shared" ref="I351:I353" si="577">H351*G351</f>
        <v>0</v>
      </c>
      <c r="J351" s="164">
        <f t="shared" si="568"/>
        <v>0</v>
      </c>
      <c r="K351" s="68">
        <f t="shared" si="568"/>
        <v>0</v>
      </c>
      <c r="L351" s="164"/>
      <c r="M351" s="68"/>
      <c r="N351" s="68"/>
      <c r="O351" s="68"/>
      <c r="P351" s="164">
        <f t="shared" si="570"/>
        <v>0</v>
      </c>
      <c r="Q351" s="68">
        <f t="shared" si="570"/>
        <v>0</v>
      </c>
      <c r="R351" s="164"/>
      <c r="S351" s="68"/>
      <c r="T351" s="133"/>
      <c r="U351" s="164"/>
      <c r="V351" s="68">
        <f t="shared" si="571"/>
        <v>0</v>
      </c>
      <c r="W351" s="164">
        <f t="shared" si="572"/>
        <v>0</v>
      </c>
      <c r="X351" s="68">
        <f t="shared" si="573"/>
        <v>0</v>
      </c>
      <c r="Y351" s="164"/>
      <c r="Z351" s="68"/>
      <c r="AA351" s="133"/>
      <c r="AB351" s="164"/>
      <c r="AC351" s="68">
        <f t="shared" si="574"/>
        <v>0</v>
      </c>
      <c r="AD351" s="164">
        <f t="shared" si="575"/>
        <v>0</v>
      </c>
      <c r="AE351" s="68">
        <f t="shared" si="576"/>
        <v>0</v>
      </c>
      <c r="AF351" s="24"/>
    </row>
    <row r="352" spans="1:33">
      <c r="A352" s="21">
        <v>26.05</v>
      </c>
      <c r="B352" s="24" t="s">
        <v>262</v>
      </c>
      <c r="C352" s="24"/>
      <c r="D352" s="68"/>
      <c r="E352" s="24"/>
      <c r="F352" s="68"/>
      <c r="G352" s="107"/>
      <c r="H352" s="24"/>
      <c r="I352" s="68">
        <f t="shared" si="577"/>
        <v>0</v>
      </c>
      <c r="J352" s="164">
        <f t="shared" si="568"/>
        <v>0</v>
      </c>
      <c r="K352" s="68">
        <f t="shared" si="568"/>
        <v>0</v>
      </c>
      <c r="L352" s="164"/>
      <c r="M352" s="68"/>
      <c r="N352" s="68"/>
      <c r="O352" s="68"/>
      <c r="P352" s="164">
        <f t="shared" si="570"/>
        <v>0</v>
      </c>
      <c r="Q352" s="68">
        <f t="shared" si="570"/>
        <v>0</v>
      </c>
      <c r="R352" s="164"/>
      <c r="S352" s="68"/>
      <c r="T352" s="133"/>
      <c r="U352" s="164"/>
      <c r="V352" s="68">
        <f t="shared" si="571"/>
        <v>0</v>
      </c>
      <c r="W352" s="164">
        <f t="shared" si="572"/>
        <v>0</v>
      </c>
      <c r="X352" s="68">
        <f t="shared" si="573"/>
        <v>0</v>
      </c>
      <c r="Y352" s="164"/>
      <c r="Z352" s="68"/>
      <c r="AA352" s="133"/>
      <c r="AB352" s="164"/>
      <c r="AC352" s="68">
        <f t="shared" si="574"/>
        <v>0</v>
      </c>
      <c r="AD352" s="164">
        <f t="shared" si="575"/>
        <v>0</v>
      </c>
      <c r="AE352" s="68">
        <f t="shared" si="576"/>
        <v>0</v>
      </c>
      <c r="AF352" s="24"/>
    </row>
    <row r="353" spans="1:32" ht="15.75" customHeight="1">
      <c r="A353" s="21">
        <v>26.06</v>
      </c>
      <c r="B353" s="24" t="s">
        <v>254</v>
      </c>
      <c r="C353" s="24"/>
      <c r="D353" s="68"/>
      <c r="E353" s="24"/>
      <c r="F353" s="68"/>
      <c r="G353" s="107"/>
      <c r="H353" s="24"/>
      <c r="I353" s="68">
        <f t="shared" si="577"/>
        <v>0</v>
      </c>
      <c r="J353" s="164">
        <f t="shared" si="568"/>
        <v>0</v>
      </c>
      <c r="K353" s="68">
        <f t="shared" si="568"/>
        <v>0</v>
      </c>
      <c r="L353" s="164"/>
      <c r="M353" s="68"/>
      <c r="N353" s="68"/>
      <c r="O353" s="68"/>
      <c r="P353" s="164">
        <f t="shared" si="570"/>
        <v>0</v>
      </c>
      <c r="Q353" s="68">
        <f t="shared" si="570"/>
        <v>0</v>
      </c>
      <c r="R353" s="164"/>
      <c r="S353" s="68"/>
      <c r="T353" s="133"/>
      <c r="U353" s="164"/>
      <c r="V353" s="68">
        <f t="shared" si="571"/>
        <v>0</v>
      </c>
      <c r="W353" s="164">
        <f t="shared" si="572"/>
        <v>0</v>
      </c>
      <c r="X353" s="68">
        <f t="shared" si="573"/>
        <v>0</v>
      </c>
      <c r="Y353" s="164"/>
      <c r="Z353" s="68"/>
      <c r="AA353" s="133"/>
      <c r="AB353" s="164"/>
      <c r="AC353" s="68">
        <f t="shared" si="574"/>
        <v>0</v>
      </c>
      <c r="AD353" s="164">
        <f t="shared" si="575"/>
        <v>0</v>
      </c>
      <c r="AE353" s="68">
        <f t="shared" si="576"/>
        <v>0</v>
      </c>
      <c r="AF353" s="24"/>
    </row>
    <row r="354" spans="1:32">
      <c r="A354" s="21">
        <v>26.07</v>
      </c>
      <c r="B354" s="24" t="s">
        <v>162</v>
      </c>
      <c r="C354" s="24"/>
      <c r="D354" s="68"/>
      <c r="E354" s="24"/>
      <c r="F354" s="68"/>
      <c r="G354" s="107"/>
      <c r="H354" s="24"/>
      <c r="I354" s="68">
        <f>H354*G354</f>
        <v>0</v>
      </c>
      <c r="J354" s="164">
        <f t="shared" si="568"/>
        <v>0</v>
      </c>
      <c r="K354" s="68">
        <f t="shared" si="568"/>
        <v>0</v>
      </c>
      <c r="L354" s="164"/>
      <c r="M354" s="68"/>
      <c r="N354" s="68"/>
      <c r="O354" s="68"/>
      <c r="P354" s="164">
        <f t="shared" si="570"/>
        <v>0</v>
      </c>
      <c r="Q354" s="68">
        <f t="shared" si="570"/>
        <v>0</v>
      </c>
      <c r="R354" s="164"/>
      <c r="S354" s="68"/>
      <c r="T354" s="133"/>
      <c r="U354" s="164"/>
      <c r="V354" s="68">
        <f t="shared" si="571"/>
        <v>0</v>
      </c>
      <c r="W354" s="164">
        <f t="shared" si="572"/>
        <v>0</v>
      </c>
      <c r="X354" s="68">
        <f t="shared" si="573"/>
        <v>0</v>
      </c>
      <c r="Y354" s="164"/>
      <c r="Z354" s="68"/>
      <c r="AA354" s="133"/>
      <c r="AB354" s="164"/>
      <c r="AC354" s="68">
        <f t="shared" si="574"/>
        <v>0</v>
      </c>
      <c r="AD354" s="164">
        <f t="shared" si="575"/>
        <v>0</v>
      </c>
      <c r="AE354" s="68">
        <f t="shared" si="576"/>
        <v>0</v>
      </c>
      <c r="AF354" s="24"/>
    </row>
    <row r="355" spans="1:32">
      <c r="A355" s="21">
        <v>26.08</v>
      </c>
      <c r="B355" s="24" t="s">
        <v>23</v>
      </c>
      <c r="C355" s="24"/>
      <c r="D355" s="68"/>
      <c r="E355" s="24"/>
      <c r="F355" s="68"/>
      <c r="G355" s="107"/>
      <c r="H355" s="24"/>
      <c r="I355" s="68">
        <f t="shared" ref="I355:I357" si="578">H355*G355</f>
        <v>0</v>
      </c>
      <c r="J355" s="164">
        <f t="shared" si="568"/>
        <v>0</v>
      </c>
      <c r="K355" s="68">
        <f t="shared" si="568"/>
        <v>0</v>
      </c>
      <c r="L355" s="164"/>
      <c r="M355" s="68"/>
      <c r="N355" s="68"/>
      <c r="O355" s="68"/>
      <c r="P355" s="164">
        <f t="shared" si="570"/>
        <v>0</v>
      </c>
      <c r="Q355" s="68">
        <f t="shared" si="570"/>
        <v>0</v>
      </c>
      <c r="R355" s="164"/>
      <c r="S355" s="68"/>
      <c r="T355" s="133"/>
      <c r="U355" s="164"/>
      <c r="V355" s="68">
        <f t="shared" si="571"/>
        <v>0</v>
      </c>
      <c r="W355" s="164">
        <f t="shared" si="572"/>
        <v>0</v>
      </c>
      <c r="X355" s="68">
        <f t="shared" si="573"/>
        <v>0</v>
      </c>
      <c r="Y355" s="164"/>
      <c r="Z355" s="68"/>
      <c r="AA355" s="133"/>
      <c r="AB355" s="164"/>
      <c r="AC355" s="68">
        <f t="shared" si="574"/>
        <v>0</v>
      </c>
      <c r="AD355" s="164">
        <f t="shared" si="575"/>
        <v>0</v>
      </c>
      <c r="AE355" s="68">
        <f t="shared" si="576"/>
        <v>0</v>
      </c>
      <c r="AF355" s="24"/>
    </row>
    <row r="356" spans="1:32">
      <c r="A356" s="21">
        <v>26.09</v>
      </c>
      <c r="B356" s="82" t="s">
        <v>24</v>
      </c>
      <c r="C356" s="24"/>
      <c r="D356" s="68"/>
      <c r="E356" s="24"/>
      <c r="F356" s="68"/>
      <c r="G356" s="107"/>
      <c r="H356" s="24"/>
      <c r="I356" s="68">
        <f t="shared" si="578"/>
        <v>0</v>
      </c>
      <c r="J356" s="164">
        <f t="shared" si="568"/>
        <v>0</v>
      </c>
      <c r="K356" s="68">
        <f t="shared" si="568"/>
        <v>0</v>
      </c>
      <c r="L356" s="164"/>
      <c r="M356" s="68"/>
      <c r="N356" s="68"/>
      <c r="O356" s="68"/>
      <c r="P356" s="164">
        <f t="shared" si="570"/>
        <v>0</v>
      </c>
      <c r="Q356" s="68">
        <f t="shared" si="570"/>
        <v>0</v>
      </c>
      <c r="R356" s="164"/>
      <c r="S356" s="68"/>
      <c r="T356" s="133"/>
      <c r="U356" s="164"/>
      <c r="V356" s="68">
        <f t="shared" si="571"/>
        <v>0</v>
      </c>
      <c r="W356" s="164">
        <f t="shared" si="572"/>
        <v>0</v>
      </c>
      <c r="X356" s="68">
        <f t="shared" si="573"/>
        <v>0</v>
      </c>
      <c r="Y356" s="164"/>
      <c r="Z356" s="68"/>
      <c r="AA356" s="133"/>
      <c r="AB356" s="164"/>
      <c r="AC356" s="68">
        <f t="shared" si="574"/>
        <v>0</v>
      </c>
      <c r="AD356" s="164">
        <f t="shared" si="575"/>
        <v>0</v>
      </c>
      <c r="AE356" s="68">
        <f t="shared" si="576"/>
        <v>0</v>
      </c>
      <c r="AF356" s="24"/>
    </row>
    <row r="357" spans="1:32" s="18" customFormat="1">
      <c r="A357" s="21">
        <v>26.1</v>
      </c>
      <c r="B357" s="82" t="s">
        <v>149</v>
      </c>
      <c r="C357" s="24"/>
      <c r="D357" s="68"/>
      <c r="E357" s="24"/>
      <c r="F357" s="68"/>
      <c r="G357" s="107">
        <v>0.375</v>
      </c>
      <c r="H357" s="24">
        <v>1</v>
      </c>
      <c r="I357" s="68">
        <f t="shared" si="578"/>
        <v>0.375</v>
      </c>
      <c r="J357" s="164">
        <f t="shared" si="568"/>
        <v>1</v>
      </c>
      <c r="K357" s="68">
        <f t="shared" si="568"/>
        <v>0.375</v>
      </c>
      <c r="L357" s="164">
        <v>1</v>
      </c>
      <c r="M357" s="68">
        <v>0.375</v>
      </c>
      <c r="N357" s="68">
        <f t="shared" ref="N357:O358" si="579">L357/J357%</f>
        <v>100</v>
      </c>
      <c r="O357" s="68">
        <f t="shared" si="579"/>
        <v>100</v>
      </c>
      <c r="P357" s="164">
        <f t="shared" si="570"/>
        <v>0</v>
      </c>
      <c r="Q357" s="68">
        <f t="shared" si="570"/>
        <v>0</v>
      </c>
      <c r="R357" s="164"/>
      <c r="S357" s="68"/>
      <c r="T357" s="133">
        <v>0.375</v>
      </c>
      <c r="U357" s="164"/>
      <c r="V357" s="68">
        <f>U357*T357</f>
        <v>0</v>
      </c>
      <c r="W357" s="164">
        <f t="shared" si="572"/>
        <v>0</v>
      </c>
      <c r="X357" s="68">
        <f t="shared" si="573"/>
        <v>0</v>
      </c>
      <c r="Y357" s="164"/>
      <c r="Z357" s="68"/>
      <c r="AA357" s="133">
        <v>0.375</v>
      </c>
      <c r="AB357" s="164"/>
      <c r="AC357" s="68">
        <f>AB357*AA357</f>
        <v>0</v>
      </c>
      <c r="AD357" s="164">
        <f t="shared" si="575"/>
        <v>0</v>
      </c>
      <c r="AE357" s="68">
        <f t="shared" si="576"/>
        <v>0</v>
      </c>
      <c r="AF357" s="24"/>
    </row>
    <row r="358" spans="1:32" s="235" customFormat="1">
      <c r="A358" s="237"/>
      <c r="B358" s="227" t="s">
        <v>163</v>
      </c>
      <c r="C358" s="228">
        <f t="shared" ref="C358" si="580">SUM(C348:C357)</f>
        <v>0</v>
      </c>
      <c r="D358" s="229">
        <f>SUM(D348:D357)</f>
        <v>0</v>
      </c>
      <c r="E358" s="228">
        <f t="shared" ref="E358" si="581">SUM(E348:E357)</f>
        <v>0</v>
      </c>
      <c r="F358" s="229">
        <f>SUM(F348:F357)</f>
        <v>0</v>
      </c>
      <c r="G358" s="230"/>
      <c r="H358" s="228">
        <f t="shared" ref="H358:L358" si="582">SUM(H348:H357)</f>
        <v>1</v>
      </c>
      <c r="I358" s="229">
        <f>SUM(I348:I357)</f>
        <v>0.375</v>
      </c>
      <c r="J358" s="228">
        <f t="shared" si="582"/>
        <v>1</v>
      </c>
      <c r="K358" s="229">
        <f>SUM(K348:K357)</f>
        <v>0.375</v>
      </c>
      <c r="L358" s="228">
        <f t="shared" si="582"/>
        <v>1</v>
      </c>
      <c r="M358" s="229">
        <f>SUM(M348:M357)</f>
        <v>0.375</v>
      </c>
      <c r="N358" s="232">
        <f t="shared" si="579"/>
        <v>100</v>
      </c>
      <c r="O358" s="232">
        <f>M358/K358%</f>
        <v>100</v>
      </c>
      <c r="P358" s="228">
        <f t="shared" ref="P358" si="583">SUM(P348:P357)</f>
        <v>0</v>
      </c>
      <c r="Q358" s="229">
        <f>SUM(Q348:Q357)</f>
        <v>0</v>
      </c>
      <c r="R358" s="228">
        <f t="shared" ref="R358" si="584">SUM(R348:R357)</f>
        <v>0</v>
      </c>
      <c r="S358" s="229">
        <f>SUM(S348:S357)</f>
        <v>0</v>
      </c>
      <c r="T358" s="233"/>
      <c r="U358" s="228">
        <f t="shared" ref="U358" si="585">SUM(U348:U357)</f>
        <v>0</v>
      </c>
      <c r="V358" s="229">
        <f>SUM(V348:V357)</f>
        <v>0</v>
      </c>
      <c r="W358" s="228">
        <f t="shared" ref="W358" si="586">SUM(W348:W357)</f>
        <v>0</v>
      </c>
      <c r="X358" s="229">
        <f>SUM(X348:X357)</f>
        <v>0</v>
      </c>
      <c r="Y358" s="228">
        <f t="shared" ref="Y358" si="587">SUM(Y348:Y357)</f>
        <v>0</v>
      </c>
      <c r="Z358" s="229">
        <f>SUM(Z348:Z357)</f>
        <v>0</v>
      </c>
      <c r="AA358" s="233"/>
      <c r="AB358" s="228">
        <f t="shared" ref="AB358" si="588">SUM(AB348:AB357)</f>
        <v>0</v>
      </c>
      <c r="AC358" s="229">
        <f>SUM(AC348:AC357)</f>
        <v>0</v>
      </c>
      <c r="AD358" s="228">
        <f t="shared" ref="AD358" si="589">SUM(AD348:AD357)</f>
        <v>0</v>
      </c>
      <c r="AE358" s="229">
        <f>SUM(AE348:AE357)</f>
        <v>0</v>
      </c>
      <c r="AF358" s="227"/>
    </row>
    <row r="359" spans="1:32" s="54" customFormat="1">
      <c r="A359" s="338"/>
      <c r="B359" s="22" t="s">
        <v>255</v>
      </c>
      <c r="C359" s="22"/>
      <c r="D359" s="66"/>
      <c r="E359" s="22"/>
      <c r="F359" s="66"/>
      <c r="G359" s="108"/>
      <c r="H359" s="22"/>
      <c r="I359" s="66"/>
      <c r="J359" s="312"/>
      <c r="K359" s="66"/>
      <c r="L359" s="312"/>
      <c r="M359" s="66"/>
      <c r="N359" s="66"/>
      <c r="O359" s="66"/>
      <c r="P359" s="312"/>
      <c r="Q359" s="66"/>
      <c r="R359" s="312"/>
      <c r="S359" s="66"/>
      <c r="T359" s="134"/>
      <c r="U359" s="312"/>
      <c r="V359" s="66"/>
      <c r="W359" s="312"/>
      <c r="X359" s="66"/>
      <c r="Y359" s="312"/>
      <c r="Z359" s="66"/>
      <c r="AA359" s="134"/>
      <c r="AB359" s="312"/>
      <c r="AC359" s="66"/>
      <c r="AD359" s="312"/>
      <c r="AE359" s="66"/>
      <c r="AF359" s="22"/>
    </row>
    <row r="360" spans="1:32">
      <c r="A360" s="21">
        <v>26.1</v>
      </c>
      <c r="B360" s="24" t="s">
        <v>196</v>
      </c>
      <c r="C360" s="24"/>
      <c r="D360" s="68"/>
      <c r="E360" s="24"/>
      <c r="F360" s="68"/>
      <c r="G360" s="107">
        <v>9</v>
      </c>
      <c r="H360" s="24">
        <v>1</v>
      </c>
      <c r="I360" s="68">
        <f t="shared" ref="I360:I379" si="590">H360*G360</f>
        <v>9</v>
      </c>
      <c r="J360" s="164">
        <f t="shared" ref="J360:K379" si="591">H360+E360+C360</f>
        <v>1</v>
      </c>
      <c r="K360" s="68">
        <f t="shared" si="591"/>
        <v>9</v>
      </c>
      <c r="L360" s="164">
        <v>1</v>
      </c>
      <c r="M360" s="68">
        <v>8</v>
      </c>
      <c r="N360" s="68">
        <f t="shared" ref="N360:O382" si="592">L360/J360%</f>
        <v>100</v>
      </c>
      <c r="O360" s="68">
        <f t="shared" si="592"/>
        <v>88.888888888888886</v>
      </c>
      <c r="P360" s="164">
        <f t="shared" ref="P360:Q379" si="593">J360-L360</f>
        <v>0</v>
      </c>
      <c r="Q360" s="68">
        <f t="shared" si="593"/>
        <v>1</v>
      </c>
      <c r="R360" s="164"/>
      <c r="S360" s="68"/>
      <c r="T360" s="133">
        <v>9</v>
      </c>
      <c r="U360" s="164">
        <v>1</v>
      </c>
      <c r="V360" s="68">
        <f t="shared" ref="V360:V379" si="594">U360*T360</f>
        <v>9</v>
      </c>
      <c r="W360" s="164">
        <f t="shared" ref="W360:W379" si="595">U360+R360</f>
        <v>1</v>
      </c>
      <c r="X360" s="68">
        <f t="shared" ref="X360:X379" si="596">V360+S360</f>
        <v>9</v>
      </c>
      <c r="Y360" s="164"/>
      <c r="Z360" s="68"/>
      <c r="AA360" s="133">
        <v>9</v>
      </c>
      <c r="AB360" s="164">
        <v>1</v>
      </c>
      <c r="AC360" s="68">
        <f t="shared" ref="AC360:AC379" si="597">AB360*AA360</f>
        <v>9</v>
      </c>
      <c r="AD360" s="164">
        <f t="shared" ref="AD360:AD379" si="598">AB360+Y360</f>
        <v>1</v>
      </c>
      <c r="AE360" s="68">
        <f t="shared" ref="AE360:AE379" si="599">AC360+Z360</f>
        <v>9</v>
      </c>
      <c r="AF360" s="24"/>
    </row>
    <row r="361" spans="1:32">
      <c r="A361" s="21">
        <v>26.11</v>
      </c>
      <c r="B361" s="24" t="s">
        <v>206</v>
      </c>
      <c r="C361" s="24"/>
      <c r="D361" s="68"/>
      <c r="E361" s="24"/>
      <c r="F361" s="68"/>
      <c r="G361" s="107">
        <v>0.6</v>
      </c>
      <c r="H361" s="24">
        <v>1</v>
      </c>
      <c r="I361" s="68">
        <f t="shared" si="590"/>
        <v>0.6</v>
      </c>
      <c r="J361" s="164">
        <f t="shared" si="591"/>
        <v>1</v>
      </c>
      <c r="K361" s="68">
        <f t="shared" si="591"/>
        <v>0.6</v>
      </c>
      <c r="L361" s="164">
        <v>1</v>
      </c>
      <c r="M361" s="68">
        <v>0.5</v>
      </c>
      <c r="N361" s="68">
        <f t="shared" si="592"/>
        <v>100</v>
      </c>
      <c r="O361" s="68">
        <f t="shared" si="592"/>
        <v>83.333333333333329</v>
      </c>
      <c r="P361" s="164">
        <f t="shared" si="593"/>
        <v>0</v>
      </c>
      <c r="Q361" s="68">
        <f t="shared" si="593"/>
        <v>9.9999999999999978E-2</v>
      </c>
      <c r="R361" s="164"/>
      <c r="S361" s="68"/>
      <c r="T361" s="133">
        <v>0.6</v>
      </c>
      <c r="U361" s="164">
        <v>1</v>
      </c>
      <c r="V361" s="68">
        <f t="shared" si="594"/>
        <v>0.6</v>
      </c>
      <c r="W361" s="164">
        <f t="shared" si="595"/>
        <v>1</v>
      </c>
      <c r="X361" s="68">
        <f t="shared" si="596"/>
        <v>0.6</v>
      </c>
      <c r="Y361" s="164"/>
      <c r="Z361" s="68"/>
      <c r="AA361" s="133">
        <v>0.6</v>
      </c>
      <c r="AB361" s="164">
        <v>1</v>
      </c>
      <c r="AC361" s="68">
        <f t="shared" si="597"/>
        <v>0.6</v>
      </c>
      <c r="AD361" s="164">
        <f t="shared" si="598"/>
        <v>1</v>
      </c>
      <c r="AE361" s="68">
        <f t="shared" si="599"/>
        <v>0.6</v>
      </c>
      <c r="AF361" s="24"/>
    </row>
    <row r="362" spans="1:32" ht="47.25">
      <c r="A362" s="21">
        <v>26.12</v>
      </c>
      <c r="B362" s="24" t="s">
        <v>256</v>
      </c>
      <c r="C362" s="24"/>
      <c r="D362" s="68"/>
      <c r="E362" s="24"/>
      <c r="F362" s="68"/>
      <c r="G362" s="107">
        <v>0.5</v>
      </c>
      <c r="H362" s="24">
        <v>1</v>
      </c>
      <c r="I362" s="68">
        <f t="shared" si="590"/>
        <v>0.5</v>
      </c>
      <c r="J362" s="164">
        <f t="shared" si="591"/>
        <v>1</v>
      </c>
      <c r="K362" s="68">
        <f t="shared" si="591"/>
        <v>0.5</v>
      </c>
      <c r="L362" s="164">
        <v>1</v>
      </c>
      <c r="M362" s="68">
        <v>0.45</v>
      </c>
      <c r="N362" s="68">
        <f t="shared" si="592"/>
        <v>100</v>
      </c>
      <c r="O362" s="68">
        <f t="shared" si="592"/>
        <v>90</v>
      </c>
      <c r="P362" s="164">
        <f t="shared" si="593"/>
        <v>0</v>
      </c>
      <c r="Q362" s="68">
        <f t="shared" si="593"/>
        <v>4.9999999999999989E-2</v>
      </c>
      <c r="R362" s="164"/>
      <c r="S362" s="68"/>
      <c r="T362" s="133">
        <v>0.5</v>
      </c>
      <c r="U362" s="164">
        <v>1</v>
      </c>
      <c r="V362" s="68">
        <f t="shared" si="594"/>
        <v>0.5</v>
      </c>
      <c r="W362" s="164">
        <f t="shared" si="595"/>
        <v>1</v>
      </c>
      <c r="X362" s="68">
        <f t="shared" si="596"/>
        <v>0.5</v>
      </c>
      <c r="Y362" s="164"/>
      <c r="Z362" s="68"/>
      <c r="AA362" s="133">
        <v>0.5</v>
      </c>
      <c r="AB362" s="164">
        <v>1</v>
      </c>
      <c r="AC362" s="68">
        <f t="shared" si="597"/>
        <v>0.5</v>
      </c>
      <c r="AD362" s="164">
        <f t="shared" si="598"/>
        <v>1</v>
      </c>
      <c r="AE362" s="68">
        <f t="shared" si="599"/>
        <v>0.5</v>
      </c>
      <c r="AF362" s="24"/>
    </row>
    <row r="363" spans="1:32" s="54" customFormat="1">
      <c r="A363" s="338">
        <v>26.13</v>
      </c>
      <c r="B363" s="22" t="s">
        <v>27</v>
      </c>
      <c r="C363" s="22"/>
      <c r="D363" s="66"/>
      <c r="E363" s="22"/>
      <c r="F363" s="66"/>
      <c r="G363" s="108"/>
      <c r="H363" s="22"/>
      <c r="I363" s="66">
        <f t="shared" si="590"/>
        <v>0</v>
      </c>
      <c r="J363" s="312">
        <f t="shared" si="591"/>
        <v>0</v>
      </c>
      <c r="K363" s="66">
        <f t="shared" si="591"/>
        <v>0</v>
      </c>
      <c r="L363" s="164">
        <v>0</v>
      </c>
      <c r="M363" s="66"/>
      <c r="N363" s="68"/>
      <c r="O363" s="68"/>
      <c r="P363" s="164">
        <f t="shared" si="593"/>
        <v>0</v>
      </c>
      <c r="Q363" s="68">
        <f t="shared" si="593"/>
        <v>0</v>
      </c>
      <c r="R363" s="312"/>
      <c r="S363" s="66"/>
      <c r="T363" s="134"/>
      <c r="U363" s="164">
        <v>0</v>
      </c>
      <c r="V363" s="68">
        <f t="shared" si="594"/>
        <v>0</v>
      </c>
      <c r="W363" s="164">
        <f t="shared" si="595"/>
        <v>0</v>
      </c>
      <c r="X363" s="68">
        <f t="shared" si="596"/>
        <v>0</v>
      </c>
      <c r="Y363" s="312"/>
      <c r="Z363" s="66"/>
      <c r="AA363" s="134"/>
      <c r="AB363" s="164">
        <v>0</v>
      </c>
      <c r="AC363" s="68">
        <f t="shared" si="597"/>
        <v>0</v>
      </c>
      <c r="AD363" s="164">
        <f t="shared" si="598"/>
        <v>0</v>
      </c>
      <c r="AE363" s="68">
        <f t="shared" si="599"/>
        <v>0</v>
      </c>
      <c r="AF363" s="22"/>
    </row>
    <row r="364" spans="1:32">
      <c r="A364" s="21" t="s">
        <v>212</v>
      </c>
      <c r="B364" s="24" t="s">
        <v>337</v>
      </c>
      <c r="C364" s="24"/>
      <c r="D364" s="68"/>
      <c r="E364" s="24"/>
      <c r="F364" s="68"/>
      <c r="G364" s="107">
        <v>3</v>
      </c>
      <c r="H364" s="24">
        <v>1</v>
      </c>
      <c r="I364" s="68">
        <f t="shared" si="590"/>
        <v>3</v>
      </c>
      <c r="J364" s="164">
        <f t="shared" si="591"/>
        <v>1</v>
      </c>
      <c r="K364" s="68">
        <f t="shared" si="591"/>
        <v>3</v>
      </c>
      <c r="L364" s="164">
        <v>1</v>
      </c>
      <c r="M364" s="68">
        <v>0</v>
      </c>
      <c r="N364" s="68">
        <f t="shared" si="592"/>
        <v>100</v>
      </c>
      <c r="O364" s="68">
        <f t="shared" si="592"/>
        <v>0</v>
      </c>
      <c r="P364" s="164">
        <f t="shared" si="593"/>
        <v>0</v>
      </c>
      <c r="Q364" s="68">
        <f t="shared" si="593"/>
        <v>3</v>
      </c>
      <c r="R364" s="164"/>
      <c r="S364" s="68"/>
      <c r="T364" s="133">
        <v>8.4</v>
      </c>
      <c r="U364" s="164">
        <v>1</v>
      </c>
      <c r="V364" s="68">
        <f t="shared" si="594"/>
        <v>8.4</v>
      </c>
      <c r="W364" s="164">
        <f t="shared" si="595"/>
        <v>1</v>
      </c>
      <c r="X364" s="68">
        <f t="shared" si="596"/>
        <v>8.4</v>
      </c>
      <c r="Y364" s="164"/>
      <c r="Z364" s="68"/>
      <c r="AA364" s="661">
        <f>0.25*12</f>
        <v>3</v>
      </c>
      <c r="AB364" s="164">
        <v>1</v>
      </c>
      <c r="AC364" s="68">
        <f t="shared" si="597"/>
        <v>3</v>
      </c>
      <c r="AD364" s="164">
        <f t="shared" si="598"/>
        <v>1</v>
      </c>
      <c r="AE364" s="68">
        <f t="shared" si="599"/>
        <v>3</v>
      </c>
      <c r="AF364" s="24"/>
    </row>
    <row r="365" spans="1:32" ht="36" customHeight="1">
      <c r="A365" s="21" t="s">
        <v>213</v>
      </c>
      <c r="B365" s="24" t="s">
        <v>204</v>
      </c>
      <c r="C365" s="24"/>
      <c r="D365" s="68"/>
      <c r="E365" s="24"/>
      <c r="F365" s="68"/>
      <c r="G365" s="107"/>
      <c r="H365" s="24"/>
      <c r="I365" s="68">
        <f t="shared" si="590"/>
        <v>0</v>
      </c>
      <c r="J365" s="164">
        <f t="shared" si="591"/>
        <v>0</v>
      </c>
      <c r="K365" s="68">
        <f t="shared" si="591"/>
        <v>0</v>
      </c>
      <c r="L365" s="164">
        <v>0</v>
      </c>
      <c r="M365" s="68"/>
      <c r="N365" s="68"/>
      <c r="O365" s="68"/>
      <c r="P365" s="164">
        <f t="shared" si="593"/>
        <v>0</v>
      </c>
      <c r="Q365" s="68">
        <f t="shared" si="593"/>
        <v>0</v>
      </c>
      <c r="R365" s="164"/>
      <c r="S365" s="68"/>
      <c r="T365" s="133"/>
      <c r="U365" s="164">
        <v>0</v>
      </c>
      <c r="V365" s="68">
        <f t="shared" si="594"/>
        <v>0</v>
      </c>
      <c r="W365" s="164">
        <f t="shared" si="595"/>
        <v>0</v>
      </c>
      <c r="X365" s="68">
        <f t="shared" si="596"/>
        <v>0</v>
      </c>
      <c r="Y365" s="164"/>
      <c r="Z365" s="68"/>
      <c r="AA365" s="133"/>
      <c r="AB365" s="164">
        <v>0</v>
      </c>
      <c r="AC365" s="68">
        <f t="shared" si="597"/>
        <v>0</v>
      </c>
      <c r="AD365" s="164">
        <f t="shared" si="598"/>
        <v>0</v>
      </c>
      <c r="AE365" s="68">
        <f t="shared" si="599"/>
        <v>0</v>
      </c>
      <c r="AF365" s="24"/>
    </row>
    <row r="366" spans="1:32">
      <c r="A366" s="21" t="s">
        <v>214</v>
      </c>
      <c r="B366" s="24" t="s">
        <v>338</v>
      </c>
      <c r="C366" s="24"/>
      <c r="D366" s="68"/>
      <c r="E366" s="24"/>
      <c r="F366" s="68"/>
      <c r="G366" s="107">
        <v>1.8</v>
      </c>
      <c r="H366" s="24">
        <v>1</v>
      </c>
      <c r="I366" s="68">
        <f t="shared" si="590"/>
        <v>1.8</v>
      </c>
      <c r="J366" s="164">
        <f t="shared" si="591"/>
        <v>1</v>
      </c>
      <c r="K366" s="68">
        <f t="shared" si="591"/>
        <v>1.8</v>
      </c>
      <c r="L366" s="164">
        <v>1</v>
      </c>
      <c r="M366" s="68">
        <v>1.6</v>
      </c>
      <c r="N366" s="68">
        <f t="shared" si="592"/>
        <v>100</v>
      </c>
      <c r="O366" s="68">
        <f t="shared" si="592"/>
        <v>88.888888888888886</v>
      </c>
      <c r="P366" s="164">
        <f t="shared" si="593"/>
        <v>0</v>
      </c>
      <c r="Q366" s="68">
        <f t="shared" si="593"/>
        <v>0.19999999999999996</v>
      </c>
      <c r="R366" s="164"/>
      <c r="S366" s="68"/>
      <c r="T366" s="133">
        <v>2.52</v>
      </c>
      <c r="U366" s="164">
        <v>1</v>
      </c>
      <c r="V366" s="68">
        <f t="shared" si="594"/>
        <v>2.52</v>
      </c>
      <c r="W366" s="164">
        <f t="shared" si="595"/>
        <v>1</v>
      </c>
      <c r="X366" s="68">
        <f t="shared" si="596"/>
        <v>2.52</v>
      </c>
      <c r="Y366" s="164"/>
      <c r="Z366" s="68"/>
      <c r="AA366" s="661">
        <f>0.05*12*3</f>
        <v>1.8000000000000003</v>
      </c>
      <c r="AB366" s="164">
        <v>1</v>
      </c>
      <c r="AC366" s="68">
        <f t="shared" si="597"/>
        <v>1.8000000000000003</v>
      </c>
      <c r="AD366" s="164">
        <f t="shared" si="598"/>
        <v>1</v>
      </c>
      <c r="AE366" s="68">
        <f t="shared" si="599"/>
        <v>1.8000000000000003</v>
      </c>
      <c r="AF366" s="24"/>
    </row>
    <row r="367" spans="1:32">
      <c r="A367" s="21" t="s">
        <v>215</v>
      </c>
      <c r="B367" s="24" t="s">
        <v>268</v>
      </c>
      <c r="C367" s="24"/>
      <c r="D367" s="68"/>
      <c r="E367" s="24"/>
      <c r="F367" s="68"/>
      <c r="G367" s="107">
        <v>1.2</v>
      </c>
      <c r="H367" s="24">
        <v>1</v>
      </c>
      <c r="I367" s="68">
        <f t="shared" si="590"/>
        <v>1.2</v>
      </c>
      <c r="J367" s="164">
        <f t="shared" si="591"/>
        <v>1</v>
      </c>
      <c r="K367" s="68">
        <f t="shared" si="591"/>
        <v>1.2</v>
      </c>
      <c r="L367" s="164">
        <v>1</v>
      </c>
      <c r="M367" s="68">
        <v>1</v>
      </c>
      <c r="N367" s="68">
        <f t="shared" si="592"/>
        <v>100</v>
      </c>
      <c r="O367" s="68">
        <f t="shared" si="592"/>
        <v>83.333333333333329</v>
      </c>
      <c r="P367" s="164">
        <f t="shared" si="593"/>
        <v>0</v>
      </c>
      <c r="Q367" s="68">
        <f t="shared" si="593"/>
        <v>0.19999999999999996</v>
      </c>
      <c r="R367" s="164"/>
      <c r="S367" s="68"/>
      <c r="T367" s="133">
        <v>1.2</v>
      </c>
      <c r="U367" s="164">
        <v>1</v>
      </c>
      <c r="V367" s="68">
        <f t="shared" si="594"/>
        <v>1.2</v>
      </c>
      <c r="W367" s="164">
        <f t="shared" si="595"/>
        <v>1</v>
      </c>
      <c r="X367" s="68">
        <f t="shared" si="596"/>
        <v>1.2</v>
      </c>
      <c r="Y367" s="164"/>
      <c r="Z367" s="68"/>
      <c r="AA367" s="133">
        <v>1.2</v>
      </c>
      <c r="AB367" s="164">
        <v>1</v>
      </c>
      <c r="AC367" s="68">
        <f t="shared" si="597"/>
        <v>1.2</v>
      </c>
      <c r="AD367" s="164">
        <f t="shared" si="598"/>
        <v>1</v>
      </c>
      <c r="AE367" s="68">
        <f t="shared" si="599"/>
        <v>1.2</v>
      </c>
      <c r="AF367" s="24"/>
    </row>
    <row r="368" spans="1:32">
      <c r="A368" s="21" t="s">
        <v>286</v>
      </c>
      <c r="B368" s="24" t="s">
        <v>269</v>
      </c>
      <c r="C368" s="24"/>
      <c r="D368" s="68"/>
      <c r="E368" s="24"/>
      <c r="F368" s="68"/>
      <c r="G368" s="107">
        <v>1.2</v>
      </c>
      <c r="H368" s="24">
        <v>1</v>
      </c>
      <c r="I368" s="68">
        <f t="shared" si="590"/>
        <v>1.2</v>
      </c>
      <c r="J368" s="164">
        <f t="shared" si="591"/>
        <v>1</v>
      </c>
      <c r="K368" s="68">
        <f t="shared" si="591"/>
        <v>1.2</v>
      </c>
      <c r="L368" s="164">
        <v>1</v>
      </c>
      <c r="M368" s="68">
        <v>1</v>
      </c>
      <c r="N368" s="68">
        <f t="shared" si="592"/>
        <v>100</v>
      </c>
      <c r="O368" s="68">
        <f t="shared" si="592"/>
        <v>83.333333333333329</v>
      </c>
      <c r="P368" s="164">
        <f t="shared" si="593"/>
        <v>0</v>
      </c>
      <c r="Q368" s="68">
        <f t="shared" si="593"/>
        <v>0.19999999999999996</v>
      </c>
      <c r="R368" s="164"/>
      <c r="S368" s="68"/>
      <c r="T368" s="133">
        <v>1.2</v>
      </c>
      <c r="U368" s="164">
        <v>1</v>
      </c>
      <c r="V368" s="68">
        <f t="shared" si="594"/>
        <v>1.2</v>
      </c>
      <c r="W368" s="164">
        <f t="shared" si="595"/>
        <v>1</v>
      </c>
      <c r="X368" s="68">
        <f t="shared" si="596"/>
        <v>1.2</v>
      </c>
      <c r="Y368" s="164"/>
      <c r="Z368" s="68"/>
      <c r="AA368" s="133">
        <v>1.2</v>
      </c>
      <c r="AB368" s="164">
        <v>1</v>
      </c>
      <c r="AC368" s="68">
        <f t="shared" si="597"/>
        <v>1.2</v>
      </c>
      <c r="AD368" s="164">
        <f t="shared" si="598"/>
        <v>1</v>
      </c>
      <c r="AE368" s="68">
        <f t="shared" si="599"/>
        <v>1.2</v>
      </c>
      <c r="AF368" s="24"/>
    </row>
    <row r="369" spans="1:32" ht="31.5">
      <c r="A369" s="21" t="s">
        <v>287</v>
      </c>
      <c r="B369" s="24" t="s">
        <v>207</v>
      </c>
      <c r="C369" s="24"/>
      <c r="D369" s="68"/>
      <c r="E369" s="24"/>
      <c r="F369" s="68"/>
      <c r="G369" s="107">
        <v>1.26</v>
      </c>
      <c r="H369" s="24">
        <v>1</v>
      </c>
      <c r="I369" s="68">
        <f t="shared" si="590"/>
        <v>1.26</v>
      </c>
      <c r="J369" s="164">
        <f t="shared" si="591"/>
        <v>1</v>
      </c>
      <c r="K369" s="68">
        <f t="shared" si="591"/>
        <v>1.26</v>
      </c>
      <c r="L369" s="164">
        <v>1</v>
      </c>
      <c r="M369" s="68">
        <v>1.1100000000000001</v>
      </c>
      <c r="N369" s="68">
        <f t="shared" si="592"/>
        <v>100</v>
      </c>
      <c r="O369" s="68">
        <f t="shared" si="592"/>
        <v>88.095238095238102</v>
      </c>
      <c r="P369" s="164">
        <f t="shared" si="593"/>
        <v>0</v>
      </c>
      <c r="Q369" s="68">
        <f t="shared" si="593"/>
        <v>0.14999999999999991</v>
      </c>
      <c r="R369" s="164"/>
      <c r="S369" s="68"/>
      <c r="T369" s="133">
        <v>1.26</v>
      </c>
      <c r="U369" s="164">
        <v>1</v>
      </c>
      <c r="V369" s="68">
        <f t="shared" si="594"/>
        <v>1.26</v>
      </c>
      <c r="W369" s="164">
        <f t="shared" si="595"/>
        <v>1</v>
      </c>
      <c r="X369" s="68">
        <f t="shared" si="596"/>
        <v>1.26</v>
      </c>
      <c r="Y369" s="164"/>
      <c r="Z369" s="68"/>
      <c r="AA369" s="133">
        <v>1.26</v>
      </c>
      <c r="AB369" s="164">
        <v>1</v>
      </c>
      <c r="AC369" s="68">
        <f t="shared" si="597"/>
        <v>1.26</v>
      </c>
      <c r="AD369" s="164">
        <f t="shared" si="598"/>
        <v>1</v>
      </c>
      <c r="AE369" s="68">
        <f t="shared" si="599"/>
        <v>1.26</v>
      </c>
      <c r="AF369" s="24"/>
    </row>
    <row r="370" spans="1:32" ht="31.5">
      <c r="A370" s="21">
        <v>26.14</v>
      </c>
      <c r="B370" s="24" t="s">
        <v>258</v>
      </c>
      <c r="C370" s="24"/>
      <c r="D370" s="68"/>
      <c r="E370" s="24"/>
      <c r="F370" s="68"/>
      <c r="G370" s="107">
        <v>0.5</v>
      </c>
      <c r="H370" s="24">
        <v>1</v>
      </c>
      <c r="I370" s="68">
        <f t="shared" si="590"/>
        <v>0.5</v>
      </c>
      <c r="J370" s="164">
        <f t="shared" si="591"/>
        <v>1</v>
      </c>
      <c r="K370" s="68">
        <f t="shared" si="591"/>
        <v>0.5</v>
      </c>
      <c r="L370" s="164">
        <v>1</v>
      </c>
      <c r="M370" s="68">
        <v>0.45</v>
      </c>
      <c r="N370" s="68">
        <f t="shared" si="592"/>
        <v>100</v>
      </c>
      <c r="O370" s="68">
        <f t="shared" si="592"/>
        <v>90</v>
      </c>
      <c r="P370" s="164">
        <f t="shared" si="593"/>
        <v>0</v>
      </c>
      <c r="Q370" s="68">
        <f t="shared" si="593"/>
        <v>4.9999999999999989E-2</v>
      </c>
      <c r="R370" s="164"/>
      <c r="S370" s="68"/>
      <c r="T370" s="133">
        <v>0.5</v>
      </c>
      <c r="U370" s="164">
        <v>1</v>
      </c>
      <c r="V370" s="68">
        <f t="shared" si="594"/>
        <v>0.5</v>
      </c>
      <c r="W370" s="164">
        <f t="shared" si="595"/>
        <v>1</v>
      </c>
      <c r="X370" s="68">
        <f t="shared" si="596"/>
        <v>0.5</v>
      </c>
      <c r="Y370" s="164"/>
      <c r="Z370" s="68"/>
      <c r="AA370" s="133">
        <v>0.5</v>
      </c>
      <c r="AB370" s="164">
        <v>1</v>
      </c>
      <c r="AC370" s="68">
        <f t="shared" si="597"/>
        <v>0.5</v>
      </c>
      <c r="AD370" s="164">
        <f t="shared" si="598"/>
        <v>1</v>
      </c>
      <c r="AE370" s="68">
        <f t="shared" si="599"/>
        <v>0.5</v>
      </c>
      <c r="AF370" s="24"/>
    </row>
    <row r="371" spans="1:32" ht="31.5">
      <c r="A371" s="21">
        <v>26.15</v>
      </c>
      <c r="B371" s="24" t="s">
        <v>257</v>
      </c>
      <c r="C371" s="24"/>
      <c r="D371" s="68"/>
      <c r="E371" s="24"/>
      <c r="F371" s="68"/>
      <c r="G371" s="107">
        <v>0.5</v>
      </c>
      <c r="H371" s="24">
        <v>1</v>
      </c>
      <c r="I371" s="68">
        <f t="shared" si="590"/>
        <v>0.5</v>
      </c>
      <c r="J371" s="164">
        <f t="shared" si="591"/>
        <v>1</v>
      </c>
      <c r="K371" s="68">
        <f t="shared" si="591"/>
        <v>0.5</v>
      </c>
      <c r="L371" s="164">
        <v>1</v>
      </c>
      <c r="M371" s="68">
        <v>0.45</v>
      </c>
      <c r="N371" s="68">
        <f t="shared" si="592"/>
        <v>100</v>
      </c>
      <c r="O371" s="68">
        <f t="shared" si="592"/>
        <v>90</v>
      </c>
      <c r="P371" s="164">
        <f t="shared" si="593"/>
        <v>0</v>
      </c>
      <c r="Q371" s="68">
        <f t="shared" si="593"/>
        <v>4.9999999999999989E-2</v>
      </c>
      <c r="R371" s="164"/>
      <c r="S371" s="68"/>
      <c r="T371" s="133">
        <v>0.5</v>
      </c>
      <c r="U371" s="164">
        <v>1</v>
      </c>
      <c r="V371" s="68">
        <f t="shared" si="594"/>
        <v>0.5</v>
      </c>
      <c r="W371" s="164">
        <f t="shared" si="595"/>
        <v>1</v>
      </c>
      <c r="X371" s="68">
        <f t="shared" si="596"/>
        <v>0.5</v>
      </c>
      <c r="Y371" s="164"/>
      <c r="Z371" s="68"/>
      <c r="AA371" s="133">
        <v>0.5</v>
      </c>
      <c r="AB371" s="164">
        <v>1</v>
      </c>
      <c r="AC371" s="68">
        <f t="shared" si="597"/>
        <v>0.5</v>
      </c>
      <c r="AD371" s="164">
        <f t="shared" si="598"/>
        <v>1</v>
      </c>
      <c r="AE371" s="68">
        <f t="shared" si="599"/>
        <v>0.5</v>
      </c>
      <c r="AF371" s="24"/>
    </row>
    <row r="372" spans="1:32" ht="31.5">
      <c r="A372" s="21">
        <v>26.16</v>
      </c>
      <c r="B372" s="24" t="s">
        <v>259</v>
      </c>
      <c r="C372" s="24"/>
      <c r="D372" s="68"/>
      <c r="E372" s="24"/>
      <c r="F372" s="68"/>
      <c r="G372" s="107">
        <v>0.625</v>
      </c>
      <c r="H372" s="24">
        <v>1</v>
      </c>
      <c r="I372" s="68">
        <f t="shared" si="590"/>
        <v>0.625</v>
      </c>
      <c r="J372" s="164">
        <f t="shared" si="591"/>
        <v>1</v>
      </c>
      <c r="K372" s="68">
        <f t="shared" si="591"/>
        <v>0.625</v>
      </c>
      <c r="L372" s="164">
        <v>1</v>
      </c>
      <c r="M372" s="68">
        <v>0.55000000000000004</v>
      </c>
      <c r="N372" s="68">
        <f t="shared" si="592"/>
        <v>100</v>
      </c>
      <c r="O372" s="68">
        <f t="shared" si="592"/>
        <v>88</v>
      </c>
      <c r="P372" s="164">
        <f t="shared" si="593"/>
        <v>0</v>
      </c>
      <c r="Q372" s="68">
        <f t="shared" si="593"/>
        <v>7.4999999999999956E-2</v>
      </c>
      <c r="R372" s="164"/>
      <c r="S372" s="68"/>
      <c r="T372" s="133">
        <v>0.625</v>
      </c>
      <c r="U372" s="164">
        <v>1</v>
      </c>
      <c r="V372" s="68">
        <f t="shared" si="594"/>
        <v>0.625</v>
      </c>
      <c r="W372" s="164">
        <f t="shared" si="595"/>
        <v>1</v>
      </c>
      <c r="X372" s="68">
        <f t="shared" si="596"/>
        <v>0.625</v>
      </c>
      <c r="Y372" s="164"/>
      <c r="Z372" s="68"/>
      <c r="AA372" s="133">
        <v>0.625</v>
      </c>
      <c r="AB372" s="164">
        <v>1</v>
      </c>
      <c r="AC372" s="68">
        <f t="shared" si="597"/>
        <v>0.625</v>
      </c>
      <c r="AD372" s="164">
        <f t="shared" si="598"/>
        <v>1</v>
      </c>
      <c r="AE372" s="68">
        <f t="shared" si="599"/>
        <v>0.625</v>
      </c>
      <c r="AF372" s="24"/>
    </row>
    <row r="373" spans="1:32">
      <c r="A373" s="21">
        <v>26.17</v>
      </c>
      <c r="B373" s="24" t="s">
        <v>223</v>
      </c>
      <c r="C373" s="24"/>
      <c r="D373" s="68"/>
      <c r="E373" s="24"/>
      <c r="F373" s="68"/>
      <c r="G373" s="107">
        <v>0.375</v>
      </c>
      <c r="H373" s="24">
        <v>1</v>
      </c>
      <c r="I373" s="68">
        <f t="shared" si="590"/>
        <v>0.375</v>
      </c>
      <c r="J373" s="164">
        <f t="shared" si="591"/>
        <v>1</v>
      </c>
      <c r="K373" s="68">
        <f t="shared" si="591"/>
        <v>0.375</v>
      </c>
      <c r="L373" s="164">
        <v>1</v>
      </c>
      <c r="M373" s="68">
        <v>0.32</v>
      </c>
      <c r="N373" s="68">
        <f t="shared" si="592"/>
        <v>100</v>
      </c>
      <c r="O373" s="68">
        <f t="shared" si="592"/>
        <v>85.333333333333343</v>
      </c>
      <c r="P373" s="164">
        <f t="shared" si="593"/>
        <v>0</v>
      </c>
      <c r="Q373" s="68">
        <f t="shared" si="593"/>
        <v>5.4999999999999993E-2</v>
      </c>
      <c r="R373" s="164"/>
      <c r="S373" s="68"/>
      <c r="T373" s="133">
        <v>0.375</v>
      </c>
      <c r="U373" s="164">
        <v>1</v>
      </c>
      <c r="V373" s="68">
        <f t="shared" si="594"/>
        <v>0.375</v>
      </c>
      <c r="W373" s="164">
        <f t="shared" si="595"/>
        <v>1</v>
      </c>
      <c r="X373" s="68">
        <f t="shared" si="596"/>
        <v>0.375</v>
      </c>
      <c r="Y373" s="164"/>
      <c r="Z373" s="68"/>
      <c r="AA373" s="133">
        <v>0.375</v>
      </c>
      <c r="AB373" s="164">
        <v>1</v>
      </c>
      <c r="AC373" s="68">
        <f t="shared" si="597"/>
        <v>0.375</v>
      </c>
      <c r="AD373" s="164">
        <f t="shared" si="598"/>
        <v>1</v>
      </c>
      <c r="AE373" s="68">
        <f t="shared" si="599"/>
        <v>0.375</v>
      </c>
      <c r="AF373" s="24"/>
    </row>
    <row r="374" spans="1:32" ht="31.5">
      <c r="A374" s="21">
        <v>26.18</v>
      </c>
      <c r="B374" s="24" t="s">
        <v>224</v>
      </c>
      <c r="C374" s="24"/>
      <c r="D374" s="68"/>
      <c r="E374" s="24"/>
      <c r="F374" s="68"/>
      <c r="G374" s="107">
        <v>0.375</v>
      </c>
      <c r="H374" s="24">
        <v>1</v>
      </c>
      <c r="I374" s="68">
        <f t="shared" si="590"/>
        <v>0.375</v>
      </c>
      <c r="J374" s="164">
        <f t="shared" si="591"/>
        <v>1</v>
      </c>
      <c r="K374" s="68">
        <f t="shared" si="591"/>
        <v>0.375</v>
      </c>
      <c r="L374" s="164">
        <v>1</v>
      </c>
      <c r="M374" s="68">
        <v>0.32</v>
      </c>
      <c r="N374" s="68">
        <f t="shared" si="592"/>
        <v>100</v>
      </c>
      <c r="O374" s="68">
        <f t="shared" si="592"/>
        <v>85.333333333333343</v>
      </c>
      <c r="P374" s="164">
        <f t="shared" si="593"/>
        <v>0</v>
      </c>
      <c r="Q374" s="68">
        <f t="shared" si="593"/>
        <v>5.4999999999999993E-2</v>
      </c>
      <c r="R374" s="164"/>
      <c r="S374" s="68"/>
      <c r="T374" s="133">
        <v>0.375</v>
      </c>
      <c r="U374" s="164">
        <v>1</v>
      </c>
      <c r="V374" s="68">
        <f t="shared" si="594"/>
        <v>0.375</v>
      </c>
      <c r="W374" s="164">
        <f t="shared" si="595"/>
        <v>1</v>
      </c>
      <c r="X374" s="68">
        <f t="shared" si="596"/>
        <v>0.375</v>
      </c>
      <c r="Y374" s="164"/>
      <c r="Z374" s="68"/>
      <c r="AA374" s="133">
        <v>0.375</v>
      </c>
      <c r="AB374" s="164">
        <v>1</v>
      </c>
      <c r="AC374" s="68">
        <f t="shared" si="597"/>
        <v>0.375</v>
      </c>
      <c r="AD374" s="164">
        <f t="shared" si="598"/>
        <v>1</v>
      </c>
      <c r="AE374" s="68">
        <f t="shared" si="599"/>
        <v>0.375</v>
      </c>
      <c r="AF374" s="24"/>
    </row>
    <row r="375" spans="1:32" ht="37.5">
      <c r="A375" s="21">
        <v>26.19</v>
      </c>
      <c r="B375" s="193" t="s">
        <v>606</v>
      </c>
      <c r="C375" s="24"/>
      <c r="D375" s="68"/>
      <c r="E375" s="24"/>
      <c r="F375" s="68"/>
      <c r="G375" s="107">
        <v>0.15</v>
      </c>
      <c r="H375" s="24">
        <v>1</v>
      </c>
      <c r="I375" s="68">
        <f t="shared" si="590"/>
        <v>0.15</v>
      </c>
      <c r="J375" s="164">
        <f t="shared" si="591"/>
        <v>1</v>
      </c>
      <c r="K375" s="68">
        <f t="shared" si="591"/>
        <v>0.15</v>
      </c>
      <c r="L375" s="164">
        <v>1</v>
      </c>
      <c r="M375" s="68">
        <v>0.12</v>
      </c>
      <c r="N375" s="68">
        <f t="shared" si="592"/>
        <v>100</v>
      </c>
      <c r="O375" s="68">
        <f t="shared" si="592"/>
        <v>80</v>
      </c>
      <c r="P375" s="164">
        <f t="shared" si="593"/>
        <v>0</v>
      </c>
      <c r="Q375" s="68">
        <f t="shared" si="593"/>
        <v>0.03</v>
      </c>
      <c r="R375" s="164"/>
      <c r="S375" s="68"/>
      <c r="T375" s="133">
        <v>0.15</v>
      </c>
      <c r="U375" s="164">
        <v>1</v>
      </c>
      <c r="V375" s="68">
        <f t="shared" si="594"/>
        <v>0.15</v>
      </c>
      <c r="W375" s="164">
        <f t="shared" si="595"/>
        <v>1</v>
      </c>
      <c r="X375" s="68">
        <f t="shared" si="596"/>
        <v>0.15</v>
      </c>
      <c r="Y375" s="164"/>
      <c r="Z375" s="68"/>
      <c r="AA375" s="133">
        <v>0.15</v>
      </c>
      <c r="AB375" s="164">
        <v>1</v>
      </c>
      <c r="AC375" s="68">
        <f t="shared" si="597"/>
        <v>0.15</v>
      </c>
      <c r="AD375" s="164">
        <f t="shared" si="598"/>
        <v>1</v>
      </c>
      <c r="AE375" s="68">
        <f t="shared" si="599"/>
        <v>0.15</v>
      </c>
      <c r="AF375" s="24"/>
    </row>
    <row r="376" spans="1:32" ht="37.5">
      <c r="A376" s="21">
        <v>26.2</v>
      </c>
      <c r="B376" s="193" t="s">
        <v>605</v>
      </c>
      <c r="C376" s="24"/>
      <c r="D376" s="68"/>
      <c r="E376" s="24"/>
      <c r="F376" s="68"/>
      <c r="G376" s="107">
        <v>0.15</v>
      </c>
      <c r="H376" s="24">
        <v>1</v>
      </c>
      <c r="I376" s="68">
        <f t="shared" si="590"/>
        <v>0.15</v>
      </c>
      <c r="J376" s="164">
        <f t="shared" si="591"/>
        <v>1</v>
      </c>
      <c r="K376" s="68">
        <f t="shared" si="591"/>
        <v>0.15</v>
      </c>
      <c r="L376" s="164">
        <v>1</v>
      </c>
      <c r="M376" s="68">
        <v>0.12</v>
      </c>
      <c r="N376" s="68">
        <f t="shared" si="592"/>
        <v>100</v>
      </c>
      <c r="O376" s="68">
        <f t="shared" si="592"/>
        <v>80</v>
      </c>
      <c r="P376" s="164">
        <f t="shared" si="593"/>
        <v>0</v>
      </c>
      <c r="Q376" s="68">
        <f t="shared" si="593"/>
        <v>0.03</v>
      </c>
      <c r="R376" s="164"/>
      <c r="S376" s="68"/>
      <c r="T376" s="133">
        <v>0.15</v>
      </c>
      <c r="U376" s="164">
        <v>1</v>
      </c>
      <c r="V376" s="68">
        <f t="shared" si="594"/>
        <v>0.15</v>
      </c>
      <c r="W376" s="164">
        <f t="shared" si="595"/>
        <v>1</v>
      </c>
      <c r="X376" s="68">
        <f t="shared" si="596"/>
        <v>0.15</v>
      </c>
      <c r="Y376" s="164"/>
      <c r="Z376" s="68"/>
      <c r="AA376" s="133">
        <v>0.15</v>
      </c>
      <c r="AB376" s="164">
        <v>1</v>
      </c>
      <c r="AC376" s="68">
        <f t="shared" si="597"/>
        <v>0.15</v>
      </c>
      <c r="AD376" s="164">
        <f t="shared" si="598"/>
        <v>1</v>
      </c>
      <c r="AE376" s="68">
        <f t="shared" si="599"/>
        <v>0.15</v>
      </c>
      <c r="AF376" s="24"/>
    </row>
    <row r="377" spans="1:32">
      <c r="A377" s="21">
        <v>26.21</v>
      </c>
      <c r="B377" s="24" t="s">
        <v>31</v>
      </c>
      <c r="C377" s="24"/>
      <c r="D377" s="68"/>
      <c r="E377" s="24"/>
      <c r="F377" s="68"/>
      <c r="G377" s="107"/>
      <c r="H377" s="24"/>
      <c r="I377" s="68">
        <f t="shared" si="590"/>
        <v>0</v>
      </c>
      <c r="J377" s="164">
        <f t="shared" si="591"/>
        <v>0</v>
      </c>
      <c r="K377" s="68">
        <f t="shared" si="591"/>
        <v>0</v>
      </c>
      <c r="L377" s="164">
        <v>0</v>
      </c>
      <c r="M377" s="68"/>
      <c r="N377" s="68"/>
      <c r="O377" s="68"/>
      <c r="P377" s="164">
        <f t="shared" si="593"/>
        <v>0</v>
      </c>
      <c r="Q377" s="68">
        <f t="shared" si="593"/>
        <v>0</v>
      </c>
      <c r="R377" s="164"/>
      <c r="S377" s="68"/>
      <c r="T377" s="133"/>
      <c r="U377" s="164">
        <v>0</v>
      </c>
      <c r="V377" s="68">
        <f t="shared" si="594"/>
        <v>0</v>
      </c>
      <c r="W377" s="164">
        <f t="shared" si="595"/>
        <v>0</v>
      </c>
      <c r="X377" s="68">
        <f t="shared" si="596"/>
        <v>0</v>
      </c>
      <c r="Y377" s="164"/>
      <c r="Z377" s="68"/>
      <c r="AA377" s="133"/>
      <c r="AB377" s="164">
        <v>0</v>
      </c>
      <c r="AC377" s="68">
        <f t="shared" si="597"/>
        <v>0</v>
      </c>
      <c r="AD377" s="164">
        <f t="shared" si="598"/>
        <v>0</v>
      </c>
      <c r="AE377" s="68">
        <f t="shared" si="599"/>
        <v>0</v>
      </c>
      <c r="AF377" s="24"/>
    </row>
    <row r="378" spans="1:32" ht="31.5">
      <c r="A378" s="21">
        <v>26.22</v>
      </c>
      <c r="B378" s="24" t="s">
        <v>225</v>
      </c>
      <c r="C378" s="24"/>
      <c r="D378" s="68"/>
      <c r="E378" s="24"/>
      <c r="F378" s="68"/>
      <c r="G378" s="107">
        <v>0.25</v>
      </c>
      <c r="H378" s="24">
        <v>1</v>
      </c>
      <c r="I378" s="68">
        <f t="shared" si="590"/>
        <v>0.25</v>
      </c>
      <c r="J378" s="164">
        <f t="shared" si="591"/>
        <v>1</v>
      </c>
      <c r="K378" s="68">
        <f t="shared" si="591"/>
        <v>0.25</v>
      </c>
      <c r="L378" s="164">
        <v>1</v>
      </c>
      <c r="M378" s="68">
        <v>0.22</v>
      </c>
      <c r="N378" s="68">
        <f t="shared" si="592"/>
        <v>100</v>
      </c>
      <c r="O378" s="68">
        <f t="shared" si="592"/>
        <v>88</v>
      </c>
      <c r="P378" s="164">
        <f t="shared" si="593"/>
        <v>0</v>
      </c>
      <c r="Q378" s="68">
        <f t="shared" si="593"/>
        <v>0.03</v>
      </c>
      <c r="R378" s="164"/>
      <c r="S378" s="68"/>
      <c r="T378" s="133">
        <v>0.25</v>
      </c>
      <c r="U378" s="164">
        <v>1</v>
      </c>
      <c r="V378" s="68">
        <f t="shared" si="594"/>
        <v>0.25</v>
      </c>
      <c r="W378" s="164">
        <f t="shared" si="595"/>
        <v>1</v>
      </c>
      <c r="X378" s="68">
        <f t="shared" si="596"/>
        <v>0.25</v>
      </c>
      <c r="Y378" s="164"/>
      <c r="Z378" s="68"/>
      <c r="AA378" s="133">
        <v>0.25</v>
      </c>
      <c r="AB378" s="164">
        <v>1</v>
      </c>
      <c r="AC378" s="68">
        <f t="shared" si="597"/>
        <v>0.25</v>
      </c>
      <c r="AD378" s="164">
        <f t="shared" si="598"/>
        <v>1</v>
      </c>
      <c r="AE378" s="68">
        <f t="shared" si="599"/>
        <v>0.25</v>
      </c>
      <c r="AF378" s="24"/>
    </row>
    <row r="379" spans="1:32" ht="31.5">
      <c r="A379" s="21">
        <v>26.23</v>
      </c>
      <c r="B379" s="24" t="s">
        <v>260</v>
      </c>
      <c r="C379" s="24"/>
      <c r="D379" s="68"/>
      <c r="E379" s="24"/>
      <c r="F379" s="68"/>
      <c r="G379" s="107">
        <v>0.1</v>
      </c>
      <c r="H379" s="24">
        <v>1</v>
      </c>
      <c r="I379" s="68">
        <f t="shared" si="590"/>
        <v>0.1</v>
      </c>
      <c r="J379" s="164">
        <f t="shared" si="591"/>
        <v>1</v>
      </c>
      <c r="K379" s="68">
        <f t="shared" si="591"/>
        <v>0.1</v>
      </c>
      <c r="L379" s="164">
        <v>1</v>
      </c>
      <c r="M379" s="68">
        <v>0.09</v>
      </c>
      <c r="N379" s="68">
        <f t="shared" si="592"/>
        <v>100</v>
      </c>
      <c r="O379" s="68">
        <f t="shared" si="592"/>
        <v>90</v>
      </c>
      <c r="P379" s="164">
        <f t="shared" si="593"/>
        <v>0</v>
      </c>
      <c r="Q379" s="68">
        <f t="shared" si="593"/>
        <v>1.0000000000000009E-2</v>
      </c>
      <c r="R379" s="164"/>
      <c r="S379" s="68"/>
      <c r="T379" s="133">
        <v>0.1</v>
      </c>
      <c r="U379" s="164">
        <v>1</v>
      </c>
      <c r="V379" s="68">
        <f t="shared" si="594"/>
        <v>0.1</v>
      </c>
      <c r="W379" s="164">
        <f t="shared" si="595"/>
        <v>1</v>
      </c>
      <c r="X379" s="68">
        <f t="shared" si="596"/>
        <v>0.1</v>
      </c>
      <c r="Y379" s="164"/>
      <c r="Z379" s="68"/>
      <c r="AA379" s="133">
        <v>0.1</v>
      </c>
      <c r="AB379" s="164">
        <v>1</v>
      </c>
      <c r="AC379" s="68">
        <f t="shared" si="597"/>
        <v>0.1</v>
      </c>
      <c r="AD379" s="164">
        <f t="shared" si="598"/>
        <v>1</v>
      </c>
      <c r="AE379" s="68">
        <f t="shared" si="599"/>
        <v>0.1</v>
      </c>
      <c r="AF379" s="24"/>
    </row>
    <row r="380" spans="1:32" s="235" customFormat="1">
      <c r="A380" s="237"/>
      <c r="B380" s="238" t="s">
        <v>35</v>
      </c>
      <c r="C380" s="228">
        <f t="shared" ref="C380" si="600">SUM(C360:C379)</f>
        <v>0</v>
      </c>
      <c r="D380" s="229">
        <f>SUM(D360:D379)</f>
        <v>0</v>
      </c>
      <c r="E380" s="228">
        <f t="shared" ref="E380" si="601">SUM(E360:E379)</f>
        <v>0</v>
      </c>
      <c r="F380" s="229">
        <f>SUM(F360:F379)</f>
        <v>0</v>
      </c>
      <c r="G380" s="230"/>
      <c r="H380" s="228">
        <f t="shared" ref="H380" si="602">SUM(H360:H379)</f>
        <v>17</v>
      </c>
      <c r="I380" s="229">
        <f>SUM(I360:I379)</f>
        <v>21.585000000000001</v>
      </c>
      <c r="J380" s="228">
        <f t="shared" ref="J380" si="603">SUM(J360:J379)</f>
        <v>17</v>
      </c>
      <c r="K380" s="229">
        <f>SUM(K360:K379)</f>
        <v>21.585000000000001</v>
      </c>
      <c r="L380" s="228">
        <f>L360</f>
        <v>1</v>
      </c>
      <c r="M380" s="229">
        <f>SUM(M360:M379)</f>
        <v>16.299999999999997</v>
      </c>
      <c r="N380" s="232">
        <f t="shared" si="592"/>
        <v>5.8823529411764701</v>
      </c>
      <c r="O380" s="232">
        <f t="shared" si="592"/>
        <v>75.515404215890641</v>
      </c>
      <c r="P380" s="228">
        <f>SUM(P360:P379)</f>
        <v>0</v>
      </c>
      <c r="Q380" s="229">
        <f>SUM(Q360:Q379)</f>
        <v>5.2850000000000001</v>
      </c>
      <c r="R380" s="228">
        <f>SUM(R360:R379)</f>
        <v>0</v>
      </c>
      <c r="S380" s="229">
        <f>SUM(S360:S379)</f>
        <v>0</v>
      </c>
      <c r="T380" s="233"/>
      <c r="U380" s="228">
        <f>U360</f>
        <v>1</v>
      </c>
      <c r="V380" s="229">
        <f t="shared" ref="V380:Z380" si="604">SUM(V360:V379)</f>
        <v>27.704999999999998</v>
      </c>
      <c r="W380" s="228">
        <f>W360</f>
        <v>1</v>
      </c>
      <c r="X380" s="229">
        <f t="shared" si="604"/>
        <v>27.704999999999998</v>
      </c>
      <c r="Y380" s="228">
        <f t="shared" si="604"/>
        <v>0</v>
      </c>
      <c r="Z380" s="229">
        <f t="shared" si="604"/>
        <v>0</v>
      </c>
      <c r="AA380" s="233"/>
      <c r="AB380" s="228">
        <f>AB360</f>
        <v>1</v>
      </c>
      <c r="AC380" s="229">
        <f>SUM(AC360:AC379)</f>
        <v>21.585000000000001</v>
      </c>
      <c r="AD380" s="228">
        <f>AD360</f>
        <v>1</v>
      </c>
      <c r="AE380" s="229">
        <f>SUM(AE360:AE379)</f>
        <v>21.585000000000001</v>
      </c>
      <c r="AF380" s="227"/>
    </row>
    <row r="381" spans="1:32" s="235" customFormat="1">
      <c r="A381" s="237"/>
      <c r="B381" s="238" t="s">
        <v>164</v>
      </c>
      <c r="C381" s="228">
        <f t="shared" ref="C381" si="605">C380+C358</f>
        <v>0</v>
      </c>
      <c r="D381" s="229">
        <f>D380+D358</f>
        <v>0</v>
      </c>
      <c r="E381" s="228">
        <f t="shared" ref="E381" si="606">E380+E358</f>
        <v>0</v>
      </c>
      <c r="F381" s="229">
        <f>F380+F358</f>
        <v>0</v>
      </c>
      <c r="G381" s="230"/>
      <c r="H381" s="228">
        <f t="shared" ref="H381" si="607">H380+H358</f>
        <v>18</v>
      </c>
      <c r="I381" s="229">
        <f>I380+I358</f>
        <v>21.96</v>
      </c>
      <c r="J381" s="228">
        <f t="shared" ref="J381" si="608">J380+J358</f>
        <v>18</v>
      </c>
      <c r="K381" s="229">
        <f>K380+K358</f>
        <v>21.96</v>
      </c>
      <c r="L381" s="228">
        <f>L380</f>
        <v>1</v>
      </c>
      <c r="M381" s="229">
        <f>M380+M358</f>
        <v>16.674999999999997</v>
      </c>
      <c r="N381" s="232">
        <f t="shared" si="592"/>
        <v>5.5555555555555554</v>
      </c>
      <c r="O381" s="232">
        <f t="shared" si="592"/>
        <v>75.933515482695796</v>
      </c>
      <c r="P381" s="228">
        <f>P380+P358</f>
        <v>0</v>
      </c>
      <c r="Q381" s="229">
        <f>Q380+Q358</f>
        <v>5.2850000000000001</v>
      </c>
      <c r="R381" s="228">
        <f>R380+R358</f>
        <v>0</v>
      </c>
      <c r="S381" s="229">
        <f>S380+S358</f>
        <v>0</v>
      </c>
      <c r="T381" s="233"/>
      <c r="U381" s="228">
        <f>U380</f>
        <v>1</v>
      </c>
      <c r="V381" s="229">
        <f t="shared" ref="V381:Z381" si="609">V380+V358</f>
        <v>27.704999999999998</v>
      </c>
      <c r="W381" s="228">
        <f>W380</f>
        <v>1</v>
      </c>
      <c r="X381" s="229">
        <f t="shared" si="609"/>
        <v>27.704999999999998</v>
      </c>
      <c r="Y381" s="228">
        <f t="shared" si="609"/>
        <v>0</v>
      </c>
      <c r="Z381" s="229">
        <f t="shared" si="609"/>
        <v>0</v>
      </c>
      <c r="AA381" s="233"/>
      <c r="AB381" s="228">
        <f>AB380</f>
        <v>1</v>
      </c>
      <c r="AC381" s="229">
        <f>AC380+AC358</f>
        <v>21.585000000000001</v>
      </c>
      <c r="AD381" s="228">
        <f>AD380</f>
        <v>1</v>
      </c>
      <c r="AE381" s="229">
        <f>AE380+AE358</f>
        <v>21.585000000000001</v>
      </c>
      <c r="AF381" s="227"/>
    </row>
    <row r="382" spans="1:32" s="235" customFormat="1">
      <c r="A382" s="237"/>
      <c r="B382" s="238" t="s">
        <v>165</v>
      </c>
      <c r="C382" s="228">
        <f t="shared" ref="C382:F382" si="610">C381+C345</f>
        <v>2182</v>
      </c>
      <c r="D382" s="229">
        <f t="shared" si="610"/>
        <v>392.9</v>
      </c>
      <c r="E382" s="228">
        <f t="shared" si="610"/>
        <v>0</v>
      </c>
      <c r="F382" s="229">
        <f t="shared" si="610"/>
        <v>0</v>
      </c>
      <c r="G382" s="230"/>
      <c r="H382" s="228">
        <f t="shared" ref="H382:M382" si="611">H381+H345</f>
        <v>131682</v>
      </c>
      <c r="I382" s="229">
        <f t="shared" si="611"/>
        <v>4495.3591618461542</v>
      </c>
      <c r="J382" s="228">
        <f t="shared" si="611"/>
        <v>133864</v>
      </c>
      <c r="K382" s="229">
        <f t="shared" si="611"/>
        <v>4888.2591618461538</v>
      </c>
      <c r="L382" s="228">
        <f t="shared" si="611"/>
        <v>88886</v>
      </c>
      <c r="M382" s="229">
        <f t="shared" si="611"/>
        <v>3390.4789800000008</v>
      </c>
      <c r="N382" s="232">
        <f t="shared" si="592"/>
        <v>66.400227096157295</v>
      </c>
      <c r="O382" s="232">
        <f t="shared" si="592"/>
        <v>69.359640472079946</v>
      </c>
      <c r="P382" s="228">
        <f>P381+P345</f>
        <v>44854</v>
      </c>
      <c r="Q382" s="229">
        <f>Q381+Q345</f>
        <v>1497.7801818461535</v>
      </c>
      <c r="R382" s="228">
        <f>R381+R345</f>
        <v>30</v>
      </c>
      <c r="S382" s="229">
        <f>S381+S345</f>
        <v>536.16999999999996</v>
      </c>
      <c r="T382" s="233"/>
      <c r="U382" s="228">
        <f t="shared" ref="U382:Z382" si="612">U381+U345</f>
        <v>131044</v>
      </c>
      <c r="V382" s="229">
        <f t="shared" si="612"/>
        <v>9221.2533550999997</v>
      </c>
      <c r="W382" s="228">
        <f t="shared" si="612"/>
        <v>131476</v>
      </c>
      <c r="X382" s="229">
        <f t="shared" si="612"/>
        <v>9757.4233551000016</v>
      </c>
      <c r="Y382" s="228">
        <f t="shared" si="612"/>
        <v>30</v>
      </c>
      <c r="Z382" s="229">
        <f t="shared" si="612"/>
        <v>536.16999999999996</v>
      </c>
      <c r="AA382" s="233"/>
      <c r="AB382" s="228">
        <f>AB381+AB345</f>
        <v>127650</v>
      </c>
      <c r="AC382" s="229">
        <f>AC381+AC345</f>
        <v>6469.5517551000012</v>
      </c>
      <c r="AD382" s="228">
        <f>AD381+AD345</f>
        <v>128082</v>
      </c>
      <c r="AE382" s="229">
        <f>AE381+AE345</f>
        <v>7005.7217551000012</v>
      </c>
      <c r="AF382" s="227"/>
    </row>
    <row r="383" spans="1:32" ht="15.75" customHeight="1"/>
    <row r="384" spans="1:32" ht="15.75" customHeight="1">
      <c r="A384" s="910" t="s">
        <v>319</v>
      </c>
      <c r="B384" s="910"/>
      <c r="K384" s="33">
        <f>+SUM([52]Almora:Uttarkashi!K382)</f>
        <v>59991.847413999996</v>
      </c>
      <c r="AC384" s="423" t="s">
        <v>364</v>
      </c>
      <c r="AD384" s="33">
        <f>AC333+AC342</f>
        <v>168.60399999999998</v>
      </c>
      <c r="AE384" s="33">
        <f>AD384/AE382*100</f>
        <v>2.4066613818520586</v>
      </c>
    </row>
    <row r="385" spans="1:31" ht="15.75" customHeight="1">
      <c r="A385" s="912" t="s">
        <v>320</v>
      </c>
      <c r="B385" s="912"/>
      <c r="K385" s="33">
        <f>+K344</f>
        <v>0</v>
      </c>
      <c r="AC385" s="423" t="s">
        <v>365</v>
      </c>
      <c r="AD385" s="33">
        <f>AC335+AC336+AC337</f>
        <v>140.18629999999999</v>
      </c>
      <c r="AE385" s="33">
        <f>AD385/AE382*100</f>
        <v>2.0010258029152763</v>
      </c>
    </row>
    <row r="386" spans="1:31" ht="15.75" customHeight="1">
      <c r="A386" s="910" t="s">
        <v>321</v>
      </c>
      <c r="B386" s="910"/>
      <c r="K386" s="33">
        <f>+K384+K385</f>
        <v>59991.847413999996</v>
      </c>
      <c r="AC386" s="423" t="s">
        <v>366</v>
      </c>
      <c r="AD386" s="33">
        <f>AC338</f>
        <v>35.048455100000005</v>
      </c>
      <c r="AE386" s="33">
        <f>AD386/AE382*100</f>
        <v>0.50028328736415417</v>
      </c>
    </row>
    <row r="387" spans="1:31" ht="18.75">
      <c r="A387" s="910" t="s">
        <v>322</v>
      </c>
      <c r="B387" s="910"/>
      <c r="K387" s="33" t="b">
        <f>+K382=K386</f>
        <v>0</v>
      </c>
      <c r="AE387" s="33">
        <f>SUM(AE384:AE386)</f>
        <v>4.9079704721314892</v>
      </c>
    </row>
    <row r="388" spans="1:31" ht="18.75">
      <c r="A388" s="910" t="s">
        <v>323</v>
      </c>
      <c r="B388" s="910"/>
    </row>
    <row r="389" spans="1:31">
      <c r="A389" s="78"/>
    </row>
    <row r="390" spans="1:31">
      <c r="A390" s="78"/>
    </row>
    <row r="391" spans="1:31">
      <c r="A391" s="78"/>
    </row>
    <row r="392" spans="1:31">
      <c r="A392" s="78"/>
    </row>
  </sheetData>
  <mergeCells count="24">
    <mergeCell ref="A387:B387"/>
    <mergeCell ref="A388:B388"/>
    <mergeCell ref="AA2:AC2"/>
    <mergeCell ref="AD2:AE2"/>
    <mergeCell ref="A320:A322"/>
    <mergeCell ref="A384:B384"/>
    <mergeCell ref="A385:B385"/>
    <mergeCell ref="A386:B386"/>
    <mergeCell ref="L2:O2"/>
    <mergeCell ref="P2:Q2"/>
    <mergeCell ref="R2:S2"/>
    <mergeCell ref="T2:V2"/>
    <mergeCell ref="W2:X2"/>
    <mergeCell ref="Y2:Z2"/>
    <mergeCell ref="A1:A3"/>
    <mergeCell ref="B1:B3"/>
    <mergeCell ref="C1:Q1"/>
    <mergeCell ref="R1:X1"/>
    <mergeCell ref="Y1:AE1"/>
    <mergeCell ref="AF1:AF3"/>
    <mergeCell ref="C2:D2"/>
    <mergeCell ref="E2:F2"/>
    <mergeCell ref="G2:I2"/>
    <mergeCell ref="J2:K2"/>
  </mergeCells>
  <printOptions horizontalCentered="1"/>
  <pageMargins left="0.23622047244094499" right="0.23622047244094499" top="0.55118110236220497" bottom="0.31496062992126" header="0.3" footer="0.15748031496063"/>
  <pageSetup paperSize="5" scale="58" fitToHeight="9" orientation="landscape" useFirstPageNumber="1" r:id="rId1"/>
  <headerFooter alignWithMargins="0">
    <oddHeader>&amp;L&amp;"Arial,Bold"&amp;14Name of the District : Pithoragarh&amp;C&amp;"Arial,Bold"&amp;20Costing Sheet for AWP 2017-18 - SSA-RTE&amp;R
&amp;"Arial,Bold"&amp;12(Rs. in lakh)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29</vt:i4>
      </vt:variant>
      <vt:variant>
        <vt:lpstr>Named Ranges</vt:lpstr>
      </vt:variant>
      <vt:variant>
        <vt:i4>39</vt:i4>
      </vt:variant>
    </vt:vector>
  </HeadingPairs>
  <TitlesOfParts>
    <vt:vector size="68" baseType="lpstr">
      <vt:lpstr>Almora</vt:lpstr>
      <vt:lpstr>Bageshwar</vt:lpstr>
      <vt:lpstr>Chamoli</vt:lpstr>
      <vt:lpstr>Champawat</vt:lpstr>
      <vt:lpstr>Dehradun</vt:lpstr>
      <vt:lpstr>Haridwar</vt:lpstr>
      <vt:lpstr>Nainital</vt:lpstr>
      <vt:lpstr>Pauri</vt:lpstr>
      <vt:lpstr>Pithoragarh</vt:lpstr>
      <vt:lpstr>Rudraprayag</vt:lpstr>
      <vt:lpstr>Tehri</vt:lpstr>
      <vt:lpstr>USNagar</vt:lpstr>
      <vt:lpstr>Uttarkashi</vt:lpstr>
      <vt:lpstr>State</vt:lpstr>
      <vt:lpstr>SFD</vt:lpstr>
      <vt:lpstr>Recomm_2017-18</vt:lpstr>
      <vt:lpstr>Exe.sum-17-18</vt:lpstr>
      <vt:lpstr>Breakup of interventions-17-18</vt:lpstr>
      <vt:lpstr>Fund released-2016-17</vt:lpstr>
      <vt:lpstr>Folder-Fin.stat</vt:lpstr>
      <vt:lpstr>%Mgt.cost</vt:lpstr>
      <vt:lpstr>REMS</vt:lpstr>
      <vt:lpstr>cw</vt:lpstr>
      <vt:lpstr>categorywise-2017-18</vt:lpstr>
      <vt:lpstr>Provision-17-18</vt:lpstr>
      <vt:lpstr>Pro-Rec-17-18</vt:lpstr>
      <vt:lpstr>Progress &amp; expdr.-2016-17</vt:lpstr>
      <vt:lpstr>Pro-Rec-16-17</vt:lpstr>
      <vt:lpstr>Entry</vt:lpstr>
      <vt:lpstr>'%Mgt.cost'!Print_Area</vt:lpstr>
      <vt:lpstr>Almora!Print_Area</vt:lpstr>
      <vt:lpstr>Bageshwar!Print_Area</vt:lpstr>
      <vt:lpstr>'Breakup of interventions-17-18'!Print_Area</vt:lpstr>
      <vt:lpstr>'categorywise-2017-18'!Print_Area</vt:lpstr>
      <vt:lpstr>Chamoli!Print_Area</vt:lpstr>
      <vt:lpstr>Champawat!Print_Area</vt:lpstr>
      <vt:lpstr>Dehradun!Print_Area</vt:lpstr>
      <vt:lpstr>'Exe.sum-17-18'!Print_Area</vt:lpstr>
      <vt:lpstr>'Folder-Fin.stat'!Print_Area</vt:lpstr>
      <vt:lpstr>'Fund released-2016-17'!Print_Area</vt:lpstr>
      <vt:lpstr>Haridwar!Print_Area</vt:lpstr>
      <vt:lpstr>Nainital!Print_Area</vt:lpstr>
      <vt:lpstr>Pithoragarh!Print_Area</vt:lpstr>
      <vt:lpstr>'Progress &amp; expdr.-2016-17'!Print_Area</vt:lpstr>
      <vt:lpstr>'Pro-Rec-16-17'!Print_Area</vt:lpstr>
      <vt:lpstr>'Recomm_2017-18'!Print_Area</vt:lpstr>
      <vt:lpstr>SFD!Print_Area</vt:lpstr>
      <vt:lpstr>State!Print_Area</vt:lpstr>
      <vt:lpstr>Tehri!Print_Area</vt:lpstr>
      <vt:lpstr>USNagar!Print_Area</vt:lpstr>
      <vt:lpstr>Uttarkashi!Print_Area</vt:lpstr>
      <vt:lpstr>Almora!Print_Titles</vt:lpstr>
      <vt:lpstr>Bageshwar!Print_Titles</vt:lpstr>
      <vt:lpstr>Chamoli!Print_Titles</vt:lpstr>
      <vt:lpstr>Champawat!Print_Titles</vt:lpstr>
      <vt:lpstr>Dehradun!Print_Titles</vt:lpstr>
      <vt:lpstr>'Exe.sum-17-18'!Print_Titles</vt:lpstr>
      <vt:lpstr>Haridwar!Print_Titles</vt:lpstr>
      <vt:lpstr>Nainital!Print_Titles</vt:lpstr>
      <vt:lpstr>Pauri!Print_Titles</vt:lpstr>
      <vt:lpstr>Pithoragarh!Print_Titles</vt:lpstr>
      <vt:lpstr>'Progress &amp; expdr.-2016-17'!Print_Titles</vt:lpstr>
      <vt:lpstr>'Recomm_2017-18'!Print_Titles</vt:lpstr>
      <vt:lpstr>Rudraprayag!Print_Titles</vt:lpstr>
      <vt:lpstr>State!Print_Titles</vt:lpstr>
      <vt:lpstr>Tehri!Print_Titles</vt:lpstr>
      <vt:lpstr>USNagar!Print_Titles</vt:lpstr>
      <vt:lpstr>Uttarkashi!Print_Titles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DSR</dc:creator>
  <cp:lastModifiedBy>HP</cp:lastModifiedBy>
  <cp:lastPrinted>2017-03-15T12:32:35Z</cp:lastPrinted>
  <dcterms:created xsi:type="dcterms:W3CDTF">1980-01-03T19:38:45Z</dcterms:created>
  <dcterms:modified xsi:type="dcterms:W3CDTF">2017-04-20T06:16:22Z</dcterms:modified>
</cp:coreProperties>
</file>